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IDEES2021\Calibration_output\Results\xCountries\FR\"/>
    </mc:Choice>
  </mc:AlternateContent>
  <bookViews>
    <workbookView xWindow="0" yWindow="0" windowWidth="23040" windowHeight="6600" tabRatio="759"/>
  </bookViews>
  <sheets>
    <sheet name="cover" sheetId="1" r:id="rId1"/>
    <sheet name="index" sheetId="2" r:id="rId2"/>
    <sheet name="Ind_Summary" sheetId="4" r:id="rId3"/>
    <sheet name="Ind_Summary_fec" sheetId="5" r:id="rId4"/>
    <sheet name="Ind_Summary_ued" sheetId="6" r:id="rId5"/>
    <sheet name="Ind_Summary_emi" sheetId="7" r:id="rId6"/>
    <sheet name="ISI" sheetId="8" r:id="rId7"/>
    <sheet name="ISI_fec" sheetId="9" r:id="rId8"/>
    <sheet name="ISI_ued" sheetId="10" r:id="rId9"/>
    <sheet name="ISI_emi" sheetId="11" r:id="rId10"/>
    <sheet name="NFM" sheetId="12" r:id="rId11"/>
    <sheet name="NFM_fec" sheetId="13" r:id="rId12"/>
    <sheet name="NFM_ued" sheetId="14" r:id="rId13"/>
    <sheet name="NFM_emi" sheetId="15" r:id="rId14"/>
    <sheet name="CHI" sheetId="16" r:id="rId15"/>
    <sheet name="CHI_fec" sheetId="17" r:id="rId16"/>
    <sheet name="CHI_ued" sheetId="18" r:id="rId17"/>
    <sheet name="CHI_emi" sheetId="19" r:id="rId18"/>
    <sheet name="NMM" sheetId="20" r:id="rId19"/>
    <sheet name="NMM_fec" sheetId="21" r:id="rId20"/>
    <sheet name="NMM_ued" sheetId="22" r:id="rId21"/>
    <sheet name="NMM_emi" sheetId="23" r:id="rId22"/>
    <sheet name="PPA" sheetId="24" r:id="rId23"/>
    <sheet name="PPA_fec" sheetId="25" r:id="rId24"/>
    <sheet name="PPA_ued" sheetId="26" r:id="rId25"/>
    <sheet name="PPA_emi" sheetId="27" r:id="rId26"/>
    <sheet name="FBT" sheetId="28" r:id="rId27"/>
    <sheet name="FBT_fec" sheetId="29" r:id="rId28"/>
    <sheet name="FBT_ued" sheetId="30" r:id="rId29"/>
    <sheet name="FBT_emi" sheetId="31" r:id="rId30"/>
    <sheet name="TRE" sheetId="32" r:id="rId31"/>
    <sheet name="TRE_fec" sheetId="33" r:id="rId32"/>
    <sheet name="TRE_ued" sheetId="34" r:id="rId33"/>
    <sheet name="TRE_emi" sheetId="35" r:id="rId34"/>
    <sheet name="MAE" sheetId="36" r:id="rId35"/>
    <sheet name="MAE_fec" sheetId="37" r:id="rId36"/>
    <sheet name="MAE_ued" sheetId="38" r:id="rId37"/>
    <sheet name="MAE_emi" sheetId="39" r:id="rId38"/>
    <sheet name="TEL" sheetId="40" r:id="rId39"/>
    <sheet name="TEL_fec" sheetId="41" r:id="rId40"/>
    <sheet name="TEL_ued" sheetId="42" r:id="rId41"/>
    <sheet name="TEL_emi" sheetId="43" r:id="rId42"/>
    <sheet name="WWP" sheetId="44" r:id="rId43"/>
    <sheet name="WWP_fec" sheetId="45" r:id="rId44"/>
    <sheet name="WWP_ued" sheetId="46" r:id="rId45"/>
    <sheet name="WWP_emi" sheetId="47" r:id="rId46"/>
    <sheet name="OIS" sheetId="48" r:id="rId47"/>
    <sheet name="OIS_fec" sheetId="49" r:id="rId48"/>
    <sheet name="OIS_ued" sheetId="50" r:id="rId49"/>
    <sheet name="OIS_emi" sheetId="51" r:id="rId50"/>
  </sheets>
  <definedNames>
    <definedName name="_xlnm.Print_Area" localSheetId="2">Ind_Summary!$A$1:$L$128</definedName>
    <definedName name="_xlnm.Print_Titles" localSheetId="14">CHI!$1:$1</definedName>
    <definedName name="_xlnm.Print_Titles" localSheetId="17">CHI_emi!$1:$1</definedName>
    <definedName name="_xlnm.Print_Titles" localSheetId="15">CHI_fec!$1:$1</definedName>
    <definedName name="_xlnm.Print_Titles" localSheetId="16">CHI_ued!$1:$1</definedName>
    <definedName name="_xlnm.Print_Titles" localSheetId="26">FBT!$1:$1</definedName>
    <definedName name="_xlnm.Print_Titles" localSheetId="29">FBT_emi!$1:$1</definedName>
    <definedName name="_xlnm.Print_Titles" localSheetId="27">FBT_fec!$1:$1</definedName>
    <definedName name="_xlnm.Print_Titles" localSheetId="28">FBT_ued!$1:$1</definedName>
    <definedName name="_xlnm.Print_Titles" localSheetId="2">Ind_Summary!$1:$1</definedName>
    <definedName name="_xlnm.Print_Titles" localSheetId="5">Ind_Summary_emi!$1:$1</definedName>
    <definedName name="_xlnm.Print_Titles" localSheetId="3">Ind_Summary_fec!$1:$1</definedName>
    <definedName name="_xlnm.Print_Titles" localSheetId="4">Ind_Summary_ued!$1:$1</definedName>
    <definedName name="_xlnm.Print_Titles" localSheetId="6">ISI!$1:$1</definedName>
    <definedName name="_xlnm.Print_Titles" localSheetId="9">ISI_emi!$1:$1</definedName>
    <definedName name="_xlnm.Print_Titles" localSheetId="7">ISI_fec!$1:$1</definedName>
    <definedName name="_xlnm.Print_Titles" localSheetId="8">ISI_ued!$1:$1</definedName>
    <definedName name="_xlnm.Print_Titles" localSheetId="34">MAE!$1:$1</definedName>
    <definedName name="_xlnm.Print_Titles" localSheetId="37">MAE_emi!$1:$1</definedName>
    <definedName name="_xlnm.Print_Titles" localSheetId="35">MAE_fec!$1:$1</definedName>
    <definedName name="_xlnm.Print_Titles" localSheetId="36">MAE_ued!$1:$1</definedName>
    <definedName name="_xlnm.Print_Titles" localSheetId="10">NFM!$1:$1</definedName>
    <definedName name="_xlnm.Print_Titles" localSheetId="13">NFM_emi!$1:$1</definedName>
    <definedName name="_xlnm.Print_Titles" localSheetId="11">NFM_fec!$1:$1</definedName>
    <definedName name="_xlnm.Print_Titles" localSheetId="12">NFM_ued!$1:$1</definedName>
    <definedName name="_xlnm.Print_Titles" localSheetId="18">NMM!$1:$1</definedName>
    <definedName name="_xlnm.Print_Titles" localSheetId="21">NMM_emi!$1:$1</definedName>
    <definedName name="_xlnm.Print_Titles" localSheetId="19">NMM_fec!$1:$1</definedName>
    <definedName name="_xlnm.Print_Titles" localSheetId="20">NMM_ued!$1:$1</definedName>
    <definedName name="_xlnm.Print_Titles" localSheetId="46">OIS!$1:$1</definedName>
    <definedName name="_xlnm.Print_Titles" localSheetId="49">OIS_emi!$1:$1</definedName>
    <definedName name="_xlnm.Print_Titles" localSheetId="47">OIS_fec!$1:$1</definedName>
    <definedName name="_xlnm.Print_Titles" localSheetId="48">OIS_ued!$1:$1</definedName>
    <definedName name="_xlnm.Print_Titles" localSheetId="22">PPA!$1:$1</definedName>
    <definedName name="_xlnm.Print_Titles" localSheetId="25">PPA_emi!$1:$1</definedName>
    <definedName name="_xlnm.Print_Titles" localSheetId="23">PPA_fec!$1:$1</definedName>
    <definedName name="_xlnm.Print_Titles" localSheetId="24">PPA_ued!$1:$1</definedName>
    <definedName name="_xlnm.Print_Titles" localSheetId="38">TEL!$1:$1</definedName>
    <definedName name="_xlnm.Print_Titles" localSheetId="41">TEL_emi!$1:$1</definedName>
    <definedName name="_xlnm.Print_Titles" localSheetId="39">TEL_fec!$1:$1</definedName>
    <definedName name="_xlnm.Print_Titles" localSheetId="40">TEL_ued!$1:$1</definedName>
    <definedName name="_xlnm.Print_Titles" localSheetId="30">TRE!$1:$1</definedName>
    <definedName name="_xlnm.Print_Titles" localSheetId="33">TRE_emi!$1:$1</definedName>
    <definedName name="_xlnm.Print_Titles" localSheetId="31">TRE_fec!$1:$1</definedName>
    <definedName name="_xlnm.Print_Titles" localSheetId="32">TRE_ued!$1:$1</definedName>
    <definedName name="_xlnm.Print_Titles" localSheetId="42">WWP!$1:$1</definedName>
    <definedName name="_xlnm.Print_Titles" localSheetId="45">WWP_emi!$1:$1</definedName>
    <definedName name="_xlnm.Print_Titles" localSheetId="43">WWP_fec!$1:$1</definedName>
    <definedName name="_xlnm.Print_Titles" localSheetId="44">WWP_ued!$1:$1</definedName>
  </definedNames>
  <calcPr calcId="162913"/>
</workbook>
</file>

<file path=xl/calcChain.xml><?xml version="1.0" encoding="utf-8"?>
<calcChain xmlns="http://schemas.openxmlformats.org/spreadsheetml/2006/main">
  <c r="W107" i="51" l="1"/>
  <c r="V107" i="51"/>
  <c r="U107" i="51"/>
  <c r="T107" i="51"/>
  <c r="S107" i="51"/>
  <c r="R107" i="51"/>
  <c r="Q107" i="51"/>
  <c r="P107" i="51"/>
  <c r="O107" i="51"/>
  <c r="N107" i="51"/>
  <c r="M107" i="51"/>
  <c r="L107" i="51"/>
  <c r="K107" i="51"/>
  <c r="J107" i="51"/>
  <c r="I107" i="51"/>
  <c r="H107" i="51"/>
  <c r="G107" i="51"/>
  <c r="F107" i="51"/>
  <c r="E107" i="51"/>
  <c r="D107" i="51"/>
  <c r="C107" i="51"/>
  <c r="B107" i="51"/>
  <c r="W106" i="51"/>
  <c r="V106" i="51"/>
  <c r="U106" i="51"/>
  <c r="T106" i="51"/>
  <c r="S106" i="51"/>
  <c r="R106" i="51"/>
  <c r="Q106" i="51"/>
  <c r="P106" i="51"/>
  <c r="O106" i="51"/>
  <c r="N106" i="51"/>
  <c r="M106" i="51"/>
  <c r="L106" i="51"/>
  <c r="K106" i="51"/>
  <c r="J106" i="51"/>
  <c r="I106" i="51"/>
  <c r="H106" i="51"/>
  <c r="G106" i="51"/>
  <c r="F106" i="51"/>
  <c r="E106" i="51"/>
  <c r="D106" i="51"/>
  <c r="C106" i="51"/>
  <c r="B106" i="51"/>
  <c r="W102" i="51"/>
  <c r="V102" i="51"/>
  <c r="U102" i="51"/>
  <c r="T102" i="51"/>
  <c r="S102" i="51"/>
  <c r="R102" i="51"/>
  <c r="Q102" i="51"/>
  <c r="P102" i="51"/>
  <c r="O102" i="51"/>
  <c r="N102" i="51"/>
  <c r="M102" i="51"/>
  <c r="L102" i="51"/>
  <c r="K102" i="51"/>
  <c r="J102" i="51"/>
  <c r="I102" i="51"/>
  <c r="H102" i="51"/>
  <c r="G102" i="51"/>
  <c r="F102" i="51"/>
  <c r="E102" i="51"/>
  <c r="D102" i="51"/>
  <c r="C102" i="51"/>
  <c r="B102" i="51"/>
  <c r="W101" i="51"/>
  <c r="V101" i="51"/>
  <c r="U101" i="51"/>
  <c r="T101" i="51"/>
  <c r="S101" i="51"/>
  <c r="R101" i="51"/>
  <c r="Q101" i="51"/>
  <c r="P101" i="51"/>
  <c r="O101" i="51"/>
  <c r="N101" i="51"/>
  <c r="M101" i="51"/>
  <c r="L101" i="51"/>
  <c r="K101" i="51"/>
  <c r="J101" i="51"/>
  <c r="I101" i="51"/>
  <c r="H101" i="51"/>
  <c r="G101" i="51"/>
  <c r="F101" i="51"/>
  <c r="E101" i="51"/>
  <c r="D101" i="51"/>
  <c r="C101" i="51"/>
  <c r="B101" i="51"/>
  <c r="W100" i="51"/>
  <c r="V100" i="51"/>
  <c r="U100" i="51"/>
  <c r="T100" i="51"/>
  <c r="S100" i="51"/>
  <c r="R100" i="51"/>
  <c r="Q100" i="51"/>
  <c r="P100" i="51"/>
  <c r="O100" i="51"/>
  <c r="N100" i="51"/>
  <c r="M100" i="51"/>
  <c r="L100" i="51"/>
  <c r="K100" i="51"/>
  <c r="J100" i="51"/>
  <c r="I100" i="51"/>
  <c r="H100" i="51"/>
  <c r="G100" i="51"/>
  <c r="F100" i="51"/>
  <c r="E100" i="51"/>
  <c r="D100" i="51"/>
  <c r="C100" i="51"/>
  <c r="B100" i="51"/>
  <c r="W99" i="51"/>
  <c r="V99" i="51"/>
  <c r="U99" i="51"/>
  <c r="T99" i="51"/>
  <c r="S99" i="51"/>
  <c r="R99" i="51"/>
  <c r="Q99" i="51"/>
  <c r="P99" i="51"/>
  <c r="O99" i="51"/>
  <c r="N99" i="51"/>
  <c r="M99" i="51"/>
  <c r="L99" i="51"/>
  <c r="K99" i="51"/>
  <c r="J99" i="51"/>
  <c r="I99" i="51"/>
  <c r="H99" i="51"/>
  <c r="G99" i="51"/>
  <c r="F99" i="51"/>
  <c r="E99" i="51"/>
  <c r="D99" i="51"/>
  <c r="C99" i="51"/>
  <c r="B99" i="51"/>
  <c r="W98" i="51"/>
  <c r="V98" i="51"/>
  <c r="U98" i="51"/>
  <c r="T98" i="51"/>
  <c r="S98" i="51"/>
  <c r="R98" i="51"/>
  <c r="Q98" i="51"/>
  <c r="P98" i="51"/>
  <c r="O98" i="51"/>
  <c r="N98" i="51"/>
  <c r="M98" i="51"/>
  <c r="L98" i="51"/>
  <c r="K98" i="51"/>
  <c r="J98" i="51"/>
  <c r="I98" i="51"/>
  <c r="H98" i="51"/>
  <c r="G98" i="51"/>
  <c r="F98" i="51"/>
  <c r="E98" i="51"/>
  <c r="D98" i="51"/>
  <c r="C98" i="51"/>
  <c r="B98" i="51"/>
  <c r="W97" i="51"/>
  <c r="V97" i="51"/>
  <c r="U97" i="51"/>
  <c r="T97" i="51"/>
  <c r="S97" i="51"/>
  <c r="R97" i="51"/>
  <c r="Q97" i="51"/>
  <c r="P97" i="51"/>
  <c r="O97" i="51"/>
  <c r="N97" i="51"/>
  <c r="M97" i="51"/>
  <c r="L97" i="51"/>
  <c r="K97" i="51"/>
  <c r="J97" i="51"/>
  <c r="I97" i="51"/>
  <c r="H97" i="51"/>
  <c r="G97" i="51"/>
  <c r="F97" i="51"/>
  <c r="E97" i="51"/>
  <c r="D97" i="51"/>
  <c r="C97" i="51"/>
  <c r="B97" i="51"/>
  <c r="W96" i="51"/>
  <c r="V96" i="51"/>
  <c r="U96" i="51"/>
  <c r="T96" i="51"/>
  <c r="S96" i="51"/>
  <c r="R96" i="51"/>
  <c r="Q96" i="51"/>
  <c r="P96" i="51"/>
  <c r="O96" i="51"/>
  <c r="N96" i="51"/>
  <c r="M96" i="51"/>
  <c r="L96" i="51"/>
  <c r="K96" i="51"/>
  <c r="J96" i="51"/>
  <c r="I96" i="51"/>
  <c r="H96" i="51"/>
  <c r="G96" i="51"/>
  <c r="F96" i="51"/>
  <c r="E96" i="51"/>
  <c r="D96" i="51"/>
  <c r="C96" i="51"/>
  <c r="B96" i="51"/>
  <c r="W92" i="51"/>
  <c r="V92" i="51"/>
  <c r="U92" i="51"/>
  <c r="T92" i="51"/>
  <c r="S92" i="51"/>
  <c r="R92" i="51"/>
  <c r="Q92" i="51"/>
  <c r="P92" i="51"/>
  <c r="O92" i="51"/>
  <c r="N92" i="51"/>
  <c r="M92" i="51"/>
  <c r="L92" i="51"/>
  <c r="K92" i="51"/>
  <c r="J92" i="51"/>
  <c r="I92" i="51"/>
  <c r="H92" i="51"/>
  <c r="G92" i="51"/>
  <c r="F92" i="51"/>
  <c r="E92" i="51"/>
  <c r="D92" i="51"/>
  <c r="C92" i="51"/>
  <c r="B92" i="51"/>
  <c r="W91" i="51"/>
  <c r="V91" i="51"/>
  <c r="U91" i="51"/>
  <c r="T91" i="51"/>
  <c r="S91" i="51"/>
  <c r="R91" i="51"/>
  <c r="Q91" i="51"/>
  <c r="P91" i="51"/>
  <c r="O91" i="51"/>
  <c r="N91" i="51"/>
  <c r="M91" i="51"/>
  <c r="L91" i="51"/>
  <c r="K91" i="51"/>
  <c r="J91" i="51"/>
  <c r="I91" i="51"/>
  <c r="H91" i="51"/>
  <c r="G91" i="51"/>
  <c r="F91" i="51"/>
  <c r="E91" i="51"/>
  <c r="D91" i="51"/>
  <c r="C91" i="51"/>
  <c r="B91" i="51"/>
  <c r="W90" i="51"/>
  <c r="V90" i="51"/>
  <c r="U90" i="51"/>
  <c r="T90" i="51"/>
  <c r="S90" i="51"/>
  <c r="R90" i="51"/>
  <c r="Q90" i="51"/>
  <c r="P90" i="51"/>
  <c r="O90" i="51"/>
  <c r="N90" i="51"/>
  <c r="M90" i="51"/>
  <c r="L90" i="51"/>
  <c r="K90" i="51"/>
  <c r="J90" i="51"/>
  <c r="I90" i="51"/>
  <c r="H90" i="51"/>
  <c r="G90" i="51"/>
  <c r="F90" i="51"/>
  <c r="E90" i="51"/>
  <c r="D90" i="51"/>
  <c r="C90" i="51"/>
  <c r="B90" i="51"/>
  <c r="W89" i="51"/>
  <c r="V89" i="51"/>
  <c r="U89" i="51"/>
  <c r="T89" i="51"/>
  <c r="S89" i="51"/>
  <c r="R89" i="51"/>
  <c r="Q89" i="51"/>
  <c r="P89" i="51"/>
  <c r="O89" i="51"/>
  <c r="N89" i="51"/>
  <c r="M89" i="51"/>
  <c r="L89" i="51"/>
  <c r="K89" i="51"/>
  <c r="J89" i="51"/>
  <c r="I89" i="51"/>
  <c r="H89" i="51"/>
  <c r="G89" i="51"/>
  <c r="F89" i="51"/>
  <c r="E89" i="51"/>
  <c r="D89" i="51"/>
  <c r="C89" i="51"/>
  <c r="B89" i="51"/>
  <c r="W88" i="51"/>
  <c r="V88" i="51"/>
  <c r="U88" i="51"/>
  <c r="T88" i="51"/>
  <c r="S88" i="51"/>
  <c r="R88" i="51"/>
  <c r="Q88" i="51"/>
  <c r="P88" i="51"/>
  <c r="O88" i="51"/>
  <c r="N88" i="51"/>
  <c r="M88" i="51"/>
  <c r="L88" i="51"/>
  <c r="K88" i="51"/>
  <c r="J88" i="51"/>
  <c r="I88" i="51"/>
  <c r="H88" i="51"/>
  <c r="G88" i="51"/>
  <c r="F88" i="51"/>
  <c r="E88" i="51"/>
  <c r="D88" i="51"/>
  <c r="C88" i="51"/>
  <c r="B88" i="51"/>
  <c r="W86" i="51"/>
  <c r="V86" i="51"/>
  <c r="U86" i="51"/>
  <c r="T86" i="51"/>
  <c r="S86" i="51"/>
  <c r="R86" i="51"/>
  <c r="Q86" i="51"/>
  <c r="P86" i="51"/>
  <c r="O86" i="51"/>
  <c r="N86" i="51"/>
  <c r="M86" i="51"/>
  <c r="L86" i="51"/>
  <c r="K86" i="51"/>
  <c r="J86" i="51"/>
  <c r="I86" i="51"/>
  <c r="H86" i="51"/>
  <c r="G86" i="51"/>
  <c r="F86" i="51"/>
  <c r="E86" i="51"/>
  <c r="D86" i="51"/>
  <c r="C86" i="51"/>
  <c r="B86" i="51"/>
  <c r="W85" i="51"/>
  <c r="V85" i="51"/>
  <c r="U85" i="51"/>
  <c r="T85" i="51"/>
  <c r="S85" i="51"/>
  <c r="R85" i="51"/>
  <c r="Q85" i="51"/>
  <c r="P85" i="51"/>
  <c r="O85" i="51"/>
  <c r="N85" i="51"/>
  <c r="M85" i="51"/>
  <c r="L85" i="51"/>
  <c r="K85" i="51"/>
  <c r="J85" i="51"/>
  <c r="I85" i="51"/>
  <c r="H85" i="51"/>
  <c r="G85" i="51"/>
  <c r="F85" i="51"/>
  <c r="E85" i="51"/>
  <c r="D85" i="51"/>
  <c r="C85" i="51"/>
  <c r="B85" i="51"/>
  <c r="W84" i="51"/>
  <c r="V84" i="51"/>
  <c r="U84" i="51"/>
  <c r="T84" i="51"/>
  <c r="S84" i="51"/>
  <c r="R84" i="51"/>
  <c r="Q84" i="51"/>
  <c r="P84" i="51"/>
  <c r="O84" i="51"/>
  <c r="N84" i="51"/>
  <c r="M84" i="51"/>
  <c r="L84" i="51"/>
  <c r="K84" i="51"/>
  <c r="J84" i="51"/>
  <c r="I84" i="51"/>
  <c r="H84" i="51"/>
  <c r="G84" i="51"/>
  <c r="F84" i="51"/>
  <c r="E84" i="51"/>
  <c r="D84" i="51"/>
  <c r="C84" i="51"/>
  <c r="B84" i="51"/>
  <c r="W82" i="51"/>
  <c r="V82" i="51"/>
  <c r="U82" i="51"/>
  <c r="T82" i="51"/>
  <c r="S82" i="51"/>
  <c r="R82" i="51"/>
  <c r="Q82" i="51"/>
  <c r="P82" i="51"/>
  <c r="O82" i="51"/>
  <c r="N82" i="51"/>
  <c r="M82" i="51"/>
  <c r="L82" i="51"/>
  <c r="K82" i="51"/>
  <c r="J82" i="51"/>
  <c r="I82" i="51"/>
  <c r="H82" i="51"/>
  <c r="G82" i="51"/>
  <c r="F82" i="51"/>
  <c r="E82" i="51"/>
  <c r="D82" i="51"/>
  <c r="C82" i="51"/>
  <c r="B82" i="51"/>
  <c r="W81" i="51"/>
  <c r="V81" i="51"/>
  <c r="U81" i="51"/>
  <c r="T81" i="51"/>
  <c r="S81" i="51"/>
  <c r="R81" i="51"/>
  <c r="Q81" i="51"/>
  <c r="P81" i="51"/>
  <c r="O81" i="51"/>
  <c r="N81" i="51"/>
  <c r="M81" i="51"/>
  <c r="L81" i="51"/>
  <c r="K81" i="51"/>
  <c r="J81" i="51"/>
  <c r="I81" i="51"/>
  <c r="H81" i="51"/>
  <c r="G81" i="51"/>
  <c r="F81" i="51"/>
  <c r="E81" i="51"/>
  <c r="D81" i="51"/>
  <c r="C81" i="51"/>
  <c r="B81" i="51"/>
  <c r="W79" i="51"/>
  <c r="V79" i="51"/>
  <c r="U79" i="51"/>
  <c r="T79" i="51"/>
  <c r="S79" i="51"/>
  <c r="R79" i="51"/>
  <c r="Q79" i="51"/>
  <c r="P79" i="51"/>
  <c r="O79" i="51"/>
  <c r="N79" i="51"/>
  <c r="M79" i="51"/>
  <c r="L79" i="51"/>
  <c r="K79" i="51"/>
  <c r="J79" i="51"/>
  <c r="I79" i="51"/>
  <c r="H79" i="51"/>
  <c r="G79" i="51"/>
  <c r="F79" i="51"/>
  <c r="E79" i="51"/>
  <c r="D79" i="51"/>
  <c r="C79" i="51"/>
  <c r="B79" i="51"/>
  <c r="W78" i="51"/>
  <c r="V78" i="51"/>
  <c r="U78" i="51"/>
  <c r="T78" i="51"/>
  <c r="S78" i="51"/>
  <c r="R78" i="51"/>
  <c r="Q78" i="51"/>
  <c r="P78" i="51"/>
  <c r="O78" i="51"/>
  <c r="N78" i="51"/>
  <c r="M78" i="51"/>
  <c r="L78" i="51"/>
  <c r="K78" i="51"/>
  <c r="J78" i="51"/>
  <c r="I78" i="51"/>
  <c r="H78" i="51"/>
  <c r="G78" i="51"/>
  <c r="F78" i="51"/>
  <c r="E78" i="51"/>
  <c r="D78" i="51"/>
  <c r="C78" i="51"/>
  <c r="B78" i="51"/>
  <c r="W77" i="51"/>
  <c r="V77" i="51"/>
  <c r="U77" i="51"/>
  <c r="T77" i="51"/>
  <c r="S77" i="51"/>
  <c r="R77" i="51"/>
  <c r="Q77" i="51"/>
  <c r="P77" i="51"/>
  <c r="O77" i="51"/>
  <c r="N77" i="51"/>
  <c r="M77" i="51"/>
  <c r="L77" i="51"/>
  <c r="K77" i="51"/>
  <c r="J77" i="51"/>
  <c r="I77" i="51"/>
  <c r="H77" i="51"/>
  <c r="G77" i="51"/>
  <c r="F77" i="51"/>
  <c r="E77" i="51"/>
  <c r="D77" i="51"/>
  <c r="C77" i="51"/>
  <c r="B77" i="51"/>
  <c r="W76" i="51"/>
  <c r="V76" i="51"/>
  <c r="U76" i="51"/>
  <c r="T76" i="51"/>
  <c r="S76" i="51"/>
  <c r="R76" i="51"/>
  <c r="Q76" i="51"/>
  <c r="P76" i="51"/>
  <c r="O76" i="51"/>
  <c r="N76" i="51"/>
  <c r="M76" i="51"/>
  <c r="L76" i="51"/>
  <c r="K76" i="51"/>
  <c r="J76" i="51"/>
  <c r="J73" i="51" s="1"/>
  <c r="I76" i="51"/>
  <c r="H76" i="51"/>
  <c r="G76" i="51"/>
  <c r="F76" i="51"/>
  <c r="E76" i="51"/>
  <c r="D76" i="51"/>
  <c r="C76" i="51"/>
  <c r="B76" i="51"/>
  <c r="W75" i="51"/>
  <c r="V75" i="51"/>
  <c r="U75" i="51"/>
  <c r="T75" i="51"/>
  <c r="S75" i="51"/>
  <c r="R75" i="51"/>
  <c r="Q75" i="51"/>
  <c r="P75" i="51"/>
  <c r="O75" i="51"/>
  <c r="N75" i="51"/>
  <c r="M75" i="51"/>
  <c r="L75" i="51"/>
  <c r="K75" i="51"/>
  <c r="J75" i="51"/>
  <c r="I75" i="51"/>
  <c r="H75" i="51"/>
  <c r="G75" i="51"/>
  <c r="F75" i="51"/>
  <c r="F73" i="51" s="1"/>
  <c r="E75" i="51"/>
  <c r="E73" i="51" s="1"/>
  <c r="D75" i="51"/>
  <c r="C75" i="51"/>
  <c r="B75" i="51"/>
  <c r="W74" i="51"/>
  <c r="V74" i="51"/>
  <c r="U74" i="51"/>
  <c r="T74" i="51"/>
  <c r="S74" i="51"/>
  <c r="R74" i="51"/>
  <c r="Q74" i="51"/>
  <c r="P74" i="51"/>
  <c r="O74" i="51"/>
  <c r="N74" i="51"/>
  <c r="M74" i="51"/>
  <c r="L74" i="51"/>
  <c r="K74" i="51"/>
  <c r="J74" i="51"/>
  <c r="I74" i="51"/>
  <c r="I73" i="51" s="1"/>
  <c r="H74" i="51"/>
  <c r="G74" i="51"/>
  <c r="G73" i="51" s="1"/>
  <c r="F74" i="51"/>
  <c r="E74" i="51"/>
  <c r="D74" i="51"/>
  <c r="C74" i="51"/>
  <c r="B74" i="51"/>
  <c r="B73" i="51" s="1"/>
  <c r="W73" i="51"/>
  <c r="R73" i="51"/>
  <c r="Q73" i="51"/>
  <c r="O73" i="51"/>
  <c r="W54" i="51"/>
  <c r="V54" i="51"/>
  <c r="V87" i="51" s="1"/>
  <c r="U54" i="51"/>
  <c r="U87" i="51" s="1"/>
  <c r="T54" i="51"/>
  <c r="T87" i="51" s="1"/>
  <c r="S54" i="51"/>
  <c r="R54" i="51"/>
  <c r="Q54" i="51"/>
  <c r="Q105" i="51" s="1"/>
  <c r="P54" i="51"/>
  <c r="P105" i="51" s="1"/>
  <c r="O54" i="51"/>
  <c r="O105" i="51" s="1"/>
  <c r="N54" i="51"/>
  <c r="N105" i="51" s="1"/>
  <c r="M54" i="51"/>
  <c r="M87" i="51" s="1"/>
  <c r="L54" i="51"/>
  <c r="L87" i="51" s="1"/>
  <c r="K54" i="51"/>
  <c r="J54" i="51"/>
  <c r="I54" i="51"/>
  <c r="H54" i="51"/>
  <c r="G54" i="51"/>
  <c r="G105" i="51" s="1"/>
  <c r="F54" i="51"/>
  <c r="F87" i="51" s="1"/>
  <c r="E54" i="51"/>
  <c r="E87" i="51" s="1"/>
  <c r="D54" i="51"/>
  <c r="D87" i="51" s="1"/>
  <c r="C54" i="51"/>
  <c r="B54" i="51"/>
  <c r="W35" i="51"/>
  <c r="W104" i="51" s="1"/>
  <c r="V35" i="51"/>
  <c r="V104" i="51" s="1"/>
  <c r="U35" i="51"/>
  <c r="U83" i="51" s="1"/>
  <c r="T35" i="51"/>
  <c r="T83" i="51" s="1"/>
  <c r="S35" i="51"/>
  <c r="S83" i="51" s="1"/>
  <c r="R35" i="51"/>
  <c r="R83" i="51" s="1"/>
  <c r="Q35" i="51"/>
  <c r="P35" i="51"/>
  <c r="O35" i="51"/>
  <c r="N35" i="51"/>
  <c r="M35" i="51"/>
  <c r="M83" i="51" s="1"/>
  <c r="L35" i="51"/>
  <c r="L83" i="51" s="1"/>
  <c r="K35" i="51"/>
  <c r="K83" i="51" s="1"/>
  <c r="J35" i="51"/>
  <c r="J83" i="51" s="1"/>
  <c r="I35" i="51"/>
  <c r="I104" i="51" s="1"/>
  <c r="H35" i="51"/>
  <c r="H104" i="51" s="1"/>
  <c r="G35" i="51"/>
  <c r="G104" i="51" s="1"/>
  <c r="F35" i="51"/>
  <c r="E35" i="51"/>
  <c r="E83" i="51" s="1"/>
  <c r="D35" i="51"/>
  <c r="D83" i="51" s="1"/>
  <c r="C35" i="51"/>
  <c r="C83" i="51" s="1"/>
  <c r="B35" i="51"/>
  <c r="B83" i="51" s="1"/>
  <c r="W27" i="51"/>
  <c r="W103" i="51" s="1"/>
  <c r="V27" i="51"/>
  <c r="U27" i="51"/>
  <c r="T27" i="51"/>
  <c r="S27" i="51"/>
  <c r="R27" i="51"/>
  <c r="Q27" i="51"/>
  <c r="Q103" i="51" s="1"/>
  <c r="P27" i="51"/>
  <c r="P80" i="51" s="1"/>
  <c r="O27" i="51"/>
  <c r="N27" i="51"/>
  <c r="M27" i="51"/>
  <c r="L27" i="51"/>
  <c r="K27" i="51"/>
  <c r="J27" i="51"/>
  <c r="I27" i="51"/>
  <c r="H27" i="51"/>
  <c r="H80" i="51" s="1"/>
  <c r="G27" i="51"/>
  <c r="F27" i="51"/>
  <c r="E27" i="51"/>
  <c r="E103" i="51" s="1"/>
  <c r="D27" i="51"/>
  <c r="D103" i="51" s="1"/>
  <c r="C27" i="51"/>
  <c r="C103" i="51" s="1"/>
  <c r="B27" i="51"/>
  <c r="B103" i="51" s="1"/>
  <c r="A1" i="51"/>
  <c r="W107" i="50"/>
  <c r="V107" i="50"/>
  <c r="U107" i="50"/>
  <c r="T107" i="50"/>
  <c r="S107" i="50"/>
  <c r="R107" i="50"/>
  <c r="Q107" i="50"/>
  <c r="P107" i="50"/>
  <c r="O107" i="50"/>
  <c r="N107" i="50"/>
  <c r="M107" i="50"/>
  <c r="L107" i="50"/>
  <c r="K107" i="50"/>
  <c r="J107" i="50"/>
  <c r="I107" i="50"/>
  <c r="H107" i="50"/>
  <c r="G107" i="50"/>
  <c r="F107" i="50"/>
  <c r="E107" i="50"/>
  <c r="D107" i="50"/>
  <c r="C107" i="50"/>
  <c r="B107" i="50"/>
  <c r="W106" i="50"/>
  <c r="V106" i="50"/>
  <c r="U106" i="50"/>
  <c r="T106" i="50"/>
  <c r="S106" i="50"/>
  <c r="R106" i="50"/>
  <c r="Q106" i="50"/>
  <c r="P106" i="50"/>
  <c r="O106" i="50"/>
  <c r="N106" i="50"/>
  <c r="M106" i="50"/>
  <c r="L106" i="50"/>
  <c r="K106" i="50"/>
  <c r="J106" i="50"/>
  <c r="I106" i="50"/>
  <c r="H106" i="50"/>
  <c r="G106" i="50"/>
  <c r="F106" i="50"/>
  <c r="E106" i="50"/>
  <c r="D106" i="50"/>
  <c r="C106" i="50"/>
  <c r="B106" i="50"/>
  <c r="W102" i="50"/>
  <c r="V102" i="50"/>
  <c r="U102" i="50"/>
  <c r="T102" i="50"/>
  <c r="S102" i="50"/>
  <c r="R102" i="50"/>
  <c r="Q102" i="50"/>
  <c r="P102" i="50"/>
  <c r="O102" i="50"/>
  <c r="N102" i="50"/>
  <c r="M102" i="50"/>
  <c r="L102" i="50"/>
  <c r="K102" i="50"/>
  <c r="J102" i="50"/>
  <c r="I102" i="50"/>
  <c r="H102" i="50"/>
  <c r="G102" i="50"/>
  <c r="F102" i="50"/>
  <c r="E102" i="50"/>
  <c r="D102" i="50"/>
  <c r="C102" i="50"/>
  <c r="B102" i="50"/>
  <c r="W101" i="50"/>
  <c r="V101" i="50"/>
  <c r="U101" i="50"/>
  <c r="T101" i="50"/>
  <c r="S101" i="50"/>
  <c r="R101" i="50"/>
  <c r="Q101" i="50"/>
  <c r="P101" i="50"/>
  <c r="O101" i="50"/>
  <c r="N101" i="50"/>
  <c r="M101" i="50"/>
  <c r="L101" i="50"/>
  <c r="K101" i="50"/>
  <c r="J101" i="50"/>
  <c r="I101" i="50"/>
  <c r="H101" i="50"/>
  <c r="G101" i="50"/>
  <c r="F101" i="50"/>
  <c r="E101" i="50"/>
  <c r="D101" i="50"/>
  <c r="C101" i="50"/>
  <c r="B101" i="50"/>
  <c r="W100" i="50"/>
  <c r="V100" i="50"/>
  <c r="U100" i="50"/>
  <c r="T100" i="50"/>
  <c r="S100" i="50"/>
  <c r="R100" i="50"/>
  <c r="Q100" i="50"/>
  <c r="P100" i="50"/>
  <c r="O100" i="50"/>
  <c r="N100" i="50"/>
  <c r="M100" i="50"/>
  <c r="L100" i="50"/>
  <c r="K100" i="50"/>
  <c r="J100" i="50"/>
  <c r="I100" i="50"/>
  <c r="H100" i="50"/>
  <c r="G100" i="50"/>
  <c r="F100" i="50"/>
  <c r="E100" i="50"/>
  <c r="D100" i="50"/>
  <c r="C100" i="50"/>
  <c r="B100" i="50"/>
  <c r="W99" i="50"/>
  <c r="V99" i="50"/>
  <c r="U99" i="50"/>
  <c r="T99" i="50"/>
  <c r="S99" i="50"/>
  <c r="R99" i="50"/>
  <c r="Q99" i="50"/>
  <c r="P99" i="50"/>
  <c r="O99" i="50"/>
  <c r="N99" i="50"/>
  <c r="M99" i="50"/>
  <c r="L99" i="50"/>
  <c r="K99" i="50"/>
  <c r="J99" i="50"/>
  <c r="I99" i="50"/>
  <c r="H99" i="50"/>
  <c r="G99" i="50"/>
  <c r="F99" i="50"/>
  <c r="E99" i="50"/>
  <c r="D99" i="50"/>
  <c r="C99" i="50"/>
  <c r="B99" i="50"/>
  <c r="W98" i="50"/>
  <c r="V98" i="50"/>
  <c r="U98" i="50"/>
  <c r="T98" i="50"/>
  <c r="S98" i="50"/>
  <c r="R98" i="50"/>
  <c r="Q98" i="50"/>
  <c r="P98" i="50"/>
  <c r="O98" i="50"/>
  <c r="N98" i="50"/>
  <c r="M98" i="50"/>
  <c r="L98" i="50"/>
  <c r="K98" i="50"/>
  <c r="J98" i="50"/>
  <c r="I98" i="50"/>
  <c r="H98" i="50"/>
  <c r="G98" i="50"/>
  <c r="F98" i="50"/>
  <c r="E98" i="50"/>
  <c r="D98" i="50"/>
  <c r="C98" i="50"/>
  <c r="B98" i="50"/>
  <c r="W97" i="50"/>
  <c r="V97" i="50"/>
  <c r="U97" i="50"/>
  <c r="T97" i="50"/>
  <c r="S97" i="50"/>
  <c r="R97" i="50"/>
  <c r="Q97" i="50"/>
  <c r="P97" i="50"/>
  <c r="O97" i="50"/>
  <c r="N97" i="50"/>
  <c r="M97" i="50"/>
  <c r="L97" i="50"/>
  <c r="K97" i="50"/>
  <c r="J97" i="50"/>
  <c r="I97" i="50"/>
  <c r="H97" i="50"/>
  <c r="G97" i="50"/>
  <c r="F97" i="50"/>
  <c r="E97" i="50"/>
  <c r="D97" i="50"/>
  <c r="C97" i="50"/>
  <c r="B97" i="50"/>
  <c r="W96" i="50"/>
  <c r="V96" i="50"/>
  <c r="U96" i="50"/>
  <c r="T96" i="50"/>
  <c r="S96" i="50"/>
  <c r="R96" i="50"/>
  <c r="Q96" i="50"/>
  <c r="P96" i="50"/>
  <c r="O96" i="50"/>
  <c r="N96" i="50"/>
  <c r="M96" i="50"/>
  <c r="L96" i="50"/>
  <c r="K96" i="50"/>
  <c r="J96" i="50"/>
  <c r="I96" i="50"/>
  <c r="H96" i="50"/>
  <c r="G96" i="50"/>
  <c r="F96" i="50"/>
  <c r="E96" i="50"/>
  <c r="D96" i="50"/>
  <c r="C96" i="50"/>
  <c r="B96" i="50"/>
  <c r="W92" i="50"/>
  <c r="V92" i="50"/>
  <c r="U92" i="50"/>
  <c r="T92" i="50"/>
  <c r="S92" i="50"/>
  <c r="R92" i="50"/>
  <c r="Q92" i="50"/>
  <c r="P92" i="50"/>
  <c r="O92" i="50"/>
  <c r="N92" i="50"/>
  <c r="M92" i="50"/>
  <c r="L92" i="50"/>
  <c r="K92" i="50"/>
  <c r="J92" i="50"/>
  <c r="I92" i="50"/>
  <c r="H92" i="50"/>
  <c r="G92" i="50"/>
  <c r="F92" i="50"/>
  <c r="E92" i="50"/>
  <c r="D92" i="50"/>
  <c r="C92" i="50"/>
  <c r="B92" i="50"/>
  <c r="W91" i="50"/>
  <c r="V91" i="50"/>
  <c r="U91" i="50"/>
  <c r="T91" i="50"/>
  <c r="S91" i="50"/>
  <c r="R91" i="50"/>
  <c r="Q91" i="50"/>
  <c r="P91" i="50"/>
  <c r="O91" i="50"/>
  <c r="N91" i="50"/>
  <c r="M91" i="50"/>
  <c r="L91" i="50"/>
  <c r="K91" i="50"/>
  <c r="J91" i="50"/>
  <c r="I91" i="50"/>
  <c r="H91" i="50"/>
  <c r="G91" i="50"/>
  <c r="F91" i="50"/>
  <c r="E91" i="50"/>
  <c r="D91" i="50"/>
  <c r="C91" i="50"/>
  <c r="B91" i="50"/>
  <c r="W90" i="50"/>
  <c r="V90" i="50"/>
  <c r="U90" i="50"/>
  <c r="T90" i="50"/>
  <c r="S90" i="50"/>
  <c r="R90" i="50"/>
  <c r="Q90" i="50"/>
  <c r="P90" i="50"/>
  <c r="O90" i="50"/>
  <c r="N90" i="50"/>
  <c r="M90" i="50"/>
  <c r="L90" i="50"/>
  <c r="K90" i="50"/>
  <c r="J90" i="50"/>
  <c r="I90" i="50"/>
  <c r="H90" i="50"/>
  <c r="G90" i="50"/>
  <c r="F90" i="50"/>
  <c r="E90" i="50"/>
  <c r="D90" i="50"/>
  <c r="C90" i="50"/>
  <c r="B90" i="50"/>
  <c r="W89" i="50"/>
  <c r="V89" i="50"/>
  <c r="U89" i="50"/>
  <c r="T89" i="50"/>
  <c r="S89" i="50"/>
  <c r="R89" i="50"/>
  <c r="Q89" i="50"/>
  <c r="P89" i="50"/>
  <c r="O89" i="50"/>
  <c r="N89" i="50"/>
  <c r="M89" i="50"/>
  <c r="L89" i="50"/>
  <c r="K89" i="50"/>
  <c r="J89" i="50"/>
  <c r="I89" i="50"/>
  <c r="H89" i="50"/>
  <c r="G89" i="50"/>
  <c r="F89" i="50"/>
  <c r="E89" i="50"/>
  <c r="D89" i="50"/>
  <c r="C89" i="50"/>
  <c r="B89" i="50"/>
  <c r="W88" i="50"/>
  <c r="V88" i="50"/>
  <c r="U88" i="50"/>
  <c r="T88" i="50"/>
  <c r="S88" i="50"/>
  <c r="R88" i="50"/>
  <c r="Q88" i="50"/>
  <c r="P88" i="50"/>
  <c r="O88" i="50"/>
  <c r="N88" i="50"/>
  <c r="M88" i="50"/>
  <c r="L88" i="50"/>
  <c r="K88" i="50"/>
  <c r="J88" i="50"/>
  <c r="I88" i="50"/>
  <c r="H88" i="50"/>
  <c r="G88" i="50"/>
  <c r="F88" i="50"/>
  <c r="E88" i="50"/>
  <c r="D88" i="50"/>
  <c r="C88" i="50"/>
  <c r="B88" i="50"/>
  <c r="W86" i="50"/>
  <c r="V86" i="50"/>
  <c r="U86" i="50"/>
  <c r="T86" i="50"/>
  <c r="S86" i="50"/>
  <c r="R86" i="50"/>
  <c r="Q86" i="50"/>
  <c r="P86" i="50"/>
  <c r="O86" i="50"/>
  <c r="N86" i="50"/>
  <c r="M86" i="50"/>
  <c r="L86" i="50"/>
  <c r="K86" i="50"/>
  <c r="J86" i="50"/>
  <c r="I86" i="50"/>
  <c r="H86" i="50"/>
  <c r="G86" i="50"/>
  <c r="F86" i="50"/>
  <c r="E86" i="50"/>
  <c r="D86" i="50"/>
  <c r="C86" i="50"/>
  <c r="B86" i="50"/>
  <c r="W85" i="50"/>
  <c r="V85" i="50"/>
  <c r="U85" i="50"/>
  <c r="T85" i="50"/>
  <c r="S85" i="50"/>
  <c r="R85" i="50"/>
  <c r="Q85" i="50"/>
  <c r="P85" i="50"/>
  <c r="O85" i="50"/>
  <c r="N85" i="50"/>
  <c r="M85" i="50"/>
  <c r="L85" i="50"/>
  <c r="K85" i="50"/>
  <c r="J85" i="50"/>
  <c r="I85" i="50"/>
  <c r="H85" i="50"/>
  <c r="G85" i="50"/>
  <c r="F85" i="50"/>
  <c r="E85" i="50"/>
  <c r="D85" i="50"/>
  <c r="C85" i="50"/>
  <c r="B85" i="50"/>
  <c r="W84" i="50"/>
  <c r="V84" i="50"/>
  <c r="U84" i="50"/>
  <c r="T84" i="50"/>
  <c r="S84" i="50"/>
  <c r="R84" i="50"/>
  <c r="Q84" i="50"/>
  <c r="P84" i="50"/>
  <c r="O84" i="50"/>
  <c r="N84" i="50"/>
  <c r="M84" i="50"/>
  <c r="L84" i="50"/>
  <c r="K84" i="50"/>
  <c r="J84" i="50"/>
  <c r="I84" i="50"/>
  <c r="H84" i="50"/>
  <c r="G84" i="50"/>
  <c r="F84" i="50"/>
  <c r="E84" i="50"/>
  <c r="D84" i="50"/>
  <c r="C84" i="50"/>
  <c r="B84" i="50"/>
  <c r="W82" i="50"/>
  <c r="V82" i="50"/>
  <c r="U82" i="50"/>
  <c r="T82" i="50"/>
  <c r="S82" i="50"/>
  <c r="R82" i="50"/>
  <c r="Q82" i="50"/>
  <c r="P82" i="50"/>
  <c r="O82" i="50"/>
  <c r="N82" i="50"/>
  <c r="M82" i="50"/>
  <c r="L82" i="50"/>
  <c r="K82" i="50"/>
  <c r="J82" i="50"/>
  <c r="I82" i="50"/>
  <c r="H82" i="50"/>
  <c r="G82" i="50"/>
  <c r="F82" i="50"/>
  <c r="E82" i="50"/>
  <c r="D82" i="50"/>
  <c r="C82" i="50"/>
  <c r="B82" i="50"/>
  <c r="W81" i="50"/>
  <c r="V81" i="50"/>
  <c r="U81" i="50"/>
  <c r="T81" i="50"/>
  <c r="S81" i="50"/>
  <c r="R81" i="50"/>
  <c r="Q81" i="50"/>
  <c r="P81" i="50"/>
  <c r="O81" i="50"/>
  <c r="N81" i="50"/>
  <c r="M81" i="50"/>
  <c r="L81" i="50"/>
  <c r="K81" i="50"/>
  <c r="J81" i="50"/>
  <c r="I81" i="50"/>
  <c r="H81" i="50"/>
  <c r="G81" i="50"/>
  <c r="F81" i="50"/>
  <c r="E81" i="50"/>
  <c r="D81" i="50"/>
  <c r="C81" i="50"/>
  <c r="B81" i="50"/>
  <c r="S80" i="50"/>
  <c r="Q80" i="50"/>
  <c r="W79" i="50"/>
  <c r="V79" i="50"/>
  <c r="U79" i="50"/>
  <c r="T79" i="50"/>
  <c r="S79" i="50"/>
  <c r="R79" i="50"/>
  <c r="Q79" i="50"/>
  <c r="P79" i="50"/>
  <c r="O79" i="50"/>
  <c r="N79" i="50"/>
  <c r="M79" i="50"/>
  <c r="L79" i="50"/>
  <c r="K79" i="50"/>
  <c r="J79" i="50"/>
  <c r="I79" i="50"/>
  <c r="H79" i="50"/>
  <c r="G79" i="50"/>
  <c r="F79" i="50"/>
  <c r="E79" i="50"/>
  <c r="D79" i="50"/>
  <c r="C79" i="50"/>
  <c r="B79" i="50"/>
  <c r="W78" i="50"/>
  <c r="V78" i="50"/>
  <c r="U78" i="50"/>
  <c r="T78" i="50"/>
  <c r="S78" i="50"/>
  <c r="R78" i="50"/>
  <c r="Q78" i="50"/>
  <c r="P78" i="50"/>
  <c r="O78" i="50"/>
  <c r="N78" i="50"/>
  <c r="M78" i="50"/>
  <c r="L78" i="50"/>
  <c r="K78" i="50"/>
  <c r="J78" i="50"/>
  <c r="I78" i="50"/>
  <c r="H78" i="50"/>
  <c r="G78" i="50"/>
  <c r="F78" i="50"/>
  <c r="E78" i="50"/>
  <c r="D78" i="50"/>
  <c r="C78" i="50"/>
  <c r="B78" i="50"/>
  <c r="W77" i="50"/>
  <c r="V77" i="50"/>
  <c r="U77" i="50"/>
  <c r="T77" i="50"/>
  <c r="S77" i="50"/>
  <c r="R77" i="50"/>
  <c r="Q77" i="50"/>
  <c r="P77" i="50"/>
  <c r="O77" i="50"/>
  <c r="N77" i="50"/>
  <c r="M77" i="50"/>
  <c r="L77" i="50"/>
  <c r="K77" i="50"/>
  <c r="J77" i="50"/>
  <c r="I77" i="50"/>
  <c r="H77" i="50"/>
  <c r="G77" i="50"/>
  <c r="F77" i="50"/>
  <c r="E77" i="50"/>
  <c r="D77" i="50"/>
  <c r="C77" i="50"/>
  <c r="C73" i="50" s="1"/>
  <c r="B77" i="50"/>
  <c r="W76" i="50"/>
  <c r="V76" i="50"/>
  <c r="U76" i="50"/>
  <c r="T76" i="50"/>
  <c r="S76" i="50"/>
  <c r="R76" i="50"/>
  <c r="Q76" i="50"/>
  <c r="P76" i="50"/>
  <c r="O76" i="50"/>
  <c r="N76" i="50"/>
  <c r="M76" i="50"/>
  <c r="L76" i="50"/>
  <c r="K76" i="50"/>
  <c r="J76" i="50"/>
  <c r="I76" i="50"/>
  <c r="H76" i="50"/>
  <c r="G76" i="50"/>
  <c r="F76" i="50"/>
  <c r="E76" i="50"/>
  <c r="D76" i="50"/>
  <c r="D73" i="50" s="1"/>
  <c r="C76" i="50"/>
  <c r="B76" i="50"/>
  <c r="W75" i="50"/>
  <c r="V75" i="50"/>
  <c r="U75" i="50"/>
  <c r="T75" i="50"/>
  <c r="S75" i="50"/>
  <c r="R75" i="50"/>
  <c r="Q75" i="50"/>
  <c r="P75" i="50"/>
  <c r="O75" i="50"/>
  <c r="N75" i="50"/>
  <c r="M75" i="50"/>
  <c r="L75" i="50"/>
  <c r="K75" i="50"/>
  <c r="J75" i="50"/>
  <c r="I75" i="50"/>
  <c r="H75" i="50"/>
  <c r="G75" i="50"/>
  <c r="F75" i="50"/>
  <c r="E75" i="50"/>
  <c r="D75" i="50"/>
  <c r="C75" i="50"/>
  <c r="B75" i="50"/>
  <c r="W74" i="50"/>
  <c r="V74" i="50"/>
  <c r="U74" i="50"/>
  <c r="T74" i="50"/>
  <c r="T73" i="50" s="1"/>
  <c r="S74" i="50"/>
  <c r="R74" i="50"/>
  <c r="Q74" i="50"/>
  <c r="P74" i="50"/>
  <c r="O74" i="50"/>
  <c r="N74" i="50"/>
  <c r="M74" i="50"/>
  <c r="M73" i="50" s="1"/>
  <c r="L74" i="50"/>
  <c r="L73" i="50" s="1"/>
  <c r="K74" i="50"/>
  <c r="K73" i="50" s="1"/>
  <c r="J74" i="50"/>
  <c r="I74" i="50"/>
  <c r="H74" i="50"/>
  <c r="G74" i="50"/>
  <c r="F74" i="50"/>
  <c r="E74" i="50"/>
  <c r="D74" i="50"/>
  <c r="C74" i="50"/>
  <c r="B74" i="50"/>
  <c r="W54" i="50"/>
  <c r="W87" i="50" s="1"/>
  <c r="V54" i="50"/>
  <c r="V105" i="50" s="1"/>
  <c r="U54" i="50"/>
  <c r="U105" i="50" s="1"/>
  <c r="T54" i="50"/>
  <c r="S54" i="50"/>
  <c r="S105" i="50" s="1"/>
  <c r="R54" i="50"/>
  <c r="R105" i="50" s="1"/>
  <c r="Q54" i="50"/>
  <c r="P54" i="50"/>
  <c r="P87" i="50" s="1"/>
  <c r="O54" i="50"/>
  <c r="O87" i="50" s="1"/>
  <c r="N54" i="50"/>
  <c r="N105" i="50" s="1"/>
  <c r="M54" i="50"/>
  <c r="M105" i="50" s="1"/>
  <c r="L54" i="50"/>
  <c r="K54" i="50"/>
  <c r="K105" i="50" s="1"/>
  <c r="J54" i="50"/>
  <c r="J105" i="50" s="1"/>
  <c r="I54" i="50"/>
  <c r="H54" i="50"/>
  <c r="H87" i="50" s="1"/>
  <c r="G54" i="50"/>
  <c r="G87" i="50" s="1"/>
  <c r="F54" i="50"/>
  <c r="E54" i="50"/>
  <c r="D54" i="50"/>
  <c r="C54" i="50"/>
  <c r="B54" i="50"/>
  <c r="W35" i="50"/>
  <c r="V35" i="50"/>
  <c r="V83" i="50" s="1"/>
  <c r="U35" i="50"/>
  <c r="U83" i="50" s="1"/>
  <c r="T35" i="50"/>
  <c r="S35" i="50"/>
  <c r="R35" i="50"/>
  <c r="Q35" i="50"/>
  <c r="P35" i="50"/>
  <c r="P83" i="50" s="1"/>
  <c r="O35" i="50"/>
  <c r="N35" i="50"/>
  <c r="N83" i="50" s="1"/>
  <c r="M35" i="50"/>
  <c r="M83" i="50" s="1"/>
  <c r="L35" i="50"/>
  <c r="L104" i="50" s="1"/>
  <c r="K35" i="50"/>
  <c r="K104" i="50" s="1"/>
  <c r="J35" i="50"/>
  <c r="I35" i="50"/>
  <c r="I104" i="50" s="1"/>
  <c r="H35" i="50"/>
  <c r="H83" i="50" s="1"/>
  <c r="G35" i="50"/>
  <c r="F35" i="50"/>
  <c r="F83" i="50" s="1"/>
  <c r="E35" i="50"/>
  <c r="E83" i="50" s="1"/>
  <c r="D35" i="50"/>
  <c r="D104" i="50" s="1"/>
  <c r="C35" i="50"/>
  <c r="C104" i="50" s="1"/>
  <c r="B35" i="50"/>
  <c r="W27" i="50"/>
  <c r="V27" i="50"/>
  <c r="U27" i="50"/>
  <c r="T27" i="50"/>
  <c r="S27" i="50"/>
  <c r="R27" i="50"/>
  <c r="Q27" i="50"/>
  <c r="P27" i="50"/>
  <c r="O27" i="50"/>
  <c r="N27" i="50"/>
  <c r="M27" i="50"/>
  <c r="L27" i="50"/>
  <c r="K27" i="50"/>
  <c r="K80" i="50" s="1"/>
  <c r="J27" i="50"/>
  <c r="J103" i="50" s="1"/>
  <c r="I27" i="50"/>
  <c r="I103" i="50" s="1"/>
  <c r="H27" i="50"/>
  <c r="G27" i="50"/>
  <c r="G103" i="50" s="1"/>
  <c r="F27" i="50"/>
  <c r="F103" i="50" s="1"/>
  <c r="E27" i="50"/>
  <c r="D27" i="50"/>
  <c r="D103" i="50" s="1"/>
  <c r="C27" i="50"/>
  <c r="C80" i="50" s="1"/>
  <c r="B27" i="50"/>
  <c r="B103" i="50" s="1"/>
  <c r="A1" i="50"/>
  <c r="W107" i="49"/>
  <c r="V107" i="49"/>
  <c r="U107" i="49"/>
  <c r="T107" i="49"/>
  <c r="S107" i="49"/>
  <c r="R107" i="49"/>
  <c r="Q107" i="49"/>
  <c r="P107" i="49"/>
  <c r="O107" i="49"/>
  <c r="N107" i="49"/>
  <c r="M107" i="49"/>
  <c r="L107" i="49"/>
  <c r="K107" i="49"/>
  <c r="J107" i="49"/>
  <c r="I107" i="49"/>
  <c r="H107" i="49"/>
  <c r="G107" i="49"/>
  <c r="F107" i="49"/>
  <c r="E107" i="49"/>
  <c r="D107" i="49"/>
  <c r="C107" i="49"/>
  <c r="B107" i="49"/>
  <c r="W106" i="49"/>
  <c r="V106" i="49"/>
  <c r="U106" i="49"/>
  <c r="T106" i="49"/>
  <c r="S106" i="49"/>
  <c r="R106" i="49"/>
  <c r="Q106" i="49"/>
  <c r="P106" i="49"/>
  <c r="O106" i="49"/>
  <c r="N106" i="49"/>
  <c r="M106" i="49"/>
  <c r="L106" i="49"/>
  <c r="K106" i="49"/>
  <c r="J106" i="49"/>
  <c r="I106" i="49"/>
  <c r="H106" i="49"/>
  <c r="G106" i="49"/>
  <c r="F106" i="49"/>
  <c r="E106" i="49"/>
  <c r="D106" i="49"/>
  <c r="C106" i="49"/>
  <c r="B106" i="49"/>
  <c r="R105" i="49"/>
  <c r="P105" i="49"/>
  <c r="J105" i="49"/>
  <c r="P104" i="49"/>
  <c r="N104" i="49"/>
  <c r="H104" i="49"/>
  <c r="F104" i="49"/>
  <c r="F103" i="49"/>
  <c r="D103" i="49"/>
  <c r="W102" i="49"/>
  <c r="V102" i="49"/>
  <c r="U102" i="49"/>
  <c r="T102" i="49"/>
  <c r="S102" i="49"/>
  <c r="R102" i="49"/>
  <c r="Q102" i="49"/>
  <c r="P102" i="49"/>
  <c r="O102" i="49"/>
  <c r="N102" i="49"/>
  <c r="M102" i="49"/>
  <c r="L102" i="49"/>
  <c r="K102" i="49"/>
  <c r="J102" i="49"/>
  <c r="I102" i="49"/>
  <c r="H102" i="49"/>
  <c r="G102" i="49"/>
  <c r="F102" i="49"/>
  <c r="E102" i="49"/>
  <c r="D102" i="49"/>
  <c r="C102" i="49"/>
  <c r="B102" i="49"/>
  <c r="W101" i="49"/>
  <c r="V101" i="49"/>
  <c r="U101" i="49"/>
  <c r="T101" i="49"/>
  <c r="S101" i="49"/>
  <c r="R101" i="49"/>
  <c r="Q101" i="49"/>
  <c r="P101" i="49"/>
  <c r="O101" i="49"/>
  <c r="N101" i="49"/>
  <c r="M101" i="49"/>
  <c r="L101" i="49"/>
  <c r="K101" i="49"/>
  <c r="J101" i="49"/>
  <c r="I101" i="49"/>
  <c r="H101" i="49"/>
  <c r="G101" i="49"/>
  <c r="F101" i="49"/>
  <c r="E101" i="49"/>
  <c r="D101" i="49"/>
  <c r="C101" i="49"/>
  <c r="B101" i="49"/>
  <c r="W100" i="49"/>
  <c r="V100" i="49"/>
  <c r="U100" i="49"/>
  <c r="T100" i="49"/>
  <c r="S100" i="49"/>
  <c r="R100" i="49"/>
  <c r="Q100" i="49"/>
  <c r="P100" i="49"/>
  <c r="O100" i="49"/>
  <c r="N100" i="49"/>
  <c r="M100" i="49"/>
  <c r="L100" i="49"/>
  <c r="K100" i="49"/>
  <c r="J100" i="49"/>
  <c r="I100" i="49"/>
  <c r="H100" i="49"/>
  <c r="G100" i="49"/>
  <c r="F100" i="49"/>
  <c r="E100" i="49"/>
  <c r="D100" i="49"/>
  <c r="C100" i="49"/>
  <c r="B100" i="49"/>
  <c r="W99" i="49"/>
  <c r="V99" i="49"/>
  <c r="U99" i="49"/>
  <c r="T99" i="49"/>
  <c r="S99" i="49"/>
  <c r="R99" i="49"/>
  <c r="Q99" i="49"/>
  <c r="P99" i="49"/>
  <c r="O99" i="49"/>
  <c r="N99" i="49"/>
  <c r="M99" i="49"/>
  <c r="L99" i="49"/>
  <c r="K99" i="49"/>
  <c r="J99" i="49"/>
  <c r="I99" i="49"/>
  <c r="H99" i="49"/>
  <c r="G99" i="49"/>
  <c r="F99" i="49"/>
  <c r="E99" i="49"/>
  <c r="D99" i="49"/>
  <c r="C99" i="49"/>
  <c r="B99" i="49"/>
  <c r="W98" i="49"/>
  <c r="V98" i="49"/>
  <c r="U98" i="49"/>
  <c r="T98" i="49"/>
  <c r="S98" i="49"/>
  <c r="R98" i="49"/>
  <c r="Q98" i="49"/>
  <c r="P98" i="49"/>
  <c r="O98" i="49"/>
  <c r="N98" i="49"/>
  <c r="M98" i="49"/>
  <c r="L98" i="49"/>
  <c r="K98" i="49"/>
  <c r="J98" i="49"/>
  <c r="I98" i="49"/>
  <c r="H98" i="49"/>
  <c r="G98" i="49"/>
  <c r="F98" i="49"/>
  <c r="E98" i="49"/>
  <c r="D98" i="49"/>
  <c r="C98" i="49"/>
  <c r="B98" i="49"/>
  <c r="W97" i="49"/>
  <c r="V97" i="49"/>
  <c r="U97" i="49"/>
  <c r="T97" i="49"/>
  <c r="S97" i="49"/>
  <c r="R97" i="49"/>
  <c r="Q97" i="49"/>
  <c r="P97" i="49"/>
  <c r="O97" i="49"/>
  <c r="N97" i="49"/>
  <c r="M97" i="49"/>
  <c r="L97" i="49"/>
  <c r="K97" i="49"/>
  <c r="J97" i="49"/>
  <c r="I97" i="49"/>
  <c r="H97" i="49"/>
  <c r="G97" i="49"/>
  <c r="F97" i="49"/>
  <c r="E97" i="49"/>
  <c r="D97" i="49"/>
  <c r="C97" i="49"/>
  <c r="B97" i="49"/>
  <c r="W92" i="49"/>
  <c r="V92" i="49"/>
  <c r="U92" i="49"/>
  <c r="T92" i="49"/>
  <c r="S92" i="49"/>
  <c r="R92" i="49"/>
  <c r="Q92" i="49"/>
  <c r="P92" i="49"/>
  <c r="O92" i="49"/>
  <c r="N92" i="49"/>
  <c r="M92" i="49"/>
  <c r="L92" i="49"/>
  <c r="K92" i="49"/>
  <c r="J92" i="49"/>
  <c r="I92" i="49"/>
  <c r="H92" i="49"/>
  <c r="G92" i="49"/>
  <c r="F92" i="49"/>
  <c r="E92" i="49"/>
  <c r="D92" i="49"/>
  <c r="C92" i="49"/>
  <c r="B92" i="49"/>
  <c r="W91" i="49"/>
  <c r="V91" i="49"/>
  <c r="U91" i="49"/>
  <c r="T91" i="49"/>
  <c r="S91" i="49"/>
  <c r="R91" i="49"/>
  <c r="Q91" i="49"/>
  <c r="P91" i="49"/>
  <c r="O91" i="49"/>
  <c r="N91" i="49"/>
  <c r="M91" i="49"/>
  <c r="L91" i="49"/>
  <c r="K91" i="49"/>
  <c r="J91" i="49"/>
  <c r="I91" i="49"/>
  <c r="H91" i="49"/>
  <c r="G91" i="49"/>
  <c r="F91" i="49"/>
  <c r="E91" i="49"/>
  <c r="D91" i="49"/>
  <c r="C91" i="49"/>
  <c r="B91" i="49"/>
  <c r="W90" i="49"/>
  <c r="V90" i="49"/>
  <c r="U90" i="49"/>
  <c r="T90" i="49"/>
  <c r="S90" i="49"/>
  <c r="R90" i="49"/>
  <c r="Q90" i="49"/>
  <c r="P90" i="49"/>
  <c r="O90" i="49"/>
  <c r="N90" i="49"/>
  <c r="M90" i="49"/>
  <c r="L90" i="49"/>
  <c r="K90" i="49"/>
  <c r="J90" i="49"/>
  <c r="I90" i="49"/>
  <c r="H90" i="49"/>
  <c r="G90" i="49"/>
  <c r="F90" i="49"/>
  <c r="E90" i="49"/>
  <c r="D90" i="49"/>
  <c r="C90" i="49"/>
  <c r="B90" i="49"/>
  <c r="W89" i="49"/>
  <c r="V89" i="49"/>
  <c r="U89" i="49"/>
  <c r="T89" i="49"/>
  <c r="S89" i="49"/>
  <c r="R89" i="49"/>
  <c r="Q89" i="49"/>
  <c r="P89" i="49"/>
  <c r="O89" i="49"/>
  <c r="N89" i="49"/>
  <c r="M89" i="49"/>
  <c r="L89" i="49"/>
  <c r="K89" i="49"/>
  <c r="J89" i="49"/>
  <c r="I89" i="49"/>
  <c r="H89" i="49"/>
  <c r="G89" i="49"/>
  <c r="F89" i="49"/>
  <c r="E89" i="49"/>
  <c r="D89" i="49"/>
  <c r="C89" i="49"/>
  <c r="B89" i="49"/>
  <c r="W88" i="49"/>
  <c r="V88" i="49"/>
  <c r="U88" i="49"/>
  <c r="T88" i="49"/>
  <c r="S88" i="49"/>
  <c r="R88" i="49"/>
  <c r="Q88" i="49"/>
  <c r="P88" i="49"/>
  <c r="O88" i="49"/>
  <c r="N88" i="49"/>
  <c r="M88" i="49"/>
  <c r="L88" i="49"/>
  <c r="K88" i="49"/>
  <c r="J88" i="49"/>
  <c r="I88" i="49"/>
  <c r="H88" i="49"/>
  <c r="G88" i="49"/>
  <c r="F88" i="49"/>
  <c r="E88" i="49"/>
  <c r="D88" i="49"/>
  <c r="C88" i="49"/>
  <c r="B88" i="49"/>
  <c r="S87" i="49"/>
  <c r="R87" i="49"/>
  <c r="K87" i="49"/>
  <c r="J87" i="49"/>
  <c r="W86" i="49"/>
  <c r="V86" i="49"/>
  <c r="U86" i="49"/>
  <c r="T86" i="49"/>
  <c r="S86" i="49"/>
  <c r="R86" i="49"/>
  <c r="Q86" i="49"/>
  <c r="P86" i="49"/>
  <c r="O86" i="49"/>
  <c r="N86" i="49"/>
  <c r="M86" i="49"/>
  <c r="L86" i="49"/>
  <c r="K86" i="49"/>
  <c r="J86" i="49"/>
  <c r="I86" i="49"/>
  <c r="H86" i="49"/>
  <c r="G86" i="49"/>
  <c r="F86" i="49"/>
  <c r="E86" i="49"/>
  <c r="D86" i="49"/>
  <c r="C86" i="49"/>
  <c r="B86" i="49"/>
  <c r="W85" i="49"/>
  <c r="V85" i="49"/>
  <c r="U85" i="49"/>
  <c r="T85" i="49"/>
  <c r="S85" i="49"/>
  <c r="R85" i="49"/>
  <c r="Q85" i="49"/>
  <c r="P85" i="49"/>
  <c r="O85" i="49"/>
  <c r="N85" i="49"/>
  <c r="M85" i="49"/>
  <c r="L85" i="49"/>
  <c r="K85" i="49"/>
  <c r="J85" i="49"/>
  <c r="I85" i="49"/>
  <c r="H85" i="49"/>
  <c r="G85" i="49"/>
  <c r="F85" i="49"/>
  <c r="E85" i="49"/>
  <c r="D85" i="49"/>
  <c r="C85" i="49"/>
  <c r="B85" i="49"/>
  <c r="W84" i="49"/>
  <c r="V84" i="49"/>
  <c r="U84" i="49"/>
  <c r="T84" i="49"/>
  <c r="S84" i="49"/>
  <c r="R84" i="49"/>
  <c r="Q84" i="49"/>
  <c r="P84" i="49"/>
  <c r="O84" i="49"/>
  <c r="N84" i="49"/>
  <c r="M84" i="49"/>
  <c r="L84" i="49"/>
  <c r="K84" i="49"/>
  <c r="J84" i="49"/>
  <c r="I84" i="49"/>
  <c r="H84" i="49"/>
  <c r="G84" i="49"/>
  <c r="F84" i="49"/>
  <c r="E84" i="49"/>
  <c r="D84" i="49"/>
  <c r="C84" i="49"/>
  <c r="B84" i="49"/>
  <c r="W82" i="49"/>
  <c r="V82" i="49"/>
  <c r="U82" i="49"/>
  <c r="T82" i="49"/>
  <c r="S82" i="49"/>
  <c r="R82" i="49"/>
  <c r="Q82" i="49"/>
  <c r="P82" i="49"/>
  <c r="O82" i="49"/>
  <c r="N82" i="49"/>
  <c r="M82" i="49"/>
  <c r="L82" i="49"/>
  <c r="K82" i="49"/>
  <c r="J82" i="49"/>
  <c r="I82" i="49"/>
  <c r="H82" i="49"/>
  <c r="G82" i="49"/>
  <c r="F82" i="49"/>
  <c r="E82" i="49"/>
  <c r="D82" i="49"/>
  <c r="C82" i="49"/>
  <c r="B82" i="49"/>
  <c r="W81" i="49"/>
  <c r="V81" i="49"/>
  <c r="U81" i="49"/>
  <c r="T81" i="49"/>
  <c r="S81" i="49"/>
  <c r="R81" i="49"/>
  <c r="Q81" i="49"/>
  <c r="P81" i="49"/>
  <c r="O81" i="49"/>
  <c r="N81" i="49"/>
  <c r="M81" i="49"/>
  <c r="L81" i="49"/>
  <c r="K81" i="49"/>
  <c r="J81" i="49"/>
  <c r="I81" i="49"/>
  <c r="H81" i="49"/>
  <c r="G81" i="49"/>
  <c r="F81" i="49"/>
  <c r="E81" i="49"/>
  <c r="D81" i="49"/>
  <c r="C81" i="49"/>
  <c r="B81" i="49"/>
  <c r="V80" i="49"/>
  <c r="U80" i="49"/>
  <c r="N80" i="49"/>
  <c r="W79" i="49"/>
  <c r="V79" i="49"/>
  <c r="U79" i="49"/>
  <c r="T79" i="49"/>
  <c r="S79" i="49"/>
  <c r="R79" i="49"/>
  <c r="Q79" i="49"/>
  <c r="P79" i="49"/>
  <c r="O79" i="49"/>
  <c r="N79" i="49"/>
  <c r="M79" i="49"/>
  <c r="L79" i="49"/>
  <c r="K79" i="49"/>
  <c r="J79" i="49"/>
  <c r="I79" i="49"/>
  <c r="H79" i="49"/>
  <c r="G79" i="49"/>
  <c r="F79" i="49"/>
  <c r="E79" i="49"/>
  <c r="D79" i="49"/>
  <c r="C79" i="49"/>
  <c r="B79" i="49"/>
  <c r="W78" i="49"/>
  <c r="V78" i="49"/>
  <c r="V73" i="49" s="1"/>
  <c r="U78" i="49"/>
  <c r="T78" i="49"/>
  <c r="S78" i="49"/>
  <c r="R78" i="49"/>
  <c r="Q78" i="49"/>
  <c r="P78" i="49"/>
  <c r="O78" i="49"/>
  <c r="N78" i="49"/>
  <c r="M78" i="49"/>
  <c r="L78" i="49"/>
  <c r="K78" i="49"/>
  <c r="J78" i="49"/>
  <c r="I78" i="49"/>
  <c r="H78" i="49"/>
  <c r="G78" i="49"/>
  <c r="F78" i="49"/>
  <c r="E78" i="49"/>
  <c r="D78" i="49"/>
  <c r="C78" i="49"/>
  <c r="B78" i="49"/>
  <c r="W77" i="49"/>
  <c r="W73" i="49" s="1"/>
  <c r="V77" i="49"/>
  <c r="U77" i="49"/>
  <c r="T77" i="49"/>
  <c r="S77" i="49"/>
  <c r="R77" i="49"/>
  <c r="Q77" i="49"/>
  <c r="P77" i="49"/>
  <c r="O77" i="49"/>
  <c r="N77" i="49"/>
  <c r="M77" i="49"/>
  <c r="L77" i="49"/>
  <c r="K77" i="49"/>
  <c r="J77" i="49"/>
  <c r="I77" i="49"/>
  <c r="H77" i="49"/>
  <c r="G77" i="49"/>
  <c r="F77" i="49"/>
  <c r="E77" i="49"/>
  <c r="D77" i="49"/>
  <c r="C77" i="49"/>
  <c r="B77" i="49"/>
  <c r="W76" i="49"/>
  <c r="V76" i="49"/>
  <c r="U76" i="49"/>
  <c r="T76" i="49"/>
  <c r="S76" i="49"/>
  <c r="R76" i="49"/>
  <c r="Q76" i="49"/>
  <c r="P76" i="49"/>
  <c r="O76" i="49"/>
  <c r="N76" i="49"/>
  <c r="M76" i="49"/>
  <c r="L76" i="49"/>
  <c r="K76" i="49"/>
  <c r="J76" i="49"/>
  <c r="I76" i="49"/>
  <c r="H76" i="49"/>
  <c r="G76" i="49"/>
  <c r="F76" i="49"/>
  <c r="E76" i="49"/>
  <c r="D76" i="49"/>
  <c r="C76" i="49"/>
  <c r="B76" i="49"/>
  <c r="W75" i="49"/>
  <c r="V75" i="49"/>
  <c r="U75" i="49"/>
  <c r="T75" i="49"/>
  <c r="S75" i="49"/>
  <c r="R75" i="49"/>
  <c r="Q75" i="49"/>
  <c r="P75" i="49"/>
  <c r="O75" i="49"/>
  <c r="N75" i="49"/>
  <c r="M75" i="49"/>
  <c r="L75" i="49"/>
  <c r="K75" i="49"/>
  <c r="J75" i="49"/>
  <c r="I75" i="49"/>
  <c r="H75" i="49"/>
  <c r="G75" i="49"/>
  <c r="F75" i="49"/>
  <c r="E75" i="49"/>
  <c r="D75" i="49"/>
  <c r="C75" i="49"/>
  <c r="B75" i="49"/>
  <c r="W74" i="49"/>
  <c r="V74" i="49"/>
  <c r="U74" i="49"/>
  <c r="T74" i="49"/>
  <c r="S74" i="49"/>
  <c r="R74" i="49"/>
  <c r="Q74" i="49"/>
  <c r="P74" i="49"/>
  <c r="O74" i="49"/>
  <c r="N74" i="49"/>
  <c r="M74" i="49"/>
  <c r="L74" i="49"/>
  <c r="K74" i="49"/>
  <c r="J74" i="49"/>
  <c r="I74" i="49"/>
  <c r="H74" i="49"/>
  <c r="G74" i="49"/>
  <c r="F74" i="49"/>
  <c r="E74" i="49"/>
  <c r="D74" i="49"/>
  <c r="C74" i="49"/>
  <c r="B74" i="49"/>
  <c r="O73" i="49"/>
  <c r="G73" i="49"/>
  <c r="W54" i="49"/>
  <c r="W105" i="49" s="1"/>
  <c r="V54" i="49"/>
  <c r="V105" i="49" s="1"/>
  <c r="U54" i="49"/>
  <c r="U105" i="49" s="1"/>
  <c r="T54" i="49"/>
  <c r="S54" i="49"/>
  <c r="S105" i="49" s="1"/>
  <c r="R54" i="49"/>
  <c r="Q54" i="49"/>
  <c r="Q105" i="49" s="1"/>
  <c r="P54" i="49"/>
  <c r="P87" i="49" s="1"/>
  <c r="O54" i="49"/>
  <c r="O105" i="49" s="1"/>
  <c r="N54" i="49"/>
  <c r="N105" i="49" s="1"/>
  <c r="M54" i="49"/>
  <c r="M105" i="49" s="1"/>
  <c r="L54" i="49"/>
  <c r="K54" i="49"/>
  <c r="K105" i="49" s="1"/>
  <c r="J54" i="49"/>
  <c r="I54" i="49"/>
  <c r="I105" i="49" s="1"/>
  <c r="H54" i="49"/>
  <c r="H87" i="49" s="1"/>
  <c r="G54" i="49"/>
  <c r="G105" i="49" s="1"/>
  <c r="F54" i="49"/>
  <c r="F105" i="49" s="1"/>
  <c r="E54" i="49"/>
  <c r="E105" i="49" s="1"/>
  <c r="D54" i="49"/>
  <c r="C54" i="49"/>
  <c r="C105" i="49" s="1"/>
  <c r="B54" i="49"/>
  <c r="B105" i="49" s="1"/>
  <c r="W35" i="49"/>
  <c r="W104" i="49" s="1"/>
  <c r="V35" i="49"/>
  <c r="V83" i="49" s="1"/>
  <c r="U35" i="49"/>
  <c r="U104" i="49" s="1"/>
  <c r="T35" i="49"/>
  <c r="T104" i="49" s="1"/>
  <c r="S35" i="49"/>
  <c r="S83" i="49" s="1"/>
  <c r="R35" i="49"/>
  <c r="R83" i="49" s="1"/>
  <c r="Q35" i="49"/>
  <c r="Q83" i="49" s="1"/>
  <c r="P35" i="49"/>
  <c r="P83" i="49" s="1"/>
  <c r="O35" i="49"/>
  <c r="O104" i="49" s="1"/>
  <c r="N35" i="49"/>
  <c r="N83" i="49" s="1"/>
  <c r="M35" i="49"/>
  <c r="M104" i="49" s="1"/>
  <c r="L35" i="49"/>
  <c r="L104" i="49" s="1"/>
  <c r="K35" i="49"/>
  <c r="K83" i="49" s="1"/>
  <c r="J35" i="49"/>
  <c r="J83" i="49" s="1"/>
  <c r="I35" i="49"/>
  <c r="I83" i="49" s="1"/>
  <c r="H35" i="49"/>
  <c r="H83" i="49" s="1"/>
  <c r="G35" i="49"/>
  <c r="G104" i="49" s="1"/>
  <c r="F35" i="49"/>
  <c r="F83" i="49" s="1"/>
  <c r="E35" i="49"/>
  <c r="E104" i="49" s="1"/>
  <c r="D35" i="49"/>
  <c r="D104" i="49" s="1"/>
  <c r="C35" i="49"/>
  <c r="C83" i="49" s="1"/>
  <c r="B35" i="49"/>
  <c r="B83" i="49" s="1"/>
  <c r="W27" i="49"/>
  <c r="W103" i="49" s="1"/>
  <c r="V27" i="49"/>
  <c r="V103" i="49" s="1"/>
  <c r="U27" i="49"/>
  <c r="U103" i="49" s="1"/>
  <c r="T27" i="49"/>
  <c r="T103" i="49" s="1"/>
  <c r="S27" i="49"/>
  <c r="S103" i="49" s="1"/>
  <c r="R27" i="49"/>
  <c r="R103" i="49" s="1"/>
  <c r="Q27" i="49"/>
  <c r="Q103" i="49" s="1"/>
  <c r="P27" i="49"/>
  <c r="O27" i="49"/>
  <c r="O103" i="49" s="1"/>
  <c r="N27" i="49"/>
  <c r="N103" i="49" s="1"/>
  <c r="M27" i="49"/>
  <c r="M103" i="49" s="1"/>
  <c r="L27" i="49"/>
  <c r="L103" i="49" s="1"/>
  <c r="K27" i="49"/>
  <c r="K103" i="49" s="1"/>
  <c r="J27" i="49"/>
  <c r="J103" i="49" s="1"/>
  <c r="I27" i="49"/>
  <c r="I103" i="49" s="1"/>
  <c r="H27" i="49"/>
  <c r="G27" i="49"/>
  <c r="G103" i="49" s="1"/>
  <c r="F27" i="49"/>
  <c r="F80" i="49" s="1"/>
  <c r="E27" i="49"/>
  <c r="E103" i="49" s="1"/>
  <c r="D27" i="49"/>
  <c r="D80" i="49" s="1"/>
  <c r="C27" i="49"/>
  <c r="C103" i="49" s="1"/>
  <c r="B27" i="49"/>
  <c r="B103" i="49" s="1"/>
  <c r="A1" i="49"/>
  <c r="W37" i="48"/>
  <c r="V37" i="48"/>
  <c r="U37" i="48"/>
  <c r="T37" i="48"/>
  <c r="S37" i="48"/>
  <c r="R37" i="48"/>
  <c r="Q37" i="48"/>
  <c r="P37" i="48"/>
  <c r="O37" i="48"/>
  <c r="N37" i="48"/>
  <c r="M37" i="48"/>
  <c r="L37" i="48"/>
  <c r="K37" i="48"/>
  <c r="J37" i="48"/>
  <c r="I37" i="48"/>
  <c r="H37" i="48"/>
  <c r="G37" i="48"/>
  <c r="F37" i="48"/>
  <c r="E37" i="48"/>
  <c r="D37" i="48"/>
  <c r="C37" i="48"/>
  <c r="B37" i="48"/>
  <c r="W36" i="48"/>
  <c r="V36" i="48"/>
  <c r="U36" i="48"/>
  <c r="T36" i="48"/>
  <c r="S36" i="48"/>
  <c r="R36" i="48"/>
  <c r="Q36" i="48"/>
  <c r="P36" i="48"/>
  <c r="O36" i="48"/>
  <c r="N36" i="48"/>
  <c r="M36" i="48"/>
  <c r="L36" i="48"/>
  <c r="K36" i="48"/>
  <c r="J36" i="48"/>
  <c r="I36" i="48"/>
  <c r="H36" i="48"/>
  <c r="G36" i="48"/>
  <c r="F36" i="48"/>
  <c r="E36" i="48"/>
  <c r="D36" i="48"/>
  <c r="C36" i="48"/>
  <c r="B36" i="48"/>
  <c r="W35" i="48"/>
  <c r="V35" i="48"/>
  <c r="U35" i="48"/>
  <c r="T35" i="48"/>
  <c r="S35" i="48"/>
  <c r="R35" i="48"/>
  <c r="Q35" i="48"/>
  <c r="P35" i="48"/>
  <c r="O35" i="48"/>
  <c r="N35" i="48"/>
  <c r="M35" i="48"/>
  <c r="L35" i="48"/>
  <c r="K35" i="48"/>
  <c r="J35" i="48"/>
  <c r="I35" i="48"/>
  <c r="H35" i="48"/>
  <c r="G35" i="48"/>
  <c r="F35" i="48"/>
  <c r="E35" i="48"/>
  <c r="D35" i="48"/>
  <c r="C35" i="48"/>
  <c r="B35" i="48"/>
  <c r="W33" i="48"/>
  <c r="W38" i="48" s="1"/>
  <c r="W180" i="4" s="1"/>
  <c r="V33" i="48"/>
  <c r="V38" i="48" s="1"/>
  <c r="U33" i="48"/>
  <c r="U38" i="48" s="1"/>
  <c r="T33" i="48"/>
  <c r="T38" i="48" s="1"/>
  <c r="S33" i="48"/>
  <c r="S38" i="48" s="1"/>
  <c r="R33" i="48"/>
  <c r="R38" i="48" s="1"/>
  <c r="Q33" i="48"/>
  <c r="Q38" i="48" s="1"/>
  <c r="P33" i="48"/>
  <c r="P38" i="48" s="1"/>
  <c r="O33" i="48"/>
  <c r="O38" i="48" s="1"/>
  <c r="N33" i="48"/>
  <c r="N38" i="48" s="1"/>
  <c r="M33" i="48"/>
  <c r="M38" i="48" s="1"/>
  <c r="L33" i="48"/>
  <c r="L38" i="48" s="1"/>
  <c r="K33" i="48"/>
  <c r="K38" i="48" s="1"/>
  <c r="J33" i="48"/>
  <c r="J38" i="48" s="1"/>
  <c r="I33" i="48"/>
  <c r="I38" i="48" s="1"/>
  <c r="H33" i="48"/>
  <c r="H38" i="48" s="1"/>
  <c r="G33" i="48"/>
  <c r="G38" i="48" s="1"/>
  <c r="F33" i="48"/>
  <c r="F38" i="48" s="1"/>
  <c r="E33" i="48"/>
  <c r="E38" i="48" s="1"/>
  <c r="D33" i="48"/>
  <c r="D38" i="48" s="1"/>
  <c r="C33" i="48"/>
  <c r="C38" i="48" s="1"/>
  <c r="B33" i="48"/>
  <c r="B38" i="48" s="1"/>
  <c r="W23" i="48"/>
  <c r="V23" i="48"/>
  <c r="U23" i="48"/>
  <c r="T23" i="48"/>
  <c r="S23" i="48"/>
  <c r="R23" i="48"/>
  <c r="Q23" i="48"/>
  <c r="P23" i="48"/>
  <c r="O23" i="48"/>
  <c r="N23" i="48"/>
  <c r="M23" i="48"/>
  <c r="L23" i="48"/>
  <c r="K23" i="48"/>
  <c r="J23" i="48"/>
  <c r="I23" i="48"/>
  <c r="H23" i="48"/>
  <c r="G23" i="48"/>
  <c r="F23" i="48"/>
  <c r="E23" i="48"/>
  <c r="D23" i="48"/>
  <c r="C23" i="48"/>
  <c r="B23" i="48"/>
  <c r="W20" i="48"/>
  <c r="V20" i="48"/>
  <c r="U20" i="48"/>
  <c r="T20" i="48"/>
  <c r="S20" i="48"/>
  <c r="R20" i="48"/>
  <c r="Q20" i="48"/>
  <c r="P20" i="48"/>
  <c r="O20" i="48"/>
  <c r="N20" i="48"/>
  <c r="M20" i="48"/>
  <c r="L20" i="48"/>
  <c r="K20" i="48"/>
  <c r="J20" i="48"/>
  <c r="I20" i="48"/>
  <c r="H20" i="48"/>
  <c r="G20" i="48"/>
  <c r="F20" i="48"/>
  <c r="E20" i="48"/>
  <c r="D20" i="48"/>
  <c r="C20" i="48"/>
  <c r="B20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A1" i="48"/>
  <c r="W78" i="47"/>
  <c r="V78" i="47"/>
  <c r="U78" i="47"/>
  <c r="T78" i="47"/>
  <c r="S78" i="47"/>
  <c r="R78" i="47"/>
  <c r="Q78" i="47"/>
  <c r="P78" i="47"/>
  <c r="O78" i="47"/>
  <c r="N78" i="47"/>
  <c r="M78" i="47"/>
  <c r="L78" i="47"/>
  <c r="K78" i="47"/>
  <c r="J78" i="47"/>
  <c r="I78" i="47"/>
  <c r="H78" i="47"/>
  <c r="G78" i="47"/>
  <c r="F78" i="47"/>
  <c r="E78" i="47"/>
  <c r="D78" i="47"/>
  <c r="C78" i="47"/>
  <c r="B78" i="47"/>
  <c r="W76" i="47"/>
  <c r="V76" i="47"/>
  <c r="U76" i="47"/>
  <c r="T76" i="47"/>
  <c r="S76" i="47"/>
  <c r="R76" i="47"/>
  <c r="Q76" i="47"/>
  <c r="P76" i="47"/>
  <c r="O76" i="47"/>
  <c r="N76" i="47"/>
  <c r="M76" i="47"/>
  <c r="L76" i="47"/>
  <c r="K76" i="47"/>
  <c r="J76" i="47"/>
  <c r="I76" i="47"/>
  <c r="H76" i="47"/>
  <c r="G76" i="47"/>
  <c r="F76" i="47"/>
  <c r="E76" i="47"/>
  <c r="D76" i="47"/>
  <c r="C76" i="47"/>
  <c r="B76" i="47"/>
  <c r="W75" i="47"/>
  <c r="V75" i="47"/>
  <c r="U75" i="47"/>
  <c r="T75" i="47"/>
  <c r="S75" i="47"/>
  <c r="R75" i="47"/>
  <c r="Q75" i="47"/>
  <c r="P75" i="47"/>
  <c r="O75" i="47"/>
  <c r="N75" i="47"/>
  <c r="M75" i="47"/>
  <c r="L75" i="47"/>
  <c r="K75" i="47"/>
  <c r="J75" i="47"/>
  <c r="I75" i="47"/>
  <c r="H75" i="47"/>
  <c r="G75" i="47"/>
  <c r="F75" i="47"/>
  <c r="E75" i="47"/>
  <c r="D75" i="47"/>
  <c r="C75" i="47"/>
  <c r="B75" i="47"/>
  <c r="W74" i="47"/>
  <c r="V74" i="47"/>
  <c r="U74" i="47"/>
  <c r="T74" i="47"/>
  <c r="S74" i="47"/>
  <c r="R74" i="47"/>
  <c r="Q74" i="47"/>
  <c r="P74" i="47"/>
  <c r="O74" i="47"/>
  <c r="N74" i="47"/>
  <c r="M74" i="47"/>
  <c r="L74" i="47"/>
  <c r="K74" i="47"/>
  <c r="J74" i="47"/>
  <c r="I74" i="47"/>
  <c r="H74" i="47"/>
  <c r="G74" i="47"/>
  <c r="F74" i="47"/>
  <c r="E74" i="47"/>
  <c r="D74" i="47"/>
  <c r="C74" i="47"/>
  <c r="B74" i="47"/>
  <c r="W73" i="47"/>
  <c r="V73" i="47"/>
  <c r="U73" i="47"/>
  <c r="T73" i="47"/>
  <c r="S73" i="47"/>
  <c r="R73" i="47"/>
  <c r="Q73" i="47"/>
  <c r="P73" i="47"/>
  <c r="O73" i="47"/>
  <c r="N73" i="47"/>
  <c r="M73" i="47"/>
  <c r="L73" i="47"/>
  <c r="K73" i="47"/>
  <c r="J73" i="47"/>
  <c r="I73" i="47"/>
  <c r="H73" i="47"/>
  <c r="G73" i="47"/>
  <c r="F73" i="47"/>
  <c r="E73" i="47"/>
  <c r="D73" i="47"/>
  <c r="C73" i="47"/>
  <c r="B73" i="47"/>
  <c r="W72" i="47"/>
  <c r="V72" i="47"/>
  <c r="U72" i="47"/>
  <c r="T72" i="47"/>
  <c r="S72" i="47"/>
  <c r="R72" i="47"/>
  <c r="Q72" i="47"/>
  <c r="P72" i="47"/>
  <c r="O72" i="47"/>
  <c r="N72" i="47"/>
  <c r="M72" i="47"/>
  <c r="L72" i="47"/>
  <c r="K72" i="47"/>
  <c r="J72" i="47"/>
  <c r="I72" i="47"/>
  <c r="H72" i="47"/>
  <c r="G72" i="47"/>
  <c r="F72" i="47"/>
  <c r="E72" i="47"/>
  <c r="D72" i="47"/>
  <c r="C72" i="47"/>
  <c r="B72" i="47"/>
  <c r="W71" i="47"/>
  <c r="V71" i="47"/>
  <c r="U71" i="47"/>
  <c r="T71" i="47"/>
  <c r="S71" i="47"/>
  <c r="R71" i="47"/>
  <c r="Q71" i="47"/>
  <c r="P71" i="47"/>
  <c r="O71" i="47"/>
  <c r="N71" i="47"/>
  <c r="M71" i="47"/>
  <c r="L71" i="47"/>
  <c r="K71" i="47"/>
  <c r="J71" i="47"/>
  <c r="I71" i="47"/>
  <c r="H71" i="47"/>
  <c r="G71" i="47"/>
  <c r="F71" i="47"/>
  <c r="E71" i="47"/>
  <c r="D71" i="47"/>
  <c r="C71" i="47"/>
  <c r="B71" i="47"/>
  <c r="W70" i="47"/>
  <c r="V70" i="47"/>
  <c r="U70" i="47"/>
  <c r="T70" i="47"/>
  <c r="S70" i="47"/>
  <c r="R70" i="47"/>
  <c r="Q70" i="47"/>
  <c r="P70" i="47"/>
  <c r="O70" i="47"/>
  <c r="N70" i="47"/>
  <c r="M70" i="47"/>
  <c r="L70" i="47"/>
  <c r="K70" i="47"/>
  <c r="J70" i="47"/>
  <c r="I70" i="47"/>
  <c r="H70" i="47"/>
  <c r="G70" i="47"/>
  <c r="F70" i="47"/>
  <c r="E70" i="47"/>
  <c r="D70" i="47"/>
  <c r="C70" i="47"/>
  <c r="B70" i="47"/>
  <c r="W69" i="47"/>
  <c r="V69" i="47"/>
  <c r="U69" i="47"/>
  <c r="T69" i="47"/>
  <c r="S69" i="47"/>
  <c r="R69" i="47"/>
  <c r="Q69" i="47"/>
  <c r="P69" i="47"/>
  <c r="O69" i="47"/>
  <c r="N69" i="47"/>
  <c r="M69" i="47"/>
  <c r="L69" i="47"/>
  <c r="K69" i="47"/>
  <c r="J69" i="47"/>
  <c r="I69" i="47"/>
  <c r="H69" i="47"/>
  <c r="G69" i="47"/>
  <c r="F69" i="47"/>
  <c r="E69" i="47"/>
  <c r="D69" i="47"/>
  <c r="C69" i="47"/>
  <c r="B69" i="47"/>
  <c r="W65" i="47"/>
  <c r="V65" i="47"/>
  <c r="U65" i="47"/>
  <c r="T65" i="47"/>
  <c r="S65" i="47"/>
  <c r="R65" i="47"/>
  <c r="Q65" i="47"/>
  <c r="P65" i="47"/>
  <c r="O65" i="47"/>
  <c r="N65" i="47"/>
  <c r="M65" i="47"/>
  <c r="L65" i="47"/>
  <c r="K65" i="47"/>
  <c r="J65" i="47"/>
  <c r="I65" i="47"/>
  <c r="H65" i="47"/>
  <c r="G65" i="47"/>
  <c r="F65" i="47"/>
  <c r="E65" i="47"/>
  <c r="D65" i="47"/>
  <c r="C65" i="47"/>
  <c r="B65" i="47"/>
  <c r="W64" i="47"/>
  <c r="V64" i="47"/>
  <c r="U64" i="47"/>
  <c r="T64" i="47"/>
  <c r="S64" i="47"/>
  <c r="R64" i="47"/>
  <c r="Q64" i="47"/>
  <c r="P64" i="47"/>
  <c r="O64" i="47"/>
  <c r="N64" i="47"/>
  <c r="M64" i="47"/>
  <c r="L64" i="47"/>
  <c r="K64" i="47"/>
  <c r="J64" i="47"/>
  <c r="I64" i="47"/>
  <c r="H64" i="47"/>
  <c r="G64" i="47"/>
  <c r="F64" i="47"/>
  <c r="E64" i="47"/>
  <c r="D64" i="47"/>
  <c r="C64" i="47"/>
  <c r="B64" i="47"/>
  <c r="W63" i="47"/>
  <c r="V63" i="47"/>
  <c r="U63" i="47"/>
  <c r="T63" i="47"/>
  <c r="S63" i="47"/>
  <c r="R63" i="47"/>
  <c r="Q63" i="47"/>
  <c r="P63" i="47"/>
  <c r="O63" i="47"/>
  <c r="N63" i="47"/>
  <c r="M63" i="47"/>
  <c r="L63" i="47"/>
  <c r="K63" i="47"/>
  <c r="J63" i="47"/>
  <c r="I63" i="47"/>
  <c r="H63" i="47"/>
  <c r="G63" i="47"/>
  <c r="F63" i="47"/>
  <c r="E63" i="47"/>
  <c r="D63" i="47"/>
  <c r="C63" i="47"/>
  <c r="B63" i="47"/>
  <c r="W62" i="47"/>
  <c r="V62" i="47"/>
  <c r="U62" i="47"/>
  <c r="T62" i="47"/>
  <c r="S62" i="47"/>
  <c r="R62" i="47"/>
  <c r="Q62" i="47"/>
  <c r="P62" i="47"/>
  <c r="O62" i="47"/>
  <c r="N62" i="47"/>
  <c r="M62" i="47"/>
  <c r="L62" i="47"/>
  <c r="K62" i="47"/>
  <c r="J62" i="47"/>
  <c r="I62" i="47"/>
  <c r="H62" i="47"/>
  <c r="G62" i="47"/>
  <c r="F62" i="47"/>
  <c r="E62" i="47"/>
  <c r="D62" i="47"/>
  <c r="C62" i="47"/>
  <c r="B62" i="47"/>
  <c r="W61" i="47"/>
  <c r="V61" i="47"/>
  <c r="U61" i="47"/>
  <c r="T61" i="47"/>
  <c r="S61" i="47"/>
  <c r="R61" i="47"/>
  <c r="Q61" i="47"/>
  <c r="P61" i="47"/>
  <c r="O61" i="47"/>
  <c r="N61" i="47"/>
  <c r="M61" i="47"/>
  <c r="L61" i="47"/>
  <c r="K61" i="47"/>
  <c r="J61" i="47"/>
  <c r="I61" i="47"/>
  <c r="H61" i="47"/>
  <c r="G61" i="47"/>
  <c r="F61" i="47"/>
  <c r="E61" i="47"/>
  <c r="D61" i="47"/>
  <c r="C61" i="47"/>
  <c r="B61" i="47"/>
  <c r="W60" i="47"/>
  <c r="V60" i="47"/>
  <c r="N60" i="47"/>
  <c r="F60" i="47"/>
  <c r="W59" i="47"/>
  <c r="V59" i="47"/>
  <c r="U59" i="47"/>
  <c r="T59" i="47"/>
  <c r="S59" i="47"/>
  <c r="R59" i="47"/>
  <c r="Q59" i="47"/>
  <c r="P59" i="47"/>
  <c r="O59" i="47"/>
  <c r="N59" i="47"/>
  <c r="M59" i="47"/>
  <c r="L59" i="47"/>
  <c r="K59" i="47"/>
  <c r="J59" i="47"/>
  <c r="I59" i="47"/>
  <c r="H59" i="47"/>
  <c r="G59" i="47"/>
  <c r="F59" i="47"/>
  <c r="E59" i="47"/>
  <c r="D59" i="47"/>
  <c r="C59" i="47"/>
  <c r="B59" i="47"/>
  <c r="W58" i="47"/>
  <c r="V58" i="47"/>
  <c r="U58" i="47"/>
  <c r="T58" i="47"/>
  <c r="S58" i="47"/>
  <c r="R58" i="47"/>
  <c r="Q58" i="47"/>
  <c r="P58" i="47"/>
  <c r="O58" i="47"/>
  <c r="N58" i="47"/>
  <c r="M58" i="47"/>
  <c r="L58" i="47"/>
  <c r="K58" i="47"/>
  <c r="J58" i="47"/>
  <c r="I58" i="47"/>
  <c r="H58" i="47"/>
  <c r="G58" i="47"/>
  <c r="F58" i="47"/>
  <c r="E58" i="47"/>
  <c r="D58" i="47"/>
  <c r="C58" i="47"/>
  <c r="B58" i="47"/>
  <c r="W57" i="47"/>
  <c r="V57" i="47"/>
  <c r="U57" i="47"/>
  <c r="T57" i="47"/>
  <c r="S57" i="47"/>
  <c r="R57" i="47"/>
  <c r="Q57" i="47"/>
  <c r="P57" i="47"/>
  <c r="O57" i="47"/>
  <c r="N57" i="47"/>
  <c r="M57" i="47"/>
  <c r="L57" i="47"/>
  <c r="K57" i="47"/>
  <c r="J57" i="47"/>
  <c r="I57" i="47"/>
  <c r="H57" i="47"/>
  <c r="G57" i="47"/>
  <c r="F57" i="47"/>
  <c r="E57" i="47"/>
  <c r="D57" i="47"/>
  <c r="C57" i="47"/>
  <c r="B57" i="47"/>
  <c r="W56" i="47"/>
  <c r="V56" i="47"/>
  <c r="U56" i="47"/>
  <c r="T56" i="47"/>
  <c r="S56" i="47"/>
  <c r="R56" i="47"/>
  <c r="Q56" i="47"/>
  <c r="P56" i="47"/>
  <c r="O56" i="47"/>
  <c r="N56" i="47"/>
  <c r="M56" i="47"/>
  <c r="L56" i="47"/>
  <c r="K56" i="47"/>
  <c r="J56" i="47"/>
  <c r="I56" i="47"/>
  <c r="H56" i="47"/>
  <c r="G56" i="47"/>
  <c r="F56" i="47"/>
  <c r="E56" i="47"/>
  <c r="D56" i="47"/>
  <c r="C56" i="47"/>
  <c r="B56" i="47"/>
  <c r="W55" i="47"/>
  <c r="V55" i="47"/>
  <c r="U55" i="47"/>
  <c r="T55" i="47"/>
  <c r="S55" i="47"/>
  <c r="R55" i="47"/>
  <c r="Q55" i="47"/>
  <c r="P55" i="47"/>
  <c r="O55" i="47"/>
  <c r="N55" i="47"/>
  <c r="M55" i="47"/>
  <c r="L55" i="47"/>
  <c r="K55" i="47"/>
  <c r="J55" i="47"/>
  <c r="I55" i="47"/>
  <c r="H55" i="47"/>
  <c r="G55" i="47"/>
  <c r="F55" i="47"/>
  <c r="E55" i="47"/>
  <c r="D55" i="47"/>
  <c r="C55" i="47"/>
  <c r="B55" i="47"/>
  <c r="W54" i="47"/>
  <c r="V54" i="47"/>
  <c r="U54" i="47"/>
  <c r="T54" i="47"/>
  <c r="S54" i="47"/>
  <c r="R54" i="47"/>
  <c r="R52" i="47" s="1"/>
  <c r="Q54" i="47"/>
  <c r="P54" i="47"/>
  <c r="O54" i="47"/>
  <c r="N54" i="47"/>
  <c r="M54" i="47"/>
  <c r="L54" i="47"/>
  <c r="K54" i="47"/>
  <c r="J54" i="47"/>
  <c r="I54" i="47"/>
  <c r="H54" i="47"/>
  <c r="G54" i="47"/>
  <c r="F54" i="47"/>
  <c r="F52" i="47" s="1"/>
  <c r="E54" i="47"/>
  <c r="D54" i="47"/>
  <c r="C54" i="47"/>
  <c r="B54" i="47"/>
  <c r="W53" i="47"/>
  <c r="V53" i="47"/>
  <c r="V52" i="47" s="1"/>
  <c r="U53" i="47"/>
  <c r="U52" i="47" s="1"/>
  <c r="T53" i="47"/>
  <c r="S53" i="47"/>
  <c r="R53" i="47"/>
  <c r="Q53" i="47"/>
  <c r="P53" i="47"/>
  <c r="O53" i="47"/>
  <c r="O52" i="47" s="1"/>
  <c r="N53" i="47"/>
  <c r="M53" i="47"/>
  <c r="M52" i="47" s="1"/>
  <c r="L53" i="47"/>
  <c r="L52" i="47" s="1"/>
  <c r="K53" i="47"/>
  <c r="J53" i="47"/>
  <c r="I53" i="47"/>
  <c r="H53" i="47"/>
  <c r="G53" i="47"/>
  <c r="G52" i="47" s="1"/>
  <c r="F53" i="47"/>
  <c r="E53" i="47"/>
  <c r="D53" i="47"/>
  <c r="C53" i="47"/>
  <c r="B53" i="47"/>
  <c r="W28" i="47"/>
  <c r="V28" i="47"/>
  <c r="U28" i="47"/>
  <c r="T28" i="47"/>
  <c r="S28" i="47"/>
  <c r="R28" i="47"/>
  <c r="Q28" i="47"/>
  <c r="Q60" i="47" s="1"/>
  <c r="P28" i="47"/>
  <c r="O28" i="47"/>
  <c r="O60" i="47" s="1"/>
  <c r="N28" i="47"/>
  <c r="M28" i="47"/>
  <c r="L28" i="47"/>
  <c r="K28" i="47"/>
  <c r="J28" i="47"/>
  <c r="I28" i="47"/>
  <c r="I60" i="47" s="1"/>
  <c r="H28" i="47"/>
  <c r="G28" i="47"/>
  <c r="G60" i="47" s="1"/>
  <c r="F28" i="47"/>
  <c r="E28" i="47"/>
  <c r="E60" i="47" s="1"/>
  <c r="D28" i="47"/>
  <c r="C28" i="47"/>
  <c r="B28" i="47"/>
  <c r="B77" i="47" s="1"/>
  <c r="A1" i="47"/>
  <c r="W78" i="46"/>
  <c r="V78" i="46"/>
  <c r="U78" i="46"/>
  <c r="T78" i="46"/>
  <c r="S78" i="46"/>
  <c r="R78" i="46"/>
  <c r="Q78" i="46"/>
  <c r="P78" i="46"/>
  <c r="O78" i="46"/>
  <c r="N78" i="46"/>
  <c r="M78" i="46"/>
  <c r="L78" i="46"/>
  <c r="K78" i="46"/>
  <c r="J78" i="46"/>
  <c r="I78" i="46"/>
  <c r="H78" i="46"/>
  <c r="G78" i="46"/>
  <c r="F78" i="46"/>
  <c r="E78" i="46"/>
  <c r="D78" i="46"/>
  <c r="C78" i="46"/>
  <c r="B78" i="46"/>
  <c r="W76" i="46"/>
  <c r="V76" i="46"/>
  <c r="U76" i="46"/>
  <c r="T76" i="46"/>
  <c r="S76" i="46"/>
  <c r="R76" i="46"/>
  <c r="Q76" i="46"/>
  <c r="P76" i="46"/>
  <c r="O76" i="46"/>
  <c r="N76" i="46"/>
  <c r="M76" i="46"/>
  <c r="L76" i="46"/>
  <c r="K76" i="46"/>
  <c r="J76" i="46"/>
  <c r="I76" i="46"/>
  <c r="H76" i="46"/>
  <c r="G76" i="46"/>
  <c r="F76" i="46"/>
  <c r="E76" i="46"/>
  <c r="D76" i="46"/>
  <c r="C76" i="46"/>
  <c r="B76" i="46"/>
  <c r="W75" i="46"/>
  <c r="V75" i="46"/>
  <c r="U75" i="46"/>
  <c r="T75" i="46"/>
  <c r="S75" i="46"/>
  <c r="R75" i="46"/>
  <c r="Q75" i="46"/>
  <c r="P75" i="46"/>
  <c r="O75" i="46"/>
  <c r="N75" i="46"/>
  <c r="M75" i="46"/>
  <c r="L75" i="46"/>
  <c r="K75" i="46"/>
  <c r="J75" i="46"/>
  <c r="I75" i="46"/>
  <c r="H75" i="46"/>
  <c r="G75" i="46"/>
  <c r="F75" i="46"/>
  <c r="E75" i="46"/>
  <c r="D75" i="46"/>
  <c r="C75" i="46"/>
  <c r="B75" i="46"/>
  <c r="W74" i="46"/>
  <c r="V74" i="46"/>
  <c r="U74" i="46"/>
  <c r="T74" i="46"/>
  <c r="S74" i="46"/>
  <c r="R74" i="46"/>
  <c r="Q74" i="46"/>
  <c r="P74" i="46"/>
  <c r="O74" i="46"/>
  <c r="N74" i="46"/>
  <c r="M74" i="46"/>
  <c r="L74" i="46"/>
  <c r="K74" i="46"/>
  <c r="J74" i="46"/>
  <c r="I74" i="46"/>
  <c r="H74" i="46"/>
  <c r="G74" i="46"/>
  <c r="F74" i="46"/>
  <c r="E74" i="46"/>
  <c r="D74" i="46"/>
  <c r="C74" i="46"/>
  <c r="B74" i="46"/>
  <c r="W73" i="46"/>
  <c r="V73" i="46"/>
  <c r="U73" i="46"/>
  <c r="T73" i="46"/>
  <c r="S73" i="46"/>
  <c r="R73" i="46"/>
  <c r="Q73" i="46"/>
  <c r="P73" i="46"/>
  <c r="O73" i="46"/>
  <c r="N73" i="46"/>
  <c r="M73" i="46"/>
  <c r="L73" i="46"/>
  <c r="K73" i="46"/>
  <c r="J73" i="46"/>
  <c r="I73" i="46"/>
  <c r="H73" i="46"/>
  <c r="G73" i="46"/>
  <c r="F73" i="46"/>
  <c r="E73" i="46"/>
  <c r="D73" i="46"/>
  <c r="C73" i="46"/>
  <c r="B73" i="46"/>
  <c r="W72" i="46"/>
  <c r="V72" i="46"/>
  <c r="U72" i="46"/>
  <c r="T72" i="46"/>
  <c r="S72" i="46"/>
  <c r="R72" i="46"/>
  <c r="Q72" i="46"/>
  <c r="P72" i="46"/>
  <c r="O72" i="46"/>
  <c r="N72" i="46"/>
  <c r="M72" i="46"/>
  <c r="L72" i="46"/>
  <c r="K72" i="46"/>
  <c r="J72" i="46"/>
  <c r="I72" i="46"/>
  <c r="H72" i="46"/>
  <c r="G72" i="46"/>
  <c r="F72" i="46"/>
  <c r="E72" i="46"/>
  <c r="D72" i="46"/>
  <c r="C72" i="46"/>
  <c r="B72" i="46"/>
  <c r="W71" i="46"/>
  <c r="V71" i="46"/>
  <c r="U71" i="46"/>
  <c r="T71" i="46"/>
  <c r="S71" i="46"/>
  <c r="R71" i="46"/>
  <c r="Q71" i="46"/>
  <c r="P71" i="46"/>
  <c r="O71" i="46"/>
  <c r="N71" i="46"/>
  <c r="M71" i="46"/>
  <c r="L71" i="46"/>
  <c r="K71" i="46"/>
  <c r="J71" i="46"/>
  <c r="I71" i="46"/>
  <c r="H71" i="46"/>
  <c r="G71" i="46"/>
  <c r="F71" i="46"/>
  <c r="E71" i="46"/>
  <c r="D71" i="46"/>
  <c r="C71" i="46"/>
  <c r="B71" i="46"/>
  <c r="W70" i="46"/>
  <c r="V70" i="46"/>
  <c r="U70" i="46"/>
  <c r="T70" i="46"/>
  <c r="S70" i="46"/>
  <c r="R70" i="46"/>
  <c r="Q70" i="46"/>
  <c r="P70" i="46"/>
  <c r="O70" i="46"/>
  <c r="N70" i="46"/>
  <c r="M70" i="46"/>
  <c r="L70" i="46"/>
  <c r="K70" i="46"/>
  <c r="J70" i="46"/>
  <c r="I70" i="46"/>
  <c r="H70" i="46"/>
  <c r="G70" i="46"/>
  <c r="F70" i="46"/>
  <c r="E70" i="46"/>
  <c r="D70" i="46"/>
  <c r="C70" i="46"/>
  <c r="B70" i="46"/>
  <c r="W69" i="46"/>
  <c r="V69" i="46"/>
  <c r="U69" i="46"/>
  <c r="T69" i="46"/>
  <c r="S69" i="46"/>
  <c r="R69" i="46"/>
  <c r="Q69" i="46"/>
  <c r="P69" i="46"/>
  <c r="O69" i="46"/>
  <c r="N69" i="46"/>
  <c r="M69" i="46"/>
  <c r="L69" i="46"/>
  <c r="K69" i="46"/>
  <c r="J69" i="46"/>
  <c r="I69" i="46"/>
  <c r="H69" i="46"/>
  <c r="G69" i="46"/>
  <c r="F69" i="46"/>
  <c r="E69" i="46"/>
  <c r="D69" i="46"/>
  <c r="C69" i="46"/>
  <c r="B69" i="46"/>
  <c r="W65" i="46"/>
  <c r="V65" i="46"/>
  <c r="U65" i="46"/>
  <c r="T65" i="46"/>
  <c r="S65" i="46"/>
  <c r="R65" i="46"/>
  <c r="Q65" i="46"/>
  <c r="P65" i="46"/>
  <c r="O65" i="46"/>
  <c r="N65" i="46"/>
  <c r="M65" i="46"/>
  <c r="L65" i="46"/>
  <c r="K65" i="46"/>
  <c r="J65" i="46"/>
  <c r="I65" i="46"/>
  <c r="H65" i="46"/>
  <c r="G65" i="46"/>
  <c r="F65" i="46"/>
  <c r="E65" i="46"/>
  <c r="D65" i="46"/>
  <c r="C65" i="46"/>
  <c r="B65" i="46"/>
  <c r="W64" i="46"/>
  <c r="V64" i="46"/>
  <c r="U64" i="46"/>
  <c r="T64" i="46"/>
  <c r="S64" i="46"/>
  <c r="R64" i="46"/>
  <c r="Q64" i="46"/>
  <c r="P64" i="46"/>
  <c r="O64" i="46"/>
  <c r="N64" i="46"/>
  <c r="M64" i="46"/>
  <c r="L64" i="46"/>
  <c r="K64" i="46"/>
  <c r="J64" i="46"/>
  <c r="I64" i="46"/>
  <c r="H64" i="46"/>
  <c r="G64" i="46"/>
  <c r="F64" i="46"/>
  <c r="E64" i="46"/>
  <c r="D64" i="46"/>
  <c r="C64" i="46"/>
  <c r="B64" i="46"/>
  <c r="W63" i="46"/>
  <c r="V63" i="46"/>
  <c r="U63" i="46"/>
  <c r="T63" i="46"/>
  <c r="T52" i="46" s="1"/>
  <c r="S63" i="46"/>
  <c r="R63" i="46"/>
  <c r="Q63" i="46"/>
  <c r="P63" i="46"/>
  <c r="O63" i="46"/>
  <c r="N63" i="46"/>
  <c r="M63" i="46"/>
  <c r="L63" i="46"/>
  <c r="K63" i="46"/>
  <c r="J63" i="46"/>
  <c r="I63" i="46"/>
  <c r="H63" i="46"/>
  <c r="G63" i="46"/>
  <c r="F63" i="46"/>
  <c r="E63" i="46"/>
  <c r="D63" i="46"/>
  <c r="C63" i="46"/>
  <c r="B63" i="46"/>
  <c r="W62" i="46"/>
  <c r="V62" i="46"/>
  <c r="U62" i="46"/>
  <c r="T62" i="46"/>
  <c r="S62" i="46"/>
  <c r="R62" i="46"/>
  <c r="Q62" i="46"/>
  <c r="P62" i="46"/>
  <c r="O62" i="46"/>
  <c r="N62" i="46"/>
  <c r="M62" i="46"/>
  <c r="L62" i="46"/>
  <c r="K62" i="46"/>
  <c r="J62" i="46"/>
  <c r="I62" i="46"/>
  <c r="H62" i="46"/>
  <c r="G62" i="46"/>
  <c r="F62" i="46"/>
  <c r="E62" i="46"/>
  <c r="D62" i="46"/>
  <c r="C62" i="46"/>
  <c r="B62" i="46"/>
  <c r="W61" i="46"/>
  <c r="V61" i="46"/>
  <c r="U61" i="46"/>
  <c r="T61" i="46"/>
  <c r="S61" i="46"/>
  <c r="R61" i="46"/>
  <c r="Q61" i="46"/>
  <c r="P61" i="46"/>
  <c r="O61" i="46"/>
  <c r="N61" i="46"/>
  <c r="M61" i="46"/>
  <c r="L61" i="46"/>
  <c r="K61" i="46"/>
  <c r="J61" i="46"/>
  <c r="I61" i="46"/>
  <c r="H61" i="46"/>
  <c r="G61" i="46"/>
  <c r="F61" i="46"/>
  <c r="E61" i="46"/>
  <c r="D61" i="46"/>
  <c r="C61" i="46"/>
  <c r="B61" i="46"/>
  <c r="V60" i="46"/>
  <c r="F60" i="46"/>
  <c r="W59" i="46"/>
  <c r="V59" i="46"/>
  <c r="U59" i="46"/>
  <c r="T59" i="46"/>
  <c r="S59" i="46"/>
  <c r="R59" i="46"/>
  <c r="Q59" i="46"/>
  <c r="P59" i="46"/>
  <c r="O59" i="46"/>
  <c r="N59" i="46"/>
  <c r="M59" i="46"/>
  <c r="L59" i="46"/>
  <c r="K59" i="46"/>
  <c r="J59" i="46"/>
  <c r="I59" i="46"/>
  <c r="H59" i="46"/>
  <c r="G59" i="46"/>
  <c r="F59" i="46"/>
  <c r="E59" i="46"/>
  <c r="D59" i="46"/>
  <c r="C59" i="46"/>
  <c r="B59" i="46"/>
  <c r="W58" i="46"/>
  <c r="V58" i="46"/>
  <c r="U58" i="46"/>
  <c r="T58" i="46"/>
  <c r="S58" i="46"/>
  <c r="R58" i="46"/>
  <c r="Q58" i="46"/>
  <c r="P58" i="46"/>
  <c r="O58" i="46"/>
  <c r="N58" i="46"/>
  <c r="M58" i="46"/>
  <c r="L58" i="46"/>
  <c r="K58" i="46"/>
  <c r="J58" i="46"/>
  <c r="I58" i="46"/>
  <c r="H58" i="46"/>
  <c r="G58" i="46"/>
  <c r="F58" i="46"/>
  <c r="E58" i="46"/>
  <c r="D58" i="46"/>
  <c r="C58" i="46"/>
  <c r="B58" i="46"/>
  <c r="W57" i="46"/>
  <c r="V57" i="46"/>
  <c r="U57" i="46"/>
  <c r="T57" i="46"/>
  <c r="S57" i="46"/>
  <c r="R57" i="46"/>
  <c r="Q57" i="46"/>
  <c r="P57" i="46"/>
  <c r="O57" i="46"/>
  <c r="N57" i="46"/>
  <c r="M57" i="46"/>
  <c r="L57" i="46"/>
  <c r="K57" i="46"/>
  <c r="J57" i="46"/>
  <c r="I57" i="46"/>
  <c r="H57" i="46"/>
  <c r="G57" i="46"/>
  <c r="F57" i="46"/>
  <c r="E57" i="46"/>
  <c r="D57" i="46"/>
  <c r="C57" i="46"/>
  <c r="B57" i="46"/>
  <c r="W56" i="46"/>
  <c r="V56" i="46"/>
  <c r="U56" i="46"/>
  <c r="U52" i="46" s="1"/>
  <c r="T56" i="46"/>
  <c r="S56" i="46"/>
  <c r="S52" i="46" s="1"/>
  <c r="R56" i="46"/>
  <c r="Q56" i="46"/>
  <c r="P56" i="46"/>
  <c r="O56" i="46"/>
  <c r="N56" i="46"/>
  <c r="M56" i="46"/>
  <c r="L56" i="46"/>
  <c r="K56" i="46"/>
  <c r="J56" i="46"/>
  <c r="I56" i="46"/>
  <c r="H56" i="46"/>
  <c r="G56" i="46"/>
  <c r="F56" i="46"/>
  <c r="E56" i="46"/>
  <c r="D56" i="46"/>
  <c r="C56" i="46"/>
  <c r="B56" i="46"/>
  <c r="W55" i="46"/>
  <c r="V55" i="46"/>
  <c r="U55" i="46"/>
  <c r="T55" i="46"/>
  <c r="S55" i="46"/>
  <c r="R55" i="46"/>
  <c r="Q55" i="46"/>
  <c r="P55" i="46"/>
  <c r="O55" i="46"/>
  <c r="N55" i="46"/>
  <c r="M55" i="46"/>
  <c r="L55" i="46"/>
  <c r="K55" i="46"/>
  <c r="J55" i="46"/>
  <c r="I55" i="46"/>
  <c r="H55" i="46"/>
  <c r="G55" i="46"/>
  <c r="F55" i="46"/>
  <c r="E55" i="46"/>
  <c r="D55" i="46"/>
  <c r="C55" i="46"/>
  <c r="B55" i="46"/>
  <c r="W54" i="46"/>
  <c r="V54" i="46"/>
  <c r="U54" i="46"/>
  <c r="T54" i="46"/>
  <c r="S54" i="46"/>
  <c r="R54" i="46"/>
  <c r="Q54" i="46"/>
  <c r="P54" i="46"/>
  <c r="O54" i="46"/>
  <c r="N54" i="46"/>
  <c r="M54" i="46"/>
  <c r="L54" i="46"/>
  <c r="K54" i="46"/>
  <c r="J54" i="46"/>
  <c r="I54" i="46"/>
  <c r="I52" i="46" s="1"/>
  <c r="H54" i="46"/>
  <c r="G54" i="46"/>
  <c r="F54" i="46"/>
  <c r="E54" i="46"/>
  <c r="D54" i="46"/>
  <c r="C54" i="46"/>
  <c r="B54" i="46"/>
  <c r="W53" i="46"/>
  <c r="V53" i="46"/>
  <c r="U53" i="46"/>
  <c r="T53" i="46"/>
  <c r="S53" i="46"/>
  <c r="R53" i="46"/>
  <c r="Q53" i="46"/>
  <c r="P53" i="46"/>
  <c r="O53" i="46"/>
  <c r="N53" i="46"/>
  <c r="M53" i="46"/>
  <c r="L53" i="46"/>
  <c r="K53" i="46"/>
  <c r="J53" i="46"/>
  <c r="I53" i="46"/>
  <c r="H53" i="46"/>
  <c r="G53" i="46"/>
  <c r="F53" i="46"/>
  <c r="F52" i="46" s="1"/>
  <c r="E53" i="46"/>
  <c r="D53" i="46"/>
  <c r="C53" i="46"/>
  <c r="C52" i="46" s="1"/>
  <c r="B53" i="46"/>
  <c r="E52" i="46"/>
  <c r="W28" i="46"/>
  <c r="V28" i="46"/>
  <c r="U28" i="46"/>
  <c r="U60" i="46" s="1"/>
  <c r="T28" i="46"/>
  <c r="T60" i="46" s="1"/>
  <c r="S28" i="46"/>
  <c r="R28" i="46"/>
  <c r="R60" i="46" s="1"/>
  <c r="Q28" i="46"/>
  <c r="P28" i="46"/>
  <c r="P60" i="46" s="1"/>
  <c r="O28" i="46"/>
  <c r="N28" i="46"/>
  <c r="N60" i="46" s="1"/>
  <c r="M28" i="46"/>
  <c r="L28" i="46"/>
  <c r="K28" i="46"/>
  <c r="J28" i="46"/>
  <c r="J60" i="46" s="1"/>
  <c r="I28" i="46"/>
  <c r="H28" i="46"/>
  <c r="H60" i="46" s="1"/>
  <c r="G28" i="46"/>
  <c r="F28" i="46"/>
  <c r="E28" i="46"/>
  <c r="E60" i="46" s="1"/>
  <c r="D28" i="46"/>
  <c r="C28" i="46"/>
  <c r="B28" i="46"/>
  <c r="B60" i="46" s="1"/>
  <c r="A1" i="46"/>
  <c r="W78" i="45"/>
  <c r="V78" i="45"/>
  <c r="U78" i="45"/>
  <c r="T78" i="45"/>
  <c r="S78" i="45"/>
  <c r="R78" i="45"/>
  <c r="Q78" i="45"/>
  <c r="P78" i="45"/>
  <c r="O78" i="45"/>
  <c r="N78" i="45"/>
  <c r="M78" i="45"/>
  <c r="L78" i="45"/>
  <c r="K78" i="45"/>
  <c r="J78" i="45"/>
  <c r="I78" i="45"/>
  <c r="H78" i="45"/>
  <c r="G78" i="45"/>
  <c r="F78" i="45"/>
  <c r="E78" i="45"/>
  <c r="D78" i="45"/>
  <c r="C78" i="45"/>
  <c r="B78" i="45"/>
  <c r="W77" i="45"/>
  <c r="O77" i="45"/>
  <c r="W76" i="45"/>
  <c r="V76" i="45"/>
  <c r="U76" i="45"/>
  <c r="T76" i="45"/>
  <c r="S76" i="45"/>
  <c r="R76" i="45"/>
  <c r="Q76" i="45"/>
  <c r="P76" i="45"/>
  <c r="O76" i="45"/>
  <c r="N76" i="45"/>
  <c r="M76" i="45"/>
  <c r="L76" i="45"/>
  <c r="K76" i="45"/>
  <c r="J76" i="45"/>
  <c r="I76" i="45"/>
  <c r="H76" i="45"/>
  <c r="G76" i="45"/>
  <c r="F76" i="45"/>
  <c r="E76" i="45"/>
  <c r="D76" i="45"/>
  <c r="C76" i="45"/>
  <c r="B76" i="45"/>
  <c r="W75" i="45"/>
  <c r="V75" i="45"/>
  <c r="U75" i="45"/>
  <c r="T75" i="45"/>
  <c r="S75" i="45"/>
  <c r="R75" i="45"/>
  <c r="Q75" i="45"/>
  <c r="P75" i="45"/>
  <c r="O75" i="45"/>
  <c r="N75" i="45"/>
  <c r="M75" i="45"/>
  <c r="L75" i="45"/>
  <c r="K75" i="45"/>
  <c r="J75" i="45"/>
  <c r="I75" i="45"/>
  <c r="H75" i="45"/>
  <c r="G75" i="45"/>
  <c r="F75" i="45"/>
  <c r="E75" i="45"/>
  <c r="D75" i="45"/>
  <c r="C75" i="45"/>
  <c r="B75" i="45"/>
  <c r="W74" i="45"/>
  <c r="V74" i="45"/>
  <c r="U74" i="45"/>
  <c r="T74" i="45"/>
  <c r="S74" i="45"/>
  <c r="R74" i="45"/>
  <c r="Q74" i="45"/>
  <c r="P74" i="45"/>
  <c r="O74" i="45"/>
  <c r="N74" i="45"/>
  <c r="M74" i="45"/>
  <c r="L74" i="45"/>
  <c r="K74" i="45"/>
  <c r="J74" i="45"/>
  <c r="I74" i="45"/>
  <c r="H74" i="45"/>
  <c r="G74" i="45"/>
  <c r="F74" i="45"/>
  <c r="E74" i="45"/>
  <c r="D74" i="45"/>
  <c r="C74" i="45"/>
  <c r="B74" i="45"/>
  <c r="W73" i="45"/>
  <c r="V73" i="45"/>
  <c r="U73" i="45"/>
  <c r="T73" i="45"/>
  <c r="S73" i="45"/>
  <c r="R73" i="45"/>
  <c r="Q73" i="45"/>
  <c r="P73" i="45"/>
  <c r="O73" i="45"/>
  <c r="N73" i="45"/>
  <c r="M73" i="45"/>
  <c r="L73" i="45"/>
  <c r="K73" i="45"/>
  <c r="J73" i="45"/>
  <c r="I73" i="45"/>
  <c r="H73" i="45"/>
  <c r="G73" i="45"/>
  <c r="F73" i="45"/>
  <c r="E73" i="45"/>
  <c r="D73" i="45"/>
  <c r="C73" i="45"/>
  <c r="B73" i="45"/>
  <c r="W72" i="45"/>
  <c r="V72" i="45"/>
  <c r="U72" i="45"/>
  <c r="T72" i="45"/>
  <c r="S72" i="45"/>
  <c r="R72" i="45"/>
  <c r="Q72" i="45"/>
  <c r="P72" i="45"/>
  <c r="O72" i="45"/>
  <c r="N72" i="45"/>
  <c r="M72" i="45"/>
  <c r="L72" i="45"/>
  <c r="K72" i="45"/>
  <c r="J72" i="45"/>
  <c r="I72" i="45"/>
  <c r="H72" i="45"/>
  <c r="G72" i="45"/>
  <c r="F72" i="45"/>
  <c r="E72" i="45"/>
  <c r="D72" i="45"/>
  <c r="C72" i="45"/>
  <c r="B72" i="45"/>
  <c r="W71" i="45"/>
  <c r="V71" i="45"/>
  <c r="U71" i="45"/>
  <c r="T71" i="45"/>
  <c r="S71" i="45"/>
  <c r="R71" i="45"/>
  <c r="Q71" i="45"/>
  <c r="P71" i="45"/>
  <c r="O71" i="45"/>
  <c r="N71" i="45"/>
  <c r="M71" i="45"/>
  <c r="L71" i="45"/>
  <c r="K71" i="45"/>
  <c r="J71" i="45"/>
  <c r="I71" i="45"/>
  <c r="H71" i="45"/>
  <c r="G71" i="45"/>
  <c r="F71" i="45"/>
  <c r="E71" i="45"/>
  <c r="D71" i="45"/>
  <c r="C71" i="45"/>
  <c r="B71" i="45"/>
  <c r="W70" i="45"/>
  <c r="V70" i="45"/>
  <c r="U70" i="45"/>
  <c r="T70" i="45"/>
  <c r="S70" i="45"/>
  <c r="R70" i="45"/>
  <c r="Q70" i="45"/>
  <c r="P70" i="45"/>
  <c r="O70" i="45"/>
  <c r="N70" i="45"/>
  <c r="M70" i="45"/>
  <c r="L70" i="45"/>
  <c r="K70" i="45"/>
  <c r="J70" i="45"/>
  <c r="I70" i="45"/>
  <c r="H70" i="45"/>
  <c r="G70" i="45"/>
  <c r="F70" i="45"/>
  <c r="E70" i="45"/>
  <c r="D70" i="45"/>
  <c r="C70" i="45"/>
  <c r="B70" i="45"/>
  <c r="W65" i="45"/>
  <c r="V65" i="45"/>
  <c r="U65" i="45"/>
  <c r="T65" i="45"/>
  <c r="S65" i="45"/>
  <c r="R65" i="45"/>
  <c r="Q65" i="45"/>
  <c r="P65" i="45"/>
  <c r="O65" i="45"/>
  <c r="N65" i="45"/>
  <c r="M65" i="45"/>
  <c r="L65" i="45"/>
  <c r="K65" i="45"/>
  <c r="J65" i="45"/>
  <c r="I65" i="45"/>
  <c r="H65" i="45"/>
  <c r="G65" i="45"/>
  <c r="F65" i="45"/>
  <c r="E65" i="45"/>
  <c r="D65" i="45"/>
  <c r="C65" i="45"/>
  <c r="B65" i="45"/>
  <c r="W64" i="45"/>
  <c r="V64" i="45"/>
  <c r="U64" i="45"/>
  <c r="T64" i="45"/>
  <c r="S64" i="45"/>
  <c r="R64" i="45"/>
  <c r="Q64" i="45"/>
  <c r="P64" i="45"/>
  <c r="O64" i="45"/>
  <c r="N64" i="45"/>
  <c r="M64" i="45"/>
  <c r="L64" i="45"/>
  <c r="K64" i="45"/>
  <c r="J64" i="45"/>
  <c r="I64" i="45"/>
  <c r="H64" i="45"/>
  <c r="G64" i="45"/>
  <c r="F64" i="45"/>
  <c r="E64" i="45"/>
  <c r="D64" i="45"/>
  <c r="C64" i="45"/>
  <c r="B64" i="45"/>
  <c r="W63" i="45"/>
  <c r="V63" i="45"/>
  <c r="U63" i="45"/>
  <c r="T63" i="45"/>
  <c r="S63" i="45"/>
  <c r="R63" i="45"/>
  <c r="Q63" i="45"/>
  <c r="P63" i="45"/>
  <c r="O63" i="45"/>
  <c r="N63" i="45"/>
  <c r="M63" i="45"/>
  <c r="L63" i="45"/>
  <c r="K63" i="45"/>
  <c r="J63" i="45"/>
  <c r="I63" i="45"/>
  <c r="H63" i="45"/>
  <c r="G63" i="45"/>
  <c r="F63" i="45"/>
  <c r="E63" i="45"/>
  <c r="D63" i="45"/>
  <c r="C63" i="45"/>
  <c r="B63" i="45"/>
  <c r="W62" i="45"/>
  <c r="V62" i="45"/>
  <c r="U62" i="45"/>
  <c r="T62" i="45"/>
  <c r="S62" i="45"/>
  <c r="R62" i="45"/>
  <c r="Q62" i="45"/>
  <c r="P62" i="45"/>
  <c r="O62" i="45"/>
  <c r="N62" i="45"/>
  <c r="M62" i="45"/>
  <c r="L62" i="45"/>
  <c r="K62" i="45"/>
  <c r="J62" i="45"/>
  <c r="I62" i="45"/>
  <c r="H62" i="45"/>
  <c r="G62" i="45"/>
  <c r="F62" i="45"/>
  <c r="E62" i="45"/>
  <c r="D62" i="45"/>
  <c r="C62" i="45"/>
  <c r="B62" i="45"/>
  <c r="W61" i="45"/>
  <c r="V61" i="45"/>
  <c r="U61" i="45"/>
  <c r="T61" i="45"/>
  <c r="S61" i="45"/>
  <c r="R61" i="45"/>
  <c r="Q61" i="45"/>
  <c r="P61" i="45"/>
  <c r="O61" i="45"/>
  <c r="N61" i="45"/>
  <c r="M61" i="45"/>
  <c r="L61" i="45"/>
  <c r="K61" i="45"/>
  <c r="J61" i="45"/>
  <c r="I61" i="45"/>
  <c r="H61" i="45"/>
  <c r="G61" i="45"/>
  <c r="F61" i="45"/>
  <c r="E61" i="45"/>
  <c r="D61" i="45"/>
  <c r="C61" i="45"/>
  <c r="B61" i="45"/>
  <c r="U60" i="45"/>
  <c r="W59" i="45"/>
  <c r="V59" i="45"/>
  <c r="U59" i="45"/>
  <c r="T59" i="45"/>
  <c r="S59" i="45"/>
  <c r="R59" i="45"/>
  <c r="Q59" i="45"/>
  <c r="P59" i="45"/>
  <c r="O59" i="45"/>
  <c r="N59" i="45"/>
  <c r="M59" i="45"/>
  <c r="L59" i="45"/>
  <c r="K59" i="45"/>
  <c r="J59" i="45"/>
  <c r="I59" i="45"/>
  <c r="H59" i="45"/>
  <c r="G59" i="45"/>
  <c r="F59" i="45"/>
  <c r="E59" i="45"/>
  <c r="D59" i="45"/>
  <c r="C59" i="45"/>
  <c r="B59" i="45"/>
  <c r="W58" i="45"/>
  <c r="V58" i="45"/>
  <c r="U58" i="45"/>
  <c r="T58" i="45"/>
  <c r="S58" i="45"/>
  <c r="R58" i="45"/>
  <c r="Q58" i="45"/>
  <c r="P58" i="45"/>
  <c r="O58" i="45"/>
  <c r="N58" i="45"/>
  <c r="M58" i="45"/>
  <c r="L58" i="45"/>
  <c r="K58" i="45"/>
  <c r="J58" i="45"/>
  <c r="I58" i="45"/>
  <c r="H58" i="45"/>
  <c r="G58" i="45"/>
  <c r="F58" i="45"/>
  <c r="E58" i="45"/>
  <c r="D58" i="45"/>
  <c r="C58" i="45"/>
  <c r="B58" i="45"/>
  <c r="W57" i="45"/>
  <c r="V57" i="45"/>
  <c r="U57" i="45"/>
  <c r="T57" i="45"/>
  <c r="S57" i="45"/>
  <c r="R57" i="45"/>
  <c r="Q57" i="45"/>
  <c r="P57" i="45"/>
  <c r="O57" i="45"/>
  <c r="N57" i="45"/>
  <c r="M57" i="45"/>
  <c r="L57" i="45"/>
  <c r="K57" i="45"/>
  <c r="J57" i="45"/>
  <c r="I57" i="45"/>
  <c r="H57" i="45"/>
  <c r="G57" i="45"/>
  <c r="F57" i="45"/>
  <c r="E57" i="45"/>
  <c r="D57" i="45"/>
  <c r="C57" i="45"/>
  <c r="B57" i="45"/>
  <c r="W56" i="45"/>
  <c r="V56" i="45"/>
  <c r="U56" i="45"/>
  <c r="T56" i="45"/>
  <c r="S56" i="45"/>
  <c r="R56" i="45"/>
  <c r="Q56" i="45"/>
  <c r="P56" i="45"/>
  <c r="O56" i="45"/>
  <c r="N56" i="45"/>
  <c r="M56" i="45"/>
  <c r="L56" i="45"/>
  <c r="K56" i="45"/>
  <c r="J56" i="45"/>
  <c r="I56" i="45"/>
  <c r="H56" i="45"/>
  <c r="G56" i="45"/>
  <c r="F56" i="45"/>
  <c r="E56" i="45"/>
  <c r="D56" i="45"/>
  <c r="C56" i="45"/>
  <c r="B56" i="45"/>
  <c r="W55" i="45"/>
  <c r="V55" i="45"/>
  <c r="U55" i="45"/>
  <c r="T55" i="45"/>
  <c r="S55" i="45"/>
  <c r="R55" i="45"/>
  <c r="Q55" i="45"/>
  <c r="P55" i="45"/>
  <c r="O55" i="45"/>
  <c r="N55" i="45"/>
  <c r="M55" i="45"/>
  <c r="L55" i="45"/>
  <c r="K55" i="45"/>
  <c r="J55" i="45"/>
  <c r="I55" i="45"/>
  <c r="H55" i="45"/>
  <c r="G55" i="45"/>
  <c r="F55" i="45"/>
  <c r="E55" i="45"/>
  <c r="D55" i="45"/>
  <c r="C55" i="45"/>
  <c r="B55" i="45"/>
  <c r="W54" i="45"/>
  <c r="V54" i="45"/>
  <c r="U54" i="45"/>
  <c r="T54" i="45"/>
  <c r="S54" i="45"/>
  <c r="R54" i="45"/>
  <c r="Q54" i="45"/>
  <c r="P54" i="45"/>
  <c r="O54" i="45"/>
  <c r="N54" i="45"/>
  <c r="M54" i="45"/>
  <c r="L54" i="45"/>
  <c r="K54" i="45"/>
  <c r="J54" i="45"/>
  <c r="I54" i="45"/>
  <c r="H54" i="45"/>
  <c r="G54" i="45"/>
  <c r="F54" i="45"/>
  <c r="E54" i="45"/>
  <c r="D54" i="45"/>
  <c r="C54" i="45"/>
  <c r="B54" i="45"/>
  <c r="W53" i="45"/>
  <c r="V53" i="45"/>
  <c r="V52" i="45" s="1"/>
  <c r="U53" i="45"/>
  <c r="U52" i="45" s="1"/>
  <c r="T53" i="45"/>
  <c r="S53" i="45"/>
  <c r="R53" i="45"/>
  <c r="Q53" i="45"/>
  <c r="P53" i="45"/>
  <c r="O53" i="45"/>
  <c r="N53" i="45"/>
  <c r="N52" i="45" s="1"/>
  <c r="M53" i="45"/>
  <c r="M52" i="45" s="1"/>
  <c r="L53" i="45"/>
  <c r="K53" i="45"/>
  <c r="J53" i="45"/>
  <c r="I53" i="45"/>
  <c r="H53" i="45"/>
  <c r="G53" i="45"/>
  <c r="G52" i="45" s="1"/>
  <c r="F53" i="45"/>
  <c r="F52" i="45" s="1"/>
  <c r="E53" i="45"/>
  <c r="E52" i="45" s="1"/>
  <c r="D53" i="45"/>
  <c r="C53" i="45"/>
  <c r="B53" i="45"/>
  <c r="W28" i="45"/>
  <c r="W60" i="45" s="1"/>
  <c r="V28" i="45"/>
  <c r="V77" i="45" s="1"/>
  <c r="U28" i="45"/>
  <c r="U77" i="45" s="1"/>
  <c r="T28" i="45"/>
  <c r="T60" i="45" s="1"/>
  <c r="S28" i="45"/>
  <c r="S77" i="45" s="1"/>
  <c r="R28" i="45"/>
  <c r="R77" i="45" s="1"/>
  <c r="Q28" i="45"/>
  <c r="Q77" i="45" s="1"/>
  <c r="P28" i="45"/>
  <c r="P77" i="46" s="1"/>
  <c r="O28" i="45"/>
  <c r="O60" i="45" s="1"/>
  <c r="N28" i="45"/>
  <c r="N77" i="45" s="1"/>
  <c r="M28" i="45"/>
  <c r="M77" i="45" s="1"/>
  <c r="L28" i="45"/>
  <c r="L77" i="45" s="1"/>
  <c r="K28" i="45"/>
  <c r="K77" i="45" s="1"/>
  <c r="J28" i="45"/>
  <c r="J77" i="45" s="1"/>
  <c r="I28" i="45"/>
  <c r="H28" i="45"/>
  <c r="H77" i="45" s="1"/>
  <c r="G28" i="45"/>
  <c r="G77" i="45" s="1"/>
  <c r="F28" i="45"/>
  <c r="F77" i="45" s="1"/>
  <c r="E28" i="45"/>
  <c r="E77" i="45" s="1"/>
  <c r="D28" i="45"/>
  <c r="D60" i="45" s="1"/>
  <c r="C28" i="45"/>
  <c r="C77" i="45" s="1"/>
  <c r="B28" i="45"/>
  <c r="B60" i="45" s="1"/>
  <c r="A1" i="45"/>
  <c r="W37" i="44"/>
  <c r="V37" i="44"/>
  <c r="U37" i="44"/>
  <c r="T37" i="44"/>
  <c r="S37" i="44"/>
  <c r="R37" i="44"/>
  <c r="Q37" i="44"/>
  <c r="P37" i="44"/>
  <c r="O37" i="44"/>
  <c r="N37" i="44"/>
  <c r="M37" i="44"/>
  <c r="L37" i="44"/>
  <c r="K37" i="44"/>
  <c r="J37" i="44"/>
  <c r="I37" i="44"/>
  <c r="H37" i="44"/>
  <c r="G37" i="44"/>
  <c r="F37" i="44"/>
  <c r="E37" i="44"/>
  <c r="D37" i="44"/>
  <c r="C37" i="44"/>
  <c r="B37" i="44"/>
  <c r="W36" i="44"/>
  <c r="V36" i="44"/>
  <c r="U36" i="44"/>
  <c r="T36" i="44"/>
  <c r="S36" i="44"/>
  <c r="R36" i="44"/>
  <c r="Q36" i="44"/>
  <c r="P36" i="44"/>
  <c r="O36" i="44"/>
  <c r="N36" i="44"/>
  <c r="M36" i="44"/>
  <c r="L36" i="44"/>
  <c r="K36" i="44"/>
  <c r="J36" i="44"/>
  <c r="I36" i="44"/>
  <c r="H36" i="44"/>
  <c r="G36" i="44"/>
  <c r="F36" i="44"/>
  <c r="E36" i="44"/>
  <c r="D36" i="44"/>
  <c r="C36" i="44"/>
  <c r="B36" i="44"/>
  <c r="W35" i="44"/>
  <c r="V35" i="44"/>
  <c r="U35" i="44"/>
  <c r="T35" i="44"/>
  <c r="S35" i="44"/>
  <c r="R35" i="44"/>
  <c r="Q35" i="44"/>
  <c r="P35" i="44"/>
  <c r="O35" i="44"/>
  <c r="N35" i="44"/>
  <c r="M35" i="44"/>
  <c r="L35" i="44"/>
  <c r="K35" i="44"/>
  <c r="J35" i="44"/>
  <c r="I35" i="44"/>
  <c r="H35" i="44"/>
  <c r="G35" i="44"/>
  <c r="F35" i="44"/>
  <c r="E35" i="44"/>
  <c r="D35" i="44"/>
  <c r="C35" i="44"/>
  <c r="B35" i="44"/>
  <c r="W33" i="44"/>
  <c r="W38" i="44" s="1"/>
  <c r="W179" i="4" s="1"/>
  <c r="V33" i="44"/>
  <c r="V38" i="44" s="1"/>
  <c r="U33" i="44"/>
  <c r="U38" i="44" s="1"/>
  <c r="T33" i="44"/>
  <c r="T38" i="44" s="1"/>
  <c r="S33" i="44"/>
  <c r="S38" i="44" s="1"/>
  <c r="R33" i="44"/>
  <c r="R38" i="44" s="1"/>
  <c r="Q33" i="44"/>
  <c r="Q38" i="44" s="1"/>
  <c r="P33" i="44"/>
  <c r="P38" i="44" s="1"/>
  <c r="O33" i="44"/>
  <c r="O38" i="44" s="1"/>
  <c r="O179" i="4" s="1"/>
  <c r="N33" i="44"/>
  <c r="N38" i="44" s="1"/>
  <c r="M33" i="44"/>
  <c r="M38" i="44" s="1"/>
  <c r="L33" i="44"/>
  <c r="L38" i="44" s="1"/>
  <c r="K33" i="44"/>
  <c r="K38" i="44" s="1"/>
  <c r="J33" i="44"/>
  <c r="J38" i="44" s="1"/>
  <c r="I33" i="44"/>
  <c r="I38" i="44" s="1"/>
  <c r="H33" i="44"/>
  <c r="H38" i="44" s="1"/>
  <c r="H179" i="4" s="1"/>
  <c r="G33" i="44"/>
  <c r="G38" i="44" s="1"/>
  <c r="G179" i="4" s="1"/>
  <c r="F33" i="44"/>
  <c r="F38" i="44" s="1"/>
  <c r="E33" i="44"/>
  <c r="E38" i="44" s="1"/>
  <c r="D33" i="44"/>
  <c r="D38" i="44" s="1"/>
  <c r="C33" i="44"/>
  <c r="C38" i="44" s="1"/>
  <c r="B33" i="44"/>
  <c r="B38" i="44" s="1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E23" i="44"/>
  <c r="D23" i="44"/>
  <c r="C23" i="44"/>
  <c r="B23" i="44"/>
  <c r="W20" i="44"/>
  <c r="V20" i="44"/>
  <c r="U20" i="44"/>
  <c r="T20" i="44"/>
  <c r="S20" i="44"/>
  <c r="R20" i="44"/>
  <c r="Q20" i="44"/>
  <c r="P20" i="44"/>
  <c r="O20" i="44"/>
  <c r="N20" i="44"/>
  <c r="M20" i="44"/>
  <c r="L20" i="44"/>
  <c r="K20" i="44"/>
  <c r="J20" i="44"/>
  <c r="I20" i="44"/>
  <c r="H20" i="44"/>
  <c r="G20" i="44"/>
  <c r="F20" i="44"/>
  <c r="E20" i="44"/>
  <c r="D20" i="44"/>
  <c r="C20" i="44"/>
  <c r="B20" i="44"/>
  <c r="W14" i="44"/>
  <c r="V14" i="44"/>
  <c r="U14" i="44"/>
  <c r="T14" i="44"/>
  <c r="S14" i="44"/>
  <c r="R14" i="44"/>
  <c r="Q14" i="44"/>
  <c r="P14" i="44"/>
  <c r="O14" i="44"/>
  <c r="N14" i="44"/>
  <c r="M14" i="44"/>
  <c r="L14" i="44"/>
  <c r="K14" i="44"/>
  <c r="J14" i="44"/>
  <c r="I14" i="44"/>
  <c r="H14" i="44"/>
  <c r="G14" i="44"/>
  <c r="F14" i="44"/>
  <c r="E14" i="44"/>
  <c r="D14" i="44"/>
  <c r="C14" i="44"/>
  <c r="B14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A1" i="44"/>
  <c r="W91" i="43"/>
  <c r="V91" i="43"/>
  <c r="U91" i="43"/>
  <c r="T91" i="43"/>
  <c r="S91" i="43"/>
  <c r="R91" i="43"/>
  <c r="Q91" i="43"/>
  <c r="P91" i="43"/>
  <c r="O91" i="43"/>
  <c r="N91" i="43"/>
  <c r="M91" i="43"/>
  <c r="L91" i="43"/>
  <c r="K91" i="43"/>
  <c r="J91" i="43"/>
  <c r="I91" i="43"/>
  <c r="H91" i="43"/>
  <c r="G91" i="43"/>
  <c r="F91" i="43"/>
  <c r="E91" i="43"/>
  <c r="D91" i="43"/>
  <c r="C91" i="43"/>
  <c r="B91" i="43"/>
  <c r="W89" i="43"/>
  <c r="V89" i="43"/>
  <c r="U89" i="43"/>
  <c r="T89" i="43"/>
  <c r="S89" i="43"/>
  <c r="R89" i="43"/>
  <c r="Q89" i="43"/>
  <c r="P89" i="43"/>
  <c r="O89" i="43"/>
  <c r="N89" i="43"/>
  <c r="M89" i="43"/>
  <c r="L89" i="43"/>
  <c r="K89" i="43"/>
  <c r="J89" i="43"/>
  <c r="I89" i="43"/>
  <c r="H89" i="43"/>
  <c r="G89" i="43"/>
  <c r="F89" i="43"/>
  <c r="E89" i="43"/>
  <c r="D89" i="43"/>
  <c r="C89" i="43"/>
  <c r="B89" i="43"/>
  <c r="W88" i="43"/>
  <c r="V88" i="43"/>
  <c r="U88" i="43"/>
  <c r="T88" i="43"/>
  <c r="S88" i="43"/>
  <c r="R88" i="43"/>
  <c r="Q88" i="43"/>
  <c r="P88" i="43"/>
  <c r="O88" i="43"/>
  <c r="N88" i="43"/>
  <c r="M88" i="43"/>
  <c r="L88" i="43"/>
  <c r="K88" i="43"/>
  <c r="J88" i="43"/>
  <c r="I88" i="43"/>
  <c r="H88" i="43"/>
  <c r="G88" i="43"/>
  <c r="F88" i="43"/>
  <c r="E88" i="43"/>
  <c r="D88" i="43"/>
  <c r="C88" i="43"/>
  <c r="B88" i="43"/>
  <c r="W87" i="43"/>
  <c r="V87" i="43"/>
  <c r="U87" i="43"/>
  <c r="T87" i="43"/>
  <c r="S87" i="43"/>
  <c r="R87" i="43"/>
  <c r="Q87" i="43"/>
  <c r="P87" i="43"/>
  <c r="O87" i="43"/>
  <c r="N87" i="43"/>
  <c r="M87" i="43"/>
  <c r="L87" i="43"/>
  <c r="K87" i="43"/>
  <c r="J87" i="43"/>
  <c r="I87" i="43"/>
  <c r="H87" i="43"/>
  <c r="G87" i="43"/>
  <c r="F87" i="43"/>
  <c r="E87" i="43"/>
  <c r="D87" i="43"/>
  <c r="C87" i="43"/>
  <c r="B87" i="43"/>
  <c r="W86" i="43"/>
  <c r="V86" i="43"/>
  <c r="U86" i="43"/>
  <c r="T86" i="43"/>
  <c r="S86" i="43"/>
  <c r="R86" i="43"/>
  <c r="Q86" i="43"/>
  <c r="P86" i="43"/>
  <c r="O86" i="43"/>
  <c r="N86" i="43"/>
  <c r="M86" i="43"/>
  <c r="L86" i="43"/>
  <c r="K86" i="43"/>
  <c r="J86" i="43"/>
  <c r="I86" i="43"/>
  <c r="H86" i="43"/>
  <c r="G86" i="43"/>
  <c r="F86" i="43"/>
  <c r="E86" i="43"/>
  <c r="D86" i="43"/>
  <c r="C86" i="43"/>
  <c r="B86" i="43"/>
  <c r="W85" i="43"/>
  <c r="V85" i="43"/>
  <c r="U85" i="43"/>
  <c r="T85" i="43"/>
  <c r="S85" i="43"/>
  <c r="R85" i="43"/>
  <c r="Q85" i="43"/>
  <c r="P85" i="43"/>
  <c r="O85" i="43"/>
  <c r="N85" i="43"/>
  <c r="M85" i="43"/>
  <c r="L85" i="43"/>
  <c r="K85" i="43"/>
  <c r="J85" i="43"/>
  <c r="I85" i="43"/>
  <c r="H85" i="43"/>
  <c r="G85" i="43"/>
  <c r="F85" i="43"/>
  <c r="E85" i="43"/>
  <c r="D85" i="43"/>
  <c r="C85" i="43"/>
  <c r="B85" i="43"/>
  <c r="W84" i="43"/>
  <c r="V84" i="43"/>
  <c r="U84" i="43"/>
  <c r="T84" i="43"/>
  <c r="S84" i="43"/>
  <c r="R84" i="43"/>
  <c r="Q84" i="43"/>
  <c r="P84" i="43"/>
  <c r="O84" i="43"/>
  <c r="N84" i="43"/>
  <c r="M84" i="43"/>
  <c r="L84" i="43"/>
  <c r="K84" i="43"/>
  <c r="J84" i="43"/>
  <c r="I84" i="43"/>
  <c r="H84" i="43"/>
  <c r="G84" i="43"/>
  <c r="F84" i="43"/>
  <c r="E84" i="43"/>
  <c r="D84" i="43"/>
  <c r="C84" i="43"/>
  <c r="B84" i="43"/>
  <c r="W83" i="43"/>
  <c r="V83" i="43"/>
  <c r="U83" i="43"/>
  <c r="T83" i="43"/>
  <c r="S83" i="43"/>
  <c r="R83" i="43"/>
  <c r="Q83" i="43"/>
  <c r="P83" i="43"/>
  <c r="O83" i="43"/>
  <c r="N83" i="43"/>
  <c r="M83" i="43"/>
  <c r="L83" i="43"/>
  <c r="K83" i="43"/>
  <c r="J83" i="43"/>
  <c r="I83" i="43"/>
  <c r="H83" i="43"/>
  <c r="G83" i="43"/>
  <c r="F83" i="43"/>
  <c r="E83" i="43"/>
  <c r="D83" i="43"/>
  <c r="C83" i="43"/>
  <c r="B83" i="43"/>
  <c r="W82" i="43"/>
  <c r="V82" i="43"/>
  <c r="U82" i="43"/>
  <c r="T82" i="43"/>
  <c r="S82" i="43"/>
  <c r="R82" i="43"/>
  <c r="Q82" i="43"/>
  <c r="P82" i="43"/>
  <c r="O82" i="43"/>
  <c r="N82" i="43"/>
  <c r="M82" i="43"/>
  <c r="L82" i="43"/>
  <c r="K82" i="43"/>
  <c r="J82" i="43"/>
  <c r="I82" i="43"/>
  <c r="H82" i="43"/>
  <c r="G82" i="43"/>
  <c r="F82" i="43"/>
  <c r="E82" i="43"/>
  <c r="D82" i="43"/>
  <c r="C82" i="43"/>
  <c r="B82" i="43"/>
  <c r="W81" i="43"/>
  <c r="V81" i="43"/>
  <c r="U81" i="43"/>
  <c r="T81" i="43"/>
  <c r="S81" i="43"/>
  <c r="R81" i="43"/>
  <c r="Q81" i="43"/>
  <c r="P81" i="43"/>
  <c r="O81" i="43"/>
  <c r="N81" i="43"/>
  <c r="M81" i="43"/>
  <c r="L81" i="43"/>
  <c r="K81" i="43"/>
  <c r="J81" i="43"/>
  <c r="I81" i="43"/>
  <c r="H81" i="43"/>
  <c r="G81" i="43"/>
  <c r="F81" i="43"/>
  <c r="E81" i="43"/>
  <c r="D81" i="43"/>
  <c r="C81" i="43"/>
  <c r="B81" i="43"/>
  <c r="W77" i="43"/>
  <c r="V77" i="43"/>
  <c r="U77" i="43"/>
  <c r="T77" i="43"/>
  <c r="S77" i="43"/>
  <c r="R77" i="43"/>
  <c r="Q77" i="43"/>
  <c r="P77" i="43"/>
  <c r="O77" i="43"/>
  <c r="N77" i="43"/>
  <c r="M77" i="43"/>
  <c r="L77" i="43"/>
  <c r="K77" i="43"/>
  <c r="J77" i="43"/>
  <c r="I77" i="43"/>
  <c r="H77" i="43"/>
  <c r="G77" i="43"/>
  <c r="F77" i="43"/>
  <c r="E77" i="43"/>
  <c r="D77" i="43"/>
  <c r="C77" i="43"/>
  <c r="B77" i="43"/>
  <c r="W76" i="43"/>
  <c r="V76" i="43"/>
  <c r="U76" i="43"/>
  <c r="T76" i="43"/>
  <c r="S76" i="43"/>
  <c r="R76" i="43"/>
  <c r="Q76" i="43"/>
  <c r="P76" i="43"/>
  <c r="O76" i="43"/>
  <c r="N76" i="43"/>
  <c r="M76" i="43"/>
  <c r="L76" i="43"/>
  <c r="K76" i="43"/>
  <c r="J76" i="43"/>
  <c r="I76" i="43"/>
  <c r="H76" i="43"/>
  <c r="G76" i="43"/>
  <c r="F76" i="43"/>
  <c r="E76" i="43"/>
  <c r="D76" i="43"/>
  <c r="C76" i="43"/>
  <c r="B76" i="43"/>
  <c r="W75" i="43"/>
  <c r="V75" i="43"/>
  <c r="U75" i="43"/>
  <c r="T75" i="43"/>
  <c r="S75" i="43"/>
  <c r="R75" i="43"/>
  <c r="Q75" i="43"/>
  <c r="P75" i="43"/>
  <c r="O75" i="43"/>
  <c r="N75" i="43"/>
  <c r="M75" i="43"/>
  <c r="M63" i="43" s="1"/>
  <c r="L75" i="43"/>
  <c r="K75" i="43"/>
  <c r="J75" i="43"/>
  <c r="I75" i="43"/>
  <c r="H75" i="43"/>
  <c r="G75" i="43"/>
  <c r="F75" i="43"/>
  <c r="E75" i="43"/>
  <c r="D75" i="43"/>
  <c r="C75" i="43"/>
  <c r="B75" i="43"/>
  <c r="W74" i="43"/>
  <c r="V74" i="43"/>
  <c r="U74" i="43"/>
  <c r="T74" i="43"/>
  <c r="S74" i="43"/>
  <c r="R74" i="43"/>
  <c r="Q74" i="43"/>
  <c r="P74" i="43"/>
  <c r="O74" i="43"/>
  <c r="N74" i="43"/>
  <c r="M74" i="43"/>
  <c r="L74" i="43"/>
  <c r="K74" i="43"/>
  <c r="J74" i="43"/>
  <c r="I74" i="43"/>
  <c r="H74" i="43"/>
  <c r="G74" i="43"/>
  <c r="F74" i="43"/>
  <c r="E74" i="43"/>
  <c r="D74" i="43"/>
  <c r="C74" i="43"/>
  <c r="B74" i="43"/>
  <c r="W73" i="43"/>
  <c r="V73" i="43"/>
  <c r="U73" i="43"/>
  <c r="T73" i="43"/>
  <c r="S73" i="43"/>
  <c r="R73" i="43"/>
  <c r="Q73" i="43"/>
  <c r="P73" i="43"/>
  <c r="O73" i="43"/>
  <c r="N73" i="43"/>
  <c r="M73" i="43"/>
  <c r="L73" i="43"/>
  <c r="K73" i="43"/>
  <c r="J73" i="43"/>
  <c r="I73" i="43"/>
  <c r="H73" i="43"/>
  <c r="G73" i="43"/>
  <c r="F73" i="43"/>
  <c r="E73" i="43"/>
  <c r="D73" i="43"/>
  <c r="C73" i="43"/>
  <c r="B73" i="43"/>
  <c r="V72" i="43"/>
  <c r="P72" i="43"/>
  <c r="N72" i="43"/>
  <c r="W71" i="43"/>
  <c r="V71" i="43"/>
  <c r="U71" i="43"/>
  <c r="T71" i="43"/>
  <c r="S71" i="43"/>
  <c r="R71" i="43"/>
  <c r="Q71" i="43"/>
  <c r="P71" i="43"/>
  <c r="O71" i="43"/>
  <c r="N71" i="43"/>
  <c r="M71" i="43"/>
  <c r="L71" i="43"/>
  <c r="K71" i="43"/>
  <c r="J71" i="43"/>
  <c r="I71" i="43"/>
  <c r="H71" i="43"/>
  <c r="G71" i="43"/>
  <c r="F71" i="43"/>
  <c r="E71" i="43"/>
  <c r="D71" i="43"/>
  <c r="C71" i="43"/>
  <c r="B71" i="43"/>
  <c r="W70" i="43"/>
  <c r="V70" i="43"/>
  <c r="U70" i="43"/>
  <c r="T70" i="43"/>
  <c r="S70" i="43"/>
  <c r="R70" i="43"/>
  <c r="Q70" i="43"/>
  <c r="P70" i="43"/>
  <c r="O70" i="43"/>
  <c r="N70" i="43"/>
  <c r="M70" i="43"/>
  <c r="L70" i="43"/>
  <c r="K70" i="43"/>
  <c r="J70" i="43"/>
  <c r="I70" i="43"/>
  <c r="H70" i="43"/>
  <c r="G70" i="43"/>
  <c r="F70" i="43"/>
  <c r="E70" i="43"/>
  <c r="D70" i="43"/>
  <c r="C70" i="43"/>
  <c r="B70" i="43"/>
  <c r="W69" i="43"/>
  <c r="V69" i="43"/>
  <c r="U69" i="43"/>
  <c r="T69" i="43"/>
  <c r="S69" i="43"/>
  <c r="R69" i="43"/>
  <c r="Q69" i="43"/>
  <c r="P69" i="43"/>
  <c r="O69" i="43"/>
  <c r="N69" i="43"/>
  <c r="M69" i="43"/>
  <c r="L69" i="43"/>
  <c r="K69" i="43"/>
  <c r="J69" i="43"/>
  <c r="I69" i="43"/>
  <c r="H69" i="43"/>
  <c r="G69" i="43"/>
  <c r="F69" i="43"/>
  <c r="E69" i="43"/>
  <c r="D69" i="43"/>
  <c r="C69" i="43"/>
  <c r="B69" i="43"/>
  <c r="W68" i="43"/>
  <c r="V68" i="43"/>
  <c r="U68" i="43"/>
  <c r="T68" i="43"/>
  <c r="S68" i="43"/>
  <c r="R68" i="43"/>
  <c r="Q68" i="43"/>
  <c r="P68" i="43"/>
  <c r="O68" i="43"/>
  <c r="N68" i="43"/>
  <c r="M68" i="43"/>
  <c r="L68" i="43"/>
  <c r="K68" i="43"/>
  <c r="J68" i="43"/>
  <c r="I68" i="43"/>
  <c r="H68" i="43"/>
  <c r="G68" i="43"/>
  <c r="F68" i="43"/>
  <c r="E68" i="43"/>
  <c r="D68" i="43"/>
  <c r="C68" i="43"/>
  <c r="B68" i="43"/>
  <c r="W67" i="43"/>
  <c r="V67" i="43"/>
  <c r="U67" i="43"/>
  <c r="T67" i="43"/>
  <c r="S67" i="43"/>
  <c r="R67" i="43"/>
  <c r="Q67" i="43"/>
  <c r="P67" i="43"/>
  <c r="O67" i="43"/>
  <c r="N67" i="43"/>
  <c r="M67" i="43"/>
  <c r="L67" i="43"/>
  <c r="K67" i="43"/>
  <c r="J67" i="43"/>
  <c r="I67" i="43"/>
  <c r="H67" i="43"/>
  <c r="G67" i="43"/>
  <c r="F67" i="43"/>
  <c r="E67" i="43"/>
  <c r="D67" i="43"/>
  <c r="C67" i="43"/>
  <c r="B67" i="43"/>
  <c r="W66" i="43"/>
  <c r="V66" i="43"/>
  <c r="U66" i="43"/>
  <c r="T66" i="43"/>
  <c r="S66" i="43"/>
  <c r="R66" i="43"/>
  <c r="Q66" i="43"/>
  <c r="P66" i="43"/>
  <c r="O66" i="43"/>
  <c r="N66" i="43"/>
  <c r="M66" i="43"/>
  <c r="L66" i="43"/>
  <c r="K66" i="43"/>
  <c r="J66" i="43"/>
  <c r="I66" i="43"/>
  <c r="H66" i="43"/>
  <c r="G66" i="43"/>
  <c r="F66" i="43"/>
  <c r="E66" i="43"/>
  <c r="D66" i="43"/>
  <c r="C66" i="43"/>
  <c r="B66" i="43"/>
  <c r="W65" i="43"/>
  <c r="V65" i="43"/>
  <c r="U65" i="43"/>
  <c r="T65" i="43"/>
  <c r="S65" i="43"/>
  <c r="R65" i="43"/>
  <c r="R63" i="43" s="1"/>
  <c r="Q65" i="43"/>
  <c r="P65" i="43"/>
  <c r="O65" i="43"/>
  <c r="N65" i="43"/>
  <c r="M65" i="43"/>
  <c r="L65" i="43"/>
  <c r="K65" i="43"/>
  <c r="J65" i="43"/>
  <c r="I65" i="43"/>
  <c r="H65" i="43"/>
  <c r="G65" i="43"/>
  <c r="F65" i="43"/>
  <c r="E65" i="43"/>
  <c r="E63" i="43" s="1"/>
  <c r="D65" i="43"/>
  <c r="C65" i="43"/>
  <c r="B65" i="43"/>
  <c r="W64" i="43"/>
  <c r="V64" i="43"/>
  <c r="U64" i="43"/>
  <c r="U63" i="43" s="1"/>
  <c r="T64" i="43"/>
  <c r="T63" i="43" s="1"/>
  <c r="S64" i="43"/>
  <c r="R64" i="43"/>
  <c r="Q64" i="43"/>
  <c r="P64" i="43"/>
  <c r="O64" i="43"/>
  <c r="O63" i="43" s="1"/>
  <c r="N64" i="43"/>
  <c r="M64" i="43"/>
  <c r="L64" i="43"/>
  <c r="L63" i="43" s="1"/>
  <c r="K64" i="43"/>
  <c r="J64" i="43"/>
  <c r="I64" i="43"/>
  <c r="H64" i="43"/>
  <c r="G64" i="43"/>
  <c r="F64" i="43"/>
  <c r="E64" i="43"/>
  <c r="D64" i="43"/>
  <c r="D63" i="43" s="1"/>
  <c r="C64" i="43"/>
  <c r="B64" i="43"/>
  <c r="W39" i="43"/>
  <c r="V39" i="43"/>
  <c r="U39" i="43"/>
  <c r="U72" i="43" s="1"/>
  <c r="T39" i="43"/>
  <c r="S39" i="43"/>
  <c r="R39" i="43"/>
  <c r="Q39" i="43"/>
  <c r="P39" i="43"/>
  <c r="P90" i="43" s="1"/>
  <c r="O39" i="43"/>
  <c r="N39" i="43"/>
  <c r="M39" i="43"/>
  <c r="M72" i="43" s="1"/>
  <c r="L39" i="43"/>
  <c r="L90" i="43" s="1"/>
  <c r="K39" i="43"/>
  <c r="J39" i="43"/>
  <c r="I39" i="43"/>
  <c r="H39" i="43"/>
  <c r="H72" i="43" s="1"/>
  <c r="G39" i="43"/>
  <c r="F39" i="43"/>
  <c r="F72" i="43" s="1"/>
  <c r="E39" i="43"/>
  <c r="E72" i="43" s="1"/>
  <c r="D39" i="43"/>
  <c r="C39" i="43"/>
  <c r="B39" i="43"/>
  <c r="A1" i="43"/>
  <c r="W91" i="42"/>
  <c r="V91" i="42"/>
  <c r="U91" i="42"/>
  <c r="T91" i="42"/>
  <c r="S91" i="42"/>
  <c r="R91" i="42"/>
  <c r="Q91" i="42"/>
  <c r="P91" i="42"/>
  <c r="O91" i="42"/>
  <c r="N91" i="42"/>
  <c r="M91" i="42"/>
  <c r="L91" i="42"/>
  <c r="K91" i="42"/>
  <c r="J91" i="42"/>
  <c r="I91" i="42"/>
  <c r="H91" i="42"/>
  <c r="G91" i="42"/>
  <c r="F91" i="42"/>
  <c r="E91" i="42"/>
  <c r="D91" i="42"/>
  <c r="C91" i="42"/>
  <c r="B91" i="42"/>
  <c r="W89" i="42"/>
  <c r="V89" i="42"/>
  <c r="U89" i="42"/>
  <c r="T89" i="42"/>
  <c r="S89" i="42"/>
  <c r="R89" i="42"/>
  <c r="Q89" i="42"/>
  <c r="P89" i="42"/>
  <c r="O89" i="42"/>
  <c r="N89" i="42"/>
  <c r="M89" i="42"/>
  <c r="L89" i="42"/>
  <c r="K89" i="42"/>
  <c r="J89" i="42"/>
  <c r="I89" i="42"/>
  <c r="H89" i="42"/>
  <c r="G89" i="42"/>
  <c r="F89" i="42"/>
  <c r="E89" i="42"/>
  <c r="D89" i="42"/>
  <c r="C89" i="42"/>
  <c r="B89" i="42"/>
  <c r="W88" i="42"/>
  <c r="V88" i="42"/>
  <c r="U88" i="42"/>
  <c r="T88" i="42"/>
  <c r="S88" i="42"/>
  <c r="R88" i="42"/>
  <c r="Q88" i="42"/>
  <c r="P88" i="42"/>
  <c r="O88" i="42"/>
  <c r="N88" i="42"/>
  <c r="M88" i="42"/>
  <c r="L88" i="42"/>
  <c r="K88" i="42"/>
  <c r="J88" i="42"/>
  <c r="I88" i="42"/>
  <c r="H88" i="42"/>
  <c r="G88" i="42"/>
  <c r="F88" i="42"/>
  <c r="E88" i="42"/>
  <c r="D88" i="42"/>
  <c r="C88" i="42"/>
  <c r="B88" i="42"/>
  <c r="W87" i="42"/>
  <c r="V87" i="42"/>
  <c r="U87" i="42"/>
  <c r="T87" i="42"/>
  <c r="S87" i="42"/>
  <c r="R87" i="42"/>
  <c r="Q87" i="42"/>
  <c r="P87" i="42"/>
  <c r="O87" i="42"/>
  <c r="N87" i="42"/>
  <c r="M87" i="42"/>
  <c r="L87" i="42"/>
  <c r="K87" i="42"/>
  <c r="J87" i="42"/>
  <c r="I87" i="42"/>
  <c r="H87" i="42"/>
  <c r="G87" i="42"/>
  <c r="F87" i="42"/>
  <c r="E87" i="42"/>
  <c r="D87" i="42"/>
  <c r="C87" i="42"/>
  <c r="B87" i="42"/>
  <c r="W86" i="42"/>
  <c r="V86" i="42"/>
  <c r="U86" i="42"/>
  <c r="T86" i="42"/>
  <c r="S86" i="42"/>
  <c r="R86" i="42"/>
  <c r="Q86" i="42"/>
  <c r="P86" i="42"/>
  <c r="O86" i="42"/>
  <c r="N86" i="42"/>
  <c r="M86" i="42"/>
  <c r="L86" i="42"/>
  <c r="K86" i="42"/>
  <c r="J86" i="42"/>
  <c r="I86" i="42"/>
  <c r="H86" i="42"/>
  <c r="G86" i="42"/>
  <c r="F86" i="42"/>
  <c r="E86" i="42"/>
  <c r="D86" i="42"/>
  <c r="C86" i="42"/>
  <c r="B86" i="42"/>
  <c r="W85" i="42"/>
  <c r="V85" i="42"/>
  <c r="U85" i="42"/>
  <c r="T85" i="42"/>
  <c r="S85" i="42"/>
  <c r="R85" i="42"/>
  <c r="Q85" i="42"/>
  <c r="P85" i="42"/>
  <c r="O85" i="42"/>
  <c r="N85" i="42"/>
  <c r="M85" i="42"/>
  <c r="L85" i="42"/>
  <c r="K85" i="42"/>
  <c r="J85" i="42"/>
  <c r="I85" i="42"/>
  <c r="H85" i="42"/>
  <c r="G85" i="42"/>
  <c r="F85" i="42"/>
  <c r="E85" i="42"/>
  <c r="D85" i="42"/>
  <c r="C85" i="42"/>
  <c r="B85" i="42"/>
  <c r="W84" i="42"/>
  <c r="V84" i="42"/>
  <c r="U84" i="42"/>
  <c r="T84" i="42"/>
  <c r="S84" i="42"/>
  <c r="R84" i="42"/>
  <c r="Q84" i="42"/>
  <c r="P84" i="42"/>
  <c r="O84" i="42"/>
  <c r="N84" i="42"/>
  <c r="M84" i="42"/>
  <c r="L84" i="42"/>
  <c r="K84" i="42"/>
  <c r="J84" i="42"/>
  <c r="I84" i="42"/>
  <c r="H84" i="42"/>
  <c r="G84" i="42"/>
  <c r="F84" i="42"/>
  <c r="E84" i="42"/>
  <c r="D84" i="42"/>
  <c r="C84" i="42"/>
  <c r="B84" i="42"/>
  <c r="W83" i="42"/>
  <c r="V83" i="42"/>
  <c r="U83" i="42"/>
  <c r="T83" i="42"/>
  <c r="S83" i="42"/>
  <c r="R83" i="42"/>
  <c r="Q83" i="42"/>
  <c r="P83" i="42"/>
  <c r="O83" i="42"/>
  <c r="N83" i="42"/>
  <c r="M83" i="42"/>
  <c r="L83" i="42"/>
  <c r="K83" i="42"/>
  <c r="J83" i="42"/>
  <c r="I83" i="42"/>
  <c r="H83" i="42"/>
  <c r="G83" i="42"/>
  <c r="F83" i="42"/>
  <c r="E83" i="42"/>
  <c r="D83" i="42"/>
  <c r="C83" i="42"/>
  <c r="B83" i="42"/>
  <c r="W82" i="42"/>
  <c r="V82" i="42"/>
  <c r="U82" i="42"/>
  <c r="T82" i="42"/>
  <c r="S82" i="42"/>
  <c r="R82" i="42"/>
  <c r="Q82" i="42"/>
  <c r="P82" i="42"/>
  <c r="O82" i="42"/>
  <c r="N82" i="42"/>
  <c r="M82" i="42"/>
  <c r="L82" i="42"/>
  <c r="K82" i="42"/>
  <c r="J82" i="42"/>
  <c r="I82" i="42"/>
  <c r="H82" i="42"/>
  <c r="G82" i="42"/>
  <c r="F82" i="42"/>
  <c r="E82" i="42"/>
  <c r="D82" i="42"/>
  <c r="C82" i="42"/>
  <c r="B82" i="42"/>
  <c r="W81" i="42"/>
  <c r="V81" i="42"/>
  <c r="U81" i="42"/>
  <c r="T81" i="42"/>
  <c r="S81" i="42"/>
  <c r="R81" i="42"/>
  <c r="Q81" i="42"/>
  <c r="P81" i="42"/>
  <c r="O81" i="42"/>
  <c r="N81" i="42"/>
  <c r="M81" i="42"/>
  <c r="L81" i="42"/>
  <c r="K81" i="42"/>
  <c r="J81" i="42"/>
  <c r="I81" i="42"/>
  <c r="H81" i="42"/>
  <c r="G81" i="42"/>
  <c r="F81" i="42"/>
  <c r="E81" i="42"/>
  <c r="D81" i="42"/>
  <c r="C81" i="42"/>
  <c r="B81" i="42"/>
  <c r="W77" i="42"/>
  <c r="V77" i="42"/>
  <c r="U77" i="42"/>
  <c r="T77" i="42"/>
  <c r="S77" i="42"/>
  <c r="R77" i="42"/>
  <c r="Q77" i="42"/>
  <c r="P77" i="42"/>
  <c r="O77" i="42"/>
  <c r="N77" i="42"/>
  <c r="M77" i="42"/>
  <c r="L77" i="42"/>
  <c r="K77" i="42"/>
  <c r="J77" i="42"/>
  <c r="I77" i="42"/>
  <c r="H77" i="42"/>
  <c r="G77" i="42"/>
  <c r="F77" i="42"/>
  <c r="E77" i="42"/>
  <c r="D77" i="42"/>
  <c r="C77" i="42"/>
  <c r="B77" i="42"/>
  <c r="W76" i="42"/>
  <c r="V76" i="42"/>
  <c r="U76" i="42"/>
  <c r="T76" i="42"/>
  <c r="S76" i="42"/>
  <c r="R76" i="42"/>
  <c r="Q76" i="42"/>
  <c r="P76" i="42"/>
  <c r="O76" i="42"/>
  <c r="N76" i="42"/>
  <c r="M76" i="42"/>
  <c r="L76" i="42"/>
  <c r="K76" i="42"/>
  <c r="J76" i="42"/>
  <c r="I76" i="42"/>
  <c r="H76" i="42"/>
  <c r="G76" i="42"/>
  <c r="F76" i="42"/>
  <c r="E76" i="42"/>
  <c r="D76" i="42"/>
  <c r="C76" i="42"/>
  <c r="B76" i="42"/>
  <c r="W75" i="42"/>
  <c r="V75" i="42"/>
  <c r="U75" i="42"/>
  <c r="T75" i="42"/>
  <c r="S75" i="42"/>
  <c r="R75" i="42"/>
  <c r="Q75" i="42"/>
  <c r="P75" i="42"/>
  <c r="O75" i="42"/>
  <c r="N75" i="42"/>
  <c r="M75" i="42"/>
  <c r="L75" i="42"/>
  <c r="K75" i="42"/>
  <c r="J75" i="42"/>
  <c r="I75" i="42"/>
  <c r="H75" i="42"/>
  <c r="G75" i="42"/>
  <c r="F75" i="42"/>
  <c r="E75" i="42"/>
  <c r="D75" i="42"/>
  <c r="C75" i="42"/>
  <c r="B75" i="42"/>
  <c r="W74" i="42"/>
  <c r="V74" i="42"/>
  <c r="U74" i="42"/>
  <c r="T74" i="42"/>
  <c r="S74" i="42"/>
  <c r="R74" i="42"/>
  <c r="Q74" i="42"/>
  <c r="P74" i="42"/>
  <c r="O74" i="42"/>
  <c r="N74" i="42"/>
  <c r="M74" i="42"/>
  <c r="L74" i="42"/>
  <c r="K74" i="42"/>
  <c r="J74" i="42"/>
  <c r="I74" i="42"/>
  <c r="H74" i="42"/>
  <c r="G74" i="42"/>
  <c r="F74" i="42"/>
  <c r="E74" i="42"/>
  <c r="D74" i="42"/>
  <c r="C74" i="42"/>
  <c r="B74" i="42"/>
  <c r="W73" i="42"/>
  <c r="V73" i="42"/>
  <c r="U73" i="42"/>
  <c r="T73" i="42"/>
  <c r="S73" i="42"/>
  <c r="R73" i="42"/>
  <c r="Q73" i="42"/>
  <c r="P73" i="42"/>
  <c r="O73" i="42"/>
  <c r="N73" i="42"/>
  <c r="M73" i="42"/>
  <c r="L73" i="42"/>
  <c r="K73" i="42"/>
  <c r="J73" i="42"/>
  <c r="I73" i="42"/>
  <c r="H73" i="42"/>
  <c r="G73" i="42"/>
  <c r="F73" i="42"/>
  <c r="E73" i="42"/>
  <c r="D73" i="42"/>
  <c r="C73" i="42"/>
  <c r="B73" i="42"/>
  <c r="K72" i="42"/>
  <c r="W71" i="42"/>
  <c r="V71" i="42"/>
  <c r="U71" i="42"/>
  <c r="T71" i="42"/>
  <c r="S71" i="42"/>
  <c r="R71" i="42"/>
  <c r="Q71" i="42"/>
  <c r="P71" i="42"/>
  <c r="O71" i="42"/>
  <c r="N71" i="42"/>
  <c r="M71" i="42"/>
  <c r="L71" i="42"/>
  <c r="K71" i="42"/>
  <c r="J71" i="42"/>
  <c r="I71" i="42"/>
  <c r="H71" i="42"/>
  <c r="G71" i="42"/>
  <c r="F71" i="42"/>
  <c r="E71" i="42"/>
  <c r="D71" i="42"/>
  <c r="C71" i="42"/>
  <c r="B71" i="42"/>
  <c r="W70" i="42"/>
  <c r="V70" i="42"/>
  <c r="U70" i="42"/>
  <c r="T70" i="42"/>
  <c r="S70" i="42"/>
  <c r="R70" i="42"/>
  <c r="Q70" i="42"/>
  <c r="P70" i="42"/>
  <c r="O70" i="42"/>
  <c r="N70" i="42"/>
  <c r="M70" i="42"/>
  <c r="L70" i="42"/>
  <c r="K70" i="42"/>
  <c r="J70" i="42"/>
  <c r="I70" i="42"/>
  <c r="H70" i="42"/>
  <c r="G70" i="42"/>
  <c r="F70" i="42"/>
  <c r="E70" i="42"/>
  <c r="D70" i="42"/>
  <c r="C70" i="42"/>
  <c r="B70" i="42"/>
  <c r="W69" i="42"/>
  <c r="V69" i="42"/>
  <c r="U69" i="42"/>
  <c r="T69" i="42"/>
  <c r="S69" i="42"/>
  <c r="R69" i="42"/>
  <c r="Q69" i="42"/>
  <c r="P69" i="42"/>
  <c r="O69" i="42"/>
  <c r="N69" i="42"/>
  <c r="M69" i="42"/>
  <c r="L69" i="42"/>
  <c r="K69" i="42"/>
  <c r="J69" i="42"/>
  <c r="I69" i="42"/>
  <c r="H69" i="42"/>
  <c r="G69" i="42"/>
  <c r="F69" i="42"/>
  <c r="E69" i="42"/>
  <c r="D69" i="42"/>
  <c r="C69" i="42"/>
  <c r="B69" i="42"/>
  <c r="W68" i="42"/>
  <c r="W63" i="42" s="1"/>
  <c r="V68" i="42"/>
  <c r="U68" i="42"/>
  <c r="T68" i="42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B68" i="42"/>
  <c r="W67" i="42"/>
  <c r="V67" i="42"/>
  <c r="U67" i="42"/>
  <c r="T67" i="42"/>
  <c r="S67" i="42"/>
  <c r="R67" i="42"/>
  <c r="Q67" i="42"/>
  <c r="P67" i="42"/>
  <c r="O67" i="42"/>
  <c r="N67" i="42"/>
  <c r="M67" i="42"/>
  <c r="L67" i="42"/>
  <c r="K67" i="42"/>
  <c r="J67" i="42"/>
  <c r="I67" i="42"/>
  <c r="H67" i="42"/>
  <c r="G67" i="42"/>
  <c r="F67" i="42"/>
  <c r="E67" i="42"/>
  <c r="D67" i="42"/>
  <c r="C67" i="42"/>
  <c r="B67" i="42"/>
  <c r="W66" i="42"/>
  <c r="V66" i="42"/>
  <c r="U66" i="42"/>
  <c r="T66" i="42"/>
  <c r="S66" i="42"/>
  <c r="R66" i="42"/>
  <c r="Q66" i="42"/>
  <c r="P66" i="42"/>
  <c r="O66" i="42"/>
  <c r="N66" i="42"/>
  <c r="M66" i="42"/>
  <c r="L66" i="42"/>
  <c r="K66" i="42"/>
  <c r="J66" i="42"/>
  <c r="I66" i="42"/>
  <c r="H66" i="42"/>
  <c r="G66" i="42"/>
  <c r="F66" i="42"/>
  <c r="E66" i="42"/>
  <c r="D66" i="42"/>
  <c r="D63" i="42" s="1"/>
  <c r="C66" i="42"/>
  <c r="B66" i="42"/>
  <c r="W65" i="42"/>
  <c r="V65" i="42"/>
  <c r="U65" i="42"/>
  <c r="T65" i="42"/>
  <c r="S65" i="42"/>
  <c r="R65" i="42"/>
  <c r="Q65" i="42"/>
  <c r="P65" i="42"/>
  <c r="O65" i="42"/>
  <c r="N65" i="42"/>
  <c r="M65" i="42"/>
  <c r="L65" i="42"/>
  <c r="K65" i="42"/>
  <c r="J65" i="42"/>
  <c r="I65" i="42"/>
  <c r="H65" i="42"/>
  <c r="G65" i="42"/>
  <c r="F65" i="42"/>
  <c r="E65" i="42"/>
  <c r="D65" i="42"/>
  <c r="C65" i="42"/>
  <c r="B65" i="42"/>
  <c r="W64" i="42"/>
  <c r="V64" i="42"/>
  <c r="U64" i="42"/>
  <c r="T64" i="42"/>
  <c r="T63" i="42" s="1"/>
  <c r="S64" i="42"/>
  <c r="R64" i="42"/>
  <c r="Q64" i="42"/>
  <c r="P64" i="42"/>
  <c r="O64" i="42"/>
  <c r="N64" i="42"/>
  <c r="M64" i="42"/>
  <c r="L64" i="42"/>
  <c r="K64" i="42"/>
  <c r="J64" i="42"/>
  <c r="I64" i="42"/>
  <c r="H64" i="42"/>
  <c r="G64" i="42"/>
  <c r="F64" i="42"/>
  <c r="E64" i="42"/>
  <c r="D64" i="42"/>
  <c r="C64" i="42"/>
  <c r="B64" i="42"/>
  <c r="W39" i="42"/>
  <c r="V39" i="42"/>
  <c r="U39" i="42"/>
  <c r="T39" i="42"/>
  <c r="T90" i="42" s="1"/>
  <c r="S39" i="42"/>
  <c r="S72" i="42" s="1"/>
  <c r="R39" i="42"/>
  <c r="Q39" i="42"/>
  <c r="Q72" i="42" s="1"/>
  <c r="P39" i="42"/>
  <c r="P72" i="42" s="1"/>
  <c r="O39" i="42"/>
  <c r="N39" i="42"/>
  <c r="M39" i="42"/>
  <c r="L39" i="42"/>
  <c r="K39" i="42"/>
  <c r="J39" i="42"/>
  <c r="I39" i="42"/>
  <c r="I72" i="42" s="1"/>
  <c r="H39" i="42"/>
  <c r="H72" i="42" s="1"/>
  <c r="G39" i="42"/>
  <c r="F39" i="42"/>
  <c r="E39" i="42"/>
  <c r="D39" i="42"/>
  <c r="D90" i="42" s="1"/>
  <c r="C39" i="42"/>
  <c r="C72" i="42" s="1"/>
  <c r="B39" i="42"/>
  <c r="A1" i="42"/>
  <c r="W91" i="41"/>
  <c r="V91" i="41"/>
  <c r="U91" i="41"/>
  <c r="T91" i="41"/>
  <c r="S91" i="41"/>
  <c r="R91" i="41"/>
  <c r="Q91" i="41"/>
  <c r="P91" i="41"/>
  <c r="O91" i="41"/>
  <c r="N91" i="41"/>
  <c r="M91" i="41"/>
  <c r="L91" i="41"/>
  <c r="K91" i="41"/>
  <c r="J91" i="41"/>
  <c r="I91" i="41"/>
  <c r="H91" i="41"/>
  <c r="G91" i="41"/>
  <c r="F91" i="41"/>
  <c r="E91" i="41"/>
  <c r="D91" i="41"/>
  <c r="C91" i="41"/>
  <c r="B91" i="41"/>
  <c r="D90" i="41"/>
  <c r="W89" i="41"/>
  <c r="V89" i="41"/>
  <c r="U89" i="41"/>
  <c r="T89" i="41"/>
  <c r="S89" i="41"/>
  <c r="R89" i="41"/>
  <c r="Q89" i="41"/>
  <c r="P89" i="41"/>
  <c r="O89" i="41"/>
  <c r="N89" i="41"/>
  <c r="M89" i="41"/>
  <c r="L89" i="41"/>
  <c r="K89" i="41"/>
  <c r="J89" i="41"/>
  <c r="I89" i="41"/>
  <c r="H89" i="41"/>
  <c r="G89" i="41"/>
  <c r="F89" i="41"/>
  <c r="E89" i="41"/>
  <c r="D89" i="41"/>
  <c r="C89" i="41"/>
  <c r="B89" i="41"/>
  <c r="W88" i="41"/>
  <c r="V88" i="41"/>
  <c r="U88" i="41"/>
  <c r="T88" i="41"/>
  <c r="S88" i="41"/>
  <c r="R88" i="41"/>
  <c r="Q88" i="41"/>
  <c r="P88" i="41"/>
  <c r="O88" i="41"/>
  <c r="N88" i="41"/>
  <c r="M88" i="41"/>
  <c r="L88" i="41"/>
  <c r="K88" i="41"/>
  <c r="J88" i="41"/>
  <c r="I88" i="41"/>
  <c r="H88" i="41"/>
  <c r="G88" i="41"/>
  <c r="F88" i="41"/>
  <c r="E88" i="41"/>
  <c r="D88" i="41"/>
  <c r="C88" i="41"/>
  <c r="B88" i="41"/>
  <c r="W87" i="41"/>
  <c r="V87" i="41"/>
  <c r="U87" i="41"/>
  <c r="T87" i="41"/>
  <c r="S87" i="41"/>
  <c r="R87" i="41"/>
  <c r="Q87" i="41"/>
  <c r="P87" i="41"/>
  <c r="O87" i="41"/>
  <c r="N87" i="41"/>
  <c r="M87" i="41"/>
  <c r="L87" i="41"/>
  <c r="K87" i="41"/>
  <c r="J87" i="41"/>
  <c r="I87" i="41"/>
  <c r="H87" i="41"/>
  <c r="G87" i="41"/>
  <c r="F87" i="41"/>
  <c r="E87" i="41"/>
  <c r="D87" i="41"/>
  <c r="C87" i="41"/>
  <c r="B87" i="41"/>
  <c r="W86" i="41"/>
  <c r="V86" i="41"/>
  <c r="U86" i="41"/>
  <c r="T86" i="41"/>
  <c r="S86" i="41"/>
  <c r="R86" i="41"/>
  <c r="Q86" i="41"/>
  <c r="P86" i="41"/>
  <c r="O86" i="41"/>
  <c r="N86" i="41"/>
  <c r="M86" i="41"/>
  <c r="L86" i="41"/>
  <c r="K86" i="41"/>
  <c r="J86" i="41"/>
  <c r="I86" i="41"/>
  <c r="H86" i="41"/>
  <c r="G86" i="41"/>
  <c r="F86" i="41"/>
  <c r="E86" i="41"/>
  <c r="D86" i="41"/>
  <c r="C86" i="41"/>
  <c r="B86" i="41"/>
  <c r="W85" i="41"/>
  <c r="V85" i="41"/>
  <c r="U85" i="41"/>
  <c r="U81" i="41" s="1"/>
  <c r="T85" i="41"/>
  <c r="S85" i="41"/>
  <c r="R85" i="41"/>
  <c r="Q85" i="41"/>
  <c r="P85" i="41"/>
  <c r="O85" i="41"/>
  <c r="N85" i="41"/>
  <c r="M85" i="41"/>
  <c r="L85" i="41"/>
  <c r="K85" i="41"/>
  <c r="J85" i="41"/>
  <c r="I85" i="41"/>
  <c r="H85" i="41"/>
  <c r="G85" i="41"/>
  <c r="F85" i="41"/>
  <c r="E85" i="41"/>
  <c r="D85" i="41"/>
  <c r="C85" i="41"/>
  <c r="B85" i="41"/>
  <c r="W84" i="41"/>
  <c r="V84" i="41"/>
  <c r="U84" i="41"/>
  <c r="T84" i="41"/>
  <c r="S84" i="41"/>
  <c r="R84" i="41"/>
  <c r="Q84" i="41"/>
  <c r="P84" i="41"/>
  <c r="O84" i="41"/>
  <c r="N84" i="41"/>
  <c r="M84" i="41"/>
  <c r="L84" i="41"/>
  <c r="K84" i="41"/>
  <c r="J84" i="41"/>
  <c r="I84" i="41"/>
  <c r="H84" i="41"/>
  <c r="G84" i="41"/>
  <c r="F84" i="41"/>
  <c r="E84" i="41"/>
  <c r="D84" i="41"/>
  <c r="C84" i="41"/>
  <c r="B84" i="41"/>
  <c r="W83" i="41"/>
  <c r="V83" i="41"/>
  <c r="U83" i="41"/>
  <c r="T83" i="41"/>
  <c r="S83" i="41"/>
  <c r="R83" i="41"/>
  <c r="Q83" i="41"/>
  <c r="P83" i="41"/>
  <c r="O83" i="41"/>
  <c r="N83" i="41"/>
  <c r="M83" i="41"/>
  <c r="L83" i="41"/>
  <c r="K83" i="41"/>
  <c r="J83" i="41"/>
  <c r="I83" i="41"/>
  <c r="H83" i="41"/>
  <c r="G83" i="41"/>
  <c r="F83" i="41"/>
  <c r="E83" i="41"/>
  <c r="D83" i="41"/>
  <c r="C83" i="41"/>
  <c r="B83" i="41"/>
  <c r="W82" i="41"/>
  <c r="V82" i="41"/>
  <c r="U82" i="41"/>
  <c r="T82" i="41"/>
  <c r="S82" i="41"/>
  <c r="R82" i="41"/>
  <c r="Q82" i="41"/>
  <c r="P82" i="41"/>
  <c r="O82" i="41"/>
  <c r="N82" i="41"/>
  <c r="M82" i="41"/>
  <c r="L82" i="41"/>
  <c r="K82" i="41"/>
  <c r="J82" i="41"/>
  <c r="I82" i="41"/>
  <c r="H82" i="41"/>
  <c r="G82" i="41"/>
  <c r="F82" i="41"/>
  <c r="E82" i="41"/>
  <c r="D82" i="41"/>
  <c r="C82" i="41"/>
  <c r="B82" i="41"/>
  <c r="W77" i="41"/>
  <c r="V77" i="41"/>
  <c r="U77" i="41"/>
  <c r="T77" i="41"/>
  <c r="S77" i="41"/>
  <c r="R77" i="41"/>
  <c r="Q77" i="41"/>
  <c r="P77" i="41"/>
  <c r="O77" i="41"/>
  <c r="N77" i="41"/>
  <c r="M77" i="41"/>
  <c r="L77" i="41"/>
  <c r="K77" i="41"/>
  <c r="J77" i="41"/>
  <c r="I77" i="41"/>
  <c r="H77" i="41"/>
  <c r="G77" i="41"/>
  <c r="F77" i="41"/>
  <c r="E77" i="41"/>
  <c r="D77" i="41"/>
  <c r="C77" i="41"/>
  <c r="B77" i="41"/>
  <c r="W76" i="41"/>
  <c r="V76" i="41"/>
  <c r="U76" i="41"/>
  <c r="T76" i="41"/>
  <c r="S76" i="41"/>
  <c r="R76" i="41"/>
  <c r="Q76" i="41"/>
  <c r="P76" i="41"/>
  <c r="O76" i="41"/>
  <c r="N76" i="41"/>
  <c r="M76" i="41"/>
  <c r="L76" i="41"/>
  <c r="K76" i="41"/>
  <c r="J76" i="41"/>
  <c r="I76" i="41"/>
  <c r="H76" i="41"/>
  <c r="G76" i="41"/>
  <c r="F76" i="41"/>
  <c r="E76" i="41"/>
  <c r="D76" i="41"/>
  <c r="C76" i="41"/>
  <c r="B76" i="41"/>
  <c r="W75" i="41"/>
  <c r="V75" i="41"/>
  <c r="U75" i="41"/>
  <c r="T75" i="41"/>
  <c r="S75" i="41"/>
  <c r="R75" i="41"/>
  <c r="Q75" i="41"/>
  <c r="P75" i="41"/>
  <c r="O75" i="41"/>
  <c r="N75" i="41"/>
  <c r="M75" i="41"/>
  <c r="L75" i="41"/>
  <c r="K75" i="41"/>
  <c r="J75" i="41"/>
  <c r="I75" i="41"/>
  <c r="H75" i="41"/>
  <c r="G75" i="41"/>
  <c r="F75" i="41"/>
  <c r="E75" i="41"/>
  <c r="D75" i="41"/>
  <c r="C75" i="41"/>
  <c r="B75" i="41"/>
  <c r="W74" i="41"/>
  <c r="V74" i="41"/>
  <c r="U74" i="41"/>
  <c r="T74" i="41"/>
  <c r="S74" i="41"/>
  <c r="R74" i="41"/>
  <c r="Q74" i="41"/>
  <c r="P74" i="41"/>
  <c r="O74" i="41"/>
  <c r="N74" i="41"/>
  <c r="M74" i="41"/>
  <c r="L74" i="41"/>
  <c r="K74" i="41"/>
  <c r="J74" i="41"/>
  <c r="I74" i="41"/>
  <c r="H74" i="41"/>
  <c r="G74" i="41"/>
  <c r="F74" i="41"/>
  <c r="E74" i="41"/>
  <c r="D74" i="41"/>
  <c r="C74" i="41"/>
  <c r="B74" i="41"/>
  <c r="W73" i="41"/>
  <c r="V73" i="41"/>
  <c r="U73" i="41"/>
  <c r="T73" i="41"/>
  <c r="S73" i="41"/>
  <c r="R73" i="41"/>
  <c r="Q73" i="41"/>
  <c r="P73" i="41"/>
  <c r="O73" i="41"/>
  <c r="N73" i="41"/>
  <c r="M73" i="41"/>
  <c r="L73" i="41"/>
  <c r="K73" i="41"/>
  <c r="J73" i="41"/>
  <c r="I73" i="41"/>
  <c r="H73" i="41"/>
  <c r="G73" i="41"/>
  <c r="F73" i="41"/>
  <c r="E73" i="41"/>
  <c r="D73" i="41"/>
  <c r="C73" i="41"/>
  <c r="B73" i="41"/>
  <c r="V72" i="41"/>
  <c r="S72" i="41"/>
  <c r="I72" i="41"/>
  <c r="W71" i="41"/>
  <c r="V71" i="41"/>
  <c r="U71" i="41"/>
  <c r="T71" i="41"/>
  <c r="S71" i="41"/>
  <c r="R71" i="41"/>
  <c r="Q71" i="41"/>
  <c r="P71" i="41"/>
  <c r="O71" i="41"/>
  <c r="N71" i="41"/>
  <c r="M71" i="41"/>
  <c r="L71" i="41"/>
  <c r="K71" i="41"/>
  <c r="J71" i="41"/>
  <c r="I71" i="41"/>
  <c r="H71" i="41"/>
  <c r="G71" i="41"/>
  <c r="F71" i="41"/>
  <c r="E71" i="41"/>
  <c r="D71" i="41"/>
  <c r="C71" i="41"/>
  <c r="B71" i="41"/>
  <c r="W70" i="41"/>
  <c r="V70" i="41"/>
  <c r="U70" i="41"/>
  <c r="T70" i="41"/>
  <c r="S70" i="41"/>
  <c r="R70" i="41"/>
  <c r="Q70" i="41"/>
  <c r="P70" i="41"/>
  <c r="O70" i="41"/>
  <c r="N70" i="41"/>
  <c r="M70" i="41"/>
  <c r="L70" i="41"/>
  <c r="K70" i="41"/>
  <c r="J70" i="41"/>
  <c r="I70" i="41"/>
  <c r="H70" i="41"/>
  <c r="G70" i="41"/>
  <c r="F70" i="41"/>
  <c r="E70" i="41"/>
  <c r="D70" i="41"/>
  <c r="C70" i="41"/>
  <c r="B70" i="41"/>
  <c r="W69" i="41"/>
  <c r="V69" i="41"/>
  <c r="U69" i="41"/>
  <c r="T69" i="41"/>
  <c r="S69" i="41"/>
  <c r="R69" i="41"/>
  <c r="Q69" i="41"/>
  <c r="P69" i="41"/>
  <c r="O69" i="41"/>
  <c r="N69" i="41"/>
  <c r="M69" i="41"/>
  <c r="L69" i="41"/>
  <c r="K69" i="41"/>
  <c r="J69" i="41"/>
  <c r="I69" i="41"/>
  <c r="H69" i="41"/>
  <c r="G69" i="41"/>
  <c r="F69" i="41"/>
  <c r="E69" i="41"/>
  <c r="D69" i="41"/>
  <c r="C69" i="41"/>
  <c r="B69" i="41"/>
  <c r="W68" i="41"/>
  <c r="V68" i="41"/>
  <c r="U68" i="41"/>
  <c r="T68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W67" i="41"/>
  <c r="V67" i="41"/>
  <c r="U67" i="41"/>
  <c r="T67" i="41"/>
  <c r="S67" i="41"/>
  <c r="R67" i="41"/>
  <c r="Q67" i="41"/>
  <c r="P67" i="41"/>
  <c r="O67" i="41"/>
  <c r="N67" i="41"/>
  <c r="M67" i="41"/>
  <c r="L67" i="41"/>
  <c r="K67" i="41"/>
  <c r="J67" i="41"/>
  <c r="I67" i="41"/>
  <c r="H67" i="41"/>
  <c r="G67" i="41"/>
  <c r="F67" i="41"/>
  <c r="E67" i="41"/>
  <c r="D67" i="41"/>
  <c r="D63" i="41" s="1"/>
  <c r="C67" i="41"/>
  <c r="B67" i="41"/>
  <c r="W66" i="41"/>
  <c r="V66" i="41"/>
  <c r="U66" i="41"/>
  <c r="T66" i="41"/>
  <c r="S66" i="41"/>
  <c r="R66" i="41"/>
  <c r="Q66" i="41"/>
  <c r="P66" i="41"/>
  <c r="O66" i="41"/>
  <c r="N66" i="41"/>
  <c r="M66" i="41"/>
  <c r="L66" i="41"/>
  <c r="K66" i="41"/>
  <c r="J66" i="41"/>
  <c r="J63" i="41" s="1"/>
  <c r="I66" i="41"/>
  <c r="H66" i="41"/>
  <c r="G66" i="41"/>
  <c r="G63" i="41" s="1"/>
  <c r="F66" i="41"/>
  <c r="E66" i="41"/>
  <c r="D66" i="41"/>
  <c r="C66" i="41"/>
  <c r="B66" i="41"/>
  <c r="W65" i="41"/>
  <c r="V65" i="41"/>
  <c r="U65" i="41"/>
  <c r="T65" i="41"/>
  <c r="S65" i="41"/>
  <c r="R65" i="41"/>
  <c r="Q65" i="41"/>
  <c r="P65" i="41"/>
  <c r="O65" i="41"/>
  <c r="N65" i="41"/>
  <c r="M65" i="41"/>
  <c r="L65" i="41"/>
  <c r="K65" i="41"/>
  <c r="J65" i="41"/>
  <c r="I65" i="41"/>
  <c r="H65" i="41"/>
  <c r="G65" i="41"/>
  <c r="F65" i="41"/>
  <c r="E65" i="41"/>
  <c r="D65" i="41"/>
  <c r="C65" i="41"/>
  <c r="B65" i="41"/>
  <c r="W64" i="41"/>
  <c r="V64" i="41"/>
  <c r="U64" i="41"/>
  <c r="T64" i="41"/>
  <c r="T63" i="41" s="1"/>
  <c r="S64" i="41"/>
  <c r="R64" i="41"/>
  <c r="R63" i="41" s="1"/>
  <c r="Q64" i="41"/>
  <c r="P64" i="41"/>
  <c r="O64" i="41"/>
  <c r="N64" i="41"/>
  <c r="N63" i="41" s="1"/>
  <c r="M64" i="41"/>
  <c r="M63" i="41" s="1"/>
  <c r="L64" i="41"/>
  <c r="K64" i="41"/>
  <c r="J64" i="41"/>
  <c r="I64" i="41"/>
  <c r="H64" i="41"/>
  <c r="G64" i="41"/>
  <c r="F64" i="41"/>
  <c r="E64" i="41"/>
  <c r="D64" i="41"/>
  <c r="C64" i="41"/>
  <c r="B64" i="41"/>
  <c r="W39" i="41"/>
  <c r="W72" i="41" s="1"/>
  <c r="V39" i="41"/>
  <c r="V90" i="41" s="1"/>
  <c r="U39" i="41"/>
  <c r="U90" i="41" s="1"/>
  <c r="T39" i="41"/>
  <c r="T90" i="41" s="1"/>
  <c r="S39" i="41"/>
  <c r="S90" i="41" s="1"/>
  <c r="R39" i="41"/>
  <c r="R72" i="41" s="1"/>
  <c r="Q39" i="41"/>
  <c r="Q72" i="41" s="1"/>
  <c r="P39" i="41"/>
  <c r="O39" i="41"/>
  <c r="O72" i="41" s="1"/>
  <c r="N39" i="41"/>
  <c r="N90" i="41" s="1"/>
  <c r="M39" i="41"/>
  <c r="M90" i="41" s="1"/>
  <c r="L39" i="41"/>
  <c r="L90" i="41" s="1"/>
  <c r="K39" i="41"/>
  <c r="K90" i="41" s="1"/>
  <c r="K81" i="41" s="1"/>
  <c r="J39" i="41"/>
  <c r="J72" i="41" s="1"/>
  <c r="I39" i="41"/>
  <c r="H39" i="41"/>
  <c r="G39" i="41"/>
  <c r="G90" i="41" s="1"/>
  <c r="F39" i="41"/>
  <c r="F90" i="41" s="1"/>
  <c r="E39" i="41"/>
  <c r="E90" i="41" s="1"/>
  <c r="D39" i="41"/>
  <c r="D72" i="41" s="1"/>
  <c r="C39" i="41"/>
  <c r="C72" i="41" s="1"/>
  <c r="B39" i="41"/>
  <c r="B72" i="41" s="1"/>
  <c r="A1" i="41"/>
  <c r="T38" i="40"/>
  <c r="R38" i="40"/>
  <c r="Q38" i="40"/>
  <c r="W37" i="40"/>
  <c r="V37" i="40"/>
  <c r="U37" i="40"/>
  <c r="T37" i="40"/>
  <c r="S37" i="40"/>
  <c r="R37" i="40"/>
  <c r="Q37" i="40"/>
  <c r="P37" i="40"/>
  <c r="O37" i="40"/>
  <c r="N37" i="40"/>
  <c r="M37" i="40"/>
  <c r="L37" i="40"/>
  <c r="K37" i="40"/>
  <c r="J37" i="40"/>
  <c r="I37" i="40"/>
  <c r="H37" i="40"/>
  <c r="G37" i="40"/>
  <c r="F37" i="40"/>
  <c r="E37" i="40"/>
  <c r="D37" i="40"/>
  <c r="C37" i="40"/>
  <c r="B37" i="40"/>
  <c r="W36" i="40"/>
  <c r="V36" i="40"/>
  <c r="U36" i="40"/>
  <c r="T36" i="40"/>
  <c r="S36" i="40"/>
  <c r="R36" i="40"/>
  <c r="Q36" i="40"/>
  <c r="P36" i="40"/>
  <c r="O36" i="40"/>
  <c r="N36" i="40"/>
  <c r="M36" i="40"/>
  <c r="L36" i="40"/>
  <c r="K36" i="40"/>
  <c r="J36" i="40"/>
  <c r="I36" i="40"/>
  <c r="H36" i="40"/>
  <c r="G36" i="40"/>
  <c r="F36" i="40"/>
  <c r="E36" i="40"/>
  <c r="D36" i="40"/>
  <c r="C36" i="40"/>
  <c r="B36" i="40"/>
  <c r="W35" i="40"/>
  <c r="V35" i="40"/>
  <c r="U35" i="40"/>
  <c r="T35" i="40"/>
  <c r="S35" i="40"/>
  <c r="R35" i="40"/>
  <c r="Q35" i="40"/>
  <c r="P35" i="40"/>
  <c r="O35" i="40"/>
  <c r="N35" i="40"/>
  <c r="M35" i="40"/>
  <c r="L35" i="40"/>
  <c r="K35" i="40"/>
  <c r="J35" i="40"/>
  <c r="I35" i="40"/>
  <c r="H35" i="40"/>
  <c r="G35" i="40"/>
  <c r="F35" i="40"/>
  <c r="E35" i="40"/>
  <c r="D35" i="40"/>
  <c r="C35" i="40"/>
  <c r="B35" i="40"/>
  <c r="W33" i="40"/>
  <c r="W38" i="40" s="1"/>
  <c r="W178" i="4" s="1"/>
  <c r="V33" i="40"/>
  <c r="V38" i="40" s="1"/>
  <c r="U33" i="40"/>
  <c r="U38" i="40" s="1"/>
  <c r="T33" i="40"/>
  <c r="S33" i="40"/>
  <c r="S38" i="40" s="1"/>
  <c r="R33" i="40"/>
  <c r="Q33" i="40"/>
  <c r="P33" i="40"/>
  <c r="P38" i="40" s="1"/>
  <c r="O33" i="40"/>
  <c r="O38" i="40" s="1"/>
  <c r="N33" i="40"/>
  <c r="N38" i="40" s="1"/>
  <c r="M33" i="40"/>
  <c r="M38" i="40" s="1"/>
  <c r="L33" i="40"/>
  <c r="L38" i="40" s="1"/>
  <c r="L178" i="4" s="1"/>
  <c r="K33" i="40"/>
  <c r="K38" i="40" s="1"/>
  <c r="J33" i="40"/>
  <c r="J38" i="40" s="1"/>
  <c r="I33" i="40"/>
  <c r="I38" i="40" s="1"/>
  <c r="I178" i="4" s="1"/>
  <c r="H33" i="40"/>
  <c r="H38" i="40" s="1"/>
  <c r="H178" i="4" s="1"/>
  <c r="G33" i="40"/>
  <c r="G38" i="40" s="1"/>
  <c r="G178" i="4" s="1"/>
  <c r="F33" i="40"/>
  <c r="F38" i="40" s="1"/>
  <c r="E33" i="40"/>
  <c r="E38" i="40" s="1"/>
  <c r="D33" i="40"/>
  <c r="D38" i="40" s="1"/>
  <c r="C33" i="40"/>
  <c r="C38" i="40" s="1"/>
  <c r="B33" i="40"/>
  <c r="B38" i="40" s="1"/>
  <c r="B178" i="4" s="1"/>
  <c r="W23" i="40"/>
  <c r="V23" i="40"/>
  <c r="U23" i="40"/>
  <c r="T23" i="40"/>
  <c r="S23" i="40"/>
  <c r="R23" i="40"/>
  <c r="Q23" i="40"/>
  <c r="P23" i="40"/>
  <c r="O23" i="40"/>
  <c r="N23" i="40"/>
  <c r="M23" i="40"/>
  <c r="L23" i="40"/>
  <c r="K23" i="40"/>
  <c r="J23" i="40"/>
  <c r="I23" i="40"/>
  <c r="H23" i="40"/>
  <c r="G23" i="40"/>
  <c r="F23" i="40"/>
  <c r="E23" i="40"/>
  <c r="D23" i="40"/>
  <c r="C23" i="40"/>
  <c r="B23" i="40"/>
  <c r="W20" i="40"/>
  <c r="V20" i="40"/>
  <c r="U20" i="40"/>
  <c r="T20" i="40"/>
  <c r="S20" i="40"/>
  <c r="R20" i="40"/>
  <c r="Q20" i="40"/>
  <c r="P20" i="40"/>
  <c r="O20" i="40"/>
  <c r="N20" i="40"/>
  <c r="M20" i="40"/>
  <c r="L20" i="40"/>
  <c r="K20" i="40"/>
  <c r="J20" i="40"/>
  <c r="I20" i="40"/>
  <c r="H20" i="40"/>
  <c r="G20" i="40"/>
  <c r="F20" i="40"/>
  <c r="E20" i="40"/>
  <c r="D20" i="40"/>
  <c r="C20" i="40"/>
  <c r="B20" i="40"/>
  <c r="W14" i="40"/>
  <c r="V14" i="40"/>
  <c r="U14" i="40"/>
  <c r="T14" i="40"/>
  <c r="S14" i="40"/>
  <c r="R14" i="40"/>
  <c r="Q14" i="40"/>
  <c r="P14" i="40"/>
  <c r="O14" i="40"/>
  <c r="N14" i="40"/>
  <c r="M14" i="40"/>
  <c r="L14" i="40"/>
  <c r="K14" i="40"/>
  <c r="J14" i="40"/>
  <c r="I14" i="40"/>
  <c r="H14" i="40"/>
  <c r="G14" i="40"/>
  <c r="F14" i="40"/>
  <c r="E14" i="40"/>
  <c r="D14" i="40"/>
  <c r="C14" i="40"/>
  <c r="B14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A1" i="40"/>
  <c r="W83" i="39"/>
  <c r="V83" i="39"/>
  <c r="U83" i="39"/>
  <c r="T83" i="39"/>
  <c r="S83" i="39"/>
  <c r="R83" i="39"/>
  <c r="Q83" i="39"/>
  <c r="P83" i="39"/>
  <c r="O83" i="39"/>
  <c r="N83" i="39"/>
  <c r="M83" i="39"/>
  <c r="L83" i="39"/>
  <c r="K83" i="39"/>
  <c r="J83" i="39"/>
  <c r="I83" i="39"/>
  <c r="H83" i="39"/>
  <c r="G83" i="39"/>
  <c r="F83" i="39"/>
  <c r="E83" i="39"/>
  <c r="D83" i="39"/>
  <c r="C83" i="39"/>
  <c r="B83" i="39"/>
  <c r="W82" i="39"/>
  <c r="V82" i="39"/>
  <c r="U82" i="39"/>
  <c r="T82" i="39"/>
  <c r="S82" i="39"/>
  <c r="R82" i="39"/>
  <c r="Q82" i="39"/>
  <c r="P82" i="39"/>
  <c r="O82" i="39"/>
  <c r="N82" i="39"/>
  <c r="M82" i="39"/>
  <c r="L82" i="39"/>
  <c r="K82" i="39"/>
  <c r="J82" i="39"/>
  <c r="I82" i="39"/>
  <c r="H82" i="39"/>
  <c r="G82" i="39"/>
  <c r="F82" i="39"/>
  <c r="E82" i="39"/>
  <c r="D82" i="39"/>
  <c r="C82" i="39"/>
  <c r="B82" i="39"/>
  <c r="W81" i="39"/>
  <c r="V81" i="39"/>
  <c r="U81" i="39"/>
  <c r="T81" i="39"/>
  <c r="S81" i="39"/>
  <c r="R81" i="39"/>
  <c r="Q81" i="39"/>
  <c r="P81" i="39"/>
  <c r="O81" i="39"/>
  <c r="N81" i="39"/>
  <c r="M81" i="39"/>
  <c r="L81" i="39"/>
  <c r="K81" i="39"/>
  <c r="J81" i="39"/>
  <c r="I81" i="39"/>
  <c r="H81" i="39"/>
  <c r="G81" i="39"/>
  <c r="F81" i="39"/>
  <c r="E81" i="39"/>
  <c r="D81" i="39"/>
  <c r="C81" i="39"/>
  <c r="B81" i="39"/>
  <c r="W77" i="39"/>
  <c r="V77" i="39"/>
  <c r="U77" i="39"/>
  <c r="T77" i="39"/>
  <c r="S77" i="39"/>
  <c r="R77" i="39"/>
  <c r="Q77" i="39"/>
  <c r="P77" i="39"/>
  <c r="O77" i="39"/>
  <c r="N77" i="39"/>
  <c r="M77" i="39"/>
  <c r="L77" i="39"/>
  <c r="K77" i="39"/>
  <c r="J77" i="39"/>
  <c r="I77" i="39"/>
  <c r="H77" i="39"/>
  <c r="G77" i="39"/>
  <c r="F77" i="39"/>
  <c r="E77" i="39"/>
  <c r="D77" i="39"/>
  <c r="C77" i="39"/>
  <c r="B77" i="39"/>
  <c r="W76" i="39"/>
  <c r="V76" i="39"/>
  <c r="U76" i="39"/>
  <c r="T76" i="39"/>
  <c r="S76" i="39"/>
  <c r="R76" i="39"/>
  <c r="Q76" i="39"/>
  <c r="P76" i="39"/>
  <c r="O76" i="39"/>
  <c r="N76" i="39"/>
  <c r="M76" i="39"/>
  <c r="L76" i="39"/>
  <c r="K76" i="39"/>
  <c r="J76" i="39"/>
  <c r="I76" i="39"/>
  <c r="H76" i="39"/>
  <c r="G76" i="39"/>
  <c r="F76" i="39"/>
  <c r="E76" i="39"/>
  <c r="D76" i="39"/>
  <c r="C76" i="39"/>
  <c r="B76" i="39"/>
  <c r="W75" i="39"/>
  <c r="V75" i="39"/>
  <c r="U75" i="39"/>
  <c r="T75" i="39"/>
  <c r="S75" i="39"/>
  <c r="R75" i="39"/>
  <c r="Q75" i="39"/>
  <c r="P75" i="39"/>
  <c r="O75" i="39"/>
  <c r="N75" i="39"/>
  <c r="M75" i="39"/>
  <c r="L75" i="39"/>
  <c r="K75" i="39"/>
  <c r="J75" i="39"/>
  <c r="I75" i="39"/>
  <c r="H75" i="39"/>
  <c r="G75" i="39"/>
  <c r="F75" i="39"/>
  <c r="E75" i="39"/>
  <c r="D75" i="39"/>
  <c r="C75" i="39"/>
  <c r="B75" i="39"/>
  <c r="W74" i="39"/>
  <c r="V74" i="39"/>
  <c r="U74" i="39"/>
  <c r="T74" i="39"/>
  <c r="S74" i="39"/>
  <c r="R74" i="39"/>
  <c r="Q74" i="39"/>
  <c r="P74" i="39"/>
  <c r="O74" i="39"/>
  <c r="N74" i="39"/>
  <c r="M74" i="39"/>
  <c r="L74" i="39"/>
  <c r="K74" i="39"/>
  <c r="J74" i="39"/>
  <c r="I74" i="39"/>
  <c r="H74" i="39"/>
  <c r="G74" i="39"/>
  <c r="F74" i="39"/>
  <c r="E74" i="39"/>
  <c r="D74" i="39"/>
  <c r="C74" i="39"/>
  <c r="B74" i="39"/>
  <c r="W73" i="39"/>
  <c r="V73" i="39"/>
  <c r="U73" i="39"/>
  <c r="T73" i="39"/>
  <c r="S73" i="39"/>
  <c r="R73" i="39"/>
  <c r="Q73" i="39"/>
  <c r="P73" i="39"/>
  <c r="O73" i="39"/>
  <c r="N73" i="39"/>
  <c r="M73" i="39"/>
  <c r="L73" i="39"/>
  <c r="K73" i="39"/>
  <c r="J73" i="39"/>
  <c r="I73" i="39"/>
  <c r="H73" i="39"/>
  <c r="G73" i="39"/>
  <c r="F73" i="39"/>
  <c r="E73" i="39"/>
  <c r="D73" i="39"/>
  <c r="C73" i="39"/>
  <c r="B73" i="39"/>
  <c r="W72" i="39"/>
  <c r="V72" i="39"/>
  <c r="U72" i="39"/>
  <c r="T72" i="39"/>
  <c r="S72" i="39"/>
  <c r="R72" i="39"/>
  <c r="Q72" i="39"/>
  <c r="P72" i="39"/>
  <c r="O72" i="39"/>
  <c r="N72" i="39"/>
  <c r="M72" i="39"/>
  <c r="L72" i="39"/>
  <c r="K72" i="39"/>
  <c r="J72" i="39"/>
  <c r="I72" i="39"/>
  <c r="H72" i="39"/>
  <c r="G72" i="39"/>
  <c r="F72" i="39"/>
  <c r="E72" i="39"/>
  <c r="D72" i="39"/>
  <c r="C72" i="39"/>
  <c r="B72" i="39"/>
  <c r="W68" i="39"/>
  <c r="V68" i="39"/>
  <c r="U68" i="39"/>
  <c r="T68" i="39"/>
  <c r="S68" i="39"/>
  <c r="R68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C68" i="39"/>
  <c r="B68" i="39"/>
  <c r="W67" i="39"/>
  <c r="V67" i="39"/>
  <c r="U67" i="39"/>
  <c r="T67" i="39"/>
  <c r="S67" i="39"/>
  <c r="R67" i="39"/>
  <c r="Q67" i="39"/>
  <c r="P67" i="39"/>
  <c r="O67" i="39"/>
  <c r="N67" i="39"/>
  <c r="M67" i="39"/>
  <c r="L67" i="39"/>
  <c r="K67" i="39"/>
  <c r="J67" i="39"/>
  <c r="I67" i="39"/>
  <c r="H67" i="39"/>
  <c r="G67" i="39"/>
  <c r="F67" i="39"/>
  <c r="E67" i="39"/>
  <c r="D67" i="39"/>
  <c r="C67" i="39"/>
  <c r="B67" i="39"/>
  <c r="W66" i="39"/>
  <c r="V66" i="39"/>
  <c r="U66" i="39"/>
  <c r="T66" i="39"/>
  <c r="S66" i="39"/>
  <c r="R66" i="39"/>
  <c r="Q66" i="39"/>
  <c r="P66" i="39"/>
  <c r="O66" i="39"/>
  <c r="N66" i="39"/>
  <c r="M66" i="39"/>
  <c r="L66" i="39"/>
  <c r="K66" i="39"/>
  <c r="J66" i="39"/>
  <c r="I66" i="39"/>
  <c r="H66" i="39"/>
  <c r="G66" i="39"/>
  <c r="F66" i="39"/>
  <c r="E66" i="39"/>
  <c r="D66" i="39"/>
  <c r="C66" i="39"/>
  <c r="B66" i="39"/>
  <c r="W65" i="39"/>
  <c r="V65" i="39"/>
  <c r="U65" i="39"/>
  <c r="T65" i="39"/>
  <c r="S65" i="39"/>
  <c r="R65" i="39"/>
  <c r="Q65" i="39"/>
  <c r="P65" i="39"/>
  <c r="O65" i="39"/>
  <c r="N65" i="39"/>
  <c r="M65" i="39"/>
  <c r="L65" i="39"/>
  <c r="K65" i="39"/>
  <c r="J65" i="39"/>
  <c r="I65" i="39"/>
  <c r="H65" i="39"/>
  <c r="G65" i="39"/>
  <c r="F65" i="39"/>
  <c r="E65" i="39"/>
  <c r="D65" i="39"/>
  <c r="C65" i="39"/>
  <c r="B65" i="39"/>
  <c r="W64" i="39"/>
  <c r="V64" i="39"/>
  <c r="U64" i="39"/>
  <c r="T64" i="39"/>
  <c r="S64" i="39"/>
  <c r="R64" i="39"/>
  <c r="Q64" i="39"/>
  <c r="P64" i="39"/>
  <c r="O64" i="39"/>
  <c r="N64" i="39"/>
  <c r="M64" i="39"/>
  <c r="L64" i="39"/>
  <c r="K64" i="39"/>
  <c r="J64" i="39"/>
  <c r="I64" i="39"/>
  <c r="H64" i="39"/>
  <c r="G64" i="39"/>
  <c r="F64" i="39"/>
  <c r="E64" i="39"/>
  <c r="D64" i="39"/>
  <c r="C64" i="39"/>
  <c r="B64" i="39"/>
  <c r="N63" i="39"/>
  <c r="L63" i="39"/>
  <c r="K63" i="39"/>
  <c r="C63" i="39"/>
  <c r="B63" i="39"/>
  <c r="W62" i="39"/>
  <c r="V62" i="39"/>
  <c r="U62" i="39"/>
  <c r="T62" i="39"/>
  <c r="S62" i="39"/>
  <c r="R62" i="39"/>
  <c r="Q62" i="39"/>
  <c r="P62" i="39"/>
  <c r="O62" i="39"/>
  <c r="N62" i="39"/>
  <c r="M62" i="39"/>
  <c r="L62" i="39"/>
  <c r="K62" i="39"/>
  <c r="J62" i="39"/>
  <c r="I62" i="39"/>
  <c r="H62" i="39"/>
  <c r="G62" i="39"/>
  <c r="F62" i="39"/>
  <c r="E62" i="39"/>
  <c r="D62" i="39"/>
  <c r="C62" i="39"/>
  <c r="B62" i="39"/>
  <c r="W61" i="39"/>
  <c r="V61" i="39"/>
  <c r="U61" i="39"/>
  <c r="T61" i="39"/>
  <c r="S61" i="39"/>
  <c r="R61" i="39"/>
  <c r="Q61" i="39"/>
  <c r="P61" i="39"/>
  <c r="O61" i="39"/>
  <c r="N61" i="39"/>
  <c r="M61" i="39"/>
  <c r="L61" i="39"/>
  <c r="K61" i="39"/>
  <c r="J61" i="39"/>
  <c r="I61" i="39"/>
  <c r="H61" i="39"/>
  <c r="G61" i="39"/>
  <c r="F61" i="39"/>
  <c r="E61" i="39"/>
  <c r="D61" i="39"/>
  <c r="C61" i="39"/>
  <c r="B61" i="39"/>
  <c r="T60" i="39"/>
  <c r="L60" i="39"/>
  <c r="K60" i="39"/>
  <c r="J60" i="39"/>
  <c r="D60" i="39"/>
  <c r="C60" i="39"/>
  <c r="B60" i="39"/>
  <c r="W59" i="39"/>
  <c r="V59" i="39"/>
  <c r="U59" i="39"/>
  <c r="T59" i="39"/>
  <c r="S59" i="39"/>
  <c r="R59" i="39"/>
  <c r="Q59" i="39"/>
  <c r="P59" i="39"/>
  <c r="O59" i="39"/>
  <c r="N59" i="39"/>
  <c r="M59" i="39"/>
  <c r="L59" i="39"/>
  <c r="K59" i="39"/>
  <c r="J59" i="39"/>
  <c r="I59" i="39"/>
  <c r="H59" i="39"/>
  <c r="G59" i="39"/>
  <c r="F59" i="39"/>
  <c r="E59" i="39"/>
  <c r="D59" i="39"/>
  <c r="C59" i="39"/>
  <c r="B59" i="39"/>
  <c r="W58" i="39"/>
  <c r="V58" i="39"/>
  <c r="U58" i="39"/>
  <c r="T58" i="39"/>
  <c r="S58" i="39"/>
  <c r="R58" i="39"/>
  <c r="Q58" i="39"/>
  <c r="P58" i="39"/>
  <c r="O58" i="39"/>
  <c r="N58" i="39"/>
  <c r="M58" i="39"/>
  <c r="L58" i="39"/>
  <c r="K58" i="39"/>
  <c r="J58" i="39"/>
  <c r="I58" i="39"/>
  <c r="H58" i="39"/>
  <c r="G58" i="39"/>
  <c r="F58" i="39"/>
  <c r="E58" i="39"/>
  <c r="D58" i="39"/>
  <c r="C58" i="39"/>
  <c r="B58" i="39"/>
  <c r="Q57" i="39"/>
  <c r="N57" i="39"/>
  <c r="G57" i="39"/>
  <c r="F57" i="39"/>
  <c r="E57" i="39"/>
  <c r="W56" i="39"/>
  <c r="V56" i="39"/>
  <c r="U56" i="39"/>
  <c r="T56" i="39"/>
  <c r="S56" i="39"/>
  <c r="R56" i="39"/>
  <c r="Q56" i="39"/>
  <c r="P56" i="39"/>
  <c r="O56" i="39"/>
  <c r="N56" i="39"/>
  <c r="M56" i="39"/>
  <c r="L56" i="39"/>
  <c r="K56" i="39"/>
  <c r="J56" i="39"/>
  <c r="I56" i="39"/>
  <c r="H56" i="39"/>
  <c r="G56" i="39"/>
  <c r="F56" i="39"/>
  <c r="E56" i="39"/>
  <c r="D56" i="39"/>
  <c r="C56" i="39"/>
  <c r="B56" i="39"/>
  <c r="W55" i="39"/>
  <c r="V55" i="39"/>
  <c r="U55" i="39"/>
  <c r="T55" i="39"/>
  <c r="S55" i="39"/>
  <c r="R55" i="39"/>
  <c r="Q55" i="39"/>
  <c r="P55" i="39"/>
  <c r="O55" i="39"/>
  <c r="N55" i="39"/>
  <c r="M55" i="39"/>
  <c r="L55" i="39"/>
  <c r="K55" i="39"/>
  <c r="J55" i="39"/>
  <c r="I55" i="39"/>
  <c r="H55" i="39"/>
  <c r="G55" i="39"/>
  <c r="F55" i="39"/>
  <c r="E55" i="39"/>
  <c r="D55" i="39"/>
  <c r="C55" i="39"/>
  <c r="B55" i="39"/>
  <c r="W54" i="39"/>
  <c r="V54" i="39"/>
  <c r="U54" i="39"/>
  <c r="T54" i="39"/>
  <c r="S54" i="39"/>
  <c r="R54" i="39"/>
  <c r="R51" i="39" s="1"/>
  <c r="Q54" i="39"/>
  <c r="Q51" i="39" s="1"/>
  <c r="P54" i="39"/>
  <c r="O54" i="39"/>
  <c r="N54" i="39"/>
  <c r="M54" i="39"/>
  <c r="L54" i="39"/>
  <c r="K54" i="39"/>
  <c r="J54" i="39"/>
  <c r="J51" i="39" s="1"/>
  <c r="I54" i="39"/>
  <c r="H54" i="39"/>
  <c r="H51" i="39" s="1"/>
  <c r="G54" i="39"/>
  <c r="F54" i="39"/>
  <c r="E54" i="39"/>
  <c r="D54" i="39"/>
  <c r="C54" i="39"/>
  <c r="B54" i="39"/>
  <c r="W53" i="39"/>
  <c r="V53" i="39"/>
  <c r="U53" i="39"/>
  <c r="T53" i="39"/>
  <c r="S53" i="39"/>
  <c r="R53" i="39"/>
  <c r="Q53" i="39"/>
  <c r="P53" i="39"/>
  <c r="O53" i="39"/>
  <c r="N53" i="39"/>
  <c r="M53" i="39"/>
  <c r="L53" i="39"/>
  <c r="K53" i="39"/>
  <c r="J53" i="39"/>
  <c r="I53" i="39"/>
  <c r="H53" i="39"/>
  <c r="G53" i="39"/>
  <c r="F53" i="39"/>
  <c r="E53" i="39"/>
  <c r="D53" i="39"/>
  <c r="C53" i="39"/>
  <c r="B53" i="39"/>
  <c r="B51" i="39" s="1"/>
  <c r="W52" i="39"/>
  <c r="V52" i="39"/>
  <c r="U52" i="39"/>
  <c r="T52" i="39"/>
  <c r="S52" i="39"/>
  <c r="R52" i="39"/>
  <c r="Q52" i="39"/>
  <c r="P52" i="39"/>
  <c r="O52" i="39"/>
  <c r="N52" i="39"/>
  <c r="M52" i="39"/>
  <c r="L52" i="39"/>
  <c r="K52" i="39"/>
  <c r="J52" i="39"/>
  <c r="I52" i="39"/>
  <c r="H52" i="39"/>
  <c r="G52" i="39"/>
  <c r="F52" i="39"/>
  <c r="E52" i="39"/>
  <c r="D52" i="39"/>
  <c r="C52" i="39"/>
  <c r="B52" i="39"/>
  <c r="W27" i="39"/>
  <c r="V27" i="39"/>
  <c r="V63" i="39" s="1"/>
  <c r="U27" i="39"/>
  <c r="U63" i="39" s="1"/>
  <c r="T27" i="39"/>
  <c r="T63" i="39" s="1"/>
  <c r="S27" i="39"/>
  <c r="R27" i="39"/>
  <c r="R63" i="39" s="1"/>
  <c r="Q27" i="39"/>
  <c r="P27" i="39"/>
  <c r="O27" i="39"/>
  <c r="N27" i="39"/>
  <c r="M27" i="39"/>
  <c r="M63" i="39" s="1"/>
  <c r="L27" i="39"/>
  <c r="K27" i="39"/>
  <c r="J27" i="39"/>
  <c r="J63" i="39" s="1"/>
  <c r="I27" i="39"/>
  <c r="H27" i="39"/>
  <c r="H63" i="39" s="1"/>
  <c r="G27" i="39"/>
  <c r="G63" i="39" s="1"/>
  <c r="F27" i="39"/>
  <c r="E27" i="39"/>
  <c r="E63" i="39" s="1"/>
  <c r="D27" i="39"/>
  <c r="D80" i="39" s="1"/>
  <c r="C27" i="39"/>
  <c r="B27" i="39"/>
  <c r="W24" i="39"/>
  <c r="V24" i="39"/>
  <c r="U24" i="39"/>
  <c r="T24" i="39"/>
  <c r="S24" i="39"/>
  <c r="S60" i="39" s="1"/>
  <c r="R24" i="39"/>
  <c r="R79" i="39" s="1"/>
  <c r="Q24" i="39"/>
  <c r="P24" i="39"/>
  <c r="O24" i="39"/>
  <c r="N24" i="39"/>
  <c r="M24" i="39"/>
  <c r="L24" i="39"/>
  <c r="K24" i="39"/>
  <c r="J24" i="39"/>
  <c r="I24" i="39"/>
  <c r="H24" i="39"/>
  <c r="H60" i="39" s="1"/>
  <c r="G24" i="39"/>
  <c r="F24" i="39"/>
  <c r="E24" i="39"/>
  <c r="D24" i="39"/>
  <c r="C24" i="39"/>
  <c r="B24" i="39"/>
  <c r="W16" i="39"/>
  <c r="W57" i="39" s="1"/>
  <c r="V16" i="39"/>
  <c r="V57" i="39" s="1"/>
  <c r="U16" i="39"/>
  <c r="U57" i="39" s="1"/>
  <c r="T16" i="39"/>
  <c r="T57" i="39" s="1"/>
  <c r="S16" i="39"/>
  <c r="S57" i="39" s="1"/>
  <c r="R16" i="39"/>
  <c r="Q16" i="39"/>
  <c r="P16" i="39"/>
  <c r="P78" i="39" s="1"/>
  <c r="O16" i="39"/>
  <c r="O57" i="39" s="1"/>
  <c r="N16" i="39"/>
  <c r="M16" i="39"/>
  <c r="M57" i="39" s="1"/>
  <c r="L16" i="39"/>
  <c r="L57" i="39" s="1"/>
  <c r="K16" i="39"/>
  <c r="J16" i="39"/>
  <c r="J57" i="39" s="1"/>
  <c r="I16" i="39"/>
  <c r="I57" i="39" s="1"/>
  <c r="H16" i="39"/>
  <c r="G16" i="39"/>
  <c r="F16" i="39"/>
  <c r="E16" i="39"/>
  <c r="D16" i="39"/>
  <c r="D57" i="39" s="1"/>
  <c r="C16" i="39"/>
  <c r="B16" i="39"/>
  <c r="B57" i="39" s="1"/>
  <c r="A1" i="39"/>
  <c r="W83" i="38"/>
  <c r="V83" i="38"/>
  <c r="U83" i="38"/>
  <c r="T83" i="38"/>
  <c r="S83" i="38"/>
  <c r="R83" i="38"/>
  <c r="Q83" i="38"/>
  <c r="P83" i="38"/>
  <c r="O83" i="38"/>
  <c r="N83" i="38"/>
  <c r="M83" i="38"/>
  <c r="L83" i="38"/>
  <c r="K83" i="38"/>
  <c r="J83" i="38"/>
  <c r="I83" i="38"/>
  <c r="H83" i="38"/>
  <c r="G83" i="38"/>
  <c r="F83" i="38"/>
  <c r="E83" i="38"/>
  <c r="D83" i="38"/>
  <c r="C83" i="38"/>
  <c r="B83" i="38"/>
  <c r="W82" i="38"/>
  <c r="V82" i="38"/>
  <c r="U82" i="38"/>
  <c r="T82" i="38"/>
  <c r="S82" i="38"/>
  <c r="R82" i="38"/>
  <c r="Q82" i="38"/>
  <c r="P82" i="38"/>
  <c r="O82" i="38"/>
  <c r="N82" i="38"/>
  <c r="M82" i="38"/>
  <c r="L82" i="38"/>
  <c r="K82" i="38"/>
  <c r="J82" i="38"/>
  <c r="I82" i="38"/>
  <c r="H82" i="38"/>
  <c r="G82" i="38"/>
  <c r="F82" i="38"/>
  <c r="E82" i="38"/>
  <c r="D82" i="38"/>
  <c r="C82" i="38"/>
  <c r="B82" i="38"/>
  <c r="W81" i="38"/>
  <c r="V81" i="38"/>
  <c r="U81" i="38"/>
  <c r="T81" i="38"/>
  <c r="S81" i="38"/>
  <c r="R81" i="38"/>
  <c r="Q81" i="38"/>
  <c r="P81" i="38"/>
  <c r="O81" i="38"/>
  <c r="N81" i="38"/>
  <c r="M81" i="38"/>
  <c r="L81" i="38"/>
  <c r="K81" i="38"/>
  <c r="J81" i="38"/>
  <c r="I81" i="38"/>
  <c r="H81" i="38"/>
  <c r="G81" i="38"/>
  <c r="F81" i="38"/>
  <c r="E81" i="38"/>
  <c r="D81" i="38"/>
  <c r="C81" i="38"/>
  <c r="B81" i="38"/>
  <c r="P78" i="38"/>
  <c r="W77" i="38"/>
  <c r="V77" i="38"/>
  <c r="U77" i="38"/>
  <c r="T77" i="38"/>
  <c r="S77" i="38"/>
  <c r="R77" i="38"/>
  <c r="Q77" i="38"/>
  <c r="P77" i="38"/>
  <c r="O77" i="38"/>
  <c r="N77" i="38"/>
  <c r="M77" i="38"/>
  <c r="L77" i="38"/>
  <c r="K77" i="38"/>
  <c r="J77" i="38"/>
  <c r="I77" i="38"/>
  <c r="H77" i="38"/>
  <c r="G77" i="38"/>
  <c r="F77" i="38"/>
  <c r="E77" i="38"/>
  <c r="D77" i="38"/>
  <c r="C77" i="38"/>
  <c r="B77" i="38"/>
  <c r="W76" i="38"/>
  <c r="V76" i="38"/>
  <c r="U76" i="38"/>
  <c r="T76" i="38"/>
  <c r="S76" i="38"/>
  <c r="R76" i="38"/>
  <c r="Q76" i="38"/>
  <c r="P76" i="38"/>
  <c r="O76" i="38"/>
  <c r="N76" i="38"/>
  <c r="M76" i="38"/>
  <c r="L76" i="38"/>
  <c r="K76" i="38"/>
  <c r="J76" i="38"/>
  <c r="I76" i="38"/>
  <c r="H76" i="38"/>
  <c r="G76" i="38"/>
  <c r="F76" i="38"/>
  <c r="E76" i="38"/>
  <c r="D76" i="38"/>
  <c r="C76" i="38"/>
  <c r="B76" i="38"/>
  <c r="W75" i="38"/>
  <c r="V75" i="38"/>
  <c r="U75" i="38"/>
  <c r="T75" i="38"/>
  <c r="S75" i="38"/>
  <c r="R75" i="38"/>
  <c r="Q75" i="38"/>
  <c r="P75" i="38"/>
  <c r="O75" i="38"/>
  <c r="N75" i="38"/>
  <c r="M75" i="38"/>
  <c r="L75" i="38"/>
  <c r="K75" i="38"/>
  <c r="J75" i="38"/>
  <c r="I75" i="38"/>
  <c r="H75" i="38"/>
  <c r="G75" i="38"/>
  <c r="F75" i="38"/>
  <c r="E75" i="38"/>
  <c r="D75" i="38"/>
  <c r="C75" i="38"/>
  <c r="B75" i="38"/>
  <c r="W74" i="38"/>
  <c r="V74" i="38"/>
  <c r="U74" i="38"/>
  <c r="T74" i="38"/>
  <c r="S74" i="38"/>
  <c r="R74" i="38"/>
  <c r="Q74" i="38"/>
  <c r="P74" i="38"/>
  <c r="O74" i="38"/>
  <c r="N74" i="38"/>
  <c r="M74" i="38"/>
  <c r="L74" i="38"/>
  <c r="K74" i="38"/>
  <c r="J74" i="38"/>
  <c r="I74" i="38"/>
  <c r="H74" i="38"/>
  <c r="G74" i="38"/>
  <c r="F74" i="38"/>
  <c r="E74" i="38"/>
  <c r="D74" i="38"/>
  <c r="C74" i="38"/>
  <c r="B74" i="38"/>
  <c r="W73" i="38"/>
  <c r="V73" i="38"/>
  <c r="U73" i="38"/>
  <c r="T73" i="38"/>
  <c r="S73" i="38"/>
  <c r="R73" i="38"/>
  <c r="Q73" i="38"/>
  <c r="P73" i="38"/>
  <c r="O73" i="38"/>
  <c r="N73" i="38"/>
  <c r="M73" i="38"/>
  <c r="L73" i="38"/>
  <c r="K73" i="38"/>
  <c r="J73" i="38"/>
  <c r="I73" i="38"/>
  <c r="H73" i="38"/>
  <c r="G73" i="38"/>
  <c r="F73" i="38"/>
  <c r="E73" i="38"/>
  <c r="D73" i="38"/>
  <c r="C73" i="38"/>
  <c r="B73" i="38"/>
  <c r="W72" i="38"/>
  <c r="V72" i="38"/>
  <c r="U72" i="38"/>
  <c r="T72" i="38"/>
  <c r="S72" i="38"/>
  <c r="R72" i="38"/>
  <c r="Q72" i="38"/>
  <c r="P72" i="38"/>
  <c r="O72" i="38"/>
  <c r="N72" i="38"/>
  <c r="M72" i="38"/>
  <c r="L72" i="38"/>
  <c r="K72" i="38"/>
  <c r="J72" i="38"/>
  <c r="I72" i="38"/>
  <c r="H72" i="38"/>
  <c r="G72" i="38"/>
  <c r="F72" i="38"/>
  <c r="E72" i="38"/>
  <c r="D72" i="38"/>
  <c r="C72" i="38"/>
  <c r="B72" i="38"/>
  <c r="W68" i="38"/>
  <c r="V68" i="38"/>
  <c r="U68" i="38"/>
  <c r="T68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W67" i="38"/>
  <c r="V67" i="38"/>
  <c r="U67" i="38"/>
  <c r="T67" i="38"/>
  <c r="S67" i="38"/>
  <c r="R67" i="38"/>
  <c r="Q67" i="38"/>
  <c r="P67" i="38"/>
  <c r="O67" i="38"/>
  <c r="N67" i="38"/>
  <c r="M67" i="38"/>
  <c r="L67" i="38"/>
  <c r="K67" i="38"/>
  <c r="J67" i="38"/>
  <c r="I67" i="38"/>
  <c r="H67" i="38"/>
  <c r="G67" i="38"/>
  <c r="F67" i="38"/>
  <c r="E67" i="38"/>
  <c r="D67" i="38"/>
  <c r="C67" i="38"/>
  <c r="B67" i="38"/>
  <c r="W66" i="38"/>
  <c r="V66" i="38"/>
  <c r="U66" i="38"/>
  <c r="T66" i="38"/>
  <c r="S66" i="38"/>
  <c r="R66" i="38"/>
  <c r="Q66" i="38"/>
  <c r="P66" i="38"/>
  <c r="O66" i="38"/>
  <c r="N66" i="38"/>
  <c r="M66" i="38"/>
  <c r="L66" i="38"/>
  <c r="K66" i="38"/>
  <c r="J66" i="38"/>
  <c r="I66" i="38"/>
  <c r="H66" i="38"/>
  <c r="G66" i="38"/>
  <c r="F66" i="38"/>
  <c r="E66" i="38"/>
  <c r="D66" i="38"/>
  <c r="C66" i="38"/>
  <c r="B66" i="38"/>
  <c r="W65" i="38"/>
  <c r="V65" i="38"/>
  <c r="U65" i="38"/>
  <c r="T65" i="38"/>
  <c r="S65" i="38"/>
  <c r="R65" i="38"/>
  <c r="Q65" i="38"/>
  <c r="P65" i="38"/>
  <c r="O65" i="38"/>
  <c r="N65" i="38"/>
  <c r="M65" i="38"/>
  <c r="L65" i="38"/>
  <c r="K65" i="38"/>
  <c r="J65" i="38"/>
  <c r="I65" i="38"/>
  <c r="H65" i="38"/>
  <c r="G65" i="38"/>
  <c r="F65" i="38"/>
  <c r="E65" i="38"/>
  <c r="D65" i="38"/>
  <c r="C65" i="38"/>
  <c r="B65" i="38"/>
  <c r="W64" i="38"/>
  <c r="V64" i="38"/>
  <c r="U64" i="38"/>
  <c r="T64" i="38"/>
  <c r="S64" i="38"/>
  <c r="R64" i="38"/>
  <c r="Q64" i="38"/>
  <c r="P64" i="38"/>
  <c r="O64" i="38"/>
  <c r="N64" i="38"/>
  <c r="M64" i="38"/>
  <c r="L64" i="38"/>
  <c r="K64" i="38"/>
  <c r="J64" i="38"/>
  <c r="I64" i="38"/>
  <c r="H64" i="38"/>
  <c r="G64" i="38"/>
  <c r="F64" i="38"/>
  <c r="E64" i="38"/>
  <c r="D64" i="38"/>
  <c r="C64" i="38"/>
  <c r="B64" i="38"/>
  <c r="I63" i="38"/>
  <c r="D63" i="38"/>
  <c r="B63" i="38"/>
  <c r="W62" i="38"/>
  <c r="V62" i="38"/>
  <c r="U62" i="38"/>
  <c r="T62" i="38"/>
  <c r="S62" i="38"/>
  <c r="R62" i="38"/>
  <c r="Q62" i="38"/>
  <c r="P62" i="38"/>
  <c r="O62" i="38"/>
  <c r="N62" i="38"/>
  <c r="M62" i="38"/>
  <c r="L62" i="38"/>
  <c r="K62" i="38"/>
  <c r="J62" i="38"/>
  <c r="I62" i="38"/>
  <c r="H62" i="38"/>
  <c r="G62" i="38"/>
  <c r="F62" i="38"/>
  <c r="E62" i="38"/>
  <c r="D62" i="38"/>
  <c r="C62" i="38"/>
  <c r="B62" i="38"/>
  <c r="W61" i="38"/>
  <c r="V61" i="38"/>
  <c r="U61" i="38"/>
  <c r="T61" i="38"/>
  <c r="S61" i="38"/>
  <c r="R61" i="38"/>
  <c r="Q61" i="38"/>
  <c r="P61" i="38"/>
  <c r="O61" i="38"/>
  <c r="N61" i="38"/>
  <c r="M61" i="38"/>
  <c r="L61" i="38"/>
  <c r="K61" i="38"/>
  <c r="J61" i="38"/>
  <c r="I61" i="38"/>
  <c r="H61" i="38"/>
  <c r="G61" i="38"/>
  <c r="F61" i="38"/>
  <c r="E61" i="38"/>
  <c r="D61" i="38"/>
  <c r="C61" i="38"/>
  <c r="B61" i="38"/>
  <c r="W59" i="38"/>
  <c r="V59" i="38"/>
  <c r="U59" i="38"/>
  <c r="T59" i="38"/>
  <c r="S59" i="38"/>
  <c r="R59" i="38"/>
  <c r="Q59" i="38"/>
  <c r="P59" i="38"/>
  <c r="O59" i="38"/>
  <c r="N59" i="38"/>
  <c r="M59" i="38"/>
  <c r="L59" i="38"/>
  <c r="K59" i="38"/>
  <c r="J59" i="38"/>
  <c r="I59" i="38"/>
  <c r="H59" i="38"/>
  <c r="G59" i="38"/>
  <c r="F59" i="38"/>
  <c r="E59" i="38"/>
  <c r="D59" i="38"/>
  <c r="C59" i="38"/>
  <c r="B59" i="38"/>
  <c r="W58" i="38"/>
  <c r="V58" i="38"/>
  <c r="U58" i="38"/>
  <c r="T58" i="38"/>
  <c r="S58" i="38"/>
  <c r="R58" i="38"/>
  <c r="Q58" i="38"/>
  <c r="P58" i="38"/>
  <c r="O58" i="38"/>
  <c r="N58" i="38"/>
  <c r="M58" i="38"/>
  <c r="L58" i="38"/>
  <c r="K58" i="38"/>
  <c r="J58" i="38"/>
  <c r="I58" i="38"/>
  <c r="H58" i="38"/>
  <c r="G58" i="38"/>
  <c r="F58" i="38"/>
  <c r="E58" i="38"/>
  <c r="D58" i="38"/>
  <c r="C58" i="38"/>
  <c r="B58" i="38"/>
  <c r="P57" i="38"/>
  <c r="W56" i="38"/>
  <c r="V56" i="38"/>
  <c r="U56" i="38"/>
  <c r="T56" i="38"/>
  <c r="S56" i="38"/>
  <c r="R56" i="38"/>
  <c r="Q56" i="38"/>
  <c r="P56" i="38"/>
  <c r="O56" i="38"/>
  <c r="N56" i="38"/>
  <c r="M56" i="38"/>
  <c r="L56" i="38"/>
  <c r="K56" i="38"/>
  <c r="J56" i="38"/>
  <c r="I56" i="38"/>
  <c r="H56" i="38"/>
  <c r="G56" i="38"/>
  <c r="F56" i="38"/>
  <c r="E56" i="38"/>
  <c r="D56" i="38"/>
  <c r="C56" i="38"/>
  <c r="B56" i="38"/>
  <c r="W55" i="38"/>
  <c r="V55" i="38"/>
  <c r="U55" i="38"/>
  <c r="T55" i="38"/>
  <c r="S55" i="38"/>
  <c r="R55" i="38"/>
  <c r="Q55" i="38"/>
  <c r="P55" i="38"/>
  <c r="O55" i="38"/>
  <c r="N55" i="38"/>
  <c r="M55" i="38"/>
  <c r="L55" i="38"/>
  <c r="K55" i="38"/>
  <c r="J55" i="38"/>
  <c r="I55" i="38"/>
  <c r="H55" i="38"/>
  <c r="G55" i="38"/>
  <c r="F55" i="38"/>
  <c r="E55" i="38"/>
  <c r="D55" i="38"/>
  <c r="C55" i="38"/>
  <c r="B55" i="38"/>
  <c r="W54" i="38"/>
  <c r="W51" i="38" s="1"/>
  <c r="V54" i="38"/>
  <c r="U54" i="38"/>
  <c r="T54" i="38"/>
  <c r="S54" i="38"/>
  <c r="R54" i="38"/>
  <c r="Q54" i="38"/>
  <c r="P54" i="38"/>
  <c r="O54" i="38"/>
  <c r="N54" i="38"/>
  <c r="M54" i="38"/>
  <c r="L54" i="38"/>
  <c r="K54" i="38"/>
  <c r="J54" i="38"/>
  <c r="I54" i="38"/>
  <c r="I51" i="38" s="1"/>
  <c r="H54" i="38"/>
  <c r="G54" i="38"/>
  <c r="F54" i="38"/>
  <c r="E54" i="38"/>
  <c r="D54" i="38"/>
  <c r="C54" i="38"/>
  <c r="B54" i="38"/>
  <c r="W53" i="38"/>
  <c r="V53" i="38"/>
  <c r="U53" i="38"/>
  <c r="T53" i="38"/>
  <c r="S53" i="38"/>
  <c r="R53" i="38"/>
  <c r="Q53" i="38"/>
  <c r="P53" i="38"/>
  <c r="O53" i="38"/>
  <c r="N53" i="38"/>
  <c r="M53" i="38"/>
  <c r="L53" i="38"/>
  <c r="K53" i="38"/>
  <c r="J53" i="38"/>
  <c r="I53" i="38"/>
  <c r="H53" i="38"/>
  <c r="G53" i="38"/>
  <c r="F53" i="38"/>
  <c r="E53" i="38"/>
  <c r="D53" i="38"/>
  <c r="C53" i="38"/>
  <c r="B53" i="38"/>
  <c r="B51" i="38" s="1"/>
  <c r="W52" i="38"/>
  <c r="V52" i="38"/>
  <c r="U52" i="38"/>
  <c r="T52" i="38"/>
  <c r="S52" i="38"/>
  <c r="R52" i="38"/>
  <c r="Q52" i="38"/>
  <c r="Q51" i="38" s="1"/>
  <c r="P52" i="38"/>
  <c r="O52" i="38"/>
  <c r="N52" i="38"/>
  <c r="M52" i="38"/>
  <c r="L52" i="38"/>
  <c r="K52" i="38"/>
  <c r="K51" i="38" s="1"/>
  <c r="J52" i="38"/>
  <c r="J51" i="38" s="1"/>
  <c r="I52" i="38"/>
  <c r="H52" i="38"/>
  <c r="G52" i="38"/>
  <c r="F52" i="38"/>
  <c r="E52" i="38"/>
  <c r="D52" i="38"/>
  <c r="C52" i="38"/>
  <c r="B52" i="38"/>
  <c r="W27" i="38"/>
  <c r="V27" i="38"/>
  <c r="U27" i="38"/>
  <c r="U63" i="38" s="1"/>
  <c r="T27" i="38"/>
  <c r="T63" i="38" s="1"/>
  <c r="S27" i="38"/>
  <c r="S80" i="38" s="1"/>
  <c r="R27" i="38"/>
  <c r="R80" i="38" s="1"/>
  <c r="Q27" i="38"/>
  <c r="Q63" i="38" s="1"/>
  <c r="P27" i="38"/>
  <c r="P63" i="38" s="1"/>
  <c r="O27" i="38"/>
  <c r="N27" i="38"/>
  <c r="M27" i="38"/>
  <c r="M63" i="38" s="1"/>
  <c r="L27" i="38"/>
  <c r="L63" i="38" s="1"/>
  <c r="K27" i="38"/>
  <c r="K80" i="38" s="1"/>
  <c r="J27" i="38"/>
  <c r="J63" i="38" s="1"/>
  <c r="I27" i="38"/>
  <c r="H27" i="38"/>
  <c r="G27" i="38"/>
  <c r="F27" i="38"/>
  <c r="E27" i="38"/>
  <c r="E63" i="38" s="1"/>
  <c r="D27" i="38"/>
  <c r="C27" i="38"/>
  <c r="B27" i="38"/>
  <c r="W24" i="38"/>
  <c r="V24" i="38"/>
  <c r="U24" i="38"/>
  <c r="T24" i="38"/>
  <c r="S24" i="38"/>
  <c r="S79" i="38" s="1"/>
  <c r="R24" i="38"/>
  <c r="R60" i="38" s="1"/>
  <c r="Q24" i="38"/>
  <c r="Q60" i="38" s="1"/>
  <c r="P24" i="38"/>
  <c r="P79" i="38" s="1"/>
  <c r="O24" i="38"/>
  <c r="N24" i="38"/>
  <c r="M24" i="38"/>
  <c r="L24" i="38"/>
  <c r="K24" i="38"/>
  <c r="K79" i="38" s="1"/>
  <c r="J24" i="38"/>
  <c r="J60" i="38" s="1"/>
  <c r="I24" i="38"/>
  <c r="I60" i="38" s="1"/>
  <c r="H24" i="38"/>
  <c r="H79" i="38" s="1"/>
  <c r="G24" i="38"/>
  <c r="F24" i="38"/>
  <c r="E24" i="38"/>
  <c r="D24" i="38"/>
  <c r="C24" i="38"/>
  <c r="C60" i="38" s="1"/>
  <c r="B24" i="38"/>
  <c r="B60" i="38" s="1"/>
  <c r="W16" i="38"/>
  <c r="V16" i="38"/>
  <c r="V57" i="38" s="1"/>
  <c r="U16" i="38"/>
  <c r="U57" i="38" s="1"/>
  <c r="T16" i="38"/>
  <c r="T57" i="38" s="1"/>
  <c r="S16" i="38"/>
  <c r="R16" i="38"/>
  <c r="Q16" i="38"/>
  <c r="Q57" i="38" s="1"/>
  <c r="P16" i="38"/>
  <c r="O16" i="38"/>
  <c r="N16" i="38"/>
  <c r="N57" i="38" s="1"/>
  <c r="M16" i="38"/>
  <c r="M57" i="38" s="1"/>
  <c r="L16" i="38"/>
  <c r="K16" i="38"/>
  <c r="J16" i="38"/>
  <c r="I16" i="38"/>
  <c r="I57" i="38" s="1"/>
  <c r="H16" i="38"/>
  <c r="H57" i="38" s="1"/>
  <c r="G16" i="38"/>
  <c r="F16" i="38"/>
  <c r="F57" i="38" s="1"/>
  <c r="E16" i="38"/>
  <c r="E57" i="38" s="1"/>
  <c r="D16" i="38"/>
  <c r="D57" i="38" s="1"/>
  <c r="C16" i="38"/>
  <c r="B16" i="38"/>
  <c r="A1" i="38"/>
  <c r="W83" i="37"/>
  <c r="V83" i="37"/>
  <c r="U83" i="37"/>
  <c r="T83" i="37"/>
  <c r="S83" i="37"/>
  <c r="R83" i="37"/>
  <c r="Q83" i="37"/>
  <c r="P83" i="37"/>
  <c r="O83" i="37"/>
  <c r="N83" i="37"/>
  <c r="M83" i="37"/>
  <c r="L83" i="37"/>
  <c r="K83" i="37"/>
  <c r="J83" i="37"/>
  <c r="I83" i="37"/>
  <c r="H83" i="37"/>
  <c r="G83" i="37"/>
  <c r="F83" i="37"/>
  <c r="E83" i="37"/>
  <c r="D83" i="37"/>
  <c r="C83" i="37"/>
  <c r="B83" i="37"/>
  <c r="W82" i="37"/>
  <c r="V82" i="37"/>
  <c r="U82" i="37"/>
  <c r="T82" i="37"/>
  <c r="S82" i="37"/>
  <c r="R82" i="37"/>
  <c r="Q82" i="37"/>
  <c r="P82" i="37"/>
  <c r="O82" i="37"/>
  <c r="N82" i="37"/>
  <c r="M82" i="37"/>
  <c r="L82" i="37"/>
  <c r="K82" i="37"/>
  <c r="J82" i="37"/>
  <c r="I82" i="37"/>
  <c r="H82" i="37"/>
  <c r="G82" i="37"/>
  <c r="F82" i="37"/>
  <c r="E82" i="37"/>
  <c r="D82" i="37"/>
  <c r="C82" i="37"/>
  <c r="B82" i="37"/>
  <c r="W81" i="37"/>
  <c r="V81" i="37"/>
  <c r="U81" i="37"/>
  <c r="T81" i="37"/>
  <c r="S81" i="37"/>
  <c r="R81" i="37"/>
  <c r="Q81" i="37"/>
  <c r="P81" i="37"/>
  <c r="O81" i="37"/>
  <c r="N81" i="37"/>
  <c r="M81" i="37"/>
  <c r="L81" i="37"/>
  <c r="K81" i="37"/>
  <c r="J81" i="37"/>
  <c r="I81" i="37"/>
  <c r="H81" i="37"/>
  <c r="G81" i="37"/>
  <c r="F81" i="37"/>
  <c r="E81" i="37"/>
  <c r="D81" i="37"/>
  <c r="C81" i="37"/>
  <c r="B81" i="37"/>
  <c r="R79" i="37"/>
  <c r="W77" i="37"/>
  <c r="V77" i="37"/>
  <c r="U77" i="37"/>
  <c r="T77" i="37"/>
  <c r="S77" i="37"/>
  <c r="R77" i="37"/>
  <c r="Q77" i="37"/>
  <c r="P77" i="37"/>
  <c r="O77" i="37"/>
  <c r="N77" i="37"/>
  <c r="M77" i="37"/>
  <c r="L77" i="37"/>
  <c r="K77" i="37"/>
  <c r="J77" i="37"/>
  <c r="I77" i="37"/>
  <c r="H77" i="37"/>
  <c r="G77" i="37"/>
  <c r="F77" i="37"/>
  <c r="E77" i="37"/>
  <c r="D77" i="37"/>
  <c r="C77" i="37"/>
  <c r="B77" i="37"/>
  <c r="W76" i="37"/>
  <c r="V76" i="37"/>
  <c r="U76" i="37"/>
  <c r="T76" i="37"/>
  <c r="S76" i="37"/>
  <c r="R76" i="37"/>
  <c r="Q76" i="37"/>
  <c r="P76" i="37"/>
  <c r="O76" i="37"/>
  <c r="N76" i="37"/>
  <c r="M76" i="37"/>
  <c r="L76" i="37"/>
  <c r="K76" i="37"/>
  <c r="J76" i="37"/>
  <c r="I76" i="37"/>
  <c r="H76" i="37"/>
  <c r="G76" i="37"/>
  <c r="F76" i="37"/>
  <c r="E76" i="37"/>
  <c r="D76" i="37"/>
  <c r="C76" i="37"/>
  <c r="B76" i="37"/>
  <c r="W75" i="37"/>
  <c r="V75" i="37"/>
  <c r="U75" i="37"/>
  <c r="T75" i="37"/>
  <c r="S75" i="37"/>
  <c r="R75" i="37"/>
  <c r="Q75" i="37"/>
  <c r="P75" i="37"/>
  <c r="O75" i="37"/>
  <c r="N75" i="37"/>
  <c r="M75" i="37"/>
  <c r="L75" i="37"/>
  <c r="K75" i="37"/>
  <c r="J75" i="37"/>
  <c r="I75" i="37"/>
  <c r="H75" i="37"/>
  <c r="G75" i="37"/>
  <c r="F75" i="37"/>
  <c r="E75" i="37"/>
  <c r="D75" i="37"/>
  <c r="C75" i="37"/>
  <c r="B75" i="37"/>
  <c r="W74" i="37"/>
  <c r="V74" i="37"/>
  <c r="U74" i="37"/>
  <c r="T74" i="37"/>
  <c r="S74" i="37"/>
  <c r="R74" i="37"/>
  <c r="Q74" i="37"/>
  <c r="P74" i="37"/>
  <c r="O74" i="37"/>
  <c r="N74" i="37"/>
  <c r="M74" i="37"/>
  <c r="L74" i="37"/>
  <c r="K74" i="37"/>
  <c r="J74" i="37"/>
  <c r="I74" i="37"/>
  <c r="H74" i="37"/>
  <c r="G74" i="37"/>
  <c r="F74" i="37"/>
  <c r="E74" i="37"/>
  <c r="D74" i="37"/>
  <c r="C74" i="37"/>
  <c r="B74" i="37"/>
  <c r="W73" i="37"/>
  <c r="V73" i="37"/>
  <c r="U73" i="37"/>
  <c r="T73" i="37"/>
  <c r="S73" i="37"/>
  <c r="R73" i="37"/>
  <c r="Q73" i="37"/>
  <c r="P73" i="37"/>
  <c r="O73" i="37"/>
  <c r="N73" i="37"/>
  <c r="M73" i="37"/>
  <c r="L73" i="37"/>
  <c r="K73" i="37"/>
  <c r="J73" i="37"/>
  <c r="I73" i="37"/>
  <c r="H73" i="37"/>
  <c r="G73" i="37"/>
  <c r="F73" i="37"/>
  <c r="E73" i="37"/>
  <c r="D73" i="37"/>
  <c r="C73" i="37"/>
  <c r="B73" i="37"/>
  <c r="W68" i="37"/>
  <c r="V68" i="37"/>
  <c r="U68" i="37"/>
  <c r="T68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W67" i="37"/>
  <c r="V67" i="37"/>
  <c r="U67" i="37"/>
  <c r="T67" i="37"/>
  <c r="S67" i="37"/>
  <c r="R67" i="37"/>
  <c r="Q67" i="37"/>
  <c r="P67" i="37"/>
  <c r="O67" i="37"/>
  <c r="N67" i="37"/>
  <c r="M67" i="37"/>
  <c r="L67" i="37"/>
  <c r="K67" i="37"/>
  <c r="J67" i="37"/>
  <c r="I67" i="37"/>
  <c r="H67" i="37"/>
  <c r="G67" i="37"/>
  <c r="F67" i="37"/>
  <c r="E67" i="37"/>
  <c r="D67" i="37"/>
  <c r="C67" i="37"/>
  <c r="B67" i="37"/>
  <c r="W66" i="37"/>
  <c r="V66" i="37"/>
  <c r="U66" i="37"/>
  <c r="T66" i="37"/>
  <c r="S66" i="37"/>
  <c r="R66" i="37"/>
  <c r="Q66" i="37"/>
  <c r="P66" i="37"/>
  <c r="O66" i="37"/>
  <c r="N66" i="37"/>
  <c r="M66" i="37"/>
  <c r="L66" i="37"/>
  <c r="K66" i="37"/>
  <c r="J66" i="37"/>
  <c r="I66" i="37"/>
  <c r="H66" i="37"/>
  <c r="G66" i="37"/>
  <c r="F66" i="37"/>
  <c r="E66" i="37"/>
  <c r="D66" i="37"/>
  <c r="C66" i="37"/>
  <c r="B66" i="37"/>
  <c r="W65" i="37"/>
  <c r="V65" i="37"/>
  <c r="U65" i="37"/>
  <c r="T65" i="37"/>
  <c r="S65" i="37"/>
  <c r="R65" i="37"/>
  <c r="Q65" i="37"/>
  <c r="P65" i="37"/>
  <c r="O65" i="37"/>
  <c r="N65" i="37"/>
  <c r="M65" i="37"/>
  <c r="L65" i="37"/>
  <c r="K65" i="37"/>
  <c r="J65" i="37"/>
  <c r="I65" i="37"/>
  <c r="H65" i="37"/>
  <c r="G65" i="37"/>
  <c r="F65" i="37"/>
  <c r="E65" i="37"/>
  <c r="D65" i="37"/>
  <c r="C65" i="37"/>
  <c r="B65" i="37"/>
  <c r="W64" i="37"/>
  <c r="V64" i="37"/>
  <c r="U64" i="37"/>
  <c r="T64" i="37"/>
  <c r="S64" i="37"/>
  <c r="R64" i="37"/>
  <c r="Q64" i="37"/>
  <c r="P64" i="37"/>
  <c r="O64" i="37"/>
  <c r="N64" i="37"/>
  <c r="M64" i="37"/>
  <c r="L64" i="37"/>
  <c r="K64" i="37"/>
  <c r="J64" i="37"/>
  <c r="I64" i="37"/>
  <c r="H64" i="37"/>
  <c r="G64" i="37"/>
  <c r="F64" i="37"/>
  <c r="E64" i="37"/>
  <c r="D64" i="37"/>
  <c r="C64" i="37"/>
  <c r="B64" i="37"/>
  <c r="W63" i="37"/>
  <c r="S63" i="37"/>
  <c r="W62" i="37"/>
  <c r="V62" i="37"/>
  <c r="U62" i="37"/>
  <c r="T62" i="37"/>
  <c r="S62" i="37"/>
  <c r="R62" i="37"/>
  <c r="Q62" i="37"/>
  <c r="P62" i="37"/>
  <c r="O62" i="37"/>
  <c r="N62" i="37"/>
  <c r="M62" i="37"/>
  <c r="L62" i="37"/>
  <c r="K62" i="37"/>
  <c r="J62" i="37"/>
  <c r="I62" i="37"/>
  <c r="H62" i="37"/>
  <c r="G62" i="37"/>
  <c r="F62" i="37"/>
  <c r="E62" i="37"/>
  <c r="D62" i="37"/>
  <c r="C62" i="37"/>
  <c r="B62" i="37"/>
  <c r="W61" i="37"/>
  <c r="V61" i="37"/>
  <c r="U61" i="37"/>
  <c r="T61" i="37"/>
  <c r="S61" i="37"/>
  <c r="R61" i="37"/>
  <c r="Q61" i="37"/>
  <c r="P61" i="37"/>
  <c r="O61" i="37"/>
  <c r="N61" i="37"/>
  <c r="M61" i="37"/>
  <c r="L61" i="37"/>
  <c r="K61" i="37"/>
  <c r="J61" i="37"/>
  <c r="I61" i="37"/>
  <c r="H61" i="37"/>
  <c r="G61" i="37"/>
  <c r="F61" i="37"/>
  <c r="E61" i="37"/>
  <c r="D61" i="37"/>
  <c r="C61" i="37"/>
  <c r="B61" i="37"/>
  <c r="W59" i="37"/>
  <c r="V59" i="37"/>
  <c r="U59" i="37"/>
  <c r="T59" i="37"/>
  <c r="S59" i="37"/>
  <c r="R59" i="37"/>
  <c r="Q59" i="37"/>
  <c r="P59" i="37"/>
  <c r="O59" i="37"/>
  <c r="N59" i="37"/>
  <c r="M59" i="37"/>
  <c r="L59" i="37"/>
  <c r="K59" i="37"/>
  <c r="J59" i="37"/>
  <c r="I59" i="37"/>
  <c r="H59" i="37"/>
  <c r="G59" i="37"/>
  <c r="F59" i="37"/>
  <c r="E59" i="37"/>
  <c r="D59" i="37"/>
  <c r="C59" i="37"/>
  <c r="B59" i="37"/>
  <c r="W58" i="37"/>
  <c r="V58" i="37"/>
  <c r="U58" i="37"/>
  <c r="T58" i="37"/>
  <c r="S58" i="37"/>
  <c r="R58" i="37"/>
  <c r="Q58" i="37"/>
  <c r="P58" i="37"/>
  <c r="O58" i="37"/>
  <c r="N58" i="37"/>
  <c r="M58" i="37"/>
  <c r="L58" i="37"/>
  <c r="K58" i="37"/>
  <c r="J58" i="37"/>
  <c r="I58" i="37"/>
  <c r="H58" i="37"/>
  <c r="G58" i="37"/>
  <c r="F58" i="37"/>
  <c r="E58" i="37"/>
  <c r="D58" i="37"/>
  <c r="C58" i="37"/>
  <c r="B58" i="37"/>
  <c r="W56" i="37"/>
  <c r="V56" i="37"/>
  <c r="U56" i="37"/>
  <c r="T56" i="37"/>
  <c r="S56" i="37"/>
  <c r="R56" i="37"/>
  <c r="Q56" i="37"/>
  <c r="P56" i="37"/>
  <c r="O56" i="37"/>
  <c r="N56" i="37"/>
  <c r="M56" i="37"/>
  <c r="L56" i="37"/>
  <c r="K56" i="37"/>
  <c r="J56" i="37"/>
  <c r="I56" i="37"/>
  <c r="H56" i="37"/>
  <c r="G56" i="37"/>
  <c r="F56" i="37"/>
  <c r="E56" i="37"/>
  <c r="D56" i="37"/>
  <c r="C56" i="37"/>
  <c r="B56" i="37"/>
  <c r="W55" i="37"/>
  <c r="V55" i="37"/>
  <c r="U55" i="37"/>
  <c r="T55" i="37"/>
  <c r="S55" i="37"/>
  <c r="R55" i="37"/>
  <c r="Q55" i="37"/>
  <c r="P55" i="37"/>
  <c r="O55" i="37"/>
  <c r="N55" i="37"/>
  <c r="M55" i="37"/>
  <c r="L55" i="37"/>
  <c r="K55" i="37"/>
  <c r="J55" i="37"/>
  <c r="I55" i="37"/>
  <c r="H55" i="37"/>
  <c r="G55" i="37"/>
  <c r="F55" i="37"/>
  <c r="E55" i="37"/>
  <c r="D55" i="37"/>
  <c r="C55" i="37"/>
  <c r="B55" i="37"/>
  <c r="W54" i="37"/>
  <c r="V54" i="37"/>
  <c r="U54" i="37"/>
  <c r="T54" i="37"/>
  <c r="S54" i="37"/>
  <c r="R54" i="37"/>
  <c r="Q54" i="37"/>
  <c r="P54" i="37"/>
  <c r="O54" i="37"/>
  <c r="N54" i="37"/>
  <c r="M54" i="37"/>
  <c r="L54" i="37"/>
  <c r="K54" i="37"/>
  <c r="J54" i="37"/>
  <c r="I54" i="37"/>
  <c r="H54" i="37"/>
  <c r="G54" i="37"/>
  <c r="F54" i="37"/>
  <c r="E54" i="37"/>
  <c r="D54" i="37"/>
  <c r="C54" i="37"/>
  <c r="B54" i="37"/>
  <c r="W53" i="37"/>
  <c r="V53" i="37"/>
  <c r="U53" i="37"/>
  <c r="T53" i="37"/>
  <c r="S53" i="37"/>
  <c r="R53" i="37"/>
  <c r="Q53" i="37"/>
  <c r="P53" i="37"/>
  <c r="O53" i="37"/>
  <c r="N53" i="37"/>
  <c r="M53" i="37"/>
  <c r="L53" i="37"/>
  <c r="K53" i="37"/>
  <c r="J53" i="37"/>
  <c r="I53" i="37"/>
  <c r="H53" i="37"/>
  <c r="G53" i="37"/>
  <c r="F53" i="37"/>
  <c r="E53" i="37"/>
  <c r="D53" i="37"/>
  <c r="C53" i="37"/>
  <c r="B53" i="37"/>
  <c r="W52" i="37"/>
  <c r="V52" i="37"/>
  <c r="V51" i="37" s="1"/>
  <c r="U52" i="37"/>
  <c r="T52" i="37"/>
  <c r="S52" i="37"/>
  <c r="R52" i="37"/>
  <c r="Q52" i="37"/>
  <c r="P52" i="37"/>
  <c r="O52" i="37"/>
  <c r="N52" i="37"/>
  <c r="M52" i="37"/>
  <c r="L52" i="37"/>
  <c r="K52" i="37"/>
  <c r="J52" i="37"/>
  <c r="I52" i="37"/>
  <c r="H52" i="37"/>
  <c r="H51" i="37" s="1"/>
  <c r="G52" i="37"/>
  <c r="F52" i="37"/>
  <c r="E52" i="37"/>
  <c r="D52" i="37"/>
  <c r="C52" i="37"/>
  <c r="B52" i="37"/>
  <c r="W27" i="37"/>
  <c r="W80" i="37" s="1"/>
  <c r="V27" i="37"/>
  <c r="U27" i="37"/>
  <c r="T27" i="37"/>
  <c r="S27" i="37"/>
  <c r="S80" i="37" s="1"/>
  <c r="R27" i="37"/>
  <c r="R80" i="37" s="1"/>
  <c r="Q27" i="37"/>
  <c r="Q80" i="37" s="1"/>
  <c r="P27" i="37"/>
  <c r="P80" i="37" s="1"/>
  <c r="O27" i="37"/>
  <c r="O80" i="37" s="1"/>
  <c r="N27" i="37"/>
  <c r="M27" i="37"/>
  <c r="L27" i="37"/>
  <c r="L63" i="37" s="1"/>
  <c r="K27" i="37"/>
  <c r="K80" i="37" s="1"/>
  <c r="J27" i="37"/>
  <c r="J80" i="37" s="1"/>
  <c r="I27" i="37"/>
  <c r="I80" i="37" s="1"/>
  <c r="H27" i="37"/>
  <c r="H80" i="37" s="1"/>
  <c r="G27" i="37"/>
  <c r="G80" i="37" s="1"/>
  <c r="F27" i="37"/>
  <c r="E27" i="37"/>
  <c r="E63" i="37" s="1"/>
  <c r="D27" i="37"/>
  <c r="D63" i="37" s="1"/>
  <c r="C27" i="37"/>
  <c r="C80" i="37" s="1"/>
  <c r="B27" i="37"/>
  <c r="B80" i="37" s="1"/>
  <c r="W24" i="37"/>
  <c r="V24" i="37"/>
  <c r="U24" i="37"/>
  <c r="U79" i="37" s="1"/>
  <c r="T24" i="37"/>
  <c r="S24" i="37"/>
  <c r="R24" i="37"/>
  <c r="Q24" i="37"/>
  <c r="P24" i="37"/>
  <c r="P79" i="37" s="1"/>
  <c r="O24" i="37"/>
  <c r="N24" i="37"/>
  <c r="M24" i="37"/>
  <c r="M79" i="37" s="1"/>
  <c r="L24" i="37"/>
  <c r="K24" i="37"/>
  <c r="K79" i="39" s="1"/>
  <c r="J24" i="37"/>
  <c r="J79" i="39" s="1"/>
  <c r="I24" i="37"/>
  <c r="H24" i="37"/>
  <c r="H79" i="37" s="1"/>
  <c r="G24" i="37"/>
  <c r="F24" i="37"/>
  <c r="E24" i="37"/>
  <c r="E79" i="37" s="1"/>
  <c r="D24" i="37"/>
  <c r="C24" i="37"/>
  <c r="C79" i="39" s="1"/>
  <c r="B24" i="37"/>
  <c r="B79" i="37" s="1"/>
  <c r="W16" i="37"/>
  <c r="V16" i="37"/>
  <c r="V78" i="37" s="1"/>
  <c r="U16" i="37"/>
  <c r="U78" i="37" s="1"/>
  <c r="T16" i="37"/>
  <c r="T78" i="37" s="1"/>
  <c r="S16" i="37"/>
  <c r="S78" i="37" s="1"/>
  <c r="R16" i="37"/>
  <c r="R78" i="37" s="1"/>
  <c r="Q16" i="37"/>
  <c r="Q57" i="37" s="1"/>
  <c r="P16" i="37"/>
  <c r="P57" i="37" s="1"/>
  <c r="O16" i="37"/>
  <c r="N16" i="37"/>
  <c r="M16" i="37"/>
  <c r="M78" i="37" s="1"/>
  <c r="L16" i="37"/>
  <c r="L78" i="37" s="1"/>
  <c r="K16" i="37"/>
  <c r="K78" i="37" s="1"/>
  <c r="J16" i="37"/>
  <c r="J78" i="37" s="1"/>
  <c r="I16" i="37"/>
  <c r="I57" i="37" s="1"/>
  <c r="H16" i="37"/>
  <c r="H57" i="37" s="1"/>
  <c r="G16" i="37"/>
  <c r="F16" i="37"/>
  <c r="E16" i="37"/>
  <c r="E78" i="37" s="1"/>
  <c r="D16" i="37"/>
  <c r="D78" i="37" s="1"/>
  <c r="C16" i="37"/>
  <c r="C78" i="37" s="1"/>
  <c r="B16" i="37"/>
  <c r="B78" i="37" s="1"/>
  <c r="A1" i="37"/>
  <c r="W37" i="36"/>
  <c r="V37" i="36"/>
  <c r="U37" i="36"/>
  <c r="T37" i="36"/>
  <c r="S37" i="36"/>
  <c r="R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37" i="36"/>
  <c r="W36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W35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B35" i="36"/>
  <c r="W33" i="36"/>
  <c r="W38" i="36" s="1"/>
  <c r="V33" i="36"/>
  <c r="V38" i="36" s="1"/>
  <c r="U33" i="36"/>
  <c r="U38" i="36" s="1"/>
  <c r="T33" i="36"/>
  <c r="T38" i="36" s="1"/>
  <c r="S33" i="36"/>
  <c r="S38" i="36" s="1"/>
  <c r="R33" i="36"/>
  <c r="R38" i="36" s="1"/>
  <c r="Q33" i="36"/>
  <c r="Q38" i="36" s="1"/>
  <c r="P33" i="36"/>
  <c r="P38" i="36" s="1"/>
  <c r="O33" i="36"/>
  <c r="O38" i="36" s="1"/>
  <c r="O177" i="4" s="1"/>
  <c r="N33" i="36"/>
  <c r="N38" i="36" s="1"/>
  <c r="M33" i="36"/>
  <c r="M38" i="36" s="1"/>
  <c r="L33" i="36"/>
  <c r="L38" i="36" s="1"/>
  <c r="K33" i="36"/>
  <c r="K38" i="36" s="1"/>
  <c r="J33" i="36"/>
  <c r="J38" i="36" s="1"/>
  <c r="J177" i="4" s="1"/>
  <c r="I33" i="36"/>
  <c r="I38" i="36" s="1"/>
  <c r="I177" i="4" s="1"/>
  <c r="H33" i="36"/>
  <c r="H38" i="36" s="1"/>
  <c r="H177" i="4" s="1"/>
  <c r="G33" i="36"/>
  <c r="G38" i="36" s="1"/>
  <c r="F33" i="36"/>
  <c r="F38" i="36" s="1"/>
  <c r="E33" i="36"/>
  <c r="E38" i="36" s="1"/>
  <c r="D33" i="36"/>
  <c r="D38" i="36" s="1"/>
  <c r="C33" i="36"/>
  <c r="C38" i="36" s="1"/>
  <c r="B33" i="36"/>
  <c r="B38" i="36" s="1"/>
  <c r="W23" i="36"/>
  <c r="V23" i="36"/>
  <c r="U23" i="36"/>
  <c r="T23" i="36"/>
  <c r="S23" i="36"/>
  <c r="R23" i="36"/>
  <c r="Q23" i="36"/>
  <c r="P23" i="36"/>
  <c r="O23" i="36"/>
  <c r="N23" i="36"/>
  <c r="M23" i="36"/>
  <c r="L23" i="36"/>
  <c r="K23" i="36"/>
  <c r="J23" i="36"/>
  <c r="I23" i="36"/>
  <c r="H23" i="36"/>
  <c r="G23" i="36"/>
  <c r="F23" i="36"/>
  <c r="E23" i="36"/>
  <c r="D23" i="36"/>
  <c r="C23" i="36"/>
  <c r="B23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A1" i="36"/>
  <c r="W83" i="35"/>
  <c r="V83" i="35"/>
  <c r="U83" i="35"/>
  <c r="T83" i="35"/>
  <c r="S83" i="35"/>
  <c r="R83" i="35"/>
  <c r="Q83" i="35"/>
  <c r="P83" i="35"/>
  <c r="O83" i="35"/>
  <c r="N83" i="35"/>
  <c r="M83" i="35"/>
  <c r="L83" i="35"/>
  <c r="K83" i="35"/>
  <c r="J83" i="35"/>
  <c r="I83" i="35"/>
  <c r="H83" i="35"/>
  <c r="G83" i="35"/>
  <c r="F83" i="35"/>
  <c r="E83" i="35"/>
  <c r="D83" i="35"/>
  <c r="C83" i="35"/>
  <c r="B83" i="35"/>
  <c r="W82" i="35"/>
  <c r="V82" i="35"/>
  <c r="U82" i="35"/>
  <c r="T82" i="35"/>
  <c r="S82" i="35"/>
  <c r="R82" i="35"/>
  <c r="Q82" i="35"/>
  <c r="P82" i="35"/>
  <c r="O82" i="35"/>
  <c r="N82" i="35"/>
  <c r="M82" i="35"/>
  <c r="L82" i="35"/>
  <c r="K82" i="35"/>
  <c r="J82" i="35"/>
  <c r="I82" i="35"/>
  <c r="H82" i="35"/>
  <c r="G82" i="35"/>
  <c r="F82" i="35"/>
  <c r="E82" i="35"/>
  <c r="D82" i="35"/>
  <c r="C82" i="35"/>
  <c r="B82" i="35"/>
  <c r="W81" i="35"/>
  <c r="V81" i="35"/>
  <c r="U81" i="35"/>
  <c r="T81" i="35"/>
  <c r="S81" i="35"/>
  <c r="R81" i="35"/>
  <c r="Q81" i="35"/>
  <c r="P81" i="35"/>
  <c r="O81" i="35"/>
  <c r="N81" i="35"/>
  <c r="M81" i="35"/>
  <c r="L81" i="35"/>
  <c r="K81" i="35"/>
  <c r="J81" i="35"/>
  <c r="I81" i="35"/>
  <c r="H81" i="35"/>
  <c r="G81" i="35"/>
  <c r="F81" i="35"/>
  <c r="E81" i="35"/>
  <c r="D81" i="35"/>
  <c r="C81" i="35"/>
  <c r="B81" i="35"/>
  <c r="W77" i="35"/>
  <c r="V77" i="35"/>
  <c r="U77" i="35"/>
  <c r="T77" i="35"/>
  <c r="S77" i="35"/>
  <c r="R77" i="35"/>
  <c r="Q77" i="35"/>
  <c r="P77" i="35"/>
  <c r="O77" i="35"/>
  <c r="N77" i="35"/>
  <c r="M77" i="35"/>
  <c r="L77" i="35"/>
  <c r="K77" i="35"/>
  <c r="J77" i="35"/>
  <c r="I77" i="35"/>
  <c r="H77" i="35"/>
  <c r="G77" i="35"/>
  <c r="F77" i="35"/>
  <c r="E77" i="35"/>
  <c r="D77" i="35"/>
  <c r="C77" i="35"/>
  <c r="B77" i="35"/>
  <c r="W76" i="35"/>
  <c r="V76" i="35"/>
  <c r="U76" i="35"/>
  <c r="T76" i="35"/>
  <c r="S76" i="35"/>
  <c r="R76" i="35"/>
  <c r="Q76" i="35"/>
  <c r="P76" i="35"/>
  <c r="O76" i="35"/>
  <c r="N76" i="35"/>
  <c r="M76" i="35"/>
  <c r="L76" i="35"/>
  <c r="K76" i="35"/>
  <c r="J76" i="35"/>
  <c r="I76" i="35"/>
  <c r="H76" i="35"/>
  <c r="G76" i="35"/>
  <c r="F76" i="35"/>
  <c r="E76" i="35"/>
  <c r="D76" i="35"/>
  <c r="C76" i="35"/>
  <c r="B76" i="35"/>
  <c r="W75" i="35"/>
  <c r="V75" i="35"/>
  <c r="U75" i="35"/>
  <c r="T75" i="35"/>
  <c r="S75" i="35"/>
  <c r="R75" i="35"/>
  <c r="Q75" i="35"/>
  <c r="P75" i="35"/>
  <c r="O75" i="35"/>
  <c r="N75" i="35"/>
  <c r="M75" i="35"/>
  <c r="L75" i="35"/>
  <c r="K75" i="35"/>
  <c r="J75" i="35"/>
  <c r="I75" i="35"/>
  <c r="H75" i="35"/>
  <c r="G75" i="35"/>
  <c r="F75" i="35"/>
  <c r="E75" i="35"/>
  <c r="D75" i="35"/>
  <c r="C75" i="35"/>
  <c r="B75" i="35"/>
  <c r="W74" i="35"/>
  <c r="V74" i="35"/>
  <c r="U74" i="35"/>
  <c r="T74" i="35"/>
  <c r="S74" i="35"/>
  <c r="R74" i="35"/>
  <c r="Q74" i="35"/>
  <c r="P74" i="35"/>
  <c r="O74" i="35"/>
  <c r="N74" i="35"/>
  <c r="M74" i="35"/>
  <c r="L74" i="35"/>
  <c r="K74" i="35"/>
  <c r="J74" i="35"/>
  <c r="I74" i="35"/>
  <c r="H74" i="35"/>
  <c r="G74" i="35"/>
  <c r="F74" i="35"/>
  <c r="E74" i="35"/>
  <c r="D74" i="35"/>
  <c r="C74" i="35"/>
  <c r="B74" i="35"/>
  <c r="W73" i="35"/>
  <c r="V73" i="35"/>
  <c r="U73" i="35"/>
  <c r="T73" i="35"/>
  <c r="S73" i="35"/>
  <c r="R73" i="35"/>
  <c r="Q73" i="35"/>
  <c r="P73" i="35"/>
  <c r="O73" i="35"/>
  <c r="N73" i="35"/>
  <c r="M73" i="35"/>
  <c r="L73" i="35"/>
  <c r="K73" i="35"/>
  <c r="J73" i="35"/>
  <c r="I73" i="35"/>
  <c r="H73" i="35"/>
  <c r="G73" i="35"/>
  <c r="F73" i="35"/>
  <c r="E73" i="35"/>
  <c r="D73" i="35"/>
  <c r="C73" i="35"/>
  <c r="B73" i="35"/>
  <c r="W72" i="35"/>
  <c r="V72" i="35"/>
  <c r="U72" i="35"/>
  <c r="T72" i="35"/>
  <c r="S72" i="35"/>
  <c r="R72" i="35"/>
  <c r="Q72" i="35"/>
  <c r="P72" i="35"/>
  <c r="O72" i="35"/>
  <c r="N72" i="35"/>
  <c r="M72" i="35"/>
  <c r="L72" i="35"/>
  <c r="K72" i="35"/>
  <c r="J72" i="35"/>
  <c r="I72" i="35"/>
  <c r="H72" i="35"/>
  <c r="G72" i="35"/>
  <c r="F72" i="35"/>
  <c r="E72" i="35"/>
  <c r="D72" i="35"/>
  <c r="C72" i="35"/>
  <c r="B72" i="35"/>
  <c r="W68" i="35"/>
  <c r="V68" i="35"/>
  <c r="U68" i="35"/>
  <c r="T68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W67" i="35"/>
  <c r="V67" i="35"/>
  <c r="U67" i="35"/>
  <c r="T67" i="35"/>
  <c r="S67" i="35"/>
  <c r="R67" i="35"/>
  <c r="Q67" i="35"/>
  <c r="P67" i="35"/>
  <c r="O67" i="35"/>
  <c r="N67" i="35"/>
  <c r="M67" i="35"/>
  <c r="L67" i="35"/>
  <c r="K67" i="35"/>
  <c r="J67" i="35"/>
  <c r="I67" i="35"/>
  <c r="H67" i="35"/>
  <c r="G67" i="35"/>
  <c r="F67" i="35"/>
  <c r="E67" i="35"/>
  <c r="D67" i="35"/>
  <c r="C67" i="35"/>
  <c r="B67" i="35"/>
  <c r="W66" i="35"/>
  <c r="V66" i="35"/>
  <c r="U66" i="35"/>
  <c r="T66" i="35"/>
  <c r="S66" i="35"/>
  <c r="R66" i="35"/>
  <c r="Q66" i="35"/>
  <c r="P66" i="35"/>
  <c r="O66" i="35"/>
  <c r="N66" i="35"/>
  <c r="M66" i="35"/>
  <c r="L66" i="35"/>
  <c r="K66" i="35"/>
  <c r="J66" i="35"/>
  <c r="I66" i="35"/>
  <c r="H66" i="35"/>
  <c r="G66" i="35"/>
  <c r="F66" i="35"/>
  <c r="E66" i="35"/>
  <c r="D66" i="35"/>
  <c r="C66" i="35"/>
  <c r="B66" i="35"/>
  <c r="W65" i="35"/>
  <c r="V65" i="35"/>
  <c r="U65" i="35"/>
  <c r="T65" i="35"/>
  <c r="S65" i="35"/>
  <c r="R65" i="35"/>
  <c r="Q65" i="35"/>
  <c r="P65" i="35"/>
  <c r="O65" i="35"/>
  <c r="N65" i="35"/>
  <c r="M65" i="35"/>
  <c r="L65" i="35"/>
  <c r="K65" i="35"/>
  <c r="J65" i="35"/>
  <c r="I65" i="35"/>
  <c r="H65" i="35"/>
  <c r="G65" i="35"/>
  <c r="F65" i="35"/>
  <c r="E65" i="35"/>
  <c r="D65" i="35"/>
  <c r="C65" i="35"/>
  <c r="B65" i="35"/>
  <c r="W64" i="35"/>
  <c r="V64" i="35"/>
  <c r="U64" i="35"/>
  <c r="T64" i="35"/>
  <c r="S64" i="35"/>
  <c r="R64" i="35"/>
  <c r="Q64" i="35"/>
  <c r="P64" i="35"/>
  <c r="O64" i="35"/>
  <c r="N64" i="35"/>
  <c r="M64" i="35"/>
  <c r="L64" i="35"/>
  <c r="K64" i="35"/>
  <c r="J64" i="35"/>
  <c r="I64" i="35"/>
  <c r="H64" i="35"/>
  <c r="G64" i="35"/>
  <c r="F64" i="35"/>
  <c r="E64" i="35"/>
  <c r="D64" i="35"/>
  <c r="C64" i="35"/>
  <c r="B64" i="35"/>
  <c r="R63" i="35"/>
  <c r="J63" i="35"/>
  <c r="H63" i="35"/>
  <c r="E63" i="35"/>
  <c r="B63" i="35"/>
  <c r="W62" i="35"/>
  <c r="V62" i="35"/>
  <c r="U62" i="35"/>
  <c r="T62" i="35"/>
  <c r="S62" i="35"/>
  <c r="R62" i="35"/>
  <c r="Q62" i="35"/>
  <c r="P62" i="35"/>
  <c r="O62" i="35"/>
  <c r="N62" i="35"/>
  <c r="M62" i="35"/>
  <c r="L62" i="35"/>
  <c r="K62" i="35"/>
  <c r="J62" i="35"/>
  <c r="I62" i="35"/>
  <c r="H62" i="35"/>
  <c r="G62" i="35"/>
  <c r="F62" i="35"/>
  <c r="E62" i="35"/>
  <c r="D62" i="35"/>
  <c r="C62" i="35"/>
  <c r="B62" i="35"/>
  <c r="W61" i="35"/>
  <c r="V61" i="35"/>
  <c r="U61" i="35"/>
  <c r="T61" i="35"/>
  <c r="S61" i="35"/>
  <c r="R61" i="35"/>
  <c r="Q61" i="35"/>
  <c r="P61" i="35"/>
  <c r="O61" i="35"/>
  <c r="N61" i="35"/>
  <c r="M61" i="35"/>
  <c r="L61" i="35"/>
  <c r="K61" i="35"/>
  <c r="J61" i="35"/>
  <c r="I61" i="35"/>
  <c r="H61" i="35"/>
  <c r="G61" i="35"/>
  <c r="F61" i="35"/>
  <c r="E61" i="35"/>
  <c r="D61" i="35"/>
  <c r="C61" i="35"/>
  <c r="B61" i="35"/>
  <c r="E60" i="35"/>
  <c r="B60" i="35"/>
  <c r="W59" i="35"/>
  <c r="V59" i="35"/>
  <c r="U59" i="35"/>
  <c r="T59" i="35"/>
  <c r="S59" i="35"/>
  <c r="R59" i="35"/>
  <c r="Q59" i="35"/>
  <c r="P59" i="35"/>
  <c r="O59" i="35"/>
  <c r="N59" i="35"/>
  <c r="M59" i="35"/>
  <c r="L59" i="35"/>
  <c r="K59" i="35"/>
  <c r="J59" i="35"/>
  <c r="I59" i="35"/>
  <c r="H59" i="35"/>
  <c r="G59" i="35"/>
  <c r="F59" i="35"/>
  <c r="E59" i="35"/>
  <c r="D59" i="35"/>
  <c r="C59" i="35"/>
  <c r="B59" i="35"/>
  <c r="W58" i="35"/>
  <c r="V58" i="35"/>
  <c r="U58" i="35"/>
  <c r="T58" i="35"/>
  <c r="S58" i="35"/>
  <c r="R58" i="35"/>
  <c r="Q58" i="35"/>
  <c r="P58" i="35"/>
  <c r="O58" i="35"/>
  <c r="N58" i="35"/>
  <c r="M58" i="35"/>
  <c r="L58" i="35"/>
  <c r="K58" i="35"/>
  <c r="J58" i="35"/>
  <c r="I58" i="35"/>
  <c r="H58" i="35"/>
  <c r="G58" i="35"/>
  <c r="F58" i="35"/>
  <c r="E58" i="35"/>
  <c r="D58" i="35"/>
  <c r="C58" i="35"/>
  <c r="B58" i="35"/>
  <c r="V57" i="35"/>
  <c r="N57" i="35"/>
  <c r="W56" i="35"/>
  <c r="V56" i="35"/>
  <c r="U56" i="35"/>
  <c r="T56" i="35"/>
  <c r="S56" i="35"/>
  <c r="R56" i="35"/>
  <c r="Q56" i="35"/>
  <c r="P56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C56" i="35"/>
  <c r="B56" i="35"/>
  <c r="W55" i="35"/>
  <c r="V55" i="35"/>
  <c r="U55" i="35"/>
  <c r="T55" i="35"/>
  <c r="S55" i="35"/>
  <c r="R55" i="35"/>
  <c r="Q55" i="35"/>
  <c r="P55" i="35"/>
  <c r="O55" i="35"/>
  <c r="N55" i="35"/>
  <c r="M55" i="35"/>
  <c r="L55" i="35"/>
  <c r="K55" i="35"/>
  <c r="J55" i="35"/>
  <c r="I55" i="35"/>
  <c r="H55" i="35"/>
  <c r="G55" i="35"/>
  <c r="F55" i="35"/>
  <c r="E55" i="35"/>
  <c r="D55" i="35"/>
  <c r="C55" i="35"/>
  <c r="B55" i="35"/>
  <c r="W54" i="35"/>
  <c r="V54" i="35"/>
  <c r="U54" i="35"/>
  <c r="T54" i="35"/>
  <c r="S54" i="35"/>
  <c r="R54" i="35"/>
  <c r="Q54" i="35"/>
  <c r="P54" i="35"/>
  <c r="O54" i="35"/>
  <c r="N54" i="35"/>
  <c r="M54" i="35"/>
  <c r="L54" i="35"/>
  <c r="K54" i="35"/>
  <c r="K51" i="35" s="1"/>
  <c r="J54" i="35"/>
  <c r="I54" i="35"/>
  <c r="H54" i="35"/>
  <c r="G54" i="35"/>
  <c r="F54" i="35"/>
  <c r="E54" i="35"/>
  <c r="D54" i="35"/>
  <c r="C54" i="35"/>
  <c r="B54" i="35"/>
  <c r="W53" i="35"/>
  <c r="V53" i="35"/>
  <c r="V51" i="35" s="1"/>
  <c r="U53" i="35"/>
  <c r="T53" i="35"/>
  <c r="S53" i="35"/>
  <c r="R53" i="35"/>
  <c r="Q53" i="35"/>
  <c r="P53" i="35"/>
  <c r="O53" i="35"/>
  <c r="N53" i="35"/>
  <c r="M53" i="35"/>
  <c r="L53" i="35"/>
  <c r="K53" i="35"/>
  <c r="J53" i="35"/>
  <c r="I53" i="35"/>
  <c r="H53" i="35"/>
  <c r="G53" i="35"/>
  <c r="F53" i="35"/>
  <c r="E53" i="35"/>
  <c r="D53" i="35"/>
  <c r="C53" i="35"/>
  <c r="C51" i="35" s="1"/>
  <c r="B53" i="35"/>
  <c r="W52" i="35"/>
  <c r="V52" i="35"/>
  <c r="U52" i="35"/>
  <c r="U51" i="35" s="1"/>
  <c r="T52" i="35"/>
  <c r="S52" i="35"/>
  <c r="S51" i="35" s="1"/>
  <c r="R52" i="35"/>
  <c r="Q52" i="35"/>
  <c r="P52" i="35"/>
  <c r="O52" i="35"/>
  <c r="N52" i="35"/>
  <c r="M52" i="35"/>
  <c r="L52" i="35"/>
  <c r="K52" i="35"/>
  <c r="J52" i="35"/>
  <c r="I52" i="35"/>
  <c r="H52" i="35"/>
  <c r="G52" i="35"/>
  <c r="G51" i="35" s="1"/>
  <c r="F52" i="35"/>
  <c r="E52" i="35"/>
  <c r="D52" i="35"/>
  <c r="C52" i="35"/>
  <c r="B52" i="35"/>
  <c r="W27" i="35"/>
  <c r="W63" i="35" s="1"/>
  <c r="V27" i="35"/>
  <c r="U27" i="35"/>
  <c r="U80" i="35" s="1"/>
  <c r="T27" i="35"/>
  <c r="T63" i="35" s="1"/>
  <c r="S27" i="35"/>
  <c r="R27" i="35"/>
  <c r="Q27" i="35"/>
  <c r="P27" i="35"/>
  <c r="P80" i="35" s="1"/>
  <c r="O27" i="35"/>
  <c r="O63" i="35" s="1"/>
  <c r="N27" i="35"/>
  <c r="M27" i="35"/>
  <c r="M63" i="35" s="1"/>
  <c r="L27" i="35"/>
  <c r="L63" i="35" s="1"/>
  <c r="K27" i="35"/>
  <c r="J27" i="35"/>
  <c r="I27" i="35"/>
  <c r="H27" i="35"/>
  <c r="G27" i="35"/>
  <c r="G63" i="35" s="1"/>
  <c r="F27" i="35"/>
  <c r="E27" i="35"/>
  <c r="D27" i="35"/>
  <c r="D63" i="35" s="1"/>
  <c r="C27" i="35"/>
  <c r="B27" i="35"/>
  <c r="W24" i="35"/>
  <c r="V24" i="35"/>
  <c r="U24" i="35"/>
  <c r="U60" i="35" s="1"/>
  <c r="T24" i="35"/>
  <c r="S24" i="35"/>
  <c r="R24" i="35"/>
  <c r="R60" i="35" s="1"/>
  <c r="Q24" i="35"/>
  <c r="P24" i="35"/>
  <c r="O24" i="35"/>
  <c r="N24" i="35"/>
  <c r="N79" i="35" s="1"/>
  <c r="M24" i="35"/>
  <c r="M60" i="35" s="1"/>
  <c r="L24" i="35"/>
  <c r="K24" i="35"/>
  <c r="K79" i="35" s="1"/>
  <c r="J24" i="35"/>
  <c r="J60" i="35" s="1"/>
  <c r="I24" i="35"/>
  <c r="H24" i="35"/>
  <c r="G24" i="35"/>
  <c r="F24" i="35"/>
  <c r="E24" i="35"/>
  <c r="D24" i="35"/>
  <c r="C24" i="35"/>
  <c r="B24" i="35"/>
  <c r="W16" i="35"/>
  <c r="V16" i="35"/>
  <c r="U16" i="35"/>
  <c r="T16" i="35"/>
  <c r="T57" i="35" s="1"/>
  <c r="S16" i="35"/>
  <c r="S57" i="35" s="1"/>
  <c r="R16" i="35"/>
  <c r="Q16" i="35"/>
  <c r="Q57" i="35" s="1"/>
  <c r="P16" i="35"/>
  <c r="P57" i="35" s="1"/>
  <c r="O16" i="35"/>
  <c r="N16" i="35"/>
  <c r="M16" i="35"/>
  <c r="L16" i="35"/>
  <c r="L78" i="35" s="1"/>
  <c r="K16" i="35"/>
  <c r="K57" i="35" s="1"/>
  <c r="J16" i="35"/>
  <c r="I16" i="35"/>
  <c r="I78" i="35" s="1"/>
  <c r="H16" i="35"/>
  <c r="H57" i="35" s="1"/>
  <c r="G16" i="35"/>
  <c r="F16" i="35"/>
  <c r="F57" i="35" s="1"/>
  <c r="E16" i="35"/>
  <c r="D16" i="35"/>
  <c r="D57" i="35" s="1"/>
  <c r="C16" i="35"/>
  <c r="C57" i="35" s="1"/>
  <c r="B16" i="35"/>
  <c r="A1" i="35"/>
  <c r="W83" i="34"/>
  <c r="V83" i="34"/>
  <c r="U83" i="34"/>
  <c r="T83" i="34"/>
  <c r="S83" i="34"/>
  <c r="R83" i="34"/>
  <c r="Q83" i="34"/>
  <c r="P83" i="34"/>
  <c r="O83" i="34"/>
  <c r="N83" i="34"/>
  <c r="M83" i="34"/>
  <c r="L83" i="34"/>
  <c r="K83" i="34"/>
  <c r="J83" i="34"/>
  <c r="I83" i="34"/>
  <c r="H83" i="34"/>
  <c r="G83" i="34"/>
  <c r="F83" i="34"/>
  <c r="E83" i="34"/>
  <c r="D83" i="34"/>
  <c r="C83" i="34"/>
  <c r="B83" i="34"/>
  <c r="W82" i="34"/>
  <c r="V82" i="34"/>
  <c r="U82" i="34"/>
  <c r="T82" i="34"/>
  <c r="S82" i="34"/>
  <c r="R82" i="34"/>
  <c r="Q82" i="34"/>
  <c r="P82" i="34"/>
  <c r="O82" i="34"/>
  <c r="N82" i="34"/>
  <c r="M82" i="34"/>
  <c r="L82" i="34"/>
  <c r="K82" i="34"/>
  <c r="J82" i="34"/>
  <c r="I82" i="34"/>
  <c r="H82" i="34"/>
  <c r="G82" i="34"/>
  <c r="F82" i="34"/>
  <c r="E82" i="34"/>
  <c r="D82" i="34"/>
  <c r="C82" i="34"/>
  <c r="B82" i="34"/>
  <c r="W81" i="34"/>
  <c r="V81" i="34"/>
  <c r="U81" i="34"/>
  <c r="T81" i="34"/>
  <c r="S81" i="34"/>
  <c r="R81" i="34"/>
  <c r="Q81" i="34"/>
  <c r="P81" i="34"/>
  <c r="O81" i="34"/>
  <c r="N81" i="34"/>
  <c r="M81" i="34"/>
  <c r="L81" i="34"/>
  <c r="K81" i="34"/>
  <c r="J81" i="34"/>
  <c r="I81" i="34"/>
  <c r="H81" i="34"/>
  <c r="G81" i="34"/>
  <c r="F81" i="34"/>
  <c r="E81" i="34"/>
  <c r="D81" i="34"/>
  <c r="C81" i="34"/>
  <c r="B81" i="34"/>
  <c r="W77" i="34"/>
  <c r="V77" i="34"/>
  <c r="U77" i="34"/>
  <c r="T77" i="34"/>
  <c r="S77" i="34"/>
  <c r="R77" i="34"/>
  <c r="Q77" i="34"/>
  <c r="P77" i="34"/>
  <c r="O77" i="34"/>
  <c r="N77" i="34"/>
  <c r="M77" i="34"/>
  <c r="L77" i="34"/>
  <c r="K77" i="34"/>
  <c r="J77" i="34"/>
  <c r="I77" i="34"/>
  <c r="H77" i="34"/>
  <c r="G77" i="34"/>
  <c r="F77" i="34"/>
  <c r="E77" i="34"/>
  <c r="D77" i="34"/>
  <c r="C77" i="34"/>
  <c r="B77" i="34"/>
  <c r="W76" i="34"/>
  <c r="V76" i="34"/>
  <c r="U76" i="34"/>
  <c r="T76" i="34"/>
  <c r="S76" i="34"/>
  <c r="R76" i="34"/>
  <c r="Q76" i="34"/>
  <c r="P76" i="34"/>
  <c r="O76" i="34"/>
  <c r="N76" i="34"/>
  <c r="M76" i="34"/>
  <c r="L76" i="34"/>
  <c r="K76" i="34"/>
  <c r="J76" i="34"/>
  <c r="I76" i="34"/>
  <c r="H76" i="34"/>
  <c r="G76" i="34"/>
  <c r="F76" i="34"/>
  <c r="E76" i="34"/>
  <c r="D76" i="34"/>
  <c r="C76" i="34"/>
  <c r="B76" i="34"/>
  <c r="W75" i="34"/>
  <c r="V75" i="34"/>
  <c r="U75" i="34"/>
  <c r="T75" i="34"/>
  <c r="S75" i="34"/>
  <c r="R75" i="34"/>
  <c r="Q75" i="34"/>
  <c r="P75" i="34"/>
  <c r="O75" i="34"/>
  <c r="N75" i="34"/>
  <c r="M75" i="34"/>
  <c r="L75" i="34"/>
  <c r="K75" i="34"/>
  <c r="J75" i="34"/>
  <c r="I75" i="34"/>
  <c r="H75" i="34"/>
  <c r="G75" i="34"/>
  <c r="F75" i="34"/>
  <c r="E75" i="34"/>
  <c r="D75" i="34"/>
  <c r="C75" i="34"/>
  <c r="B75" i="34"/>
  <c r="W74" i="34"/>
  <c r="V74" i="34"/>
  <c r="U74" i="34"/>
  <c r="T74" i="34"/>
  <c r="S74" i="34"/>
  <c r="R74" i="34"/>
  <c r="Q74" i="34"/>
  <c r="P74" i="34"/>
  <c r="O74" i="34"/>
  <c r="N74" i="34"/>
  <c r="M74" i="34"/>
  <c r="L74" i="34"/>
  <c r="K74" i="34"/>
  <c r="J74" i="34"/>
  <c r="I74" i="34"/>
  <c r="H74" i="34"/>
  <c r="G74" i="34"/>
  <c r="F74" i="34"/>
  <c r="E74" i="34"/>
  <c r="D74" i="34"/>
  <c r="C74" i="34"/>
  <c r="B74" i="34"/>
  <c r="W73" i="34"/>
  <c r="V73" i="34"/>
  <c r="U73" i="34"/>
  <c r="T73" i="34"/>
  <c r="S73" i="34"/>
  <c r="R73" i="34"/>
  <c r="Q73" i="34"/>
  <c r="P73" i="34"/>
  <c r="O73" i="34"/>
  <c r="N73" i="34"/>
  <c r="M73" i="34"/>
  <c r="L73" i="34"/>
  <c r="K73" i="34"/>
  <c r="J73" i="34"/>
  <c r="I73" i="34"/>
  <c r="H73" i="34"/>
  <c r="G73" i="34"/>
  <c r="F73" i="34"/>
  <c r="E73" i="34"/>
  <c r="D73" i="34"/>
  <c r="C73" i="34"/>
  <c r="B73" i="34"/>
  <c r="W72" i="34"/>
  <c r="V72" i="34"/>
  <c r="U72" i="34"/>
  <c r="T72" i="34"/>
  <c r="S72" i="34"/>
  <c r="R72" i="34"/>
  <c r="Q72" i="34"/>
  <c r="P72" i="34"/>
  <c r="O72" i="34"/>
  <c r="N72" i="34"/>
  <c r="M72" i="34"/>
  <c r="L72" i="34"/>
  <c r="K72" i="34"/>
  <c r="J72" i="34"/>
  <c r="I72" i="34"/>
  <c r="H72" i="34"/>
  <c r="G72" i="34"/>
  <c r="F72" i="34"/>
  <c r="E72" i="34"/>
  <c r="D72" i="34"/>
  <c r="C72" i="34"/>
  <c r="B72" i="34"/>
  <c r="W68" i="34"/>
  <c r="V68" i="34"/>
  <c r="U68" i="34"/>
  <c r="T68" i="34"/>
  <c r="S68" i="34"/>
  <c r="R68" i="34"/>
  <c r="Q68" i="34"/>
  <c r="P68" i="34"/>
  <c r="O68" i="34"/>
  <c r="N68" i="34"/>
  <c r="M68" i="34"/>
  <c r="L68" i="34"/>
  <c r="K68" i="34"/>
  <c r="J68" i="34"/>
  <c r="I68" i="34"/>
  <c r="H68" i="34"/>
  <c r="G68" i="34"/>
  <c r="F68" i="34"/>
  <c r="E68" i="34"/>
  <c r="D68" i="34"/>
  <c r="C68" i="34"/>
  <c r="B68" i="34"/>
  <c r="W67" i="34"/>
  <c r="V67" i="34"/>
  <c r="U67" i="34"/>
  <c r="T67" i="34"/>
  <c r="S67" i="34"/>
  <c r="R67" i="34"/>
  <c r="Q67" i="34"/>
  <c r="P67" i="34"/>
  <c r="O67" i="34"/>
  <c r="N67" i="34"/>
  <c r="M67" i="34"/>
  <c r="L67" i="34"/>
  <c r="K67" i="34"/>
  <c r="J67" i="34"/>
  <c r="I67" i="34"/>
  <c r="H67" i="34"/>
  <c r="G67" i="34"/>
  <c r="F67" i="34"/>
  <c r="E67" i="34"/>
  <c r="D67" i="34"/>
  <c r="C67" i="34"/>
  <c r="B67" i="34"/>
  <c r="W66" i="34"/>
  <c r="V66" i="34"/>
  <c r="U66" i="34"/>
  <c r="T66" i="34"/>
  <c r="S66" i="34"/>
  <c r="R66" i="34"/>
  <c r="Q66" i="34"/>
  <c r="P66" i="34"/>
  <c r="O66" i="34"/>
  <c r="N66" i="34"/>
  <c r="M66" i="34"/>
  <c r="L66" i="34"/>
  <c r="K66" i="34"/>
  <c r="J66" i="34"/>
  <c r="I66" i="34"/>
  <c r="H66" i="34"/>
  <c r="G66" i="34"/>
  <c r="F66" i="34"/>
  <c r="E66" i="34"/>
  <c r="D66" i="34"/>
  <c r="C66" i="34"/>
  <c r="B66" i="34"/>
  <c r="W65" i="34"/>
  <c r="V65" i="34"/>
  <c r="U65" i="34"/>
  <c r="T65" i="34"/>
  <c r="S65" i="34"/>
  <c r="R65" i="34"/>
  <c r="Q65" i="34"/>
  <c r="P65" i="34"/>
  <c r="O65" i="34"/>
  <c r="N65" i="34"/>
  <c r="M65" i="34"/>
  <c r="L65" i="34"/>
  <c r="K65" i="34"/>
  <c r="J65" i="34"/>
  <c r="I65" i="34"/>
  <c r="H65" i="34"/>
  <c r="G65" i="34"/>
  <c r="F65" i="34"/>
  <c r="E65" i="34"/>
  <c r="D65" i="34"/>
  <c r="C65" i="34"/>
  <c r="B65" i="34"/>
  <c r="W64" i="34"/>
  <c r="V64" i="34"/>
  <c r="U64" i="34"/>
  <c r="T64" i="34"/>
  <c r="S64" i="34"/>
  <c r="R64" i="34"/>
  <c r="Q64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C64" i="34"/>
  <c r="B64" i="34"/>
  <c r="W62" i="34"/>
  <c r="V62" i="34"/>
  <c r="U62" i="34"/>
  <c r="T62" i="34"/>
  <c r="S62" i="34"/>
  <c r="R62" i="34"/>
  <c r="Q62" i="34"/>
  <c r="P62" i="34"/>
  <c r="O62" i="34"/>
  <c r="N62" i="34"/>
  <c r="M62" i="34"/>
  <c r="L62" i="34"/>
  <c r="K62" i="34"/>
  <c r="J62" i="34"/>
  <c r="I62" i="34"/>
  <c r="H62" i="34"/>
  <c r="G62" i="34"/>
  <c r="F62" i="34"/>
  <c r="E62" i="34"/>
  <c r="D62" i="34"/>
  <c r="C62" i="34"/>
  <c r="B62" i="34"/>
  <c r="W61" i="34"/>
  <c r="V61" i="34"/>
  <c r="U61" i="34"/>
  <c r="T61" i="34"/>
  <c r="S61" i="34"/>
  <c r="R61" i="34"/>
  <c r="Q61" i="34"/>
  <c r="P61" i="34"/>
  <c r="O61" i="34"/>
  <c r="N61" i="34"/>
  <c r="M61" i="34"/>
  <c r="L61" i="34"/>
  <c r="K61" i="34"/>
  <c r="J61" i="34"/>
  <c r="I61" i="34"/>
  <c r="H61" i="34"/>
  <c r="G61" i="34"/>
  <c r="F61" i="34"/>
  <c r="E61" i="34"/>
  <c r="D61" i="34"/>
  <c r="C61" i="34"/>
  <c r="B61" i="34"/>
  <c r="T60" i="34"/>
  <c r="L60" i="34"/>
  <c r="W59" i="34"/>
  <c r="V59" i="34"/>
  <c r="U59" i="34"/>
  <c r="T59" i="34"/>
  <c r="S59" i="34"/>
  <c r="R59" i="34"/>
  <c r="Q59" i="34"/>
  <c r="P59" i="34"/>
  <c r="O59" i="34"/>
  <c r="N59" i="34"/>
  <c r="M59" i="34"/>
  <c r="L59" i="34"/>
  <c r="K59" i="34"/>
  <c r="J59" i="34"/>
  <c r="I59" i="34"/>
  <c r="H59" i="34"/>
  <c r="G59" i="34"/>
  <c r="F59" i="34"/>
  <c r="E59" i="34"/>
  <c r="D59" i="34"/>
  <c r="C59" i="34"/>
  <c r="B59" i="34"/>
  <c r="W58" i="34"/>
  <c r="V58" i="34"/>
  <c r="U58" i="34"/>
  <c r="T58" i="34"/>
  <c r="S58" i="34"/>
  <c r="R58" i="34"/>
  <c r="Q58" i="34"/>
  <c r="P58" i="34"/>
  <c r="O58" i="34"/>
  <c r="N58" i="34"/>
  <c r="M58" i="34"/>
  <c r="L58" i="34"/>
  <c r="K58" i="34"/>
  <c r="J58" i="34"/>
  <c r="I58" i="34"/>
  <c r="H58" i="34"/>
  <c r="G58" i="34"/>
  <c r="F58" i="34"/>
  <c r="E58" i="34"/>
  <c r="D58" i="34"/>
  <c r="C58" i="34"/>
  <c r="B58" i="34"/>
  <c r="P57" i="34"/>
  <c r="H57" i="34"/>
  <c r="E57" i="34"/>
  <c r="C57" i="34"/>
  <c r="W56" i="34"/>
  <c r="V56" i="34"/>
  <c r="U56" i="34"/>
  <c r="T56" i="34"/>
  <c r="S56" i="34"/>
  <c r="R56" i="34"/>
  <c r="Q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C56" i="34"/>
  <c r="B56" i="34"/>
  <c r="B51" i="34" s="1"/>
  <c r="W55" i="34"/>
  <c r="V55" i="34"/>
  <c r="U55" i="34"/>
  <c r="T55" i="34"/>
  <c r="S55" i="34"/>
  <c r="R55" i="34"/>
  <c r="R51" i="34" s="1"/>
  <c r="Q55" i="34"/>
  <c r="P55" i="34"/>
  <c r="O55" i="34"/>
  <c r="N55" i="34"/>
  <c r="M55" i="34"/>
  <c r="L55" i="34"/>
  <c r="K55" i="34"/>
  <c r="J55" i="34"/>
  <c r="I55" i="34"/>
  <c r="H55" i="34"/>
  <c r="G55" i="34"/>
  <c r="F55" i="34"/>
  <c r="E55" i="34"/>
  <c r="D55" i="34"/>
  <c r="C55" i="34"/>
  <c r="B55" i="34"/>
  <c r="W54" i="34"/>
  <c r="V54" i="34"/>
  <c r="U54" i="34"/>
  <c r="T54" i="34"/>
  <c r="S54" i="34"/>
  <c r="R54" i="34"/>
  <c r="Q54" i="34"/>
  <c r="P54" i="34"/>
  <c r="O54" i="34"/>
  <c r="N54" i="34"/>
  <c r="M54" i="34"/>
  <c r="L54" i="34"/>
  <c r="K54" i="34"/>
  <c r="J54" i="34"/>
  <c r="J51" i="34" s="1"/>
  <c r="I54" i="34"/>
  <c r="H54" i="34"/>
  <c r="G54" i="34"/>
  <c r="F54" i="34"/>
  <c r="E54" i="34"/>
  <c r="D54" i="34"/>
  <c r="C54" i="34"/>
  <c r="B54" i="34"/>
  <c r="W53" i="34"/>
  <c r="V53" i="34"/>
  <c r="U53" i="34"/>
  <c r="T53" i="34"/>
  <c r="S53" i="34"/>
  <c r="R53" i="34"/>
  <c r="Q53" i="34"/>
  <c r="P53" i="34"/>
  <c r="O53" i="34"/>
  <c r="N53" i="34"/>
  <c r="M53" i="34"/>
  <c r="L53" i="34"/>
  <c r="K53" i="34"/>
  <c r="J53" i="34"/>
  <c r="I53" i="34"/>
  <c r="H53" i="34"/>
  <c r="G53" i="34"/>
  <c r="F53" i="34"/>
  <c r="E53" i="34"/>
  <c r="D53" i="34"/>
  <c r="C53" i="34"/>
  <c r="B53" i="34"/>
  <c r="W52" i="34"/>
  <c r="V52" i="34"/>
  <c r="U52" i="34"/>
  <c r="T52" i="34"/>
  <c r="S52" i="34"/>
  <c r="R52" i="34"/>
  <c r="Q52" i="34"/>
  <c r="P52" i="34"/>
  <c r="O52" i="34"/>
  <c r="N52" i="34"/>
  <c r="M52" i="34"/>
  <c r="L52" i="34"/>
  <c r="K52" i="34"/>
  <c r="J52" i="34"/>
  <c r="I52" i="34"/>
  <c r="H52" i="34"/>
  <c r="G52" i="34"/>
  <c r="F52" i="34"/>
  <c r="E52" i="34"/>
  <c r="D52" i="34"/>
  <c r="C52" i="34"/>
  <c r="B52" i="34"/>
  <c r="W27" i="34"/>
  <c r="W63" i="34" s="1"/>
  <c r="V27" i="34"/>
  <c r="V63" i="34" s="1"/>
  <c r="U27" i="34"/>
  <c r="T27" i="34"/>
  <c r="T63" i="34" s="1"/>
  <c r="S27" i="34"/>
  <c r="S63" i="34" s="1"/>
  <c r="R27" i="34"/>
  <c r="Q27" i="34"/>
  <c r="Q63" i="34" s="1"/>
  <c r="P27" i="34"/>
  <c r="O27" i="34"/>
  <c r="O63" i="34" s="1"/>
  <c r="N27" i="34"/>
  <c r="N63" i="34" s="1"/>
  <c r="M27" i="34"/>
  <c r="L27" i="34"/>
  <c r="L63" i="34" s="1"/>
  <c r="K27" i="34"/>
  <c r="K63" i="34" s="1"/>
  <c r="J27" i="34"/>
  <c r="I27" i="34"/>
  <c r="I63" i="34" s="1"/>
  <c r="H27" i="34"/>
  <c r="G27" i="34"/>
  <c r="G63" i="34" s="1"/>
  <c r="F27" i="34"/>
  <c r="F63" i="34" s="1"/>
  <c r="E27" i="34"/>
  <c r="D27" i="34"/>
  <c r="D63" i="34" s="1"/>
  <c r="C27" i="34"/>
  <c r="C63" i="34" s="1"/>
  <c r="B27" i="34"/>
  <c r="W24" i="34"/>
  <c r="V24" i="34"/>
  <c r="U24" i="34"/>
  <c r="T24" i="34"/>
  <c r="S24" i="34"/>
  <c r="R24" i="34"/>
  <c r="Q24" i="34"/>
  <c r="Q79" i="34" s="1"/>
  <c r="P24" i="34"/>
  <c r="O24" i="34"/>
  <c r="N24" i="34"/>
  <c r="M24" i="34"/>
  <c r="L24" i="34"/>
  <c r="K24" i="34"/>
  <c r="J24" i="34"/>
  <c r="I24" i="34"/>
  <c r="I60" i="34" s="1"/>
  <c r="H24" i="34"/>
  <c r="G24" i="34"/>
  <c r="F24" i="34"/>
  <c r="E24" i="34"/>
  <c r="D24" i="34"/>
  <c r="D60" i="34" s="1"/>
  <c r="C24" i="34"/>
  <c r="B24" i="34"/>
  <c r="W16" i="34"/>
  <c r="W57" i="34" s="1"/>
  <c r="V16" i="34"/>
  <c r="U16" i="34"/>
  <c r="U57" i="34" s="1"/>
  <c r="T16" i="34"/>
  <c r="S16" i="34"/>
  <c r="S57" i="34" s="1"/>
  <c r="R16" i="34"/>
  <c r="R57" i="34" s="1"/>
  <c r="Q16" i="34"/>
  <c r="P16" i="34"/>
  <c r="O16" i="34"/>
  <c r="O57" i="34" s="1"/>
  <c r="N16" i="34"/>
  <c r="M16" i="34"/>
  <c r="M57" i="34" s="1"/>
  <c r="L16" i="34"/>
  <c r="K16" i="34"/>
  <c r="K57" i="34" s="1"/>
  <c r="J16" i="34"/>
  <c r="J57" i="34" s="1"/>
  <c r="I16" i="34"/>
  <c r="H16" i="34"/>
  <c r="G16" i="34"/>
  <c r="G57" i="34" s="1"/>
  <c r="F16" i="34"/>
  <c r="E16" i="34"/>
  <c r="D16" i="34"/>
  <c r="C16" i="34"/>
  <c r="B16" i="34"/>
  <c r="B57" i="34" s="1"/>
  <c r="A1" i="34"/>
  <c r="W83" i="33"/>
  <c r="V83" i="33"/>
  <c r="U83" i="33"/>
  <c r="T83" i="33"/>
  <c r="S83" i="33"/>
  <c r="R83" i="33"/>
  <c r="Q83" i="33"/>
  <c r="P83" i="33"/>
  <c r="O83" i="33"/>
  <c r="N83" i="33"/>
  <c r="M83" i="33"/>
  <c r="L83" i="33"/>
  <c r="K83" i="33"/>
  <c r="J83" i="33"/>
  <c r="I83" i="33"/>
  <c r="H83" i="33"/>
  <c r="G83" i="33"/>
  <c r="F83" i="33"/>
  <c r="E83" i="33"/>
  <c r="D83" i="33"/>
  <c r="C83" i="33"/>
  <c r="B83" i="33"/>
  <c r="W82" i="33"/>
  <c r="V82" i="33"/>
  <c r="U82" i="33"/>
  <c r="T82" i="33"/>
  <c r="S82" i="33"/>
  <c r="R82" i="33"/>
  <c r="Q82" i="33"/>
  <c r="P82" i="33"/>
  <c r="O82" i="33"/>
  <c r="N82" i="33"/>
  <c r="M82" i="33"/>
  <c r="L82" i="33"/>
  <c r="K82" i="33"/>
  <c r="J82" i="33"/>
  <c r="I82" i="33"/>
  <c r="H82" i="33"/>
  <c r="G82" i="33"/>
  <c r="F82" i="33"/>
  <c r="E82" i="33"/>
  <c r="D82" i="33"/>
  <c r="C82" i="33"/>
  <c r="B82" i="33"/>
  <c r="W81" i="33"/>
  <c r="V81" i="33"/>
  <c r="U81" i="33"/>
  <c r="T81" i="33"/>
  <c r="S81" i="33"/>
  <c r="R81" i="33"/>
  <c r="Q81" i="33"/>
  <c r="P81" i="33"/>
  <c r="O81" i="33"/>
  <c r="N81" i="33"/>
  <c r="M81" i="33"/>
  <c r="L81" i="33"/>
  <c r="K81" i="33"/>
  <c r="J81" i="33"/>
  <c r="I81" i="33"/>
  <c r="H81" i="33"/>
  <c r="G81" i="33"/>
  <c r="F81" i="33"/>
  <c r="E81" i="33"/>
  <c r="D81" i="33"/>
  <c r="C81" i="33"/>
  <c r="B81" i="33"/>
  <c r="U80" i="33"/>
  <c r="R80" i="33"/>
  <c r="M80" i="33"/>
  <c r="E80" i="33"/>
  <c r="B80" i="33"/>
  <c r="K79" i="33"/>
  <c r="I78" i="33"/>
  <c r="W77" i="33"/>
  <c r="V77" i="33"/>
  <c r="U77" i="33"/>
  <c r="T77" i="33"/>
  <c r="S77" i="33"/>
  <c r="R77" i="33"/>
  <c r="Q77" i="33"/>
  <c r="P77" i="33"/>
  <c r="O77" i="33"/>
  <c r="N77" i="33"/>
  <c r="M77" i="33"/>
  <c r="L77" i="33"/>
  <c r="K77" i="33"/>
  <c r="J77" i="33"/>
  <c r="I77" i="33"/>
  <c r="H77" i="33"/>
  <c r="G77" i="33"/>
  <c r="F77" i="33"/>
  <c r="E77" i="33"/>
  <c r="D77" i="33"/>
  <c r="C77" i="33"/>
  <c r="B77" i="33"/>
  <c r="W76" i="33"/>
  <c r="V76" i="33"/>
  <c r="U76" i="33"/>
  <c r="T76" i="33"/>
  <c r="S76" i="33"/>
  <c r="R76" i="33"/>
  <c r="Q76" i="33"/>
  <c r="P76" i="33"/>
  <c r="O76" i="33"/>
  <c r="N76" i="33"/>
  <c r="M76" i="33"/>
  <c r="L76" i="33"/>
  <c r="K76" i="33"/>
  <c r="J76" i="33"/>
  <c r="I76" i="33"/>
  <c r="H76" i="33"/>
  <c r="G76" i="33"/>
  <c r="F76" i="33"/>
  <c r="E76" i="33"/>
  <c r="D76" i="33"/>
  <c r="C76" i="33"/>
  <c r="B76" i="33"/>
  <c r="W75" i="33"/>
  <c r="V75" i="33"/>
  <c r="U75" i="33"/>
  <c r="T75" i="33"/>
  <c r="S75" i="33"/>
  <c r="R75" i="33"/>
  <c r="Q75" i="33"/>
  <c r="P75" i="33"/>
  <c r="O75" i="33"/>
  <c r="N75" i="33"/>
  <c r="M75" i="33"/>
  <c r="L75" i="33"/>
  <c r="K75" i="33"/>
  <c r="J75" i="33"/>
  <c r="I75" i="33"/>
  <c r="H75" i="33"/>
  <c r="G75" i="33"/>
  <c r="F75" i="33"/>
  <c r="E75" i="33"/>
  <c r="D75" i="33"/>
  <c r="C75" i="33"/>
  <c r="B75" i="33"/>
  <c r="W74" i="33"/>
  <c r="V74" i="33"/>
  <c r="U74" i="33"/>
  <c r="T74" i="33"/>
  <c r="S74" i="33"/>
  <c r="R74" i="33"/>
  <c r="Q74" i="33"/>
  <c r="P74" i="33"/>
  <c r="O74" i="33"/>
  <c r="N74" i="33"/>
  <c r="M74" i="33"/>
  <c r="L74" i="33"/>
  <c r="K74" i="33"/>
  <c r="J74" i="33"/>
  <c r="I74" i="33"/>
  <c r="H74" i="33"/>
  <c r="G74" i="33"/>
  <c r="F74" i="33"/>
  <c r="E74" i="33"/>
  <c r="D74" i="33"/>
  <c r="C74" i="33"/>
  <c r="B74" i="33"/>
  <c r="W73" i="33"/>
  <c r="V73" i="33"/>
  <c r="U73" i="33"/>
  <c r="T73" i="33"/>
  <c r="S73" i="33"/>
  <c r="R73" i="33"/>
  <c r="Q73" i="33"/>
  <c r="P73" i="33"/>
  <c r="O73" i="33"/>
  <c r="N73" i="33"/>
  <c r="M73" i="33"/>
  <c r="L73" i="33"/>
  <c r="K73" i="33"/>
  <c r="J73" i="33"/>
  <c r="I73" i="33"/>
  <c r="H73" i="33"/>
  <c r="G73" i="33"/>
  <c r="F73" i="33"/>
  <c r="E73" i="33"/>
  <c r="D73" i="33"/>
  <c r="C73" i="33"/>
  <c r="B73" i="33"/>
  <c r="W68" i="33"/>
  <c r="V68" i="33"/>
  <c r="U68" i="33"/>
  <c r="T68" i="33"/>
  <c r="S68" i="33"/>
  <c r="R68" i="33"/>
  <c r="Q68" i="33"/>
  <c r="P68" i="33"/>
  <c r="O68" i="33"/>
  <c r="N68" i="33"/>
  <c r="M68" i="33"/>
  <c r="L68" i="33"/>
  <c r="K68" i="33"/>
  <c r="J68" i="33"/>
  <c r="I68" i="33"/>
  <c r="H68" i="33"/>
  <c r="G68" i="33"/>
  <c r="F68" i="33"/>
  <c r="E68" i="33"/>
  <c r="D68" i="33"/>
  <c r="C68" i="33"/>
  <c r="B68" i="33"/>
  <c r="W67" i="33"/>
  <c r="V67" i="33"/>
  <c r="V51" i="33" s="1"/>
  <c r="U67" i="33"/>
  <c r="T67" i="33"/>
  <c r="S67" i="33"/>
  <c r="R67" i="33"/>
  <c r="Q67" i="33"/>
  <c r="P67" i="33"/>
  <c r="O67" i="33"/>
  <c r="N67" i="33"/>
  <c r="M67" i="33"/>
  <c r="L67" i="33"/>
  <c r="K67" i="33"/>
  <c r="J67" i="33"/>
  <c r="I67" i="33"/>
  <c r="H67" i="33"/>
  <c r="G67" i="33"/>
  <c r="F67" i="33"/>
  <c r="E67" i="33"/>
  <c r="D67" i="33"/>
  <c r="C67" i="33"/>
  <c r="B67" i="33"/>
  <c r="W66" i="33"/>
  <c r="V66" i="33"/>
  <c r="U66" i="33"/>
  <c r="T66" i="33"/>
  <c r="S66" i="33"/>
  <c r="R66" i="33"/>
  <c r="Q66" i="33"/>
  <c r="P66" i="33"/>
  <c r="P51" i="33" s="1"/>
  <c r="O66" i="33"/>
  <c r="N66" i="33"/>
  <c r="M66" i="33"/>
  <c r="L66" i="33"/>
  <c r="K66" i="33"/>
  <c r="J66" i="33"/>
  <c r="I66" i="33"/>
  <c r="H66" i="33"/>
  <c r="G66" i="33"/>
  <c r="F66" i="33"/>
  <c r="E66" i="33"/>
  <c r="D66" i="33"/>
  <c r="C66" i="33"/>
  <c r="B66" i="33"/>
  <c r="W65" i="33"/>
  <c r="V65" i="33"/>
  <c r="U65" i="33"/>
  <c r="T65" i="33"/>
  <c r="S65" i="33"/>
  <c r="R65" i="33"/>
  <c r="Q65" i="33"/>
  <c r="P65" i="33"/>
  <c r="O65" i="33"/>
  <c r="N65" i="33"/>
  <c r="M65" i="33"/>
  <c r="L65" i="33"/>
  <c r="K65" i="33"/>
  <c r="J65" i="33"/>
  <c r="I65" i="33"/>
  <c r="H65" i="33"/>
  <c r="G65" i="33"/>
  <c r="F65" i="33"/>
  <c r="E65" i="33"/>
  <c r="D65" i="33"/>
  <c r="C65" i="33"/>
  <c r="B65" i="33"/>
  <c r="W64" i="33"/>
  <c r="V64" i="33"/>
  <c r="U64" i="33"/>
  <c r="T64" i="33"/>
  <c r="S64" i="33"/>
  <c r="R64" i="33"/>
  <c r="Q64" i="33"/>
  <c r="P64" i="33"/>
  <c r="O64" i="33"/>
  <c r="N64" i="33"/>
  <c r="M64" i="33"/>
  <c r="L64" i="33"/>
  <c r="K64" i="33"/>
  <c r="J64" i="33"/>
  <c r="I64" i="33"/>
  <c r="H64" i="33"/>
  <c r="G64" i="33"/>
  <c r="F64" i="33"/>
  <c r="E64" i="33"/>
  <c r="D64" i="33"/>
  <c r="C64" i="33"/>
  <c r="B64" i="33"/>
  <c r="P63" i="33"/>
  <c r="W62" i="33"/>
  <c r="V62" i="33"/>
  <c r="U62" i="33"/>
  <c r="T62" i="33"/>
  <c r="S62" i="33"/>
  <c r="R62" i="33"/>
  <c r="Q62" i="33"/>
  <c r="P62" i="33"/>
  <c r="O62" i="33"/>
  <c r="N62" i="33"/>
  <c r="M62" i="33"/>
  <c r="L62" i="33"/>
  <c r="K62" i="33"/>
  <c r="J62" i="33"/>
  <c r="I62" i="33"/>
  <c r="H62" i="33"/>
  <c r="G62" i="33"/>
  <c r="F62" i="33"/>
  <c r="E62" i="33"/>
  <c r="D62" i="33"/>
  <c r="C62" i="33"/>
  <c r="B62" i="33"/>
  <c r="W61" i="33"/>
  <c r="V61" i="33"/>
  <c r="U61" i="33"/>
  <c r="T61" i="33"/>
  <c r="S61" i="33"/>
  <c r="R61" i="33"/>
  <c r="Q61" i="33"/>
  <c r="P61" i="33"/>
  <c r="O61" i="33"/>
  <c r="N61" i="33"/>
  <c r="M61" i="33"/>
  <c r="L61" i="33"/>
  <c r="K61" i="33"/>
  <c r="J61" i="33"/>
  <c r="I61" i="33"/>
  <c r="H61" i="33"/>
  <c r="G61" i="33"/>
  <c r="F61" i="33"/>
  <c r="E61" i="33"/>
  <c r="D61" i="33"/>
  <c r="C61" i="33"/>
  <c r="B61" i="33"/>
  <c r="R60" i="33"/>
  <c r="P60" i="33"/>
  <c r="N60" i="33"/>
  <c r="W59" i="33"/>
  <c r="V59" i="33"/>
  <c r="U59" i="33"/>
  <c r="T59" i="33"/>
  <c r="S59" i="33"/>
  <c r="R59" i="33"/>
  <c r="Q59" i="33"/>
  <c r="P59" i="33"/>
  <c r="O59" i="33"/>
  <c r="N59" i="33"/>
  <c r="M59" i="33"/>
  <c r="L59" i="33"/>
  <c r="K59" i="33"/>
  <c r="J59" i="33"/>
  <c r="I59" i="33"/>
  <c r="H59" i="33"/>
  <c r="G59" i="33"/>
  <c r="F59" i="33"/>
  <c r="E59" i="33"/>
  <c r="D59" i="33"/>
  <c r="C59" i="33"/>
  <c r="B59" i="33"/>
  <c r="W58" i="33"/>
  <c r="V58" i="33"/>
  <c r="U58" i="33"/>
  <c r="T58" i="33"/>
  <c r="S58" i="33"/>
  <c r="R58" i="33"/>
  <c r="Q58" i="33"/>
  <c r="P58" i="33"/>
  <c r="O58" i="33"/>
  <c r="N58" i="33"/>
  <c r="M58" i="33"/>
  <c r="L58" i="33"/>
  <c r="K58" i="33"/>
  <c r="J58" i="33"/>
  <c r="I58" i="33"/>
  <c r="H58" i="33"/>
  <c r="G58" i="33"/>
  <c r="F58" i="33"/>
  <c r="E58" i="33"/>
  <c r="D58" i="33"/>
  <c r="C58" i="33"/>
  <c r="B58" i="33"/>
  <c r="L57" i="33"/>
  <c r="J57" i="33"/>
  <c r="H57" i="33"/>
  <c r="G57" i="33"/>
  <c r="W56" i="33"/>
  <c r="V56" i="33"/>
  <c r="U56" i="33"/>
  <c r="T56" i="33"/>
  <c r="S56" i="33"/>
  <c r="R56" i="33"/>
  <c r="Q56" i="33"/>
  <c r="P56" i="33"/>
  <c r="O56" i="33"/>
  <c r="N56" i="33"/>
  <c r="M56" i="33"/>
  <c r="L56" i="33"/>
  <c r="K56" i="33"/>
  <c r="J56" i="33"/>
  <c r="I56" i="33"/>
  <c r="H56" i="33"/>
  <c r="G56" i="33"/>
  <c r="F56" i="33"/>
  <c r="E56" i="33"/>
  <c r="D56" i="33"/>
  <c r="C56" i="33"/>
  <c r="B56" i="33"/>
  <c r="W55" i="33"/>
  <c r="V55" i="33"/>
  <c r="U55" i="33"/>
  <c r="T55" i="33"/>
  <c r="S55" i="33"/>
  <c r="R55" i="33"/>
  <c r="Q55" i="33"/>
  <c r="Q51" i="33" s="1"/>
  <c r="P55" i="33"/>
  <c r="O55" i="33"/>
  <c r="N55" i="33"/>
  <c r="M55" i="33"/>
  <c r="L55" i="33"/>
  <c r="K55" i="33"/>
  <c r="J55" i="33"/>
  <c r="I55" i="33"/>
  <c r="H55" i="33"/>
  <c r="G55" i="33"/>
  <c r="F55" i="33"/>
  <c r="E55" i="33"/>
  <c r="D55" i="33"/>
  <c r="C55" i="33"/>
  <c r="B55" i="33"/>
  <c r="W54" i="33"/>
  <c r="V54" i="33"/>
  <c r="U54" i="33"/>
  <c r="T54" i="33"/>
  <c r="S54" i="33"/>
  <c r="R54" i="33"/>
  <c r="Q54" i="33"/>
  <c r="P54" i="33"/>
  <c r="O54" i="33"/>
  <c r="N54" i="33"/>
  <c r="M54" i="33"/>
  <c r="L54" i="33"/>
  <c r="K54" i="33"/>
  <c r="J54" i="33"/>
  <c r="I54" i="33"/>
  <c r="H54" i="33"/>
  <c r="G54" i="33"/>
  <c r="F54" i="33"/>
  <c r="E54" i="33"/>
  <c r="D54" i="33"/>
  <c r="C54" i="33"/>
  <c r="B54" i="33"/>
  <c r="W53" i="33"/>
  <c r="V53" i="33"/>
  <c r="U53" i="33"/>
  <c r="T53" i="33"/>
  <c r="S53" i="33"/>
  <c r="R53" i="33"/>
  <c r="Q53" i="33"/>
  <c r="P53" i="33"/>
  <c r="O53" i="33"/>
  <c r="N53" i="33"/>
  <c r="M53" i="33"/>
  <c r="L53" i="33"/>
  <c r="K53" i="33"/>
  <c r="J53" i="33"/>
  <c r="I53" i="33"/>
  <c r="H53" i="33"/>
  <c r="G53" i="33"/>
  <c r="F53" i="33"/>
  <c r="E53" i="33"/>
  <c r="D53" i="33"/>
  <c r="C53" i="33"/>
  <c r="B53" i="33"/>
  <c r="W52" i="33"/>
  <c r="V52" i="33"/>
  <c r="U52" i="33"/>
  <c r="T52" i="33"/>
  <c r="S52" i="33"/>
  <c r="R52" i="33"/>
  <c r="Q52" i="33"/>
  <c r="P52" i="33"/>
  <c r="O52" i="33"/>
  <c r="N52" i="33"/>
  <c r="M52" i="33"/>
  <c r="L52" i="33"/>
  <c r="K52" i="33"/>
  <c r="J52" i="33"/>
  <c r="I52" i="33"/>
  <c r="H52" i="33"/>
  <c r="G52" i="33"/>
  <c r="F52" i="33"/>
  <c r="E52" i="33"/>
  <c r="D52" i="33"/>
  <c r="D51" i="33" s="1"/>
  <c r="C52" i="33"/>
  <c r="B52" i="33"/>
  <c r="N51" i="33"/>
  <c r="F51" i="33"/>
  <c r="W27" i="33"/>
  <c r="W80" i="33" s="1"/>
  <c r="V27" i="33"/>
  <c r="V63" i="33" s="1"/>
  <c r="U27" i="33"/>
  <c r="U63" i="33" s="1"/>
  <c r="T27" i="33"/>
  <c r="T63" i="33" s="1"/>
  <c r="S27" i="33"/>
  <c r="S80" i="33" s="1"/>
  <c r="R27" i="33"/>
  <c r="R63" i="33" s="1"/>
  <c r="Q27" i="33"/>
  <c r="Q80" i="33" s="1"/>
  <c r="P27" i="33"/>
  <c r="P80" i="33" s="1"/>
  <c r="O27" i="33"/>
  <c r="N27" i="33"/>
  <c r="N63" i="33" s="1"/>
  <c r="M27" i="33"/>
  <c r="M63" i="33" s="1"/>
  <c r="L27" i="33"/>
  <c r="L63" i="33" s="1"/>
  <c r="K27" i="33"/>
  <c r="K80" i="33" s="1"/>
  <c r="J27" i="33"/>
  <c r="J63" i="33" s="1"/>
  <c r="I27" i="33"/>
  <c r="H27" i="33"/>
  <c r="H80" i="33" s="1"/>
  <c r="G27" i="33"/>
  <c r="G80" i="33" s="1"/>
  <c r="F27" i="33"/>
  <c r="F63" i="33" s="1"/>
  <c r="E27" i="33"/>
  <c r="E63" i="33" s="1"/>
  <c r="D27" i="33"/>
  <c r="D63" i="33" s="1"/>
  <c r="C27" i="33"/>
  <c r="C80" i="33" s="1"/>
  <c r="B27" i="33"/>
  <c r="B63" i="33" s="1"/>
  <c r="W24" i="33"/>
  <c r="V24" i="33"/>
  <c r="V79" i="33" s="1"/>
  <c r="U24" i="33"/>
  <c r="U79" i="35" s="1"/>
  <c r="T24" i="33"/>
  <c r="S24" i="33"/>
  <c r="S60" i="33" s="1"/>
  <c r="R24" i="33"/>
  <c r="R79" i="33" s="1"/>
  <c r="Q24" i="33"/>
  <c r="P24" i="33"/>
  <c r="P79" i="33" s="1"/>
  <c r="O24" i="33"/>
  <c r="N24" i="33"/>
  <c r="N79" i="33" s="1"/>
  <c r="M24" i="33"/>
  <c r="L24" i="33"/>
  <c r="K24" i="33"/>
  <c r="K60" i="33" s="1"/>
  <c r="J24" i="33"/>
  <c r="J79" i="35" s="1"/>
  <c r="I24" i="33"/>
  <c r="H24" i="33"/>
  <c r="H60" i="33" s="1"/>
  <c r="G24" i="33"/>
  <c r="F24" i="33"/>
  <c r="F79" i="33" s="1"/>
  <c r="E24" i="33"/>
  <c r="E79" i="35" s="1"/>
  <c r="D24" i="33"/>
  <c r="C24" i="33"/>
  <c r="C79" i="33" s="1"/>
  <c r="B24" i="33"/>
  <c r="B60" i="33" s="1"/>
  <c r="W16" i="33"/>
  <c r="W78" i="33" s="1"/>
  <c r="V16" i="33"/>
  <c r="V57" i="33" s="1"/>
  <c r="U16" i="33"/>
  <c r="T16" i="33"/>
  <c r="T78" i="33" s="1"/>
  <c r="S16" i="33"/>
  <c r="S78" i="33" s="1"/>
  <c r="R16" i="33"/>
  <c r="R57" i="33" s="1"/>
  <c r="Q16" i="33"/>
  <c r="Q57" i="33" s="1"/>
  <c r="P16" i="33"/>
  <c r="P57" i="33" s="1"/>
  <c r="O16" i="33"/>
  <c r="O78" i="33" s="1"/>
  <c r="N16" i="33"/>
  <c r="N57" i="33" s="1"/>
  <c r="M16" i="33"/>
  <c r="L16" i="33"/>
  <c r="L78" i="33" s="1"/>
  <c r="K16" i="33"/>
  <c r="J16" i="33"/>
  <c r="I16" i="33"/>
  <c r="I57" i="33" s="1"/>
  <c r="H16" i="33"/>
  <c r="H78" i="33" s="1"/>
  <c r="G16" i="33"/>
  <c r="G78" i="33" s="1"/>
  <c r="F16" i="33"/>
  <c r="F57" i="33" s="1"/>
  <c r="E16" i="33"/>
  <c r="D16" i="33"/>
  <c r="D78" i="33" s="1"/>
  <c r="C16" i="33"/>
  <c r="C78" i="33" s="1"/>
  <c r="B16" i="33"/>
  <c r="A1" i="33"/>
  <c r="W37" i="32"/>
  <c r="V37" i="32"/>
  <c r="U37" i="32"/>
  <c r="T37" i="32"/>
  <c r="S37" i="32"/>
  <c r="R37" i="32"/>
  <c r="Q37" i="32"/>
  <c r="P37" i="32"/>
  <c r="O37" i="32"/>
  <c r="N37" i="32"/>
  <c r="M37" i="32"/>
  <c r="L37" i="32"/>
  <c r="K37" i="32"/>
  <c r="J37" i="32"/>
  <c r="I37" i="32"/>
  <c r="H37" i="32"/>
  <c r="G37" i="32"/>
  <c r="F37" i="32"/>
  <c r="E37" i="32"/>
  <c r="D37" i="32"/>
  <c r="C37" i="32"/>
  <c r="B37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F36" i="32"/>
  <c r="E36" i="32"/>
  <c r="D36" i="32"/>
  <c r="C36" i="32"/>
  <c r="B36" i="32"/>
  <c r="W35" i="32"/>
  <c r="V35" i="32"/>
  <c r="U35" i="32"/>
  <c r="T35" i="32"/>
  <c r="S35" i="32"/>
  <c r="R35" i="32"/>
  <c r="Q35" i="32"/>
  <c r="P35" i="32"/>
  <c r="O35" i="32"/>
  <c r="N35" i="32"/>
  <c r="M35" i="32"/>
  <c r="L35" i="32"/>
  <c r="K35" i="32"/>
  <c r="J35" i="32"/>
  <c r="I35" i="32"/>
  <c r="H35" i="32"/>
  <c r="G35" i="32"/>
  <c r="F35" i="32"/>
  <c r="E35" i="32"/>
  <c r="D35" i="32"/>
  <c r="C35" i="32"/>
  <c r="B35" i="32"/>
  <c r="W33" i="32"/>
  <c r="W38" i="32" s="1"/>
  <c r="V33" i="32"/>
  <c r="V38" i="32" s="1"/>
  <c r="U33" i="32"/>
  <c r="U38" i="32" s="1"/>
  <c r="U176" i="4" s="1"/>
  <c r="T33" i="32"/>
  <c r="T38" i="32" s="1"/>
  <c r="S33" i="32"/>
  <c r="S38" i="32" s="1"/>
  <c r="R33" i="32"/>
  <c r="R38" i="32" s="1"/>
  <c r="Q33" i="32"/>
  <c r="Q38" i="32" s="1"/>
  <c r="Q176" i="4" s="1"/>
  <c r="P33" i="32"/>
  <c r="P38" i="32" s="1"/>
  <c r="O33" i="32"/>
  <c r="O38" i="32" s="1"/>
  <c r="N33" i="32"/>
  <c r="N38" i="32" s="1"/>
  <c r="M33" i="32"/>
  <c r="M38" i="32" s="1"/>
  <c r="L33" i="32"/>
  <c r="L38" i="32" s="1"/>
  <c r="K33" i="32"/>
  <c r="K38" i="32" s="1"/>
  <c r="K176" i="4" s="1"/>
  <c r="J33" i="32"/>
  <c r="J38" i="32" s="1"/>
  <c r="I33" i="32"/>
  <c r="I38" i="32" s="1"/>
  <c r="H33" i="32"/>
  <c r="H38" i="32" s="1"/>
  <c r="G33" i="32"/>
  <c r="G38" i="32" s="1"/>
  <c r="F33" i="32"/>
  <c r="F38" i="32" s="1"/>
  <c r="E33" i="32"/>
  <c r="E38" i="32" s="1"/>
  <c r="D33" i="32"/>
  <c r="D38" i="32" s="1"/>
  <c r="C33" i="32"/>
  <c r="C38" i="32" s="1"/>
  <c r="B33" i="32"/>
  <c r="B38" i="32" s="1"/>
  <c r="W23" i="32"/>
  <c r="V23" i="32"/>
  <c r="U23" i="32"/>
  <c r="T23" i="32"/>
  <c r="S23" i="32"/>
  <c r="R23" i="32"/>
  <c r="Q23" i="32"/>
  <c r="P23" i="32"/>
  <c r="O23" i="32"/>
  <c r="N23" i="32"/>
  <c r="M23" i="32"/>
  <c r="L23" i="32"/>
  <c r="K23" i="32"/>
  <c r="J23" i="32"/>
  <c r="I23" i="32"/>
  <c r="H23" i="32"/>
  <c r="G23" i="32"/>
  <c r="F23" i="32"/>
  <c r="E23" i="32"/>
  <c r="D23" i="32"/>
  <c r="C23" i="32"/>
  <c r="B23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B20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A1" i="32"/>
  <c r="W124" i="31"/>
  <c r="V124" i="31"/>
  <c r="U124" i="31"/>
  <c r="T124" i="31"/>
  <c r="S124" i="31"/>
  <c r="R124" i="31"/>
  <c r="Q124" i="31"/>
  <c r="P124" i="31"/>
  <c r="O124" i="31"/>
  <c r="N124" i="31"/>
  <c r="M124" i="31"/>
  <c r="L124" i="31"/>
  <c r="K124" i="31"/>
  <c r="J124" i="31"/>
  <c r="I124" i="31"/>
  <c r="H124" i="31"/>
  <c r="G124" i="31"/>
  <c r="F124" i="31"/>
  <c r="E124" i="31"/>
  <c r="D124" i="31"/>
  <c r="C124" i="31"/>
  <c r="B124" i="31"/>
  <c r="W121" i="31"/>
  <c r="V121" i="31"/>
  <c r="U121" i="31"/>
  <c r="T121" i="31"/>
  <c r="S121" i="31"/>
  <c r="R121" i="31"/>
  <c r="Q121" i="31"/>
  <c r="P121" i="31"/>
  <c r="O121" i="31"/>
  <c r="N121" i="31"/>
  <c r="M121" i="31"/>
  <c r="L121" i="31"/>
  <c r="K121" i="31"/>
  <c r="J121" i="31"/>
  <c r="I121" i="31"/>
  <c r="H121" i="31"/>
  <c r="G121" i="31"/>
  <c r="F121" i="31"/>
  <c r="E121" i="31"/>
  <c r="D121" i="31"/>
  <c r="C121" i="31"/>
  <c r="B121" i="31"/>
  <c r="W118" i="31"/>
  <c r="V118" i="31"/>
  <c r="U118" i="31"/>
  <c r="T118" i="31"/>
  <c r="S118" i="31"/>
  <c r="R118" i="31"/>
  <c r="Q118" i="31"/>
  <c r="P118" i="31"/>
  <c r="O118" i="31"/>
  <c r="N118" i="31"/>
  <c r="M118" i="31"/>
  <c r="L118" i="31"/>
  <c r="K118" i="31"/>
  <c r="J118" i="31"/>
  <c r="I118" i="31"/>
  <c r="H118" i="31"/>
  <c r="G118" i="31"/>
  <c r="F118" i="31"/>
  <c r="E118" i="31"/>
  <c r="D118" i="31"/>
  <c r="C118" i="31"/>
  <c r="B118" i="31"/>
  <c r="W117" i="31"/>
  <c r="V117" i="31"/>
  <c r="U117" i="31"/>
  <c r="T117" i="31"/>
  <c r="S117" i="31"/>
  <c r="R117" i="31"/>
  <c r="Q117" i="31"/>
  <c r="P117" i="31"/>
  <c r="O117" i="31"/>
  <c r="N117" i="31"/>
  <c r="M117" i="31"/>
  <c r="L117" i="31"/>
  <c r="K117" i="31"/>
  <c r="J117" i="31"/>
  <c r="I117" i="31"/>
  <c r="H117" i="31"/>
  <c r="G117" i="31"/>
  <c r="F117" i="31"/>
  <c r="E117" i="31"/>
  <c r="D117" i="31"/>
  <c r="C117" i="31"/>
  <c r="B117" i="31"/>
  <c r="W116" i="31"/>
  <c r="V116" i="31"/>
  <c r="U116" i="31"/>
  <c r="T116" i="31"/>
  <c r="S116" i="31"/>
  <c r="R116" i="31"/>
  <c r="Q116" i="31"/>
  <c r="P116" i="31"/>
  <c r="O116" i="31"/>
  <c r="N116" i="31"/>
  <c r="M116" i="31"/>
  <c r="L116" i="31"/>
  <c r="K116" i="31"/>
  <c r="J116" i="31"/>
  <c r="I116" i="31"/>
  <c r="H116" i="31"/>
  <c r="G116" i="31"/>
  <c r="F116" i="31"/>
  <c r="E116" i="31"/>
  <c r="D116" i="31"/>
  <c r="C116" i="31"/>
  <c r="B116" i="31"/>
  <c r="W115" i="31"/>
  <c r="V115" i="31"/>
  <c r="U115" i="31"/>
  <c r="T115" i="31"/>
  <c r="S115" i="31"/>
  <c r="R115" i="31"/>
  <c r="Q115" i="31"/>
  <c r="P115" i="31"/>
  <c r="O115" i="31"/>
  <c r="N115" i="31"/>
  <c r="M115" i="31"/>
  <c r="L115" i="31"/>
  <c r="K115" i="31"/>
  <c r="J115" i="31"/>
  <c r="I115" i="31"/>
  <c r="H115" i="31"/>
  <c r="G115" i="31"/>
  <c r="F115" i="31"/>
  <c r="E115" i="31"/>
  <c r="D115" i="31"/>
  <c r="C115" i="31"/>
  <c r="B115" i="31"/>
  <c r="W114" i="31"/>
  <c r="V114" i="31"/>
  <c r="U114" i="31"/>
  <c r="T114" i="31"/>
  <c r="S114" i="31"/>
  <c r="R114" i="31"/>
  <c r="Q114" i="31"/>
  <c r="P114" i="31"/>
  <c r="O114" i="31"/>
  <c r="N114" i="31"/>
  <c r="M114" i="31"/>
  <c r="L114" i="31"/>
  <c r="K114" i="31"/>
  <c r="J114" i="31"/>
  <c r="I114" i="31"/>
  <c r="H114" i="31"/>
  <c r="G114" i="31"/>
  <c r="F114" i="31"/>
  <c r="E114" i="31"/>
  <c r="D114" i="31"/>
  <c r="C114" i="31"/>
  <c r="B114" i="31"/>
  <c r="W113" i="31"/>
  <c r="V113" i="31"/>
  <c r="U113" i="31"/>
  <c r="T113" i="31"/>
  <c r="S113" i="31"/>
  <c r="R113" i="31"/>
  <c r="Q113" i="31"/>
  <c r="P113" i="31"/>
  <c r="O113" i="31"/>
  <c r="N113" i="31"/>
  <c r="M113" i="31"/>
  <c r="L113" i="31"/>
  <c r="K113" i="31"/>
  <c r="J113" i="31"/>
  <c r="I113" i="31"/>
  <c r="H113" i="31"/>
  <c r="G113" i="31"/>
  <c r="F113" i="31"/>
  <c r="E113" i="31"/>
  <c r="D113" i="31"/>
  <c r="C113" i="31"/>
  <c r="B113" i="31"/>
  <c r="W109" i="31"/>
  <c r="V109" i="31"/>
  <c r="U109" i="31"/>
  <c r="T109" i="31"/>
  <c r="S109" i="31"/>
  <c r="R109" i="31"/>
  <c r="Q109" i="31"/>
  <c r="P109" i="31"/>
  <c r="O109" i="31"/>
  <c r="N109" i="31"/>
  <c r="M109" i="31"/>
  <c r="L109" i="31"/>
  <c r="K109" i="31"/>
  <c r="J109" i="31"/>
  <c r="I109" i="31"/>
  <c r="H109" i="31"/>
  <c r="G109" i="31"/>
  <c r="F109" i="31"/>
  <c r="E109" i="31"/>
  <c r="D109" i="31"/>
  <c r="C109" i="31"/>
  <c r="B109" i="31"/>
  <c r="W108" i="31"/>
  <c r="V108" i="31"/>
  <c r="U108" i="31"/>
  <c r="T108" i="31"/>
  <c r="S108" i="31"/>
  <c r="R108" i="31"/>
  <c r="Q108" i="31"/>
  <c r="P108" i="31"/>
  <c r="O108" i="31"/>
  <c r="N108" i="31"/>
  <c r="M108" i="31"/>
  <c r="L108" i="31"/>
  <c r="K108" i="31"/>
  <c r="J108" i="31"/>
  <c r="I108" i="31"/>
  <c r="H108" i="31"/>
  <c r="G108" i="31"/>
  <c r="F108" i="31"/>
  <c r="E108" i="31"/>
  <c r="D108" i="31"/>
  <c r="C108" i="31"/>
  <c r="B108" i="31"/>
  <c r="W107" i="31"/>
  <c r="V107" i="31"/>
  <c r="U107" i="31"/>
  <c r="T107" i="31"/>
  <c r="S107" i="31"/>
  <c r="R107" i="31"/>
  <c r="Q107" i="31"/>
  <c r="P107" i="31"/>
  <c r="O107" i="31"/>
  <c r="N107" i="31"/>
  <c r="M107" i="31"/>
  <c r="L107" i="31"/>
  <c r="K107" i="31"/>
  <c r="J107" i="31"/>
  <c r="I107" i="31"/>
  <c r="H107" i="31"/>
  <c r="G107" i="31"/>
  <c r="F107" i="31"/>
  <c r="E107" i="31"/>
  <c r="D107" i="31"/>
  <c r="C107" i="31"/>
  <c r="B107" i="31"/>
  <c r="W106" i="31"/>
  <c r="V106" i="31"/>
  <c r="U106" i="31"/>
  <c r="T106" i="31"/>
  <c r="S106" i="31"/>
  <c r="R106" i="31"/>
  <c r="Q106" i="31"/>
  <c r="P106" i="31"/>
  <c r="O106" i="31"/>
  <c r="N106" i="31"/>
  <c r="M106" i="31"/>
  <c r="L106" i="31"/>
  <c r="K106" i="31"/>
  <c r="J106" i="31"/>
  <c r="I106" i="31"/>
  <c r="H106" i="31"/>
  <c r="G106" i="31"/>
  <c r="F106" i="31"/>
  <c r="E106" i="31"/>
  <c r="D106" i="31"/>
  <c r="C106" i="31"/>
  <c r="B106" i="31"/>
  <c r="J105" i="31"/>
  <c r="B105" i="31"/>
  <c r="W104" i="31"/>
  <c r="V104" i="31"/>
  <c r="U104" i="31"/>
  <c r="T104" i="31"/>
  <c r="S104" i="31"/>
  <c r="R104" i="31"/>
  <c r="Q104" i="31"/>
  <c r="P104" i="31"/>
  <c r="O104" i="31"/>
  <c r="N104" i="31"/>
  <c r="M104" i="31"/>
  <c r="L104" i="31"/>
  <c r="K104" i="31"/>
  <c r="J104" i="31"/>
  <c r="I104" i="31"/>
  <c r="H104" i="31"/>
  <c r="G104" i="31"/>
  <c r="F104" i="31"/>
  <c r="E104" i="31"/>
  <c r="D104" i="31"/>
  <c r="C104" i="31"/>
  <c r="B104" i="31"/>
  <c r="W103" i="31"/>
  <c r="V103" i="31"/>
  <c r="U103" i="31"/>
  <c r="T103" i="31"/>
  <c r="S103" i="31"/>
  <c r="R103" i="31"/>
  <c r="Q103" i="31"/>
  <c r="P103" i="31"/>
  <c r="O103" i="31"/>
  <c r="N103" i="31"/>
  <c r="M103" i="31"/>
  <c r="L103" i="31"/>
  <c r="K103" i="31"/>
  <c r="J103" i="31"/>
  <c r="I103" i="31"/>
  <c r="H103" i="31"/>
  <c r="G103" i="31"/>
  <c r="F103" i="31"/>
  <c r="E103" i="31"/>
  <c r="D103" i="31"/>
  <c r="C103" i="31"/>
  <c r="B103" i="31"/>
  <c r="W102" i="31"/>
  <c r="V102" i="31"/>
  <c r="U102" i="31"/>
  <c r="T102" i="31"/>
  <c r="S102" i="31"/>
  <c r="R102" i="31"/>
  <c r="Q102" i="31"/>
  <c r="P102" i="31"/>
  <c r="O102" i="31"/>
  <c r="N102" i="31"/>
  <c r="M102" i="31"/>
  <c r="L102" i="31"/>
  <c r="K102" i="31"/>
  <c r="J102" i="31"/>
  <c r="I102" i="31"/>
  <c r="H102" i="31"/>
  <c r="G102" i="31"/>
  <c r="F102" i="31"/>
  <c r="E102" i="31"/>
  <c r="D102" i="31"/>
  <c r="C102" i="31"/>
  <c r="B102" i="31"/>
  <c r="W101" i="31"/>
  <c r="V101" i="31"/>
  <c r="U101" i="31"/>
  <c r="T101" i="31"/>
  <c r="S101" i="31"/>
  <c r="R101" i="31"/>
  <c r="Q101" i="31"/>
  <c r="P101" i="31"/>
  <c r="O101" i="31"/>
  <c r="N101" i="31"/>
  <c r="M101" i="31"/>
  <c r="L101" i="31"/>
  <c r="K101" i="31"/>
  <c r="J101" i="31"/>
  <c r="I101" i="31"/>
  <c r="H101" i="31"/>
  <c r="G101" i="31"/>
  <c r="F101" i="31"/>
  <c r="E101" i="31"/>
  <c r="D101" i="31"/>
  <c r="C101" i="31"/>
  <c r="B101" i="31"/>
  <c r="W100" i="31"/>
  <c r="V100" i="31"/>
  <c r="U100" i="31"/>
  <c r="T100" i="31"/>
  <c r="S100" i="31"/>
  <c r="R100" i="31"/>
  <c r="Q100" i="31"/>
  <c r="P100" i="31"/>
  <c r="O100" i="31"/>
  <c r="N100" i="31"/>
  <c r="M100" i="31"/>
  <c r="L100" i="31"/>
  <c r="K100" i="31"/>
  <c r="J100" i="31"/>
  <c r="I100" i="31"/>
  <c r="H100" i="31"/>
  <c r="G100" i="31"/>
  <c r="F100" i="31"/>
  <c r="E100" i="31"/>
  <c r="D100" i="31"/>
  <c r="C100" i="31"/>
  <c r="B100" i="31"/>
  <c r="D99" i="31"/>
  <c r="W98" i="31"/>
  <c r="V98" i="31"/>
  <c r="U98" i="31"/>
  <c r="T98" i="31"/>
  <c r="S98" i="31"/>
  <c r="R98" i="31"/>
  <c r="Q98" i="31"/>
  <c r="P98" i="31"/>
  <c r="O98" i="31"/>
  <c r="N98" i="31"/>
  <c r="M98" i="31"/>
  <c r="L98" i="31"/>
  <c r="K98" i="31"/>
  <c r="J98" i="31"/>
  <c r="I98" i="31"/>
  <c r="H98" i="31"/>
  <c r="G98" i="31"/>
  <c r="F98" i="31"/>
  <c r="E98" i="31"/>
  <c r="D98" i="31"/>
  <c r="C98" i="31"/>
  <c r="B98" i="31"/>
  <c r="W97" i="31"/>
  <c r="V97" i="31"/>
  <c r="U97" i="31"/>
  <c r="T97" i="31"/>
  <c r="S97" i="31"/>
  <c r="R97" i="31"/>
  <c r="Q97" i="31"/>
  <c r="P97" i="31"/>
  <c r="O97" i="31"/>
  <c r="N97" i="31"/>
  <c r="M97" i="31"/>
  <c r="L97" i="31"/>
  <c r="K97" i="31"/>
  <c r="J97" i="31"/>
  <c r="I97" i="31"/>
  <c r="H97" i="31"/>
  <c r="G97" i="31"/>
  <c r="F97" i="31"/>
  <c r="E97" i="31"/>
  <c r="D97" i="31"/>
  <c r="C97" i="31"/>
  <c r="B97" i="31"/>
  <c r="W96" i="31"/>
  <c r="V96" i="31"/>
  <c r="U96" i="31"/>
  <c r="T96" i="31"/>
  <c r="S96" i="31"/>
  <c r="R96" i="31"/>
  <c r="Q96" i="31"/>
  <c r="P96" i="31"/>
  <c r="O96" i="31"/>
  <c r="N96" i="31"/>
  <c r="M96" i="31"/>
  <c r="L96" i="31"/>
  <c r="K96" i="31"/>
  <c r="J96" i="31"/>
  <c r="I96" i="31"/>
  <c r="H96" i="31"/>
  <c r="G96" i="31"/>
  <c r="F96" i="31"/>
  <c r="E96" i="31"/>
  <c r="D96" i="31"/>
  <c r="C96" i="31"/>
  <c r="B96" i="31"/>
  <c r="W95" i="31"/>
  <c r="V95" i="31"/>
  <c r="U95" i="31"/>
  <c r="T95" i="31"/>
  <c r="S95" i="31"/>
  <c r="R95" i="31"/>
  <c r="Q95" i="31"/>
  <c r="P95" i="31"/>
  <c r="O95" i="31"/>
  <c r="N95" i="31"/>
  <c r="M95" i="31"/>
  <c r="L95" i="31"/>
  <c r="K95" i="31"/>
  <c r="J95" i="31"/>
  <c r="I95" i="31"/>
  <c r="H95" i="31"/>
  <c r="G95" i="31"/>
  <c r="F95" i="31"/>
  <c r="E95" i="31"/>
  <c r="D95" i="31"/>
  <c r="C95" i="31"/>
  <c r="B95" i="31"/>
  <c r="U94" i="31"/>
  <c r="T94" i="31"/>
  <c r="R94" i="31"/>
  <c r="M94" i="31"/>
  <c r="L94" i="31"/>
  <c r="B94" i="31"/>
  <c r="W93" i="31"/>
  <c r="V93" i="31"/>
  <c r="U93" i="31"/>
  <c r="T93" i="31"/>
  <c r="S93" i="31"/>
  <c r="R93" i="31"/>
  <c r="Q93" i="31"/>
  <c r="P93" i="31"/>
  <c r="O93" i="31"/>
  <c r="N93" i="31"/>
  <c r="M93" i="31"/>
  <c r="L93" i="31"/>
  <c r="K93" i="31"/>
  <c r="J93" i="31"/>
  <c r="I93" i="31"/>
  <c r="H93" i="31"/>
  <c r="G93" i="31"/>
  <c r="F93" i="31"/>
  <c r="E93" i="31"/>
  <c r="D93" i="31"/>
  <c r="C93" i="31"/>
  <c r="B93" i="31"/>
  <c r="W92" i="31"/>
  <c r="V92" i="31"/>
  <c r="U92" i="31"/>
  <c r="T92" i="31"/>
  <c r="S92" i="31"/>
  <c r="R92" i="31"/>
  <c r="Q92" i="31"/>
  <c r="P92" i="31"/>
  <c r="O92" i="31"/>
  <c r="N92" i="31"/>
  <c r="M92" i="31"/>
  <c r="L92" i="31"/>
  <c r="K92" i="31"/>
  <c r="J92" i="31"/>
  <c r="I92" i="31"/>
  <c r="H92" i="31"/>
  <c r="G92" i="31"/>
  <c r="F92" i="31"/>
  <c r="E92" i="31"/>
  <c r="D92" i="31"/>
  <c r="C92" i="31"/>
  <c r="B92" i="31"/>
  <c r="W91" i="31"/>
  <c r="V91" i="31"/>
  <c r="U91" i="31"/>
  <c r="T91" i="31"/>
  <c r="S91" i="31"/>
  <c r="R91" i="31"/>
  <c r="Q91" i="31"/>
  <c r="P91" i="31"/>
  <c r="O91" i="31"/>
  <c r="N91" i="31"/>
  <c r="M91" i="31"/>
  <c r="L91" i="31"/>
  <c r="K91" i="31"/>
  <c r="J91" i="31"/>
  <c r="I91" i="31"/>
  <c r="H91" i="31"/>
  <c r="G91" i="31"/>
  <c r="F91" i="31"/>
  <c r="E91" i="31"/>
  <c r="D91" i="31"/>
  <c r="C91" i="31"/>
  <c r="B91" i="31"/>
  <c r="T90" i="31"/>
  <c r="R90" i="31"/>
  <c r="W89" i="31"/>
  <c r="V89" i="31"/>
  <c r="U89" i="31"/>
  <c r="T89" i="31"/>
  <c r="S89" i="31"/>
  <c r="R89" i="31"/>
  <c r="Q89" i="31"/>
  <c r="P89" i="31"/>
  <c r="O89" i="31"/>
  <c r="N89" i="31"/>
  <c r="M89" i="31"/>
  <c r="L89" i="31"/>
  <c r="K89" i="31"/>
  <c r="J89" i="31"/>
  <c r="I89" i="31"/>
  <c r="H89" i="31"/>
  <c r="G89" i="31"/>
  <c r="F89" i="31"/>
  <c r="E89" i="31"/>
  <c r="D89" i="31"/>
  <c r="C89" i="31"/>
  <c r="B89" i="31"/>
  <c r="W88" i="31"/>
  <c r="V88" i="31"/>
  <c r="U88" i="31"/>
  <c r="T88" i="31"/>
  <c r="S88" i="31"/>
  <c r="R88" i="31"/>
  <c r="Q88" i="31"/>
  <c r="P88" i="31"/>
  <c r="O88" i="31"/>
  <c r="N88" i="31"/>
  <c r="M88" i="31"/>
  <c r="L88" i="31"/>
  <c r="K88" i="31"/>
  <c r="J88" i="31"/>
  <c r="I88" i="31"/>
  <c r="H88" i="31"/>
  <c r="G88" i="31"/>
  <c r="F88" i="31"/>
  <c r="E88" i="31"/>
  <c r="D88" i="31"/>
  <c r="C88" i="31"/>
  <c r="B88" i="31"/>
  <c r="W87" i="31"/>
  <c r="V87" i="31"/>
  <c r="U87" i="31"/>
  <c r="T87" i="31"/>
  <c r="S87" i="31"/>
  <c r="R87" i="31"/>
  <c r="Q87" i="31"/>
  <c r="P87" i="31"/>
  <c r="O87" i="31"/>
  <c r="N87" i="31"/>
  <c r="M87" i="31"/>
  <c r="L87" i="31"/>
  <c r="K87" i="31"/>
  <c r="J87" i="31"/>
  <c r="I87" i="31"/>
  <c r="H87" i="31"/>
  <c r="G87" i="31"/>
  <c r="G84" i="31" s="1"/>
  <c r="F87" i="31"/>
  <c r="E87" i="31"/>
  <c r="D87" i="31"/>
  <c r="C87" i="31"/>
  <c r="B87" i="31"/>
  <c r="W86" i="31"/>
  <c r="V86" i="31"/>
  <c r="U86" i="31"/>
  <c r="T86" i="31"/>
  <c r="S86" i="31"/>
  <c r="R86" i="31"/>
  <c r="Q86" i="31"/>
  <c r="P86" i="31"/>
  <c r="O86" i="31"/>
  <c r="N86" i="31"/>
  <c r="M86" i="31"/>
  <c r="L86" i="31"/>
  <c r="K86" i="31"/>
  <c r="J86" i="31"/>
  <c r="I86" i="31"/>
  <c r="H86" i="31"/>
  <c r="G86" i="31"/>
  <c r="F86" i="31"/>
  <c r="E86" i="31"/>
  <c r="D86" i="31"/>
  <c r="C86" i="31"/>
  <c r="B86" i="31"/>
  <c r="W85" i="31"/>
  <c r="W84" i="31" s="1"/>
  <c r="V85" i="31"/>
  <c r="U85" i="31"/>
  <c r="T85" i="31"/>
  <c r="S85" i="31"/>
  <c r="S84" i="31" s="1"/>
  <c r="R85" i="31"/>
  <c r="Q85" i="31"/>
  <c r="P85" i="31"/>
  <c r="O85" i="31"/>
  <c r="O84" i="31" s="1"/>
  <c r="N85" i="31"/>
  <c r="M85" i="31"/>
  <c r="L85" i="31"/>
  <c r="K85" i="31"/>
  <c r="J85" i="31"/>
  <c r="I85" i="31"/>
  <c r="H85" i="31"/>
  <c r="G85" i="31"/>
  <c r="F85" i="31"/>
  <c r="E85" i="31"/>
  <c r="D85" i="31"/>
  <c r="C85" i="31"/>
  <c r="B85" i="31"/>
  <c r="W66" i="31"/>
  <c r="W105" i="31" s="1"/>
  <c r="V66" i="31"/>
  <c r="V105" i="31" s="1"/>
  <c r="U66" i="31"/>
  <c r="T66" i="31"/>
  <c r="S66" i="31"/>
  <c r="R66" i="31"/>
  <c r="R105" i="31" s="1"/>
  <c r="Q66" i="31"/>
  <c r="Q105" i="31" s="1"/>
  <c r="P66" i="31"/>
  <c r="P105" i="31" s="1"/>
  <c r="O66" i="31"/>
  <c r="O105" i="31" s="1"/>
  <c r="N66" i="31"/>
  <c r="N105" i="31" s="1"/>
  <c r="M66" i="31"/>
  <c r="L66" i="31"/>
  <c r="K66" i="31"/>
  <c r="K123" i="31" s="1"/>
  <c r="J66" i="31"/>
  <c r="I66" i="31"/>
  <c r="I105" i="31" s="1"/>
  <c r="H66" i="31"/>
  <c r="H105" i="31" s="1"/>
  <c r="G66" i="31"/>
  <c r="G105" i="31" s="1"/>
  <c r="F66" i="31"/>
  <c r="F105" i="31" s="1"/>
  <c r="E66" i="31"/>
  <c r="D66" i="31"/>
  <c r="C66" i="31"/>
  <c r="B66" i="31"/>
  <c r="W45" i="31"/>
  <c r="W99" i="31" s="1"/>
  <c r="V45" i="31"/>
  <c r="V99" i="31" s="1"/>
  <c r="U45" i="31"/>
  <c r="T45" i="31"/>
  <c r="T99" i="31" s="1"/>
  <c r="S45" i="31"/>
  <c r="R45" i="31"/>
  <c r="Q45" i="31"/>
  <c r="P45" i="31"/>
  <c r="O45" i="31"/>
  <c r="O99" i="31" s="1"/>
  <c r="N45" i="31"/>
  <c r="N99" i="31" s="1"/>
  <c r="M45" i="31"/>
  <c r="L45" i="31"/>
  <c r="L99" i="31" s="1"/>
  <c r="K45" i="31"/>
  <c r="J45" i="31"/>
  <c r="I45" i="31"/>
  <c r="H45" i="31"/>
  <c r="G45" i="31"/>
  <c r="G99" i="31" s="1"/>
  <c r="F45" i="31"/>
  <c r="F99" i="31" s="1"/>
  <c r="E45" i="31"/>
  <c r="D45" i="31"/>
  <c r="C45" i="31"/>
  <c r="B45" i="31"/>
  <c r="W25" i="31"/>
  <c r="W120" i="31" s="1"/>
  <c r="V25" i="31"/>
  <c r="U25" i="31"/>
  <c r="T25" i="31"/>
  <c r="S25" i="31"/>
  <c r="R25" i="31"/>
  <c r="Q25" i="31"/>
  <c r="Q94" i="31" s="1"/>
  <c r="P25" i="31"/>
  <c r="P94" i="31" s="1"/>
  <c r="O25" i="31"/>
  <c r="N25" i="31"/>
  <c r="M25" i="31"/>
  <c r="L25" i="31"/>
  <c r="K25" i="31"/>
  <c r="J25" i="31"/>
  <c r="J94" i="31" s="1"/>
  <c r="I25" i="31"/>
  <c r="I94" i="31" s="1"/>
  <c r="H25" i="31"/>
  <c r="H94" i="31" s="1"/>
  <c r="G25" i="31"/>
  <c r="F25" i="31"/>
  <c r="E25" i="31"/>
  <c r="E94" i="31" s="1"/>
  <c r="D25" i="31"/>
  <c r="D94" i="31" s="1"/>
  <c r="C25" i="31"/>
  <c r="B25" i="31"/>
  <c r="W16" i="31"/>
  <c r="W90" i="31" s="1"/>
  <c r="V16" i="31"/>
  <c r="V90" i="31" s="1"/>
  <c r="U16" i="31"/>
  <c r="U119" i="31" s="1"/>
  <c r="T16" i="31"/>
  <c r="S16" i="31"/>
  <c r="S90" i="31" s="1"/>
  <c r="R16" i="31"/>
  <c r="Q16" i="31"/>
  <c r="Q90" i="31" s="1"/>
  <c r="P16" i="31"/>
  <c r="P90" i="31" s="1"/>
  <c r="O16" i="31"/>
  <c r="O90" i="31" s="1"/>
  <c r="N16" i="31"/>
  <c r="N90" i="31" s="1"/>
  <c r="M16" i="31"/>
  <c r="L16" i="31"/>
  <c r="L90" i="31" s="1"/>
  <c r="K16" i="31"/>
  <c r="K90" i="31" s="1"/>
  <c r="J16" i="31"/>
  <c r="J90" i="31" s="1"/>
  <c r="I16" i="31"/>
  <c r="I90" i="31" s="1"/>
  <c r="H16" i="31"/>
  <c r="H90" i="31" s="1"/>
  <c r="G16" i="31"/>
  <c r="G90" i="31" s="1"/>
  <c r="F16" i="31"/>
  <c r="F90" i="31" s="1"/>
  <c r="E16" i="31"/>
  <c r="D16" i="31"/>
  <c r="D90" i="31" s="1"/>
  <c r="C16" i="31"/>
  <c r="C90" i="31" s="1"/>
  <c r="B16" i="31"/>
  <c r="B90" i="31" s="1"/>
  <c r="A1" i="31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H124" i="30"/>
  <c r="G124" i="30"/>
  <c r="F124" i="30"/>
  <c r="E124" i="30"/>
  <c r="D124" i="30"/>
  <c r="C124" i="30"/>
  <c r="B124" i="30"/>
  <c r="S123" i="30"/>
  <c r="K123" i="30"/>
  <c r="W121" i="30"/>
  <c r="V121" i="30"/>
  <c r="U121" i="30"/>
  <c r="T121" i="30"/>
  <c r="S121" i="30"/>
  <c r="R121" i="30"/>
  <c r="Q121" i="30"/>
  <c r="P121" i="30"/>
  <c r="O121" i="30"/>
  <c r="N121" i="30"/>
  <c r="M121" i="30"/>
  <c r="L121" i="30"/>
  <c r="K121" i="30"/>
  <c r="J121" i="30"/>
  <c r="I121" i="30"/>
  <c r="H121" i="30"/>
  <c r="G121" i="30"/>
  <c r="F121" i="30"/>
  <c r="E121" i="30"/>
  <c r="D121" i="30"/>
  <c r="C121" i="30"/>
  <c r="B121" i="30"/>
  <c r="W118" i="30"/>
  <c r="V118" i="30"/>
  <c r="U118" i="30"/>
  <c r="T118" i="30"/>
  <c r="S118" i="30"/>
  <c r="R118" i="30"/>
  <c r="Q118" i="30"/>
  <c r="P118" i="30"/>
  <c r="O118" i="30"/>
  <c r="N118" i="30"/>
  <c r="M118" i="30"/>
  <c r="L118" i="30"/>
  <c r="K118" i="30"/>
  <c r="J118" i="30"/>
  <c r="I118" i="30"/>
  <c r="H118" i="30"/>
  <c r="G118" i="30"/>
  <c r="F118" i="30"/>
  <c r="E118" i="30"/>
  <c r="D118" i="30"/>
  <c r="C118" i="30"/>
  <c r="B118" i="30"/>
  <c r="W117" i="30"/>
  <c r="V117" i="30"/>
  <c r="U117" i="30"/>
  <c r="T117" i="30"/>
  <c r="S117" i="30"/>
  <c r="R117" i="30"/>
  <c r="Q117" i="30"/>
  <c r="P117" i="30"/>
  <c r="O117" i="30"/>
  <c r="N117" i="30"/>
  <c r="M117" i="30"/>
  <c r="L117" i="30"/>
  <c r="K117" i="30"/>
  <c r="J117" i="30"/>
  <c r="I117" i="30"/>
  <c r="H117" i="30"/>
  <c r="G117" i="30"/>
  <c r="F117" i="30"/>
  <c r="E117" i="30"/>
  <c r="D117" i="30"/>
  <c r="C117" i="30"/>
  <c r="B117" i="30"/>
  <c r="W116" i="30"/>
  <c r="V116" i="30"/>
  <c r="U116" i="30"/>
  <c r="T116" i="30"/>
  <c r="S116" i="30"/>
  <c r="R116" i="30"/>
  <c r="Q116" i="30"/>
  <c r="P116" i="30"/>
  <c r="O116" i="30"/>
  <c r="N116" i="30"/>
  <c r="M116" i="30"/>
  <c r="L116" i="30"/>
  <c r="K116" i="30"/>
  <c r="J116" i="30"/>
  <c r="I116" i="30"/>
  <c r="H116" i="30"/>
  <c r="G116" i="30"/>
  <c r="F116" i="30"/>
  <c r="E116" i="30"/>
  <c r="D116" i="30"/>
  <c r="C116" i="30"/>
  <c r="B116" i="30"/>
  <c r="W115" i="30"/>
  <c r="V115" i="30"/>
  <c r="U115" i="30"/>
  <c r="T115" i="30"/>
  <c r="S115" i="30"/>
  <c r="R115" i="30"/>
  <c r="Q115" i="30"/>
  <c r="P115" i="30"/>
  <c r="O115" i="30"/>
  <c r="N115" i="30"/>
  <c r="M115" i="30"/>
  <c r="L115" i="30"/>
  <c r="K115" i="30"/>
  <c r="J115" i="30"/>
  <c r="I115" i="30"/>
  <c r="H115" i="30"/>
  <c r="G115" i="30"/>
  <c r="F115" i="30"/>
  <c r="E115" i="30"/>
  <c r="D115" i="30"/>
  <c r="C115" i="30"/>
  <c r="B115" i="30"/>
  <c r="W114" i="30"/>
  <c r="V114" i="30"/>
  <c r="U114" i="30"/>
  <c r="T114" i="30"/>
  <c r="S114" i="30"/>
  <c r="R114" i="30"/>
  <c r="Q114" i="30"/>
  <c r="P114" i="30"/>
  <c r="O114" i="30"/>
  <c r="N114" i="30"/>
  <c r="M114" i="30"/>
  <c r="L114" i="30"/>
  <c r="K114" i="30"/>
  <c r="J114" i="30"/>
  <c r="I114" i="30"/>
  <c r="H114" i="30"/>
  <c r="G114" i="30"/>
  <c r="F114" i="30"/>
  <c r="E114" i="30"/>
  <c r="D114" i="30"/>
  <c r="C114" i="30"/>
  <c r="B114" i="30"/>
  <c r="W113" i="30"/>
  <c r="V113" i="30"/>
  <c r="U113" i="30"/>
  <c r="T113" i="30"/>
  <c r="S113" i="30"/>
  <c r="R113" i="30"/>
  <c r="Q113" i="30"/>
  <c r="P113" i="30"/>
  <c r="O113" i="30"/>
  <c r="N113" i="30"/>
  <c r="M113" i="30"/>
  <c r="L113" i="30"/>
  <c r="K113" i="30"/>
  <c r="J113" i="30"/>
  <c r="I113" i="30"/>
  <c r="H113" i="30"/>
  <c r="G113" i="30"/>
  <c r="F113" i="30"/>
  <c r="E113" i="30"/>
  <c r="D113" i="30"/>
  <c r="C113" i="30"/>
  <c r="B113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B109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B108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B107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B106" i="30"/>
  <c r="N105" i="30"/>
  <c r="M105" i="30"/>
  <c r="E105" i="30"/>
  <c r="W104" i="30"/>
  <c r="V104" i="30"/>
  <c r="U104" i="30"/>
  <c r="T104" i="30"/>
  <c r="S104" i="30"/>
  <c r="R104" i="30"/>
  <c r="Q104" i="30"/>
  <c r="P104" i="30"/>
  <c r="O104" i="30"/>
  <c r="N104" i="30"/>
  <c r="M104" i="30"/>
  <c r="L104" i="30"/>
  <c r="K104" i="30"/>
  <c r="J104" i="30"/>
  <c r="I104" i="30"/>
  <c r="H104" i="30"/>
  <c r="G104" i="30"/>
  <c r="F104" i="30"/>
  <c r="E104" i="30"/>
  <c r="D104" i="30"/>
  <c r="C104" i="30"/>
  <c r="B104" i="30"/>
  <c r="W103" i="30"/>
  <c r="V103" i="30"/>
  <c r="U103" i="30"/>
  <c r="T103" i="30"/>
  <c r="S103" i="30"/>
  <c r="R103" i="30"/>
  <c r="Q103" i="30"/>
  <c r="P103" i="30"/>
  <c r="O103" i="30"/>
  <c r="N103" i="30"/>
  <c r="M103" i="30"/>
  <c r="L103" i="30"/>
  <c r="K103" i="30"/>
  <c r="J103" i="30"/>
  <c r="I103" i="30"/>
  <c r="H103" i="30"/>
  <c r="G103" i="30"/>
  <c r="F103" i="30"/>
  <c r="E103" i="30"/>
  <c r="D103" i="30"/>
  <c r="C103" i="30"/>
  <c r="B103" i="30"/>
  <c r="W102" i="30"/>
  <c r="V102" i="30"/>
  <c r="U102" i="30"/>
  <c r="T102" i="30"/>
  <c r="S102" i="30"/>
  <c r="R102" i="30"/>
  <c r="Q102" i="30"/>
  <c r="P102" i="30"/>
  <c r="O102" i="30"/>
  <c r="N102" i="30"/>
  <c r="M102" i="30"/>
  <c r="L102" i="30"/>
  <c r="K102" i="30"/>
  <c r="J102" i="30"/>
  <c r="I102" i="30"/>
  <c r="H102" i="30"/>
  <c r="G102" i="30"/>
  <c r="F102" i="30"/>
  <c r="E102" i="30"/>
  <c r="D102" i="30"/>
  <c r="C102" i="30"/>
  <c r="B102" i="30"/>
  <c r="W101" i="30"/>
  <c r="V101" i="30"/>
  <c r="U101" i="30"/>
  <c r="T101" i="30"/>
  <c r="S101" i="30"/>
  <c r="R101" i="30"/>
  <c r="Q101" i="30"/>
  <c r="P101" i="30"/>
  <c r="O101" i="30"/>
  <c r="N101" i="30"/>
  <c r="M101" i="30"/>
  <c r="L101" i="30"/>
  <c r="K101" i="30"/>
  <c r="J101" i="30"/>
  <c r="I101" i="30"/>
  <c r="H101" i="30"/>
  <c r="G101" i="30"/>
  <c r="F101" i="30"/>
  <c r="E101" i="30"/>
  <c r="D101" i="30"/>
  <c r="C101" i="30"/>
  <c r="B101" i="30"/>
  <c r="W100" i="30"/>
  <c r="V100" i="30"/>
  <c r="U100" i="30"/>
  <c r="T100" i="30"/>
  <c r="S100" i="30"/>
  <c r="R100" i="30"/>
  <c r="Q100" i="30"/>
  <c r="P100" i="30"/>
  <c r="O100" i="30"/>
  <c r="N100" i="30"/>
  <c r="M100" i="30"/>
  <c r="L100" i="30"/>
  <c r="K100" i="30"/>
  <c r="J100" i="30"/>
  <c r="I100" i="30"/>
  <c r="H100" i="30"/>
  <c r="G100" i="30"/>
  <c r="F100" i="30"/>
  <c r="E100" i="30"/>
  <c r="D100" i="30"/>
  <c r="C100" i="30"/>
  <c r="B100" i="30"/>
  <c r="L99" i="30"/>
  <c r="K99" i="30"/>
  <c r="I99" i="30"/>
  <c r="D99" i="30"/>
  <c r="C99" i="30"/>
  <c r="W98" i="30"/>
  <c r="V98" i="30"/>
  <c r="U98" i="30"/>
  <c r="T98" i="30"/>
  <c r="S98" i="30"/>
  <c r="R98" i="30"/>
  <c r="Q98" i="30"/>
  <c r="P98" i="30"/>
  <c r="O98" i="30"/>
  <c r="N98" i="30"/>
  <c r="M98" i="30"/>
  <c r="L98" i="30"/>
  <c r="K98" i="30"/>
  <c r="J98" i="30"/>
  <c r="I98" i="30"/>
  <c r="H98" i="30"/>
  <c r="G98" i="30"/>
  <c r="F98" i="30"/>
  <c r="E98" i="30"/>
  <c r="D98" i="30"/>
  <c r="C98" i="30"/>
  <c r="B98" i="30"/>
  <c r="W97" i="30"/>
  <c r="V97" i="30"/>
  <c r="U97" i="30"/>
  <c r="T97" i="30"/>
  <c r="S97" i="30"/>
  <c r="R97" i="30"/>
  <c r="Q97" i="30"/>
  <c r="P97" i="30"/>
  <c r="O97" i="30"/>
  <c r="N97" i="30"/>
  <c r="M97" i="30"/>
  <c r="L97" i="30"/>
  <c r="K97" i="30"/>
  <c r="J97" i="30"/>
  <c r="I97" i="30"/>
  <c r="H97" i="30"/>
  <c r="G97" i="30"/>
  <c r="F97" i="30"/>
  <c r="E97" i="30"/>
  <c r="D97" i="30"/>
  <c r="C97" i="30"/>
  <c r="B97" i="30"/>
  <c r="W96" i="30"/>
  <c r="V96" i="30"/>
  <c r="U96" i="30"/>
  <c r="T96" i="30"/>
  <c r="S96" i="30"/>
  <c r="R96" i="30"/>
  <c r="Q96" i="30"/>
  <c r="P96" i="30"/>
  <c r="O96" i="30"/>
  <c r="N96" i="30"/>
  <c r="M96" i="30"/>
  <c r="L96" i="30"/>
  <c r="K96" i="30"/>
  <c r="J96" i="30"/>
  <c r="I96" i="30"/>
  <c r="H96" i="30"/>
  <c r="G96" i="30"/>
  <c r="F96" i="30"/>
  <c r="E96" i="30"/>
  <c r="D96" i="30"/>
  <c r="C96" i="30"/>
  <c r="B96" i="30"/>
  <c r="W95" i="30"/>
  <c r="V95" i="30"/>
  <c r="U95" i="30"/>
  <c r="T95" i="30"/>
  <c r="S95" i="30"/>
  <c r="R95" i="30"/>
  <c r="Q95" i="30"/>
  <c r="P95" i="30"/>
  <c r="O95" i="30"/>
  <c r="N95" i="30"/>
  <c r="M95" i="30"/>
  <c r="L95" i="30"/>
  <c r="K95" i="30"/>
  <c r="J95" i="30"/>
  <c r="I95" i="30"/>
  <c r="H95" i="30"/>
  <c r="G95" i="30"/>
  <c r="F95" i="30"/>
  <c r="E95" i="30"/>
  <c r="D95" i="30"/>
  <c r="C95" i="30"/>
  <c r="B95" i="30"/>
  <c r="W94" i="30"/>
  <c r="G94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B93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B92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B91" i="30"/>
  <c r="W90" i="30"/>
  <c r="P90" i="30"/>
  <c r="O90" i="30"/>
  <c r="W89" i="30"/>
  <c r="V89" i="30"/>
  <c r="U89" i="30"/>
  <c r="T89" i="30"/>
  <c r="T84" i="30" s="1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B89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C88" i="30"/>
  <c r="B88" i="30"/>
  <c r="W87" i="30"/>
  <c r="V87" i="30"/>
  <c r="U87" i="30"/>
  <c r="T87" i="30"/>
  <c r="S87" i="30"/>
  <c r="R87" i="30"/>
  <c r="Q87" i="30"/>
  <c r="P87" i="30"/>
  <c r="O87" i="30"/>
  <c r="N87" i="30"/>
  <c r="M87" i="30"/>
  <c r="L87" i="30"/>
  <c r="K87" i="30"/>
  <c r="J87" i="30"/>
  <c r="I87" i="30"/>
  <c r="H87" i="30"/>
  <c r="G87" i="30"/>
  <c r="F87" i="30"/>
  <c r="E87" i="30"/>
  <c r="D87" i="30"/>
  <c r="C87" i="30"/>
  <c r="B87" i="30"/>
  <c r="W86" i="30"/>
  <c r="V86" i="30"/>
  <c r="U86" i="30"/>
  <c r="T86" i="30"/>
  <c r="S86" i="30"/>
  <c r="R86" i="30"/>
  <c r="Q86" i="30"/>
  <c r="P86" i="30"/>
  <c r="O86" i="30"/>
  <c r="N86" i="30"/>
  <c r="M86" i="30"/>
  <c r="L86" i="30"/>
  <c r="K86" i="30"/>
  <c r="J86" i="30"/>
  <c r="I86" i="30"/>
  <c r="H86" i="30"/>
  <c r="G86" i="30"/>
  <c r="F86" i="30"/>
  <c r="E86" i="30"/>
  <c r="D86" i="30"/>
  <c r="C86" i="30"/>
  <c r="B86" i="30"/>
  <c r="W85" i="30"/>
  <c r="V85" i="30"/>
  <c r="U85" i="30"/>
  <c r="T85" i="30"/>
  <c r="S85" i="30"/>
  <c r="R85" i="30"/>
  <c r="Q85" i="30"/>
  <c r="P85" i="30"/>
  <c r="O85" i="30"/>
  <c r="N85" i="30"/>
  <c r="M85" i="30"/>
  <c r="L85" i="30"/>
  <c r="K85" i="30"/>
  <c r="J85" i="30"/>
  <c r="I85" i="30"/>
  <c r="H85" i="30"/>
  <c r="G85" i="30"/>
  <c r="F85" i="30"/>
  <c r="E85" i="30"/>
  <c r="D85" i="30"/>
  <c r="D84" i="30" s="1"/>
  <c r="C85" i="30"/>
  <c r="B85" i="30"/>
  <c r="L84" i="30"/>
  <c r="W66" i="30"/>
  <c r="W105" i="30" s="1"/>
  <c r="V66" i="30"/>
  <c r="V105" i="30" s="1"/>
  <c r="U66" i="30"/>
  <c r="U105" i="30" s="1"/>
  <c r="T66" i="30"/>
  <c r="T105" i="30" s="1"/>
  <c r="S66" i="30"/>
  <c r="S105" i="30" s="1"/>
  <c r="R66" i="30"/>
  <c r="Q66" i="30"/>
  <c r="P66" i="30"/>
  <c r="O66" i="30"/>
  <c r="O105" i="30" s="1"/>
  <c r="N66" i="30"/>
  <c r="M66" i="30"/>
  <c r="L66" i="30"/>
  <c r="L105" i="30" s="1"/>
  <c r="K66" i="30"/>
  <c r="K105" i="30" s="1"/>
  <c r="J66" i="30"/>
  <c r="I66" i="30"/>
  <c r="H66" i="30"/>
  <c r="G66" i="30"/>
  <c r="G105" i="30" s="1"/>
  <c r="F66" i="30"/>
  <c r="F123" i="30" s="1"/>
  <c r="E66" i="30"/>
  <c r="D66" i="30"/>
  <c r="D105" i="30" s="1"/>
  <c r="C66" i="30"/>
  <c r="C105" i="30" s="1"/>
  <c r="B66" i="30"/>
  <c r="W45" i="30"/>
  <c r="V45" i="30"/>
  <c r="U45" i="30"/>
  <c r="T45" i="30"/>
  <c r="T99" i="30" s="1"/>
  <c r="S45" i="30"/>
  <c r="S99" i="30" s="1"/>
  <c r="R45" i="30"/>
  <c r="Q45" i="30"/>
  <c r="Q99" i="30" s="1"/>
  <c r="P45" i="30"/>
  <c r="O45" i="30"/>
  <c r="N45" i="30"/>
  <c r="M45" i="30"/>
  <c r="L45" i="30"/>
  <c r="K45" i="30"/>
  <c r="J45" i="30"/>
  <c r="I45" i="30"/>
  <c r="H45" i="30"/>
  <c r="G45" i="30"/>
  <c r="F45" i="30"/>
  <c r="E45" i="30"/>
  <c r="D45" i="30"/>
  <c r="D122" i="30" s="1"/>
  <c r="C45" i="30"/>
  <c r="B45" i="30"/>
  <c r="W25" i="30"/>
  <c r="W120" i="30" s="1"/>
  <c r="V25" i="30"/>
  <c r="V94" i="30" s="1"/>
  <c r="U25" i="30"/>
  <c r="U94" i="30" s="1"/>
  <c r="T25" i="30"/>
  <c r="S25" i="30"/>
  <c r="R25" i="30"/>
  <c r="R120" i="30" s="1"/>
  <c r="Q25" i="30"/>
  <c r="Q94" i="30" s="1"/>
  <c r="P25" i="30"/>
  <c r="O25" i="30"/>
  <c r="O94" i="30" s="1"/>
  <c r="N25" i="30"/>
  <c r="N94" i="30" s="1"/>
  <c r="M25" i="30"/>
  <c r="M94" i="30" s="1"/>
  <c r="L25" i="30"/>
  <c r="K25" i="30"/>
  <c r="J25" i="30"/>
  <c r="J94" i="30" s="1"/>
  <c r="I25" i="30"/>
  <c r="I94" i="30" s="1"/>
  <c r="H25" i="30"/>
  <c r="G25" i="30"/>
  <c r="F25" i="30"/>
  <c r="F94" i="30" s="1"/>
  <c r="E25" i="30"/>
  <c r="E94" i="30" s="1"/>
  <c r="D25" i="30"/>
  <c r="C25" i="30"/>
  <c r="B25" i="30"/>
  <c r="B94" i="30" s="1"/>
  <c r="W16" i="30"/>
  <c r="V16" i="30"/>
  <c r="V90" i="30" s="1"/>
  <c r="U16" i="30"/>
  <c r="U90" i="30" s="1"/>
  <c r="T16" i="30"/>
  <c r="T90" i="30" s="1"/>
  <c r="S16" i="30"/>
  <c r="S90" i="30" s="1"/>
  <c r="R16" i="30"/>
  <c r="Q16" i="30"/>
  <c r="Q90" i="30" s="1"/>
  <c r="P16" i="30"/>
  <c r="P119" i="30" s="1"/>
  <c r="O16" i="30"/>
  <c r="N16" i="30"/>
  <c r="N90" i="30" s="1"/>
  <c r="M16" i="30"/>
  <c r="M90" i="30" s="1"/>
  <c r="L16" i="30"/>
  <c r="L90" i="30" s="1"/>
  <c r="K16" i="30"/>
  <c r="K90" i="30" s="1"/>
  <c r="J16" i="30"/>
  <c r="I16" i="30"/>
  <c r="I90" i="30" s="1"/>
  <c r="H16" i="30"/>
  <c r="H90" i="30" s="1"/>
  <c r="G16" i="30"/>
  <c r="G90" i="30" s="1"/>
  <c r="F16" i="30"/>
  <c r="F90" i="30" s="1"/>
  <c r="E16" i="30"/>
  <c r="D16" i="30"/>
  <c r="D90" i="30" s="1"/>
  <c r="C16" i="30"/>
  <c r="C90" i="30" s="1"/>
  <c r="B16" i="30"/>
  <c r="A1" i="30"/>
  <c r="W124" i="29"/>
  <c r="V124" i="29"/>
  <c r="U124" i="29"/>
  <c r="T124" i="29"/>
  <c r="S124" i="29"/>
  <c r="R124" i="29"/>
  <c r="Q124" i="29"/>
  <c r="P124" i="29"/>
  <c r="O124" i="29"/>
  <c r="N124" i="29"/>
  <c r="M124" i="29"/>
  <c r="L124" i="29"/>
  <c r="K124" i="29"/>
  <c r="J124" i="29"/>
  <c r="I124" i="29"/>
  <c r="H124" i="29"/>
  <c r="G124" i="29"/>
  <c r="F124" i="29"/>
  <c r="E124" i="29"/>
  <c r="D124" i="29"/>
  <c r="C124" i="29"/>
  <c r="B124" i="29"/>
  <c r="W121" i="29"/>
  <c r="V121" i="29"/>
  <c r="U121" i="29"/>
  <c r="T121" i="29"/>
  <c r="S121" i="29"/>
  <c r="R121" i="29"/>
  <c r="Q121" i="29"/>
  <c r="P121" i="29"/>
  <c r="O121" i="29"/>
  <c r="N121" i="29"/>
  <c r="M121" i="29"/>
  <c r="L121" i="29"/>
  <c r="K121" i="29"/>
  <c r="J121" i="29"/>
  <c r="I121" i="29"/>
  <c r="H121" i="29"/>
  <c r="G121" i="29"/>
  <c r="F121" i="29"/>
  <c r="E121" i="29"/>
  <c r="D121" i="29"/>
  <c r="C121" i="29"/>
  <c r="B121" i="29"/>
  <c r="R120" i="29"/>
  <c r="Q119" i="29"/>
  <c r="W118" i="29"/>
  <c r="V118" i="29"/>
  <c r="U118" i="29"/>
  <c r="T118" i="29"/>
  <c r="S118" i="29"/>
  <c r="R118" i="29"/>
  <c r="Q118" i="29"/>
  <c r="P118" i="29"/>
  <c r="O118" i="29"/>
  <c r="N118" i="29"/>
  <c r="M118" i="29"/>
  <c r="L118" i="29"/>
  <c r="K118" i="29"/>
  <c r="J118" i="29"/>
  <c r="I118" i="29"/>
  <c r="H118" i="29"/>
  <c r="G118" i="29"/>
  <c r="F118" i="29"/>
  <c r="E118" i="29"/>
  <c r="D118" i="29"/>
  <c r="C118" i="29"/>
  <c r="B118" i="29"/>
  <c r="W117" i="29"/>
  <c r="V117" i="29"/>
  <c r="U117" i="29"/>
  <c r="T117" i="29"/>
  <c r="S117" i="29"/>
  <c r="R117" i="29"/>
  <c r="Q117" i="29"/>
  <c r="P117" i="29"/>
  <c r="O117" i="29"/>
  <c r="N117" i="29"/>
  <c r="M117" i="29"/>
  <c r="L117" i="29"/>
  <c r="K117" i="29"/>
  <c r="J117" i="29"/>
  <c r="I117" i="29"/>
  <c r="H117" i="29"/>
  <c r="G117" i="29"/>
  <c r="F117" i="29"/>
  <c r="E117" i="29"/>
  <c r="D117" i="29"/>
  <c r="C117" i="29"/>
  <c r="B117" i="29"/>
  <c r="W116" i="29"/>
  <c r="V116" i="29"/>
  <c r="U116" i="29"/>
  <c r="T116" i="29"/>
  <c r="S116" i="29"/>
  <c r="R116" i="29"/>
  <c r="Q116" i="29"/>
  <c r="P116" i="29"/>
  <c r="O116" i="29"/>
  <c r="N116" i="29"/>
  <c r="M116" i="29"/>
  <c r="L116" i="29"/>
  <c r="K116" i="29"/>
  <c r="J116" i="29"/>
  <c r="I116" i="29"/>
  <c r="H116" i="29"/>
  <c r="G116" i="29"/>
  <c r="F116" i="29"/>
  <c r="E116" i="29"/>
  <c r="D116" i="29"/>
  <c r="C116" i="29"/>
  <c r="B116" i="29"/>
  <c r="W115" i="29"/>
  <c r="V115" i="29"/>
  <c r="U115" i="29"/>
  <c r="T115" i="29"/>
  <c r="S115" i="29"/>
  <c r="R115" i="29"/>
  <c r="Q115" i="29"/>
  <c r="P115" i="29"/>
  <c r="O115" i="29"/>
  <c r="N115" i="29"/>
  <c r="M115" i="29"/>
  <c r="L115" i="29"/>
  <c r="K115" i="29"/>
  <c r="J115" i="29"/>
  <c r="I115" i="29"/>
  <c r="H115" i="29"/>
  <c r="G115" i="29"/>
  <c r="F115" i="29"/>
  <c r="E115" i="29"/>
  <c r="D115" i="29"/>
  <c r="C115" i="29"/>
  <c r="B115" i="29"/>
  <c r="W114" i="29"/>
  <c r="V114" i="29"/>
  <c r="U114" i="29"/>
  <c r="T114" i="29"/>
  <c r="S114" i="29"/>
  <c r="R114" i="29"/>
  <c r="Q114" i="29"/>
  <c r="P114" i="29"/>
  <c r="O114" i="29"/>
  <c r="N114" i="29"/>
  <c r="M114" i="29"/>
  <c r="L114" i="29"/>
  <c r="K114" i="29"/>
  <c r="J114" i="29"/>
  <c r="I114" i="29"/>
  <c r="H114" i="29"/>
  <c r="G114" i="29"/>
  <c r="F114" i="29"/>
  <c r="E114" i="29"/>
  <c r="D114" i="29"/>
  <c r="C114" i="29"/>
  <c r="B114" i="29"/>
  <c r="W109" i="29"/>
  <c r="V109" i="29"/>
  <c r="U109" i="29"/>
  <c r="T109" i="29"/>
  <c r="S109" i="29"/>
  <c r="R109" i="29"/>
  <c r="Q109" i="29"/>
  <c r="P109" i="29"/>
  <c r="O109" i="29"/>
  <c r="N109" i="29"/>
  <c r="M109" i="29"/>
  <c r="L109" i="29"/>
  <c r="K109" i="29"/>
  <c r="J109" i="29"/>
  <c r="I109" i="29"/>
  <c r="H109" i="29"/>
  <c r="G109" i="29"/>
  <c r="F109" i="29"/>
  <c r="E109" i="29"/>
  <c r="D109" i="29"/>
  <c r="C109" i="29"/>
  <c r="B109" i="29"/>
  <c r="W108" i="29"/>
  <c r="V108" i="29"/>
  <c r="U108" i="29"/>
  <c r="T108" i="29"/>
  <c r="S108" i="29"/>
  <c r="R108" i="29"/>
  <c r="Q108" i="29"/>
  <c r="P108" i="29"/>
  <c r="O108" i="29"/>
  <c r="N108" i="29"/>
  <c r="M108" i="29"/>
  <c r="L108" i="29"/>
  <c r="K108" i="29"/>
  <c r="J108" i="29"/>
  <c r="I108" i="29"/>
  <c r="H108" i="29"/>
  <c r="G108" i="29"/>
  <c r="F108" i="29"/>
  <c r="E108" i="29"/>
  <c r="D108" i="29"/>
  <c r="C108" i="29"/>
  <c r="B108" i="29"/>
  <c r="W107" i="29"/>
  <c r="V107" i="29"/>
  <c r="U107" i="29"/>
  <c r="T107" i="29"/>
  <c r="S107" i="29"/>
  <c r="R107" i="29"/>
  <c r="Q107" i="29"/>
  <c r="P107" i="29"/>
  <c r="O107" i="29"/>
  <c r="N107" i="29"/>
  <c r="M107" i="29"/>
  <c r="L107" i="29"/>
  <c r="K107" i="29"/>
  <c r="J107" i="29"/>
  <c r="I107" i="29"/>
  <c r="H107" i="29"/>
  <c r="G107" i="29"/>
  <c r="F107" i="29"/>
  <c r="E107" i="29"/>
  <c r="D107" i="29"/>
  <c r="C107" i="29"/>
  <c r="B107" i="29"/>
  <c r="W106" i="29"/>
  <c r="V106" i="29"/>
  <c r="U106" i="29"/>
  <c r="T106" i="29"/>
  <c r="S106" i="29"/>
  <c r="R106" i="29"/>
  <c r="Q106" i="29"/>
  <c r="P106" i="29"/>
  <c r="O106" i="29"/>
  <c r="N106" i="29"/>
  <c r="M106" i="29"/>
  <c r="L106" i="29"/>
  <c r="K106" i="29"/>
  <c r="J106" i="29"/>
  <c r="I106" i="29"/>
  <c r="H106" i="29"/>
  <c r="G106" i="29"/>
  <c r="F106" i="29"/>
  <c r="E106" i="29"/>
  <c r="D106" i="29"/>
  <c r="C106" i="29"/>
  <c r="B106" i="29"/>
  <c r="L105" i="29"/>
  <c r="K105" i="29"/>
  <c r="D105" i="29"/>
  <c r="C105" i="29"/>
  <c r="W104" i="29"/>
  <c r="V104" i="29"/>
  <c r="U104" i="29"/>
  <c r="T104" i="29"/>
  <c r="S104" i="29"/>
  <c r="R104" i="29"/>
  <c r="Q104" i="29"/>
  <c r="P104" i="29"/>
  <c r="O104" i="29"/>
  <c r="N104" i="29"/>
  <c r="M104" i="29"/>
  <c r="L104" i="29"/>
  <c r="K104" i="29"/>
  <c r="J104" i="29"/>
  <c r="I104" i="29"/>
  <c r="H104" i="29"/>
  <c r="G104" i="29"/>
  <c r="F104" i="29"/>
  <c r="E104" i="29"/>
  <c r="D104" i="29"/>
  <c r="C104" i="29"/>
  <c r="B104" i="29"/>
  <c r="W103" i="29"/>
  <c r="V103" i="29"/>
  <c r="U103" i="29"/>
  <c r="T103" i="29"/>
  <c r="S103" i="29"/>
  <c r="R103" i="29"/>
  <c r="Q103" i="29"/>
  <c r="P103" i="29"/>
  <c r="O103" i="29"/>
  <c r="N103" i="29"/>
  <c r="M103" i="29"/>
  <c r="L103" i="29"/>
  <c r="K103" i="29"/>
  <c r="J103" i="29"/>
  <c r="I103" i="29"/>
  <c r="H103" i="29"/>
  <c r="G103" i="29"/>
  <c r="F103" i="29"/>
  <c r="E103" i="29"/>
  <c r="D103" i="29"/>
  <c r="C103" i="29"/>
  <c r="B103" i="29"/>
  <c r="W102" i="29"/>
  <c r="V102" i="29"/>
  <c r="U102" i="29"/>
  <c r="T102" i="29"/>
  <c r="S102" i="29"/>
  <c r="R102" i="29"/>
  <c r="Q102" i="29"/>
  <c r="P102" i="29"/>
  <c r="O102" i="29"/>
  <c r="N102" i="29"/>
  <c r="M102" i="29"/>
  <c r="L102" i="29"/>
  <c r="K102" i="29"/>
  <c r="J102" i="29"/>
  <c r="I102" i="29"/>
  <c r="H102" i="29"/>
  <c r="G102" i="29"/>
  <c r="F102" i="29"/>
  <c r="E102" i="29"/>
  <c r="D102" i="29"/>
  <c r="C102" i="29"/>
  <c r="B102" i="29"/>
  <c r="W101" i="29"/>
  <c r="V101" i="29"/>
  <c r="U101" i="29"/>
  <c r="T101" i="29"/>
  <c r="S101" i="29"/>
  <c r="R101" i="29"/>
  <c r="Q101" i="29"/>
  <c r="P101" i="29"/>
  <c r="O101" i="29"/>
  <c r="N101" i="29"/>
  <c r="M101" i="29"/>
  <c r="L101" i="29"/>
  <c r="K101" i="29"/>
  <c r="J101" i="29"/>
  <c r="I101" i="29"/>
  <c r="H101" i="29"/>
  <c r="G101" i="29"/>
  <c r="F101" i="29"/>
  <c r="E101" i="29"/>
  <c r="D101" i="29"/>
  <c r="C101" i="29"/>
  <c r="B101" i="29"/>
  <c r="W100" i="29"/>
  <c r="V100" i="29"/>
  <c r="U100" i="29"/>
  <c r="T100" i="29"/>
  <c r="S100" i="29"/>
  <c r="R100" i="29"/>
  <c r="Q100" i="29"/>
  <c r="P100" i="29"/>
  <c r="O100" i="29"/>
  <c r="N100" i="29"/>
  <c r="M100" i="29"/>
  <c r="L100" i="29"/>
  <c r="K100" i="29"/>
  <c r="J100" i="29"/>
  <c r="I100" i="29"/>
  <c r="H100" i="29"/>
  <c r="G100" i="29"/>
  <c r="F100" i="29"/>
  <c r="E100" i="29"/>
  <c r="D100" i="29"/>
  <c r="C100" i="29"/>
  <c r="B100" i="29"/>
  <c r="Q99" i="29"/>
  <c r="E99" i="29"/>
  <c r="W98" i="29"/>
  <c r="V98" i="29"/>
  <c r="U98" i="29"/>
  <c r="T98" i="29"/>
  <c r="S98" i="29"/>
  <c r="R98" i="29"/>
  <c r="Q98" i="29"/>
  <c r="P98" i="29"/>
  <c r="O98" i="29"/>
  <c r="N98" i="29"/>
  <c r="M98" i="29"/>
  <c r="L98" i="29"/>
  <c r="K98" i="29"/>
  <c r="J98" i="29"/>
  <c r="I98" i="29"/>
  <c r="H98" i="29"/>
  <c r="G98" i="29"/>
  <c r="F98" i="29"/>
  <c r="E98" i="29"/>
  <c r="D98" i="29"/>
  <c r="C98" i="29"/>
  <c r="B98" i="29"/>
  <c r="W97" i="29"/>
  <c r="V97" i="29"/>
  <c r="U97" i="29"/>
  <c r="T97" i="29"/>
  <c r="S97" i="29"/>
  <c r="R97" i="29"/>
  <c r="Q97" i="29"/>
  <c r="P97" i="29"/>
  <c r="O97" i="29"/>
  <c r="N97" i="29"/>
  <c r="M97" i="29"/>
  <c r="L97" i="29"/>
  <c r="K97" i="29"/>
  <c r="J97" i="29"/>
  <c r="I97" i="29"/>
  <c r="H97" i="29"/>
  <c r="G97" i="29"/>
  <c r="F97" i="29"/>
  <c r="E97" i="29"/>
  <c r="D97" i="29"/>
  <c r="C97" i="29"/>
  <c r="B97" i="29"/>
  <c r="W96" i="29"/>
  <c r="V96" i="29"/>
  <c r="U96" i="29"/>
  <c r="T96" i="29"/>
  <c r="S96" i="29"/>
  <c r="R96" i="29"/>
  <c r="Q96" i="29"/>
  <c r="P96" i="29"/>
  <c r="O96" i="29"/>
  <c r="N96" i="29"/>
  <c r="M96" i="29"/>
  <c r="L96" i="29"/>
  <c r="K96" i="29"/>
  <c r="J96" i="29"/>
  <c r="I96" i="29"/>
  <c r="H96" i="29"/>
  <c r="G96" i="29"/>
  <c r="F96" i="29"/>
  <c r="E96" i="29"/>
  <c r="D96" i="29"/>
  <c r="C96" i="29"/>
  <c r="B96" i="29"/>
  <c r="W95" i="29"/>
  <c r="V95" i="29"/>
  <c r="U95" i="29"/>
  <c r="T95" i="29"/>
  <c r="S95" i="29"/>
  <c r="R95" i="29"/>
  <c r="Q95" i="29"/>
  <c r="P95" i="29"/>
  <c r="O95" i="29"/>
  <c r="N95" i="29"/>
  <c r="M95" i="29"/>
  <c r="L95" i="29"/>
  <c r="K95" i="29"/>
  <c r="J95" i="29"/>
  <c r="I95" i="29"/>
  <c r="H95" i="29"/>
  <c r="G95" i="29"/>
  <c r="F95" i="29"/>
  <c r="E95" i="29"/>
  <c r="D95" i="29"/>
  <c r="C95" i="29"/>
  <c r="B95" i="29"/>
  <c r="W94" i="29"/>
  <c r="O94" i="29"/>
  <c r="K94" i="29"/>
  <c r="G94" i="29"/>
  <c r="W93" i="29"/>
  <c r="V93" i="29"/>
  <c r="U93" i="29"/>
  <c r="T93" i="29"/>
  <c r="S93" i="29"/>
  <c r="R93" i="29"/>
  <c r="Q93" i="29"/>
  <c r="P93" i="29"/>
  <c r="O93" i="29"/>
  <c r="N93" i="29"/>
  <c r="M93" i="29"/>
  <c r="L93" i="29"/>
  <c r="K93" i="29"/>
  <c r="J93" i="29"/>
  <c r="I93" i="29"/>
  <c r="H93" i="29"/>
  <c r="G93" i="29"/>
  <c r="F93" i="29"/>
  <c r="E93" i="29"/>
  <c r="D93" i="29"/>
  <c r="C93" i="29"/>
  <c r="B93" i="29"/>
  <c r="W92" i="29"/>
  <c r="V92" i="29"/>
  <c r="U92" i="29"/>
  <c r="T92" i="29"/>
  <c r="S92" i="29"/>
  <c r="R92" i="29"/>
  <c r="Q92" i="29"/>
  <c r="P92" i="29"/>
  <c r="O92" i="29"/>
  <c r="N92" i="29"/>
  <c r="M92" i="29"/>
  <c r="L92" i="29"/>
  <c r="K92" i="29"/>
  <c r="J92" i="29"/>
  <c r="I92" i="29"/>
  <c r="H92" i="29"/>
  <c r="G92" i="29"/>
  <c r="F92" i="29"/>
  <c r="E92" i="29"/>
  <c r="D92" i="29"/>
  <c r="C92" i="29"/>
  <c r="B92" i="29"/>
  <c r="W91" i="29"/>
  <c r="V91" i="29"/>
  <c r="U91" i="29"/>
  <c r="T91" i="29"/>
  <c r="S91" i="29"/>
  <c r="R91" i="29"/>
  <c r="Q91" i="29"/>
  <c r="P91" i="29"/>
  <c r="O91" i="29"/>
  <c r="N91" i="29"/>
  <c r="M91" i="29"/>
  <c r="L91" i="29"/>
  <c r="K91" i="29"/>
  <c r="J91" i="29"/>
  <c r="I91" i="29"/>
  <c r="H91" i="29"/>
  <c r="G91" i="29"/>
  <c r="F91" i="29"/>
  <c r="E91" i="29"/>
  <c r="D91" i="29"/>
  <c r="C91" i="29"/>
  <c r="B91" i="29"/>
  <c r="V90" i="29"/>
  <c r="U90" i="29"/>
  <c r="L90" i="29"/>
  <c r="W89" i="29"/>
  <c r="V89" i="29"/>
  <c r="U89" i="29"/>
  <c r="T89" i="29"/>
  <c r="S89" i="29"/>
  <c r="R89" i="29"/>
  <c r="Q89" i="29"/>
  <c r="P89" i="29"/>
  <c r="O89" i="29"/>
  <c r="N89" i="29"/>
  <c r="M89" i="29"/>
  <c r="L89" i="29"/>
  <c r="K89" i="29"/>
  <c r="J89" i="29"/>
  <c r="I89" i="29"/>
  <c r="H89" i="29"/>
  <c r="G89" i="29"/>
  <c r="F89" i="29"/>
  <c r="E89" i="29"/>
  <c r="D89" i="29"/>
  <c r="C89" i="29"/>
  <c r="B89" i="29"/>
  <c r="W88" i="29"/>
  <c r="V88" i="29"/>
  <c r="U88" i="29"/>
  <c r="T88" i="29"/>
  <c r="S88" i="29"/>
  <c r="R88" i="29"/>
  <c r="Q88" i="29"/>
  <c r="P88" i="29"/>
  <c r="O88" i="29"/>
  <c r="N88" i="29"/>
  <c r="M88" i="29"/>
  <c r="L88" i="29"/>
  <c r="K88" i="29"/>
  <c r="J88" i="29"/>
  <c r="I88" i="29"/>
  <c r="H88" i="29"/>
  <c r="G88" i="29"/>
  <c r="F88" i="29"/>
  <c r="E88" i="29"/>
  <c r="D88" i="29"/>
  <c r="C88" i="29"/>
  <c r="B88" i="29"/>
  <c r="W87" i="29"/>
  <c r="V87" i="29"/>
  <c r="U87" i="29"/>
  <c r="T87" i="29"/>
  <c r="S87" i="29"/>
  <c r="R87" i="29"/>
  <c r="Q87" i="29"/>
  <c r="P87" i="29"/>
  <c r="O87" i="29"/>
  <c r="N87" i="29"/>
  <c r="M87" i="29"/>
  <c r="L87" i="29"/>
  <c r="K87" i="29"/>
  <c r="J87" i="29"/>
  <c r="I87" i="29"/>
  <c r="H87" i="29"/>
  <c r="G87" i="29"/>
  <c r="F87" i="29"/>
  <c r="E87" i="29"/>
  <c r="D87" i="29"/>
  <c r="C87" i="29"/>
  <c r="B87" i="29"/>
  <c r="W86" i="29"/>
  <c r="V86" i="29"/>
  <c r="U86" i="29"/>
  <c r="T86" i="29"/>
  <c r="S86" i="29"/>
  <c r="R86" i="29"/>
  <c r="Q86" i="29"/>
  <c r="P86" i="29"/>
  <c r="O86" i="29"/>
  <c r="N86" i="29"/>
  <c r="N84" i="29" s="1"/>
  <c r="M86" i="29"/>
  <c r="L86" i="29"/>
  <c r="K86" i="29"/>
  <c r="J86" i="29"/>
  <c r="I86" i="29"/>
  <c r="H86" i="29"/>
  <c r="G86" i="29"/>
  <c r="F86" i="29"/>
  <c r="E86" i="29"/>
  <c r="D86" i="29"/>
  <c r="C86" i="29"/>
  <c r="B86" i="29"/>
  <c r="W85" i="29"/>
  <c r="V85" i="29"/>
  <c r="V84" i="29" s="1"/>
  <c r="U85" i="29"/>
  <c r="T85" i="29"/>
  <c r="S85" i="29"/>
  <c r="R85" i="29"/>
  <c r="Q85" i="29"/>
  <c r="P85" i="29"/>
  <c r="O85" i="29"/>
  <c r="N85" i="29"/>
  <c r="M85" i="29"/>
  <c r="L85" i="29"/>
  <c r="K85" i="29"/>
  <c r="J85" i="29"/>
  <c r="I85" i="29"/>
  <c r="H85" i="29"/>
  <c r="G85" i="29"/>
  <c r="F85" i="29"/>
  <c r="E85" i="29"/>
  <c r="D85" i="29"/>
  <c r="C85" i="29"/>
  <c r="C84" i="29" s="1"/>
  <c r="B85" i="29"/>
  <c r="W66" i="29"/>
  <c r="V66" i="29"/>
  <c r="V123" i="31" s="1"/>
  <c r="U66" i="29"/>
  <c r="T66" i="29"/>
  <c r="T123" i="29" s="1"/>
  <c r="S66" i="29"/>
  <c r="S123" i="29" s="1"/>
  <c r="R66" i="29"/>
  <c r="Q66" i="29"/>
  <c r="P66" i="29"/>
  <c r="P123" i="29" s="1"/>
  <c r="O66" i="29"/>
  <c r="N66" i="29"/>
  <c r="M66" i="29"/>
  <c r="L66" i="29"/>
  <c r="L123" i="29" s="1"/>
  <c r="K66" i="29"/>
  <c r="K123" i="29" s="1"/>
  <c r="J66" i="29"/>
  <c r="I66" i="29"/>
  <c r="I123" i="29" s="1"/>
  <c r="H66" i="29"/>
  <c r="H123" i="29" s="1"/>
  <c r="G66" i="29"/>
  <c r="F66" i="29"/>
  <c r="E66" i="29"/>
  <c r="D66" i="29"/>
  <c r="D123" i="29" s="1"/>
  <c r="C66" i="29"/>
  <c r="C123" i="29" s="1"/>
  <c r="B66" i="29"/>
  <c r="W45" i="29"/>
  <c r="V45" i="29"/>
  <c r="V122" i="31" s="1"/>
  <c r="U45" i="29"/>
  <c r="U122" i="29" s="1"/>
  <c r="T45" i="29"/>
  <c r="S45" i="29"/>
  <c r="R45" i="29"/>
  <c r="Q45" i="29"/>
  <c r="Q122" i="29" s="1"/>
  <c r="P45" i="29"/>
  <c r="P99" i="29" s="1"/>
  <c r="O45" i="29"/>
  <c r="N45" i="29"/>
  <c r="N122" i="29" s="1"/>
  <c r="M45" i="29"/>
  <c r="M122" i="29" s="1"/>
  <c r="L45" i="29"/>
  <c r="K45" i="29"/>
  <c r="J45" i="29"/>
  <c r="I45" i="29"/>
  <c r="I122" i="29" s="1"/>
  <c r="H45" i="29"/>
  <c r="G45" i="29"/>
  <c r="F45" i="29"/>
  <c r="F122" i="29" s="1"/>
  <c r="E45" i="29"/>
  <c r="E122" i="29" s="1"/>
  <c r="D45" i="29"/>
  <c r="D122" i="31" s="1"/>
  <c r="C45" i="29"/>
  <c r="B45" i="29"/>
  <c r="W25" i="29"/>
  <c r="W120" i="29" s="1"/>
  <c r="V25" i="29"/>
  <c r="V120" i="29" s="1"/>
  <c r="U25" i="29"/>
  <c r="U120" i="29" s="1"/>
  <c r="T25" i="29"/>
  <c r="T94" i="29" s="1"/>
  <c r="S25" i="29"/>
  <c r="S94" i="29" s="1"/>
  <c r="R25" i="29"/>
  <c r="R94" i="29" s="1"/>
  <c r="Q25" i="29"/>
  <c r="P25" i="29"/>
  <c r="O25" i="29"/>
  <c r="O120" i="29" s="1"/>
  <c r="N25" i="29"/>
  <c r="M25" i="29"/>
  <c r="L25" i="29"/>
  <c r="L120" i="29" s="1"/>
  <c r="K25" i="29"/>
  <c r="K120" i="29" s="1"/>
  <c r="J25" i="29"/>
  <c r="J94" i="29" s="1"/>
  <c r="I25" i="29"/>
  <c r="H25" i="29"/>
  <c r="G25" i="29"/>
  <c r="G120" i="29" s="1"/>
  <c r="F25" i="29"/>
  <c r="E25" i="29"/>
  <c r="E120" i="30" s="1"/>
  <c r="D25" i="29"/>
  <c r="D94" i="29" s="1"/>
  <c r="C25" i="29"/>
  <c r="C120" i="29" s="1"/>
  <c r="B25" i="29"/>
  <c r="B94" i="29" s="1"/>
  <c r="W16" i="29"/>
  <c r="W119" i="29" s="1"/>
  <c r="V16" i="29"/>
  <c r="V119" i="29" s="1"/>
  <c r="U16" i="29"/>
  <c r="U119" i="29" s="1"/>
  <c r="T16" i="29"/>
  <c r="S16" i="29"/>
  <c r="R16" i="29"/>
  <c r="R119" i="29" s="1"/>
  <c r="Q16" i="29"/>
  <c r="Q90" i="29" s="1"/>
  <c r="P16" i="29"/>
  <c r="P90" i="29" s="1"/>
  <c r="O16" i="29"/>
  <c r="O119" i="29" s="1"/>
  <c r="N16" i="29"/>
  <c r="N119" i="29" s="1"/>
  <c r="M16" i="29"/>
  <c r="M119" i="29" s="1"/>
  <c r="L16" i="29"/>
  <c r="L119" i="29" s="1"/>
  <c r="K16" i="29"/>
  <c r="J16" i="29"/>
  <c r="J90" i="29" s="1"/>
  <c r="I16" i="29"/>
  <c r="I90" i="29" s="1"/>
  <c r="H16" i="29"/>
  <c r="H90" i="29" s="1"/>
  <c r="G16" i="29"/>
  <c r="G119" i="29" s="1"/>
  <c r="F16" i="29"/>
  <c r="F119" i="29" s="1"/>
  <c r="E16" i="29"/>
  <c r="E119" i="29" s="1"/>
  <c r="D16" i="29"/>
  <c r="C16" i="29"/>
  <c r="C119" i="29" s="1"/>
  <c r="B16" i="29"/>
  <c r="B119" i="29" s="1"/>
  <c r="A1" i="29"/>
  <c r="J38" i="28"/>
  <c r="W37" i="28"/>
  <c r="V37" i="28"/>
  <c r="U37" i="28"/>
  <c r="T37" i="28"/>
  <c r="S37" i="28"/>
  <c r="R37" i="28"/>
  <c r="Q37" i="28"/>
  <c r="P37" i="28"/>
  <c r="O37" i="28"/>
  <c r="N37" i="28"/>
  <c r="M37" i="28"/>
  <c r="L37" i="28"/>
  <c r="K37" i="28"/>
  <c r="J37" i="28"/>
  <c r="I37" i="28"/>
  <c r="H37" i="28"/>
  <c r="G37" i="28"/>
  <c r="F37" i="28"/>
  <c r="E37" i="28"/>
  <c r="D37" i="28"/>
  <c r="C37" i="28"/>
  <c r="B37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W35" i="28"/>
  <c r="V35" i="28"/>
  <c r="U35" i="28"/>
  <c r="T35" i="28"/>
  <c r="S35" i="28"/>
  <c r="R35" i="28"/>
  <c r="Q35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C35" i="28"/>
  <c r="B35" i="28"/>
  <c r="W33" i="28"/>
  <c r="W38" i="28" s="1"/>
  <c r="W175" i="4" s="1"/>
  <c r="V33" i="28"/>
  <c r="V38" i="28" s="1"/>
  <c r="U33" i="28"/>
  <c r="U38" i="28" s="1"/>
  <c r="U175" i="4" s="1"/>
  <c r="T33" i="28"/>
  <c r="T38" i="28" s="1"/>
  <c r="T175" i="4" s="1"/>
  <c r="S33" i="28"/>
  <c r="S38" i="28" s="1"/>
  <c r="R33" i="28"/>
  <c r="R38" i="28" s="1"/>
  <c r="R175" i="4" s="1"/>
  <c r="Q33" i="28"/>
  <c r="Q38" i="28" s="1"/>
  <c r="Q175" i="4" s="1"/>
  <c r="P33" i="28"/>
  <c r="P38" i="28" s="1"/>
  <c r="O33" i="28"/>
  <c r="O38" i="28" s="1"/>
  <c r="O175" i="4" s="1"/>
  <c r="N33" i="28"/>
  <c r="N38" i="28" s="1"/>
  <c r="M33" i="28"/>
  <c r="M38" i="28" s="1"/>
  <c r="M175" i="4" s="1"/>
  <c r="L33" i="28"/>
  <c r="L38" i="28" s="1"/>
  <c r="K33" i="28"/>
  <c r="K38" i="28" s="1"/>
  <c r="J33" i="28"/>
  <c r="I33" i="28"/>
  <c r="I38" i="28" s="1"/>
  <c r="I175" i="4" s="1"/>
  <c r="H33" i="28"/>
  <c r="H38" i="28" s="1"/>
  <c r="H175" i="4" s="1"/>
  <c r="G33" i="28"/>
  <c r="G38" i="28" s="1"/>
  <c r="F33" i="28"/>
  <c r="F38" i="28" s="1"/>
  <c r="E33" i="28"/>
  <c r="E38" i="28" s="1"/>
  <c r="E175" i="4" s="1"/>
  <c r="D33" i="28"/>
  <c r="D38" i="28" s="1"/>
  <c r="C33" i="28"/>
  <c r="C38" i="28" s="1"/>
  <c r="B33" i="28"/>
  <c r="B38" i="28" s="1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C23" i="28"/>
  <c r="B23" i="28"/>
  <c r="W20" i="28"/>
  <c r="V20" i="28"/>
  <c r="U20" i="28"/>
  <c r="T20" i="28"/>
  <c r="S20" i="28"/>
  <c r="R20" i="28"/>
  <c r="Q20" i="28"/>
  <c r="P20" i="28"/>
  <c r="O20" i="28"/>
  <c r="N20" i="28"/>
  <c r="M20" i="28"/>
  <c r="L20" i="28"/>
  <c r="K20" i="28"/>
  <c r="J20" i="28"/>
  <c r="I20" i="28"/>
  <c r="H20" i="28"/>
  <c r="G20" i="28"/>
  <c r="F20" i="28"/>
  <c r="E20" i="28"/>
  <c r="D20" i="28"/>
  <c r="C20" i="28"/>
  <c r="B20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A1" i="28"/>
  <c r="W162" i="27"/>
  <c r="V162" i="27"/>
  <c r="U162" i="27"/>
  <c r="T162" i="27"/>
  <c r="S162" i="27"/>
  <c r="R162" i="27"/>
  <c r="Q162" i="27"/>
  <c r="P162" i="27"/>
  <c r="O162" i="27"/>
  <c r="N162" i="27"/>
  <c r="M162" i="27"/>
  <c r="L162" i="27"/>
  <c r="K162" i="27"/>
  <c r="J162" i="27"/>
  <c r="I162" i="27"/>
  <c r="H162" i="27"/>
  <c r="G162" i="27"/>
  <c r="F162" i="27"/>
  <c r="E162" i="27"/>
  <c r="D162" i="27"/>
  <c r="C162" i="27"/>
  <c r="B162" i="27"/>
  <c r="W161" i="27"/>
  <c r="V161" i="27"/>
  <c r="U161" i="27"/>
  <c r="T161" i="27"/>
  <c r="S161" i="27"/>
  <c r="R161" i="27"/>
  <c r="Q161" i="27"/>
  <c r="P161" i="27"/>
  <c r="O161" i="27"/>
  <c r="N161" i="27"/>
  <c r="M161" i="27"/>
  <c r="L161" i="27"/>
  <c r="K161" i="27"/>
  <c r="J161" i="27"/>
  <c r="I161" i="27"/>
  <c r="H161" i="27"/>
  <c r="G161" i="27"/>
  <c r="F161" i="27"/>
  <c r="E161" i="27"/>
  <c r="D161" i="27"/>
  <c r="C161" i="27"/>
  <c r="B161" i="27"/>
  <c r="W160" i="27"/>
  <c r="V160" i="27"/>
  <c r="U160" i="27"/>
  <c r="T160" i="27"/>
  <c r="S160" i="27"/>
  <c r="R160" i="27"/>
  <c r="Q160" i="27"/>
  <c r="P160" i="27"/>
  <c r="O160" i="27"/>
  <c r="N160" i="27"/>
  <c r="M160" i="27"/>
  <c r="L160" i="27"/>
  <c r="K160" i="27"/>
  <c r="J160" i="27"/>
  <c r="I160" i="27"/>
  <c r="H160" i="27"/>
  <c r="G160" i="27"/>
  <c r="F160" i="27"/>
  <c r="E160" i="27"/>
  <c r="D160" i="27"/>
  <c r="C160" i="27"/>
  <c r="B160" i="27"/>
  <c r="W159" i="27"/>
  <c r="V159" i="27"/>
  <c r="U159" i="27"/>
  <c r="T159" i="27"/>
  <c r="S159" i="27"/>
  <c r="R159" i="27"/>
  <c r="Q159" i="27"/>
  <c r="P159" i="27"/>
  <c r="O159" i="27"/>
  <c r="N159" i="27"/>
  <c r="M159" i="27"/>
  <c r="L159" i="27"/>
  <c r="K159" i="27"/>
  <c r="J159" i="27"/>
  <c r="I159" i="27"/>
  <c r="H159" i="27"/>
  <c r="G159" i="27"/>
  <c r="F159" i="27"/>
  <c r="E159" i="27"/>
  <c r="D159" i="27"/>
  <c r="C159" i="27"/>
  <c r="B159" i="27"/>
  <c r="W158" i="27"/>
  <c r="V158" i="27"/>
  <c r="U158" i="27"/>
  <c r="T158" i="27"/>
  <c r="S158" i="27"/>
  <c r="R158" i="27"/>
  <c r="Q158" i="27"/>
  <c r="P158" i="27"/>
  <c r="O158" i="27"/>
  <c r="N158" i="27"/>
  <c r="M158" i="27"/>
  <c r="L158" i="27"/>
  <c r="K158" i="27"/>
  <c r="J158" i="27"/>
  <c r="I158" i="27"/>
  <c r="H158" i="27"/>
  <c r="G158" i="27"/>
  <c r="F158" i="27"/>
  <c r="E158" i="27"/>
  <c r="D158" i="27"/>
  <c r="C158" i="27"/>
  <c r="B158" i="27"/>
  <c r="W157" i="27"/>
  <c r="V157" i="27"/>
  <c r="U157" i="27"/>
  <c r="T157" i="27"/>
  <c r="S157" i="27"/>
  <c r="R157" i="27"/>
  <c r="Q157" i="27"/>
  <c r="P157" i="27"/>
  <c r="O157" i="27"/>
  <c r="N157" i="27"/>
  <c r="M157" i="27"/>
  <c r="L157" i="27"/>
  <c r="K157" i="27"/>
  <c r="J157" i="27"/>
  <c r="I157" i="27"/>
  <c r="H157" i="27"/>
  <c r="G157" i="27"/>
  <c r="F157" i="27"/>
  <c r="E157" i="27"/>
  <c r="D157" i="27"/>
  <c r="C157" i="27"/>
  <c r="B157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B156" i="27"/>
  <c r="W151" i="27"/>
  <c r="V151" i="27"/>
  <c r="U151" i="27"/>
  <c r="T151" i="27"/>
  <c r="S151" i="27"/>
  <c r="R151" i="27"/>
  <c r="Q151" i="27"/>
  <c r="P151" i="27"/>
  <c r="O151" i="27"/>
  <c r="N151" i="27"/>
  <c r="M151" i="27"/>
  <c r="L151" i="27"/>
  <c r="K151" i="27"/>
  <c r="J151" i="27"/>
  <c r="I151" i="27"/>
  <c r="H151" i="27"/>
  <c r="G151" i="27"/>
  <c r="F151" i="27"/>
  <c r="E151" i="27"/>
  <c r="D151" i="27"/>
  <c r="C151" i="27"/>
  <c r="B151" i="27"/>
  <c r="W150" i="27"/>
  <c r="V150" i="27"/>
  <c r="U150" i="27"/>
  <c r="T150" i="27"/>
  <c r="S150" i="27"/>
  <c r="R150" i="27"/>
  <c r="Q150" i="27"/>
  <c r="P150" i="27"/>
  <c r="O150" i="27"/>
  <c r="N150" i="27"/>
  <c r="M150" i="27"/>
  <c r="L150" i="27"/>
  <c r="K150" i="27"/>
  <c r="J150" i="27"/>
  <c r="I150" i="27"/>
  <c r="H150" i="27"/>
  <c r="G150" i="27"/>
  <c r="F150" i="27"/>
  <c r="E150" i="27"/>
  <c r="D150" i="27"/>
  <c r="C150" i="27"/>
  <c r="B150" i="27"/>
  <c r="W149" i="27"/>
  <c r="V149" i="27"/>
  <c r="U149" i="27"/>
  <c r="T149" i="27"/>
  <c r="S149" i="27"/>
  <c r="R149" i="27"/>
  <c r="Q149" i="27"/>
  <c r="P149" i="27"/>
  <c r="O149" i="27"/>
  <c r="N149" i="27"/>
  <c r="M149" i="27"/>
  <c r="L149" i="27"/>
  <c r="K149" i="27"/>
  <c r="J149" i="27"/>
  <c r="I149" i="27"/>
  <c r="H149" i="27"/>
  <c r="G149" i="27"/>
  <c r="F149" i="27"/>
  <c r="E149" i="27"/>
  <c r="D149" i="27"/>
  <c r="C149" i="27"/>
  <c r="B149" i="27"/>
  <c r="W148" i="27"/>
  <c r="V148" i="27"/>
  <c r="U148" i="27"/>
  <c r="T148" i="27"/>
  <c r="S148" i="27"/>
  <c r="R148" i="27"/>
  <c r="Q148" i="27"/>
  <c r="P148" i="27"/>
  <c r="O148" i="27"/>
  <c r="N148" i="27"/>
  <c r="M148" i="27"/>
  <c r="L148" i="27"/>
  <c r="K148" i="27"/>
  <c r="J148" i="27"/>
  <c r="I148" i="27"/>
  <c r="H148" i="27"/>
  <c r="G148" i="27"/>
  <c r="F148" i="27"/>
  <c r="E148" i="27"/>
  <c r="D148" i="27"/>
  <c r="C148" i="27"/>
  <c r="B148" i="27"/>
  <c r="W147" i="27"/>
  <c r="V147" i="27"/>
  <c r="U147" i="27"/>
  <c r="T147" i="27"/>
  <c r="S147" i="27"/>
  <c r="R147" i="27"/>
  <c r="Q147" i="27"/>
  <c r="P147" i="27"/>
  <c r="O147" i="27"/>
  <c r="N147" i="27"/>
  <c r="M147" i="27"/>
  <c r="L147" i="27"/>
  <c r="K147" i="27"/>
  <c r="J147" i="27"/>
  <c r="I147" i="27"/>
  <c r="H147" i="27"/>
  <c r="G147" i="27"/>
  <c r="F147" i="27"/>
  <c r="E147" i="27"/>
  <c r="D147" i="27"/>
  <c r="C147" i="27"/>
  <c r="B147" i="27"/>
  <c r="W146" i="27"/>
  <c r="V146" i="27"/>
  <c r="U146" i="27"/>
  <c r="T146" i="27"/>
  <c r="S146" i="27"/>
  <c r="R146" i="27"/>
  <c r="Q146" i="27"/>
  <c r="P146" i="27"/>
  <c r="O146" i="27"/>
  <c r="N146" i="27"/>
  <c r="M146" i="27"/>
  <c r="L146" i="27"/>
  <c r="K146" i="27"/>
  <c r="J146" i="27"/>
  <c r="I146" i="27"/>
  <c r="H146" i="27"/>
  <c r="G146" i="27"/>
  <c r="F146" i="27"/>
  <c r="E146" i="27"/>
  <c r="D146" i="27"/>
  <c r="C146" i="27"/>
  <c r="B146" i="27"/>
  <c r="W144" i="27"/>
  <c r="V144" i="27"/>
  <c r="U144" i="27"/>
  <c r="T144" i="27"/>
  <c r="S144" i="27"/>
  <c r="R144" i="27"/>
  <c r="Q144" i="27"/>
  <c r="P144" i="27"/>
  <c r="O144" i="27"/>
  <c r="N144" i="27"/>
  <c r="M144" i="27"/>
  <c r="L144" i="27"/>
  <c r="K144" i="27"/>
  <c r="J144" i="27"/>
  <c r="I144" i="27"/>
  <c r="H144" i="27"/>
  <c r="G144" i="27"/>
  <c r="F144" i="27"/>
  <c r="E144" i="27"/>
  <c r="D144" i="27"/>
  <c r="C144" i="27"/>
  <c r="B144" i="27"/>
  <c r="W142" i="27"/>
  <c r="V142" i="27"/>
  <c r="U142" i="27"/>
  <c r="T142" i="27"/>
  <c r="S142" i="27"/>
  <c r="R142" i="27"/>
  <c r="Q142" i="27"/>
  <c r="P142" i="27"/>
  <c r="O142" i="27"/>
  <c r="N142" i="27"/>
  <c r="M142" i="27"/>
  <c r="L142" i="27"/>
  <c r="K142" i="27"/>
  <c r="J142" i="27"/>
  <c r="I142" i="27"/>
  <c r="H142" i="27"/>
  <c r="G142" i="27"/>
  <c r="F142" i="27"/>
  <c r="E142" i="27"/>
  <c r="D142" i="27"/>
  <c r="C142" i="27"/>
  <c r="B142" i="27"/>
  <c r="W141" i="27"/>
  <c r="V141" i="27"/>
  <c r="U141" i="27"/>
  <c r="T141" i="27"/>
  <c r="S141" i="27"/>
  <c r="R141" i="27"/>
  <c r="Q141" i="27"/>
  <c r="P141" i="27"/>
  <c r="O141" i="27"/>
  <c r="N141" i="27"/>
  <c r="M141" i="27"/>
  <c r="L141" i="27"/>
  <c r="K141" i="27"/>
  <c r="J141" i="27"/>
  <c r="I141" i="27"/>
  <c r="H141" i="27"/>
  <c r="G141" i="27"/>
  <c r="F141" i="27"/>
  <c r="E141" i="27"/>
  <c r="D141" i="27"/>
  <c r="C141" i="27"/>
  <c r="B141" i="27"/>
  <c r="W140" i="27"/>
  <c r="V140" i="27"/>
  <c r="U140" i="27"/>
  <c r="T140" i="27"/>
  <c r="S140" i="27"/>
  <c r="R140" i="27"/>
  <c r="Q140" i="27"/>
  <c r="P140" i="27"/>
  <c r="O140" i="27"/>
  <c r="N140" i="27"/>
  <c r="M140" i="27"/>
  <c r="L140" i="27"/>
  <c r="K140" i="27"/>
  <c r="J140" i="27"/>
  <c r="I140" i="27"/>
  <c r="H140" i="27"/>
  <c r="G140" i="27"/>
  <c r="F140" i="27"/>
  <c r="E140" i="27"/>
  <c r="D140" i="27"/>
  <c r="C140" i="27"/>
  <c r="B140" i="27"/>
  <c r="W139" i="27"/>
  <c r="V139" i="27"/>
  <c r="U139" i="27"/>
  <c r="T139" i="27"/>
  <c r="S139" i="27"/>
  <c r="R139" i="27"/>
  <c r="Q139" i="27"/>
  <c r="P139" i="27"/>
  <c r="O139" i="27"/>
  <c r="N139" i="27"/>
  <c r="M139" i="27"/>
  <c r="L139" i="27"/>
  <c r="K139" i="27"/>
  <c r="J139" i="27"/>
  <c r="I139" i="27"/>
  <c r="H139" i="27"/>
  <c r="G139" i="27"/>
  <c r="F139" i="27"/>
  <c r="E139" i="27"/>
  <c r="D139" i="27"/>
  <c r="C139" i="27"/>
  <c r="B139" i="27"/>
  <c r="W138" i="27"/>
  <c r="V138" i="27"/>
  <c r="U138" i="27"/>
  <c r="T138" i="27"/>
  <c r="S138" i="27"/>
  <c r="R138" i="27"/>
  <c r="Q138" i="27"/>
  <c r="P138" i="27"/>
  <c r="O138" i="27"/>
  <c r="N138" i="27"/>
  <c r="M138" i="27"/>
  <c r="L138" i="27"/>
  <c r="K138" i="27"/>
  <c r="J138" i="27"/>
  <c r="I138" i="27"/>
  <c r="H138" i="27"/>
  <c r="G138" i="27"/>
  <c r="F138" i="27"/>
  <c r="E138" i="27"/>
  <c r="D138" i="27"/>
  <c r="C138" i="27"/>
  <c r="B138" i="27"/>
  <c r="W137" i="27"/>
  <c r="V137" i="27"/>
  <c r="U137" i="27"/>
  <c r="T137" i="27"/>
  <c r="S137" i="27"/>
  <c r="R137" i="27"/>
  <c r="Q137" i="27"/>
  <c r="P137" i="27"/>
  <c r="O137" i="27"/>
  <c r="N137" i="27"/>
  <c r="M137" i="27"/>
  <c r="L137" i="27"/>
  <c r="K137" i="27"/>
  <c r="J137" i="27"/>
  <c r="I137" i="27"/>
  <c r="H137" i="27"/>
  <c r="G137" i="27"/>
  <c r="F137" i="27"/>
  <c r="E137" i="27"/>
  <c r="D137" i="27"/>
  <c r="C137" i="27"/>
  <c r="B137" i="27"/>
  <c r="W136" i="27"/>
  <c r="V136" i="27"/>
  <c r="U136" i="27"/>
  <c r="T136" i="27"/>
  <c r="S136" i="27"/>
  <c r="R136" i="27"/>
  <c r="Q136" i="27"/>
  <c r="P136" i="27"/>
  <c r="O136" i="27"/>
  <c r="N136" i="27"/>
  <c r="M136" i="27"/>
  <c r="L136" i="27"/>
  <c r="K136" i="27"/>
  <c r="J136" i="27"/>
  <c r="I136" i="27"/>
  <c r="H136" i="27"/>
  <c r="G136" i="27"/>
  <c r="F136" i="27"/>
  <c r="E136" i="27"/>
  <c r="D136" i="27"/>
  <c r="C136" i="27"/>
  <c r="B136" i="27"/>
  <c r="W132" i="27"/>
  <c r="V132" i="27"/>
  <c r="U132" i="27"/>
  <c r="T132" i="27"/>
  <c r="S132" i="27"/>
  <c r="R132" i="27"/>
  <c r="Q132" i="27"/>
  <c r="P132" i="27"/>
  <c r="O132" i="27"/>
  <c r="N132" i="27"/>
  <c r="M132" i="27"/>
  <c r="L132" i="27"/>
  <c r="K132" i="27"/>
  <c r="J132" i="27"/>
  <c r="I132" i="27"/>
  <c r="H132" i="27"/>
  <c r="G132" i="27"/>
  <c r="F132" i="27"/>
  <c r="E132" i="27"/>
  <c r="D132" i="27"/>
  <c r="C132" i="27"/>
  <c r="B132" i="27"/>
  <c r="W131" i="27"/>
  <c r="V131" i="27"/>
  <c r="U131" i="27"/>
  <c r="T131" i="27"/>
  <c r="S131" i="27"/>
  <c r="R131" i="27"/>
  <c r="Q131" i="27"/>
  <c r="P131" i="27"/>
  <c r="O131" i="27"/>
  <c r="N131" i="27"/>
  <c r="M131" i="27"/>
  <c r="L131" i="27"/>
  <c r="K131" i="27"/>
  <c r="J131" i="27"/>
  <c r="I131" i="27"/>
  <c r="H131" i="27"/>
  <c r="G131" i="27"/>
  <c r="F131" i="27"/>
  <c r="E131" i="27"/>
  <c r="D131" i="27"/>
  <c r="C131" i="27"/>
  <c r="B131" i="27"/>
  <c r="W130" i="27"/>
  <c r="V130" i="27"/>
  <c r="U130" i="27"/>
  <c r="T130" i="27"/>
  <c r="S130" i="27"/>
  <c r="R130" i="27"/>
  <c r="Q130" i="27"/>
  <c r="P130" i="27"/>
  <c r="O130" i="27"/>
  <c r="N130" i="27"/>
  <c r="M130" i="27"/>
  <c r="L130" i="27"/>
  <c r="K130" i="27"/>
  <c r="J130" i="27"/>
  <c r="I130" i="27"/>
  <c r="H130" i="27"/>
  <c r="G130" i="27"/>
  <c r="F130" i="27"/>
  <c r="E130" i="27"/>
  <c r="D130" i="27"/>
  <c r="C130" i="27"/>
  <c r="B130" i="27"/>
  <c r="W129" i="27"/>
  <c r="V129" i="27"/>
  <c r="U129" i="27"/>
  <c r="T129" i="27"/>
  <c r="S129" i="27"/>
  <c r="R129" i="27"/>
  <c r="Q129" i="27"/>
  <c r="P129" i="27"/>
  <c r="O129" i="27"/>
  <c r="N129" i="27"/>
  <c r="M129" i="27"/>
  <c r="L129" i="27"/>
  <c r="K129" i="27"/>
  <c r="J129" i="27"/>
  <c r="I129" i="27"/>
  <c r="H129" i="27"/>
  <c r="G129" i="27"/>
  <c r="F129" i="27"/>
  <c r="E129" i="27"/>
  <c r="E126" i="27" s="1"/>
  <c r="D129" i="27"/>
  <c r="D126" i="27" s="1"/>
  <c r="C129" i="27"/>
  <c r="B129" i="27"/>
  <c r="W128" i="27"/>
  <c r="V128" i="27"/>
  <c r="U128" i="27"/>
  <c r="T128" i="27"/>
  <c r="S128" i="27"/>
  <c r="R128" i="27"/>
  <c r="Q128" i="27"/>
  <c r="P128" i="27"/>
  <c r="O128" i="27"/>
  <c r="N128" i="27"/>
  <c r="M128" i="27"/>
  <c r="L128" i="27"/>
  <c r="K128" i="27"/>
  <c r="J128" i="27"/>
  <c r="I128" i="27"/>
  <c r="H128" i="27"/>
  <c r="G128" i="27"/>
  <c r="F128" i="27"/>
  <c r="E128" i="27"/>
  <c r="D128" i="27"/>
  <c r="C128" i="27"/>
  <c r="B128" i="27"/>
  <c r="W127" i="27"/>
  <c r="V127" i="27"/>
  <c r="V126" i="27" s="1"/>
  <c r="U127" i="27"/>
  <c r="U126" i="27" s="1"/>
  <c r="T127" i="27"/>
  <c r="S127" i="27"/>
  <c r="R127" i="27"/>
  <c r="Q127" i="27"/>
  <c r="P127" i="27"/>
  <c r="O127" i="27"/>
  <c r="N127" i="27"/>
  <c r="M127" i="27"/>
  <c r="M126" i="27" s="1"/>
  <c r="L127" i="27"/>
  <c r="K127" i="27"/>
  <c r="J127" i="27"/>
  <c r="I127" i="27"/>
  <c r="H127" i="27"/>
  <c r="G127" i="27"/>
  <c r="F127" i="27"/>
  <c r="E127" i="27"/>
  <c r="D127" i="27"/>
  <c r="C127" i="27"/>
  <c r="B127" i="27"/>
  <c r="W124" i="27"/>
  <c r="V124" i="27"/>
  <c r="U124" i="27"/>
  <c r="T124" i="27"/>
  <c r="S124" i="27"/>
  <c r="R124" i="27"/>
  <c r="Q124" i="27"/>
  <c r="P124" i="27"/>
  <c r="O124" i="27"/>
  <c r="N124" i="27"/>
  <c r="M124" i="27"/>
  <c r="L124" i="27"/>
  <c r="K124" i="27"/>
  <c r="J124" i="27"/>
  <c r="I124" i="27"/>
  <c r="H124" i="27"/>
  <c r="G124" i="27"/>
  <c r="F124" i="27"/>
  <c r="E124" i="27"/>
  <c r="D124" i="27"/>
  <c r="C124" i="27"/>
  <c r="B124" i="27"/>
  <c r="W123" i="27"/>
  <c r="V123" i="27"/>
  <c r="U123" i="27"/>
  <c r="T123" i="27"/>
  <c r="S123" i="27"/>
  <c r="R123" i="27"/>
  <c r="Q123" i="27"/>
  <c r="P123" i="27"/>
  <c r="O123" i="27"/>
  <c r="N123" i="27"/>
  <c r="M123" i="27"/>
  <c r="L123" i="27"/>
  <c r="K123" i="27"/>
  <c r="J123" i="27"/>
  <c r="I123" i="27"/>
  <c r="H123" i="27"/>
  <c r="G123" i="27"/>
  <c r="F123" i="27"/>
  <c r="E123" i="27"/>
  <c r="D123" i="27"/>
  <c r="C123" i="27"/>
  <c r="B123" i="27"/>
  <c r="W121" i="27"/>
  <c r="V121" i="27"/>
  <c r="U121" i="27"/>
  <c r="T121" i="27"/>
  <c r="S121" i="27"/>
  <c r="R121" i="27"/>
  <c r="Q121" i="27"/>
  <c r="P121" i="27"/>
  <c r="O121" i="27"/>
  <c r="N121" i="27"/>
  <c r="M121" i="27"/>
  <c r="L121" i="27"/>
  <c r="K121" i="27"/>
  <c r="J121" i="27"/>
  <c r="I121" i="27"/>
  <c r="H121" i="27"/>
  <c r="G121" i="27"/>
  <c r="F121" i="27"/>
  <c r="E121" i="27"/>
  <c r="D121" i="27"/>
  <c r="C121" i="27"/>
  <c r="B121" i="27"/>
  <c r="W120" i="27"/>
  <c r="V120" i="27"/>
  <c r="U120" i="27"/>
  <c r="T120" i="27"/>
  <c r="S120" i="27"/>
  <c r="R120" i="27"/>
  <c r="Q120" i="27"/>
  <c r="P120" i="27"/>
  <c r="O120" i="27"/>
  <c r="N120" i="27"/>
  <c r="M120" i="27"/>
  <c r="L120" i="27"/>
  <c r="K120" i="27"/>
  <c r="J120" i="27"/>
  <c r="I120" i="27"/>
  <c r="H120" i="27"/>
  <c r="G120" i="27"/>
  <c r="F120" i="27"/>
  <c r="E120" i="27"/>
  <c r="D120" i="27"/>
  <c r="C120" i="27"/>
  <c r="B120" i="27"/>
  <c r="R119" i="27"/>
  <c r="Q119" i="27"/>
  <c r="K119" i="27"/>
  <c r="J119" i="27"/>
  <c r="I119" i="27"/>
  <c r="B119" i="27"/>
  <c r="W118" i="27"/>
  <c r="V118" i="27"/>
  <c r="U118" i="27"/>
  <c r="T118" i="27"/>
  <c r="S118" i="27"/>
  <c r="R118" i="27"/>
  <c r="Q118" i="27"/>
  <c r="P118" i="27"/>
  <c r="O118" i="27"/>
  <c r="N118" i="27"/>
  <c r="M118" i="27"/>
  <c r="L118" i="27"/>
  <c r="K118" i="27"/>
  <c r="J118" i="27"/>
  <c r="I118" i="27"/>
  <c r="H118" i="27"/>
  <c r="G118" i="27"/>
  <c r="F118" i="27"/>
  <c r="E118" i="27"/>
  <c r="D118" i="27"/>
  <c r="C118" i="27"/>
  <c r="B118" i="27"/>
  <c r="W117" i="27"/>
  <c r="V117" i="27"/>
  <c r="U117" i="27"/>
  <c r="T117" i="27"/>
  <c r="S117" i="27"/>
  <c r="R117" i="27"/>
  <c r="Q117" i="27"/>
  <c r="P117" i="27"/>
  <c r="O117" i="27"/>
  <c r="N117" i="27"/>
  <c r="M117" i="27"/>
  <c r="L117" i="27"/>
  <c r="K117" i="27"/>
  <c r="J117" i="27"/>
  <c r="I117" i="27"/>
  <c r="H117" i="27"/>
  <c r="G117" i="27"/>
  <c r="F117" i="27"/>
  <c r="E117" i="27"/>
  <c r="D117" i="27"/>
  <c r="C117" i="27"/>
  <c r="B117" i="27"/>
  <c r="L116" i="27"/>
  <c r="W115" i="27"/>
  <c r="V115" i="27"/>
  <c r="U115" i="27"/>
  <c r="T115" i="27"/>
  <c r="S115" i="27"/>
  <c r="R115" i="27"/>
  <c r="Q115" i="27"/>
  <c r="P115" i="27"/>
  <c r="O115" i="27"/>
  <c r="N115" i="27"/>
  <c r="M115" i="27"/>
  <c r="L115" i="27"/>
  <c r="K115" i="27"/>
  <c r="J115" i="27"/>
  <c r="I115" i="27"/>
  <c r="H115" i="27"/>
  <c r="G115" i="27"/>
  <c r="F115" i="27"/>
  <c r="E115" i="27"/>
  <c r="D115" i="27"/>
  <c r="C115" i="27"/>
  <c r="B115" i="27"/>
  <c r="W114" i="27"/>
  <c r="V114" i="27"/>
  <c r="U114" i="27"/>
  <c r="T114" i="27"/>
  <c r="S114" i="27"/>
  <c r="R114" i="27"/>
  <c r="Q114" i="27"/>
  <c r="P114" i="27"/>
  <c r="P110" i="27" s="1"/>
  <c r="O114" i="27"/>
  <c r="O110" i="27" s="1"/>
  <c r="N114" i="27"/>
  <c r="M114" i="27"/>
  <c r="L114" i="27"/>
  <c r="K114" i="27"/>
  <c r="J114" i="27"/>
  <c r="I114" i="27"/>
  <c r="H114" i="27"/>
  <c r="G114" i="27"/>
  <c r="G110" i="27" s="1"/>
  <c r="F114" i="27"/>
  <c r="E114" i="27"/>
  <c r="D114" i="27"/>
  <c r="C114" i="27"/>
  <c r="B114" i="27"/>
  <c r="W113" i="27"/>
  <c r="V113" i="27"/>
  <c r="U113" i="27"/>
  <c r="T113" i="27"/>
  <c r="S113" i="27"/>
  <c r="R113" i="27"/>
  <c r="Q113" i="27"/>
  <c r="P113" i="27"/>
  <c r="O113" i="27"/>
  <c r="N113" i="27"/>
  <c r="M113" i="27"/>
  <c r="L113" i="27"/>
  <c r="K113" i="27"/>
  <c r="J113" i="27"/>
  <c r="I113" i="27"/>
  <c r="H113" i="27"/>
  <c r="H110" i="27" s="1"/>
  <c r="G113" i="27"/>
  <c r="F113" i="27"/>
  <c r="E113" i="27"/>
  <c r="D113" i="27"/>
  <c r="C113" i="27"/>
  <c r="B113" i="27"/>
  <c r="W112" i="27"/>
  <c r="V112" i="27"/>
  <c r="U112" i="27"/>
  <c r="T112" i="27"/>
  <c r="S112" i="27"/>
  <c r="R112" i="27"/>
  <c r="Q112" i="27"/>
  <c r="P112" i="27"/>
  <c r="O112" i="27"/>
  <c r="N112" i="27"/>
  <c r="M112" i="27"/>
  <c r="L112" i="27"/>
  <c r="K112" i="27"/>
  <c r="J112" i="27"/>
  <c r="I112" i="27"/>
  <c r="H112" i="27"/>
  <c r="G112" i="27"/>
  <c r="F112" i="27"/>
  <c r="E112" i="27"/>
  <c r="D112" i="27"/>
  <c r="C112" i="27"/>
  <c r="B112" i="27"/>
  <c r="W111" i="27"/>
  <c r="W110" i="27" s="1"/>
  <c r="V111" i="27"/>
  <c r="U111" i="27"/>
  <c r="T111" i="27"/>
  <c r="S111" i="27"/>
  <c r="R111" i="27"/>
  <c r="Q111" i="27"/>
  <c r="Q110" i="27" s="1"/>
  <c r="P111" i="27"/>
  <c r="O111" i="27"/>
  <c r="N111" i="27"/>
  <c r="M111" i="27"/>
  <c r="L111" i="27"/>
  <c r="K111" i="27"/>
  <c r="J111" i="27"/>
  <c r="I111" i="27"/>
  <c r="H111" i="27"/>
  <c r="G111" i="27"/>
  <c r="F111" i="27"/>
  <c r="E111" i="27"/>
  <c r="D111" i="27"/>
  <c r="C111" i="27"/>
  <c r="B111" i="27"/>
  <c r="W108" i="27"/>
  <c r="V108" i="27"/>
  <c r="U108" i="27"/>
  <c r="T108" i="27"/>
  <c r="S108" i="27"/>
  <c r="R108" i="27"/>
  <c r="Q108" i="27"/>
  <c r="P108" i="27"/>
  <c r="O108" i="27"/>
  <c r="N108" i="27"/>
  <c r="M108" i="27"/>
  <c r="L108" i="27"/>
  <c r="K108" i="27"/>
  <c r="J108" i="27"/>
  <c r="I108" i="27"/>
  <c r="H108" i="27"/>
  <c r="G108" i="27"/>
  <c r="F108" i="27"/>
  <c r="E108" i="27"/>
  <c r="D108" i="27"/>
  <c r="C108" i="27"/>
  <c r="B108" i="27"/>
  <c r="W107" i="27"/>
  <c r="V107" i="27"/>
  <c r="U107" i="27"/>
  <c r="T107" i="27"/>
  <c r="S107" i="27"/>
  <c r="R107" i="27"/>
  <c r="Q107" i="27"/>
  <c r="P107" i="27"/>
  <c r="O107" i="27"/>
  <c r="N107" i="27"/>
  <c r="M107" i="27"/>
  <c r="L107" i="27"/>
  <c r="K107" i="27"/>
  <c r="J107" i="27"/>
  <c r="I107" i="27"/>
  <c r="H107" i="27"/>
  <c r="G107" i="27"/>
  <c r="F107" i="27"/>
  <c r="E107" i="27"/>
  <c r="D107" i="27"/>
  <c r="C107" i="27"/>
  <c r="B107" i="27"/>
  <c r="W106" i="27"/>
  <c r="V106" i="27"/>
  <c r="U106" i="27"/>
  <c r="T106" i="27"/>
  <c r="S106" i="27"/>
  <c r="R106" i="27"/>
  <c r="Q106" i="27"/>
  <c r="P106" i="27"/>
  <c r="O106" i="27"/>
  <c r="N106" i="27"/>
  <c r="M106" i="27"/>
  <c r="L106" i="27"/>
  <c r="K106" i="27"/>
  <c r="J106" i="27"/>
  <c r="I106" i="27"/>
  <c r="H106" i="27"/>
  <c r="G106" i="27"/>
  <c r="F106" i="27"/>
  <c r="E106" i="27"/>
  <c r="D106" i="27"/>
  <c r="C106" i="27"/>
  <c r="B106" i="27"/>
  <c r="F105" i="27"/>
  <c r="W104" i="27"/>
  <c r="V104" i="27"/>
  <c r="U104" i="27"/>
  <c r="T104" i="27"/>
  <c r="S104" i="27"/>
  <c r="R104" i="27"/>
  <c r="Q104" i="27"/>
  <c r="P104" i="27"/>
  <c r="O104" i="27"/>
  <c r="N104" i="27"/>
  <c r="M104" i="27"/>
  <c r="L104" i="27"/>
  <c r="K104" i="27"/>
  <c r="J104" i="27"/>
  <c r="I104" i="27"/>
  <c r="H104" i="27"/>
  <c r="G104" i="27"/>
  <c r="F104" i="27"/>
  <c r="E104" i="27"/>
  <c r="D104" i="27"/>
  <c r="C104" i="27"/>
  <c r="B104" i="27"/>
  <c r="W103" i="27"/>
  <c r="V103" i="27"/>
  <c r="U103" i="27"/>
  <c r="T103" i="27"/>
  <c r="S103" i="27"/>
  <c r="R103" i="27"/>
  <c r="Q103" i="27"/>
  <c r="P103" i="27"/>
  <c r="O103" i="27"/>
  <c r="N103" i="27"/>
  <c r="M103" i="27"/>
  <c r="L103" i="27"/>
  <c r="K103" i="27"/>
  <c r="J103" i="27"/>
  <c r="I103" i="27"/>
  <c r="H103" i="27"/>
  <c r="G103" i="27"/>
  <c r="F103" i="27"/>
  <c r="E103" i="27"/>
  <c r="D103" i="27"/>
  <c r="C103" i="27"/>
  <c r="B103" i="27"/>
  <c r="W102" i="27"/>
  <c r="V102" i="27"/>
  <c r="U102" i="27"/>
  <c r="T102" i="27"/>
  <c r="S102" i="27"/>
  <c r="R102" i="27"/>
  <c r="Q102" i="27"/>
  <c r="P102" i="27"/>
  <c r="O102" i="27"/>
  <c r="N102" i="27"/>
  <c r="M102" i="27"/>
  <c r="L102" i="27"/>
  <c r="K102" i="27"/>
  <c r="J102" i="27"/>
  <c r="I102" i="27"/>
  <c r="H102" i="27"/>
  <c r="G102" i="27"/>
  <c r="F102" i="27"/>
  <c r="E102" i="27"/>
  <c r="D102" i="27"/>
  <c r="C102" i="27"/>
  <c r="B102" i="27"/>
  <c r="W101" i="27"/>
  <c r="V101" i="27"/>
  <c r="U101" i="27"/>
  <c r="T101" i="27"/>
  <c r="S101" i="27"/>
  <c r="R101" i="27"/>
  <c r="Q101" i="27"/>
  <c r="P101" i="27"/>
  <c r="O101" i="27"/>
  <c r="N101" i="27"/>
  <c r="M101" i="27"/>
  <c r="L101" i="27"/>
  <c r="K101" i="27"/>
  <c r="J101" i="27"/>
  <c r="I101" i="27"/>
  <c r="H101" i="27"/>
  <c r="G101" i="27"/>
  <c r="F101" i="27"/>
  <c r="E101" i="27"/>
  <c r="D101" i="27"/>
  <c r="C101" i="27"/>
  <c r="B101" i="27"/>
  <c r="W100" i="27"/>
  <c r="V100" i="27"/>
  <c r="U100" i="27"/>
  <c r="T100" i="27"/>
  <c r="S100" i="27"/>
  <c r="R100" i="27"/>
  <c r="Q100" i="27"/>
  <c r="P100" i="27"/>
  <c r="O100" i="27"/>
  <c r="N100" i="27"/>
  <c r="M100" i="27"/>
  <c r="M98" i="27" s="1"/>
  <c r="L100" i="27"/>
  <c r="K100" i="27"/>
  <c r="J100" i="27"/>
  <c r="I100" i="27"/>
  <c r="H100" i="27"/>
  <c r="G100" i="27"/>
  <c r="F100" i="27"/>
  <c r="E100" i="27"/>
  <c r="D100" i="27"/>
  <c r="C100" i="27"/>
  <c r="B100" i="27"/>
  <c r="W99" i="27"/>
  <c r="V99" i="27"/>
  <c r="U99" i="27"/>
  <c r="T99" i="27"/>
  <c r="S99" i="27"/>
  <c r="R99" i="27"/>
  <c r="Q99" i="27"/>
  <c r="P99" i="27"/>
  <c r="O99" i="27"/>
  <c r="N99" i="27"/>
  <c r="M99" i="27"/>
  <c r="L99" i="27"/>
  <c r="K99" i="27"/>
  <c r="J99" i="27"/>
  <c r="I99" i="27"/>
  <c r="I98" i="27" s="1"/>
  <c r="H99" i="27"/>
  <c r="G99" i="27"/>
  <c r="G98" i="27" s="1"/>
  <c r="F99" i="27"/>
  <c r="E99" i="27"/>
  <c r="D99" i="27"/>
  <c r="C99" i="27"/>
  <c r="C98" i="27" s="1"/>
  <c r="B99" i="27"/>
  <c r="W69" i="27"/>
  <c r="V69" i="27"/>
  <c r="V122" i="27" s="1"/>
  <c r="U69" i="27"/>
  <c r="U122" i="27" s="1"/>
  <c r="T69" i="27"/>
  <c r="S69" i="27"/>
  <c r="R69" i="27"/>
  <c r="R154" i="27" s="1"/>
  <c r="Q69" i="27"/>
  <c r="Q154" i="27" s="1"/>
  <c r="P69" i="27"/>
  <c r="P122" i="27" s="1"/>
  <c r="O69" i="27"/>
  <c r="O122" i="27" s="1"/>
  <c r="N69" i="27"/>
  <c r="N122" i="27" s="1"/>
  <c r="M69" i="27"/>
  <c r="M122" i="27" s="1"/>
  <c r="L69" i="27"/>
  <c r="K69" i="27"/>
  <c r="J69" i="27"/>
  <c r="J154" i="27" s="1"/>
  <c r="I69" i="27"/>
  <c r="H69" i="27"/>
  <c r="H122" i="27" s="1"/>
  <c r="G69" i="27"/>
  <c r="G122" i="27" s="1"/>
  <c r="F69" i="27"/>
  <c r="F122" i="27" s="1"/>
  <c r="E69" i="27"/>
  <c r="E122" i="27" s="1"/>
  <c r="D69" i="27"/>
  <c r="C69" i="27"/>
  <c r="B69" i="27"/>
  <c r="B154" i="27" s="1"/>
  <c r="W56" i="27"/>
  <c r="W119" i="27" s="1"/>
  <c r="V56" i="27"/>
  <c r="U56" i="27"/>
  <c r="T56" i="27"/>
  <c r="T119" i="27" s="1"/>
  <c r="S56" i="27"/>
  <c r="S119" i="27" s="1"/>
  <c r="R56" i="27"/>
  <c r="Q56" i="27"/>
  <c r="P56" i="27"/>
  <c r="P119" i="27" s="1"/>
  <c r="O56" i="27"/>
  <c r="O119" i="27" s="1"/>
  <c r="N56" i="27"/>
  <c r="M56" i="27"/>
  <c r="L56" i="27"/>
  <c r="L119" i="27" s="1"/>
  <c r="K56" i="27"/>
  <c r="J56" i="27"/>
  <c r="I56" i="27"/>
  <c r="H56" i="27"/>
  <c r="H119" i="27" s="1"/>
  <c r="G56" i="27"/>
  <c r="G119" i="27" s="1"/>
  <c r="F56" i="27"/>
  <c r="E56" i="27"/>
  <c r="D56" i="27"/>
  <c r="D119" i="27" s="1"/>
  <c r="C56" i="27"/>
  <c r="C119" i="27" s="1"/>
  <c r="B56" i="27"/>
  <c r="W43" i="27"/>
  <c r="V43" i="27"/>
  <c r="U43" i="27"/>
  <c r="U152" i="27" s="1"/>
  <c r="T43" i="27"/>
  <c r="T116" i="27" s="1"/>
  <c r="S43" i="27"/>
  <c r="S116" i="27" s="1"/>
  <c r="R43" i="27"/>
  <c r="R116" i="27" s="1"/>
  <c r="Q43" i="27"/>
  <c r="Q116" i="27" s="1"/>
  <c r="P43" i="27"/>
  <c r="O43" i="27"/>
  <c r="N43" i="27"/>
  <c r="M43" i="27"/>
  <c r="L43" i="27"/>
  <c r="K43" i="27"/>
  <c r="J43" i="27"/>
  <c r="J116" i="27" s="1"/>
  <c r="I43" i="27"/>
  <c r="I116" i="27" s="1"/>
  <c r="H43" i="27"/>
  <c r="G43" i="27"/>
  <c r="F43" i="27"/>
  <c r="F152" i="27" s="1"/>
  <c r="E43" i="27"/>
  <c r="E152" i="27" s="1"/>
  <c r="D43" i="27"/>
  <c r="D116" i="27" s="1"/>
  <c r="C43" i="27"/>
  <c r="C116" i="27" s="1"/>
  <c r="B43" i="27"/>
  <c r="B116" i="27" s="1"/>
  <c r="W17" i="27"/>
  <c r="W105" i="27" s="1"/>
  <c r="V17" i="27"/>
  <c r="V105" i="27" s="1"/>
  <c r="U17" i="27"/>
  <c r="U105" i="27" s="1"/>
  <c r="T17" i="27"/>
  <c r="T105" i="27" s="1"/>
  <c r="S17" i="27"/>
  <c r="S105" i="27" s="1"/>
  <c r="R17" i="27"/>
  <c r="R105" i="27" s="1"/>
  <c r="Q17" i="27"/>
  <c r="Q105" i="27" s="1"/>
  <c r="P17" i="27"/>
  <c r="P105" i="27" s="1"/>
  <c r="O17" i="27"/>
  <c r="O105" i="27" s="1"/>
  <c r="N17" i="27"/>
  <c r="N105" i="27" s="1"/>
  <c r="M17" i="27"/>
  <c r="M105" i="27" s="1"/>
  <c r="L17" i="27"/>
  <c r="L105" i="27" s="1"/>
  <c r="K17" i="27"/>
  <c r="K105" i="27" s="1"/>
  <c r="J17" i="27"/>
  <c r="J105" i="27" s="1"/>
  <c r="I17" i="27"/>
  <c r="I105" i="27" s="1"/>
  <c r="H17" i="27"/>
  <c r="H105" i="27" s="1"/>
  <c r="G17" i="27"/>
  <c r="G105" i="27" s="1"/>
  <c r="F17" i="27"/>
  <c r="E17" i="27"/>
  <c r="E105" i="27" s="1"/>
  <c r="D17" i="27"/>
  <c r="D105" i="27" s="1"/>
  <c r="C17" i="27"/>
  <c r="C105" i="27" s="1"/>
  <c r="B17" i="27"/>
  <c r="B105" i="27" s="1"/>
  <c r="A1" i="27"/>
  <c r="W162" i="26"/>
  <c r="V162" i="26"/>
  <c r="U162" i="26"/>
  <c r="T162" i="26"/>
  <c r="S162" i="26"/>
  <c r="R162" i="26"/>
  <c r="Q162" i="26"/>
  <c r="P162" i="26"/>
  <c r="O162" i="26"/>
  <c r="N162" i="26"/>
  <c r="M162" i="26"/>
  <c r="L162" i="26"/>
  <c r="K162" i="26"/>
  <c r="J162" i="26"/>
  <c r="I162" i="26"/>
  <c r="H162" i="26"/>
  <c r="G162" i="26"/>
  <c r="F162" i="26"/>
  <c r="E162" i="26"/>
  <c r="D162" i="26"/>
  <c r="C162" i="26"/>
  <c r="B162" i="26"/>
  <c r="W161" i="26"/>
  <c r="V161" i="26"/>
  <c r="U161" i="26"/>
  <c r="T161" i="26"/>
  <c r="S161" i="26"/>
  <c r="R161" i="26"/>
  <c r="Q161" i="26"/>
  <c r="P161" i="26"/>
  <c r="O161" i="26"/>
  <c r="N161" i="26"/>
  <c r="M161" i="26"/>
  <c r="L161" i="26"/>
  <c r="K161" i="26"/>
  <c r="J161" i="26"/>
  <c r="I161" i="26"/>
  <c r="H161" i="26"/>
  <c r="G161" i="26"/>
  <c r="F161" i="26"/>
  <c r="E161" i="26"/>
  <c r="D161" i="26"/>
  <c r="C161" i="26"/>
  <c r="B161" i="26"/>
  <c r="W160" i="26"/>
  <c r="V160" i="26"/>
  <c r="U160" i="26"/>
  <c r="T160" i="26"/>
  <c r="S160" i="26"/>
  <c r="R160" i="26"/>
  <c r="Q160" i="26"/>
  <c r="P160" i="26"/>
  <c r="O160" i="26"/>
  <c r="N160" i="26"/>
  <c r="M160" i="26"/>
  <c r="L160" i="26"/>
  <c r="K160" i="26"/>
  <c r="J160" i="26"/>
  <c r="I160" i="26"/>
  <c r="H160" i="26"/>
  <c r="G160" i="26"/>
  <c r="F160" i="26"/>
  <c r="E160" i="26"/>
  <c r="D160" i="26"/>
  <c r="C160" i="26"/>
  <c r="B160" i="26"/>
  <c r="W159" i="26"/>
  <c r="V159" i="26"/>
  <c r="U159" i="26"/>
  <c r="T159" i="26"/>
  <c r="S159" i="26"/>
  <c r="R159" i="26"/>
  <c r="Q159" i="26"/>
  <c r="P159" i="26"/>
  <c r="O159" i="26"/>
  <c r="N159" i="26"/>
  <c r="M159" i="26"/>
  <c r="L159" i="26"/>
  <c r="K159" i="26"/>
  <c r="J159" i="26"/>
  <c r="I159" i="26"/>
  <c r="H159" i="26"/>
  <c r="G159" i="26"/>
  <c r="F159" i="26"/>
  <c r="E159" i="26"/>
  <c r="D159" i="26"/>
  <c r="C159" i="26"/>
  <c r="B159" i="26"/>
  <c r="W158" i="26"/>
  <c r="V158" i="26"/>
  <c r="U158" i="26"/>
  <c r="T158" i="26"/>
  <c r="S158" i="26"/>
  <c r="R158" i="26"/>
  <c r="Q158" i="26"/>
  <c r="P158" i="26"/>
  <c r="O158" i="26"/>
  <c r="N158" i="26"/>
  <c r="M158" i="26"/>
  <c r="L158" i="26"/>
  <c r="K158" i="26"/>
  <c r="J158" i="26"/>
  <c r="I158" i="26"/>
  <c r="H158" i="26"/>
  <c r="G158" i="26"/>
  <c r="F158" i="26"/>
  <c r="E158" i="26"/>
  <c r="D158" i="26"/>
  <c r="C158" i="26"/>
  <c r="B158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C157" i="26"/>
  <c r="B157" i="26"/>
  <c r="W156" i="26"/>
  <c r="V156" i="26"/>
  <c r="U156" i="26"/>
  <c r="T156" i="26"/>
  <c r="S156" i="26"/>
  <c r="R156" i="26"/>
  <c r="Q156" i="26"/>
  <c r="P156" i="26"/>
  <c r="O156" i="26"/>
  <c r="N156" i="26"/>
  <c r="M156" i="26"/>
  <c r="L156" i="26"/>
  <c r="K156" i="26"/>
  <c r="J156" i="26"/>
  <c r="I156" i="26"/>
  <c r="H156" i="26"/>
  <c r="G156" i="26"/>
  <c r="F156" i="26"/>
  <c r="E156" i="26"/>
  <c r="D156" i="26"/>
  <c r="C156" i="26"/>
  <c r="B156" i="26"/>
  <c r="K154" i="26"/>
  <c r="J154" i="26"/>
  <c r="W151" i="26"/>
  <c r="V151" i="26"/>
  <c r="U151" i="26"/>
  <c r="T151" i="26"/>
  <c r="S151" i="26"/>
  <c r="R151" i="26"/>
  <c r="Q151" i="26"/>
  <c r="P151" i="26"/>
  <c r="O151" i="26"/>
  <c r="N151" i="26"/>
  <c r="M151" i="26"/>
  <c r="L151" i="26"/>
  <c r="K151" i="26"/>
  <c r="J151" i="26"/>
  <c r="I151" i="26"/>
  <c r="H151" i="26"/>
  <c r="G151" i="26"/>
  <c r="F151" i="26"/>
  <c r="E151" i="26"/>
  <c r="D151" i="26"/>
  <c r="C151" i="26"/>
  <c r="B151" i="26"/>
  <c r="W150" i="26"/>
  <c r="V150" i="26"/>
  <c r="U150" i="26"/>
  <c r="T150" i="26"/>
  <c r="S150" i="26"/>
  <c r="R150" i="26"/>
  <c r="Q150" i="26"/>
  <c r="P150" i="26"/>
  <c r="O150" i="26"/>
  <c r="N150" i="26"/>
  <c r="M150" i="26"/>
  <c r="L150" i="26"/>
  <c r="K150" i="26"/>
  <c r="J150" i="26"/>
  <c r="I150" i="26"/>
  <c r="H150" i="26"/>
  <c r="G150" i="26"/>
  <c r="F150" i="26"/>
  <c r="E150" i="26"/>
  <c r="D150" i="26"/>
  <c r="C150" i="26"/>
  <c r="B150" i="26"/>
  <c r="W149" i="26"/>
  <c r="V149" i="26"/>
  <c r="U149" i="26"/>
  <c r="T149" i="26"/>
  <c r="S149" i="26"/>
  <c r="R149" i="26"/>
  <c r="Q149" i="26"/>
  <c r="P149" i="26"/>
  <c r="O149" i="26"/>
  <c r="N149" i="26"/>
  <c r="M149" i="26"/>
  <c r="L149" i="26"/>
  <c r="K149" i="26"/>
  <c r="J149" i="26"/>
  <c r="I149" i="26"/>
  <c r="H149" i="26"/>
  <c r="G149" i="26"/>
  <c r="F149" i="26"/>
  <c r="E149" i="26"/>
  <c r="D149" i="26"/>
  <c r="C149" i="26"/>
  <c r="B149" i="26"/>
  <c r="W148" i="26"/>
  <c r="V148" i="26"/>
  <c r="U148" i="26"/>
  <c r="T148" i="26"/>
  <c r="S148" i="26"/>
  <c r="R148" i="26"/>
  <c r="Q148" i="26"/>
  <c r="P148" i="26"/>
  <c r="O148" i="26"/>
  <c r="N148" i="26"/>
  <c r="M148" i="26"/>
  <c r="L148" i="26"/>
  <c r="K148" i="26"/>
  <c r="J148" i="26"/>
  <c r="I148" i="26"/>
  <c r="H148" i="26"/>
  <c r="G148" i="26"/>
  <c r="F148" i="26"/>
  <c r="E148" i="26"/>
  <c r="D148" i="26"/>
  <c r="C148" i="26"/>
  <c r="B148" i="26"/>
  <c r="W147" i="26"/>
  <c r="V147" i="26"/>
  <c r="U147" i="26"/>
  <c r="T147" i="26"/>
  <c r="S147" i="26"/>
  <c r="R147" i="26"/>
  <c r="Q147" i="26"/>
  <c r="P147" i="26"/>
  <c r="O147" i="26"/>
  <c r="N147" i="26"/>
  <c r="M147" i="26"/>
  <c r="L147" i="26"/>
  <c r="K147" i="26"/>
  <c r="J147" i="26"/>
  <c r="I147" i="26"/>
  <c r="H147" i="26"/>
  <c r="G147" i="26"/>
  <c r="F147" i="26"/>
  <c r="E147" i="26"/>
  <c r="D147" i="26"/>
  <c r="C147" i="26"/>
  <c r="B147" i="26"/>
  <c r="W146" i="26"/>
  <c r="V146" i="26"/>
  <c r="U146" i="26"/>
  <c r="T146" i="26"/>
  <c r="S146" i="26"/>
  <c r="R146" i="26"/>
  <c r="Q146" i="26"/>
  <c r="P146" i="26"/>
  <c r="O146" i="26"/>
  <c r="N146" i="26"/>
  <c r="M146" i="26"/>
  <c r="L146" i="26"/>
  <c r="K146" i="26"/>
  <c r="J146" i="26"/>
  <c r="I146" i="26"/>
  <c r="H146" i="26"/>
  <c r="G146" i="26"/>
  <c r="F146" i="26"/>
  <c r="E146" i="26"/>
  <c r="D146" i="26"/>
  <c r="C146" i="26"/>
  <c r="B146" i="26"/>
  <c r="W144" i="26"/>
  <c r="V144" i="26"/>
  <c r="U144" i="26"/>
  <c r="T144" i="26"/>
  <c r="S144" i="26"/>
  <c r="R144" i="26"/>
  <c r="Q144" i="26"/>
  <c r="P144" i="26"/>
  <c r="O144" i="26"/>
  <c r="N144" i="26"/>
  <c r="M144" i="26"/>
  <c r="L144" i="26"/>
  <c r="K144" i="26"/>
  <c r="J144" i="26"/>
  <c r="I144" i="26"/>
  <c r="H144" i="26"/>
  <c r="G144" i="26"/>
  <c r="F144" i="26"/>
  <c r="E144" i="26"/>
  <c r="D144" i="26"/>
  <c r="C144" i="26"/>
  <c r="B144" i="26"/>
  <c r="W142" i="26"/>
  <c r="V142" i="26"/>
  <c r="U142" i="26"/>
  <c r="T142" i="26"/>
  <c r="S142" i="26"/>
  <c r="R142" i="26"/>
  <c r="Q142" i="26"/>
  <c r="P142" i="26"/>
  <c r="O142" i="26"/>
  <c r="N142" i="26"/>
  <c r="M142" i="26"/>
  <c r="L142" i="26"/>
  <c r="K142" i="26"/>
  <c r="J142" i="26"/>
  <c r="I142" i="26"/>
  <c r="H142" i="26"/>
  <c r="G142" i="26"/>
  <c r="F142" i="26"/>
  <c r="E142" i="26"/>
  <c r="D142" i="26"/>
  <c r="C142" i="26"/>
  <c r="B142" i="26"/>
  <c r="W141" i="26"/>
  <c r="V141" i="26"/>
  <c r="U141" i="26"/>
  <c r="T141" i="26"/>
  <c r="S141" i="26"/>
  <c r="R141" i="26"/>
  <c r="Q141" i="26"/>
  <c r="P141" i="26"/>
  <c r="O141" i="26"/>
  <c r="N141" i="26"/>
  <c r="M141" i="26"/>
  <c r="L141" i="26"/>
  <c r="K141" i="26"/>
  <c r="J141" i="26"/>
  <c r="I141" i="26"/>
  <c r="H141" i="26"/>
  <c r="G141" i="26"/>
  <c r="F141" i="26"/>
  <c r="E141" i="26"/>
  <c r="D141" i="26"/>
  <c r="C141" i="26"/>
  <c r="B141" i="26"/>
  <c r="W140" i="26"/>
  <c r="V140" i="26"/>
  <c r="U140" i="26"/>
  <c r="T140" i="26"/>
  <c r="S140" i="26"/>
  <c r="R140" i="26"/>
  <c r="Q140" i="26"/>
  <c r="P140" i="26"/>
  <c r="O140" i="26"/>
  <c r="N140" i="26"/>
  <c r="M140" i="26"/>
  <c r="L140" i="26"/>
  <c r="K140" i="26"/>
  <c r="J140" i="26"/>
  <c r="I140" i="26"/>
  <c r="H140" i="26"/>
  <c r="G140" i="26"/>
  <c r="F140" i="26"/>
  <c r="E140" i="26"/>
  <c r="D140" i="26"/>
  <c r="C140" i="26"/>
  <c r="B140" i="26"/>
  <c r="W139" i="26"/>
  <c r="V139" i="26"/>
  <c r="U139" i="26"/>
  <c r="T139" i="26"/>
  <c r="S139" i="26"/>
  <c r="R139" i="26"/>
  <c r="Q139" i="26"/>
  <c r="P139" i="26"/>
  <c r="O139" i="26"/>
  <c r="N139" i="26"/>
  <c r="M139" i="26"/>
  <c r="L139" i="26"/>
  <c r="K139" i="26"/>
  <c r="J139" i="26"/>
  <c r="I139" i="26"/>
  <c r="H139" i="26"/>
  <c r="G139" i="26"/>
  <c r="F139" i="26"/>
  <c r="E139" i="26"/>
  <c r="D139" i="26"/>
  <c r="C139" i="26"/>
  <c r="B139" i="26"/>
  <c r="W138" i="26"/>
  <c r="V138" i="26"/>
  <c r="U138" i="26"/>
  <c r="T138" i="26"/>
  <c r="S138" i="26"/>
  <c r="R138" i="26"/>
  <c r="Q138" i="26"/>
  <c r="P138" i="26"/>
  <c r="O138" i="26"/>
  <c r="N138" i="26"/>
  <c r="M138" i="26"/>
  <c r="L138" i="26"/>
  <c r="K138" i="26"/>
  <c r="J138" i="26"/>
  <c r="I138" i="26"/>
  <c r="H138" i="26"/>
  <c r="G138" i="26"/>
  <c r="F138" i="26"/>
  <c r="E138" i="26"/>
  <c r="D138" i="26"/>
  <c r="C138" i="26"/>
  <c r="B138" i="26"/>
  <c r="W137" i="26"/>
  <c r="V137" i="26"/>
  <c r="U137" i="26"/>
  <c r="T137" i="26"/>
  <c r="S137" i="26"/>
  <c r="R137" i="26"/>
  <c r="Q137" i="26"/>
  <c r="P137" i="26"/>
  <c r="O137" i="26"/>
  <c r="N137" i="26"/>
  <c r="M137" i="26"/>
  <c r="L137" i="26"/>
  <c r="K137" i="26"/>
  <c r="J137" i="26"/>
  <c r="I137" i="26"/>
  <c r="H137" i="26"/>
  <c r="G137" i="26"/>
  <c r="F137" i="26"/>
  <c r="E137" i="26"/>
  <c r="D137" i="26"/>
  <c r="C137" i="26"/>
  <c r="B137" i="26"/>
  <c r="W136" i="26"/>
  <c r="V136" i="26"/>
  <c r="U136" i="26"/>
  <c r="T136" i="26"/>
  <c r="S136" i="26"/>
  <c r="R136" i="26"/>
  <c r="Q136" i="26"/>
  <c r="P136" i="26"/>
  <c r="O136" i="26"/>
  <c r="N136" i="26"/>
  <c r="M136" i="26"/>
  <c r="L136" i="26"/>
  <c r="K136" i="26"/>
  <c r="J136" i="26"/>
  <c r="I136" i="26"/>
  <c r="H136" i="26"/>
  <c r="G136" i="26"/>
  <c r="F136" i="26"/>
  <c r="E136" i="26"/>
  <c r="D136" i="26"/>
  <c r="C136" i="26"/>
  <c r="B136" i="26"/>
  <c r="W132" i="26"/>
  <c r="V132" i="26"/>
  <c r="U132" i="26"/>
  <c r="T132" i="26"/>
  <c r="S132" i="26"/>
  <c r="R132" i="26"/>
  <c r="Q132" i="26"/>
  <c r="P132" i="26"/>
  <c r="O132" i="26"/>
  <c r="N132" i="26"/>
  <c r="M132" i="26"/>
  <c r="L132" i="26"/>
  <c r="K132" i="26"/>
  <c r="J132" i="26"/>
  <c r="I132" i="26"/>
  <c r="H132" i="26"/>
  <c r="G132" i="26"/>
  <c r="F132" i="26"/>
  <c r="E132" i="26"/>
  <c r="D132" i="26"/>
  <c r="C132" i="26"/>
  <c r="B132" i="26"/>
  <c r="W131" i="26"/>
  <c r="V131" i="26"/>
  <c r="U131" i="26"/>
  <c r="T131" i="26"/>
  <c r="S131" i="26"/>
  <c r="R131" i="26"/>
  <c r="Q131" i="26"/>
  <c r="P131" i="26"/>
  <c r="O131" i="26"/>
  <c r="N131" i="26"/>
  <c r="M131" i="26"/>
  <c r="L131" i="26"/>
  <c r="K131" i="26"/>
  <c r="J131" i="26"/>
  <c r="I131" i="26"/>
  <c r="H131" i="26"/>
  <c r="G131" i="26"/>
  <c r="F131" i="26"/>
  <c r="E131" i="26"/>
  <c r="D131" i="26"/>
  <c r="C131" i="26"/>
  <c r="B131" i="26"/>
  <c r="W130" i="26"/>
  <c r="V130" i="26"/>
  <c r="U130" i="26"/>
  <c r="T130" i="26"/>
  <c r="S130" i="26"/>
  <c r="R130" i="26"/>
  <c r="Q130" i="26"/>
  <c r="P130" i="26"/>
  <c r="O130" i="26"/>
  <c r="N130" i="26"/>
  <c r="M130" i="26"/>
  <c r="L130" i="26"/>
  <c r="K130" i="26"/>
  <c r="K126" i="26" s="1"/>
  <c r="J130" i="26"/>
  <c r="J126" i="26" s="1"/>
  <c r="I130" i="26"/>
  <c r="H130" i="26"/>
  <c r="G130" i="26"/>
  <c r="F130" i="26"/>
  <c r="E130" i="26"/>
  <c r="D130" i="26"/>
  <c r="C130" i="26"/>
  <c r="B130" i="26"/>
  <c r="W129" i="26"/>
  <c r="V129" i="26"/>
  <c r="U129" i="26"/>
  <c r="T129" i="26"/>
  <c r="S129" i="26"/>
  <c r="R129" i="26"/>
  <c r="Q129" i="26"/>
  <c r="P129" i="26"/>
  <c r="O129" i="26"/>
  <c r="N129" i="26"/>
  <c r="M129" i="26"/>
  <c r="L129" i="26"/>
  <c r="K129" i="26"/>
  <c r="J129" i="26"/>
  <c r="I129" i="26"/>
  <c r="H129" i="26"/>
  <c r="G129" i="26"/>
  <c r="F129" i="26"/>
  <c r="E129" i="26"/>
  <c r="D129" i="26"/>
  <c r="C129" i="26"/>
  <c r="C126" i="26" s="1"/>
  <c r="B129" i="26"/>
  <c r="W128" i="26"/>
  <c r="V128" i="26"/>
  <c r="U128" i="26"/>
  <c r="T128" i="26"/>
  <c r="S128" i="26"/>
  <c r="R128" i="26"/>
  <c r="Q128" i="26"/>
  <c r="P128" i="26"/>
  <c r="O128" i="26"/>
  <c r="N128" i="26"/>
  <c r="M128" i="26"/>
  <c r="L128" i="26"/>
  <c r="K128" i="26"/>
  <c r="J128" i="26"/>
  <c r="I128" i="26"/>
  <c r="H128" i="26"/>
  <c r="G128" i="26"/>
  <c r="F128" i="26"/>
  <c r="E128" i="26"/>
  <c r="D128" i="26"/>
  <c r="C128" i="26"/>
  <c r="B128" i="26"/>
  <c r="W127" i="26"/>
  <c r="V127" i="26"/>
  <c r="U127" i="26"/>
  <c r="T127" i="26"/>
  <c r="T126" i="26" s="1"/>
  <c r="S127" i="26"/>
  <c r="R127" i="26"/>
  <c r="Q127" i="26"/>
  <c r="P127" i="26"/>
  <c r="O127" i="26"/>
  <c r="N127" i="26"/>
  <c r="M127" i="26"/>
  <c r="L127" i="26"/>
  <c r="K127" i="26"/>
  <c r="J127" i="26"/>
  <c r="I127" i="26"/>
  <c r="H127" i="26"/>
  <c r="G127" i="26"/>
  <c r="F127" i="26"/>
  <c r="E127" i="26"/>
  <c r="D127" i="26"/>
  <c r="C127" i="26"/>
  <c r="B127" i="26"/>
  <c r="B126" i="26" s="1"/>
  <c r="W124" i="26"/>
  <c r="V124" i="26"/>
  <c r="U124" i="26"/>
  <c r="T124" i="26"/>
  <c r="S124" i="26"/>
  <c r="R124" i="26"/>
  <c r="Q124" i="26"/>
  <c r="P124" i="26"/>
  <c r="O124" i="26"/>
  <c r="N124" i="26"/>
  <c r="M124" i="26"/>
  <c r="L124" i="26"/>
  <c r="K124" i="26"/>
  <c r="J124" i="26"/>
  <c r="I124" i="26"/>
  <c r="H124" i="26"/>
  <c r="G124" i="26"/>
  <c r="F124" i="26"/>
  <c r="E124" i="26"/>
  <c r="D124" i="26"/>
  <c r="C124" i="26"/>
  <c r="B124" i="26"/>
  <c r="W123" i="26"/>
  <c r="V123" i="26"/>
  <c r="U123" i="26"/>
  <c r="T123" i="26"/>
  <c r="S123" i="26"/>
  <c r="R123" i="26"/>
  <c r="Q123" i="26"/>
  <c r="P123" i="26"/>
  <c r="O123" i="26"/>
  <c r="N123" i="26"/>
  <c r="M123" i="26"/>
  <c r="L123" i="26"/>
  <c r="K123" i="26"/>
  <c r="J123" i="26"/>
  <c r="I123" i="26"/>
  <c r="H123" i="26"/>
  <c r="G123" i="26"/>
  <c r="F123" i="26"/>
  <c r="E123" i="26"/>
  <c r="D123" i="26"/>
  <c r="C123" i="26"/>
  <c r="B123" i="26"/>
  <c r="W121" i="26"/>
  <c r="V121" i="26"/>
  <c r="U121" i="26"/>
  <c r="T121" i="26"/>
  <c r="S121" i="26"/>
  <c r="R121" i="26"/>
  <c r="Q121" i="26"/>
  <c r="P121" i="26"/>
  <c r="O121" i="26"/>
  <c r="N121" i="26"/>
  <c r="M121" i="26"/>
  <c r="L121" i="26"/>
  <c r="K121" i="26"/>
  <c r="J121" i="26"/>
  <c r="I121" i="26"/>
  <c r="H121" i="26"/>
  <c r="G121" i="26"/>
  <c r="F121" i="26"/>
  <c r="E121" i="26"/>
  <c r="D121" i="26"/>
  <c r="C121" i="26"/>
  <c r="B121" i="26"/>
  <c r="W120" i="26"/>
  <c r="V120" i="26"/>
  <c r="U120" i="26"/>
  <c r="T120" i="26"/>
  <c r="S120" i="26"/>
  <c r="R120" i="26"/>
  <c r="Q120" i="26"/>
  <c r="P120" i="26"/>
  <c r="O120" i="26"/>
  <c r="N120" i="26"/>
  <c r="M120" i="26"/>
  <c r="L120" i="26"/>
  <c r="K120" i="26"/>
  <c r="J120" i="26"/>
  <c r="I120" i="26"/>
  <c r="H120" i="26"/>
  <c r="G120" i="26"/>
  <c r="F120" i="26"/>
  <c r="E120" i="26"/>
  <c r="D120" i="26"/>
  <c r="C120" i="26"/>
  <c r="B120" i="26"/>
  <c r="P119" i="26"/>
  <c r="O119" i="26"/>
  <c r="N119" i="26"/>
  <c r="H119" i="26"/>
  <c r="W118" i="26"/>
  <c r="V118" i="26"/>
  <c r="U118" i="26"/>
  <c r="T118" i="26"/>
  <c r="S118" i="26"/>
  <c r="R118" i="26"/>
  <c r="Q118" i="26"/>
  <c r="P118" i="26"/>
  <c r="O118" i="26"/>
  <c r="N118" i="26"/>
  <c r="M118" i="26"/>
  <c r="L118" i="26"/>
  <c r="K118" i="26"/>
  <c r="J118" i="26"/>
  <c r="I118" i="26"/>
  <c r="H118" i="26"/>
  <c r="G118" i="26"/>
  <c r="F118" i="26"/>
  <c r="E118" i="26"/>
  <c r="D118" i="26"/>
  <c r="C118" i="26"/>
  <c r="B118" i="26"/>
  <c r="W117" i="26"/>
  <c r="V117" i="26"/>
  <c r="U117" i="26"/>
  <c r="T117" i="26"/>
  <c r="S117" i="26"/>
  <c r="R117" i="26"/>
  <c r="Q117" i="26"/>
  <c r="P117" i="26"/>
  <c r="O117" i="26"/>
  <c r="N117" i="26"/>
  <c r="M117" i="26"/>
  <c r="L117" i="26"/>
  <c r="K117" i="26"/>
  <c r="J117" i="26"/>
  <c r="I117" i="26"/>
  <c r="H117" i="26"/>
  <c r="G117" i="26"/>
  <c r="F117" i="26"/>
  <c r="E117" i="26"/>
  <c r="D117" i="26"/>
  <c r="C117" i="26"/>
  <c r="B117" i="26"/>
  <c r="W115" i="26"/>
  <c r="V115" i="26"/>
  <c r="U115" i="26"/>
  <c r="T115" i="26"/>
  <c r="S115" i="26"/>
  <c r="R115" i="26"/>
  <c r="Q115" i="26"/>
  <c r="P115" i="26"/>
  <c r="O115" i="26"/>
  <c r="N115" i="26"/>
  <c r="M115" i="26"/>
  <c r="L115" i="26"/>
  <c r="K115" i="26"/>
  <c r="J115" i="26"/>
  <c r="I115" i="26"/>
  <c r="H115" i="26"/>
  <c r="G115" i="26"/>
  <c r="F115" i="26"/>
  <c r="E115" i="26"/>
  <c r="D115" i="26"/>
  <c r="C115" i="26"/>
  <c r="B115" i="26"/>
  <c r="W114" i="26"/>
  <c r="V114" i="26"/>
  <c r="U114" i="26"/>
  <c r="T114" i="26"/>
  <c r="S114" i="26"/>
  <c r="R114" i="26"/>
  <c r="Q114" i="26"/>
  <c r="P114" i="26"/>
  <c r="O114" i="26"/>
  <c r="N114" i="26"/>
  <c r="M114" i="26"/>
  <c r="L114" i="26"/>
  <c r="L110" i="26" s="1"/>
  <c r="K114" i="26"/>
  <c r="J114" i="26"/>
  <c r="I114" i="26"/>
  <c r="H114" i="26"/>
  <c r="G114" i="26"/>
  <c r="F114" i="26"/>
  <c r="E114" i="26"/>
  <c r="D114" i="26"/>
  <c r="C114" i="26"/>
  <c r="B114" i="26"/>
  <c r="W113" i="26"/>
  <c r="V113" i="26"/>
  <c r="U113" i="26"/>
  <c r="T113" i="26"/>
  <c r="S113" i="26"/>
  <c r="R113" i="26"/>
  <c r="Q113" i="26"/>
  <c r="P113" i="26"/>
  <c r="O113" i="26"/>
  <c r="N113" i="26"/>
  <c r="M113" i="26"/>
  <c r="L113" i="26"/>
  <c r="K113" i="26"/>
  <c r="J113" i="26"/>
  <c r="I113" i="26"/>
  <c r="H113" i="26"/>
  <c r="G113" i="26"/>
  <c r="F113" i="26"/>
  <c r="E113" i="26"/>
  <c r="D113" i="26"/>
  <c r="C113" i="26"/>
  <c r="C110" i="26" s="1"/>
  <c r="B113" i="26"/>
  <c r="W112" i="26"/>
  <c r="V112" i="26"/>
  <c r="U112" i="26"/>
  <c r="T112" i="26"/>
  <c r="S112" i="26"/>
  <c r="R112" i="26"/>
  <c r="Q112" i="26"/>
  <c r="P112" i="26"/>
  <c r="O112" i="26"/>
  <c r="N112" i="26"/>
  <c r="M112" i="26"/>
  <c r="L112" i="26"/>
  <c r="K112" i="26"/>
  <c r="J112" i="26"/>
  <c r="I112" i="26"/>
  <c r="H112" i="26"/>
  <c r="G112" i="26"/>
  <c r="F112" i="26"/>
  <c r="E112" i="26"/>
  <c r="D112" i="26"/>
  <c r="C112" i="26"/>
  <c r="B112" i="26"/>
  <c r="W111" i="26"/>
  <c r="V111" i="26"/>
  <c r="V110" i="26" s="1"/>
  <c r="U111" i="26"/>
  <c r="T111" i="26"/>
  <c r="S111" i="26"/>
  <c r="R111" i="26"/>
  <c r="Q111" i="26"/>
  <c r="P111" i="26"/>
  <c r="O111" i="26"/>
  <c r="N111" i="26"/>
  <c r="M111" i="26"/>
  <c r="L111" i="26"/>
  <c r="K111" i="26"/>
  <c r="J111" i="26"/>
  <c r="I111" i="26"/>
  <c r="H111" i="26"/>
  <c r="G111" i="26"/>
  <c r="F111" i="26"/>
  <c r="E111" i="26"/>
  <c r="D111" i="26"/>
  <c r="C111" i="26"/>
  <c r="B111" i="26"/>
  <c r="W108" i="26"/>
  <c r="V108" i="26"/>
  <c r="U108" i="26"/>
  <c r="T108" i="26"/>
  <c r="S108" i="26"/>
  <c r="R108" i="26"/>
  <c r="Q108" i="26"/>
  <c r="P108" i="26"/>
  <c r="O108" i="26"/>
  <c r="N108" i="26"/>
  <c r="M108" i="26"/>
  <c r="L108" i="26"/>
  <c r="K108" i="26"/>
  <c r="J108" i="26"/>
  <c r="I108" i="26"/>
  <c r="H108" i="26"/>
  <c r="G108" i="26"/>
  <c r="F108" i="26"/>
  <c r="E108" i="26"/>
  <c r="D108" i="26"/>
  <c r="C108" i="26"/>
  <c r="B108" i="26"/>
  <c r="W107" i="26"/>
  <c r="V107" i="26"/>
  <c r="U107" i="26"/>
  <c r="T107" i="26"/>
  <c r="S107" i="26"/>
  <c r="R107" i="26"/>
  <c r="Q107" i="26"/>
  <c r="P107" i="26"/>
  <c r="O107" i="26"/>
  <c r="N107" i="26"/>
  <c r="M107" i="26"/>
  <c r="L107" i="26"/>
  <c r="K107" i="26"/>
  <c r="J107" i="26"/>
  <c r="I107" i="26"/>
  <c r="H107" i="26"/>
  <c r="G107" i="26"/>
  <c r="F107" i="26"/>
  <c r="E107" i="26"/>
  <c r="D107" i="26"/>
  <c r="C107" i="26"/>
  <c r="B107" i="26"/>
  <c r="W106" i="26"/>
  <c r="V106" i="26"/>
  <c r="U106" i="26"/>
  <c r="T106" i="26"/>
  <c r="S106" i="26"/>
  <c r="R106" i="26"/>
  <c r="Q106" i="26"/>
  <c r="P106" i="26"/>
  <c r="O106" i="26"/>
  <c r="N106" i="26"/>
  <c r="M106" i="26"/>
  <c r="L106" i="26"/>
  <c r="K106" i="26"/>
  <c r="J106" i="26"/>
  <c r="I106" i="26"/>
  <c r="H106" i="26"/>
  <c r="G106" i="26"/>
  <c r="F106" i="26"/>
  <c r="E106" i="26"/>
  <c r="D106" i="26"/>
  <c r="C106" i="26"/>
  <c r="B106" i="26"/>
  <c r="U105" i="26"/>
  <c r="D105" i="26"/>
  <c r="C105" i="26"/>
  <c r="W104" i="26"/>
  <c r="V104" i="26"/>
  <c r="U104" i="26"/>
  <c r="T104" i="26"/>
  <c r="S104" i="26"/>
  <c r="R104" i="26"/>
  <c r="Q104" i="26"/>
  <c r="P104" i="26"/>
  <c r="O104" i="26"/>
  <c r="N104" i="26"/>
  <c r="M104" i="26"/>
  <c r="L104" i="26"/>
  <c r="K104" i="26"/>
  <c r="J104" i="26"/>
  <c r="I104" i="26"/>
  <c r="H104" i="26"/>
  <c r="G104" i="26"/>
  <c r="F104" i="26"/>
  <c r="E104" i="26"/>
  <c r="D104" i="26"/>
  <c r="C104" i="26"/>
  <c r="B104" i="26"/>
  <c r="W103" i="26"/>
  <c r="V103" i="26"/>
  <c r="U103" i="26"/>
  <c r="T103" i="26"/>
  <c r="S103" i="26"/>
  <c r="R103" i="26"/>
  <c r="Q103" i="26"/>
  <c r="P103" i="26"/>
  <c r="O103" i="26"/>
  <c r="N103" i="26"/>
  <c r="M103" i="26"/>
  <c r="L103" i="26"/>
  <c r="K103" i="26"/>
  <c r="J103" i="26"/>
  <c r="I103" i="26"/>
  <c r="H103" i="26"/>
  <c r="G103" i="26"/>
  <c r="F103" i="26"/>
  <c r="E103" i="26"/>
  <c r="D103" i="26"/>
  <c r="C103" i="26"/>
  <c r="B103" i="26"/>
  <c r="W102" i="26"/>
  <c r="V102" i="26"/>
  <c r="U102" i="26"/>
  <c r="T102" i="26"/>
  <c r="S102" i="26"/>
  <c r="R102" i="26"/>
  <c r="Q102" i="26"/>
  <c r="P102" i="26"/>
  <c r="O102" i="26"/>
  <c r="N102" i="26"/>
  <c r="M102" i="26"/>
  <c r="L102" i="26"/>
  <c r="K102" i="26"/>
  <c r="J102" i="26"/>
  <c r="I102" i="26"/>
  <c r="H102" i="26"/>
  <c r="G102" i="26"/>
  <c r="F102" i="26"/>
  <c r="E102" i="26"/>
  <c r="D102" i="26"/>
  <c r="C102" i="26"/>
  <c r="B102" i="26"/>
  <c r="W101" i="26"/>
  <c r="V101" i="26"/>
  <c r="U101" i="26"/>
  <c r="U98" i="26" s="1"/>
  <c r="T101" i="26"/>
  <c r="S101" i="26"/>
  <c r="R101" i="26"/>
  <c r="Q101" i="26"/>
  <c r="P101" i="26"/>
  <c r="O101" i="26"/>
  <c r="N101" i="26"/>
  <c r="M101" i="26"/>
  <c r="L101" i="26"/>
  <c r="K101" i="26"/>
  <c r="J101" i="26"/>
  <c r="I101" i="26"/>
  <c r="H101" i="26"/>
  <c r="G101" i="26"/>
  <c r="F101" i="26"/>
  <c r="E101" i="26"/>
  <c r="D101" i="26"/>
  <c r="C101" i="26"/>
  <c r="B101" i="26"/>
  <c r="W100" i="26"/>
  <c r="V100" i="26"/>
  <c r="U100" i="26"/>
  <c r="T100" i="26"/>
  <c r="S100" i="26"/>
  <c r="R100" i="26"/>
  <c r="Q100" i="26"/>
  <c r="P100" i="26"/>
  <c r="O100" i="26"/>
  <c r="N100" i="26"/>
  <c r="M100" i="26"/>
  <c r="L100" i="26"/>
  <c r="K100" i="26"/>
  <c r="J100" i="26"/>
  <c r="I100" i="26"/>
  <c r="H100" i="26"/>
  <c r="G100" i="26"/>
  <c r="F100" i="26"/>
  <c r="E100" i="26"/>
  <c r="D100" i="26"/>
  <c r="C100" i="26"/>
  <c r="B100" i="26"/>
  <c r="W99" i="26"/>
  <c r="V99" i="26"/>
  <c r="U99" i="26"/>
  <c r="T99" i="26"/>
  <c r="S99" i="26"/>
  <c r="R99" i="26"/>
  <c r="Q99" i="26"/>
  <c r="P99" i="26"/>
  <c r="O99" i="26"/>
  <c r="N99" i="26"/>
  <c r="M99" i="26"/>
  <c r="L99" i="26"/>
  <c r="K99" i="26"/>
  <c r="J99" i="26"/>
  <c r="I99" i="26"/>
  <c r="H99" i="26"/>
  <c r="G99" i="26"/>
  <c r="F99" i="26"/>
  <c r="E99" i="26"/>
  <c r="D99" i="26"/>
  <c r="D98" i="26" s="1"/>
  <c r="C99" i="26"/>
  <c r="B99" i="26"/>
  <c r="W69" i="26"/>
  <c r="V69" i="26"/>
  <c r="U69" i="26"/>
  <c r="U122" i="26" s="1"/>
  <c r="T69" i="26"/>
  <c r="T122" i="26" s="1"/>
  <c r="S69" i="26"/>
  <c r="S122" i="26" s="1"/>
  <c r="R69" i="26"/>
  <c r="R122" i="26" s="1"/>
  <c r="Q69" i="26"/>
  <c r="P69" i="26"/>
  <c r="O69" i="26"/>
  <c r="O154" i="26" s="1"/>
  <c r="N69" i="26"/>
  <c r="M69" i="26"/>
  <c r="M122" i="26" s="1"/>
  <c r="L69" i="26"/>
  <c r="L122" i="26" s="1"/>
  <c r="K69" i="26"/>
  <c r="K122" i="26" s="1"/>
  <c r="J69" i="26"/>
  <c r="J122" i="26" s="1"/>
  <c r="I69" i="26"/>
  <c r="H69" i="26"/>
  <c r="G69" i="26"/>
  <c r="F69" i="26"/>
  <c r="E69" i="26"/>
  <c r="D69" i="26"/>
  <c r="C69" i="26"/>
  <c r="C122" i="26" s="1"/>
  <c r="B69" i="26"/>
  <c r="B122" i="26" s="1"/>
  <c r="W56" i="26"/>
  <c r="W119" i="26" s="1"/>
  <c r="V56" i="26"/>
  <c r="V119" i="26" s="1"/>
  <c r="U56" i="26"/>
  <c r="U119" i="26" s="1"/>
  <c r="T56" i="26"/>
  <c r="T119" i="26" s="1"/>
  <c r="S56" i="26"/>
  <c r="R56" i="26"/>
  <c r="Q56" i="26"/>
  <c r="Q119" i="26" s="1"/>
  <c r="P56" i="26"/>
  <c r="O56" i="26"/>
  <c r="N56" i="26"/>
  <c r="M56" i="26"/>
  <c r="M119" i="26" s="1"/>
  <c r="L56" i="26"/>
  <c r="L119" i="26" s="1"/>
  <c r="K56" i="26"/>
  <c r="J56" i="26"/>
  <c r="I56" i="26"/>
  <c r="I119" i="26" s="1"/>
  <c r="H56" i="26"/>
  <c r="G56" i="26"/>
  <c r="G119" i="26" s="1"/>
  <c r="F56" i="26"/>
  <c r="F119" i="26" s="1"/>
  <c r="E56" i="26"/>
  <c r="E119" i="26" s="1"/>
  <c r="D56" i="26"/>
  <c r="D119" i="26" s="1"/>
  <c r="C56" i="26"/>
  <c r="B56" i="26"/>
  <c r="W43" i="26"/>
  <c r="W116" i="26" s="1"/>
  <c r="V43" i="26"/>
  <c r="V116" i="26" s="1"/>
  <c r="U43" i="26"/>
  <c r="T43" i="26"/>
  <c r="S43" i="26"/>
  <c r="R43" i="26"/>
  <c r="Q43" i="26"/>
  <c r="Q116" i="26" s="1"/>
  <c r="P43" i="26"/>
  <c r="P116" i="26" s="1"/>
  <c r="O43" i="26"/>
  <c r="O116" i="26" s="1"/>
  <c r="N43" i="26"/>
  <c r="N116" i="26" s="1"/>
  <c r="M43" i="26"/>
  <c r="L43" i="26"/>
  <c r="K43" i="26"/>
  <c r="J43" i="26"/>
  <c r="I43" i="26"/>
  <c r="I116" i="26" s="1"/>
  <c r="H43" i="26"/>
  <c r="H116" i="26" s="1"/>
  <c r="G43" i="26"/>
  <c r="G116" i="26" s="1"/>
  <c r="F43" i="26"/>
  <c r="F116" i="26" s="1"/>
  <c r="E43" i="26"/>
  <c r="D43" i="26"/>
  <c r="C43" i="26"/>
  <c r="C152" i="26" s="1"/>
  <c r="B43" i="26"/>
  <c r="W17" i="26"/>
  <c r="W105" i="26" s="1"/>
  <c r="V17" i="26"/>
  <c r="V105" i="26" s="1"/>
  <c r="U17" i="26"/>
  <c r="T17" i="26"/>
  <c r="T105" i="26" s="1"/>
  <c r="S17" i="26"/>
  <c r="S105" i="26" s="1"/>
  <c r="R17" i="26"/>
  <c r="R105" i="26" s="1"/>
  <c r="Q17" i="26"/>
  <c r="Q105" i="26" s="1"/>
  <c r="P17" i="26"/>
  <c r="P105" i="26" s="1"/>
  <c r="O17" i="26"/>
  <c r="O105" i="26" s="1"/>
  <c r="N17" i="26"/>
  <c r="N105" i="26" s="1"/>
  <c r="M17" i="26"/>
  <c r="M105" i="26" s="1"/>
  <c r="L17" i="26"/>
  <c r="L105" i="26" s="1"/>
  <c r="K17" i="26"/>
  <c r="K105" i="26" s="1"/>
  <c r="J17" i="26"/>
  <c r="J105" i="26" s="1"/>
  <c r="I17" i="26"/>
  <c r="I105" i="26" s="1"/>
  <c r="H17" i="26"/>
  <c r="H105" i="26" s="1"/>
  <c r="G17" i="26"/>
  <c r="G105" i="26" s="1"/>
  <c r="F17" i="26"/>
  <c r="F105" i="26" s="1"/>
  <c r="E17" i="26"/>
  <c r="E105" i="26" s="1"/>
  <c r="D17" i="26"/>
  <c r="C17" i="26"/>
  <c r="B17" i="26"/>
  <c r="B105" i="26" s="1"/>
  <c r="A1" i="26"/>
  <c r="W162" i="25"/>
  <c r="V162" i="25"/>
  <c r="U162" i="25"/>
  <c r="T162" i="25"/>
  <c r="S162" i="25"/>
  <c r="R162" i="25"/>
  <c r="Q162" i="25"/>
  <c r="P162" i="25"/>
  <c r="O162" i="25"/>
  <c r="N162" i="25"/>
  <c r="M162" i="25"/>
  <c r="L162" i="25"/>
  <c r="K162" i="25"/>
  <c r="J162" i="25"/>
  <c r="I162" i="25"/>
  <c r="H162" i="25"/>
  <c r="G162" i="25"/>
  <c r="F162" i="25"/>
  <c r="E162" i="25"/>
  <c r="D162" i="25"/>
  <c r="C162" i="25"/>
  <c r="B162" i="25"/>
  <c r="W161" i="25"/>
  <c r="V161" i="25"/>
  <c r="U161" i="25"/>
  <c r="T161" i="25"/>
  <c r="S161" i="25"/>
  <c r="R161" i="25"/>
  <c r="Q161" i="25"/>
  <c r="P161" i="25"/>
  <c r="O161" i="25"/>
  <c r="N161" i="25"/>
  <c r="M161" i="25"/>
  <c r="L161" i="25"/>
  <c r="K161" i="25"/>
  <c r="J161" i="25"/>
  <c r="I161" i="25"/>
  <c r="H161" i="25"/>
  <c r="G161" i="25"/>
  <c r="F161" i="25"/>
  <c r="E161" i="25"/>
  <c r="D161" i="25"/>
  <c r="C161" i="25"/>
  <c r="B161" i="25"/>
  <c r="W160" i="25"/>
  <c r="V160" i="25"/>
  <c r="U160" i="25"/>
  <c r="T160" i="25"/>
  <c r="S160" i="25"/>
  <c r="R160" i="25"/>
  <c r="Q160" i="25"/>
  <c r="P160" i="25"/>
  <c r="O160" i="25"/>
  <c r="N160" i="25"/>
  <c r="M160" i="25"/>
  <c r="L160" i="25"/>
  <c r="K160" i="25"/>
  <c r="J160" i="25"/>
  <c r="I160" i="25"/>
  <c r="H160" i="25"/>
  <c r="G160" i="25"/>
  <c r="F160" i="25"/>
  <c r="E160" i="25"/>
  <c r="D160" i="25"/>
  <c r="C160" i="25"/>
  <c r="B160" i="25"/>
  <c r="W159" i="25"/>
  <c r="V159" i="25"/>
  <c r="U159" i="25"/>
  <c r="T159" i="25"/>
  <c r="S159" i="25"/>
  <c r="R159" i="25"/>
  <c r="Q159" i="25"/>
  <c r="P159" i="25"/>
  <c r="O159" i="25"/>
  <c r="N159" i="25"/>
  <c r="M159" i="25"/>
  <c r="L159" i="25"/>
  <c r="K159" i="25"/>
  <c r="J159" i="25"/>
  <c r="I159" i="25"/>
  <c r="H159" i="25"/>
  <c r="G159" i="25"/>
  <c r="F159" i="25"/>
  <c r="E159" i="25"/>
  <c r="D159" i="25"/>
  <c r="C159" i="25"/>
  <c r="B159" i="25"/>
  <c r="B156" i="25" s="1"/>
  <c r="W158" i="25"/>
  <c r="V158" i="25"/>
  <c r="U158" i="25"/>
  <c r="T158" i="25"/>
  <c r="S158" i="25"/>
  <c r="R158" i="25"/>
  <c r="Q158" i="25"/>
  <c r="P158" i="25"/>
  <c r="O158" i="25"/>
  <c r="N158" i="25"/>
  <c r="M158" i="25"/>
  <c r="M156" i="25" s="1"/>
  <c r="L158" i="25"/>
  <c r="K158" i="25"/>
  <c r="J158" i="25"/>
  <c r="I158" i="25"/>
  <c r="H158" i="25"/>
  <c r="G158" i="25"/>
  <c r="F158" i="25"/>
  <c r="E158" i="25"/>
  <c r="D158" i="25"/>
  <c r="C158" i="25"/>
  <c r="B158" i="25"/>
  <c r="W157" i="25"/>
  <c r="V157" i="25"/>
  <c r="U157" i="25"/>
  <c r="T157" i="25"/>
  <c r="S157" i="25"/>
  <c r="R157" i="25"/>
  <c r="Q157" i="25"/>
  <c r="P157" i="25"/>
  <c r="P156" i="25" s="1"/>
  <c r="O157" i="25"/>
  <c r="N157" i="25"/>
  <c r="M157" i="25"/>
  <c r="L157" i="25"/>
  <c r="K157" i="25"/>
  <c r="J157" i="25"/>
  <c r="I157" i="25"/>
  <c r="H157" i="25"/>
  <c r="G157" i="25"/>
  <c r="F157" i="25"/>
  <c r="E157" i="25"/>
  <c r="D157" i="25"/>
  <c r="C157" i="25"/>
  <c r="B157" i="25"/>
  <c r="G153" i="25"/>
  <c r="C152" i="25"/>
  <c r="W151" i="25"/>
  <c r="V151" i="25"/>
  <c r="U151" i="25"/>
  <c r="T151" i="25"/>
  <c r="S151" i="25"/>
  <c r="R151" i="25"/>
  <c r="Q151" i="25"/>
  <c r="P151" i="25"/>
  <c r="O151" i="25"/>
  <c r="N151" i="25"/>
  <c r="M151" i="25"/>
  <c r="L151" i="25"/>
  <c r="K151" i="25"/>
  <c r="J151" i="25"/>
  <c r="I151" i="25"/>
  <c r="H151" i="25"/>
  <c r="G151" i="25"/>
  <c r="F151" i="25"/>
  <c r="E151" i="25"/>
  <c r="D151" i="25"/>
  <c r="C151" i="25"/>
  <c r="B151" i="25"/>
  <c r="W150" i="25"/>
  <c r="V150" i="25"/>
  <c r="U150" i="25"/>
  <c r="T150" i="25"/>
  <c r="S150" i="25"/>
  <c r="R150" i="25"/>
  <c r="Q150" i="25"/>
  <c r="P150" i="25"/>
  <c r="O150" i="25"/>
  <c r="N150" i="25"/>
  <c r="M150" i="25"/>
  <c r="L150" i="25"/>
  <c r="K150" i="25"/>
  <c r="J150" i="25"/>
  <c r="I150" i="25"/>
  <c r="H150" i="25"/>
  <c r="G150" i="25"/>
  <c r="F150" i="25"/>
  <c r="E150" i="25"/>
  <c r="D150" i="25"/>
  <c r="C150" i="25"/>
  <c r="B150" i="25"/>
  <c r="W149" i="25"/>
  <c r="V149" i="25"/>
  <c r="U149" i="25"/>
  <c r="T149" i="25"/>
  <c r="S149" i="25"/>
  <c r="R149" i="25"/>
  <c r="Q149" i="25"/>
  <c r="P149" i="25"/>
  <c r="O149" i="25"/>
  <c r="N149" i="25"/>
  <c r="M149" i="25"/>
  <c r="L149" i="25"/>
  <c r="K149" i="25"/>
  <c r="J149" i="25"/>
  <c r="I149" i="25"/>
  <c r="H149" i="25"/>
  <c r="G149" i="25"/>
  <c r="F149" i="25"/>
  <c r="E149" i="25"/>
  <c r="D149" i="25"/>
  <c r="C149" i="25"/>
  <c r="B149" i="25"/>
  <c r="W148" i="25"/>
  <c r="V148" i="25"/>
  <c r="U148" i="25"/>
  <c r="T148" i="25"/>
  <c r="S148" i="25"/>
  <c r="R148" i="25"/>
  <c r="Q148" i="25"/>
  <c r="P148" i="25"/>
  <c r="O148" i="25"/>
  <c r="N148" i="25"/>
  <c r="M148" i="25"/>
  <c r="L148" i="25"/>
  <c r="K148" i="25"/>
  <c r="J148" i="25"/>
  <c r="I148" i="25"/>
  <c r="H148" i="25"/>
  <c r="G148" i="25"/>
  <c r="F148" i="25"/>
  <c r="E148" i="25"/>
  <c r="D148" i="25"/>
  <c r="C148" i="25"/>
  <c r="B148" i="25"/>
  <c r="W147" i="25"/>
  <c r="V147" i="25"/>
  <c r="U147" i="25"/>
  <c r="T147" i="25"/>
  <c r="S147" i="25"/>
  <c r="R147" i="25"/>
  <c r="Q147" i="25"/>
  <c r="P147" i="25"/>
  <c r="O147" i="25"/>
  <c r="N147" i="25"/>
  <c r="M147" i="25"/>
  <c r="L147" i="25"/>
  <c r="K147" i="25"/>
  <c r="J147" i="25"/>
  <c r="I147" i="25"/>
  <c r="H147" i="25"/>
  <c r="G147" i="25"/>
  <c r="F147" i="25"/>
  <c r="E147" i="25"/>
  <c r="D147" i="25"/>
  <c r="C147" i="25"/>
  <c r="B147" i="25"/>
  <c r="W144" i="25"/>
  <c r="V144" i="25"/>
  <c r="U144" i="25"/>
  <c r="T144" i="25"/>
  <c r="S144" i="25"/>
  <c r="R144" i="25"/>
  <c r="Q144" i="25"/>
  <c r="P144" i="25"/>
  <c r="O144" i="25"/>
  <c r="N144" i="25"/>
  <c r="M144" i="25"/>
  <c r="L144" i="25"/>
  <c r="K144" i="25"/>
  <c r="J144" i="25"/>
  <c r="I144" i="25"/>
  <c r="H144" i="25"/>
  <c r="G144" i="25"/>
  <c r="F144" i="25"/>
  <c r="E144" i="25"/>
  <c r="D144" i="25"/>
  <c r="C144" i="25"/>
  <c r="B144" i="25"/>
  <c r="W142" i="25"/>
  <c r="V142" i="25"/>
  <c r="U142" i="25"/>
  <c r="T142" i="25"/>
  <c r="S142" i="25"/>
  <c r="R142" i="25"/>
  <c r="Q142" i="25"/>
  <c r="P142" i="25"/>
  <c r="O142" i="25"/>
  <c r="N142" i="25"/>
  <c r="M142" i="25"/>
  <c r="L142" i="25"/>
  <c r="K142" i="25"/>
  <c r="J142" i="25"/>
  <c r="I142" i="25"/>
  <c r="H142" i="25"/>
  <c r="G142" i="25"/>
  <c r="F142" i="25"/>
  <c r="E142" i="25"/>
  <c r="D142" i="25"/>
  <c r="C142" i="25"/>
  <c r="B142" i="25"/>
  <c r="W141" i="25"/>
  <c r="V141" i="25"/>
  <c r="U141" i="25"/>
  <c r="T141" i="25"/>
  <c r="S141" i="25"/>
  <c r="R141" i="25"/>
  <c r="Q141" i="25"/>
  <c r="P141" i="25"/>
  <c r="O141" i="25"/>
  <c r="N141" i="25"/>
  <c r="M141" i="25"/>
  <c r="L141" i="25"/>
  <c r="K141" i="25"/>
  <c r="J141" i="25"/>
  <c r="I141" i="25"/>
  <c r="H141" i="25"/>
  <c r="G141" i="25"/>
  <c r="F141" i="25"/>
  <c r="E141" i="25"/>
  <c r="D141" i="25"/>
  <c r="C141" i="25"/>
  <c r="B141" i="25"/>
  <c r="W140" i="25"/>
  <c r="V140" i="25"/>
  <c r="U140" i="25"/>
  <c r="T140" i="25"/>
  <c r="S140" i="25"/>
  <c r="R140" i="25"/>
  <c r="Q140" i="25"/>
  <c r="P140" i="25"/>
  <c r="O140" i="25"/>
  <c r="N140" i="25"/>
  <c r="M140" i="25"/>
  <c r="L140" i="25"/>
  <c r="K140" i="25"/>
  <c r="J140" i="25"/>
  <c r="I140" i="25"/>
  <c r="H140" i="25"/>
  <c r="G140" i="25"/>
  <c r="F140" i="25"/>
  <c r="E140" i="25"/>
  <c r="D140" i="25"/>
  <c r="C140" i="25"/>
  <c r="B140" i="25"/>
  <c r="W139" i="25"/>
  <c r="V139" i="25"/>
  <c r="U139" i="25"/>
  <c r="T139" i="25"/>
  <c r="S139" i="25"/>
  <c r="R139" i="25"/>
  <c r="Q139" i="25"/>
  <c r="P139" i="25"/>
  <c r="O139" i="25"/>
  <c r="N139" i="25"/>
  <c r="M139" i="25"/>
  <c r="L139" i="25"/>
  <c r="K139" i="25"/>
  <c r="J139" i="25"/>
  <c r="I139" i="25"/>
  <c r="H139" i="25"/>
  <c r="G139" i="25"/>
  <c r="F139" i="25"/>
  <c r="E139" i="25"/>
  <c r="D139" i="25"/>
  <c r="C139" i="25"/>
  <c r="B139" i="25"/>
  <c r="W138" i="25"/>
  <c r="V138" i="25"/>
  <c r="U138" i="25"/>
  <c r="T138" i="25"/>
  <c r="S138" i="25"/>
  <c r="R138" i="25"/>
  <c r="Q138" i="25"/>
  <c r="P138" i="25"/>
  <c r="O138" i="25"/>
  <c r="N138" i="25"/>
  <c r="M138" i="25"/>
  <c r="L138" i="25"/>
  <c r="K138" i="25"/>
  <c r="J138" i="25"/>
  <c r="I138" i="25"/>
  <c r="H138" i="25"/>
  <c r="G138" i="25"/>
  <c r="F138" i="25"/>
  <c r="E138" i="25"/>
  <c r="D138" i="25"/>
  <c r="C138" i="25"/>
  <c r="B138" i="25"/>
  <c r="W137" i="25"/>
  <c r="V137" i="25"/>
  <c r="U137" i="25"/>
  <c r="T137" i="25"/>
  <c r="S137" i="25"/>
  <c r="R137" i="25"/>
  <c r="Q137" i="25"/>
  <c r="P137" i="25"/>
  <c r="O137" i="25"/>
  <c r="N137" i="25"/>
  <c r="M137" i="25"/>
  <c r="L137" i="25"/>
  <c r="K137" i="25"/>
  <c r="J137" i="25"/>
  <c r="I137" i="25"/>
  <c r="H137" i="25"/>
  <c r="G137" i="25"/>
  <c r="F137" i="25"/>
  <c r="E137" i="25"/>
  <c r="D137" i="25"/>
  <c r="C137" i="25"/>
  <c r="B137" i="25"/>
  <c r="W132" i="25"/>
  <c r="V132" i="25"/>
  <c r="U132" i="25"/>
  <c r="T132" i="25"/>
  <c r="S132" i="25"/>
  <c r="R132" i="25"/>
  <c r="Q132" i="25"/>
  <c r="P132" i="25"/>
  <c r="O132" i="25"/>
  <c r="N132" i="25"/>
  <c r="M132" i="25"/>
  <c r="L132" i="25"/>
  <c r="K132" i="25"/>
  <c r="J132" i="25"/>
  <c r="I132" i="25"/>
  <c r="H132" i="25"/>
  <c r="G132" i="25"/>
  <c r="F132" i="25"/>
  <c r="E132" i="25"/>
  <c r="D132" i="25"/>
  <c r="C132" i="25"/>
  <c r="B132" i="25"/>
  <c r="W131" i="25"/>
  <c r="W126" i="25" s="1"/>
  <c r="V131" i="25"/>
  <c r="V126" i="25" s="1"/>
  <c r="U131" i="25"/>
  <c r="T131" i="25"/>
  <c r="S131" i="25"/>
  <c r="R131" i="25"/>
  <c r="Q131" i="25"/>
  <c r="P131" i="25"/>
  <c r="O131" i="25"/>
  <c r="N131" i="25"/>
  <c r="M131" i="25"/>
  <c r="L131" i="25"/>
  <c r="K131" i="25"/>
  <c r="J131" i="25"/>
  <c r="I131" i="25"/>
  <c r="H131" i="25"/>
  <c r="G131" i="25"/>
  <c r="F131" i="25"/>
  <c r="E131" i="25"/>
  <c r="D131" i="25"/>
  <c r="C131" i="25"/>
  <c r="B131" i="25"/>
  <c r="W130" i="25"/>
  <c r="V130" i="25"/>
  <c r="U130" i="25"/>
  <c r="T130" i="25"/>
  <c r="S130" i="25"/>
  <c r="R130" i="25"/>
  <c r="Q130" i="25"/>
  <c r="P130" i="25"/>
  <c r="O130" i="25"/>
  <c r="N130" i="25"/>
  <c r="M130" i="25"/>
  <c r="L130" i="25"/>
  <c r="K130" i="25"/>
  <c r="J130" i="25"/>
  <c r="I130" i="25"/>
  <c r="H130" i="25"/>
  <c r="G130" i="25"/>
  <c r="F130" i="25"/>
  <c r="E130" i="25"/>
  <c r="D130" i="25"/>
  <c r="C130" i="25"/>
  <c r="B130" i="25"/>
  <c r="W129" i="25"/>
  <c r="V129" i="25"/>
  <c r="U129" i="25"/>
  <c r="T129" i="25"/>
  <c r="S129" i="25"/>
  <c r="R129" i="25"/>
  <c r="Q129" i="25"/>
  <c r="P129" i="25"/>
  <c r="O129" i="25"/>
  <c r="N129" i="25"/>
  <c r="M129" i="25"/>
  <c r="L129" i="25"/>
  <c r="K129" i="25"/>
  <c r="J129" i="25"/>
  <c r="J126" i="25" s="1"/>
  <c r="I129" i="25"/>
  <c r="H129" i="25"/>
  <c r="G129" i="25"/>
  <c r="F129" i="25"/>
  <c r="E129" i="25"/>
  <c r="D129" i="25"/>
  <c r="C129" i="25"/>
  <c r="B129" i="25"/>
  <c r="W128" i="25"/>
  <c r="V128" i="25"/>
  <c r="U128" i="25"/>
  <c r="T128" i="25"/>
  <c r="S128" i="25"/>
  <c r="R128" i="25"/>
  <c r="Q128" i="25"/>
  <c r="P128" i="25"/>
  <c r="O128" i="25"/>
  <c r="N128" i="25"/>
  <c r="M128" i="25"/>
  <c r="L128" i="25"/>
  <c r="K128" i="25"/>
  <c r="J128" i="25"/>
  <c r="I128" i="25"/>
  <c r="H128" i="25"/>
  <c r="G128" i="25"/>
  <c r="F128" i="25"/>
  <c r="E128" i="25"/>
  <c r="D128" i="25"/>
  <c r="C128" i="25"/>
  <c r="B128" i="25"/>
  <c r="B126" i="25" s="1"/>
  <c r="W127" i="25"/>
  <c r="V127" i="25"/>
  <c r="U127" i="25"/>
  <c r="T127" i="25"/>
  <c r="S127" i="25"/>
  <c r="R127" i="25"/>
  <c r="Q127" i="25"/>
  <c r="P127" i="25"/>
  <c r="O127" i="25"/>
  <c r="N127" i="25"/>
  <c r="M127" i="25"/>
  <c r="L127" i="25"/>
  <c r="K127" i="25"/>
  <c r="J127" i="25"/>
  <c r="I127" i="25"/>
  <c r="H127" i="25"/>
  <c r="G127" i="25"/>
  <c r="F127" i="25"/>
  <c r="E127" i="25"/>
  <c r="D127" i="25"/>
  <c r="C127" i="25"/>
  <c r="B127" i="25"/>
  <c r="W124" i="25"/>
  <c r="V124" i="25"/>
  <c r="U124" i="25"/>
  <c r="T124" i="25"/>
  <c r="S124" i="25"/>
  <c r="R124" i="25"/>
  <c r="Q124" i="25"/>
  <c r="P124" i="25"/>
  <c r="O124" i="25"/>
  <c r="N124" i="25"/>
  <c r="M124" i="25"/>
  <c r="L124" i="25"/>
  <c r="K124" i="25"/>
  <c r="J124" i="25"/>
  <c r="I124" i="25"/>
  <c r="H124" i="25"/>
  <c r="G124" i="25"/>
  <c r="F124" i="25"/>
  <c r="E124" i="25"/>
  <c r="D124" i="25"/>
  <c r="C124" i="25"/>
  <c r="B124" i="25"/>
  <c r="W123" i="25"/>
  <c r="V123" i="25"/>
  <c r="U123" i="25"/>
  <c r="T123" i="25"/>
  <c r="S123" i="25"/>
  <c r="R123" i="25"/>
  <c r="Q123" i="25"/>
  <c r="P123" i="25"/>
  <c r="O123" i="25"/>
  <c r="N123" i="25"/>
  <c r="M123" i="25"/>
  <c r="L123" i="25"/>
  <c r="K123" i="25"/>
  <c r="J123" i="25"/>
  <c r="I123" i="25"/>
  <c r="H123" i="25"/>
  <c r="G123" i="25"/>
  <c r="F123" i="25"/>
  <c r="E123" i="25"/>
  <c r="D123" i="25"/>
  <c r="C123" i="25"/>
  <c r="B123" i="25"/>
  <c r="Q122" i="25"/>
  <c r="K122" i="25"/>
  <c r="E122" i="25"/>
  <c r="W121" i="25"/>
  <c r="V121" i="25"/>
  <c r="U121" i="25"/>
  <c r="T121" i="25"/>
  <c r="S121" i="25"/>
  <c r="R121" i="25"/>
  <c r="Q121" i="25"/>
  <c r="P121" i="25"/>
  <c r="O121" i="25"/>
  <c r="N121" i="25"/>
  <c r="M121" i="25"/>
  <c r="L121" i="25"/>
  <c r="K121" i="25"/>
  <c r="J121" i="25"/>
  <c r="I121" i="25"/>
  <c r="H121" i="25"/>
  <c r="G121" i="25"/>
  <c r="F121" i="25"/>
  <c r="E121" i="25"/>
  <c r="D121" i="25"/>
  <c r="C121" i="25"/>
  <c r="B121" i="25"/>
  <c r="W120" i="25"/>
  <c r="V120" i="25"/>
  <c r="U120" i="25"/>
  <c r="T120" i="25"/>
  <c r="S120" i="25"/>
  <c r="R120" i="25"/>
  <c r="Q120" i="25"/>
  <c r="P120" i="25"/>
  <c r="O120" i="25"/>
  <c r="N120" i="25"/>
  <c r="M120" i="25"/>
  <c r="L120" i="25"/>
  <c r="K120" i="25"/>
  <c r="J120" i="25"/>
  <c r="I120" i="25"/>
  <c r="H120" i="25"/>
  <c r="G120" i="25"/>
  <c r="F120" i="25"/>
  <c r="E120" i="25"/>
  <c r="D120" i="25"/>
  <c r="C120" i="25"/>
  <c r="B120" i="25"/>
  <c r="L119" i="25"/>
  <c r="G119" i="25"/>
  <c r="C119" i="25"/>
  <c r="B119" i="25"/>
  <c r="W118" i="25"/>
  <c r="V118" i="25"/>
  <c r="U118" i="25"/>
  <c r="T118" i="25"/>
  <c r="S118" i="25"/>
  <c r="R118" i="25"/>
  <c r="Q118" i="25"/>
  <c r="P118" i="25"/>
  <c r="O118" i="25"/>
  <c r="N118" i="25"/>
  <c r="M118" i="25"/>
  <c r="L118" i="25"/>
  <c r="K118" i="25"/>
  <c r="J118" i="25"/>
  <c r="I118" i="25"/>
  <c r="H118" i="25"/>
  <c r="G118" i="25"/>
  <c r="F118" i="25"/>
  <c r="E118" i="25"/>
  <c r="D118" i="25"/>
  <c r="C118" i="25"/>
  <c r="B118" i="25"/>
  <c r="W117" i="25"/>
  <c r="V117" i="25"/>
  <c r="U117" i="25"/>
  <c r="T117" i="25"/>
  <c r="S117" i="25"/>
  <c r="R117" i="25"/>
  <c r="Q117" i="25"/>
  <c r="P117" i="25"/>
  <c r="O117" i="25"/>
  <c r="N117" i="25"/>
  <c r="M117" i="25"/>
  <c r="L117" i="25"/>
  <c r="K117" i="25"/>
  <c r="J117" i="25"/>
  <c r="I117" i="25"/>
  <c r="H117" i="25"/>
  <c r="G117" i="25"/>
  <c r="F117" i="25"/>
  <c r="E117" i="25"/>
  <c r="D117" i="25"/>
  <c r="C117" i="25"/>
  <c r="B117" i="25"/>
  <c r="F116" i="25"/>
  <c r="E116" i="25"/>
  <c r="W115" i="25"/>
  <c r="V115" i="25"/>
  <c r="U115" i="25"/>
  <c r="T115" i="25"/>
  <c r="S115" i="25"/>
  <c r="R115" i="25"/>
  <c r="Q115" i="25"/>
  <c r="P115" i="25"/>
  <c r="O115" i="25"/>
  <c r="N115" i="25"/>
  <c r="M115" i="25"/>
  <c r="L115" i="25"/>
  <c r="K115" i="25"/>
  <c r="J115" i="25"/>
  <c r="I115" i="25"/>
  <c r="H115" i="25"/>
  <c r="G115" i="25"/>
  <c r="F115" i="25"/>
  <c r="E115" i="25"/>
  <c r="D115" i="25"/>
  <c r="C115" i="25"/>
  <c r="B115" i="25"/>
  <c r="W114" i="25"/>
  <c r="V114" i="25"/>
  <c r="U114" i="25"/>
  <c r="T114" i="25"/>
  <c r="S114" i="25"/>
  <c r="R114" i="25"/>
  <c r="Q114" i="25"/>
  <c r="P114" i="25"/>
  <c r="O114" i="25"/>
  <c r="N114" i="25"/>
  <c r="M114" i="25"/>
  <c r="L114" i="25"/>
  <c r="K114" i="25"/>
  <c r="J114" i="25"/>
  <c r="I114" i="25"/>
  <c r="H114" i="25"/>
  <c r="G114" i="25"/>
  <c r="F114" i="25"/>
  <c r="E114" i="25"/>
  <c r="D114" i="25"/>
  <c r="C114" i="25"/>
  <c r="B114" i="25"/>
  <c r="W113" i="25"/>
  <c r="V113" i="25"/>
  <c r="U113" i="25"/>
  <c r="T113" i="25"/>
  <c r="S113" i="25"/>
  <c r="R113" i="25"/>
  <c r="Q113" i="25"/>
  <c r="P113" i="25"/>
  <c r="O113" i="25"/>
  <c r="N113" i="25"/>
  <c r="M113" i="25"/>
  <c r="L113" i="25"/>
  <c r="K113" i="25"/>
  <c r="J113" i="25"/>
  <c r="I113" i="25"/>
  <c r="H113" i="25"/>
  <c r="G113" i="25"/>
  <c r="F113" i="25"/>
  <c r="E113" i="25"/>
  <c r="D113" i="25"/>
  <c r="C113" i="25"/>
  <c r="B113" i="25"/>
  <c r="W112" i="25"/>
  <c r="V112" i="25"/>
  <c r="U112" i="25"/>
  <c r="T112" i="25"/>
  <c r="S112" i="25"/>
  <c r="R112" i="25"/>
  <c r="Q112" i="25"/>
  <c r="P112" i="25"/>
  <c r="O112" i="25"/>
  <c r="N112" i="25"/>
  <c r="M112" i="25"/>
  <c r="L112" i="25"/>
  <c r="K112" i="25"/>
  <c r="J112" i="25"/>
  <c r="I112" i="25"/>
  <c r="H112" i="25"/>
  <c r="G112" i="25"/>
  <c r="F112" i="25"/>
  <c r="E112" i="25"/>
  <c r="D112" i="25"/>
  <c r="C112" i="25"/>
  <c r="B112" i="25"/>
  <c r="W111" i="25"/>
  <c r="V111" i="25"/>
  <c r="U111" i="25"/>
  <c r="T111" i="25"/>
  <c r="S111" i="25"/>
  <c r="R111" i="25"/>
  <c r="Q111" i="25"/>
  <c r="Q110" i="25" s="1"/>
  <c r="P111" i="25"/>
  <c r="O111" i="25"/>
  <c r="N111" i="25"/>
  <c r="M111" i="25"/>
  <c r="L111" i="25"/>
  <c r="K111" i="25"/>
  <c r="J111" i="25"/>
  <c r="I111" i="25"/>
  <c r="H111" i="25"/>
  <c r="G111" i="25"/>
  <c r="F111" i="25"/>
  <c r="E111" i="25"/>
  <c r="D111" i="25"/>
  <c r="C111" i="25"/>
  <c r="B111" i="25"/>
  <c r="W108" i="25"/>
  <c r="V108" i="25"/>
  <c r="U108" i="25"/>
  <c r="T108" i="25"/>
  <c r="S108" i="25"/>
  <c r="R108" i="25"/>
  <c r="Q108" i="25"/>
  <c r="P108" i="25"/>
  <c r="O108" i="25"/>
  <c r="N108" i="25"/>
  <c r="M108" i="25"/>
  <c r="L108" i="25"/>
  <c r="K108" i="25"/>
  <c r="J108" i="25"/>
  <c r="I108" i="25"/>
  <c r="H108" i="25"/>
  <c r="G108" i="25"/>
  <c r="F108" i="25"/>
  <c r="E108" i="25"/>
  <c r="D108" i="25"/>
  <c r="C108" i="25"/>
  <c r="B108" i="25"/>
  <c r="W107" i="25"/>
  <c r="V107" i="25"/>
  <c r="U107" i="25"/>
  <c r="T107" i="25"/>
  <c r="S107" i="25"/>
  <c r="R107" i="25"/>
  <c r="Q107" i="25"/>
  <c r="P107" i="25"/>
  <c r="O107" i="25"/>
  <c r="N107" i="25"/>
  <c r="M107" i="25"/>
  <c r="L107" i="25"/>
  <c r="K107" i="25"/>
  <c r="J107" i="25"/>
  <c r="I107" i="25"/>
  <c r="H107" i="25"/>
  <c r="G107" i="25"/>
  <c r="F107" i="25"/>
  <c r="E107" i="25"/>
  <c r="D107" i="25"/>
  <c r="C107" i="25"/>
  <c r="B107" i="25"/>
  <c r="W106" i="25"/>
  <c r="V106" i="25"/>
  <c r="U106" i="25"/>
  <c r="T106" i="25"/>
  <c r="S106" i="25"/>
  <c r="R106" i="25"/>
  <c r="Q106" i="25"/>
  <c r="P106" i="25"/>
  <c r="O106" i="25"/>
  <c r="N106" i="25"/>
  <c r="M106" i="25"/>
  <c r="L106" i="25"/>
  <c r="K106" i="25"/>
  <c r="J106" i="25"/>
  <c r="I106" i="25"/>
  <c r="H106" i="25"/>
  <c r="G106" i="25"/>
  <c r="F106" i="25"/>
  <c r="E106" i="25"/>
  <c r="D106" i="25"/>
  <c r="C106" i="25"/>
  <c r="B106" i="25"/>
  <c r="W105" i="25"/>
  <c r="U105" i="25"/>
  <c r="T105" i="25"/>
  <c r="P105" i="25"/>
  <c r="O105" i="25"/>
  <c r="L105" i="25"/>
  <c r="H105" i="25"/>
  <c r="G105" i="25"/>
  <c r="E105" i="25"/>
  <c r="W104" i="25"/>
  <c r="V104" i="25"/>
  <c r="U104" i="25"/>
  <c r="T104" i="25"/>
  <c r="S104" i="25"/>
  <c r="R104" i="25"/>
  <c r="Q104" i="25"/>
  <c r="P104" i="25"/>
  <c r="O104" i="25"/>
  <c r="N104" i="25"/>
  <c r="M104" i="25"/>
  <c r="L104" i="25"/>
  <c r="K104" i="25"/>
  <c r="J104" i="25"/>
  <c r="I104" i="25"/>
  <c r="H104" i="25"/>
  <c r="G104" i="25"/>
  <c r="F104" i="25"/>
  <c r="E104" i="25"/>
  <c r="D104" i="25"/>
  <c r="C104" i="25"/>
  <c r="B104" i="25"/>
  <c r="W103" i="25"/>
  <c r="V103" i="25"/>
  <c r="U103" i="25"/>
  <c r="T103" i="25"/>
  <c r="S103" i="25"/>
  <c r="R103" i="25"/>
  <c r="Q103" i="25"/>
  <c r="Q98" i="25" s="1"/>
  <c r="P103" i="25"/>
  <c r="O103" i="25"/>
  <c r="N103" i="25"/>
  <c r="M103" i="25"/>
  <c r="L103" i="25"/>
  <c r="K103" i="25"/>
  <c r="J103" i="25"/>
  <c r="I103" i="25"/>
  <c r="H103" i="25"/>
  <c r="G103" i="25"/>
  <c r="F103" i="25"/>
  <c r="E103" i="25"/>
  <c r="D103" i="25"/>
  <c r="C103" i="25"/>
  <c r="B103" i="25"/>
  <c r="W102" i="25"/>
  <c r="V102" i="25"/>
  <c r="U102" i="25"/>
  <c r="T102" i="25"/>
  <c r="S102" i="25"/>
  <c r="R102" i="25"/>
  <c r="R98" i="25" s="1"/>
  <c r="Q102" i="25"/>
  <c r="P102" i="25"/>
  <c r="O102" i="25"/>
  <c r="N102" i="25"/>
  <c r="M102" i="25"/>
  <c r="L102" i="25"/>
  <c r="K102" i="25"/>
  <c r="J102" i="25"/>
  <c r="I102" i="25"/>
  <c r="H102" i="25"/>
  <c r="G102" i="25"/>
  <c r="F102" i="25"/>
  <c r="E102" i="25"/>
  <c r="D102" i="25"/>
  <c r="C102" i="25"/>
  <c r="B102" i="25"/>
  <c r="W101" i="25"/>
  <c r="V101" i="25"/>
  <c r="U101" i="25"/>
  <c r="T101" i="25"/>
  <c r="S101" i="25"/>
  <c r="R101" i="25"/>
  <c r="Q101" i="25"/>
  <c r="P101" i="25"/>
  <c r="O101" i="25"/>
  <c r="N101" i="25"/>
  <c r="M101" i="25"/>
  <c r="L101" i="25"/>
  <c r="K101" i="25"/>
  <c r="J101" i="25"/>
  <c r="I101" i="25"/>
  <c r="H101" i="25"/>
  <c r="G101" i="25"/>
  <c r="G98" i="25" s="1"/>
  <c r="F101" i="25"/>
  <c r="E101" i="25"/>
  <c r="D101" i="25"/>
  <c r="C101" i="25"/>
  <c r="B101" i="25"/>
  <c r="W100" i="25"/>
  <c r="V100" i="25"/>
  <c r="U100" i="25"/>
  <c r="T100" i="25"/>
  <c r="S100" i="25"/>
  <c r="R100" i="25"/>
  <c r="Q100" i="25"/>
  <c r="P100" i="25"/>
  <c r="O100" i="25"/>
  <c r="N100" i="25"/>
  <c r="M100" i="25"/>
  <c r="L100" i="25"/>
  <c r="K100" i="25"/>
  <c r="J100" i="25"/>
  <c r="I100" i="25"/>
  <c r="H100" i="25"/>
  <c r="G100" i="25"/>
  <c r="F100" i="25"/>
  <c r="E100" i="25"/>
  <c r="D100" i="25"/>
  <c r="C100" i="25"/>
  <c r="B100" i="25"/>
  <c r="B98" i="25" s="1"/>
  <c r="W99" i="25"/>
  <c r="V99" i="25"/>
  <c r="U99" i="25"/>
  <c r="U98" i="25" s="1"/>
  <c r="T99" i="25"/>
  <c r="S99" i="25"/>
  <c r="R99" i="25"/>
  <c r="Q99" i="25"/>
  <c r="P99" i="25"/>
  <c r="O99" i="25"/>
  <c r="N99" i="25"/>
  <c r="M99" i="25"/>
  <c r="L99" i="25"/>
  <c r="K99" i="25"/>
  <c r="J99" i="25"/>
  <c r="I99" i="25"/>
  <c r="I98" i="25" s="1"/>
  <c r="H99" i="25"/>
  <c r="G99" i="25"/>
  <c r="F99" i="25"/>
  <c r="E99" i="25"/>
  <c r="D99" i="25"/>
  <c r="C99" i="25"/>
  <c r="B99" i="25"/>
  <c r="W69" i="25"/>
  <c r="W122" i="25" s="1"/>
  <c r="V69" i="25"/>
  <c r="V122" i="25" s="1"/>
  <c r="U69" i="25"/>
  <c r="U154" i="25" s="1"/>
  <c r="T69" i="25"/>
  <c r="T154" i="25" s="1"/>
  <c r="S69" i="25"/>
  <c r="S154" i="26" s="1"/>
  <c r="R69" i="25"/>
  <c r="R154" i="25" s="1"/>
  <c r="Q69" i="25"/>
  <c r="Q154" i="25" s="1"/>
  <c r="P69" i="25"/>
  <c r="O69" i="25"/>
  <c r="N69" i="25"/>
  <c r="N122" i="25" s="1"/>
  <c r="M69" i="25"/>
  <c r="M154" i="25" s="1"/>
  <c r="L69" i="25"/>
  <c r="L154" i="25" s="1"/>
  <c r="K69" i="25"/>
  <c r="K154" i="25" s="1"/>
  <c r="J69" i="25"/>
  <c r="J154" i="25" s="1"/>
  <c r="I69" i="25"/>
  <c r="I122" i="25" s="1"/>
  <c r="H69" i="25"/>
  <c r="G69" i="25"/>
  <c r="F69" i="25"/>
  <c r="F122" i="25" s="1"/>
  <c r="E69" i="25"/>
  <c r="E154" i="25" s="1"/>
  <c r="D69" i="25"/>
  <c r="D154" i="25" s="1"/>
  <c r="C69" i="25"/>
  <c r="B69" i="25"/>
  <c r="B154" i="25" s="1"/>
  <c r="W56" i="25"/>
  <c r="W153" i="25" s="1"/>
  <c r="V56" i="25"/>
  <c r="V153" i="25" s="1"/>
  <c r="U56" i="25"/>
  <c r="U119" i="25" s="1"/>
  <c r="T56" i="25"/>
  <c r="T119" i="25" s="1"/>
  <c r="S56" i="25"/>
  <c r="S153" i="25" s="1"/>
  <c r="R56" i="25"/>
  <c r="R153" i="25" s="1"/>
  <c r="Q56" i="25"/>
  <c r="Q119" i="25" s="1"/>
  <c r="P56" i="25"/>
  <c r="O56" i="25"/>
  <c r="O119" i="25" s="1"/>
  <c r="N56" i="25"/>
  <c r="M56" i="25"/>
  <c r="M153" i="25" s="1"/>
  <c r="L56" i="25"/>
  <c r="K56" i="25"/>
  <c r="K153" i="25" s="1"/>
  <c r="J56" i="25"/>
  <c r="J153" i="25" s="1"/>
  <c r="I56" i="25"/>
  <c r="I119" i="25" s="1"/>
  <c r="H56" i="25"/>
  <c r="H153" i="26" s="1"/>
  <c r="G56" i="25"/>
  <c r="F56" i="25"/>
  <c r="F119" i="25" s="1"/>
  <c r="E56" i="25"/>
  <c r="D56" i="25"/>
  <c r="D153" i="25" s="1"/>
  <c r="C56" i="25"/>
  <c r="C153" i="25" s="1"/>
  <c r="B56" i="25"/>
  <c r="B153" i="25" s="1"/>
  <c r="W43" i="25"/>
  <c r="W152" i="25" s="1"/>
  <c r="V43" i="25"/>
  <c r="V152" i="25" s="1"/>
  <c r="U43" i="25"/>
  <c r="U152" i="25" s="1"/>
  <c r="T43" i="25"/>
  <c r="S43" i="25"/>
  <c r="R43" i="25"/>
  <c r="R116" i="25" s="1"/>
  <c r="Q43" i="25"/>
  <c r="Q152" i="25" s="1"/>
  <c r="P43" i="25"/>
  <c r="P152" i="25" s="1"/>
  <c r="O43" i="25"/>
  <c r="N43" i="25"/>
  <c r="N152" i="25" s="1"/>
  <c r="M43" i="25"/>
  <c r="M152" i="25" s="1"/>
  <c r="L43" i="25"/>
  <c r="K43" i="25"/>
  <c r="J43" i="25"/>
  <c r="J116" i="25" s="1"/>
  <c r="I43" i="25"/>
  <c r="I152" i="25" s="1"/>
  <c r="H43" i="25"/>
  <c r="H152" i="25" s="1"/>
  <c r="G43" i="25"/>
  <c r="G116" i="25" s="1"/>
  <c r="F43" i="25"/>
  <c r="F152" i="25" s="1"/>
  <c r="E43" i="25"/>
  <c r="E152" i="25" s="1"/>
  <c r="D43" i="25"/>
  <c r="C43" i="25"/>
  <c r="C116" i="25" s="1"/>
  <c r="B43" i="25"/>
  <c r="B116" i="25" s="1"/>
  <c r="W17" i="25"/>
  <c r="W143" i="25" s="1"/>
  <c r="V17" i="25"/>
  <c r="V105" i="25" s="1"/>
  <c r="U17" i="25"/>
  <c r="U143" i="25" s="1"/>
  <c r="T17" i="25"/>
  <c r="T143" i="25" s="1"/>
  <c r="S17" i="25"/>
  <c r="S143" i="25" s="1"/>
  <c r="R17" i="25"/>
  <c r="Q17" i="25"/>
  <c r="P17" i="25"/>
  <c r="P143" i="25" s="1"/>
  <c r="O17" i="25"/>
  <c r="O143" i="25" s="1"/>
  <c r="N17" i="25"/>
  <c r="N105" i="25" s="1"/>
  <c r="M17" i="25"/>
  <c r="M143" i="25" s="1"/>
  <c r="L17" i="25"/>
  <c r="L143" i="25" s="1"/>
  <c r="K17" i="25"/>
  <c r="K105" i="25" s="1"/>
  <c r="J17" i="25"/>
  <c r="J105" i="25" s="1"/>
  <c r="I17" i="25"/>
  <c r="I143" i="27" s="1"/>
  <c r="H17" i="25"/>
  <c r="H143" i="25" s="1"/>
  <c r="G17" i="25"/>
  <c r="G143" i="25" s="1"/>
  <c r="F17" i="25"/>
  <c r="F105" i="25" s="1"/>
  <c r="E17" i="25"/>
  <c r="E143" i="25" s="1"/>
  <c r="D17" i="25"/>
  <c r="D143" i="25" s="1"/>
  <c r="C17" i="25"/>
  <c r="C105" i="25" s="1"/>
  <c r="B17" i="25"/>
  <c r="A1" i="25"/>
  <c r="W73" i="24"/>
  <c r="V73" i="24"/>
  <c r="U73" i="24"/>
  <c r="T73" i="24"/>
  <c r="S73" i="24"/>
  <c r="R73" i="24"/>
  <c r="Q73" i="24"/>
  <c r="P73" i="24"/>
  <c r="O73" i="24"/>
  <c r="N73" i="24"/>
  <c r="M73" i="24"/>
  <c r="L73" i="24"/>
  <c r="K73" i="24"/>
  <c r="J73" i="24"/>
  <c r="I73" i="24"/>
  <c r="H73" i="24"/>
  <c r="G73" i="24"/>
  <c r="F73" i="24"/>
  <c r="E73" i="24"/>
  <c r="D73" i="24"/>
  <c r="C73" i="24"/>
  <c r="B73" i="24"/>
  <c r="W72" i="24"/>
  <c r="V72" i="24"/>
  <c r="U72" i="24"/>
  <c r="T72" i="24"/>
  <c r="S72" i="24"/>
  <c r="R72" i="24"/>
  <c r="Q72" i="24"/>
  <c r="P72" i="24"/>
  <c r="O72" i="24"/>
  <c r="N72" i="24"/>
  <c r="M72" i="24"/>
  <c r="L72" i="24"/>
  <c r="K72" i="24"/>
  <c r="J72" i="24"/>
  <c r="I72" i="24"/>
  <c r="H72" i="24"/>
  <c r="G72" i="24"/>
  <c r="F72" i="24"/>
  <c r="E72" i="24"/>
  <c r="D72" i="24"/>
  <c r="C72" i="24"/>
  <c r="B72" i="24"/>
  <c r="W71" i="24"/>
  <c r="V71" i="24"/>
  <c r="U71" i="24"/>
  <c r="T71" i="24"/>
  <c r="S71" i="24"/>
  <c r="R71" i="24"/>
  <c r="Q71" i="24"/>
  <c r="P71" i="24"/>
  <c r="O71" i="24"/>
  <c r="N71" i="24"/>
  <c r="M71" i="24"/>
  <c r="L71" i="24"/>
  <c r="K71" i="24"/>
  <c r="J71" i="24"/>
  <c r="I71" i="24"/>
  <c r="H71" i="24"/>
  <c r="G71" i="24"/>
  <c r="F71" i="24"/>
  <c r="E71" i="24"/>
  <c r="D71" i="24"/>
  <c r="C71" i="24"/>
  <c r="B71" i="24"/>
  <c r="J69" i="24"/>
  <c r="C69" i="24"/>
  <c r="W68" i="24"/>
  <c r="Q68" i="24"/>
  <c r="P68" i="24"/>
  <c r="N68" i="24"/>
  <c r="H68" i="24"/>
  <c r="U67" i="24"/>
  <c r="W65" i="24"/>
  <c r="V65" i="24"/>
  <c r="U65" i="24"/>
  <c r="T65" i="24"/>
  <c r="S65" i="24"/>
  <c r="R65" i="24"/>
  <c r="Q65" i="24"/>
  <c r="P65" i="24"/>
  <c r="O65" i="24"/>
  <c r="N65" i="24"/>
  <c r="M65" i="24"/>
  <c r="L65" i="24"/>
  <c r="K65" i="24"/>
  <c r="J65" i="24"/>
  <c r="I65" i="24"/>
  <c r="H65" i="24"/>
  <c r="G65" i="24"/>
  <c r="F65" i="24"/>
  <c r="E65" i="24"/>
  <c r="D65" i="24"/>
  <c r="C65" i="24"/>
  <c r="B65" i="24"/>
  <c r="W64" i="24"/>
  <c r="V64" i="24"/>
  <c r="U64" i="24"/>
  <c r="T64" i="24"/>
  <c r="S64" i="24"/>
  <c r="R64" i="24"/>
  <c r="Q64" i="24"/>
  <c r="P64" i="24"/>
  <c r="O64" i="24"/>
  <c r="N64" i="24"/>
  <c r="M64" i="24"/>
  <c r="L64" i="24"/>
  <c r="K64" i="24"/>
  <c r="J64" i="24"/>
  <c r="I64" i="24"/>
  <c r="H64" i="24"/>
  <c r="G64" i="24"/>
  <c r="F64" i="24"/>
  <c r="E64" i="24"/>
  <c r="D64" i="24"/>
  <c r="C64" i="24"/>
  <c r="B64" i="24"/>
  <c r="W63" i="24"/>
  <c r="V63" i="24"/>
  <c r="U63" i="24"/>
  <c r="T63" i="24"/>
  <c r="S63" i="24"/>
  <c r="R63" i="24"/>
  <c r="Q63" i="24"/>
  <c r="P63" i="24"/>
  <c r="O63" i="24"/>
  <c r="N63" i="24"/>
  <c r="M63" i="24"/>
  <c r="L63" i="24"/>
  <c r="K63" i="24"/>
  <c r="J63" i="24"/>
  <c r="I63" i="24"/>
  <c r="H63" i="24"/>
  <c r="G63" i="24"/>
  <c r="F63" i="24"/>
  <c r="E63" i="24"/>
  <c r="D63" i="24"/>
  <c r="C63" i="24"/>
  <c r="B63" i="24"/>
  <c r="W60" i="24"/>
  <c r="V60" i="24"/>
  <c r="U60" i="24"/>
  <c r="T60" i="24"/>
  <c r="S60" i="24"/>
  <c r="R60" i="24"/>
  <c r="Q60" i="24"/>
  <c r="P60" i="24"/>
  <c r="O60" i="24"/>
  <c r="N60" i="24"/>
  <c r="M60" i="24"/>
  <c r="L60" i="24"/>
  <c r="K60" i="24"/>
  <c r="J60" i="24"/>
  <c r="I60" i="24"/>
  <c r="H60" i="24"/>
  <c r="G60" i="24"/>
  <c r="F60" i="24"/>
  <c r="F57" i="24" s="1"/>
  <c r="E60" i="24"/>
  <c r="D60" i="24"/>
  <c r="C60" i="24"/>
  <c r="B60" i="24"/>
  <c r="W59" i="24"/>
  <c r="V59" i="24"/>
  <c r="U59" i="24"/>
  <c r="T59" i="24"/>
  <c r="S59" i="24"/>
  <c r="R59" i="24"/>
  <c r="Q59" i="24"/>
  <c r="P59" i="24"/>
  <c r="O59" i="24"/>
  <c r="N59" i="24"/>
  <c r="M59" i="24"/>
  <c r="L59" i="24"/>
  <c r="K59" i="24"/>
  <c r="J59" i="24"/>
  <c r="I59" i="24"/>
  <c r="H59" i="24"/>
  <c r="G59" i="24"/>
  <c r="G76" i="24" s="1"/>
  <c r="G173" i="4" s="1"/>
  <c r="F59" i="24"/>
  <c r="E59" i="24"/>
  <c r="D59" i="24"/>
  <c r="C59" i="24"/>
  <c r="B59" i="24"/>
  <c r="W58" i="24"/>
  <c r="V58" i="24"/>
  <c r="U58" i="24"/>
  <c r="T58" i="24"/>
  <c r="S58" i="24"/>
  <c r="R58" i="24"/>
  <c r="R57" i="24" s="1"/>
  <c r="Q58" i="24"/>
  <c r="Q57" i="24" s="1"/>
  <c r="Q116" i="4" s="1"/>
  <c r="P58" i="24"/>
  <c r="P57" i="24" s="1"/>
  <c r="P116" i="4" s="1"/>
  <c r="O58" i="24"/>
  <c r="N58" i="24"/>
  <c r="M58" i="24"/>
  <c r="L58" i="24"/>
  <c r="K58" i="24"/>
  <c r="J58" i="24"/>
  <c r="I58" i="24"/>
  <c r="H58" i="24"/>
  <c r="G58" i="24"/>
  <c r="F58" i="24"/>
  <c r="E58" i="24"/>
  <c r="D58" i="24"/>
  <c r="C58" i="24"/>
  <c r="B58" i="24"/>
  <c r="W55" i="24"/>
  <c r="V55" i="24"/>
  <c r="V72" i="4" s="1"/>
  <c r="V145" i="4" s="1"/>
  <c r="U55" i="24"/>
  <c r="U69" i="24" s="1"/>
  <c r="T55" i="24"/>
  <c r="T72" i="4" s="1"/>
  <c r="S55" i="24"/>
  <c r="S77" i="24" s="1"/>
  <c r="R55" i="24"/>
  <c r="R77" i="24" s="1"/>
  <c r="Q55" i="24"/>
  <c r="Q77" i="24" s="1"/>
  <c r="Q174" i="4" s="1"/>
  <c r="P55" i="24"/>
  <c r="P72" i="4" s="1"/>
  <c r="O55" i="24"/>
  <c r="O72" i="4" s="1"/>
  <c r="O145" i="4" s="1"/>
  <c r="N55" i="24"/>
  <c r="M55" i="24"/>
  <c r="M69" i="24" s="1"/>
  <c r="L55" i="24"/>
  <c r="L77" i="24" s="1"/>
  <c r="K55" i="24"/>
  <c r="K77" i="24" s="1"/>
  <c r="J55" i="24"/>
  <c r="I55" i="24"/>
  <c r="I72" i="4" s="1"/>
  <c r="H55" i="24"/>
  <c r="G55" i="24"/>
  <c r="G72" i="4" s="1"/>
  <c r="G145" i="4" s="1"/>
  <c r="F55" i="24"/>
  <c r="F72" i="4" s="1"/>
  <c r="F145" i="4" s="1"/>
  <c r="E55" i="24"/>
  <c r="E69" i="24" s="1"/>
  <c r="D55" i="24"/>
  <c r="D72" i="4" s="1"/>
  <c r="C55" i="24"/>
  <c r="B55" i="24"/>
  <c r="W54" i="24"/>
  <c r="V54" i="24"/>
  <c r="V68" i="24" s="1"/>
  <c r="U54" i="24"/>
  <c r="T54" i="24"/>
  <c r="S54" i="24"/>
  <c r="S68" i="24" s="1"/>
  <c r="R54" i="24"/>
  <c r="Q54" i="24"/>
  <c r="P54" i="24"/>
  <c r="O54" i="24"/>
  <c r="O76" i="24" s="1"/>
  <c r="O173" i="4" s="1"/>
  <c r="N54" i="24"/>
  <c r="N76" i="24" s="1"/>
  <c r="N173" i="4" s="1"/>
  <c r="M54" i="24"/>
  <c r="M71" i="4" s="1"/>
  <c r="M144" i="4" s="1"/>
  <c r="L54" i="24"/>
  <c r="L71" i="4" s="1"/>
  <c r="L144" i="4" s="1"/>
  <c r="K54" i="24"/>
  <c r="K68" i="24" s="1"/>
  <c r="J54" i="24"/>
  <c r="I54" i="24"/>
  <c r="I76" i="24" s="1"/>
  <c r="H54" i="24"/>
  <c r="H76" i="24" s="1"/>
  <c r="G54" i="24"/>
  <c r="G68" i="24" s="1"/>
  <c r="F54" i="24"/>
  <c r="F68" i="24" s="1"/>
  <c r="E54" i="24"/>
  <c r="E71" i="4" s="1"/>
  <c r="E144" i="4" s="1"/>
  <c r="D54" i="24"/>
  <c r="C54" i="24"/>
  <c r="C68" i="24" s="1"/>
  <c r="B54" i="24"/>
  <c r="W53" i="24"/>
  <c r="V53" i="24"/>
  <c r="U53" i="24"/>
  <c r="T53" i="24"/>
  <c r="T67" i="24" s="1"/>
  <c r="S53" i="24"/>
  <c r="R53" i="24"/>
  <c r="Q53" i="24"/>
  <c r="Q67" i="24" s="1"/>
  <c r="P53" i="24"/>
  <c r="O53" i="24"/>
  <c r="N53" i="24"/>
  <c r="M53" i="24"/>
  <c r="M67" i="24" s="1"/>
  <c r="L53" i="24"/>
  <c r="L67" i="24" s="1"/>
  <c r="K53" i="24"/>
  <c r="J53" i="24"/>
  <c r="I53" i="24"/>
  <c r="I67" i="24" s="1"/>
  <c r="H53" i="24"/>
  <c r="H52" i="24" s="1"/>
  <c r="G53" i="24"/>
  <c r="G52" i="24" s="1"/>
  <c r="G69" i="4" s="1"/>
  <c r="F53" i="24"/>
  <c r="F75" i="24" s="1"/>
  <c r="E53" i="24"/>
  <c r="E67" i="24" s="1"/>
  <c r="D53" i="24"/>
  <c r="D70" i="4" s="1"/>
  <c r="C53" i="24"/>
  <c r="C70" i="4" s="1"/>
  <c r="C143" i="4" s="1"/>
  <c r="B53" i="24"/>
  <c r="W43" i="24"/>
  <c r="V43" i="24"/>
  <c r="U43" i="24"/>
  <c r="T43" i="24"/>
  <c r="S43" i="24"/>
  <c r="R43" i="24"/>
  <c r="Q43" i="24"/>
  <c r="P43" i="24"/>
  <c r="O43" i="24"/>
  <c r="N43" i="24"/>
  <c r="M43" i="24"/>
  <c r="L43" i="24"/>
  <c r="K43" i="24"/>
  <c r="J43" i="24"/>
  <c r="I43" i="24"/>
  <c r="H43" i="24"/>
  <c r="G43" i="24"/>
  <c r="F43" i="24"/>
  <c r="E43" i="24"/>
  <c r="D43" i="24"/>
  <c r="C43" i="24"/>
  <c r="B43" i="24"/>
  <c r="W40" i="24"/>
  <c r="V40" i="24"/>
  <c r="U40" i="24"/>
  <c r="T40" i="24"/>
  <c r="S40" i="24"/>
  <c r="R40" i="24"/>
  <c r="Q40" i="24"/>
  <c r="P40" i="24"/>
  <c r="O40" i="24"/>
  <c r="N40" i="24"/>
  <c r="M40" i="24"/>
  <c r="L40" i="24"/>
  <c r="K40" i="24"/>
  <c r="J40" i="24"/>
  <c r="I40" i="24"/>
  <c r="H40" i="24"/>
  <c r="G40" i="24"/>
  <c r="F40" i="24"/>
  <c r="E40" i="24"/>
  <c r="D40" i="24"/>
  <c r="C40" i="24"/>
  <c r="B40" i="24"/>
  <c r="W34" i="24"/>
  <c r="V34" i="24"/>
  <c r="U34" i="24"/>
  <c r="T34" i="24"/>
  <c r="S34" i="24"/>
  <c r="R34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D34" i="24"/>
  <c r="C34" i="24"/>
  <c r="B34" i="24"/>
  <c r="W2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W27" i="24"/>
  <c r="V27" i="24"/>
  <c r="U27" i="24"/>
  <c r="T27" i="24"/>
  <c r="S27" i="24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W25" i="24"/>
  <c r="V25" i="24"/>
  <c r="U25" i="24"/>
  <c r="T25" i="24"/>
  <c r="S25" i="24"/>
  <c r="R25" i="24"/>
  <c r="Q25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W24" i="24"/>
  <c r="V24" i="24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W23" i="24"/>
  <c r="V23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W4" i="24"/>
  <c r="V4" i="24"/>
  <c r="V3" i="24" s="1"/>
  <c r="U4" i="24"/>
  <c r="U3" i="24" s="1"/>
  <c r="U17" i="4" s="1"/>
  <c r="T4" i="24"/>
  <c r="S4" i="24"/>
  <c r="S3" i="24" s="1"/>
  <c r="R4" i="24"/>
  <c r="R3" i="24" s="1"/>
  <c r="Q4" i="24"/>
  <c r="Q3" i="24" s="1"/>
  <c r="P4" i="24"/>
  <c r="O4" i="24"/>
  <c r="O3" i="24" s="1"/>
  <c r="O17" i="4" s="1"/>
  <c r="N4" i="24"/>
  <c r="N3" i="24" s="1"/>
  <c r="M4" i="24"/>
  <c r="L4" i="24"/>
  <c r="L3" i="24" s="1"/>
  <c r="L17" i="4" s="1"/>
  <c r="K4" i="24"/>
  <c r="K3" i="24" s="1"/>
  <c r="J4" i="24"/>
  <c r="J3" i="24" s="1"/>
  <c r="I4" i="24"/>
  <c r="I3" i="24" s="1"/>
  <c r="H4" i="24"/>
  <c r="G4" i="24"/>
  <c r="F4" i="24"/>
  <c r="F3" i="24" s="1"/>
  <c r="F17" i="4" s="1"/>
  <c r="E4" i="24"/>
  <c r="E3" i="24" s="1"/>
  <c r="E17" i="4" s="1"/>
  <c r="D4" i="24"/>
  <c r="C4" i="24"/>
  <c r="C3" i="24" s="1"/>
  <c r="B4" i="24"/>
  <c r="B3" i="24" s="1"/>
  <c r="W3" i="24"/>
  <c r="T3" i="24"/>
  <c r="P3" i="24"/>
  <c r="M3" i="24"/>
  <c r="H3" i="24"/>
  <c r="G3" i="24"/>
  <c r="D3" i="24"/>
  <c r="A1" i="24"/>
  <c r="W214" i="23"/>
  <c r="V214" i="23"/>
  <c r="U214" i="23"/>
  <c r="T214" i="23"/>
  <c r="S214" i="23"/>
  <c r="R214" i="23"/>
  <c r="Q214" i="23"/>
  <c r="P214" i="23"/>
  <c r="O214" i="23"/>
  <c r="N214" i="23"/>
  <c r="M214" i="23"/>
  <c r="L214" i="23"/>
  <c r="K214" i="23"/>
  <c r="J214" i="23"/>
  <c r="I214" i="23"/>
  <c r="H214" i="23"/>
  <c r="G214" i="23"/>
  <c r="F214" i="23"/>
  <c r="E214" i="23"/>
  <c r="D214" i="23"/>
  <c r="C214" i="23"/>
  <c r="B214" i="23"/>
  <c r="D213" i="23"/>
  <c r="W212" i="23"/>
  <c r="V212" i="23"/>
  <c r="U212" i="23"/>
  <c r="T212" i="23"/>
  <c r="S212" i="23"/>
  <c r="R212" i="23"/>
  <c r="Q212" i="23"/>
  <c r="P212" i="23"/>
  <c r="O212" i="23"/>
  <c r="N212" i="23"/>
  <c r="M212" i="23"/>
  <c r="L212" i="23"/>
  <c r="K212" i="23"/>
  <c r="J212" i="23"/>
  <c r="I212" i="23"/>
  <c r="H212" i="23"/>
  <c r="G212" i="23"/>
  <c r="F212" i="23"/>
  <c r="E212" i="23"/>
  <c r="D212" i="23"/>
  <c r="C212" i="23"/>
  <c r="B212" i="23"/>
  <c r="W210" i="23"/>
  <c r="V210" i="23"/>
  <c r="U210" i="23"/>
  <c r="T210" i="23"/>
  <c r="S210" i="23"/>
  <c r="R210" i="23"/>
  <c r="Q210" i="23"/>
  <c r="P210" i="23"/>
  <c r="O210" i="23"/>
  <c r="N210" i="23"/>
  <c r="M210" i="23"/>
  <c r="L210" i="23"/>
  <c r="K210" i="23"/>
  <c r="J210" i="23"/>
  <c r="I210" i="23"/>
  <c r="H210" i="23"/>
  <c r="G210" i="23"/>
  <c r="F210" i="23"/>
  <c r="E210" i="23"/>
  <c r="D210" i="23"/>
  <c r="C210" i="23"/>
  <c r="B210" i="23"/>
  <c r="W209" i="23"/>
  <c r="V209" i="23"/>
  <c r="U209" i="23"/>
  <c r="T209" i="23"/>
  <c r="S209" i="23"/>
  <c r="R209" i="23"/>
  <c r="Q209" i="23"/>
  <c r="P209" i="23"/>
  <c r="O209" i="23"/>
  <c r="N209" i="23"/>
  <c r="M209" i="23"/>
  <c r="L209" i="23"/>
  <c r="K209" i="23"/>
  <c r="J209" i="23"/>
  <c r="I209" i="23"/>
  <c r="H209" i="23"/>
  <c r="G209" i="23"/>
  <c r="F209" i="23"/>
  <c r="E209" i="23"/>
  <c r="D209" i="23"/>
  <c r="C209" i="23"/>
  <c r="B209" i="23"/>
  <c r="W208" i="23"/>
  <c r="V208" i="23"/>
  <c r="U208" i="23"/>
  <c r="T208" i="23"/>
  <c r="S208" i="23"/>
  <c r="R208" i="23"/>
  <c r="Q208" i="23"/>
  <c r="P208" i="23"/>
  <c r="O208" i="23"/>
  <c r="N208" i="23"/>
  <c r="M208" i="23"/>
  <c r="L208" i="23"/>
  <c r="K208" i="23"/>
  <c r="J208" i="23"/>
  <c r="I208" i="23"/>
  <c r="H208" i="23"/>
  <c r="G208" i="23"/>
  <c r="F208" i="23"/>
  <c r="E208" i="23"/>
  <c r="D208" i="23"/>
  <c r="C208" i="23"/>
  <c r="B208" i="23"/>
  <c r="W207" i="23"/>
  <c r="V207" i="23"/>
  <c r="U207" i="23"/>
  <c r="T207" i="23"/>
  <c r="S207" i="23"/>
  <c r="R207" i="23"/>
  <c r="Q207" i="23"/>
  <c r="P207" i="23"/>
  <c r="O207" i="23"/>
  <c r="N207" i="23"/>
  <c r="M207" i="23"/>
  <c r="L207" i="23"/>
  <c r="K207" i="23"/>
  <c r="J207" i="23"/>
  <c r="I207" i="23"/>
  <c r="H207" i="23"/>
  <c r="G207" i="23"/>
  <c r="F207" i="23"/>
  <c r="E207" i="23"/>
  <c r="D207" i="23"/>
  <c r="C207" i="23"/>
  <c r="B207" i="23"/>
  <c r="W206" i="23"/>
  <c r="V206" i="23"/>
  <c r="U206" i="23"/>
  <c r="T206" i="23"/>
  <c r="S206" i="23"/>
  <c r="R206" i="23"/>
  <c r="Q206" i="23"/>
  <c r="P206" i="23"/>
  <c r="O206" i="23"/>
  <c r="N206" i="23"/>
  <c r="M206" i="23"/>
  <c r="L206" i="23"/>
  <c r="K206" i="23"/>
  <c r="J206" i="23"/>
  <c r="I206" i="23"/>
  <c r="H206" i="23"/>
  <c r="G206" i="23"/>
  <c r="F206" i="23"/>
  <c r="E206" i="23"/>
  <c r="D206" i="23"/>
  <c r="C206" i="23"/>
  <c r="B206" i="23"/>
  <c r="W200" i="23"/>
  <c r="V200" i="23"/>
  <c r="U200" i="23"/>
  <c r="T200" i="23"/>
  <c r="S200" i="23"/>
  <c r="R200" i="23"/>
  <c r="Q200" i="23"/>
  <c r="P200" i="23"/>
  <c r="O200" i="23"/>
  <c r="N200" i="23"/>
  <c r="M200" i="23"/>
  <c r="L200" i="23"/>
  <c r="K200" i="23"/>
  <c r="J200" i="23"/>
  <c r="I200" i="23"/>
  <c r="H200" i="23"/>
  <c r="G200" i="23"/>
  <c r="F200" i="23"/>
  <c r="E200" i="23"/>
  <c r="D200" i="23"/>
  <c r="C200" i="23"/>
  <c r="B200" i="23"/>
  <c r="W199" i="23"/>
  <c r="V199" i="23"/>
  <c r="U199" i="23"/>
  <c r="T199" i="23"/>
  <c r="S199" i="23"/>
  <c r="R199" i="23"/>
  <c r="Q199" i="23"/>
  <c r="P199" i="23"/>
  <c r="O199" i="23"/>
  <c r="N199" i="23"/>
  <c r="M199" i="23"/>
  <c r="L199" i="23"/>
  <c r="K199" i="23"/>
  <c r="J199" i="23"/>
  <c r="I199" i="23"/>
  <c r="H199" i="23"/>
  <c r="G199" i="23"/>
  <c r="F199" i="23"/>
  <c r="E199" i="23"/>
  <c r="D199" i="23"/>
  <c r="C199" i="23"/>
  <c r="B199" i="23"/>
  <c r="W198" i="23"/>
  <c r="V198" i="23"/>
  <c r="U198" i="23"/>
  <c r="T198" i="23"/>
  <c r="S198" i="23"/>
  <c r="R198" i="23"/>
  <c r="Q198" i="23"/>
  <c r="P198" i="23"/>
  <c r="O198" i="23"/>
  <c r="N198" i="23"/>
  <c r="M198" i="23"/>
  <c r="L198" i="23"/>
  <c r="K198" i="23"/>
  <c r="J198" i="23"/>
  <c r="I198" i="23"/>
  <c r="H198" i="23"/>
  <c r="G198" i="23"/>
  <c r="F198" i="23"/>
  <c r="E198" i="23"/>
  <c r="D198" i="23"/>
  <c r="C198" i="23"/>
  <c r="B198" i="23"/>
  <c r="W197" i="23"/>
  <c r="V197" i="23"/>
  <c r="U197" i="23"/>
  <c r="T197" i="23"/>
  <c r="S197" i="23"/>
  <c r="R197" i="23"/>
  <c r="Q197" i="23"/>
  <c r="P197" i="23"/>
  <c r="O197" i="23"/>
  <c r="N197" i="23"/>
  <c r="M197" i="23"/>
  <c r="L197" i="23"/>
  <c r="K197" i="23"/>
  <c r="J197" i="23"/>
  <c r="I197" i="23"/>
  <c r="H197" i="23"/>
  <c r="G197" i="23"/>
  <c r="F197" i="23"/>
  <c r="E197" i="23"/>
  <c r="D197" i="23"/>
  <c r="C197" i="23"/>
  <c r="B197" i="23"/>
  <c r="W196" i="23"/>
  <c r="V196" i="23"/>
  <c r="U196" i="23"/>
  <c r="T196" i="23"/>
  <c r="S196" i="23"/>
  <c r="R196" i="23"/>
  <c r="Q196" i="23"/>
  <c r="P196" i="23"/>
  <c r="O196" i="23"/>
  <c r="N196" i="23"/>
  <c r="M196" i="23"/>
  <c r="L196" i="23"/>
  <c r="K196" i="23"/>
  <c r="J196" i="23"/>
  <c r="I196" i="23"/>
  <c r="H196" i="23"/>
  <c r="G196" i="23"/>
  <c r="F196" i="23"/>
  <c r="E196" i="23"/>
  <c r="D196" i="23"/>
  <c r="C196" i="23"/>
  <c r="B196" i="23"/>
  <c r="W195" i="23"/>
  <c r="V195" i="23"/>
  <c r="U195" i="23"/>
  <c r="T195" i="23"/>
  <c r="S195" i="23"/>
  <c r="R195" i="23"/>
  <c r="Q195" i="23"/>
  <c r="P195" i="23"/>
  <c r="O195" i="23"/>
  <c r="N195" i="23"/>
  <c r="M195" i="23"/>
  <c r="L195" i="23"/>
  <c r="K195" i="23"/>
  <c r="J195" i="23"/>
  <c r="I195" i="23"/>
  <c r="H195" i="23"/>
  <c r="G195" i="23"/>
  <c r="F195" i="23"/>
  <c r="E195" i="23"/>
  <c r="D195" i="23"/>
  <c r="C195" i="23"/>
  <c r="B195" i="23"/>
  <c r="D192" i="23"/>
  <c r="W191" i="23"/>
  <c r="V191" i="23"/>
  <c r="U191" i="23"/>
  <c r="T191" i="23"/>
  <c r="S191" i="23"/>
  <c r="R191" i="23"/>
  <c r="Q191" i="23"/>
  <c r="P191" i="23"/>
  <c r="O191" i="23"/>
  <c r="N191" i="23"/>
  <c r="M191" i="23"/>
  <c r="L191" i="23"/>
  <c r="K191" i="23"/>
  <c r="J191" i="23"/>
  <c r="I191" i="23"/>
  <c r="H191" i="23"/>
  <c r="G191" i="23"/>
  <c r="F191" i="23"/>
  <c r="E191" i="23"/>
  <c r="D191" i="23"/>
  <c r="C191" i="23"/>
  <c r="B191" i="23"/>
  <c r="W190" i="23"/>
  <c r="V190" i="23"/>
  <c r="U190" i="23"/>
  <c r="T190" i="23"/>
  <c r="S190" i="23"/>
  <c r="R190" i="23"/>
  <c r="Q190" i="23"/>
  <c r="P190" i="23"/>
  <c r="O190" i="23"/>
  <c r="N190" i="23"/>
  <c r="M190" i="23"/>
  <c r="L190" i="23"/>
  <c r="K190" i="23"/>
  <c r="J190" i="23"/>
  <c r="I190" i="23"/>
  <c r="H190" i="23"/>
  <c r="G190" i="23"/>
  <c r="F190" i="23"/>
  <c r="E190" i="23"/>
  <c r="D190" i="23"/>
  <c r="C190" i="23"/>
  <c r="B190" i="23"/>
  <c r="W189" i="23"/>
  <c r="V189" i="23"/>
  <c r="U189" i="23"/>
  <c r="T189" i="23"/>
  <c r="S189" i="23"/>
  <c r="R189" i="23"/>
  <c r="Q189" i="23"/>
  <c r="P189" i="23"/>
  <c r="O189" i="23"/>
  <c r="N189" i="23"/>
  <c r="M189" i="23"/>
  <c r="L189" i="23"/>
  <c r="K189" i="23"/>
  <c r="J189" i="23"/>
  <c r="I189" i="23"/>
  <c r="H189" i="23"/>
  <c r="G189" i="23"/>
  <c r="F189" i="23"/>
  <c r="E189" i="23"/>
  <c r="D189" i="23"/>
  <c r="C189" i="23"/>
  <c r="B189" i="23"/>
  <c r="W188" i="23"/>
  <c r="V188" i="23"/>
  <c r="U188" i="23"/>
  <c r="T188" i="23"/>
  <c r="S188" i="23"/>
  <c r="R188" i="23"/>
  <c r="Q188" i="23"/>
  <c r="P188" i="23"/>
  <c r="O188" i="23"/>
  <c r="N188" i="23"/>
  <c r="M188" i="23"/>
  <c r="L188" i="23"/>
  <c r="K188" i="23"/>
  <c r="J188" i="23"/>
  <c r="I188" i="23"/>
  <c r="H188" i="23"/>
  <c r="G188" i="23"/>
  <c r="F188" i="23"/>
  <c r="E188" i="23"/>
  <c r="D188" i="23"/>
  <c r="C188" i="23"/>
  <c r="B188" i="23"/>
  <c r="W187" i="23"/>
  <c r="V187" i="23"/>
  <c r="U187" i="23"/>
  <c r="T187" i="23"/>
  <c r="S187" i="23"/>
  <c r="R187" i="23"/>
  <c r="Q187" i="23"/>
  <c r="P187" i="23"/>
  <c r="O187" i="23"/>
  <c r="N187" i="23"/>
  <c r="M187" i="23"/>
  <c r="L187" i="23"/>
  <c r="K187" i="23"/>
  <c r="J187" i="23"/>
  <c r="I187" i="23"/>
  <c r="H187" i="23"/>
  <c r="G187" i="23"/>
  <c r="F187" i="23"/>
  <c r="E187" i="23"/>
  <c r="D187" i="23"/>
  <c r="C187" i="23"/>
  <c r="B187" i="23"/>
  <c r="W186" i="23"/>
  <c r="V186" i="23"/>
  <c r="U186" i="23"/>
  <c r="T186" i="23"/>
  <c r="S186" i="23"/>
  <c r="R186" i="23"/>
  <c r="Q186" i="23"/>
  <c r="P186" i="23"/>
  <c r="O186" i="23"/>
  <c r="N186" i="23"/>
  <c r="M186" i="23"/>
  <c r="L186" i="23"/>
  <c r="K186" i="23"/>
  <c r="J186" i="23"/>
  <c r="I186" i="23"/>
  <c r="H186" i="23"/>
  <c r="G186" i="23"/>
  <c r="F186" i="23"/>
  <c r="E186" i="23"/>
  <c r="D186" i="23"/>
  <c r="C186" i="23"/>
  <c r="B186" i="23"/>
  <c r="W185" i="23"/>
  <c r="V185" i="23"/>
  <c r="U185" i="23"/>
  <c r="U183" i="23" s="1"/>
  <c r="T185" i="23"/>
  <c r="S185" i="23"/>
  <c r="R185" i="23"/>
  <c r="Q185" i="23"/>
  <c r="P185" i="23"/>
  <c r="O185" i="23"/>
  <c r="N185" i="23"/>
  <c r="M185" i="23"/>
  <c r="L185" i="23"/>
  <c r="K185" i="23"/>
  <c r="J185" i="23"/>
  <c r="I185" i="23"/>
  <c r="H185" i="23"/>
  <c r="G185" i="23"/>
  <c r="F185" i="23"/>
  <c r="E185" i="23"/>
  <c r="D185" i="23"/>
  <c r="C185" i="23"/>
  <c r="B185" i="23"/>
  <c r="W184" i="23"/>
  <c r="V184" i="23"/>
  <c r="U184" i="23"/>
  <c r="T184" i="23"/>
  <c r="S184" i="23"/>
  <c r="R184" i="23"/>
  <c r="Q184" i="23"/>
  <c r="P184" i="23"/>
  <c r="O184" i="23"/>
  <c r="N184" i="23"/>
  <c r="M184" i="23"/>
  <c r="L184" i="23"/>
  <c r="K184" i="23"/>
  <c r="J184" i="23"/>
  <c r="I184" i="23"/>
  <c r="H184" i="23"/>
  <c r="G184" i="23"/>
  <c r="F184" i="23"/>
  <c r="E184" i="23"/>
  <c r="D184" i="23"/>
  <c r="C184" i="23"/>
  <c r="B184" i="23"/>
  <c r="W178" i="23"/>
  <c r="V178" i="23"/>
  <c r="U178" i="23"/>
  <c r="T178" i="23"/>
  <c r="S178" i="23"/>
  <c r="R178" i="23"/>
  <c r="Q178" i="23"/>
  <c r="P178" i="23"/>
  <c r="O178" i="23"/>
  <c r="N178" i="23"/>
  <c r="M178" i="23"/>
  <c r="L178" i="23"/>
  <c r="K178" i="23"/>
  <c r="J178" i="23"/>
  <c r="I178" i="23"/>
  <c r="H178" i="23"/>
  <c r="G178" i="23"/>
  <c r="F178" i="23"/>
  <c r="E178" i="23"/>
  <c r="D178" i="23"/>
  <c r="C178" i="23"/>
  <c r="B178" i="23"/>
  <c r="W177" i="23"/>
  <c r="V177" i="23"/>
  <c r="U177" i="23"/>
  <c r="T177" i="23"/>
  <c r="S177" i="23"/>
  <c r="R177" i="23"/>
  <c r="Q177" i="23"/>
  <c r="P177" i="23"/>
  <c r="O177" i="23"/>
  <c r="N177" i="23"/>
  <c r="M177" i="23"/>
  <c r="L177" i="23"/>
  <c r="K177" i="23"/>
  <c r="J177" i="23"/>
  <c r="I177" i="23"/>
  <c r="H177" i="23"/>
  <c r="G177" i="23"/>
  <c r="F177" i="23"/>
  <c r="E177" i="23"/>
  <c r="D177" i="23"/>
  <c r="C177" i="23"/>
  <c r="B177" i="23"/>
  <c r="W174" i="23"/>
  <c r="V174" i="23"/>
  <c r="U174" i="23"/>
  <c r="T174" i="23"/>
  <c r="S174" i="23"/>
  <c r="R174" i="23"/>
  <c r="Q174" i="23"/>
  <c r="P174" i="23"/>
  <c r="O174" i="23"/>
  <c r="N174" i="23"/>
  <c r="M174" i="23"/>
  <c r="L174" i="23"/>
  <c r="K174" i="23"/>
  <c r="J174" i="23"/>
  <c r="I174" i="23"/>
  <c r="H174" i="23"/>
  <c r="G174" i="23"/>
  <c r="F174" i="23"/>
  <c r="E174" i="23"/>
  <c r="D174" i="23"/>
  <c r="C174" i="23"/>
  <c r="B174" i="23"/>
  <c r="W173" i="23"/>
  <c r="V173" i="23"/>
  <c r="U173" i="23"/>
  <c r="T173" i="23"/>
  <c r="S173" i="23"/>
  <c r="R173" i="23"/>
  <c r="Q173" i="23"/>
  <c r="P173" i="23"/>
  <c r="O173" i="23"/>
  <c r="N173" i="23"/>
  <c r="M173" i="23"/>
  <c r="L173" i="23"/>
  <c r="K173" i="23"/>
  <c r="J173" i="23"/>
  <c r="I173" i="23"/>
  <c r="H173" i="23"/>
  <c r="G173" i="23"/>
  <c r="F173" i="23"/>
  <c r="E173" i="23"/>
  <c r="D173" i="23"/>
  <c r="C173" i="23"/>
  <c r="B173" i="23"/>
  <c r="W169" i="23"/>
  <c r="V169" i="23"/>
  <c r="U169" i="23"/>
  <c r="T169" i="23"/>
  <c r="S169" i="23"/>
  <c r="R169" i="23"/>
  <c r="Q169" i="23"/>
  <c r="P169" i="23"/>
  <c r="O169" i="23"/>
  <c r="N169" i="23"/>
  <c r="M169" i="23"/>
  <c r="L169" i="23"/>
  <c r="K169" i="23"/>
  <c r="J169" i="23"/>
  <c r="I169" i="23"/>
  <c r="H169" i="23"/>
  <c r="G169" i="23"/>
  <c r="F169" i="23"/>
  <c r="E169" i="23"/>
  <c r="D169" i="23"/>
  <c r="C169" i="23"/>
  <c r="B169" i="23"/>
  <c r="W168" i="23"/>
  <c r="V168" i="23"/>
  <c r="U168" i="23"/>
  <c r="T168" i="23"/>
  <c r="S168" i="23"/>
  <c r="R168" i="23"/>
  <c r="Q168" i="23"/>
  <c r="P168" i="23"/>
  <c r="O168" i="23"/>
  <c r="N168" i="23"/>
  <c r="M168" i="23"/>
  <c r="L168" i="23"/>
  <c r="K168" i="23"/>
  <c r="J168" i="23"/>
  <c r="I168" i="23"/>
  <c r="H168" i="23"/>
  <c r="G168" i="23"/>
  <c r="F168" i="23"/>
  <c r="E168" i="23"/>
  <c r="D168" i="23"/>
  <c r="C168" i="23"/>
  <c r="B168" i="23"/>
  <c r="W167" i="23"/>
  <c r="V167" i="23"/>
  <c r="U167" i="23"/>
  <c r="T167" i="23"/>
  <c r="S167" i="23"/>
  <c r="R167" i="23"/>
  <c r="Q167" i="23"/>
  <c r="P167" i="23"/>
  <c r="O167" i="23"/>
  <c r="N167" i="23"/>
  <c r="M167" i="23"/>
  <c r="L167" i="23"/>
  <c r="K167" i="23"/>
  <c r="J167" i="23"/>
  <c r="I167" i="23"/>
  <c r="H167" i="23"/>
  <c r="G167" i="23"/>
  <c r="F167" i="23"/>
  <c r="E167" i="23"/>
  <c r="D167" i="23"/>
  <c r="C167" i="23"/>
  <c r="B167" i="23"/>
  <c r="W166" i="23"/>
  <c r="V166" i="23"/>
  <c r="U166" i="23"/>
  <c r="T166" i="23"/>
  <c r="S166" i="23"/>
  <c r="R166" i="23"/>
  <c r="Q166" i="23"/>
  <c r="P166" i="23"/>
  <c r="O166" i="23"/>
  <c r="N166" i="23"/>
  <c r="M166" i="23"/>
  <c r="L166" i="23"/>
  <c r="K166" i="23"/>
  <c r="J166" i="23"/>
  <c r="I166" i="23"/>
  <c r="H166" i="23"/>
  <c r="G166" i="23"/>
  <c r="F166" i="23"/>
  <c r="E166" i="23"/>
  <c r="D166" i="23"/>
  <c r="C166" i="23"/>
  <c r="B166" i="23"/>
  <c r="W162" i="23"/>
  <c r="V162" i="23"/>
  <c r="U162" i="23"/>
  <c r="T162" i="23"/>
  <c r="S162" i="23"/>
  <c r="R162" i="23"/>
  <c r="Q162" i="23"/>
  <c r="P162" i="23"/>
  <c r="O162" i="23"/>
  <c r="N162" i="23"/>
  <c r="M162" i="23"/>
  <c r="L162" i="23"/>
  <c r="K162" i="23"/>
  <c r="J162" i="23"/>
  <c r="I162" i="23"/>
  <c r="H162" i="23"/>
  <c r="G162" i="23"/>
  <c r="F162" i="23"/>
  <c r="E162" i="23"/>
  <c r="D162" i="23"/>
  <c r="C162" i="23"/>
  <c r="B162" i="23"/>
  <c r="W159" i="23"/>
  <c r="V159" i="23"/>
  <c r="U159" i="23"/>
  <c r="T159" i="23"/>
  <c r="S159" i="23"/>
  <c r="R159" i="23"/>
  <c r="Q159" i="23"/>
  <c r="P159" i="23"/>
  <c r="O159" i="23"/>
  <c r="N159" i="23"/>
  <c r="M159" i="23"/>
  <c r="L159" i="23"/>
  <c r="K159" i="23"/>
  <c r="J159" i="23"/>
  <c r="I159" i="23"/>
  <c r="H159" i="23"/>
  <c r="G159" i="23"/>
  <c r="F159" i="23"/>
  <c r="E159" i="23"/>
  <c r="D159" i="23"/>
  <c r="C159" i="23"/>
  <c r="B159" i="23"/>
  <c r="W156" i="23"/>
  <c r="V156" i="23"/>
  <c r="U156" i="23"/>
  <c r="T156" i="23"/>
  <c r="S156" i="23"/>
  <c r="R156" i="23"/>
  <c r="Q156" i="23"/>
  <c r="P156" i="23"/>
  <c r="O156" i="23"/>
  <c r="N156" i="23"/>
  <c r="M156" i="23"/>
  <c r="L156" i="23"/>
  <c r="K156" i="23"/>
  <c r="J156" i="23"/>
  <c r="I156" i="23"/>
  <c r="H156" i="23"/>
  <c r="G156" i="23"/>
  <c r="F156" i="23"/>
  <c r="E156" i="23"/>
  <c r="D156" i="23"/>
  <c r="C156" i="23"/>
  <c r="B156" i="23"/>
  <c r="W152" i="23"/>
  <c r="V152" i="23"/>
  <c r="U152" i="23"/>
  <c r="T152" i="23"/>
  <c r="S152" i="23"/>
  <c r="R152" i="23"/>
  <c r="Q152" i="23"/>
  <c r="P152" i="23"/>
  <c r="O152" i="23"/>
  <c r="N152" i="23"/>
  <c r="M152" i="23"/>
  <c r="L152" i="23"/>
  <c r="K152" i="23"/>
  <c r="J152" i="23"/>
  <c r="I152" i="23"/>
  <c r="H152" i="23"/>
  <c r="G152" i="23"/>
  <c r="F152" i="23"/>
  <c r="E152" i="23"/>
  <c r="D152" i="23"/>
  <c r="C152" i="23"/>
  <c r="B152" i="23"/>
  <c r="W150" i="23"/>
  <c r="V150" i="23"/>
  <c r="U150" i="23"/>
  <c r="T150" i="23"/>
  <c r="S150" i="23"/>
  <c r="R150" i="23"/>
  <c r="Q150" i="23"/>
  <c r="P150" i="23"/>
  <c r="O150" i="23"/>
  <c r="N150" i="23"/>
  <c r="M150" i="23"/>
  <c r="L150" i="23"/>
  <c r="K150" i="23"/>
  <c r="J150" i="23"/>
  <c r="I150" i="23"/>
  <c r="H150" i="23"/>
  <c r="G150" i="23"/>
  <c r="F150" i="23"/>
  <c r="E150" i="23"/>
  <c r="D150" i="23"/>
  <c r="C150" i="23"/>
  <c r="B150" i="23"/>
  <c r="W149" i="23"/>
  <c r="V149" i="23"/>
  <c r="U149" i="23"/>
  <c r="T149" i="23"/>
  <c r="S149" i="23"/>
  <c r="R149" i="23"/>
  <c r="Q149" i="23"/>
  <c r="P149" i="23"/>
  <c r="O149" i="23"/>
  <c r="N149" i="23"/>
  <c r="M149" i="23"/>
  <c r="L149" i="23"/>
  <c r="K149" i="23"/>
  <c r="J149" i="23"/>
  <c r="I149" i="23"/>
  <c r="H149" i="23"/>
  <c r="G149" i="23"/>
  <c r="F149" i="23"/>
  <c r="E149" i="23"/>
  <c r="D149" i="23"/>
  <c r="C149" i="23"/>
  <c r="B149" i="23"/>
  <c r="W148" i="23"/>
  <c r="V148" i="23"/>
  <c r="U148" i="23"/>
  <c r="T148" i="23"/>
  <c r="S148" i="23"/>
  <c r="R148" i="23"/>
  <c r="Q148" i="23"/>
  <c r="P148" i="23"/>
  <c r="O148" i="23"/>
  <c r="N148" i="23"/>
  <c r="M148" i="23"/>
  <c r="L148" i="23"/>
  <c r="K148" i="23"/>
  <c r="J148" i="23"/>
  <c r="I148" i="23"/>
  <c r="H148" i="23"/>
  <c r="G148" i="23"/>
  <c r="F148" i="23"/>
  <c r="E148" i="23"/>
  <c r="D148" i="23"/>
  <c r="C148" i="23"/>
  <c r="B148" i="23"/>
  <c r="W147" i="23"/>
  <c r="V147" i="23"/>
  <c r="U147" i="23"/>
  <c r="T147" i="23"/>
  <c r="S147" i="23"/>
  <c r="R147" i="23"/>
  <c r="Q147" i="23"/>
  <c r="P147" i="23"/>
  <c r="O147" i="23"/>
  <c r="N147" i="23"/>
  <c r="M147" i="23"/>
  <c r="L147" i="23"/>
  <c r="K147" i="23"/>
  <c r="J147" i="23"/>
  <c r="I147" i="23"/>
  <c r="H147" i="23"/>
  <c r="G147" i="23"/>
  <c r="F147" i="23"/>
  <c r="E147" i="23"/>
  <c r="D147" i="23"/>
  <c r="C147" i="23"/>
  <c r="B147" i="23"/>
  <c r="W142" i="23"/>
  <c r="V142" i="23"/>
  <c r="U142" i="23"/>
  <c r="T142" i="23"/>
  <c r="S142" i="23"/>
  <c r="R142" i="23"/>
  <c r="Q142" i="23"/>
  <c r="P142" i="23"/>
  <c r="O142" i="23"/>
  <c r="N142" i="23"/>
  <c r="M142" i="23"/>
  <c r="L142" i="23"/>
  <c r="K142" i="23"/>
  <c r="J142" i="23"/>
  <c r="I142" i="23"/>
  <c r="H142" i="23"/>
  <c r="G142" i="23"/>
  <c r="F142" i="23"/>
  <c r="E142" i="23"/>
  <c r="D142" i="23"/>
  <c r="C142" i="23"/>
  <c r="B142" i="23"/>
  <c r="W138" i="23"/>
  <c r="V138" i="23"/>
  <c r="U138" i="23"/>
  <c r="T138" i="23"/>
  <c r="S138" i="23"/>
  <c r="R138" i="23"/>
  <c r="Q138" i="23"/>
  <c r="P138" i="23"/>
  <c r="O138" i="23"/>
  <c r="N138" i="23"/>
  <c r="M138" i="23"/>
  <c r="L138" i="23"/>
  <c r="K138" i="23"/>
  <c r="J138" i="23"/>
  <c r="I138" i="23"/>
  <c r="H138" i="23"/>
  <c r="G138" i="23"/>
  <c r="F138" i="23"/>
  <c r="E138" i="23"/>
  <c r="D138" i="23"/>
  <c r="C138" i="23"/>
  <c r="B138" i="23"/>
  <c r="W136" i="23"/>
  <c r="V136" i="23"/>
  <c r="U136" i="23"/>
  <c r="T136" i="23"/>
  <c r="S136" i="23"/>
  <c r="R136" i="23"/>
  <c r="Q136" i="23"/>
  <c r="P136" i="23"/>
  <c r="O136" i="23"/>
  <c r="N136" i="23"/>
  <c r="M136" i="23"/>
  <c r="L136" i="23"/>
  <c r="K136" i="23"/>
  <c r="J136" i="23"/>
  <c r="I136" i="23"/>
  <c r="H136" i="23"/>
  <c r="G136" i="23"/>
  <c r="F136" i="23"/>
  <c r="E136" i="23"/>
  <c r="D136" i="23"/>
  <c r="C136" i="23"/>
  <c r="B136" i="23"/>
  <c r="W135" i="23"/>
  <c r="V135" i="23"/>
  <c r="U135" i="23"/>
  <c r="T135" i="23"/>
  <c r="S135" i="23"/>
  <c r="R135" i="23"/>
  <c r="Q135" i="23"/>
  <c r="P135" i="23"/>
  <c r="O135" i="23"/>
  <c r="N135" i="23"/>
  <c r="M135" i="23"/>
  <c r="L135" i="23"/>
  <c r="K135" i="23"/>
  <c r="J135" i="23"/>
  <c r="I135" i="23"/>
  <c r="H135" i="23"/>
  <c r="G135" i="23"/>
  <c r="F135" i="23"/>
  <c r="E135" i="23"/>
  <c r="D135" i="23"/>
  <c r="C135" i="23"/>
  <c r="B135" i="23"/>
  <c r="W134" i="23"/>
  <c r="V134" i="23"/>
  <c r="U134" i="23"/>
  <c r="T134" i="23"/>
  <c r="S134" i="23"/>
  <c r="R134" i="23"/>
  <c r="Q134" i="23"/>
  <c r="P134" i="23"/>
  <c r="O134" i="23"/>
  <c r="N134" i="23"/>
  <c r="M134" i="23"/>
  <c r="L134" i="23"/>
  <c r="K134" i="23"/>
  <c r="J134" i="23"/>
  <c r="I134" i="23"/>
  <c r="H134" i="23"/>
  <c r="G134" i="23"/>
  <c r="F134" i="23"/>
  <c r="E134" i="23"/>
  <c r="D134" i="23"/>
  <c r="C134" i="23"/>
  <c r="B134" i="23"/>
  <c r="W133" i="23"/>
  <c r="V133" i="23"/>
  <c r="U133" i="23"/>
  <c r="T133" i="23"/>
  <c r="S133" i="23"/>
  <c r="R133" i="23"/>
  <c r="Q133" i="23"/>
  <c r="P133" i="23"/>
  <c r="O133" i="23"/>
  <c r="N133" i="23"/>
  <c r="M133" i="23"/>
  <c r="L133" i="23"/>
  <c r="K133" i="23"/>
  <c r="J133" i="23"/>
  <c r="I133" i="23"/>
  <c r="H133" i="23"/>
  <c r="G133" i="23"/>
  <c r="F133" i="23"/>
  <c r="E133" i="23"/>
  <c r="D133" i="23"/>
  <c r="C133" i="23"/>
  <c r="B133" i="23"/>
  <c r="W119" i="23"/>
  <c r="W213" i="23" s="1"/>
  <c r="V119" i="23"/>
  <c r="U119" i="23"/>
  <c r="T119" i="23"/>
  <c r="T213" i="23" s="1"/>
  <c r="S119" i="23"/>
  <c r="S213" i="23" s="1"/>
  <c r="R119" i="23"/>
  <c r="R213" i="23" s="1"/>
  <c r="Q119" i="23"/>
  <c r="Q213" i="23" s="1"/>
  <c r="P119" i="23"/>
  <c r="P213" i="23" s="1"/>
  <c r="O119" i="23"/>
  <c r="O213" i="23" s="1"/>
  <c r="N119" i="23"/>
  <c r="M119" i="23"/>
  <c r="L119" i="23"/>
  <c r="L213" i="23" s="1"/>
  <c r="K119" i="23"/>
  <c r="K213" i="23" s="1"/>
  <c r="J119" i="23"/>
  <c r="J213" i="23" s="1"/>
  <c r="I119" i="23"/>
  <c r="I213" i="23" s="1"/>
  <c r="H119" i="23"/>
  <c r="H213" i="23" s="1"/>
  <c r="G119" i="23"/>
  <c r="G213" i="23" s="1"/>
  <c r="F119" i="23"/>
  <c r="E119" i="23"/>
  <c r="D119" i="23"/>
  <c r="C119" i="23"/>
  <c r="C213" i="23" s="1"/>
  <c r="B119" i="23"/>
  <c r="B213" i="23" s="1"/>
  <c r="W110" i="23"/>
  <c r="W211" i="23" s="1"/>
  <c r="V110" i="23"/>
  <c r="U110" i="23"/>
  <c r="T110" i="23"/>
  <c r="S110" i="23"/>
  <c r="R110" i="23"/>
  <c r="R211" i="23" s="1"/>
  <c r="Q110" i="23"/>
  <c r="Q99" i="23" s="1"/>
  <c r="Q62" i="20" s="1"/>
  <c r="Q115" i="4" s="1"/>
  <c r="P110" i="23"/>
  <c r="P211" i="23" s="1"/>
  <c r="O110" i="23"/>
  <c r="O211" i="23" s="1"/>
  <c r="N110" i="23"/>
  <c r="M110" i="23"/>
  <c r="L110" i="23"/>
  <c r="K110" i="23"/>
  <c r="J110" i="23"/>
  <c r="J211" i="23" s="1"/>
  <c r="I110" i="23"/>
  <c r="I211" i="23" s="1"/>
  <c r="H110" i="23"/>
  <c r="G110" i="23"/>
  <c r="G211" i="23" s="1"/>
  <c r="F110" i="23"/>
  <c r="E110" i="23"/>
  <c r="D110" i="23"/>
  <c r="C110" i="23"/>
  <c r="B110" i="23"/>
  <c r="B211" i="23" s="1"/>
  <c r="R99" i="23"/>
  <c r="R62" i="20" s="1"/>
  <c r="R115" i="4" s="1"/>
  <c r="J99" i="23"/>
  <c r="J62" i="20" s="1"/>
  <c r="J115" i="4" s="1"/>
  <c r="B99" i="23"/>
  <c r="W89" i="23"/>
  <c r="W203" i="23" s="1"/>
  <c r="V89" i="23"/>
  <c r="V203" i="23" s="1"/>
  <c r="U89" i="23"/>
  <c r="U203" i="23" s="1"/>
  <c r="T89" i="23"/>
  <c r="T203" i="23" s="1"/>
  <c r="S89" i="23"/>
  <c r="S203" i="23" s="1"/>
  <c r="R89" i="23"/>
  <c r="R203" i="23" s="1"/>
  <c r="Q89" i="23"/>
  <c r="P89" i="23"/>
  <c r="O89" i="23"/>
  <c r="N89" i="23"/>
  <c r="N203" i="23" s="1"/>
  <c r="M89" i="23"/>
  <c r="M203" i="23" s="1"/>
  <c r="L89" i="23"/>
  <c r="L203" i="23" s="1"/>
  <c r="K89" i="23"/>
  <c r="K203" i="23" s="1"/>
  <c r="J89" i="23"/>
  <c r="I89" i="23"/>
  <c r="H89" i="23"/>
  <c r="G89" i="23"/>
  <c r="F89" i="23"/>
  <c r="F203" i="23" s="1"/>
  <c r="E89" i="23"/>
  <c r="E203" i="23" s="1"/>
  <c r="D89" i="23"/>
  <c r="D203" i="23" s="1"/>
  <c r="C89" i="23"/>
  <c r="C203" i="23" s="1"/>
  <c r="B89" i="23"/>
  <c r="W79" i="23"/>
  <c r="W202" i="23" s="1"/>
  <c r="V79" i="23"/>
  <c r="U79" i="23"/>
  <c r="T79" i="23"/>
  <c r="S79" i="23"/>
  <c r="R79" i="23"/>
  <c r="Q79" i="23"/>
  <c r="P79" i="23"/>
  <c r="O79" i="23"/>
  <c r="O202" i="23" s="1"/>
  <c r="N79" i="23"/>
  <c r="M79" i="23"/>
  <c r="L79" i="23"/>
  <c r="K79" i="23"/>
  <c r="J79" i="23"/>
  <c r="I79" i="23"/>
  <c r="I202" i="23" s="1"/>
  <c r="H79" i="23"/>
  <c r="H202" i="23" s="1"/>
  <c r="G79" i="23"/>
  <c r="G202" i="23" s="1"/>
  <c r="F79" i="23"/>
  <c r="E79" i="23"/>
  <c r="D79" i="23"/>
  <c r="C79" i="23"/>
  <c r="B79" i="23"/>
  <c r="W60" i="23"/>
  <c r="W201" i="23" s="1"/>
  <c r="V60" i="23"/>
  <c r="U60" i="23"/>
  <c r="U201" i="23" s="1"/>
  <c r="T60" i="23"/>
  <c r="S60" i="23"/>
  <c r="R60" i="23"/>
  <c r="R201" i="23" s="1"/>
  <c r="Q60" i="23"/>
  <c r="Q201" i="23" s="1"/>
  <c r="P60" i="23"/>
  <c r="P201" i="23" s="1"/>
  <c r="O60" i="23"/>
  <c r="N60" i="23"/>
  <c r="M60" i="23"/>
  <c r="M201" i="23" s="1"/>
  <c r="L60" i="23"/>
  <c r="K60" i="23"/>
  <c r="J60" i="23"/>
  <c r="J201" i="23" s="1"/>
  <c r="I60" i="23"/>
  <c r="I201" i="23" s="1"/>
  <c r="H60" i="23"/>
  <c r="H201" i="23" s="1"/>
  <c r="G60" i="23"/>
  <c r="G48" i="23" s="1"/>
  <c r="F60" i="23"/>
  <c r="E60" i="23"/>
  <c r="E201" i="23" s="1"/>
  <c r="D60" i="23"/>
  <c r="C60" i="23"/>
  <c r="B60" i="23"/>
  <c r="B201" i="23" s="1"/>
  <c r="W33" i="23"/>
  <c r="V33" i="23"/>
  <c r="V192" i="23" s="1"/>
  <c r="U33" i="23"/>
  <c r="U192" i="23" s="1"/>
  <c r="T33" i="23"/>
  <c r="T192" i="23" s="1"/>
  <c r="S33" i="23"/>
  <c r="S192" i="23" s="1"/>
  <c r="R33" i="23"/>
  <c r="R192" i="23" s="1"/>
  <c r="Q33" i="23"/>
  <c r="Q192" i="23" s="1"/>
  <c r="P33" i="23"/>
  <c r="O33" i="23"/>
  <c r="N33" i="23"/>
  <c r="N192" i="23" s="1"/>
  <c r="M33" i="23"/>
  <c r="M192" i="23" s="1"/>
  <c r="L33" i="23"/>
  <c r="L5" i="23" s="1"/>
  <c r="K33" i="23"/>
  <c r="K192" i="23" s="1"/>
  <c r="J33" i="23"/>
  <c r="J192" i="23" s="1"/>
  <c r="I33" i="23"/>
  <c r="I192" i="23" s="1"/>
  <c r="I183" i="23" s="1"/>
  <c r="H33" i="23"/>
  <c r="G33" i="23"/>
  <c r="F33" i="23"/>
  <c r="F192" i="23" s="1"/>
  <c r="E33" i="23"/>
  <c r="E192" i="23" s="1"/>
  <c r="D33" i="23"/>
  <c r="D5" i="23" s="1"/>
  <c r="C33" i="23"/>
  <c r="C192" i="23" s="1"/>
  <c r="B33" i="23"/>
  <c r="B192" i="23" s="1"/>
  <c r="V5" i="23"/>
  <c r="V60" i="20" s="1"/>
  <c r="V113" i="4" s="1"/>
  <c r="J5" i="23"/>
  <c r="J143" i="23" s="1"/>
  <c r="F5" i="23"/>
  <c r="F60" i="20" s="1"/>
  <c r="F113" i="4" s="1"/>
  <c r="A1" i="23"/>
  <c r="W214" i="22"/>
  <c r="V214" i="22"/>
  <c r="U214" i="22"/>
  <c r="T214" i="22"/>
  <c r="S214" i="22"/>
  <c r="R214" i="22"/>
  <c r="Q214" i="22"/>
  <c r="P214" i="22"/>
  <c r="O214" i="22"/>
  <c r="N214" i="22"/>
  <c r="M214" i="22"/>
  <c r="L214" i="22"/>
  <c r="K214" i="22"/>
  <c r="J214" i="22"/>
  <c r="I214" i="22"/>
  <c r="H214" i="22"/>
  <c r="G214" i="22"/>
  <c r="F214" i="22"/>
  <c r="E214" i="22"/>
  <c r="D214" i="22"/>
  <c r="C214" i="22"/>
  <c r="B214" i="22"/>
  <c r="W212" i="22"/>
  <c r="V212" i="22"/>
  <c r="U212" i="22"/>
  <c r="T212" i="22"/>
  <c r="S212" i="22"/>
  <c r="R212" i="22"/>
  <c r="Q212" i="22"/>
  <c r="P212" i="22"/>
  <c r="O212" i="22"/>
  <c r="N212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W210" i="22"/>
  <c r="V210" i="22"/>
  <c r="U210" i="22"/>
  <c r="T210" i="22"/>
  <c r="S210" i="22"/>
  <c r="R210" i="22"/>
  <c r="Q210" i="22"/>
  <c r="P210" i="22"/>
  <c r="O210" i="22"/>
  <c r="N210" i="22"/>
  <c r="M210" i="22"/>
  <c r="L210" i="22"/>
  <c r="K210" i="22"/>
  <c r="J210" i="22"/>
  <c r="I210" i="22"/>
  <c r="H210" i="22"/>
  <c r="G210" i="22"/>
  <c r="F210" i="22"/>
  <c r="E210" i="22"/>
  <c r="D210" i="22"/>
  <c r="C210" i="22"/>
  <c r="B210" i="22"/>
  <c r="W209" i="22"/>
  <c r="V209" i="22"/>
  <c r="U209" i="22"/>
  <c r="T209" i="22"/>
  <c r="S209" i="22"/>
  <c r="R209" i="22"/>
  <c r="Q209" i="22"/>
  <c r="P209" i="22"/>
  <c r="O209" i="22"/>
  <c r="N209" i="22"/>
  <c r="M209" i="22"/>
  <c r="L209" i="22"/>
  <c r="K209" i="22"/>
  <c r="J209" i="22"/>
  <c r="I209" i="22"/>
  <c r="H209" i="22"/>
  <c r="G209" i="22"/>
  <c r="F209" i="22"/>
  <c r="E209" i="22"/>
  <c r="D209" i="22"/>
  <c r="C209" i="22"/>
  <c r="B209" i="22"/>
  <c r="W208" i="22"/>
  <c r="V208" i="22"/>
  <c r="U208" i="22"/>
  <c r="T208" i="22"/>
  <c r="S208" i="22"/>
  <c r="R208" i="22"/>
  <c r="Q208" i="22"/>
  <c r="P208" i="22"/>
  <c r="O208" i="22"/>
  <c r="N208" i="22"/>
  <c r="M208" i="22"/>
  <c r="L208" i="22"/>
  <c r="K208" i="22"/>
  <c r="J208" i="22"/>
  <c r="I208" i="22"/>
  <c r="H208" i="22"/>
  <c r="G208" i="22"/>
  <c r="F208" i="22"/>
  <c r="E208" i="22"/>
  <c r="D208" i="22"/>
  <c r="C208" i="22"/>
  <c r="B208" i="22"/>
  <c r="W207" i="22"/>
  <c r="V207" i="22"/>
  <c r="U207" i="22"/>
  <c r="T207" i="22"/>
  <c r="S207" i="22"/>
  <c r="R207" i="22"/>
  <c r="Q207" i="22"/>
  <c r="P207" i="22"/>
  <c r="O207" i="22"/>
  <c r="N207" i="22"/>
  <c r="M207" i="22"/>
  <c r="L207" i="22"/>
  <c r="K207" i="22"/>
  <c r="J207" i="22"/>
  <c r="I207" i="22"/>
  <c r="H207" i="22"/>
  <c r="G207" i="22"/>
  <c r="F207" i="22"/>
  <c r="E207" i="22"/>
  <c r="D207" i="22"/>
  <c r="C207" i="22"/>
  <c r="B207" i="22"/>
  <c r="W206" i="22"/>
  <c r="V206" i="22"/>
  <c r="U206" i="22"/>
  <c r="T206" i="22"/>
  <c r="S206" i="22"/>
  <c r="R206" i="22"/>
  <c r="Q206" i="22"/>
  <c r="P206" i="22"/>
  <c r="O206" i="22"/>
  <c r="N206" i="22"/>
  <c r="M206" i="22"/>
  <c r="L206" i="22"/>
  <c r="K206" i="22"/>
  <c r="J206" i="22"/>
  <c r="I206" i="22"/>
  <c r="H206" i="22"/>
  <c r="G206" i="22"/>
  <c r="F206" i="22"/>
  <c r="E206" i="22"/>
  <c r="D206" i="22"/>
  <c r="C206" i="22"/>
  <c r="B206" i="22"/>
  <c r="W205" i="22"/>
  <c r="V205" i="22"/>
  <c r="U205" i="22"/>
  <c r="T205" i="22"/>
  <c r="S205" i="22"/>
  <c r="R205" i="22"/>
  <c r="Q205" i="22"/>
  <c r="P205" i="22"/>
  <c r="O205" i="22"/>
  <c r="N205" i="22"/>
  <c r="M205" i="22"/>
  <c r="L205" i="22"/>
  <c r="K205" i="22"/>
  <c r="J205" i="22"/>
  <c r="I205" i="22"/>
  <c r="H205" i="22"/>
  <c r="G205" i="22"/>
  <c r="F205" i="22"/>
  <c r="E205" i="22"/>
  <c r="D205" i="22"/>
  <c r="C205" i="22"/>
  <c r="B205" i="22"/>
  <c r="P203" i="22"/>
  <c r="W200" i="22"/>
  <c r="V200" i="22"/>
  <c r="U200" i="22"/>
  <c r="T200" i="22"/>
  <c r="S200" i="22"/>
  <c r="R200" i="22"/>
  <c r="Q200" i="22"/>
  <c r="P200" i="22"/>
  <c r="O200" i="22"/>
  <c r="N200" i="22"/>
  <c r="M200" i="22"/>
  <c r="L200" i="22"/>
  <c r="K200" i="22"/>
  <c r="J200" i="22"/>
  <c r="I200" i="22"/>
  <c r="H200" i="22"/>
  <c r="G200" i="22"/>
  <c r="F200" i="22"/>
  <c r="E200" i="22"/>
  <c r="D200" i="22"/>
  <c r="C200" i="22"/>
  <c r="B200" i="22"/>
  <c r="W199" i="22"/>
  <c r="V199" i="22"/>
  <c r="U199" i="22"/>
  <c r="T199" i="22"/>
  <c r="S199" i="22"/>
  <c r="R199" i="22"/>
  <c r="Q199" i="22"/>
  <c r="P199" i="22"/>
  <c r="O199" i="22"/>
  <c r="N199" i="22"/>
  <c r="M199" i="22"/>
  <c r="L199" i="22"/>
  <c r="K199" i="22"/>
  <c r="J199" i="22"/>
  <c r="I199" i="22"/>
  <c r="H199" i="22"/>
  <c r="G199" i="22"/>
  <c r="F199" i="22"/>
  <c r="E199" i="22"/>
  <c r="D199" i="22"/>
  <c r="C199" i="22"/>
  <c r="B199" i="22"/>
  <c r="W198" i="22"/>
  <c r="V198" i="22"/>
  <c r="U198" i="22"/>
  <c r="T198" i="22"/>
  <c r="S198" i="22"/>
  <c r="R198" i="22"/>
  <c r="Q198" i="22"/>
  <c r="P198" i="22"/>
  <c r="O198" i="22"/>
  <c r="N198" i="22"/>
  <c r="M198" i="22"/>
  <c r="L198" i="22"/>
  <c r="K198" i="22"/>
  <c r="J198" i="22"/>
  <c r="I198" i="22"/>
  <c r="H198" i="22"/>
  <c r="G198" i="22"/>
  <c r="F198" i="22"/>
  <c r="E198" i="22"/>
  <c r="D198" i="22"/>
  <c r="C198" i="22"/>
  <c r="B198" i="22"/>
  <c r="W197" i="22"/>
  <c r="V197" i="22"/>
  <c r="U197" i="22"/>
  <c r="T197" i="22"/>
  <c r="S197" i="22"/>
  <c r="R197" i="22"/>
  <c r="Q197" i="22"/>
  <c r="P197" i="22"/>
  <c r="O197" i="22"/>
  <c r="N197" i="22"/>
  <c r="M197" i="22"/>
  <c r="L197" i="22"/>
  <c r="K197" i="22"/>
  <c r="J197" i="22"/>
  <c r="I197" i="22"/>
  <c r="H197" i="22"/>
  <c r="G197" i="22"/>
  <c r="F197" i="22"/>
  <c r="E197" i="22"/>
  <c r="D197" i="22"/>
  <c r="C197" i="22"/>
  <c r="B197" i="22"/>
  <c r="W196" i="22"/>
  <c r="V196" i="22"/>
  <c r="U196" i="22"/>
  <c r="T196" i="22"/>
  <c r="S196" i="22"/>
  <c r="R196" i="22"/>
  <c r="Q196" i="22"/>
  <c r="P196" i="22"/>
  <c r="O196" i="22"/>
  <c r="N196" i="22"/>
  <c r="M196" i="22"/>
  <c r="L196" i="22"/>
  <c r="K196" i="22"/>
  <c r="J196" i="22"/>
  <c r="I196" i="22"/>
  <c r="H196" i="22"/>
  <c r="G196" i="22"/>
  <c r="F196" i="22"/>
  <c r="E196" i="22"/>
  <c r="D196" i="22"/>
  <c r="C196" i="22"/>
  <c r="B196" i="22"/>
  <c r="W195" i="22"/>
  <c r="V195" i="22"/>
  <c r="U195" i="22"/>
  <c r="T195" i="22"/>
  <c r="S195" i="22"/>
  <c r="R195" i="22"/>
  <c r="Q195" i="22"/>
  <c r="P195" i="22"/>
  <c r="O195" i="22"/>
  <c r="N195" i="22"/>
  <c r="M195" i="22"/>
  <c r="L195" i="22"/>
  <c r="K195" i="22"/>
  <c r="J195" i="22"/>
  <c r="I195" i="22"/>
  <c r="H195" i="22"/>
  <c r="G195" i="22"/>
  <c r="F195" i="22"/>
  <c r="E195" i="22"/>
  <c r="D195" i="22"/>
  <c r="C195" i="22"/>
  <c r="B195" i="22"/>
  <c r="W194" i="22"/>
  <c r="V194" i="22"/>
  <c r="U194" i="22"/>
  <c r="T194" i="22"/>
  <c r="S194" i="22"/>
  <c r="R194" i="22"/>
  <c r="Q194" i="22"/>
  <c r="P194" i="22"/>
  <c r="O194" i="22"/>
  <c r="N194" i="22"/>
  <c r="M194" i="22"/>
  <c r="L194" i="22"/>
  <c r="K194" i="22"/>
  <c r="J194" i="22"/>
  <c r="I194" i="22"/>
  <c r="H194" i="22"/>
  <c r="G194" i="22"/>
  <c r="F194" i="22"/>
  <c r="E194" i="22"/>
  <c r="D194" i="22"/>
  <c r="C194" i="22"/>
  <c r="B194" i="22"/>
  <c r="W191" i="22"/>
  <c r="V191" i="22"/>
  <c r="U191" i="22"/>
  <c r="T191" i="22"/>
  <c r="S191" i="22"/>
  <c r="R191" i="22"/>
  <c r="Q191" i="22"/>
  <c r="P191" i="22"/>
  <c r="O191" i="22"/>
  <c r="N191" i="22"/>
  <c r="M191" i="22"/>
  <c r="L191" i="22"/>
  <c r="K191" i="22"/>
  <c r="J191" i="22"/>
  <c r="I191" i="22"/>
  <c r="H191" i="22"/>
  <c r="G191" i="22"/>
  <c r="F191" i="22"/>
  <c r="E191" i="22"/>
  <c r="D191" i="22"/>
  <c r="C191" i="22"/>
  <c r="B191" i="22"/>
  <c r="W190" i="22"/>
  <c r="V190" i="22"/>
  <c r="U190" i="22"/>
  <c r="T190" i="22"/>
  <c r="S190" i="22"/>
  <c r="R190" i="22"/>
  <c r="Q190" i="22"/>
  <c r="P190" i="22"/>
  <c r="O190" i="22"/>
  <c r="N190" i="22"/>
  <c r="M190" i="22"/>
  <c r="L190" i="22"/>
  <c r="K190" i="22"/>
  <c r="J190" i="22"/>
  <c r="I190" i="22"/>
  <c r="H190" i="22"/>
  <c r="G190" i="22"/>
  <c r="F190" i="22"/>
  <c r="E190" i="22"/>
  <c r="D190" i="22"/>
  <c r="C190" i="22"/>
  <c r="B190" i="22"/>
  <c r="W189" i="22"/>
  <c r="V189" i="22"/>
  <c r="U189" i="22"/>
  <c r="T189" i="22"/>
  <c r="S189" i="22"/>
  <c r="R189" i="22"/>
  <c r="Q189" i="22"/>
  <c r="P189" i="22"/>
  <c r="O189" i="22"/>
  <c r="N189" i="22"/>
  <c r="M189" i="22"/>
  <c r="L189" i="22"/>
  <c r="K189" i="22"/>
  <c r="J189" i="22"/>
  <c r="I189" i="22"/>
  <c r="H189" i="22"/>
  <c r="G189" i="22"/>
  <c r="F189" i="22"/>
  <c r="E189" i="22"/>
  <c r="D189" i="22"/>
  <c r="C189" i="22"/>
  <c r="B189" i="22"/>
  <c r="W188" i="22"/>
  <c r="V188" i="22"/>
  <c r="U188" i="22"/>
  <c r="T188" i="22"/>
  <c r="S188" i="22"/>
  <c r="R188" i="22"/>
  <c r="Q188" i="22"/>
  <c r="P188" i="22"/>
  <c r="O188" i="22"/>
  <c r="N188" i="22"/>
  <c r="M188" i="22"/>
  <c r="L188" i="22"/>
  <c r="K188" i="22"/>
  <c r="J188" i="22"/>
  <c r="I188" i="22"/>
  <c r="H188" i="22"/>
  <c r="G188" i="22"/>
  <c r="F188" i="22"/>
  <c r="E188" i="22"/>
  <c r="D188" i="22"/>
  <c r="C188" i="22"/>
  <c r="B188" i="22"/>
  <c r="W187" i="22"/>
  <c r="V187" i="22"/>
  <c r="U187" i="22"/>
  <c r="T187" i="22"/>
  <c r="S187" i="22"/>
  <c r="R187" i="22"/>
  <c r="Q187" i="22"/>
  <c r="P187" i="22"/>
  <c r="O187" i="22"/>
  <c r="N187" i="22"/>
  <c r="M187" i="22"/>
  <c r="L187" i="22"/>
  <c r="K187" i="22"/>
  <c r="J187" i="22"/>
  <c r="I187" i="22"/>
  <c r="H187" i="22"/>
  <c r="G187" i="22"/>
  <c r="F187" i="22"/>
  <c r="E187" i="22"/>
  <c r="D187" i="22"/>
  <c r="C187" i="22"/>
  <c r="B187" i="22"/>
  <c r="W186" i="22"/>
  <c r="V186" i="22"/>
  <c r="U186" i="22"/>
  <c r="T186" i="22"/>
  <c r="S186" i="22"/>
  <c r="R186" i="22"/>
  <c r="Q186" i="22"/>
  <c r="P186" i="22"/>
  <c r="O186" i="22"/>
  <c r="N186" i="22"/>
  <c r="M186" i="22"/>
  <c r="L186" i="22"/>
  <c r="K186" i="22"/>
  <c r="J186" i="22"/>
  <c r="I186" i="22"/>
  <c r="H186" i="22"/>
  <c r="G186" i="22"/>
  <c r="F186" i="22"/>
  <c r="E186" i="22"/>
  <c r="D186" i="22"/>
  <c r="C186" i="22"/>
  <c r="B186" i="22"/>
  <c r="W185" i="22"/>
  <c r="V185" i="22"/>
  <c r="U185" i="22"/>
  <c r="T185" i="22"/>
  <c r="S185" i="22"/>
  <c r="R185" i="22"/>
  <c r="Q185" i="22"/>
  <c r="P185" i="22"/>
  <c r="O185" i="22"/>
  <c r="N185" i="22"/>
  <c r="M185" i="22"/>
  <c r="L185" i="22"/>
  <c r="K185" i="22"/>
  <c r="J185" i="22"/>
  <c r="I185" i="22"/>
  <c r="H185" i="22"/>
  <c r="G185" i="22"/>
  <c r="F185" i="22"/>
  <c r="E185" i="22"/>
  <c r="D185" i="22"/>
  <c r="C185" i="22"/>
  <c r="B185" i="22"/>
  <c r="W184" i="22"/>
  <c r="V184" i="22"/>
  <c r="U184" i="22"/>
  <c r="T184" i="22"/>
  <c r="S184" i="22"/>
  <c r="R184" i="22"/>
  <c r="Q184" i="22"/>
  <c r="P184" i="22"/>
  <c r="O184" i="22"/>
  <c r="N184" i="22"/>
  <c r="M184" i="22"/>
  <c r="L184" i="22"/>
  <c r="K184" i="22"/>
  <c r="J184" i="22"/>
  <c r="I184" i="22"/>
  <c r="H184" i="22"/>
  <c r="G184" i="22"/>
  <c r="F184" i="22"/>
  <c r="E184" i="22"/>
  <c r="D184" i="22"/>
  <c r="C184" i="22"/>
  <c r="B184" i="22"/>
  <c r="W183" i="22"/>
  <c r="V183" i="22"/>
  <c r="U183" i="22"/>
  <c r="T183" i="22"/>
  <c r="S183" i="22"/>
  <c r="R183" i="22"/>
  <c r="Q183" i="22"/>
  <c r="P183" i="22"/>
  <c r="O183" i="22"/>
  <c r="N183" i="22"/>
  <c r="M183" i="22"/>
  <c r="L183" i="22"/>
  <c r="K183" i="22"/>
  <c r="J183" i="22"/>
  <c r="I183" i="22"/>
  <c r="H183" i="22"/>
  <c r="G183" i="22"/>
  <c r="F183" i="22"/>
  <c r="E183" i="22"/>
  <c r="D183" i="22"/>
  <c r="C183" i="22"/>
  <c r="B183" i="22"/>
  <c r="W178" i="22"/>
  <c r="V178" i="22"/>
  <c r="U178" i="22"/>
  <c r="T178" i="22"/>
  <c r="S178" i="22"/>
  <c r="R178" i="22"/>
  <c r="Q178" i="22"/>
  <c r="P178" i="22"/>
  <c r="O178" i="22"/>
  <c r="N178" i="22"/>
  <c r="M178" i="22"/>
  <c r="L178" i="22"/>
  <c r="K178" i="22"/>
  <c r="J178" i="22"/>
  <c r="I178" i="22"/>
  <c r="H178" i="22"/>
  <c r="G178" i="22"/>
  <c r="F178" i="22"/>
  <c r="E178" i="22"/>
  <c r="D178" i="22"/>
  <c r="C178" i="22"/>
  <c r="B178" i="22"/>
  <c r="W177" i="22"/>
  <c r="V177" i="22"/>
  <c r="U177" i="22"/>
  <c r="T177" i="22"/>
  <c r="S177" i="22"/>
  <c r="R177" i="22"/>
  <c r="Q177" i="22"/>
  <c r="P177" i="22"/>
  <c r="O177" i="22"/>
  <c r="N177" i="22"/>
  <c r="M177" i="22"/>
  <c r="L177" i="22"/>
  <c r="K177" i="22"/>
  <c r="J177" i="22"/>
  <c r="I177" i="22"/>
  <c r="H177" i="22"/>
  <c r="G177" i="22"/>
  <c r="F177" i="22"/>
  <c r="E177" i="22"/>
  <c r="D177" i="22"/>
  <c r="C177" i="22"/>
  <c r="B177" i="22"/>
  <c r="W176" i="22"/>
  <c r="V176" i="22"/>
  <c r="U176" i="22"/>
  <c r="T176" i="22"/>
  <c r="S176" i="22"/>
  <c r="R176" i="22"/>
  <c r="Q176" i="22"/>
  <c r="P176" i="22"/>
  <c r="O176" i="22"/>
  <c r="N176" i="22"/>
  <c r="M176" i="22"/>
  <c r="L176" i="22"/>
  <c r="K176" i="22"/>
  <c r="J176" i="22"/>
  <c r="I176" i="22"/>
  <c r="H176" i="22"/>
  <c r="G176" i="22"/>
  <c r="F176" i="22"/>
  <c r="E176" i="22"/>
  <c r="D176" i="22"/>
  <c r="C176" i="22"/>
  <c r="B176" i="22"/>
  <c r="W174" i="22"/>
  <c r="V174" i="22"/>
  <c r="U174" i="22"/>
  <c r="T174" i="22"/>
  <c r="S174" i="22"/>
  <c r="R174" i="22"/>
  <c r="Q174" i="22"/>
  <c r="P174" i="22"/>
  <c r="O174" i="22"/>
  <c r="N174" i="22"/>
  <c r="M174" i="22"/>
  <c r="L174" i="22"/>
  <c r="K174" i="22"/>
  <c r="J174" i="22"/>
  <c r="I174" i="22"/>
  <c r="H174" i="22"/>
  <c r="G174" i="22"/>
  <c r="F174" i="22"/>
  <c r="E174" i="22"/>
  <c r="D174" i="22"/>
  <c r="C174" i="22"/>
  <c r="B174" i="22"/>
  <c r="W173" i="22"/>
  <c r="V173" i="22"/>
  <c r="U173" i="22"/>
  <c r="T173" i="22"/>
  <c r="S173" i="22"/>
  <c r="R173" i="22"/>
  <c r="Q173" i="22"/>
  <c r="P173" i="22"/>
  <c r="O173" i="22"/>
  <c r="N173" i="22"/>
  <c r="M173" i="22"/>
  <c r="L173" i="22"/>
  <c r="K173" i="22"/>
  <c r="J173" i="22"/>
  <c r="I173" i="22"/>
  <c r="H173" i="22"/>
  <c r="G173" i="22"/>
  <c r="F173" i="22"/>
  <c r="E173" i="22"/>
  <c r="D173" i="22"/>
  <c r="C173" i="22"/>
  <c r="B173" i="22"/>
  <c r="W172" i="22"/>
  <c r="V172" i="22"/>
  <c r="U172" i="22"/>
  <c r="T172" i="22"/>
  <c r="S172" i="22"/>
  <c r="R172" i="22"/>
  <c r="Q172" i="22"/>
  <c r="P172" i="22"/>
  <c r="O172" i="22"/>
  <c r="N172" i="22"/>
  <c r="M172" i="22"/>
  <c r="L172" i="22"/>
  <c r="K172" i="22"/>
  <c r="J172" i="22"/>
  <c r="I172" i="22"/>
  <c r="H172" i="22"/>
  <c r="G172" i="22"/>
  <c r="F172" i="22"/>
  <c r="E172" i="22"/>
  <c r="D172" i="22"/>
  <c r="C172" i="22"/>
  <c r="B172" i="22"/>
  <c r="R171" i="22"/>
  <c r="W170" i="22"/>
  <c r="V170" i="22"/>
  <c r="U170" i="22"/>
  <c r="T170" i="22"/>
  <c r="S170" i="22"/>
  <c r="R170" i="22"/>
  <c r="Q170" i="22"/>
  <c r="P170" i="22"/>
  <c r="O170" i="22"/>
  <c r="N170" i="22"/>
  <c r="M170" i="22"/>
  <c r="L170" i="22"/>
  <c r="K170" i="22"/>
  <c r="J170" i="22"/>
  <c r="I170" i="22"/>
  <c r="H170" i="22"/>
  <c r="G170" i="22"/>
  <c r="F170" i="22"/>
  <c r="E170" i="22"/>
  <c r="D170" i="22"/>
  <c r="C170" i="22"/>
  <c r="B170" i="22"/>
  <c r="W169" i="22"/>
  <c r="V169" i="22"/>
  <c r="U169" i="22"/>
  <c r="T169" i="22"/>
  <c r="S169" i="22"/>
  <c r="R169" i="22"/>
  <c r="Q169" i="22"/>
  <c r="P169" i="22"/>
  <c r="O169" i="22"/>
  <c r="N169" i="22"/>
  <c r="M169" i="22"/>
  <c r="L169" i="22"/>
  <c r="K169" i="22"/>
  <c r="J169" i="22"/>
  <c r="I169" i="22"/>
  <c r="H169" i="22"/>
  <c r="G169" i="22"/>
  <c r="F169" i="22"/>
  <c r="E169" i="22"/>
  <c r="D169" i="22"/>
  <c r="C169" i="22"/>
  <c r="B169" i="22"/>
  <c r="W168" i="22"/>
  <c r="V168" i="22"/>
  <c r="U168" i="22"/>
  <c r="T168" i="22"/>
  <c r="S168" i="22"/>
  <c r="R168" i="22"/>
  <c r="Q168" i="22"/>
  <c r="P168" i="22"/>
  <c r="O168" i="22"/>
  <c r="N168" i="22"/>
  <c r="M168" i="22"/>
  <c r="L168" i="22"/>
  <c r="K168" i="22"/>
  <c r="J168" i="22"/>
  <c r="I168" i="22"/>
  <c r="H168" i="22"/>
  <c r="G168" i="22"/>
  <c r="F168" i="22"/>
  <c r="E168" i="22"/>
  <c r="D168" i="22"/>
  <c r="C168" i="22"/>
  <c r="B168" i="22"/>
  <c r="W167" i="22"/>
  <c r="V167" i="22"/>
  <c r="U167" i="22"/>
  <c r="T167" i="22"/>
  <c r="S167" i="22"/>
  <c r="R167" i="22"/>
  <c r="R165" i="22" s="1"/>
  <c r="Q167" i="22"/>
  <c r="P167" i="22"/>
  <c r="O167" i="22"/>
  <c r="N167" i="22"/>
  <c r="M167" i="22"/>
  <c r="L167" i="22"/>
  <c r="K167" i="22"/>
  <c r="J167" i="22"/>
  <c r="I167" i="22"/>
  <c r="H167" i="22"/>
  <c r="G167" i="22"/>
  <c r="F167" i="22"/>
  <c r="F165" i="22" s="1"/>
  <c r="E167" i="22"/>
  <c r="D167" i="22"/>
  <c r="C167" i="22"/>
  <c r="B167" i="22"/>
  <c r="W166" i="22"/>
  <c r="W165" i="22" s="1"/>
  <c r="V166" i="22"/>
  <c r="V165" i="22" s="1"/>
  <c r="U166" i="22"/>
  <c r="T166" i="22"/>
  <c r="S166" i="22"/>
  <c r="R166" i="22"/>
  <c r="Q166" i="22"/>
  <c r="P166" i="22"/>
  <c r="O166" i="22"/>
  <c r="O165" i="22" s="1"/>
  <c r="N166" i="22"/>
  <c r="M166" i="22"/>
  <c r="L166" i="22"/>
  <c r="L165" i="22" s="1"/>
  <c r="K166" i="22"/>
  <c r="J166" i="22"/>
  <c r="I166" i="22"/>
  <c r="H166" i="22"/>
  <c r="G166" i="22"/>
  <c r="F166" i="22"/>
  <c r="E166" i="22"/>
  <c r="D166" i="22"/>
  <c r="C166" i="22"/>
  <c r="B166" i="22"/>
  <c r="W162" i="22"/>
  <c r="V162" i="22"/>
  <c r="U162" i="22"/>
  <c r="T162" i="22"/>
  <c r="S162" i="22"/>
  <c r="R162" i="22"/>
  <c r="Q162" i="22"/>
  <c r="P162" i="22"/>
  <c r="O162" i="22"/>
  <c r="N162" i="22"/>
  <c r="M162" i="22"/>
  <c r="L162" i="22"/>
  <c r="K162" i="22"/>
  <c r="J162" i="22"/>
  <c r="I162" i="22"/>
  <c r="H162" i="22"/>
  <c r="G162" i="22"/>
  <c r="F162" i="22"/>
  <c r="E162" i="22"/>
  <c r="D162" i="22"/>
  <c r="C162" i="22"/>
  <c r="B162" i="22"/>
  <c r="W161" i="22"/>
  <c r="V161" i="22"/>
  <c r="U161" i="22"/>
  <c r="T161" i="22"/>
  <c r="S161" i="22"/>
  <c r="R161" i="22"/>
  <c r="Q161" i="22"/>
  <c r="P161" i="22"/>
  <c r="O161" i="22"/>
  <c r="N161" i="22"/>
  <c r="M161" i="22"/>
  <c r="L161" i="22"/>
  <c r="K161" i="22"/>
  <c r="J161" i="22"/>
  <c r="I161" i="22"/>
  <c r="H161" i="22"/>
  <c r="G161" i="22"/>
  <c r="F161" i="22"/>
  <c r="E161" i="22"/>
  <c r="D161" i="22"/>
  <c r="C161" i="22"/>
  <c r="B161" i="22"/>
  <c r="Q160" i="22"/>
  <c r="W159" i="22"/>
  <c r="V159" i="22"/>
  <c r="U159" i="22"/>
  <c r="T159" i="22"/>
  <c r="S159" i="22"/>
  <c r="R159" i="22"/>
  <c r="Q159" i="22"/>
  <c r="P159" i="22"/>
  <c r="O159" i="22"/>
  <c r="N159" i="22"/>
  <c r="M159" i="22"/>
  <c r="L159" i="22"/>
  <c r="K159" i="22"/>
  <c r="J159" i="22"/>
  <c r="I159" i="22"/>
  <c r="H159" i="22"/>
  <c r="G159" i="22"/>
  <c r="F159" i="22"/>
  <c r="E159" i="22"/>
  <c r="D159" i="22"/>
  <c r="C159" i="22"/>
  <c r="B159" i="22"/>
  <c r="W158" i="22"/>
  <c r="V158" i="22"/>
  <c r="U158" i="22"/>
  <c r="T158" i="22"/>
  <c r="S158" i="22"/>
  <c r="R158" i="22"/>
  <c r="Q158" i="22"/>
  <c r="P158" i="22"/>
  <c r="O158" i="22"/>
  <c r="N158" i="22"/>
  <c r="M158" i="22"/>
  <c r="L158" i="22"/>
  <c r="K158" i="22"/>
  <c r="J158" i="22"/>
  <c r="I158" i="22"/>
  <c r="H158" i="22"/>
  <c r="G158" i="22"/>
  <c r="F158" i="22"/>
  <c r="E158" i="22"/>
  <c r="D158" i="22"/>
  <c r="C158" i="22"/>
  <c r="B158" i="22"/>
  <c r="K157" i="22"/>
  <c r="J157" i="22"/>
  <c r="C157" i="22"/>
  <c r="B157" i="22"/>
  <c r="W156" i="22"/>
  <c r="V156" i="22"/>
  <c r="U156" i="22"/>
  <c r="T156" i="22"/>
  <c r="S156" i="22"/>
  <c r="R156" i="22"/>
  <c r="Q156" i="22"/>
  <c r="P156" i="22"/>
  <c r="O156" i="22"/>
  <c r="N156" i="22"/>
  <c r="M156" i="22"/>
  <c r="L156" i="22"/>
  <c r="K156" i="22"/>
  <c r="J156" i="22"/>
  <c r="I156" i="22"/>
  <c r="H156" i="22"/>
  <c r="G156" i="22"/>
  <c r="F156" i="22"/>
  <c r="E156" i="22"/>
  <c r="D156" i="22"/>
  <c r="C156" i="22"/>
  <c r="B156" i="22"/>
  <c r="W155" i="22"/>
  <c r="V155" i="22"/>
  <c r="U155" i="22"/>
  <c r="T155" i="22"/>
  <c r="S155" i="22"/>
  <c r="R155" i="22"/>
  <c r="Q155" i="22"/>
  <c r="P155" i="22"/>
  <c r="O155" i="22"/>
  <c r="N155" i="22"/>
  <c r="M155" i="22"/>
  <c r="L155" i="22"/>
  <c r="K155" i="22"/>
  <c r="J155" i="22"/>
  <c r="I155" i="22"/>
  <c r="H155" i="22"/>
  <c r="G155" i="22"/>
  <c r="F155" i="22"/>
  <c r="E155" i="22"/>
  <c r="D155" i="22"/>
  <c r="C155" i="22"/>
  <c r="B155" i="22"/>
  <c r="W154" i="22"/>
  <c r="V154" i="22"/>
  <c r="U154" i="22"/>
  <c r="T154" i="22"/>
  <c r="S154" i="22"/>
  <c r="R154" i="22"/>
  <c r="Q154" i="22"/>
  <c r="P154" i="22"/>
  <c r="O154" i="22"/>
  <c r="N154" i="22"/>
  <c r="M154" i="22"/>
  <c r="L154" i="22"/>
  <c r="K154" i="22"/>
  <c r="J154" i="22"/>
  <c r="I154" i="22"/>
  <c r="H154" i="22"/>
  <c r="G154" i="22"/>
  <c r="F154" i="22"/>
  <c r="E154" i="22"/>
  <c r="D154" i="22"/>
  <c r="C154" i="22"/>
  <c r="B154" i="22"/>
  <c r="W152" i="22"/>
  <c r="V152" i="22"/>
  <c r="U152" i="22"/>
  <c r="T152" i="22"/>
  <c r="S152" i="22"/>
  <c r="R152" i="22"/>
  <c r="Q152" i="22"/>
  <c r="P152" i="22"/>
  <c r="O152" i="22"/>
  <c r="N152" i="22"/>
  <c r="M152" i="22"/>
  <c r="L152" i="22"/>
  <c r="K152" i="22"/>
  <c r="J152" i="22"/>
  <c r="I152" i="22"/>
  <c r="H152" i="22"/>
  <c r="G152" i="22"/>
  <c r="F152" i="22"/>
  <c r="E152" i="22"/>
  <c r="D152" i="22"/>
  <c r="C152" i="22"/>
  <c r="B152" i="22"/>
  <c r="W151" i="22"/>
  <c r="V151" i="22"/>
  <c r="U151" i="22"/>
  <c r="T151" i="22"/>
  <c r="S151" i="22"/>
  <c r="R151" i="22"/>
  <c r="Q151" i="22"/>
  <c r="P151" i="22"/>
  <c r="O151" i="22"/>
  <c r="N151" i="22"/>
  <c r="M151" i="22"/>
  <c r="L151" i="22"/>
  <c r="K151" i="22"/>
  <c r="J151" i="22"/>
  <c r="I151" i="22"/>
  <c r="H151" i="22"/>
  <c r="G151" i="22"/>
  <c r="F151" i="22"/>
  <c r="E151" i="22"/>
  <c r="D151" i="22"/>
  <c r="C151" i="22"/>
  <c r="B151" i="22"/>
  <c r="W150" i="22"/>
  <c r="V150" i="22"/>
  <c r="U150" i="22"/>
  <c r="T150" i="22"/>
  <c r="S150" i="22"/>
  <c r="R150" i="22"/>
  <c r="Q150" i="22"/>
  <c r="P150" i="22"/>
  <c r="O150" i="22"/>
  <c r="N150" i="22"/>
  <c r="M150" i="22"/>
  <c r="L150" i="22"/>
  <c r="K150" i="22"/>
  <c r="J150" i="22"/>
  <c r="I150" i="22"/>
  <c r="H150" i="22"/>
  <c r="G150" i="22"/>
  <c r="F150" i="22"/>
  <c r="E150" i="22"/>
  <c r="D150" i="22"/>
  <c r="C150" i="22"/>
  <c r="B150" i="22"/>
  <c r="W149" i="22"/>
  <c r="V149" i="22"/>
  <c r="U149" i="22"/>
  <c r="T149" i="22"/>
  <c r="S149" i="22"/>
  <c r="R149" i="22"/>
  <c r="Q149" i="22"/>
  <c r="P149" i="22"/>
  <c r="O149" i="22"/>
  <c r="N149" i="22"/>
  <c r="M149" i="22"/>
  <c r="L149" i="22"/>
  <c r="K149" i="22"/>
  <c r="J149" i="22"/>
  <c r="I149" i="22"/>
  <c r="H149" i="22"/>
  <c r="G149" i="22"/>
  <c r="F149" i="22"/>
  <c r="E149" i="22"/>
  <c r="D149" i="22"/>
  <c r="C149" i="22"/>
  <c r="B149" i="22"/>
  <c r="W148" i="22"/>
  <c r="V148" i="22"/>
  <c r="U148" i="22"/>
  <c r="T148" i="22"/>
  <c r="S148" i="22"/>
  <c r="R148" i="22"/>
  <c r="Q148" i="22"/>
  <c r="P148" i="22"/>
  <c r="O148" i="22"/>
  <c r="N148" i="22"/>
  <c r="M148" i="22"/>
  <c r="L148" i="22"/>
  <c r="K148" i="22"/>
  <c r="J148" i="22"/>
  <c r="I148" i="22"/>
  <c r="H148" i="22"/>
  <c r="G148" i="22"/>
  <c r="F148" i="22"/>
  <c r="E148" i="22"/>
  <c r="D148" i="22"/>
  <c r="C148" i="22"/>
  <c r="B148" i="22"/>
  <c r="W147" i="22"/>
  <c r="V147" i="22"/>
  <c r="U147" i="22"/>
  <c r="T147" i="22"/>
  <c r="T146" i="22" s="1"/>
  <c r="S147" i="22"/>
  <c r="R147" i="22"/>
  <c r="Q147" i="22"/>
  <c r="P147" i="22"/>
  <c r="O147" i="22"/>
  <c r="N147" i="22"/>
  <c r="N146" i="22" s="1"/>
  <c r="M147" i="22"/>
  <c r="L147" i="22"/>
  <c r="K147" i="22"/>
  <c r="J147" i="22"/>
  <c r="I147" i="22"/>
  <c r="H147" i="22"/>
  <c r="G147" i="22"/>
  <c r="F147" i="22"/>
  <c r="F146" i="22" s="1"/>
  <c r="E147" i="22"/>
  <c r="D147" i="22"/>
  <c r="D146" i="22" s="1"/>
  <c r="C147" i="22"/>
  <c r="B147" i="22"/>
  <c r="W143" i="22"/>
  <c r="V143" i="22"/>
  <c r="U143" i="22"/>
  <c r="T143" i="22"/>
  <c r="S143" i="22"/>
  <c r="R143" i="22"/>
  <c r="Q143" i="22"/>
  <c r="P143" i="22"/>
  <c r="O143" i="22"/>
  <c r="N143" i="22"/>
  <c r="M143" i="22"/>
  <c r="L143" i="22"/>
  <c r="K143" i="22"/>
  <c r="J143" i="22"/>
  <c r="I143" i="22"/>
  <c r="H143" i="22"/>
  <c r="G143" i="22"/>
  <c r="F143" i="22"/>
  <c r="E143" i="22"/>
  <c r="D143" i="22"/>
  <c r="C143" i="22"/>
  <c r="B143" i="22"/>
  <c r="W142" i="22"/>
  <c r="V142" i="22"/>
  <c r="U142" i="22"/>
  <c r="T142" i="22"/>
  <c r="S142" i="22"/>
  <c r="R142" i="22"/>
  <c r="Q142" i="22"/>
  <c r="P142" i="22"/>
  <c r="O142" i="22"/>
  <c r="N142" i="22"/>
  <c r="M142" i="22"/>
  <c r="L142" i="22"/>
  <c r="K142" i="22"/>
  <c r="J142" i="22"/>
  <c r="I142" i="22"/>
  <c r="H142" i="22"/>
  <c r="G142" i="22"/>
  <c r="F142" i="22"/>
  <c r="E142" i="22"/>
  <c r="D142" i="22"/>
  <c r="C142" i="22"/>
  <c r="B142" i="22"/>
  <c r="W141" i="22"/>
  <c r="V141" i="22"/>
  <c r="R141" i="22"/>
  <c r="J141" i="22"/>
  <c r="G141" i="22"/>
  <c r="W140" i="22"/>
  <c r="V140" i="22"/>
  <c r="U140" i="22"/>
  <c r="T140" i="22"/>
  <c r="S140" i="22"/>
  <c r="R140" i="22"/>
  <c r="Q140" i="22"/>
  <c r="P140" i="22"/>
  <c r="O140" i="22"/>
  <c r="N140" i="22"/>
  <c r="M140" i="22"/>
  <c r="L140" i="22"/>
  <c r="K140" i="22"/>
  <c r="J140" i="22"/>
  <c r="I140" i="22"/>
  <c r="H140" i="22"/>
  <c r="G140" i="22"/>
  <c r="F140" i="22"/>
  <c r="E140" i="22"/>
  <c r="D140" i="22"/>
  <c r="C140" i="22"/>
  <c r="B140" i="22"/>
  <c r="W139" i="22"/>
  <c r="V139" i="22"/>
  <c r="U139" i="22"/>
  <c r="T139" i="22"/>
  <c r="S139" i="22"/>
  <c r="R139" i="22"/>
  <c r="Q139" i="22"/>
  <c r="P139" i="22"/>
  <c r="O139" i="22"/>
  <c r="N139" i="22"/>
  <c r="M139" i="22"/>
  <c r="L139" i="22"/>
  <c r="K139" i="22"/>
  <c r="J139" i="22"/>
  <c r="I139" i="22"/>
  <c r="H139" i="22"/>
  <c r="G139" i="22"/>
  <c r="F139" i="22"/>
  <c r="E139" i="22"/>
  <c r="D139" i="22"/>
  <c r="C139" i="22"/>
  <c r="B139" i="22"/>
  <c r="W138" i="22"/>
  <c r="V138" i="22"/>
  <c r="U138" i="22"/>
  <c r="T138" i="22"/>
  <c r="S138" i="22"/>
  <c r="R138" i="22"/>
  <c r="Q138" i="22"/>
  <c r="P138" i="22"/>
  <c r="O138" i="22"/>
  <c r="N138" i="22"/>
  <c r="M138" i="22"/>
  <c r="L138" i="22"/>
  <c r="K138" i="22"/>
  <c r="J138" i="22"/>
  <c r="I138" i="22"/>
  <c r="H138" i="22"/>
  <c r="G138" i="22"/>
  <c r="F138" i="22"/>
  <c r="E138" i="22"/>
  <c r="D138" i="22"/>
  <c r="C138" i="22"/>
  <c r="B138" i="22"/>
  <c r="W137" i="22"/>
  <c r="V137" i="22"/>
  <c r="U137" i="22"/>
  <c r="T137" i="22"/>
  <c r="S137" i="22"/>
  <c r="R137" i="22"/>
  <c r="Q137" i="22"/>
  <c r="P137" i="22"/>
  <c r="O137" i="22"/>
  <c r="N137" i="22"/>
  <c r="M137" i="22"/>
  <c r="L137" i="22"/>
  <c r="K137" i="22"/>
  <c r="J137" i="22"/>
  <c r="I137" i="22"/>
  <c r="H137" i="22"/>
  <c r="G137" i="22"/>
  <c r="F137" i="22"/>
  <c r="E137" i="22"/>
  <c r="D137" i="22"/>
  <c r="C137" i="22"/>
  <c r="B137" i="22"/>
  <c r="W136" i="22"/>
  <c r="V136" i="22"/>
  <c r="U136" i="22"/>
  <c r="T136" i="22"/>
  <c r="S136" i="22"/>
  <c r="R136" i="22"/>
  <c r="Q136" i="22"/>
  <c r="P136" i="22"/>
  <c r="O136" i="22"/>
  <c r="N136" i="22"/>
  <c r="M136" i="22"/>
  <c r="L136" i="22"/>
  <c r="K136" i="22"/>
  <c r="J136" i="22"/>
  <c r="I136" i="22"/>
  <c r="H136" i="22"/>
  <c r="G136" i="22"/>
  <c r="F136" i="22"/>
  <c r="E136" i="22"/>
  <c r="D136" i="22"/>
  <c r="C136" i="22"/>
  <c r="B136" i="22"/>
  <c r="W135" i="22"/>
  <c r="V135" i="22"/>
  <c r="U135" i="22"/>
  <c r="T135" i="22"/>
  <c r="S135" i="22"/>
  <c r="R135" i="22"/>
  <c r="Q135" i="22"/>
  <c r="P135" i="22"/>
  <c r="O135" i="22"/>
  <c r="N135" i="22"/>
  <c r="M135" i="22"/>
  <c r="L135" i="22"/>
  <c r="K135" i="22"/>
  <c r="J135" i="22"/>
  <c r="I135" i="22"/>
  <c r="H135" i="22"/>
  <c r="G135" i="22"/>
  <c r="F135" i="22"/>
  <c r="E135" i="22"/>
  <c r="D135" i="22"/>
  <c r="C135" i="22"/>
  <c r="B135" i="22"/>
  <c r="W134" i="22"/>
  <c r="V134" i="22"/>
  <c r="U134" i="22"/>
  <c r="T134" i="22"/>
  <c r="S134" i="22"/>
  <c r="R134" i="22"/>
  <c r="Q134" i="22"/>
  <c r="P134" i="22"/>
  <c r="O134" i="22"/>
  <c r="N134" i="22"/>
  <c r="M134" i="22"/>
  <c r="L134" i="22"/>
  <c r="K134" i="22"/>
  <c r="J134" i="22"/>
  <c r="I134" i="22"/>
  <c r="H134" i="22"/>
  <c r="G134" i="22"/>
  <c r="F134" i="22"/>
  <c r="E134" i="22"/>
  <c r="D134" i="22"/>
  <c r="C134" i="22"/>
  <c r="B134" i="22"/>
  <c r="W133" i="22"/>
  <c r="V133" i="22"/>
  <c r="U133" i="22"/>
  <c r="T133" i="22"/>
  <c r="S133" i="22"/>
  <c r="R133" i="22"/>
  <c r="Q133" i="22"/>
  <c r="P133" i="22"/>
  <c r="O133" i="22"/>
  <c r="N133" i="22"/>
  <c r="M133" i="22"/>
  <c r="L133" i="22"/>
  <c r="K133" i="22"/>
  <c r="J133" i="22"/>
  <c r="I133" i="22"/>
  <c r="H133" i="22"/>
  <c r="G133" i="22"/>
  <c r="F133" i="22"/>
  <c r="E133" i="22"/>
  <c r="D133" i="22"/>
  <c r="C133" i="22"/>
  <c r="B133" i="22"/>
  <c r="W119" i="22"/>
  <c r="W213" i="22" s="1"/>
  <c r="V119" i="22"/>
  <c r="V213" i="22" s="1"/>
  <c r="U119" i="22"/>
  <c r="T119" i="22"/>
  <c r="S119" i="22"/>
  <c r="S175" i="22" s="1"/>
  <c r="R119" i="22"/>
  <c r="R175" i="22" s="1"/>
  <c r="Q119" i="22"/>
  <c r="P119" i="22"/>
  <c r="O119" i="22"/>
  <c r="N119" i="22"/>
  <c r="M119" i="22"/>
  <c r="L119" i="22"/>
  <c r="K119" i="22"/>
  <c r="K213" i="22" s="1"/>
  <c r="J119" i="22"/>
  <c r="J175" i="22" s="1"/>
  <c r="I119" i="22"/>
  <c r="H119" i="22"/>
  <c r="G119" i="22"/>
  <c r="F119" i="22"/>
  <c r="E119" i="22"/>
  <c r="D119" i="22"/>
  <c r="C119" i="22"/>
  <c r="C175" i="22" s="1"/>
  <c r="B119" i="22"/>
  <c r="B175" i="22" s="1"/>
  <c r="W110" i="22"/>
  <c r="W171" i="22" s="1"/>
  <c r="V110" i="22"/>
  <c r="V171" i="22" s="1"/>
  <c r="U110" i="22"/>
  <c r="U211" i="22" s="1"/>
  <c r="T110" i="22"/>
  <c r="T211" i="22" s="1"/>
  <c r="S110" i="22"/>
  <c r="S171" i="22" s="1"/>
  <c r="R110" i="22"/>
  <c r="Q110" i="22"/>
  <c r="P110" i="22"/>
  <c r="O110" i="22"/>
  <c r="O171" i="22" s="1"/>
  <c r="N110" i="22"/>
  <c r="N171" i="22" s="1"/>
  <c r="M110" i="22"/>
  <c r="M211" i="22" s="1"/>
  <c r="L110" i="22"/>
  <c r="L211" i="22" s="1"/>
  <c r="K110" i="22"/>
  <c r="K171" i="22" s="1"/>
  <c r="J110" i="22"/>
  <c r="J171" i="22" s="1"/>
  <c r="I110" i="22"/>
  <c r="H110" i="22"/>
  <c r="G110" i="22"/>
  <c r="G171" i="22" s="1"/>
  <c r="F110" i="22"/>
  <c r="F171" i="22" s="1"/>
  <c r="E110" i="22"/>
  <c r="E211" i="22" s="1"/>
  <c r="D110" i="22"/>
  <c r="C110" i="22"/>
  <c r="C171" i="22" s="1"/>
  <c r="B110" i="22"/>
  <c r="B171" i="22" s="1"/>
  <c r="W89" i="22"/>
  <c r="V89" i="22"/>
  <c r="U89" i="22"/>
  <c r="T89" i="22"/>
  <c r="S89" i="22"/>
  <c r="R89" i="22"/>
  <c r="R203" i="22" s="1"/>
  <c r="Q89" i="22"/>
  <c r="P89" i="22"/>
  <c r="P160" i="22" s="1"/>
  <c r="O89" i="22"/>
  <c r="N89" i="22"/>
  <c r="M89" i="22"/>
  <c r="L89" i="22"/>
  <c r="K89" i="22"/>
  <c r="K203" i="22" s="1"/>
  <c r="J89" i="22"/>
  <c r="I89" i="22"/>
  <c r="I160" i="22" s="1"/>
  <c r="H89" i="22"/>
  <c r="H160" i="22" s="1"/>
  <c r="G89" i="22"/>
  <c r="F89" i="22"/>
  <c r="E89" i="22"/>
  <c r="D89" i="22"/>
  <c r="C89" i="22"/>
  <c r="B89" i="22"/>
  <c r="W79" i="22"/>
  <c r="W157" i="22" s="1"/>
  <c r="V79" i="22"/>
  <c r="V157" i="22" s="1"/>
  <c r="U79" i="22"/>
  <c r="T79" i="22"/>
  <c r="S79" i="22"/>
  <c r="S157" i="22" s="1"/>
  <c r="R79" i="22"/>
  <c r="R157" i="22" s="1"/>
  <c r="Q79" i="22"/>
  <c r="Q157" i="22" s="1"/>
  <c r="P79" i="22"/>
  <c r="P157" i="22" s="1"/>
  <c r="O79" i="22"/>
  <c r="O157" i="22" s="1"/>
  <c r="N79" i="22"/>
  <c r="N157" i="22" s="1"/>
  <c r="M79" i="22"/>
  <c r="L79" i="22"/>
  <c r="K79" i="22"/>
  <c r="J79" i="22"/>
  <c r="I79" i="22"/>
  <c r="I157" i="22" s="1"/>
  <c r="H79" i="22"/>
  <c r="H157" i="22" s="1"/>
  <c r="G79" i="22"/>
  <c r="G157" i="22" s="1"/>
  <c r="F79" i="22"/>
  <c r="F157" i="22" s="1"/>
  <c r="E79" i="22"/>
  <c r="D79" i="22"/>
  <c r="C79" i="22"/>
  <c r="B79" i="22"/>
  <c r="W60" i="22"/>
  <c r="W153" i="22" s="1"/>
  <c r="V60" i="22"/>
  <c r="V153" i="22" s="1"/>
  <c r="U60" i="22"/>
  <c r="U153" i="22" s="1"/>
  <c r="T60" i="22"/>
  <c r="T153" i="22" s="1"/>
  <c r="S60" i="22"/>
  <c r="S153" i="22" s="1"/>
  <c r="R60" i="22"/>
  <c r="R153" i="22" s="1"/>
  <c r="Q60" i="22"/>
  <c r="Q153" i="22" s="1"/>
  <c r="P60" i="22"/>
  <c r="P153" i="22" s="1"/>
  <c r="O60" i="22"/>
  <c r="O153" i="22" s="1"/>
  <c r="N60" i="22"/>
  <c r="N153" i="22" s="1"/>
  <c r="M60" i="22"/>
  <c r="M153" i="22" s="1"/>
  <c r="L60" i="22"/>
  <c r="L153" i="22" s="1"/>
  <c r="K60" i="22"/>
  <c r="K153" i="22" s="1"/>
  <c r="J60" i="22"/>
  <c r="J153" i="22" s="1"/>
  <c r="I60" i="22"/>
  <c r="I153" i="22" s="1"/>
  <c r="H60" i="22"/>
  <c r="H153" i="22" s="1"/>
  <c r="G60" i="22"/>
  <c r="G153" i="22" s="1"/>
  <c r="F60" i="22"/>
  <c r="F153" i="22" s="1"/>
  <c r="E60" i="22"/>
  <c r="E153" i="22" s="1"/>
  <c r="D60" i="22"/>
  <c r="D153" i="22" s="1"/>
  <c r="C60" i="22"/>
  <c r="C153" i="22" s="1"/>
  <c r="B60" i="22"/>
  <c r="W33" i="22"/>
  <c r="V33" i="22"/>
  <c r="U33" i="22"/>
  <c r="U141" i="22" s="1"/>
  <c r="T33" i="22"/>
  <c r="T141" i="22" s="1"/>
  <c r="S33" i="22"/>
  <c r="R33" i="22"/>
  <c r="Q33" i="22"/>
  <c r="P33" i="22"/>
  <c r="O33" i="22"/>
  <c r="O141" i="22" s="1"/>
  <c r="N33" i="22"/>
  <c r="N141" i="22" s="1"/>
  <c r="M33" i="22"/>
  <c r="M141" i="22" s="1"/>
  <c r="L33" i="22"/>
  <c r="L141" i="22" s="1"/>
  <c r="K33" i="22"/>
  <c r="J33" i="22"/>
  <c r="I33" i="22"/>
  <c r="H33" i="22"/>
  <c r="G33" i="22"/>
  <c r="F33" i="22"/>
  <c r="F141" i="22" s="1"/>
  <c r="E33" i="22"/>
  <c r="E141" i="22" s="1"/>
  <c r="D33" i="22"/>
  <c r="D141" i="22" s="1"/>
  <c r="C33" i="22"/>
  <c r="B33" i="22"/>
  <c r="B141" i="22" s="1"/>
  <c r="A1" i="22"/>
  <c r="W214" i="21"/>
  <c r="V214" i="21"/>
  <c r="U214" i="21"/>
  <c r="T214" i="21"/>
  <c r="S214" i="21"/>
  <c r="R214" i="21"/>
  <c r="Q214" i="21"/>
  <c r="P214" i="21"/>
  <c r="O214" i="21"/>
  <c r="N214" i="21"/>
  <c r="M214" i="21"/>
  <c r="L214" i="21"/>
  <c r="K214" i="21"/>
  <c r="J214" i="21"/>
  <c r="I214" i="21"/>
  <c r="H214" i="21"/>
  <c r="G214" i="21"/>
  <c r="F214" i="21"/>
  <c r="E214" i="21"/>
  <c r="D214" i="21"/>
  <c r="C214" i="21"/>
  <c r="B214" i="21"/>
  <c r="W212" i="21"/>
  <c r="V212" i="21"/>
  <c r="U212" i="21"/>
  <c r="T212" i="21"/>
  <c r="S212" i="21"/>
  <c r="R212" i="21"/>
  <c r="Q212" i="21"/>
  <c r="P212" i="21"/>
  <c r="O212" i="21"/>
  <c r="N212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Q211" i="21"/>
  <c r="J211" i="21"/>
  <c r="W210" i="21"/>
  <c r="V210" i="21"/>
  <c r="U210" i="21"/>
  <c r="T210" i="21"/>
  <c r="S210" i="21"/>
  <c r="R210" i="21"/>
  <c r="Q210" i="21"/>
  <c r="P210" i="21"/>
  <c r="O210" i="21"/>
  <c r="N210" i="21"/>
  <c r="M210" i="21"/>
  <c r="L210" i="21"/>
  <c r="K210" i="21"/>
  <c r="J210" i="21"/>
  <c r="I210" i="21"/>
  <c r="H210" i="21"/>
  <c r="G210" i="21"/>
  <c r="F210" i="21"/>
  <c r="E210" i="21"/>
  <c r="D210" i="21"/>
  <c r="C210" i="21"/>
  <c r="B210" i="21"/>
  <c r="W209" i="21"/>
  <c r="V209" i="21"/>
  <c r="U209" i="21"/>
  <c r="T209" i="21"/>
  <c r="S209" i="21"/>
  <c r="R209" i="21"/>
  <c r="Q209" i="21"/>
  <c r="P209" i="21"/>
  <c r="O209" i="21"/>
  <c r="N209" i="21"/>
  <c r="M209" i="21"/>
  <c r="L209" i="21"/>
  <c r="K209" i="21"/>
  <c r="J209" i="21"/>
  <c r="I209" i="21"/>
  <c r="H209" i="21"/>
  <c r="G209" i="21"/>
  <c r="F209" i="21"/>
  <c r="E209" i="21"/>
  <c r="D209" i="21"/>
  <c r="C209" i="21"/>
  <c r="B209" i="21"/>
  <c r="W208" i="21"/>
  <c r="V208" i="21"/>
  <c r="U208" i="21"/>
  <c r="T208" i="21"/>
  <c r="S208" i="21"/>
  <c r="R208" i="21"/>
  <c r="Q208" i="21"/>
  <c r="P208" i="21"/>
  <c r="O208" i="21"/>
  <c r="N208" i="21"/>
  <c r="M208" i="21"/>
  <c r="L208" i="21"/>
  <c r="K208" i="21"/>
  <c r="J208" i="21"/>
  <c r="I208" i="21"/>
  <c r="H208" i="21"/>
  <c r="G208" i="21"/>
  <c r="F208" i="21"/>
  <c r="E208" i="21"/>
  <c r="D208" i="21"/>
  <c r="C208" i="21"/>
  <c r="B208" i="21"/>
  <c r="W207" i="21"/>
  <c r="V207" i="21"/>
  <c r="U207" i="21"/>
  <c r="T207" i="21"/>
  <c r="S207" i="21"/>
  <c r="R207" i="21"/>
  <c r="Q207" i="21"/>
  <c r="P207" i="21"/>
  <c r="O207" i="21"/>
  <c r="N207" i="21"/>
  <c r="M207" i="21"/>
  <c r="L207" i="21"/>
  <c r="K207" i="21"/>
  <c r="J207" i="21"/>
  <c r="I207" i="21"/>
  <c r="H207" i="21"/>
  <c r="G207" i="21"/>
  <c r="F207" i="21"/>
  <c r="E207" i="21"/>
  <c r="D207" i="21"/>
  <c r="C207" i="21"/>
  <c r="B207" i="21"/>
  <c r="W206" i="21"/>
  <c r="V206" i="21"/>
  <c r="U206" i="21"/>
  <c r="T206" i="21"/>
  <c r="S206" i="21"/>
  <c r="R206" i="21"/>
  <c r="Q206" i="21"/>
  <c r="P206" i="21"/>
  <c r="O206" i="21"/>
  <c r="N206" i="21"/>
  <c r="M206" i="21"/>
  <c r="L206" i="21"/>
  <c r="K206" i="21"/>
  <c r="J206" i="21"/>
  <c r="I206" i="21"/>
  <c r="H206" i="21"/>
  <c r="G206" i="21"/>
  <c r="F206" i="21"/>
  <c r="E206" i="21"/>
  <c r="D206" i="21"/>
  <c r="C206" i="21"/>
  <c r="B206" i="21"/>
  <c r="S203" i="21"/>
  <c r="J202" i="21"/>
  <c r="W200" i="21"/>
  <c r="V200" i="21"/>
  <c r="U200" i="21"/>
  <c r="T200" i="21"/>
  <c r="S200" i="21"/>
  <c r="R200" i="21"/>
  <c r="Q200" i="21"/>
  <c r="P200" i="21"/>
  <c r="O200" i="21"/>
  <c r="N200" i="21"/>
  <c r="M200" i="21"/>
  <c r="L200" i="21"/>
  <c r="K200" i="21"/>
  <c r="J200" i="21"/>
  <c r="I200" i="21"/>
  <c r="H200" i="21"/>
  <c r="G200" i="21"/>
  <c r="F200" i="21"/>
  <c r="E200" i="21"/>
  <c r="D200" i="21"/>
  <c r="C200" i="21"/>
  <c r="B200" i="21"/>
  <c r="W199" i="21"/>
  <c r="V199" i="21"/>
  <c r="U199" i="21"/>
  <c r="T199" i="21"/>
  <c r="S199" i="21"/>
  <c r="R199" i="21"/>
  <c r="Q199" i="21"/>
  <c r="P199" i="21"/>
  <c r="O199" i="21"/>
  <c r="N199" i="21"/>
  <c r="M199" i="21"/>
  <c r="L199" i="21"/>
  <c r="K199" i="21"/>
  <c r="J199" i="21"/>
  <c r="I199" i="21"/>
  <c r="H199" i="21"/>
  <c r="G199" i="21"/>
  <c r="F199" i="21"/>
  <c r="E199" i="21"/>
  <c r="D199" i="21"/>
  <c r="C199" i="21"/>
  <c r="B199" i="21"/>
  <c r="W198" i="21"/>
  <c r="V198" i="21"/>
  <c r="U198" i="21"/>
  <c r="T198" i="21"/>
  <c r="S198" i="21"/>
  <c r="R198" i="21"/>
  <c r="Q198" i="21"/>
  <c r="P198" i="21"/>
  <c r="O198" i="21"/>
  <c r="N198" i="21"/>
  <c r="M198" i="21"/>
  <c r="L198" i="21"/>
  <c r="K198" i="21"/>
  <c r="J198" i="21"/>
  <c r="I198" i="21"/>
  <c r="H198" i="21"/>
  <c r="G198" i="21"/>
  <c r="F198" i="21"/>
  <c r="E198" i="21"/>
  <c r="D198" i="21"/>
  <c r="C198" i="21"/>
  <c r="B198" i="21"/>
  <c r="W197" i="21"/>
  <c r="V197" i="21"/>
  <c r="U197" i="21"/>
  <c r="T197" i="21"/>
  <c r="S197" i="21"/>
  <c r="R197" i="21"/>
  <c r="Q197" i="21"/>
  <c r="P197" i="21"/>
  <c r="O197" i="21"/>
  <c r="N197" i="21"/>
  <c r="M197" i="21"/>
  <c r="L197" i="21"/>
  <c r="K197" i="21"/>
  <c r="J197" i="21"/>
  <c r="I197" i="21"/>
  <c r="H197" i="21"/>
  <c r="G197" i="21"/>
  <c r="F197" i="21"/>
  <c r="E197" i="21"/>
  <c r="D197" i="21"/>
  <c r="C197" i="21"/>
  <c r="B197" i="21"/>
  <c r="W196" i="21"/>
  <c r="V196" i="21"/>
  <c r="U196" i="21"/>
  <c r="T196" i="21"/>
  <c r="S196" i="21"/>
  <c r="R196" i="21"/>
  <c r="Q196" i="21"/>
  <c r="P196" i="21"/>
  <c r="O196" i="21"/>
  <c r="N196" i="21"/>
  <c r="M196" i="21"/>
  <c r="L196" i="21"/>
  <c r="K196" i="21"/>
  <c r="J196" i="21"/>
  <c r="I196" i="21"/>
  <c r="H196" i="21"/>
  <c r="G196" i="21"/>
  <c r="F196" i="21"/>
  <c r="E196" i="21"/>
  <c r="D196" i="21"/>
  <c r="C196" i="21"/>
  <c r="B196" i="21"/>
  <c r="W195" i="21"/>
  <c r="V195" i="21"/>
  <c r="U195" i="21"/>
  <c r="T195" i="21"/>
  <c r="S195" i="21"/>
  <c r="R195" i="21"/>
  <c r="Q195" i="21"/>
  <c r="P195" i="21"/>
  <c r="O195" i="21"/>
  <c r="N195" i="21"/>
  <c r="M195" i="21"/>
  <c r="L195" i="21"/>
  <c r="K195" i="21"/>
  <c r="J195" i="21"/>
  <c r="I195" i="21"/>
  <c r="H195" i="21"/>
  <c r="G195" i="21"/>
  <c r="F195" i="21"/>
  <c r="E195" i="21"/>
  <c r="D195" i="21"/>
  <c r="C195" i="21"/>
  <c r="B195" i="21"/>
  <c r="W192" i="21"/>
  <c r="W191" i="21"/>
  <c r="V191" i="21"/>
  <c r="U191" i="21"/>
  <c r="T191" i="21"/>
  <c r="S191" i="21"/>
  <c r="R191" i="21"/>
  <c r="Q191" i="21"/>
  <c r="P191" i="21"/>
  <c r="O191" i="21"/>
  <c r="N191" i="21"/>
  <c r="M191" i="21"/>
  <c r="L191" i="21"/>
  <c r="K191" i="21"/>
  <c r="J191" i="21"/>
  <c r="I191" i="21"/>
  <c r="H191" i="21"/>
  <c r="G191" i="21"/>
  <c r="F191" i="21"/>
  <c r="E191" i="21"/>
  <c r="D191" i="21"/>
  <c r="C191" i="21"/>
  <c r="B191" i="21"/>
  <c r="W190" i="21"/>
  <c r="V190" i="21"/>
  <c r="U190" i="21"/>
  <c r="T190" i="21"/>
  <c r="S190" i="21"/>
  <c r="R190" i="21"/>
  <c r="Q190" i="21"/>
  <c r="P190" i="21"/>
  <c r="O190" i="21"/>
  <c r="N190" i="21"/>
  <c r="M190" i="21"/>
  <c r="L190" i="21"/>
  <c r="K190" i="21"/>
  <c r="J190" i="21"/>
  <c r="I190" i="21"/>
  <c r="H190" i="21"/>
  <c r="G190" i="21"/>
  <c r="F190" i="21"/>
  <c r="E190" i="21"/>
  <c r="D190" i="21"/>
  <c r="C190" i="21"/>
  <c r="B190" i="21"/>
  <c r="W189" i="21"/>
  <c r="V189" i="21"/>
  <c r="U189" i="21"/>
  <c r="T189" i="21"/>
  <c r="S189" i="21"/>
  <c r="R189" i="21"/>
  <c r="Q189" i="21"/>
  <c r="P189" i="21"/>
  <c r="O189" i="21"/>
  <c r="N189" i="21"/>
  <c r="M189" i="21"/>
  <c r="L189" i="21"/>
  <c r="K189" i="21"/>
  <c r="J189" i="21"/>
  <c r="I189" i="21"/>
  <c r="H189" i="21"/>
  <c r="G189" i="21"/>
  <c r="F189" i="21"/>
  <c r="E189" i="21"/>
  <c r="D189" i="21"/>
  <c r="C189" i="21"/>
  <c r="B189" i="21"/>
  <c r="W188" i="21"/>
  <c r="V188" i="21"/>
  <c r="U188" i="21"/>
  <c r="T188" i="21"/>
  <c r="S188" i="21"/>
  <c r="R188" i="21"/>
  <c r="Q188" i="21"/>
  <c r="P188" i="21"/>
  <c r="O188" i="21"/>
  <c r="N188" i="21"/>
  <c r="M188" i="21"/>
  <c r="L188" i="21"/>
  <c r="K188" i="21"/>
  <c r="J188" i="21"/>
  <c r="I188" i="21"/>
  <c r="H188" i="21"/>
  <c r="G188" i="21"/>
  <c r="F188" i="21"/>
  <c r="E188" i="21"/>
  <c r="D188" i="21"/>
  <c r="C188" i="21"/>
  <c r="B188" i="21"/>
  <c r="W187" i="21"/>
  <c r="V187" i="21"/>
  <c r="U187" i="21"/>
  <c r="T187" i="21"/>
  <c r="S187" i="21"/>
  <c r="R187" i="21"/>
  <c r="Q187" i="21"/>
  <c r="P187" i="21"/>
  <c r="O187" i="21"/>
  <c r="N187" i="21"/>
  <c r="M187" i="21"/>
  <c r="L187" i="21"/>
  <c r="K187" i="21"/>
  <c r="J187" i="21"/>
  <c r="I187" i="21"/>
  <c r="H187" i="21"/>
  <c r="G187" i="21"/>
  <c r="F187" i="21"/>
  <c r="E187" i="21"/>
  <c r="D187" i="21"/>
  <c r="C187" i="21"/>
  <c r="B187" i="21"/>
  <c r="W186" i="21"/>
  <c r="V186" i="21"/>
  <c r="U186" i="21"/>
  <c r="T186" i="21"/>
  <c r="S186" i="21"/>
  <c r="R186" i="21"/>
  <c r="Q186" i="21"/>
  <c r="P186" i="21"/>
  <c r="O186" i="21"/>
  <c r="N186" i="21"/>
  <c r="M186" i="21"/>
  <c r="L186" i="21"/>
  <c r="K186" i="21"/>
  <c r="J186" i="21"/>
  <c r="I186" i="21"/>
  <c r="H186" i="21"/>
  <c r="G186" i="21"/>
  <c r="F186" i="21"/>
  <c r="E186" i="21"/>
  <c r="D186" i="21"/>
  <c r="C186" i="21"/>
  <c r="B186" i="21"/>
  <c r="W185" i="21"/>
  <c r="V185" i="21"/>
  <c r="U185" i="21"/>
  <c r="T185" i="21"/>
  <c r="S185" i="21"/>
  <c r="R185" i="21"/>
  <c r="Q185" i="21"/>
  <c r="P185" i="21"/>
  <c r="O185" i="21"/>
  <c r="N185" i="21"/>
  <c r="M185" i="21"/>
  <c r="L185" i="21"/>
  <c r="K185" i="21"/>
  <c r="J185" i="21"/>
  <c r="I185" i="21"/>
  <c r="H185" i="21"/>
  <c r="G185" i="21"/>
  <c r="F185" i="21"/>
  <c r="E185" i="21"/>
  <c r="D185" i="21"/>
  <c r="C185" i="21"/>
  <c r="B185" i="21"/>
  <c r="W184" i="21"/>
  <c r="V184" i="21"/>
  <c r="U184" i="21"/>
  <c r="T184" i="21"/>
  <c r="S184" i="21"/>
  <c r="R184" i="21"/>
  <c r="Q184" i="21"/>
  <c r="P184" i="21"/>
  <c r="O184" i="21"/>
  <c r="N184" i="21"/>
  <c r="N183" i="21" s="1"/>
  <c r="M184" i="21"/>
  <c r="L184" i="21"/>
  <c r="K184" i="21"/>
  <c r="J184" i="21"/>
  <c r="I184" i="21"/>
  <c r="H184" i="21"/>
  <c r="G184" i="21"/>
  <c r="F184" i="21"/>
  <c r="E184" i="21"/>
  <c r="D184" i="21"/>
  <c r="C184" i="21"/>
  <c r="B184" i="21"/>
  <c r="W178" i="21"/>
  <c r="V178" i="21"/>
  <c r="U178" i="21"/>
  <c r="T178" i="21"/>
  <c r="S178" i="21"/>
  <c r="R178" i="21"/>
  <c r="Q178" i="21"/>
  <c r="P178" i="21"/>
  <c r="O178" i="21"/>
  <c r="N178" i="21"/>
  <c r="M178" i="21"/>
  <c r="L178" i="21"/>
  <c r="K178" i="21"/>
  <c r="J178" i="21"/>
  <c r="I178" i="21"/>
  <c r="H178" i="21"/>
  <c r="G178" i="21"/>
  <c r="F178" i="21"/>
  <c r="E178" i="21"/>
  <c r="D178" i="21"/>
  <c r="C178" i="21"/>
  <c r="B178" i="21"/>
  <c r="W177" i="21"/>
  <c r="V177" i="21"/>
  <c r="U177" i="21"/>
  <c r="T177" i="21"/>
  <c r="S177" i="21"/>
  <c r="R177" i="21"/>
  <c r="Q177" i="21"/>
  <c r="P177" i="21"/>
  <c r="O177" i="21"/>
  <c r="N177" i="21"/>
  <c r="M177" i="21"/>
  <c r="L177" i="21"/>
  <c r="K177" i="21"/>
  <c r="J177" i="21"/>
  <c r="I177" i="21"/>
  <c r="H177" i="21"/>
  <c r="G177" i="21"/>
  <c r="F177" i="21"/>
  <c r="E177" i="21"/>
  <c r="D177" i="21"/>
  <c r="C177" i="21"/>
  <c r="B177" i="21"/>
  <c r="W176" i="21"/>
  <c r="V176" i="21"/>
  <c r="U176" i="21"/>
  <c r="T176" i="21"/>
  <c r="S176" i="21"/>
  <c r="R176" i="21"/>
  <c r="Q176" i="21"/>
  <c r="P176" i="21"/>
  <c r="O176" i="21"/>
  <c r="N176" i="21"/>
  <c r="M176" i="21"/>
  <c r="L176" i="21"/>
  <c r="K176" i="21"/>
  <c r="J176" i="21"/>
  <c r="I176" i="21"/>
  <c r="H176" i="21"/>
  <c r="G176" i="21"/>
  <c r="F176" i="21"/>
  <c r="E176" i="21"/>
  <c r="D176" i="21"/>
  <c r="C176" i="21"/>
  <c r="B176" i="21"/>
  <c r="V175" i="21"/>
  <c r="U175" i="21"/>
  <c r="F175" i="21"/>
  <c r="W174" i="21"/>
  <c r="V174" i="21"/>
  <c r="U174" i="21"/>
  <c r="T174" i="21"/>
  <c r="S174" i="21"/>
  <c r="R174" i="21"/>
  <c r="Q174" i="21"/>
  <c r="P174" i="21"/>
  <c r="O174" i="21"/>
  <c r="N174" i="21"/>
  <c r="M174" i="21"/>
  <c r="L174" i="21"/>
  <c r="K174" i="21"/>
  <c r="J174" i="21"/>
  <c r="I174" i="21"/>
  <c r="H174" i="21"/>
  <c r="G174" i="21"/>
  <c r="F174" i="21"/>
  <c r="E174" i="21"/>
  <c r="D174" i="21"/>
  <c r="C174" i="21"/>
  <c r="B174" i="21"/>
  <c r="W173" i="21"/>
  <c r="V173" i="21"/>
  <c r="U173" i="21"/>
  <c r="T173" i="21"/>
  <c r="S173" i="21"/>
  <c r="R173" i="21"/>
  <c r="R165" i="21" s="1"/>
  <c r="Q173" i="21"/>
  <c r="Q165" i="21" s="1"/>
  <c r="P173" i="21"/>
  <c r="O173" i="21"/>
  <c r="N173" i="21"/>
  <c r="M173" i="21"/>
  <c r="L173" i="21"/>
  <c r="K173" i="21"/>
  <c r="J173" i="21"/>
  <c r="I173" i="21"/>
  <c r="H173" i="21"/>
  <c r="G173" i="21"/>
  <c r="F173" i="21"/>
  <c r="E173" i="21"/>
  <c r="D173" i="21"/>
  <c r="C173" i="21"/>
  <c r="B173" i="21"/>
  <c r="W172" i="21"/>
  <c r="V172" i="21"/>
  <c r="U172" i="21"/>
  <c r="T172" i="21"/>
  <c r="S172" i="21"/>
  <c r="R172" i="21"/>
  <c r="Q172" i="21"/>
  <c r="P172" i="21"/>
  <c r="O172" i="21"/>
  <c r="N172" i="21"/>
  <c r="M172" i="21"/>
  <c r="L172" i="21"/>
  <c r="K172" i="21"/>
  <c r="J172" i="21"/>
  <c r="I172" i="21"/>
  <c r="H172" i="21"/>
  <c r="G172" i="21"/>
  <c r="F172" i="21"/>
  <c r="E172" i="21"/>
  <c r="D172" i="21"/>
  <c r="C172" i="21"/>
  <c r="B172" i="21"/>
  <c r="W170" i="21"/>
  <c r="V170" i="21"/>
  <c r="U170" i="21"/>
  <c r="T170" i="21"/>
  <c r="S170" i="21"/>
  <c r="R170" i="21"/>
  <c r="Q170" i="21"/>
  <c r="P170" i="21"/>
  <c r="O170" i="21"/>
  <c r="N170" i="21"/>
  <c r="M170" i="21"/>
  <c r="L170" i="21"/>
  <c r="K170" i="21"/>
  <c r="J170" i="21"/>
  <c r="I170" i="21"/>
  <c r="H170" i="21"/>
  <c r="G170" i="21"/>
  <c r="F170" i="21"/>
  <c r="E170" i="21"/>
  <c r="D170" i="21"/>
  <c r="C170" i="21"/>
  <c r="B170" i="21"/>
  <c r="W169" i="21"/>
  <c r="V169" i="21"/>
  <c r="U169" i="21"/>
  <c r="T169" i="21"/>
  <c r="S169" i="21"/>
  <c r="R169" i="21"/>
  <c r="Q169" i="21"/>
  <c r="P169" i="21"/>
  <c r="O169" i="21"/>
  <c r="N169" i="21"/>
  <c r="M169" i="21"/>
  <c r="L169" i="21"/>
  <c r="K169" i="21"/>
  <c r="J169" i="21"/>
  <c r="I169" i="21"/>
  <c r="H169" i="21"/>
  <c r="G169" i="21"/>
  <c r="F169" i="21"/>
  <c r="E169" i="21"/>
  <c r="D169" i="21"/>
  <c r="C169" i="21"/>
  <c r="B169" i="21"/>
  <c r="W168" i="21"/>
  <c r="V168" i="21"/>
  <c r="U168" i="21"/>
  <c r="T168" i="21"/>
  <c r="S168" i="21"/>
  <c r="R168" i="21"/>
  <c r="Q168" i="21"/>
  <c r="P168" i="21"/>
  <c r="O168" i="21"/>
  <c r="N168" i="21"/>
  <c r="M168" i="21"/>
  <c r="L168" i="21"/>
  <c r="K168" i="21"/>
  <c r="J168" i="21"/>
  <c r="I168" i="21"/>
  <c r="H168" i="21"/>
  <c r="G168" i="21"/>
  <c r="F168" i="21"/>
  <c r="E168" i="21"/>
  <c r="D168" i="21"/>
  <c r="C168" i="21"/>
  <c r="B168" i="21"/>
  <c r="W167" i="21"/>
  <c r="V167" i="21"/>
  <c r="U167" i="21"/>
  <c r="U165" i="21" s="1"/>
  <c r="T167" i="21"/>
  <c r="S167" i="21"/>
  <c r="R167" i="21"/>
  <c r="Q167" i="21"/>
  <c r="P167" i="21"/>
  <c r="O167" i="21"/>
  <c r="N167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W166" i="21"/>
  <c r="V166" i="21"/>
  <c r="U166" i="21"/>
  <c r="T166" i="21"/>
  <c r="S166" i="21"/>
  <c r="R166" i="21"/>
  <c r="Q166" i="21"/>
  <c r="P166" i="21"/>
  <c r="O166" i="21"/>
  <c r="N166" i="21"/>
  <c r="N165" i="21" s="1"/>
  <c r="M166" i="21"/>
  <c r="M165" i="21" s="1"/>
  <c r="L166" i="21"/>
  <c r="K166" i="21"/>
  <c r="J166" i="21"/>
  <c r="I166" i="21"/>
  <c r="H166" i="21"/>
  <c r="G166" i="21"/>
  <c r="G165" i="21" s="1"/>
  <c r="F166" i="21"/>
  <c r="E166" i="21"/>
  <c r="D166" i="21"/>
  <c r="C166" i="21"/>
  <c r="B166" i="21"/>
  <c r="W162" i="21"/>
  <c r="V162" i="21"/>
  <c r="U162" i="21"/>
  <c r="T162" i="21"/>
  <c r="S162" i="21"/>
  <c r="R162" i="21"/>
  <c r="Q162" i="21"/>
  <c r="P162" i="21"/>
  <c r="O162" i="21"/>
  <c r="N162" i="21"/>
  <c r="M162" i="21"/>
  <c r="L162" i="21"/>
  <c r="K162" i="21"/>
  <c r="J162" i="21"/>
  <c r="I162" i="21"/>
  <c r="H162" i="21"/>
  <c r="G162" i="21"/>
  <c r="F162" i="21"/>
  <c r="E162" i="21"/>
  <c r="D162" i="21"/>
  <c r="C162" i="21"/>
  <c r="B162" i="21"/>
  <c r="W161" i="21"/>
  <c r="V161" i="21"/>
  <c r="U161" i="21"/>
  <c r="T161" i="21"/>
  <c r="S161" i="21"/>
  <c r="R161" i="21"/>
  <c r="Q161" i="21"/>
  <c r="P161" i="21"/>
  <c r="O161" i="21"/>
  <c r="N161" i="21"/>
  <c r="M161" i="21"/>
  <c r="L161" i="21"/>
  <c r="K161" i="21"/>
  <c r="J161" i="21"/>
  <c r="I161" i="21"/>
  <c r="H161" i="21"/>
  <c r="G161" i="21"/>
  <c r="F161" i="21"/>
  <c r="E161" i="21"/>
  <c r="D161" i="21"/>
  <c r="C161" i="21"/>
  <c r="B161" i="21"/>
  <c r="Q160" i="21"/>
  <c r="P160" i="21"/>
  <c r="M160" i="21"/>
  <c r="I160" i="21"/>
  <c r="W159" i="21"/>
  <c r="V159" i="21"/>
  <c r="U159" i="21"/>
  <c r="T159" i="21"/>
  <c r="S159" i="21"/>
  <c r="R159" i="21"/>
  <c r="Q159" i="21"/>
  <c r="P159" i="21"/>
  <c r="O159" i="21"/>
  <c r="N159" i="21"/>
  <c r="M159" i="21"/>
  <c r="L159" i="21"/>
  <c r="K159" i="21"/>
  <c r="J159" i="21"/>
  <c r="I159" i="21"/>
  <c r="H159" i="21"/>
  <c r="G159" i="21"/>
  <c r="F159" i="21"/>
  <c r="E159" i="21"/>
  <c r="D159" i="21"/>
  <c r="C159" i="21"/>
  <c r="B159" i="21"/>
  <c r="W158" i="21"/>
  <c r="V158" i="21"/>
  <c r="U158" i="21"/>
  <c r="T158" i="21"/>
  <c r="S158" i="21"/>
  <c r="R158" i="21"/>
  <c r="Q158" i="21"/>
  <c r="P158" i="21"/>
  <c r="O158" i="21"/>
  <c r="N158" i="21"/>
  <c r="M158" i="21"/>
  <c r="L158" i="21"/>
  <c r="K158" i="21"/>
  <c r="J158" i="21"/>
  <c r="I158" i="21"/>
  <c r="H158" i="21"/>
  <c r="G158" i="21"/>
  <c r="F158" i="21"/>
  <c r="E158" i="21"/>
  <c r="D158" i="21"/>
  <c r="C158" i="21"/>
  <c r="B158" i="21"/>
  <c r="S157" i="21"/>
  <c r="K157" i="21"/>
  <c r="J157" i="21"/>
  <c r="G157" i="21"/>
  <c r="C157" i="21"/>
  <c r="B157" i="21"/>
  <c r="W156" i="21"/>
  <c r="V156" i="21"/>
  <c r="U156" i="21"/>
  <c r="T156" i="21"/>
  <c r="S156" i="21"/>
  <c r="R156" i="21"/>
  <c r="Q156" i="21"/>
  <c r="P156" i="21"/>
  <c r="O156" i="21"/>
  <c r="N156" i="21"/>
  <c r="M156" i="21"/>
  <c r="L156" i="21"/>
  <c r="K156" i="21"/>
  <c r="J156" i="21"/>
  <c r="I156" i="21"/>
  <c r="H156" i="21"/>
  <c r="G156" i="21"/>
  <c r="F156" i="21"/>
  <c r="E156" i="21"/>
  <c r="D156" i="21"/>
  <c r="C156" i="21"/>
  <c r="B156" i="21"/>
  <c r="W155" i="21"/>
  <c r="V155" i="21"/>
  <c r="U155" i="21"/>
  <c r="T155" i="21"/>
  <c r="S155" i="21"/>
  <c r="R155" i="21"/>
  <c r="Q155" i="21"/>
  <c r="P155" i="21"/>
  <c r="O155" i="21"/>
  <c r="N155" i="21"/>
  <c r="M155" i="21"/>
  <c r="L155" i="21"/>
  <c r="K155" i="21"/>
  <c r="J155" i="21"/>
  <c r="I155" i="21"/>
  <c r="H155" i="21"/>
  <c r="G155" i="21"/>
  <c r="F155" i="21"/>
  <c r="E155" i="21"/>
  <c r="D155" i="21"/>
  <c r="C155" i="21"/>
  <c r="B155" i="21"/>
  <c r="W154" i="21"/>
  <c r="V154" i="21"/>
  <c r="U154" i="21"/>
  <c r="T154" i="21"/>
  <c r="S154" i="21"/>
  <c r="R154" i="21"/>
  <c r="Q154" i="21"/>
  <c r="P154" i="21"/>
  <c r="O154" i="21"/>
  <c r="N154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C153" i="21"/>
  <c r="B153" i="21"/>
  <c r="W152" i="21"/>
  <c r="V152" i="21"/>
  <c r="U152" i="21"/>
  <c r="T152" i="21"/>
  <c r="S152" i="21"/>
  <c r="R152" i="21"/>
  <c r="Q152" i="21"/>
  <c r="P152" i="21"/>
  <c r="O152" i="21"/>
  <c r="N152" i="21"/>
  <c r="M152" i="21"/>
  <c r="L152" i="21"/>
  <c r="K152" i="21"/>
  <c r="J152" i="21"/>
  <c r="I152" i="21"/>
  <c r="H152" i="21"/>
  <c r="G152" i="21"/>
  <c r="F152" i="21"/>
  <c r="E152" i="21"/>
  <c r="D152" i="21"/>
  <c r="C152" i="21"/>
  <c r="B152" i="21"/>
  <c r="W151" i="21"/>
  <c r="V151" i="21"/>
  <c r="U151" i="21"/>
  <c r="T151" i="21"/>
  <c r="S151" i="21"/>
  <c r="R151" i="21"/>
  <c r="Q151" i="21"/>
  <c r="P151" i="21"/>
  <c r="O151" i="21"/>
  <c r="N151" i="21"/>
  <c r="M151" i="21"/>
  <c r="L151" i="21"/>
  <c r="K151" i="21"/>
  <c r="J151" i="21"/>
  <c r="I151" i="21"/>
  <c r="H151" i="21"/>
  <c r="G151" i="21"/>
  <c r="F151" i="21"/>
  <c r="E151" i="21"/>
  <c r="D151" i="21"/>
  <c r="C151" i="21"/>
  <c r="B151" i="21"/>
  <c r="W150" i="21"/>
  <c r="V150" i="21"/>
  <c r="U150" i="21"/>
  <c r="T150" i="21"/>
  <c r="S150" i="21"/>
  <c r="R150" i="21"/>
  <c r="Q150" i="21"/>
  <c r="P150" i="21"/>
  <c r="O150" i="21"/>
  <c r="N150" i="21"/>
  <c r="M150" i="21"/>
  <c r="L150" i="21"/>
  <c r="K150" i="21"/>
  <c r="J150" i="21"/>
  <c r="I150" i="21"/>
  <c r="H150" i="21"/>
  <c r="G150" i="21"/>
  <c r="F150" i="21"/>
  <c r="E150" i="21"/>
  <c r="D150" i="21"/>
  <c r="D146" i="21" s="1"/>
  <c r="C150" i="21"/>
  <c r="B150" i="21"/>
  <c r="W149" i="21"/>
  <c r="V149" i="21"/>
  <c r="U149" i="21"/>
  <c r="T149" i="21"/>
  <c r="S149" i="21"/>
  <c r="R149" i="21"/>
  <c r="Q149" i="21"/>
  <c r="P149" i="21"/>
  <c r="O149" i="21"/>
  <c r="N149" i="21"/>
  <c r="M149" i="21"/>
  <c r="L149" i="21"/>
  <c r="K149" i="21"/>
  <c r="J149" i="21"/>
  <c r="I149" i="21"/>
  <c r="H149" i="21"/>
  <c r="G149" i="21"/>
  <c r="F149" i="21"/>
  <c r="E149" i="21"/>
  <c r="D149" i="21"/>
  <c r="C149" i="21"/>
  <c r="B149" i="21"/>
  <c r="W148" i="21"/>
  <c r="V148" i="21"/>
  <c r="U148" i="21"/>
  <c r="T148" i="21"/>
  <c r="S148" i="21"/>
  <c r="R148" i="21"/>
  <c r="Q148" i="21"/>
  <c r="Q146" i="21" s="1"/>
  <c r="P148" i="21"/>
  <c r="O148" i="21"/>
  <c r="N148" i="21"/>
  <c r="M148" i="21"/>
  <c r="L148" i="21"/>
  <c r="K148" i="21"/>
  <c r="J148" i="21"/>
  <c r="I148" i="21"/>
  <c r="H148" i="21"/>
  <c r="G148" i="21"/>
  <c r="F148" i="21"/>
  <c r="E148" i="21"/>
  <c r="D148" i="21"/>
  <c r="C148" i="21"/>
  <c r="B148" i="21"/>
  <c r="W147" i="21"/>
  <c r="V147" i="21"/>
  <c r="U147" i="21"/>
  <c r="T147" i="21"/>
  <c r="S147" i="21"/>
  <c r="R147" i="21"/>
  <c r="Q147" i="21"/>
  <c r="P147" i="21"/>
  <c r="O147" i="21"/>
  <c r="N147" i="21"/>
  <c r="N146" i="21" s="1"/>
  <c r="M147" i="21"/>
  <c r="L147" i="21"/>
  <c r="K147" i="21"/>
  <c r="J147" i="21"/>
  <c r="I147" i="21"/>
  <c r="H147" i="21"/>
  <c r="G147" i="21"/>
  <c r="F147" i="21"/>
  <c r="E147" i="21"/>
  <c r="D147" i="21"/>
  <c r="C147" i="21"/>
  <c r="B147" i="21"/>
  <c r="W143" i="21"/>
  <c r="V143" i="21"/>
  <c r="U143" i="21"/>
  <c r="T143" i="21"/>
  <c r="S143" i="21"/>
  <c r="R143" i="21"/>
  <c r="Q143" i="21"/>
  <c r="P143" i="21"/>
  <c r="O143" i="21"/>
  <c r="N143" i="21"/>
  <c r="M143" i="21"/>
  <c r="L143" i="21"/>
  <c r="K143" i="21"/>
  <c r="J143" i="21"/>
  <c r="I143" i="21"/>
  <c r="H143" i="21"/>
  <c r="G143" i="21"/>
  <c r="F143" i="21"/>
  <c r="E143" i="21"/>
  <c r="D143" i="21"/>
  <c r="C143" i="21"/>
  <c r="B143" i="21"/>
  <c r="W142" i="21"/>
  <c r="V142" i="21"/>
  <c r="U142" i="21"/>
  <c r="T142" i="21"/>
  <c r="S142" i="21"/>
  <c r="R142" i="21"/>
  <c r="Q142" i="21"/>
  <c r="P142" i="21"/>
  <c r="O142" i="21"/>
  <c r="N142" i="21"/>
  <c r="M142" i="21"/>
  <c r="L142" i="21"/>
  <c r="K142" i="21"/>
  <c r="J142" i="21"/>
  <c r="I142" i="21"/>
  <c r="H142" i="21"/>
  <c r="G142" i="21"/>
  <c r="F142" i="21"/>
  <c r="E142" i="21"/>
  <c r="D142" i="21"/>
  <c r="C142" i="21"/>
  <c r="B142" i="21"/>
  <c r="W141" i="21"/>
  <c r="V141" i="21"/>
  <c r="S141" i="21"/>
  <c r="F141" i="21"/>
  <c r="W140" i="21"/>
  <c r="V140" i="21"/>
  <c r="U140" i="21"/>
  <c r="T140" i="21"/>
  <c r="S140" i="21"/>
  <c r="R140" i="21"/>
  <c r="Q140" i="21"/>
  <c r="P140" i="21"/>
  <c r="O140" i="21"/>
  <c r="N140" i="21"/>
  <c r="M140" i="21"/>
  <c r="L140" i="21"/>
  <c r="K140" i="21"/>
  <c r="J140" i="21"/>
  <c r="I140" i="21"/>
  <c r="H140" i="21"/>
  <c r="G140" i="21"/>
  <c r="F140" i="21"/>
  <c r="E140" i="21"/>
  <c r="D140" i="21"/>
  <c r="C140" i="21"/>
  <c r="B140" i="21"/>
  <c r="W139" i="21"/>
  <c r="V139" i="21"/>
  <c r="U139" i="21"/>
  <c r="T139" i="21"/>
  <c r="S139" i="21"/>
  <c r="R139" i="21"/>
  <c r="Q139" i="21"/>
  <c r="P139" i="21"/>
  <c r="O139" i="21"/>
  <c r="N139" i="21"/>
  <c r="M139" i="21"/>
  <c r="L139" i="21"/>
  <c r="K139" i="21"/>
  <c r="J139" i="21"/>
  <c r="I139" i="21"/>
  <c r="H139" i="21"/>
  <c r="G139" i="21"/>
  <c r="F139" i="21"/>
  <c r="E139" i="21"/>
  <c r="D139" i="21"/>
  <c r="C139" i="21"/>
  <c r="B139" i="21"/>
  <c r="W138" i="21"/>
  <c r="V138" i="21"/>
  <c r="U138" i="21"/>
  <c r="T138" i="21"/>
  <c r="S138" i="21"/>
  <c r="R138" i="21"/>
  <c r="Q138" i="21"/>
  <c r="P138" i="21"/>
  <c r="O138" i="21"/>
  <c r="N138" i="21"/>
  <c r="M138" i="21"/>
  <c r="L138" i="21"/>
  <c r="K138" i="21"/>
  <c r="J138" i="21"/>
  <c r="I138" i="21"/>
  <c r="H138" i="21"/>
  <c r="G138" i="21"/>
  <c r="F138" i="21"/>
  <c r="E138" i="21"/>
  <c r="D138" i="21"/>
  <c r="C138" i="21"/>
  <c r="B138" i="21"/>
  <c r="W137" i="21"/>
  <c r="V137" i="21"/>
  <c r="U137" i="21"/>
  <c r="T137" i="21"/>
  <c r="S137" i="21"/>
  <c r="R137" i="21"/>
  <c r="Q137" i="21"/>
  <c r="P137" i="21"/>
  <c r="O137" i="21"/>
  <c r="N137" i="21"/>
  <c r="M137" i="21"/>
  <c r="L137" i="21"/>
  <c r="K137" i="21"/>
  <c r="J137" i="21"/>
  <c r="I137" i="21"/>
  <c r="H137" i="21"/>
  <c r="G137" i="21"/>
  <c r="F137" i="21"/>
  <c r="E137" i="21"/>
  <c r="D137" i="21"/>
  <c r="C137" i="21"/>
  <c r="B137" i="21"/>
  <c r="W136" i="21"/>
  <c r="V136" i="21"/>
  <c r="U136" i="21"/>
  <c r="T136" i="21"/>
  <c r="S136" i="21"/>
  <c r="R136" i="21"/>
  <c r="Q136" i="21"/>
  <c r="P136" i="21"/>
  <c r="O136" i="21"/>
  <c r="N136" i="21"/>
  <c r="M136" i="21"/>
  <c r="L136" i="21"/>
  <c r="K136" i="21"/>
  <c r="J136" i="21"/>
  <c r="I136" i="21"/>
  <c r="H136" i="21"/>
  <c r="G136" i="21"/>
  <c r="F136" i="21"/>
  <c r="E136" i="21"/>
  <c r="D136" i="21"/>
  <c r="C136" i="21"/>
  <c r="B136" i="21"/>
  <c r="W135" i="21"/>
  <c r="V135" i="21"/>
  <c r="U135" i="21"/>
  <c r="T135" i="21"/>
  <c r="S135" i="21"/>
  <c r="R135" i="21"/>
  <c r="Q135" i="21"/>
  <c r="P135" i="21"/>
  <c r="O135" i="21"/>
  <c r="N135" i="21"/>
  <c r="M135" i="21"/>
  <c r="L135" i="21"/>
  <c r="K135" i="21"/>
  <c r="J135" i="21"/>
  <c r="I135" i="21"/>
  <c r="H135" i="21"/>
  <c r="G135" i="21"/>
  <c r="F135" i="21"/>
  <c r="E135" i="21"/>
  <c r="D135" i="21"/>
  <c r="C135" i="21"/>
  <c r="B135" i="21"/>
  <c r="W134" i="21"/>
  <c r="V134" i="21"/>
  <c r="U134" i="21"/>
  <c r="T134" i="21"/>
  <c r="S134" i="21"/>
  <c r="R134" i="21"/>
  <c r="Q134" i="21"/>
  <c r="P134" i="21"/>
  <c r="O134" i="21"/>
  <c r="N134" i="21"/>
  <c r="M134" i="21"/>
  <c r="L134" i="21"/>
  <c r="K134" i="21"/>
  <c r="J134" i="21"/>
  <c r="I134" i="21"/>
  <c r="H134" i="21"/>
  <c r="G134" i="21"/>
  <c r="F134" i="21"/>
  <c r="E134" i="21"/>
  <c r="D134" i="21"/>
  <c r="C134" i="21"/>
  <c r="B134" i="21"/>
  <c r="W133" i="21"/>
  <c r="V133" i="21"/>
  <c r="U133" i="21"/>
  <c r="T133" i="21"/>
  <c r="S133" i="21"/>
  <c r="R133" i="21"/>
  <c r="Q133" i="21"/>
  <c r="P133" i="21"/>
  <c r="O133" i="21"/>
  <c r="N133" i="21"/>
  <c r="M133" i="21"/>
  <c r="L133" i="21"/>
  <c r="K133" i="21"/>
  <c r="J133" i="21"/>
  <c r="I133" i="21"/>
  <c r="H133" i="21"/>
  <c r="G133" i="21"/>
  <c r="F133" i="21"/>
  <c r="E133" i="21"/>
  <c r="D133" i="21"/>
  <c r="C133" i="21"/>
  <c r="B133" i="21"/>
  <c r="W119" i="21"/>
  <c r="V119" i="21"/>
  <c r="V213" i="21" s="1"/>
  <c r="U119" i="21"/>
  <c r="U213" i="21" s="1"/>
  <c r="T119" i="21"/>
  <c r="T213" i="21" s="1"/>
  <c r="S119" i="21"/>
  <c r="R119" i="21"/>
  <c r="Q119" i="21"/>
  <c r="Q213" i="21" s="1"/>
  <c r="P119" i="21"/>
  <c r="O119" i="21"/>
  <c r="N119" i="21"/>
  <c r="N213" i="21" s="1"/>
  <c r="M119" i="21"/>
  <c r="M175" i="21" s="1"/>
  <c r="L119" i="21"/>
  <c r="L213" i="21" s="1"/>
  <c r="K119" i="21"/>
  <c r="J119" i="21"/>
  <c r="I119" i="21"/>
  <c r="I213" i="21" s="1"/>
  <c r="H119" i="21"/>
  <c r="G119" i="21"/>
  <c r="F119" i="21"/>
  <c r="F213" i="21" s="1"/>
  <c r="E119" i="21"/>
  <c r="E175" i="21" s="1"/>
  <c r="D119" i="21"/>
  <c r="D213" i="21" s="1"/>
  <c r="C119" i="21"/>
  <c r="B119" i="21"/>
  <c r="W110" i="21"/>
  <c r="W211" i="22" s="1"/>
  <c r="V110" i="21"/>
  <c r="V211" i="21" s="1"/>
  <c r="U110" i="21"/>
  <c r="U211" i="21" s="1"/>
  <c r="T110" i="21"/>
  <c r="T211" i="21" s="1"/>
  <c r="S110" i="21"/>
  <c r="R110" i="21"/>
  <c r="R171" i="21" s="1"/>
  <c r="Q110" i="21"/>
  <c r="Q171" i="21" s="1"/>
  <c r="P110" i="21"/>
  <c r="O110" i="21"/>
  <c r="O211" i="22" s="1"/>
  <c r="N110" i="21"/>
  <c r="N211" i="21" s="1"/>
  <c r="M110" i="21"/>
  <c r="M211" i="21" s="1"/>
  <c r="L110" i="21"/>
  <c r="L211" i="21" s="1"/>
  <c r="K110" i="21"/>
  <c r="K211" i="21" s="1"/>
  <c r="J110" i="21"/>
  <c r="J171" i="21" s="1"/>
  <c r="I110" i="21"/>
  <c r="I211" i="21" s="1"/>
  <c r="H110" i="21"/>
  <c r="G110" i="21"/>
  <c r="F110" i="21"/>
  <c r="F211" i="21" s="1"/>
  <c r="E110" i="21"/>
  <c r="E211" i="21" s="1"/>
  <c r="D110" i="21"/>
  <c r="D211" i="21" s="1"/>
  <c r="C110" i="21"/>
  <c r="C211" i="21" s="1"/>
  <c r="B110" i="21"/>
  <c r="B211" i="21" s="1"/>
  <c r="W89" i="21"/>
  <c r="V89" i="21"/>
  <c r="U89" i="21"/>
  <c r="U203" i="21" s="1"/>
  <c r="T89" i="21"/>
  <c r="T160" i="21" s="1"/>
  <c r="S89" i="21"/>
  <c r="S160" i="21" s="1"/>
  <c r="R89" i="21"/>
  <c r="R203" i="21" s="1"/>
  <c r="Q89" i="21"/>
  <c r="Q203" i="21" s="1"/>
  <c r="P89" i="21"/>
  <c r="P203" i="21" s="1"/>
  <c r="O89" i="21"/>
  <c r="N89" i="21"/>
  <c r="M89" i="21"/>
  <c r="M203" i="21" s="1"/>
  <c r="L89" i="21"/>
  <c r="L203" i="21" s="1"/>
  <c r="K89" i="21"/>
  <c r="K203" i="21" s="1"/>
  <c r="J89" i="21"/>
  <c r="J203" i="21" s="1"/>
  <c r="I89" i="21"/>
  <c r="I203" i="21" s="1"/>
  <c r="H89" i="21"/>
  <c r="H203" i="21" s="1"/>
  <c r="G89" i="21"/>
  <c r="F89" i="21"/>
  <c r="E89" i="21"/>
  <c r="E203" i="21" s="1"/>
  <c r="D89" i="21"/>
  <c r="D160" i="21" s="1"/>
  <c r="C89" i="21"/>
  <c r="C203" i="21" s="1"/>
  <c r="B89" i="21"/>
  <c r="B203" i="21" s="1"/>
  <c r="W79" i="21"/>
  <c r="W202" i="21" s="1"/>
  <c r="V79" i="21"/>
  <c r="V202" i="21" s="1"/>
  <c r="U79" i="21"/>
  <c r="T79" i="21"/>
  <c r="S79" i="21"/>
  <c r="S202" i="21" s="1"/>
  <c r="R79" i="21"/>
  <c r="R202" i="21" s="1"/>
  <c r="Q79" i="21"/>
  <c r="Q157" i="21" s="1"/>
  <c r="P79" i="21"/>
  <c r="P202" i="21" s="1"/>
  <c r="O79" i="21"/>
  <c r="O202" i="21" s="1"/>
  <c r="N79" i="21"/>
  <c r="N202" i="21" s="1"/>
  <c r="M79" i="21"/>
  <c r="L79" i="21"/>
  <c r="K79" i="21"/>
  <c r="K202" i="21" s="1"/>
  <c r="J79" i="21"/>
  <c r="I79" i="21"/>
  <c r="I157" i="21" s="1"/>
  <c r="H79" i="21"/>
  <c r="H202" i="21" s="1"/>
  <c r="G79" i="21"/>
  <c r="G202" i="21" s="1"/>
  <c r="F79" i="21"/>
  <c r="F202" i="21" s="1"/>
  <c r="E79" i="21"/>
  <c r="D79" i="21"/>
  <c r="C79" i="21"/>
  <c r="C202" i="21" s="1"/>
  <c r="B79" i="21"/>
  <c r="B202" i="21" s="1"/>
  <c r="W60" i="21"/>
  <c r="W201" i="21" s="1"/>
  <c r="V60" i="21"/>
  <c r="V201" i="21" s="1"/>
  <c r="U60" i="21"/>
  <c r="U201" i="21" s="1"/>
  <c r="T60" i="21"/>
  <c r="T201" i="21" s="1"/>
  <c r="S60" i="21"/>
  <c r="S201" i="21" s="1"/>
  <c r="R60" i="21"/>
  <c r="R201" i="21" s="1"/>
  <c r="Q60" i="21"/>
  <c r="Q201" i="21" s="1"/>
  <c r="P60" i="21"/>
  <c r="P153" i="21" s="1"/>
  <c r="O60" i="21"/>
  <c r="O153" i="21" s="1"/>
  <c r="N60" i="21"/>
  <c r="N201" i="21" s="1"/>
  <c r="M60" i="21"/>
  <c r="M201" i="21" s="1"/>
  <c r="L60" i="21"/>
  <c r="L201" i="21" s="1"/>
  <c r="K60" i="21"/>
  <c r="K201" i="21" s="1"/>
  <c r="J60" i="21"/>
  <c r="J201" i="21" s="1"/>
  <c r="I60" i="21"/>
  <c r="I201" i="21" s="1"/>
  <c r="H60" i="21"/>
  <c r="H153" i="21" s="1"/>
  <c r="G60" i="21"/>
  <c r="G153" i="21" s="1"/>
  <c r="F60" i="21"/>
  <c r="F201" i="21" s="1"/>
  <c r="E60" i="21"/>
  <c r="E201" i="21" s="1"/>
  <c r="D60" i="21"/>
  <c r="D201" i="21" s="1"/>
  <c r="C60" i="21"/>
  <c r="C201" i="21" s="1"/>
  <c r="B60" i="21"/>
  <c r="B201" i="21" s="1"/>
  <c r="W33" i="21"/>
  <c r="V33" i="21"/>
  <c r="V192" i="21" s="1"/>
  <c r="U33" i="21"/>
  <c r="U192" i="21" s="1"/>
  <c r="T33" i="21"/>
  <c r="T192" i="21" s="1"/>
  <c r="S33" i="21"/>
  <c r="S192" i="21" s="1"/>
  <c r="R33" i="21"/>
  <c r="R192" i="21" s="1"/>
  <c r="Q33" i="21"/>
  <c r="P33" i="21"/>
  <c r="O33" i="21"/>
  <c r="O192" i="21" s="1"/>
  <c r="N33" i="21"/>
  <c r="N192" i="21" s="1"/>
  <c r="M33" i="21"/>
  <c r="M192" i="21" s="1"/>
  <c r="L33" i="21"/>
  <c r="L192" i="21" s="1"/>
  <c r="K33" i="21"/>
  <c r="K192" i="21" s="1"/>
  <c r="J33" i="21"/>
  <c r="J192" i="21" s="1"/>
  <c r="I33" i="21"/>
  <c r="H33" i="21"/>
  <c r="G33" i="21"/>
  <c r="G192" i="21" s="1"/>
  <c r="F33" i="21"/>
  <c r="F192" i="21" s="1"/>
  <c r="E33" i="21"/>
  <c r="E192" i="21" s="1"/>
  <c r="D33" i="21"/>
  <c r="D192" i="21" s="1"/>
  <c r="C33" i="21"/>
  <c r="C192" i="21" s="1"/>
  <c r="B33" i="21"/>
  <c r="B192" i="21" s="1"/>
  <c r="A1" i="21"/>
  <c r="W75" i="20"/>
  <c r="V75" i="20"/>
  <c r="U75" i="20"/>
  <c r="T75" i="20"/>
  <c r="S75" i="20"/>
  <c r="R75" i="20"/>
  <c r="Q75" i="20"/>
  <c r="P75" i="20"/>
  <c r="O75" i="20"/>
  <c r="N75" i="20"/>
  <c r="M75" i="20"/>
  <c r="L75" i="20"/>
  <c r="K75" i="20"/>
  <c r="J75" i="20"/>
  <c r="I75" i="20"/>
  <c r="H75" i="20"/>
  <c r="G75" i="20"/>
  <c r="F75" i="20"/>
  <c r="E75" i="20"/>
  <c r="D75" i="20"/>
  <c r="C75" i="20"/>
  <c r="B75" i="20"/>
  <c r="W74" i="20"/>
  <c r="V74" i="20"/>
  <c r="U74" i="20"/>
  <c r="T74" i="20"/>
  <c r="S74" i="20"/>
  <c r="R74" i="20"/>
  <c r="Q74" i="20"/>
  <c r="P74" i="20"/>
  <c r="O74" i="20"/>
  <c r="N74" i="20"/>
  <c r="M74" i="20"/>
  <c r="L74" i="20"/>
  <c r="K74" i="20"/>
  <c r="J74" i="20"/>
  <c r="I74" i="20"/>
  <c r="H74" i="20"/>
  <c r="G74" i="20"/>
  <c r="F74" i="20"/>
  <c r="E74" i="20"/>
  <c r="D74" i="20"/>
  <c r="C74" i="20"/>
  <c r="B74" i="20"/>
  <c r="W73" i="20"/>
  <c r="V73" i="20"/>
  <c r="U73" i="20"/>
  <c r="T73" i="20"/>
  <c r="S73" i="20"/>
  <c r="R73" i="20"/>
  <c r="Q73" i="20"/>
  <c r="P73" i="20"/>
  <c r="O73" i="20"/>
  <c r="N73" i="20"/>
  <c r="M73" i="20"/>
  <c r="L73" i="20"/>
  <c r="K73" i="20"/>
  <c r="J73" i="20"/>
  <c r="I73" i="20"/>
  <c r="H73" i="20"/>
  <c r="G73" i="20"/>
  <c r="F73" i="20"/>
  <c r="E73" i="20"/>
  <c r="D73" i="20"/>
  <c r="C73" i="20"/>
  <c r="B73" i="20"/>
  <c r="R71" i="20"/>
  <c r="N71" i="20"/>
  <c r="M71" i="20"/>
  <c r="B71" i="20"/>
  <c r="W70" i="20"/>
  <c r="K70" i="20"/>
  <c r="G70" i="20"/>
  <c r="N69" i="20"/>
  <c r="F69" i="20"/>
  <c r="E69" i="20"/>
  <c r="B69" i="20"/>
  <c r="W67" i="20"/>
  <c r="V67" i="20"/>
  <c r="U67" i="20"/>
  <c r="T67" i="20"/>
  <c r="S67" i="20"/>
  <c r="R67" i="20"/>
  <c r="Q67" i="20"/>
  <c r="P67" i="20"/>
  <c r="O67" i="20"/>
  <c r="N67" i="20"/>
  <c r="M67" i="20"/>
  <c r="L67" i="20"/>
  <c r="K67" i="20"/>
  <c r="J67" i="20"/>
  <c r="I67" i="20"/>
  <c r="H67" i="20"/>
  <c r="G67" i="20"/>
  <c r="F67" i="20"/>
  <c r="E67" i="20"/>
  <c r="D67" i="20"/>
  <c r="C67" i="20"/>
  <c r="B67" i="20"/>
  <c r="W66" i="20"/>
  <c r="V66" i="20"/>
  <c r="U66" i="20"/>
  <c r="T66" i="20"/>
  <c r="S66" i="20"/>
  <c r="R66" i="20"/>
  <c r="Q66" i="20"/>
  <c r="P66" i="20"/>
  <c r="O66" i="20"/>
  <c r="N66" i="20"/>
  <c r="M66" i="20"/>
  <c r="L66" i="20"/>
  <c r="K66" i="20"/>
  <c r="J66" i="20"/>
  <c r="I66" i="20"/>
  <c r="H66" i="20"/>
  <c r="G66" i="20"/>
  <c r="F66" i="20"/>
  <c r="E66" i="20"/>
  <c r="D66" i="20"/>
  <c r="C66" i="20"/>
  <c r="B66" i="20"/>
  <c r="W65" i="20"/>
  <c r="V65" i="20"/>
  <c r="U65" i="20"/>
  <c r="T65" i="20"/>
  <c r="S65" i="20"/>
  <c r="R65" i="20"/>
  <c r="Q65" i="20"/>
  <c r="P65" i="20"/>
  <c r="O65" i="20"/>
  <c r="N65" i="20"/>
  <c r="M65" i="20"/>
  <c r="L65" i="20"/>
  <c r="K65" i="20"/>
  <c r="J65" i="20"/>
  <c r="I65" i="20"/>
  <c r="H65" i="20"/>
  <c r="G65" i="20"/>
  <c r="F65" i="20"/>
  <c r="E65" i="20"/>
  <c r="D65" i="20"/>
  <c r="C65" i="20"/>
  <c r="B65" i="20"/>
  <c r="G61" i="20"/>
  <c r="G114" i="4" s="1"/>
  <c r="L60" i="20"/>
  <c r="L113" i="4" s="1"/>
  <c r="D60" i="20"/>
  <c r="W58" i="20"/>
  <c r="W42" i="7" s="1"/>
  <c r="V58" i="20"/>
  <c r="U58" i="20"/>
  <c r="U42" i="7" s="1"/>
  <c r="T58" i="20"/>
  <c r="T42" i="7" s="1"/>
  <c r="S58" i="20"/>
  <c r="S42" i="7" s="1"/>
  <c r="R58" i="20"/>
  <c r="Q58" i="20"/>
  <c r="P58" i="20"/>
  <c r="O58" i="20"/>
  <c r="N58" i="20"/>
  <c r="M58" i="20"/>
  <c r="L58" i="20"/>
  <c r="K58" i="20"/>
  <c r="K42" i="7" s="1"/>
  <c r="J58" i="20"/>
  <c r="I58" i="20"/>
  <c r="H58" i="20"/>
  <c r="G58" i="20"/>
  <c r="F58" i="20"/>
  <c r="E58" i="20"/>
  <c r="E42" i="7" s="1"/>
  <c r="D58" i="20"/>
  <c r="D42" i="7" s="1"/>
  <c r="C58" i="20"/>
  <c r="C42" i="7" s="1"/>
  <c r="B58" i="20"/>
  <c r="B42" i="7" s="1"/>
  <c r="W54" i="20"/>
  <c r="V54" i="20"/>
  <c r="V71" i="20" s="1"/>
  <c r="U54" i="20"/>
  <c r="U68" i="4" s="1"/>
  <c r="U141" i="4" s="1"/>
  <c r="T54" i="20"/>
  <c r="T68" i="4" s="1"/>
  <c r="S54" i="20"/>
  <c r="S68" i="4" s="1"/>
  <c r="R54" i="20"/>
  <c r="Q54" i="20"/>
  <c r="P54" i="20"/>
  <c r="O54" i="20"/>
  <c r="N54" i="20"/>
  <c r="M54" i="20"/>
  <c r="L54" i="20"/>
  <c r="K54" i="20"/>
  <c r="J54" i="20"/>
  <c r="J71" i="20" s="1"/>
  <c r="I54" i="20"/>
  <c r="I71" i="20" s="1"/>
  <c r="H54" i="20"/>
  <c r="G54" i="20"/>
  <c r="G71" i="20" s="1"/>
  <c r="F54" i="20"/>
  <c r="F71" i="20" s="1"/>
  <c r="E54" i="20"/>
  <c r="E68" i="4" s="1"/>
  <c r="E141" i="4" s="1"/>
  <c r="D54" i="20"/>
  <c r="C54" i="20"/>
  <c r="B54" i="20"/>
  <c r="W53" i="20"/>
  <c r="V53" i="20"/>
  <c r="U53" i="20"/>
  <c r="T53" i="20"/>
  <c r="T70" i="20" s="1"/>
  <c r="S53" i="20"/>
  <c r="S70" i="20" s="1"/>
  <c r="R53" i="20"/>
  <c r="Q53" i="20"/>
  <c r="P53" i="20"/>
  <c r="P70" i="20" s="1"/>
  <c r="O53" i="20"/>
  <c r="N53" i="20"/>
  <c r="N67" i="4" s="1"/>
  <c r="M53" i="20"/>
  <c r="M67" i="4" s="1"/>
  <c r="M140" i="4" s="1"/>
  <c r="L53" i="20"/>
  <c r="L70" i="20" s="1"/>
  <c r="K53" i="20"/>
  <c r="J53" i="20"/>
  <c r="J67" i="4" s="1"/>
  <c r="I53" i="20"/>
  <c r="H53" i="20"/>
  <c r="H70" i="20" s="1"/>
  <c r="G53" i="20"/>
  <c r="F53" i="20"/>
  <c r="E53" i="20"/>
  <c r="E67" i="4" s="1"/>
  <c r="E140" i="4" s="1"/>
  <c r="D53" i="20"/>
  <c r="D67" i="4" s="1"/>
  <c r="C53" i="20"/>
  <c r="C70" i="20" s="1"/>
  <c r="B53" i="20"/>
  <c r="B51" i="20" s="1"/>
  <c r="B65" i="4" s="1"/>
  <c r="B138" i="4" s="1"/>
  <c r="W52" i="20"/>
  <c r="V52" i="20"/>
  <c r="U52" i="20"/>
  <c r="U69" i="20" s="1"/>
  <c r="T52" i="20"/>
  <c r="S52" i="20"/>
  <c r="R52" i="20"/>
  <c r="R51" i="20" s="1"/>
  <c r="Q52" i="20"/>
  <c r="P52" i="20"/>
  <c r="O52" i="20"/>
  <c r="N52" i="20"/>
  <c r="M52" i="20"/>
  <c r="L52" i="20"/>
  <c r="K52" i="20"/>
  <c r="J52" i="20"/>
  <c r="I52" i="20"/>
  <c r="H52" i="20"/>
  <c r="H66" i="4" s="1"/>
  <c r="G52" i="20"/>
  <c r="G66" i="4" s="1"/>
  <c r="F52" i="20"/>
  <c r="E52" i="20"/>
  <c r="D52" i="20"/>
  <c r="D66" i="4" s="1"/>
  <c r="C52" i="20"/>
  <c r="C66" i="4" s="1"/>
  <c r="C139" i="4" s="1"/>
  <c r="B52" i="20"/>
  <c r="B66" i="4" s="1"/>
  <c r="B139" i="4" s="1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C42" i="20"/>
  <c r="B42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B33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W3" i="20"/>
  <c r="V3" i="20"/>
  <c r="U3" i="20"/>
  <c r="T3" i="20"/>
  <c r="S3" i="20"/>
  <c r="S13" i="4" s="1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E13" i="4" s="1"/>
  <c r="D3" i="20"/>
  <c r="C3" i="20"/>
  <c r="B3" i="20"/>
  <c r="A1" i="20"/>
  <c r="W249" i="19"/>
  <c r="V249" i="19"/>
  <c r="U249" i="19"/>
  <c r="T249" i="19"/>
  <c r="S249" i="19"/>
  <c r="R249" i="19"/>
  <c r="Q249" i="19"/>
  <c r="P249" i="19"/>
  <c r="O249" i="19"/>
  <c r="N249" i="19"/>
  <c r="M249" i="19"/>
  <c r="L249" i="19"/>
  <c r="K249" i="19"/>
  <c r="J249" i="19"/>
  <c r="I249" i="19"/>
  <c r="H249" i="19"/>
  <c r="G249" i="19"/>
  <c r="F249" i="19"/>
  <c r="E249" i="19"/>
  <c r="D249" i="19"/>
  <c r="C249" i="19"/>
  <c r="B249" i="19"/>
  <c r="W247" i="19"/>
  <c r="V247" i="19"/>
  <c r="U247" i="19"/>
  <c r="T247" i="19"/>
  <c r="S247" i="19"/>
  <c r="R247" i="19"/>
  <c r="Q247" i="19"/>
  <c r="P247" i="19"/>
  <c r="O247" i="19"/>
  <c r="N247" i="19"/>
  <c r="M247" i="19"/>
  <c r="L247" i="19"/>
  <c r="K247" i="19"/>
  <c r="J247" i="19"/>
  <c r="I247" i="19"/>
  <c r="H247" i="19"/>
  <c r="G247" i="19"/>
  <c r="F247" i="19"/>
  <c r="E247" i="19"/>
  <c r="D247" i="19"/>
  <c r="C247" i="19"/>
  <c r="B247" i="19"/>
  <c r="W245" i="19"/>
  <c r="V245" i="19"/>
  <c r="U245" i="19"/>
  <c r="T245" i="19"/>
  <c r="S245" i="19"/>
  <c r="R245" i="19"/>
  <c r="Q245" i="19"/>
  <c r="P245" i="19"/>
  <c r="O245" i="19"/>
  <c r="N245" i="19"/>
  <c r="M245" i="19"/>
  <c r="L245" i="19"/>
  <c r="K245" i="19"/>
  <c r="J245" i="19"/>
  <c r="I245" i="19"/>
  <c r="H245" i="19"/>
  <c r="G245" i="19"/>
  <c r="F245" i="19"/>
  <c r="E245" i="19"/>
  <c r="D245" i="19"/>
  <c r="C245" i="19"/>
  <c r="B245" i="19"/>
  <c r="W244" i="19"/>
  <c r="V244" i="19"/>
  <c r="U244" i="19"/>
  <c r="T244" i="19"/>
  <c r="S244" i="19"/>
  <c r="R244" i="19"/>
  <c r="Q244" i="19"/>
  <c r="P244" i="19"/>
  <c r="O244" i="19"/>
  <c r="N244" i="19"/>
  <c r="M244" i="19"/>
  <c r="L244" i="19"/>
  <c r="K244" i="19"/>
  <c r="J244" i="19"/>
  <c r="I244" i="19"/>
  <c r="H244" i="19"/>
  <c r="G244" i="19"/>
  <c r="F244" i="19"/>
  <c r="E244" i="19"/>
  <c r="D244" i="19"/>
  <c r="C244" i="19"/>
  <c r="B244" i="19"/>
  <c r="W243" i="19"/>
  <c r="V243" i="19"/>
  <c r="U243" i="19"/>
  <c r="T243" i="19"/>
  <c r="S243" i="19"/>
  <c r="R243" i="19"/>
  <c r="Q243" i="19"/>
  <c r="P243" i="19"/>
  <c r="O243" i="19"/>
  <c r="N243" i="19"/>
  <c r="M243" i="19"/>
  <c r="L243" i="19"/>
  <c r="K243" i="19"/>
  <c r="J243" i="19"/>
  <c r="I243" i="19"/>
  <c r="H243" i="19"/>
  <c r="G243" i="19"/>
  <c r="F243" i="19"/>
  <c r="E243" i="19"/>
  <c r="D243" i="19"/>
  <c r="C243" i="19"/>
  <c r="B243" i="19"/>
  <c r="W242" i="19"/>
  <c r="V242" i="19"/>
  <c r="U242" i="19"/>
  <c r="T242" i="19"/>
  <c r="S242" i="19"/>
  <c r="R242" i="19"/>
  <c r="Q242" i="19"/>
  <c r="P242" i="19"/>
  <c r="O242" i="19"/>
  <c r="N242" i="19"/>
  <c r="M242" i="19"/>
  <c r="L242" i="19"/>
  <c r="K242" i="19"/>
  <c r="J242" i="19"/>
  <c r="I242" i="19"/>
  <c r="H242" i="19"/>
  <c r="G242" i="19"/>
  <c r="F242" i="19"/>
  <c r="E242" i="19"/>
  <c r="D242" i="19"/>
  <c r="C242" i="19"/>
  <c r="B242" i="19"/>
  <c r="W241" i="19"/>
  <c r="V241" i="19"/>
  <c r="U241" i="19"/>
  <c r="T241" i="19"/>
  <c r="S241" i="19"/>
  <c r="R241" i="19"/>
  <c r="Q241" i="19"/>
  <c r="P241" i="19"/>
  <c r="O241" i="19"/>
  <c r="N241" i="19"/>
  <c r="M241" i="19"/>
  <c r="L241" i="19"/>
  <c r="K241" i="19"/>
  <c r="J241" i="19"/>
  <c r="I241" i="19"/>
  <c r="H241" i="19"/>
  <c r="G241" i="19"/>
  <c r="F241" i="19"/>
  <c r="E241" i="19"/>
  <c r="D241" i="19"/>
  <c r="C241" i="19"/>
  <c r="B241" i="19"/>
  <c r="W240" i="19"/>
  <c r="V240" i="19"/>
  <c r="U240" i="19"/>
  <c r="T240" i="19"/>
  <c r="S240" i="19"/>
  <c r="R240" i="19"/>
  <c r="Q240" i="19"/>
  <c r="P240" i="19"/>
  <c r="O240" i="19"/>
  <c r="N240" i="19"/>
  <c r="M240" i="19"/>
  <c r="L240" i="19"/>
  <c r="K240" i="19"/>
  <c r="J240" i="19"/>
  <c r="I240" i="19"/>
  <c r="H240" i="19"/>
  <c r="G240" i="19"/>
  <c r="F240" i="19"/>
  <c r="E240" i="19"/>
  <c r="D240" i="19"/>
  <c r="C240" i="19"/>
  <c r="B240" i="19"/>
  <c r="W238" i="19"/>
  <c r="V238" i="19"/>
  <c r="U238" i="19"/>
  <c r="T238" i="19"/>
  <c r="S238" i="19"/>
  <c r="R238" i="19"/>
  <c r="Q238" i="19"/>
  <c r="P238" i="19"/>
  <c r="O238" i="19"/>
  <c r="N238" i="19"/>
  <c r="M238" i="19"/>
  <c r="L238" i="19"/>
  <c r="K238" i="19"/>
  <c r="J238" i="19"/>
  <c r="I238" i="19"/>
  <c r="H238" i="19"/>
  <c r="G238" i="19"/>
  <c r="F238" i="19"/>
  <c r="E238" i="19"/>
  <c r="D238" i="19"/>
  <c r="C238" i="19"/>
  <c r="B238" i="19"/>
  <c r="W236" i="19"/>
  <c r="V236" i="19"/>
  <c r="U236" i="19"/>
  <c r="T236" i="19"/>
  <c r="S236" i="19"/>
  <c r="R236" i="19"/>
  <c r="Q236" i="19"/>
  <c r="P236" i="19"/>
  <c r="O236" i="19"/>
  <c r="N236" i="19"/>
  <c r="M236" i="19"/>
  <c r="L236" i="19"/>
  <c r="K236" i="19"/>
  <c r="J236" i="19"/>
  <c r="I236" i="19"/>
  <c r="H236" i="19"/>
  <c r="G236" i="19"/>
  <c r="F236" i="19"/>
  <c r="E236" i="19"/>
  <c r="D236" i="19"/>
  <c r="C236" i="19"/>
  <c r="B236" i="19"/>
  <c r="W234" i="19"/>
  <c r="V234" i="19"/>
  <c r="U234" i="19"/>
  <c r="T234" i="19"/>
  <c r="S234" i="19"/>
  <c r="R234" i="19"/>
  <c r="Q234" i="19"/>
  <c r="P234" i="19"/>
  <c r="O234" i="19"/>
  <c r="N234" i="19"/>
  <c r="M234" i="19"/>
  <c r="L234" i="19"/>
  <c r="K234" i="19"/>
  <c r="J234" i="19"/>
  <c r="I234" i="19"/>
  <c r="H234" i="19"/>
  <c r="G234" i="19"/>
  <c r="F234" i="19"/>
  <c r="E234" i="19"/>
  <c r="D234" i="19"/>
  <c r="C234" i="19"/>
  <c r="B234" i="19"/>
  <c r="W233" i="19"/>
  <c r="V233" i="19"/>
  <c r="U233" i="19"/>
  <c r="T233" i="19"/>
  <c r="S233" i="19"/>
  <c r="R233" i="19"/>
  <c r="Q233" i="19"/>
  <c r="P233" i="19"/>
  <c r="O233" i="19"/>
  <c r="N233" i="19"/>
  <c r="M233" i="19"/>
  <c r="L233" i="19"/>
  <c r="K233" i="19"/>
  <c r="J233" i="19"/>
  <c r="I233" i="19"/>
  <c r="H233" i="19"/>
  <c r="G233" i="19"/>
  <c r="F233" i="19"/>
  <c r="E233" i="19"/>
  <c r="D233" i="19"/>
  <c r="C233" i="19"/>
  <c r="B233" i="19"/>
  <c r="W232" i="19"/>
  <c r="V232" i="19"/>
  <c r="U232" i="19"/>
  <c r="T232" i="19"/>
  <c r="S232" i="19"/>
  <c r="R232" i="19"/>
  <c r="Q232" i="19"/>
  <c r="P232" i="19"/>
  <c r="O232" i="19"/>
  <c r="N232" i="19"/>
  <c r="M232" i="19"/>
  <c r="L232" i="19"/>
  <c r="K232" i="19"/>
  <c r="J232" i="19"/>
  <c r="I232" i="19"/>
  <c r="H232" i="19"/>
  <c r="G232" i="19"/>
  <c r="F232" i="19"/>
  <c r="E232" i="19"/>
  <c r="D232" i="19"/>
  <c r="C232" i="19"/>
  <c r="B232" i="19"/>
  <c r="W231" i="19"/>
  <c r="V231" i="19"/>
  <c r="U231" i="19"/>
  <c r="T231" i="19"/>
  <c r="S231" i="19"/>
  <c r="R231" i="19"/>
  <c r="Q231" i="19"/>
  <c r="P231" i="19"/>
  <c r="O231" i="19"/>
  <c r="N231" i="19"/>
  <c r="M231" i="19"/>
  <c r="L231" i="19"/>
  <c r="K231" i="19"/>
  <c r="J231" i="19"/>
  <c r="I231" i="19"/>
  <c r="H231" i="19"/>
  <c r="G231" i="19"/>
  <c r="F231" i="19"/>
  <c r="E231" i="19"/>
  <c r="D231" i="19"/>
  <c r="C231" i="19"/>
  <c r="B231" i="19"/>
  <c r="W230" i="19"/>
  <c r="V230" i="19"/>
  <c r="U230" i="19"/>
  <c r="T230" i="19"/>
  <c r="S230" i="19"/>
  <c r="R230" i="19"/>
  <c r="Q230" i="19"/>
  <c r="P230" i="19"/>
  <c r="O230" i="19"/>
  <c r="N230" i="19"/>
  <c r="M230" i="19"/>
  <c r="L230" i="19"/>
  <c r="K230" i="19"/>
  <c r="J230" i="19"/>
  <c r="I230" i="19"/>
  <c r="H230" i="19"/>
  <c r="G230" i="19"/>
  <c r="F230" i="19"/>
  <c r="E230" i="19"/>
  <c r="D230" i="19"/>
  <c r="C230" i="19"/>
  <c r="B230" i="19"/>
  <c r="S229" i="19"/>
  <c r="W227" i="19"/>
  <c r="V227" i="19"/>
  <c r="U227" i="19"/>
  <c r="T227" i="19"/>
  <c r="S227" i="19"/>
  <c r="R227" i="19"/>
  <c r="Q227" i="19"/>
  <c r="P227" i="19"/>
  <c r="O227" i="19"/>
  <c r="N227" i="19"/>
  <c r="M227" i="19"/>
  <c r="L227" i="19"/>
  <c r="K227" i="19"/>
  <c r="J227" i="19"/>
  <c r="I227" i="19"/>
  <c r="H227" i="19"/>
  <c r="G227" i="19"/>
  <c r="F227" i="19"/>
  <c r="E227" i="19"/>
  <c r="D227" i="19"/>
  <c r="C227" i="19"/>
  <c r="B227" i="19"/>
  <c r="L226" i="19"/>
  <c r="W225" i="19"/>
  <c r="V225" i="19"/>
  <c r="U225" i="19"/>
  <c r="T225" i="19"/>
  <c r="S225" i="19"/>
  <c r="R225" i="19"/>
  <c r="Q225" i="19"/>
  <c r="P225" i="19"/>
  <c r="O225" i="19"/>
  <c r="N225" i="19"/>
  <c r="M225" i="19"/>
  <c r="L225" i="19"/>
  <c r="K225" i="19"/>
  <c r="J225" i="19"/>
  <c r="I225" i="19"/>
  <c r="H225" i="19"/>
  <c r="G225" i="19"/>
  <c r="F225" i="19"/>
  <c r="E225" i="19"/>
  <c r="D225" i="19"/>
  <c r="C225" i="19"/>
  <c r="B225" i="19"/>
  <c r="W224" i="19"/>
  <c r="V224" i="19"/>
  <c r="U224" i="19"/>
  <c r="T224" i="19"/>
  <c r="S224" i="19"/>
  <c r="R224" i="19"/>
  <c r="Q224" i="19"/>
  <c r="P224" i="19"/>
  <c r="O224" i="19"/>
  <c r="N224" i="19"/>
  <c r="M224" i="19"/>
  <c r="L224" i="19"/>
  <c r="K224" i="19"/>
  <c r="J224" i="19"/>
  <c r="I224" i="19"/>
  <c r="H224" i="19"/>
  <c r="G224" i="19"/>
  <c r="F224" i="19"/>
  <c r="E224" i="19"/>
  <c r="D224" i="19"/>
  <c r="C224" i="19"/>
  <c r="B224" i="19"/>
  <c r="W223" i="19"/>
  <c r="V223" i="19"/>
  <c r="U223" i="19"/>
  <c r="T223" i="19"/>
  <c r="S223" i="19"/>
  <c r="R223" i="19"/>
  <c r="Q223" i="19"/>
  <c r="P223" i="19"/>
  <c r="O223" i="19"/>
  <c r="N223" i="19"/>
  <c r="M223" i="19"/>
  <c r="L223" i="19"/>
  <c r="K223" i="19"/>
  <c r="J223" i="19"/>
  <c r="I223" i="19"/>
  <c r="H223" i="19"/>
  <c r="G223" i="19"/>
  <c r="F223" i="19"/>
  <c r="E223" i="19"/>
  <c r="D223" i="19"/>
  <c r="C223" i="19"/>
  <c r="B223" i="19"/>
  <c r="W222" i="19"/>
  <c r="V222" i="19"/>
  <c r="U222" i="19"/>
  <c r="T222" i="19"/>
  <c r="S222" i="19"/>
  <c r="R222" i="19"/>
  <c r="Q222" i="19"/>
  <c r="P222" i="19"/>
  <c r="O222" i="19"/>
  <c r="N222" i="19"/>
  <c r="M222" i="19"/>
  <c r="L222" i="19"/>
  <c r="K222" i="19"/>
  <c r="J222" i="19"/>
  <c r="I222" i="19"/>
  <c r="H222" i="19"/>
  <c r="G222" i="19"/>
  <c r="F222" i="19"/>
  <c r="E222" i="19"/>
  <c r="D222" i="19"/>
  <c r="C222" i="19"/>
  <c r="B222" i="19"/>
  <c r="W221" i="19"/>
  <c r="V221" i="19"/>
  <c r="U221" i="19"/>
  <c r="T221" i="19"/>
  <c r="S221" i="19"/>
  <c r="R221" i="19"/>
  <c r="Q221" i="19"/>
  <c r="P221" i="19"/>
  <c r="O221" i="19"/>
  <c r="N221" i="19"/>
  <c r="M221" i="19"/>
  <c r="L221" i="19"/>
  <c r="K221" i="19"/>
  <c r="J221" i="19"/>
  <c r="I221" i="19"/>
  <c r="H221" i="19"/>
  <c r="G221" i="19"/>
  <c r="F221" i="19"/>
  <c r="E221" i="19"/>
  <c r="D221" i="19"/>
  <c r="C221" i="19"/>
  <c r="B221" i="19"/>
  <c r="W220" i="19"/>
  <c r="V220" i="19"/>
  <c r="U220" i="19"/>
  <c r="T220" i="19"/>
  <c r="S220" i="19"/>
  <c r="R220" i="19"/>
  <c r="Q220" i="19"/>
  <c r="P220" i="19"/>
  <c r="O220" i="19"/>
  <c r="N220" i="19"/>
  <c r="M220" i="19"/>
  <c r="L220" i="19"/>
  <c r="K220" i="19"/>
  <c r="J220" i="19"/>
  <c r="I220" i="19"/>
  <c r="H220" i="19"/>
  <c r="G220" i="19"/>
  <c r="F220" i="19"/>
  <c r="E220" i="19"/>
  <c r="D220" i="19"/>
  <c r="C220" i="19"/>
  <c r="B220" i="19"/>
  <c r="W219" i="19"/>
  <c r="V219" i="19"/>
  <c r="U219" i="19"/>
  <c r="T219" i="19"/>
  <c r="S219" i="19"/>
  <c r="R219" i="19"/>
  <c r="Q219" i="19"/>
  <c r="P219" i="19"/>
  <c r="O219" i="19"/>
  <c r="N219" i="19"/>
  <c r="M219" i="19"/>
  <c r="L219" i="19"/>
  <c r="K219" i="19"/>
  <c r="J219" i="19"/>
  <c r="I219" i="19"/>
  <c r="H219" i="19"/>
  <c r="G219" i="19"/>
  <c r="F219" i="19"/>
  <c r="E219" i="19"/>
  <c r="D219" i="19"/>
  <c r="C219" i="19"/>
  <c r="B219" i="19"/>
  <c r="W218" i="19"/>
  <c r="V218" i="19"/>
  <c r="U218" i="19"/>
  <c r="T218" i="19"/>
  <c r="S218" i="19"/>
  <c r="R218" i="19"/>
  <c r="Q218" i="19"/>
  <c r="P218" i="19"/>
  <c r="O218" i="19"/>
  <c r="N218" i="19"/>
  <c r="M218" i="19"/>
  <c r="L218" i="19"/>
  <c r="K218" i="19"/>
  <c r="J218" i="19"/>
  <c r="I218" i="19"/>
  <c r="H218" i="19"/>
  <c r="G218" i="19"/>
  <c r="F218" i="19"/>
  <c r="E218" i="19"/>
  <c r="D218" i="19"/>
  <c r="C218" i="19"/>
  <c r="B218" i="19"/>
  <c r="W213" i="19"/>
  <c r="V213" i="19"/>
  <c r="U213" i="19"/>
  <c r="T213" i="19"/>
  <c r="S213" i="19"/>
  <c r="R213" i="19"/>
  <c r="Q213" i="19"/>
  <c r="P213" i="19"/>
  <c r="O213" i="19"/>
  <c r="N213" i="19"/>
  <c r="M213" i="19"/>
  <c r="L213" i="19"/>
  <c r="K213" i="19"/>
  <c r="J213" i="19"/>
  <c r="I213" i="19"/>
  <c r="H213" i="19"/>
  <c r="G213" i="19"/>
  <c r="F213" i="19"/>
  <c r="E213" i="19"/>
  <c r="D213" i="19"/>
  <c r="C213" i="19"/>
  <c r="B213" i="19"/>
  <c r="W212" i="19"/>
  <c r="V212" i="19"/>
  <c r="U212" i="19"/>
  <c r="T212" i="19"/>
  <c r="S212" i="19"/>
  <c r="R212" i="19"/>
  <c r="Q212" i="19"/>
  <c r="P212" i="19"/>
  <c r="O212" i="19"/>
  <c r="N212" i="19"/>
  <c r="M212" i="19"/>
  <c r="L212" i="19"/>
  <c r="K212" i="19"/>
  <c r="J212" i="19"/>
  <c r="I212" i="19"/>
  <c r="H212" i="19"/>
  <c r="G212" i="19"/>
  <c r="F212" i="19"/>
  <c r="E212" i="19"/>
  <c r="D212" i="19"/>
  <c r="C212" i="19"/>
  <c r="B212" i="19"/>
  <c r="W211" i="19"/>
  <c r="V211" i="19"/>
  <c r="U211" i="19"/>
  <c r="T211" i="19"/>
  <c r="S211" i="19"/>
  <c r="R211" i="19"/>
  <c r="Q211" i="19"/>
  <c r="P211" i="19"/>
  <c r="O211" i="19"/>
  <c r="N211" i="19"/>
  <c r="M211" i="19"/>
  <c r="L211" i="19"/>
  <c r="K211" i="19"/>
  <c r="J211" i="19"/>
  <c r="I211" i="19"/>
  <c r="H211" i="19"/>
  <c r="G211" i="19"/>
  <c r="F211" i="19"/>
  <c r="E211" i="19"/>
  <c r="D211" i="19"/>
  <c r="C211" i="19"/>
  <c r="B211" i="19"/>
  <c r="W210" i="19"/>
  <c r="V210" i="19"/>
  <c r="U210" i="19"/>
  <c r="T210" i="19"/>
  <c r="S210" i="19"/>
  <c r="R210" i="19"/>
  <c r="Q210" i="19"/>
  <c r="P210" i="19"/>
  <c r="O210" i="19"/>
  <c r="N210" i="19"/>
  <c r="M210" i="19"/>
  <c r="L210" i="19"/>
  <c r="K210" i="19"/>
  <c r="J210" i="19"/>
  <c r="I210" i="19"/>
  <c r="H210" i="19"/>
  <c r="G210" i="19"/>
  <c r="F210" i="19"/>
  <c r="E210" i="19"/>
  <c r="D210" i="19"/>
  <c r="C210" i="19"/>
  <c r="B210" i="19"/>
  <c r="L209" i="19"/>
  <c r="W208" i="19"/>
  <c r="V208" i="19"/>
  <c r="U208" i="19"/>
  <c r="T208" i="19"/>
  <c r="S208" i="19"/>
  <c r="R208" i="19"/>
  <c r="Q208" i="19"/>
  <c r="P208" i="19"/>
  <c r="O208" i="19"/>
  <c r="N208" i="19"/>
  <c r="M208" i="19"/>
  <c r="L208" i="19"/>
  <c r="K208" i="19"/>
  <c r="J208" i="19"/>
  <c r="I208" i="19"/>
  <c r="H208" i="19"/>
  <c r="G208" i="19"/>
  <c r="F208" i="19"/>
  <c r="E208" i="19"/>
  <c r="D208" i="19"/>
  <c r="C208" i="19"/>
  <c r="B208" i="19"/>
  <c r="W207" i="19"/>
  <c r="V207" i="19"/>
  <c r="U207" i="19"/>
  <c r="T207" i="19"/>
  <c r="S207" i="19"/>
  <c r="R207" i="19"/>
  <c r="Q207" i="19"/>
  <c r="P207" i="19"/>
  <c r="O207" i="19"/>
  <c r="N207" i="19"/>
  <c r="M207" i="19"/>
  <c r="L207" i="19"/>
  <c r="K207" i="19"/>
  <c r="J207" i="19"/>
  <c r="I207" i="19"/>
  <c r="H207" i="19"/>
  <c r="G207" i="19"/>
  <c r="F207" i="19"/>
  <c r="E207" i="19"/>
  <c r="D207" i="19"/>
  <c r="C207" i="19"/>
  <c r="B207" i="19"/>
  <c r="W206" i="19"/>
  <c r="V206" i="19"/>
  <c r="U206" i="19"/>
  <c r="T206" i="19"/>
  <c r="S206" i="19"/>
  <c r="R206" i="19"/>
  <c r="Q206" i="19"/>
  <c r="P206" i="19"/>
  <c r="O206" i="19"/>
  <c r="N206" i="19"/>
  <c r="M206" i="19"/>
  <c r="L206" i="19"/>
  <c r="K206" i="19"/>
  <c r="J206" i="19"/>
  <c r="I206" i="19"/>
  <c r="H206" i="19"/>
  <c r="G206" i="19"/>
  <c r="F206" i="19"/>
  <c r="E206" i="19"/>
  <c r="D206" i="19"/>
  <c r="C206" i="19"/>
  <c r="B206" i="19"/>
  <c r="W205" i="19"/>
  <c r="V205" i="19"/>
  <c r="U205" i="19"/>
  <c r="T205" i="19"/>
  <c r="S205" i="19"/>
  <c r="R205" i="19"/>
  <c r="Q205" i="19"/>
  <c r="P205" i="19"/>
  <c r="O205" i="19"/>
  <c r="N205" i="19"/>
  <c r="M205" i="19"/>
  <c r="L205" i="19"/>
  <c r="K205" i="19"/>
  <c r="J205" i="19"/>
  <c r="I205" i="19"/>
  <c r="H205" i="19"/>
  <c r="G205" i="19"/>
  <c r="F205" i="19"/>
  <c r="E205" i="19"/>
  <c r="D205" i="19"/>
  <c r="C205" i="19"/>
  <c r="B205" i="19"/>
  <c r="W204" i="19"/>
  <c r="V204" i="19"/>
  <c r="U204" i="19"/>
  <c r="T204" i="19"/>
  <c r="S204" i="19"/>
  <c r="R204" i="19"/>
  <c r="Q204" i="19"/>
  <c r="P204" i="19"/>
  <c r="O204" i="19"/>
  <c r="N204" i="19"/>
  <c r="M204" i="19"/>
  <c r="L204" i="19"/>
  <c r="K204" i="19"/>
  <c r="J204" i="19"/>
  <c r="I204" i="19"/>
  <c r="H204" i="19"/>
  <c r="G204" i="19"/>
  <c r="F204" i="19"/>
  <c r="E204" i="19"/>
  <c r="D204" i="19"/>
  <c r="C204" i="19"/>
  <c r="B204" i="19"/>
  <c r="W202" i="19"/>
  <c r="V202" i="19"/>
  <c r="U202" i="19"/>
  <c r="T202" i="19"/>
  <c r="S202" i="19"/>
  <c r="R202" i="19"/>
  <c r="Q202" i="19"/>
  <c r="P202" i="19"/>
  <c r="O202" i="19"/>
  <c r="N202" i="19"/>
  <c r="M202" i="19"/>
  <c r="L202" i="19"/>
  <c r="K202" i="19"/>
  <c r="J202" i="19"/>
  <c r="I202" i="19"/>
  <c r="H202" i="19"/>
  <c r="G202" i="19"/>
  <c r="F202" i="19"/>
  <c r="E202" i="19"/>
  <c r="D202" i="19"/>
  <c r="C202" i="19"/>
  <c r="B202" i="19"/>
  <c r="W201" i="19"/>
  <c r="V201" i="19"/>
  <c r="U201" i="19"/>
  <c r="T201" i="19"/>
  <c r="S201" i="19"/>
  <c r="R201" i="19"/>
  <c r="Q201" i="19"/>
  <c r="P201" i="19"/>
  <c r="O201" i="19"/>
  <c r="N201" i="19"/>
  <c r="M201" i="19"/>
  <c r="L201" i="19"/>
  <c r="K201" i="19"/>
  <c r="J201" i="19"/>
  <c r="I201" i="19"/>
  <c r="H201" i="19"/>
  <c r="G201" i="19"/>
  <c r="F201" i="19"/>
  <c r="E201" i="19"/>
  <c r="D201" i="19"/>
  <c r="C201" i="19"/>
  <c r="C197" i="19" s="1"/>
  <c r="B201" i="19"/>
  <c r="W200" i="19"/>
  <c r="V200" i="19"/>
  <c r="U200" i="19"/>
  <c r="T200" i="19"/>
  <c r="S200" i="19"/>
  <c r="R200" i="19"/>
  <c r="Q200" i="19"/>
  <c r="P200" i="19"/>
  <c r="O200" i="19"/>
  <c r="N200" i="19"/>
  <c r="M200" i="19"/>
  <c r="L200" i="19"/>
  <c r="K200" i="19"/>
  <c r="J200" i="19"/>
  <c r="I200" i="19"/>
  <c r="H200" i="19"/>
  <c r="G200" i="19"/>
  <c r="F200" i="19"/>
  <c r="E200" i="19"/>
  <c r="D200" i="19"/>
  <c r="C200" i="19"/>
  <c r="B200" i="19"/>
  <c r="W199" i="19"/>
  <c r="V199" i="19"/>
  <c r="U199" i="19"/>
  <c r="T199" i="19"/>
  <c r="S199" i="19"/>
  <c r="R199" i="19"/>
  <c r="Q199" i="19"/>
  <c r="P199" i="19"/>
  <c r="O199" i="19"/>
  <c r="N199" i="19"/>
  <c r="M199" i="19"/>
  <c r="L199" i="19"/>
  <c r="K199" i="19"/>
  <c r="J199" i="19"/>
  <c r="I199" i="19"/>
  <c r="H199" i="19"/>
  <c r="G199" i="19"/>
  <c r="F199" i="19"/>
  <c r="E199" i="19"/>
  <c r="D199" i="19"/>
  <c r="C199" i="19"/>
  <c r="B199" i="19"/>
  <c r="W198" i="19"/>
  <c r="V198" i="19"/>
  <c r="U198" i="19"/>
  <c r="U197" i="19" s="1"/>
  <c r="T198" i="19"/>
  <c r="S198" i="19"/>
  <c r="R198" i="19"/>
  <c r="Q198" i="19"/>
  <c r="P198" i="19"/>
  <c r="O198" i="19"/>
  <c r="O197" i="19" s="1"/>
  <c r="N198" i="19"/>
  <c r="M198" i="19"/>
  <c r="M197" i="19" s="1"/>
  <c r="L198" i="19"/>
  <c r="K198" i="19"/>
  <c r="K197" i="19" s="1"/>
  <c r="J198" i="19"/>
  <c r="J197" i="19" s="1"/>
  <c r="I198" i="19"/>
  <c r="H198" i="19"/>
  <c r="H197" i="19" s="1"/>
  <c r="G198" i="19"/>
  <c r="F198" i="19"/>
  <c r="E198" i="19"/>
  <c r="D198" i="19"/>
  <c r="C198" i="19"/>
  <c r="B198" i="19"/>
  <c r="W195" i="19"/>
  <c r="V195" i="19"/>
  <c r="U195" i="19"/>
  <c r="T195" i="19"/>
  <c r="S195" i="19"/>
  <c r="R195" i="19"/>
  <c r="Q195" i="19"/>
  <c r="P195" i="19"/>
  <c r="O195" i="19"/>
  <c r="N195" i="19"/>
  <c r="M195" i="19"/>
  <c r="L195" i="19"/>
  <c r="K195" i="19"/>
  <c r="J195" i="19"/>
  <c r="I195" i="19"/>
  <c r="H195" i="19"/>
  <c r="G195" i="19"/>
  <c r="F195" i="19"/>
  <c r="E195" i="19"/>
  <c r="D195" i="19"/>
  <c r="C195" i="19"/>
  <c r="B195" i="19"/>
  <c r="W194" i="19"/>
  <c r="V194" i="19"/>
  <c r="U194" i="19"/>
  <c r="T194" i="19"/>
  <c r="S194" i="19"/>
  <c r="R194" i="19"/>
  <c r="Q194" i="19"/>
  <c r="P194" i="19"/>
  <c r="O194" i="19"/>
  <c r="N194" i="19"/>
  <c r="M194" i="19"/>
  <c r="L194" i="19"/>
  <c r="K194" i="19"/>
  <c r="J194" i="19"/>
  <c r="I194" i="19"/>
  <c r="H194" i="19"/>
  <c r="G194" i="19"/>
  <c r="F194" i="19"/>
  <c r="E194" i="19"/>
  <c r="D194" i="19"/>
  <c r="C194" i="19"/>
  <c r="B194" i="19"/>
  <c r="W193" i="19"/>
  <c r="V193" i="19"/>
  <c r="U193" i="19"/>
  <c r="T193" i="19"/>
  <c r="S193" i="19"/>
  <c r="R193" i="19"/>
  <c r="Q193" i="19"/>
  <c r="P193" i="19"/>
  <c r="O193" i="19"/>
  <c r="N193" i="19"/>
  <c r="M193" i="19"/>
  <c r="L193" i="19"/>
  <c r="K193" i="19"/>
  <c r="J193" i="19"/>
  <c r="I193" i="19"/>
  <c r="H193" i="19"/>
  <c r="G193" i="19"/>
  <c r="F193" i="19"/>
  <c r="E193" i="19"/>
  <c r="D193" i="19"/>
  <c r="C193" i="19"/>
  <c r="B193" i="19"/>
  <c r="W189" i="19"/>
  <c r="V189" i="19"/>
  <c r="U189" i="19"/>
  <c r="T189" i="19"/>
  <c r="S189" i="19"/>
  <c r="R189" i="19"/>
  <c r="Q189" i="19"/>
  <c r="P189" i="19"/>
  <c r="O189" i="19"/>
  <c r="N189" i="19"/>
  <c r="M189" i="19"/>
  <c r="L189" i="19"/>
  <c r="K189" i="19"/>
  <c r="J189" i="19"/>
  <c r="I189" i="19"/>
  <c r="H189" i="19"/>
  <c r="G189" i="19"/>
  <c r="F189" i="19"/>
  <c r="E189" i="19"/>
  <c r="D189" i="19"/>
  <c r="C189" i="19"/>
  <c r="B189" i="19"/>
  <c r="S188" i="19"/>
  <c r="W186" i="19"/>
  <c r="V186" i="19"/>
  <c r="U186" i="19"/>
  <c r="T186" i="19"/>
  <c r="S186" i="19"/>
  <c r="R186" i="19"/>
  <c r="Q186" i="19"/>
  <c r="P186" i="19"/>
  <c r="O186" i="19"/>
  <c r="N186" i="19"/>
  <c r="M186" i="19"/>
  <c r="L186" i="19"/>
  <c r="K186" i="19"/>
  <c r="J186" i="19"/>
  <c r="I186" i="19"/>
  <c r="H186" i="19"/>
  <c r="G186" i="19"/>
  <c r="F186" i="19"/>
  <c r="E186" i="19"/>
  <c r="D186" i="19"/>
  <c r="C186" i="19"/>
  <c r="B186" i="19"/>
  <c r="W182" i="19"/>
  <c r="V182" i="19"/>
  <c r="U182" i="19"/>
  <c r="T182" i="19"/>
  <c r="S182" i="19"/>
  <c r="R182" i="19"/>
  <c r="Q182" i="19"/>
  <c r="P182" i="19"/>
  <c r="O182" i="19"/>
  <c r="N182" i="19"/>
  <c r="M182" i="19"/>
  <c r="L182" i="19"/>
  <c r="K182" i="19"/>
  <c r="J182" i="19"/>
  <c r="I182" i="19"/>
  <c r="H182" i="19"/>
  <c r="G182" i="19"/>
  <c r="F182" i="19"/>
  <c r="E182" i="19"/>
  <c r="D182" i="19"/>
  <c r="C182" i="19"/>
  <c r="B182" i="19"/>
  <c r="W181" i="19"/>
  <c r="V181" i="19"/>
  <c r="U181" i="19"/>
  <c r="T181" i="19"/>
  <c r="S181" i="19"/>
  <c r="R181" i="19"/>
  <c r="Q181" i="19"/>
  <c r="P181" i="19"/>
  <c r="O181" i="19"/>
  <c r="N181" i="19"/>
  <c r="M181" i="19"/>
  <c r="L181" i="19"/>
  <c r="K181" i="19"/>
  <c r="J181" i="19"/>
  <c r="I181" i="19"/>
  <c r="H181" i="19"/>
  <c r="G181" i="19"/>
  <c r="F181" i="19"/>
  <c r="E181" i="19"/>
  <c r="D181" i="19"/>
  <c r="C181" i="19"/>
  <c r="B181" i="19"/>
  <c r="W180" i="19"/>
  <c r="V180" i="19"/>
  <c r="U180" i="19"/>
  <c r="T180" i="19"/>
  <c r="S180" i="19"/>
  <c r="R180" i="19"/>
  <c r="Q180" i="19"/>
  <c r="P180" i="19"/>
  <c r="O180" i="19"/>
  <c r="N180" i="19"/>
  <c r="M180" i="19"/>
  <c r="L180" i="19"/>
  <c r="K180" i="19"/>
  <c r="J180" i="19"/>
  <c r="I180" i="19"/>
  <c r="H180" i="19"/>
  <c r="G180" i="19"/>
  <c r="F180" i="19"/>
  <c r="E180" i="19"/>
  <c r="D180" i="19"/>
  <c r="C180" i="19"/>
  <c r="B180" i="19"/>
  <c r="W179" i="19"/>
  <c r="V179" i="19"/>
  <c r="U179" i="19"/>
  <c r="T179" i="19"/>
  <c r="S179" i="19"/>
  <c r="R179" i="19"/>
  <c r="Q179" i="19"/>
  <c r="P179" i="19"/>
  <c r="O179" i="19"/>
  <c r="N179" i="19"/>
  <c r="M179" i="19"/>
  <c r="L179" i="19"/>
  <c r="K179" i="19"/>
  <c r="J179" i="19"/>
  <c r="I179" i="19"/>
  <c r="H179" i="19"/>
  <c r="G179" i="19"/>
  <c r="F179" i="19"/>
  <c r="E179" i="19"/>
  <c r="D179" i="19"/>
  <c r="C179" i="19"/>
  <c r="B179" i="19"/>
  <c r="W175" i="19"/>
  <c r="V175" i="19"/>
  <c r="U175" i="19"/>
  <c r="T175" i="19"/>
  <c r="S175" i="19"/>
  <c r="R175" i="19"/>
  <c r="Q175" i="19"/>
  <c r="P175" i="19"/>
  <c r="O175" i="19"/>
  <c r="N175" i="19"/>
  <c r="M175" i="19"/>
  <c r="L175" i="19"/>
  <c r="K175" i="19"/>
  <c r="J175" i="19"/>
  <c r="I175" i="19"/>
  <c r="H175" i="19"/>
  <c r="G175" i="19"/>
  <c r="F175" i="19"/>
  <c r="E175" i="19"/>
  <c r="D175" i="19"/>
  <c r="C175" i="19"/>
  <c r="B175" i="19"/>
  <c r="W174" i="19"/>
  <c r="V174" i="19"/>
  <c r="U174" i="19"/>
  <c r="T174" i="19"/>
  <c r="S174" i="19"/>
  <c r="R174" i="19"/>
  <c r="Q174" i="19"/>
  <c r="P174" i="19"/>
  <c r="O174" i="19"/>
  <c r="N174" i="19"/>
  <c r="M174" i="19"/>
  <c r="L174" i="19"/>
  <c r="K174" i="19"/>
  <c r="J174" i="19"/>
  <c r="I174" i="19"/>
  <c r="H174" i="19"/>
  <c r="G174" i="19"/>
  <c r="F174" i="19"/>
  <c r="E174" i="19"/>
  <c r="D174" i="19"/>
  <c r="C174" i="19"/>
  <c r="B174" i="19"/>
  <c r="W170" i="19"/>
  <c r="V170" i="19"/>
  <c r="U170" i="19"/>
  <c r="T170" i="19"/>
  <c r="S170" i="19"/>
  <c r="R170" i="19"/>
  <c r="Q170" i="19"/>
  <c r="P170" i="19"/>
  <c r="O170" i="19"/>
  <c r="N170" i="19"/>
  <c r="M170" i="19"/>
  <c r="L170" i="19"/>
  <c r="K170" i="19"/>
  <c r="J170" i="19"/>
  <c r="I170" i="19"/>
  <c r="H170" i="19"/>
  <c r="G170" i="19"/>
  <c r="F170" i="19"/>
  <c r="E170" i="19"/>
  <c r="D170" i="19"/>
  <c r="C170" i="19"/>
  <c r="B170" i="19"/>
  <c r="P167" i="19"/>
  <c r="W166" i="19"/>
  <c r="V166" i="19"/>
  <c r="U166" i="19"/>
  <c r="T166" i="19"/>
  <c r="S166" i="19"/>
  <c r="R166" i="19"/>
  <c r="Q166" i="19"/>
  <c r="P166" i="19"/>
  <c r="O166" i="19"/>
  <c r="N166" i="19"/>
  <c r="M166" i="19"/>
  <c r="L166" i="19"/>
  <c r="K166" i="19"/>
  <c r="J166" i="19"/>
  <c r="I166" i="19"/>
  <c r="H166" i="19"/>
  <c r="G166" i="19"/>
  <c r="F166" i="19"/>
  <c r="E166" i="19"/>
  <c r="D166" i="19"/>
  <c r="C166" i="19"/>
  <c r="B166" i="19"/>
  <c r="W164" i="19"/>
  <c r="V164" i="19"/>
  <c r="U164" i="19"/>
  <c r="T164" i="19"/>
  <c r="S164" i="19"/>
  <c r="R164" i="19"/>
  <c r="Q164" i="19"/>
  <c r="P164" i="19"/>
  <c r="O164" i="19"/>
  <c r="N164" i="19"/>
  <c r="M164" i="19"/>
  <c r="L164" i="19"/>
  <c r="K164" i="19"/>
  <c r="J164" i="19"/>
  <c r="I164" i="19"/>
  <c r="H164" i="19"/>
  <c r="G164" i="19"/>
  <c r="F164" i="19"/>
  <c r="E164" i="19"/>
  <c r="D164" i="19"/>
  <c r="C164" i="19"/>
  <c r="B164" i="19"/>
  <c r="W163" i="19"/>
  <c r="V163" i="19"/>
  <c r="U163" i="19"/>
  <c r="T163" i="19"/>
  <c r="S163" i="19"/>
  <c r="R163" i="19"/>
  <c r="Q163" i="19"/>
  <c r="P163" i="19"/>
  <c r="O163" i="19"/>
  <c r="N163" i="19"/>
  <c r="M163" i="19"/>
  <c r="L163" i="19"/>
  <c r="K163" i="19"/>
  <c r="J163" i="19"/>
  <c r="I163" i="19"/>
  <c r="H163" i="19"/>
  <c r="G163" i="19"/>
  <c r="F163" i="19"/>
  <c r="E163" i="19"/>
  <c r="D163" i="19"/>
  <c r="C163" i="19"/>
  <c r="B163" i="19"/>
  <c r="W162" i="19"/>
  <c r="V162" i="19"/>
  <c r="U162" i="19"/>
  <c r="T162" i="19"/>
  <c r="S162" i="19"/>
  <c r="R162" i="19"/>
  <c r="Q162" i="19"/>
  <c r="P162" i="19"/>
  <c r="O162" i="19"/>
  <c r="N162" i="19"/>
  <c r="M162" i="19"/>
  <c r="L162" i="19"/>
  <c r="K162" i="19"/>
  <c r="J162" i="19"/>
  <c r="I162" i="19"/>
  <c r="H162" i="19"/>
  <c r="G162" i="19"/>
  <c r="F162" i="19"/>
  <c r="E162" i="19"/>
  <c r="D162" i="19"/>
  <c r="C162" i="19"/>
  <c r="B162" i="19"/>
  <c r="W161" i="19"/>
  <c r="V161" i="19"/>
  <c r="U161" i="19"/>
  <c r="T161" i="19"/>
  <c r="S161" i="19"/>
  <c r="R161" i="19"/>
  <c r="Q161" i="19"/>
  <c r="P161" i="19"/>
  <c r="O161" i="19"/>
  <c r="N161" i="19"/>
  <c r="M161" i="19"/>
  <c r="L161" i="19"/>
  <c r="K161" i="19"/>
  <c r="J161" i="19"/>
  <c r="I161" i="19"/>
  <c r="H161" i="19"/>
  <c r="G161" i="19"/>
  <c r="F161" i="19"/>
  <c r="E161" i="19"/>
  <c r="D161" i="19"/>
  <c r="C161" i="19"/>
  <c r="B161" i="19"/>
  <c r="W142" i="19"/>
  <c r="W209" i="19" s="1"/>
  <c r="V142" i="19"/>
  <c r="U142" i="19"/>
  <c r="T142" i="19"/>
  <c r="T209" i="19" s="1"/>
  <c r="S142" i="19"/>
  <c r="S209" i="19" s="1"/>
  <c r="R142" i="19"/>
  <c r="Q142" i="19"/>
  <c r="P142" i="19"/>
  <c r="P209" i="19" s="1"/>
  <c r="O142" i="19"/>
  <c r="O209" i="19" s="1"/>
  <c r="N142" i="19"/>
  <c r="M142" i="19"/>
  <c r="L142" i="19"/>
  <c r="K142" i="19"/>
  <c r="J142" i="19"/>
  <c r="I142" i="19"/>
  <c r="H142" i="19"/>
  <c r="G142" i="19"/>
  <c r="G209" i="19" s="1"/>
  <c r="F142" i="19"/>
  <c r="E142" i="19"/>
  <c r="D142" i="19"/>
  <c r="D209" i="19" s="1"/>
  <c r="C142" i="19"/>
  <c r="C209" i="19" s="1"/>
  <c r="B142" i="19"/>
  <c r="W121" i="19"/>
  <c r="V121" i="19"/>
  <c r="U121" i="19"/>
  <c r="T121" i="19"/>
  <c r="S121" i="19"/>
  <c r="R121" i="19"/>
  <c r="Q121" i="19"/>
  <c r="P121" i="19"/>
  <c r="P203" i="19" s="1"/>
  <c r="O121" i="19"/>
  <c r="O203" i="19" s="1"/>
  <c r="N121" i="19"/>
  <c r="M121" i="19"/>
  <c r="L121" i="19"/>
  <c r="K121" i="19"/>
  <c r="J121" i="19"/>
  <c r="I121" i="19"/>
  <c r="H121" i="19"/>
  <c r="H203" i="19" s="1"/>
  <c r="G121" i="19"/>
  <c r="F121" i="19"/>
  <c r="E121" i="19"/>
  <c r="D121" i="19"/>
  <c r="C121" i="19"/>
  <c r="B121" i="19"/>
  <c r="W93" i="19"/>
  <c r="V93" i="19"/>
  <c r="U93" i="19"/>
  <c r="T93" i="19"/>
  <c r="S93" i="19"/>
  <c r="S61" i="19" s="1"/>
  <c r="R93" i="19"/>
  <c r="Q93" i="19"/>
  <c r="P93" i="19"/>
  <c r="O93" i="19"/>
  <c r="N93" i="19"/>
  <c r="M93" i="19"/>
  <c r="M61" i="19" s="1"/>
  <c r="M81" i="16" s="1"/>
  <c r="M110" i="4" s="1"/>
  <c r="L93" i="19"/>
  <c r="K93" i="19"/>
  <c r="J93" i="19"/>
  <c r="I93" i="19"/>
  <c r="H93" i="19"/>
  <c r="G93" i="19"/>
  <c r="F93" i="19"/>
  <c r="E93" i="19"/>
  <c r="D93" i="19"/>
  <c r="C93" i="19"/>
  <c r="B93" i="19"/>
  <c r="W72" i="19"/>
  <c r="V72" i="19"/>
  <c r="U72" i="19"/>
  <c r="T72" i="19"/>
  <c r="S72" i="19"/>
  <c r="R72" i="19"/>
  <c r="Q72" i="19"/>
  <c r="P72" i="19"/>
  <c r="O72" i="19"/>
  <c r="N72" i="19"/>
  <c r="M72" i="19"/>
  <c r="L72" i="19"/>
  <c r="K72" i="19"/>
  <c r="J72" i="19"/>
  <c r="I72" i="19"/>
  <c r="H72" i="19"/>
  <c r="G72" i="19"/>
  <c r="F72" i="19"/>
  <c r="F61" i="19" s="1"/>
  <c r="E72" i="19"/>
  <c r="D72" i="19"/>
  <c r="C72" i="19"/>
  <c r="B72" i="19"/>
  <c r="V61" i="19"/>
  <c r="V183" i="19" s="1"/>
  <c r="U61" i="19"/>
  <c r="U183" i="19" s="1"/>
  <c r="N61" i="19"/>
  <c r="E61" i="19"/>
  <c r="E81" i="16" s="1"/>
  <c r="E110" i="4" s="1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I5" i="19" s="1"/>
  <c r="H44" i="19"/>
  <c r="H5" i="19" s="1"/>
  <c r="G44" i="19"/>
  <c r="G5" i="19" s="1"/>
  <c r="F44" i="19"/>
  <c r="E44" i="19"/>
  <c r="D44" i="19"/>
  <c r="C44" i="19"/>
  <c r="B44" i="19"/>
  <c r="B5" i="19" s="1"/>
  <c r="W5" i="19"/>
  <c r="W173" i="19" s="1"/>
  <c r="R5" i="19"/>
  <c r="R173" i="19" s="1"/>
  <c r="Q5" i="19"/>
  <c r="Q173" i="19" s="1"/>
  <c r="P5" i="19"/>
  <c r="P80" i="16" s="1"/>
  <c r="P109" i="4" s="1"/>
  <c r="O5" i="19"/>
  <c r="O171" i="19" s="1"/>
  <c r="J5" i="19"/>
  <c r="J80" i="16" s="1"/>
  <c r="J109" i="4" s="1"/>
  <c r="A1" i="19"/>
  <c r="W249" i="18"/>
  <c r="V249" i="18"/>
  <c r="U249" i="18"/>
  <c r="T249" i="18"/>
  <c r="S249" i="18"/>
  <c r="R249" i="18"/>
  <c r="Q249" i="18"/>
  <c r="P249" i="18"/>
  <c r="O249" i="18"/>
  <c r="N249" i="18"/>
  <c r="M249" i="18"/>
  <c r="L249" i="18"/>
  <c r="K249" i="18"/>
  <c r="J249" i="18"/>
  <c r="I249" i="18"/>
  <c r="H249" i="18"/>
  <c r="G249" i="18"/>
  <c r="F249" i="18"/>
  <c r="E249" i="18"/>
  <c r="D249" i="18"/>
  <c r="C249" i="18"/>
  <c r="B249" i="18"/>
  <c r="W247" i="18"/>
  <c r="V247" i="18"/>
  <c r="U247" i="18"/>
  <c r="T247" i="18"/>
  <c r="S247" i="18"/>
  <c r="R247" i="18"/>
  <c r="Q247" i="18"/>
  <c r="P247" i="18"/>
  <c r="O247" i="18"/>
  <c r="N247" i="18"/>
  <c r="M247" i="18"/>
  <c r="L247" i="18"/>
  <c r="K247" i="18"/>
  <c r="J247" i="18"/>
  <c r="I247" i="18"/>
  <c r="H247" i="18"/>
  <c r="G247" i="18"/>
  <c r="F247" i="18"/>
  <c r="E247" i="18"/>
  <c r="D247" i="18"/>
  <c r="C247" i="18"/>
  <c r="B247" i="18"/>
  <c r="S246" i="18"/>
  <c r="R246" i="18"/>
  <c r="W245" i="18"/>
  <c r="V245" i="18"/>
  <c r="U245" i="18"/>
  <c r="T245" i="18"/>
  <c r="S245" i="18"/>
  <c r="R245" i="18"/>
  <c r="Q245" i="18"/>
  <c r="P245" i="18"/>
  <c r="O245" i="18"/>
  <c r="N245" i="18"/>
  <c r="M245" i="18"/>
  <c r="L245" i="18"/>
  <c r="K245" i="18"/>
  <c r="J245" i="18"/>
  <c r="I245" i="18"/>
  <c r="H245" i="18"/>
  <c r="G245" i="18"/>
  <c r="F245" i="18"/>
  <c r="E245" i="18"/>
  <c r="D245" i="18"/>
  <c r="C245" i="18"/>
  <c r="B245" i="18"/>
  <c r="W244" i="18"/>
  <c r="V244" i="18"/>
  <c r="U244" i="18"/>
  <c r="T244" i="18"/>
  <c r="S244" i="18"/>
  <c r="R244" i="18"/>
  <c r="Q244" i="18"/>
  <c r="P244" i="18"/>
  <c r="O244" i="18"/>
  <c r="N244" i="18"/>
  <c r="M244" i="18"/>
  <c r="L244" i="18"/>
  <c r="K244" i="18"/>
  <c r="J244" i="18"/>
  <c r="I244" i="18"/>
  <c r="H244" i="18"/>
  <c r="G244" i="18"/>
  <c r="F244" i="18"/>
  <c r="E244" i="18"/>
  <c r="D244" i="18"/>
  <c r="C244" i="18"/>
  <c r="B244" i="18"/>
  <c r="W243" i="18"/>
  <c r="V243" i="18"/>
  <c r="U243" i="18"/>
  <c r="T243" i="18"/>
  <c r="S243" i="18"/>
  <c r="R243" i="18"/>
  <c r="Q243" i="18"/>
  <c r="P243" i="18"/>
  <c r="O243" i="18"/>
  <c r="N243" i="18"/>
  <c r="M243" i="18"/>
  <c r="L243" i="18"/>
  <c r="K243" i="18"/>
  <c r="J243" i="18"/>
  <c r="I243" i="18"/>
  <c r="H243" i="18"/>
  <c r="G243" i="18"/>
  <c r="F243" i="18"/>
  <c r="E243" i="18"/>
  <c r="D243" i="18"/>
  <c r="C243" i="18"/>
  <c r="B243" i="18"/>
  <c r="W242" i="18"/>
  <c r="V242" i="18"/>
  <c r="U242" i="18"/>
  <c r="T242" i="18"/>
  <c r="S242" i="18"/>
  <c r="R242" i="18"/>
  <c r="Q242" i="18"/>
  <c r="P242" i="18"/>
  <c r="O242" i="18"/>
  <c r="N242" i="18"/>
  <c r="M242" i="18"/>
  <c r="L242" i="18"/>
  <c r="K242" i="18"/>
  <c r="J242" i="18"/>
  <c r="I242" i="18"/>
  <c r="H242" i="18"/>
  <c r="G242" i="18"/>
  <c r="F242" i="18"/>
  <c r="E242" i="18"/>
  <c r="D242" i="18"/>
  <c r="C242" i="18"/>
  <c r="B242" i="18"/>
  <c r="W241" i="18"/>
  <c r="V241" i="18"/>
  <c r="U241" i="18"/>
  <c r="T241" i="18"/>
  <c r="S241" i="18"/>
  <c r="R241" i="18"/>
  <c r="Q241" i="18"/>
  <c r="P241" i="18"/>
  <c r="O241" i="18"/>
  <c r="N241" i="18"/>
  <c r="M241" i="18"/>
  <c r="L241" i="18"/>
  <c r="K241" i="18"/>
  <c r="J241" i="18"/>
  <c r="I241" i="18"/>
  <c r="H241" i="18"/>
  <c r="G241" i="18"/>
  <c r="F241" i="18"/>
  <c r="E241" i="18"/>
  <c r="D241" i="18"/>
  <c r="C241" i="18"/>
  <c r="B241" i="18"/>
  <c r="W240" i="18"/>
  <c r="V240" i="18"/>
  <c r="U240" i="18"/>
  <c r="T240" i="18"/>
  <c r="S240" i="18"/>
  <c r="R240" i="18"/>
  <c r="Q240" i="18"/>
  <c r="P240" i="18"/>
  <c r="O240" i="18"/>
  <c r="N240" i="18"/>
  <c r="M240" i="18"/>
  <c r="L240" i="18"/>
  <c r="K240" i="18"/>
  <c r="J240" i="18"/>
  <c r="I240" i="18"/>
  <c r="H240" i="18"/>
  <c r="G240" i="18"/>
  <c r="F240" i="18"/>
  <c r="E240" i="18"/>
  <c r="D240" i="18"/>
  <c r="C240" i="18"/>
  <c r="B240" i="18"/>
  <c r="W238" i="18"/>
  <c r="V238" i="18"/>
  <c r="U238" i="18"/>
  <c r="T238" i="18"/>
  <c r="S238" i="18"/>
  <c r="R238" i="18"/>
  <c r="Q238" i="18"/>
  <c r="P238" i="18"/>
  <c r="O238" i="18"/>
  <c r="N238" i="18"/>
  <c r="M238" i="18"/>
  <c r="L238" i="18"/>
  <c r="K238" i="18"/>
  <c r="J238" i="18"/>
  <c r="I238" i="18"/>
  <c r="H238" i="18"/>
  <c r="G238" i="18"/>
  <c r="F238" i="18"/>
  <c r="E238" i="18"/>
  <c r="D238" i="18"/>
  <c r="C238" i="18"/>
  <c r="B238" i="18"/>
  <c r="W236" i="18"/>
  <c r="V236" i="18"/>
  <c r="U236" i="18"/>
  <c r="T236" i="18"/>
  <c r="S236" i="18"/>
  <c r="R236" i="18"/>
  <c r="Q236" i="18"/>
  <c r="P236" i="18"/>
  <c r="O236" i="18"/>
  <c r="N236" i="18"/>
  <c r="M236" i="18"/>
  <c r="L236" i="18"/>
  <c r="K236" i="18"/>
  <c r="J236" i="18"/>
  <c r="I236" i="18"/>
  <c r="H236" i="18"/>
  <c r="G236" i="18"/>
  <c r="F236" i="18"/>
  <c r="E236" i="18"/>
  <c r="D236" i="18"/>
  <c r="C236" i="18"/>
  <c r="B236" i="18"/>
  <c r="W234" i="18"/>
  <c r="V234" i="18"/>
  <c r="U234" i="18"/>
  <c r="T234" i="18"/>
  <c r="S234" i="18"/>
  <c r="R234" i="18"/>
  <c r="Q234" i="18"/>
  <c r="P234" i="18"/>
  <c r="O234" i="18"/>
  <c r="N234" i="18"/>
  <c r="M234" i="18"/>
  <c r="L234" i="18"/>
  <c r="K234" i="18"/>
  <c r="J234" i="18"/>
  <c r="I234" i="18"/>
  <c r="H234" i="18"/>
  <c r="G234" i="18"/>
  <c r="F234" i="18"/>
  <c r="E234" i="18"/>
  <c r="D234" i="18"/>
  <c r="C234" i="18"/>
  <c r="B234" i="18"/>
  <c r="W233" i="18"/>
  <c r="V233" i="18"/>
  <c r="U233" i="18"/>
  <c r="T233" i="18"/>
  <c r="S233" i="18"/>
  <c r="R233" i="18"/>
  <c r="Q233" i="18"/>
  <c r="P233" i="18"/>
  <c r="O233" i="18"/>
  <c r="N233" i="18"/>
  <c r="M233" i="18"/>
  <c r="L233" i="18"/>
  <c r="K233" i="18"/>
  <c r="J233" i="18"/>
  <c r="I233" i="18"/>
  <c r="H233" i="18"/>
  <c r="G233" i="18"/>
  <c r="F233" i="18"/>
  <c r="E233" i="18"/>
  <c r="D233" i="18"/>
  <c r="C233" i="18"/>
  <c r="B233" i="18"/>
  <c r="W232" i="18"/>
  <c r="V232" i="18"/>
  <c r="U232" i="18"/>
  <c r="T232" i="18"/>
  <c r="S232" i="18"/>
  <c r="R232" i="18"/>
  <c r="Q232" i="18"/>
  <c r="P232" i="18"/>
  <c r="O232" i="18"/>
  <c r="N232" i="18"/>
  <c r="M232" i="18"/>
  <c r="L232" i="18"/>
  <c r="K232" i="18"/>
  <c r="J232" i="18"/>
  <c r="I232" i="18"/>
  <c r="H232" i="18"/>
  <c r="G232" i="18"/>
  <c r="F232" i="18"/>
  <c r="E232" i="18"/>
  <c r="D232" i="18"/>
  <c r="C232" i="18"/>
  <c r="B232" i="18"/>
  <c r="W231" i="18"/>
  <c r="V231" i="18"/>
  <c r="U231" i="18"/>
  <c r="T231" i="18"/>
  <c r="S231" i="18"/>
  <c r="R231" i="18"/>
  <c r="Q231" i="18"/>
  <c r="P231" i="18"/>
  <c r="O231" i="18"/>
  <c r="N231" i="18"/>
  <c r="M231" i="18"/>
  <c r="L231" i="18"/>
  <c r="K231" i="18"/>
  <c r="J231" i="18"/>
  <c r="I231" i="18"/>
  <c r="H231" i="18"/>
  <c r="G231" i="18"/>
  <c r="F231" i="18"/>
  <c r="E231" i="18"/>
  <c r="D231" i="18"/>
  <c r="C231" i="18"/>
  <c r="B231" i="18"/>
  <c r="W230" i="18"/>
  <c r="V230" i="18"/>
  <c r="U230" i="18"/>
  <c r="T230" i="18"/>
  <c r="S230" i="18"/>
  <c r="R230" i="18"/>
  <c r="Q230" i="18"/>
  <c r="P230" i="18"/>
  <c r="O230" i="18"/>
  <c r="N230" i="18"/>
  <c r="M230" i="18"/>
  <c r="L230" i="18"/>
  <c r="K230" i="18"/>
  <c r="J230" i="18"/>
  <c r="I230" i="18"/>
  <c r="H230" i="18"/>
  <c r="G230" i="18"/>
  <c r="F230" i="18"/>
  <c r="E230" i="18"/>
  <c r="D230" i="18"/>
  <c r="C230" i="18"/>
  <c r="B230" i="18"/>
  <c r="W229" i="18"/>
  <c r="V229" i="18"/>
  <c r="U229" i="18"/>
  <c r="T229" i="18"/>
  <c r="S229" i="18"/>
  <c r="R229" i="18"/>
  <c r="Q229" i="18"/>
  <c r="P229" i="18"/>
  <c r="O229" i="18"/>
  <c r="N229" i="18"/>
  <c r="M229" i="18"/>
  <c r="L229" i="18"/>
  <c r="K229" i="18"/>
  <c r="J229" i="18"/>
  <c r="I229" i="18"/>
  <c r="H229" i="18"/>
  <c r="G229" i="18"/>
  <c r="F229" i="18"/>
  <c r="E229" i="18"/>
  <c r="D229" i="18"/>
  <c r="C229" i="18"/>
  <c r="B229" i="18"/>
  <c r="W227" i="18"/>
  <c r="V227" i="18"/>
  <c r="U227" i="18"/>
  <c r="T227" i="18"/>
  <c r="S227" i="18"/>
  <c r="R227" i="18"/>
  <c r="Q227" i="18"/>
  <c r="P227" i="18"/>
  <c r="O227" i="18"/>
  <c r="N227" i="18"/>
  <c r="M227" i="18"/>
  <c r="L227" i="18"/>
  <c r="K227" i="18"/>
  <c r="J227" i="18"/>
  <c r="I227" i="18"/>
  <c r="H227" i="18"/>
  <c r="G227" i="18"/>
  <c r="F227" i="18"/>
  <c r="E227" i="18"/>
  <c r="D227" i="18"/>
  <c r="C227" i="18"/>
  <c r="B227" i="18"/>
  <c r="W225" i="18"/>
  <c r="V225" i="18"/>
  <c r="U225" i="18"/>
  <c r="T225" i="18"/>
  <c r="S225" i="18"/>
  <c r="R225" i="18"/>
  <c r="Q225" i="18"/>
  <c r="P225" i="18"/>
  <c r="O225" i="18"/>
  <c r="N225" i="18"/>
  <c r="M225" i="18"/>
  <c r="L225" i="18"/>
  <c r="K225" i="18"/>
  <c r="J225" i="18"/>
  <c r="I225" i="18"/>
  <c r="H225" i="18"/>
  <c r="G225" i="18"/>
  <c r="F225" i="18"/>
  <c r="E225" i="18"/>
  <c r="D225" i="18"/>
  <c r="C225" i="18"/>
  <c r="B225" i="18"/>
  <c r="W224" i="18"/>
  <c r="V224" i="18"/>
  <c r="U224" i="18"/>
  <c r="T224" i="18"/>
  <c r="S224" i="18"/>
  <c r="R224" i="18"/>
  <c r="Q224" i="18"/>
  <c r="P224" i="18"/>
  <c r="O224" i="18"/>
  <c r="N224" i="18"/>
  <c r="M224" i="18"/>
  <c r="L224" i="18"/>
  <c r="K224" i="18"/>
  <c r="J224" i="18"/>
  <c r="I224" i="18"/>
  <c r="H224" i="18"/>
  <c r="G224" i="18"/>
  <c r="F224" i="18"/>
  <c r="E224" i="18"/>
  <c r="D224" i="18"/>
  <c r="C224" i="18"/>
  <c r="B224" i="18"/>
  <c r="W222" i="18"/>
  <c r="V222" i="18"/>
  <c r="U222" i="18"/>
  <c r="T222" i="18"/>
  <c r="S222" i="18"/>
  <c r="R222" i="18"/>
  <c r="Q222" i="18"/>
  <c r="P222" i="18"/>
  <c r="O222" i="18"/>
  <c r="N222" i="18"/>
  <c r="M222" i="18"/>
  <c r="L222" i="18"/>
  <c r="K222" i="18"/>
  <c r="J222" i="18"/>
  <c r="I222" i="18"/>
  <c r="H222" i="18"/>
  <c r="G222" i="18"/>
  <c r="F222" i="18"/>
  <c r="E222" i="18"/>
  <c r="D222" i="18"/>
  <c r="C222" i="18"/>
  <c r="B222" i="18"/>
  <c r="W221" i="18"/>
  <c r="V221" i="18"/>
  <c r="U221" i="18"/>
  <c r="T221" i="18"/>
  <c r="S221" i="18"/>
  <c r="R221" i="18"/>
  <c r="Q221" i="18"/>
  <c r="P221" i="18"/>
  <c r="O221" i="18"/>
  <c r="N221" i="18"/>
  <c r="M221" i="18"/>
  <c r="L221" i="18"/>
  <c r="K221" i="18"/>
  <c r="J221" i="18"/>
  <c r="I221" i="18"/>
  <c r="H221" i="18"/>
  <c r="G221" i="18"/>
  <c r="F221" i="18"/>
  <c r="E221" i="18"/>
  <c r="D221" i="18"/>
  <c r="C221" i="18"/>
  <c r="B221" i="18"/>
  <c r="W220" i="18"/>
  <c r="V220" i="18"/>
  <c r="U220" i="18"/>
  <c r="T220" i="18"/>
  <c r="S220" i="18"/>
  <c r="R220" i="18"/>
  <c r="Q220" i="18"/>
  <c r="P220" i="18"/>
  <c r="O220" i="18"/>
  <c r="N220" i="18"/>
  <c r="M220" i="18"/>
  <c r="L220" i="18"/>
  <c r="K220" i="18"/>
  <c r="J220" i="18"/>
  <c r="I220" i="18"/>
  <c r="H220" i="18"/>
  <c r="G220" i="18"/>
  <c r="F220" i="18"/>
  <c r="E220" i="18"/>
  <c r="D220" i="18"/>
  <c r="C220" i="18"/>
  <c r="B220" i="18"/>
  <c r="W219" i="18"/>
  <c r="V219" i="18"/>
  <c r="U219" i="18"/>
  <c r="T219" i="18"/>
  <c r="S219" i="18"/>
  <c r="R219" i="18"/>
  <c r="Q219" i="18"/>
  <c r="P219" i="18"/>
  <c r="O219" i="18"/>
  <c r="N219" i="18"/>
  <c r="M219" i="18"/>
  <c r="L219" i="18"/>
  <c r="K219" i="18"/>
  <c r="J219" i="18"/>
  <c r="I219" i="18"/>
  <c r="H219" i="18"/>
  <c r="G219" i="18"/>
  <c r="F219" i="18"/>
  <c r="E219" i="18"/>
  <c r="D219" i="18"/>
  <c r="C219" i="18"/>
  <c r="B219" i="18"/>
  <c r="W218" i="18"/>
  <c r="V218" i="18"/>
  <c r="U218" i="18"/>
  <c r="T218" i="18"/>
  <c r="S218" i="18"/>
  <c r="R218" i="18"/>
  <c r="Q218" i="18"/>
  <c r="P218" i="18"/>
  <c r="O218" i="18"/>
  <c r="N218" i="18"/>
  <c r="M218" i="18"/>
  <c r="L218" i="18"/>
  <c r="K218" i="18"/>
  <c r="J218" i="18"/>
  <c r="I218" i="18"/>
  <c r="H218" i="18"/>
  <c r="G218" i="18"/>
  <c r="F218" i="18"/>
  <c r="E218" i="18"/>
  <c r="D218" i="18"/>
  <c r="C218" i="18"/>
  <c r="B218" i="18"/>
  <c r="W213" i="18"/>
  <c r="V213" i="18"/>
  <c r="U213" i="18"/>
  <c r="T213" i="18"/>
  <c r="S213" i="18"/>
  <c r="R213" i="18"/>
  <c r="Q213" i="18"/>
  <c r="P213" i="18"/>
  <c r="O213" i="18"/>
  <c r="N213" i="18"/>
  <c r="M213" i="18"/>
  <c r="L213" i="18"/>
  <c r="K213" i="18"/>
  <c r="J213" i="18"/>
  <c r="I213" i="18"/>
  <c r="H213" i="18"/>
  <c r="G213" i="18"/>
  <c r="F213" i="18"/>
  <c r="E213" i="18"/>
  <c r="D213" i="18"/>
  <c r="C213" i="18"/>
  <c r="B213" i="18"/>
  <c r="W212" i="18"/>
  <c r="V212" i="18"/>
  <c r="U212" i="18"/>
  <c r="T212" i="18"/>
  <c r="S212" i="18"/>
  <c r="R212" i="18"/>
  <c r="Q212" i="18"/>
  <c r="P212" i="18"/>
  <c r="O212" i="18"/>
  <c r="N212" i="18"/>
  <c r="M212" i="18"/>
  <c r="L212" i="18"/>
  <c r="K212" i="18"/>
  <c r="J212" i="18"/>
  <c r="I212" i="18"/>
  <c r="H212" i="18"/>
  <c r="G212" i="18"/>
  <c r="F212" i="18"/>
  <c r="E212" i="18"/>
  <c r="D212" i="18"/>
  <c r="C212" i="18"/>
  <c r="B212" i="18"/>
  <c r="W211" i="18"/>
  <c r="V211" i="18"/>
  <c r="U211" i="18"/>
  <c r="T211" i="18"/>
  <c r="S211" i="18"/>
  <c r="R211" i="18"/>
  <c r="Q211" i="18"/>
  <c r="P211" i="18"/>
  <c r="O211" i="18"/>
  <c r="N211" i="18"/>
  <c r="M211" i="18"/>
  <c r="L211" i="18"/>
  <c r="K211" i="18"/>
  <c r="J211" i="18"/>
  <c r="I211" i="18"/>
  <c r="H211" i="18"/>
  <c r="G211" i="18"/>
  <c r="F211" i="18"/>
  <c r="E211" i="18"/>
  <c r="D211" i="18"/>
  <c r="C211" i="18"/>
  <c r="B211" i="18"/>
  <c r="W210" i="18"/>
  <c r="V210" i="18"/>
  <c r="U210" i="18"/>
  <c r="T210" i="18"/>
  <c r="S210" i="18"/>
  <c r="R210" i="18"/>
  <c r="Q210" i="18"/>
  <c r="P210" i="18"/>
  <c r="O210" i="18"/>
  <c r="N210" i="18"/>
  <c r="M210" i="18"/>
  <c r="L210" i="18"/>
  <c r="K210" i="18"/>
  <c r="J210" i="18"/>
  <c r="I210" i="18"/>
  <c r="H210" i="18"/>
  <c r="G210" i="18"/>
  <c r="F210" i="18"/>
  <c r="E210" i="18"/>
  <c r="D210" i="18"/>
  <c r="C210" i="18"/>
  <c r="B210" i="18"/>
  <c r="W208" i="18"/>
  <c r="V208" i="18"/>
  <c r="U208" i="18"/>
  <c r="T208" i="18"/>
  <c r="S208" i="18"/>
  <c r="R208" i="18"/>
  <c r="Q208" i="18"/>
  <c r="P208" i="18"/>
  <c r="O208" i="18"/>
  <c r="N208" i="18"/>
  <c r="M208" i="18"/>
  <c r="L208" i="18"/>
  <c r="K208" i="18"/>
  <c r="J208" i="18"/>
  <c r="I208" i="18"/>
  <c r="H208" i="18"/>
  <c r="G208" i="18"/>
  <c r="F208" i="18"/>
  <c r="E208" i="18"/>
  <c r="D208" i="18"/>
  <c r="C208" i="18"/>
  <c r="B208" i="18"/>
  <c r="W207" i="18"/>
  <c r="V207" i="18"/>
  <c r="U207" i="18"/>
  <c r="T207" i="18"/>
  <c r="S207" i="18"/>
  <c r="R207" i="18"/>
  <c r="Q207" i="18"/>
  <c r="P207" i="18"/>
  <c r="O207" i="18"/>
  <c r="N207" i="18"/>
  <c r="M207" i="18"/>
  <c r="L207" i="18"/>
  <c r="K207" i="18"/>
  <c r="J207" i="18"/>
  <c r="I207" i="18"/>
  <c r="H207" i="18"/>
  <c r="G207" i="18"/>
  <c r="F207" i="18"/>
  <c r="E207" i="18"/>
  <c r="D207" i="18"/>
  <c r="C207" i="18"/>
  <c r="B207" i="18"/>
  <c r="W206" i="18"/>
  <c r="V206" i="18"/>
  <c r="U206" i="18"/>
  <c r="T206" i="18"/>
  <c r="S206" i="18"/>
  <c r="R206" i="18"/>
  <c r="Q206" i="18"/>
  <c r="P206" i="18"/>
  <c r="O206" i="18"/>
  <c r="N206" i="18"/>
  <c r="M206" i="18"/>
  <c r="L206" i="18"/>
  <c r="K206" i="18"/>
  <c r="J206" i="18"/>
  <c r="I206" i="18"/>
  <c r="H206" i="18"/>
  <c r="G206" i="18"/>
  <c r="F206" i="18"/>
  <c r="E206" i="18"/>
  <c r="D206" i="18"/>
  <c r="C206" i="18"/>
  <c r="B206" i="18"/>
  <c r="W205" i="18"/>
  <c r="V205" i="18"/>
  <c r="U205" i="18"/>
  <c r="T205" i="18"/>
  <c r="S205" i="18"/>
  <c r="R205" i="18"/>
  <c r="Q205" i="18"/>
  <c r="P205" i="18"/>
  <c r="O205" i="18"/>
  <c r="N205" i="18"/>
  <c r="M205" i="18"/>
  <c r="L205" i="18"/>
  <c r="K205" i="18"/>
  <c r="J205" i="18"/>
  <c r="I205" i="18"/>
  <c r="H205" i="18"/>
  <c r="G205" i="18"/>
  <c r="F205" i="18"/>
  <c r="E205" i="18"/>
  <c r="D205" i="18"/>
  <c r="C205" i="18"/>
  <c r="B205" i="18"/>
  <c r="W204" i="18"/>
  <c r="V204" i="18"/>
  <c r="U204" i="18"/>
  <c r="T204" i="18"/>
  <c r="S204" i="18"/>
  <c r="R204" i="18"/>
  <c r="Q204" i="18"/>
  <c r="P204" i="18"/>
  <c r="O204" i="18"/>
  <c r="N204" i="18"/>
  <c r="M204" i="18"/>
  <c r="L204" i="18"/>
  <c r="K204" i="18"/>
  <c r="J204" i="18"/>
  <c r="I204" i="18"/>
  <c r="H204" i="18"/>
  <c r="G204" i="18"/>
  <c r="F204" i="18"/>
  <c r="E204" i="18"/>
  <c r="D204" i="18"/>
  <c r="C204" i="18"/>
  <c r="B204" i="18"/>
  <c r="G203" i="18"/>
  <c r="W202" i="18"/>
  <c r="V202" i="18"/>
  <c r="U202" i="18"/>
  <c r="T202" i="18"/>
  <c r="S202" i="18"/>
  <c r="R202" i="18"/>
  <c r="Q202" i="18"/>
  <c r="P202" i="18"/>
  <c r="O202" i="18"/>
  <c r="N202" i="18"/>
  <c r="M202" i="18"/>
  <c r="L202" i="18"/>
  <c r="K202" i="18"/>
  <c r="J202" i="18"/>
  <c r="I202" i="18"/>
  <c r="H202" i="18"/>
  <c r="G202" i="18"/>
  <c r="F202" i="18"/>
  <c r="E202" i="18"/>
  <c r="D202" i="18"/>
  <c r="C202" i="18"/>
  <c r="B202" i="18"/>
  <c r="W201" i="18"/>
  <c r="V201" i="18"/>
  <c r="U201" i="18"/>
  <c r="T201" i="18"/>
  <c r="S201" i="18"/>
  <c r="R201" i="18"/>
  <c r="Q201" i="18"/>
  <c r="P201" i="18"/>
  <c r="O201" i="18"/>
  <c r="N201" i="18"/>
  <c r="M201" i="18"/>
  <c r="L201" i="18"/>
  <c r="K201" i="18"/>
  <c r="J201" i="18"/>
  <c r="I201" i="18"/>
  <c r="H201" i="18"/>
  <c r="G201" i="18"/>
  <c r="F201" i="18"/>
  <c r="E201" i="18"/>
  <c r="D201" i="18"/>
  <c r="C201" i="18"/>
  <c r="B201" i="18"/>
  <c r="W200" i="18"/>
  <c r="V200" i="18"/>
  <c r="U200" i="18"/>
  <c r="T200" i="18"/>
  <c r="S200" i="18"/>
  <c r="R200" i="18"/>
  <c r="Q200" i="18"/>
  <c r="P200" i="18"/>
  <c r="O200" i="18"/>
  <c r="N200" i="18"/>
  <c r="M200" i="18"/>
  <c r="L200" i="18"/>
  <c r="K200" i="18"/>
  <c r="J200" i="18"/>
  <c r="I200" i="18"/>
  <c r="H200" i="18"/>
  <c r="G200" i="18"/>
  <c r="F200" i="18"/>
  <c r="E200" i="18"/>
  <c r="D200" i="18"/>
  <c r="C200" i="18"/>
  <c r="B200" i="18"/>
  <c r="W199" i="18"/>
  <c r="V199" i="18"/>
  <c r="U199" i="18"/>
  <c r="T199" i="18"/>
  <c r="S199" i="18"/>
  <c r="R199" i="18"/>
  <c r="Q199" i="18"/>
  <c r="P199" i="18"/>
  <c r="O199" i="18"/>
  <c r="N199" i="18"/>
  <c r="M199" i="18"/>
  <c r="L199" i="18"/>
  <c r="K199" i="18"/>
  <c r="J199" i="18"/>
  <c r="I199" i="18"/>
  <c r="H199" i="18"/>
  <c r="G199" i="18"/>
  <c r="F199" i="18"/>
  <c r="E199" i="18"/>
  <c r="D199" i="18"/>
  <c r="C199" i="18"/>
  <c r="C197" i="18" s="1"/>
  <c r="B199" i="18"/>
  <c r="B197" i="18" s="1"/>
  <c r="W198" i="18"/>
  <c r="V198" i="18"/>
  <c r="U198" i="18"/>
  <c r="T198" i="18"/>
  <c r="S198" i="18"/>
  <c r="S197" i="18" s="1"/>
  <c r="R198" i="18"/>
  <c r="R197" i="18" s="1"/>
  <c r="Q198" i="18"/>
  <c r="P198" i="18"/>
  <c r="O198" i="18"/>
  <c r="N198" i="18"/>
  <c r="M198" i="18"/>
  <c r="L198" i="18"/>
  <c r="K198" i="18"/>
  <c r="J198" i="18"/>
  <c r="I198" i="18"/>
  <c r="H198" i="18"/>
  <c r="G198" i="18"/>
  <c r="F198" i="18"/>
  <c r="E198" i="18"/>
  <c r="D198" i="18"/>
  <c r="C198" i="18"/>
  <c r="B198" i="18"/>
  <c r="W194" i="18"/>
  <c r="V194" i="18"/>
  <c r="U194" i="18"/>
  <c r="T194" i="18"/>
  <c r="S194" i="18"/>
  <c r="R194" i="18"/>
  <c r="Q194" i="18"/>
  <c r="P194" i="18"/>
  <c r="O194" i="18"/>
  <c r="N194" i="18"/>
  <c r="M194" i="18"/>
  <c r="L194" i="18"/>
  <c r="K194" i="18"/>
  <c r="J194" i="18"/>
  <c r="I194" i="18"/>
  <c r="H194" i="18"/>
  <c r="G194" i="18"/>
  <c r="F194" i="18"/>
  <c r="E194" i="18"/>
  <c r="D194" i="18"/>
  <c r="C194" i="18"/>
  <c r="B194" i="18"/>
  <c r="W193" i="18"/>
  <c r="V193" i="18"/>
  <c r="U193" i="18"/>
  <c r="T193" i="18"/>
  <c r="S193" i="18"/>
  <c r="R193" i="18"/>
  <c r="Q193" i="18"/>
  <c r="P193" i="18"/>
  <c r="O193" i="18"/>
  <c r="N193" i="18"/>
  <c r="M193" i="18"/>
  <c r="L193" i="18"/>
  <c r="K193" i="18"/>
  <c r="J193" i="18"/>
  <c r="I193" i="18"/>
  <c r="H193" i="18"/>
  <c r="G193" i="18"/>
  <c r="F193" i="18"/>
  <c r="E193" i="18"/>
  <c r="D193" i="18"/>
  <c r="C193" i="18"/>
  <c r="B193" i="18"/>
  <c r="W192" i="18"/>
  <c r="V192" i="18"/>
  <c r="U192" i="18"/>
  <c r="T192" i="18"/>
  <c r="S192" i="18"/>
  <c r="R192" i="18"/>
  <c r="Q192" i="18"/>
  <c r="P192" i="18"/>
  <c r="O192" i="18"/>
  <c r="N192" i="18"/>
  <c r="M192" i="18"/>
  <c r="L192" i="18"/>
  <c r="K192" i="18"/>
  <c r="J192" i="18"/>
  <c r="I192" i="18"/>
  <c r="H192" i="18"/>
  <c r="G192" i="18"/>
  <c r="F192" i="18"/>
  <c r="E192" i="18"/>
  <c r="D192" i="18"/>
  <c r="C192" i="18"/>
  <c r="B192" i="18"/>
  <c r="W191" i="18"/>
  <c r="V191" i="18"/>
  <c r="U191" i="18"/>
  <c r="T191" i="18"/>
  <c r="S191" i="18"/>
  <c r="R191" i="18"/>
  <c r="Q191" i="18"/>
  <c r="P191" i="18"/>
  <c r="O191" i="18"/>
  <c r="N191" i="18"/>
  <c r="M191" i="18"/>
  <c r="L191" i="18"/>
  <c r="K191" i="18"/>
  <c r="J191" i="18"/>
  <c r="I191" i="18"/>
  <c r="H191" i="18"/>
  <c r="G191" i="18"/>
  <c r="F191" i="18"/>
  <c r="E191" i="18"/>
  <c r="D191" i="18"/>
  <c r="C191" i="18"/>
  <c r="B191" i="18"/>
  <c r="Q190" i="18"/>
  <c r="P190" i="18"/>
  <c r="N190" i="18"/>
  <c r="I190" i="18"/>
  <c r="H190" i="18"/>
  <c r="W189" i="18"/>
  <c r="V189" i="18"/>
  <c r="U189" i="18"/>
  <c r="T189" i="18"/>
  <c r="S189" i="18"/>
  <c r="R189" i="18"/>
  <c r="Q189" i="18"/>
  <c r="P189" i="18"/>
  <c r="O189" i="18"/>
  <c r="N189" i="18"/>
  <c r="M189" i="18"/>
  <c r="L189" i="18"/>
  <c r="K189" i="18"/>
  <c r="J189" i="18"/>
  <c r="I189" i="18"/>
  <c r="H189" i="18"/>
  <c r="G189" i="18"/>
  <c r="F189" i="18"/>
  <c r="E189" i="18"/>
  <c r="D189" i="18"/>
  <c r="C189" i="18"/>
  <c r="B189" i="18"/>
  <c r="W188" i="18"/>
  <c r="V188" i="18"/>
  <c r="U188" i="18"/>
  <c r="T188" i="18"/>
  <c r="S188" i="18"/>
  <c r="R188" i="18"/>
  <c r="Q188" i="18"/>
  <c r="P188" i="18"/>
  <c r="O188" i="18"/>
  <c r="N188" i="18"/>
  <c r="M188" i="18"/>
  <c r="L188" i="18"/>
  <c r="K188" i="18"/>
  <c r="J188" i="18"/>
  <c r="I188" i="18"/>
  <c r="H188" i="18"/>
  <c r="G188" i="18"/>
  <c r="F188" i="18"/>
  <c r="E188" i="18"/>
  <c r="D188" i="18"/>
  <c r="C188" i="18"/>
  <c r="B188" i="18"/>
  <c r="W187" i="18"/>
  <c r="V187" i="18"/>
  <c r="U187" i="18"/>
  <c r="T187" i="18"/>
  <c r="S187" i="18"/>
  <c r="R187" i="18"/>
  <c r="Q187" i="18"/>
  <c r="P187" i="18"/>
  <c r="O187" i="18"/>
  <c r="N187" i="18"/>
  <c r="M187" i="18"/>
  <c r="L187" i="18"/>
  <c r="K187" i="18"/>
  <c r="J187" i="18"/>
  <c r="I187" i="18"/>
  <c r="H187" i="18"/>
  <c r="G187" i="18"/>
  <c r="F187" i="18"/>
  <c r="E187" i="18"/>
  <c r="D187" i="18"/>
  <c r="C187" i="18"/>
  <c r="B187" i="18"/>
  <c r="W186" i="18"/>
  <c r="V186" i="18"/>
  <c r="U186" i="18"/>
  <c r="T186" i="18"/>
  <c r="S186" i="18"/>
  <c r="R186" i="18"/>
  <c r="Q186" i="18"/>
  <c r="P186" i="18"/>
  <c r="O186" i="18"/>
  <c r="N186" i="18"/>
  <c r="M186" i="18"/>
  <c r="L186" i="18"/>
  <c r="K186" i="18"/>
  <c r="J186" i="18"/>
  <c r="I186" i="18"/>
  <c r="H186" i="18"/>
  <c r="G186" i="18"/>
  <c r="F186" i="18"/>
  <c r="E186" i="18"/>
  <c r="D186" i="18"/>
  <c r="C186" i="18"/>
  <c r="B186" i="18"/>
  <c r="W185" i="18"/>
  <c r="V185" i="18"/>
  <c r="U185" i="18"/>
  <c r="T185" i="18"/>
  <c r="S185" i="18"/>
  <c r="R185" i="18"/>
  <c r="Q185" i="18"/>
  <c r="P185" i="18"/>
  <c r="O185" i="18"/>
  <c r="N185" i="18"/>
  <c r="M185" i="18"/>
  <c r="L185" i="18"/>
  <c r="K185" i="18"/>
  <c r="J185" i="18"/>
  <c r="I185" i="18"/>
  <c r="H185" i="18"/>
  <c r="G185" i="18"/>
  <c r="F185" i="18"/>
  <c r="E185" i="18"/>
  <c r="D185" i="18"/>
  <c r="C185" i="18"/>
  <c r="B185" i="18"/>
  <c r="T184" i="18"/>
  <c r="W183" i="18"/>
  <c r="V183" i="18"/>
  <c r="U183" i="18"/>
  <c r="T183" i="18"/>
  <c r="S183" i="18"/>
  <c r="R183" i="18"/>
  <c r="Q183" i="18"/>
  <c r="P183" i="18"/>
  <c r="O183" i="18"/>
  <c r="N183" i="18"/>
  <c r="M183" i="18"/>
  <c r="L183" i="18"/>
  <c r="K183" i="18"/>
  <c r="J183" i="18"/>
  <c r="I183" i="18"/>
  <c r="H183" i="18"/>
  <c r="G183" i="18"/>
  <c r="F183" i="18"/>
  <c r="E183" i="18"/>
  <c r="D183" i="18"/>
  <c r="C183" i="18"/>
  <c r="B183" i="18"/>
  <c r="W182" i="18"/>
  <c r="V182" i="18"/>
  <c r="U182" i="18"/>
  <c r="T182" i="18"/>
  <c r="S182" i="18"/>
  <c r="R182" i="18"/>
  <c r="Q182" i="18"/>
  <c r="P182" i="18"/>
  <c r="O182" i="18"/>
  <c r="N182" i="18"/>
  <c r="M182" i="18"/>
  <c r="L182" i="18"/>
  <c r="K182" i="18"/>
  <c r="J182" i="18"/>
  <c r="I182" i="18"/>
  <c r="H182" i="18"/>
  <c r="G182" i="18"/>
  <c r="F182" i="18"/>
  <c r="E182" i="18"/>
  <c r="D182" i="18"/>
  <c r="C182" i="18"/>
  <c r="B182" i="18"/>
  <c r="W181" i="18"/>
  <c r="V181" i="18"/>
  <c r="U181" i="18"/>
  <c r="T181" i="18"/>
  <c r="S181" i="18"/>
  <c r="R181" i="18"/>
  <c r="Q181" i="18"/>
  <c r="P181" i="18"/>
  <c r="O181" i="18"/>
  <c r="N181" i="18"/>
  <c r="M181" i="18"/>
  <c r="L181" i="18"/>
  <c r="K181" i="18"/>
  <c r="J181" i="18"/>
  <c r="I181" i="18"/>
  <c r="H181" i="18"/>
  <c r="G181" i="18"/>
  <c r="F181" i="18"/>
  <c r="E181" i="18"/>
  <c r="D181" i="18"/>
  <c r="C181" i="18"/>
  <c r="B181" i="18"/>
  <c r="W180" i="18"/>
  <c r="V180" i="18"/>
  <c r="U180" i="18"/>
  <c r="T180" i="18"/>
  <c r="S180" i="18"/>
  <c r="R180" i="18"/>
  <c r="Q180" i="18"/>
  <c r="P180" i="18"/>
  <c r="O180" i="18"/>
  <c r="N180" i="18"/>
  <c r="M180" i="18"/>
  <c r="L180" i="18"/>
  <c r="K180" i="18"/>
  <c r="J180" i="18"/>
  <c r="I180" i="18"/>
  <c r="H180" i="18"/>
  <c r="G180" i="18"/>
  <c r="F180" i="18"/>
  <c r="E180" i="18"/>
  <c r="D180" i="18"/>
  <c r="C180" i="18"/>
  <c r="B180" i="18"/>
  <c r="W179" i="18"/>
  <c r="V179" i="18"/>
  <c r="U179" i="18"/>
  <c r="T179" i="18"/>
  <c r="S179" i="18"/>
  <c r="R179" i="18"/>
  <c r="Q179" i="18"/>
  <c r="Q178" i="18" s="1"/>
  <c r="P179" i="18"/>
  <c r="P178" i="18" s="1"/>
  <c r="O179" i="18"/>
  <c r="N179" i="18"/>
  <c r="M179" i="18"/>
  <c r="L179" i="18"/>
  <c r="K179" i="18"/>
  <c r="J179" i="18"/>
  <c r="J178" i="18" s="1"/>
  <c r="I179" i="18"/>
  <c r="H179" i="18"/>
  <c r="G179" i="18"/>
  <c r="F179" i="18"/>
  <c r="E179" i="18"/>
  <c r="D179" i="18"/>
  <c r="C179" i="18"/>
  <c r="C178" i="18" s="1"/>
  <c r="B179" i="18"/>
  <c r="B178" i="18" s="1"/>
  <c r="W142" i="18"/>
  <c r="W209" i="18" s="1"/>
  <c r="V142" i="18"/>
  <c r="V209" i="18" s="1"/>
  <c r="U142" i="18"/>
  <c r="T142" i="18"/>
  <c r="S142" i="18"/>
  <c r="R142" i="18"/>
  <c r="R209" i="18" s="1"/>
  <c r="Q142" i="18"/>
  <c r="P142" i="18"/>
  <c r="O142" i="18"/>
  <c r="O209" i="18" s="1"/>
  <c r="N142" i="18"/>
  <c r="N209" i="18" s="1"/>
  <c r="M142" i="18"/>
  <c r="L142" i="18"/>
  <c r="K142" i="18"/>
  <c r="K209" i="18" s="1"/>
  <c r="J142" i="18"/>
  <c r="J209" i="18" s="1"/>
  <c r="I142" i="18"/>
  <c r="H142" i="18"/>
  <c r="G142" i="18"/>
  <c r="G209" i="18" s="1"/>
  <c r="F142" i="18"/>
  <c r="F209" i="18" s="1"/>
  <c r="E142" i="18"/>
  <c r="D142" i="18"/>
  <c r="C142" i="18"/>
  <c r="B142" i="18"/>
  <c r="B248" i="18" s="1"/>
  <c r="W121" i="18"/>
  <c r="V121" i="18"/>
  <c r="U121" i="18"/>
  <c r="T121" i="18"/>
  <c r="S121" i="18"/>
  <c r="S203" i="18" s="1"/>
  <c r="R121" i="18"/>
  <c r="R203" i="18" s="1"/>
  <c r="Q121" i="18"/>
  <c r="P121" i="18"/>
  <c r="P203" i="18" s="1"/>
  <c r="O121" i="18"/>
  <c r="O203" i="18" s="1"/>
  <c r="N121" i="18"/>
  <c r="N203" i="18" s="1"/>
  <c r="M121" i="18"/>
  <c r="L121" i="18"/>
  <c r="K121" i="18"/>
  <c r="K203" i="18" s="1"/>
  <c r="J121" i="18"/>
  <c r="J203" i="18" s="1"/>
  <c r="I121" i="18"/>
  <c r="H121" i="18"/>
  <c r="H203" i="18" s="1"/>
  <c r="G121" i="18"/>
  <c r="F121" i="18"/>
  <c r="F203" i="18" s="1"/>
  <c r="E121" i="18"/>
  <c r="D121" i="18"/>
  <c r="C121" i="18"/>
  <c r="C203" i="18" s="1"/>
  <c r="B121" i="18"/>
  <c r="B203" i="18" s="1"/>
  <c r="W93" i="18"/>
  <c r="V93" i="18"/>
  <c r="V237" i="18" s="1"/>
  <c r="U93" i="18"/>
  <c r="T93" i="18"/>
  <c r="S93" i="18"/>
  <c r="S190" i="18" s="1"/>
  <c r="R93" i="18"/>
  <c r="R190" i="18" s="1"/>
  <c r="Q93" i="18"/>
  <c r="P93" i="18"/>
  <c r="O93" i="18"/>
  <c r="N93" i="18"/>
  <c r="N237" i="18" s="1"/>
  <c r="M93" i="18"/>
  <c r="L93" i="18"/>
  <c r="K93" i="18"/>
  <c r="K190" i="18" s="1"/>
  <c r="J93" i="18"/>
  <c r="I93" i="18"/>
  <c r="H93" i="18"/>
  <c r="G93" i="18"/>
  <c r="F93" i="18"/>
  <c r="F190" i="18" s="1"/>
  <c r="E93" i="18"/>
  <c r="D93" i="18"/>
  <c r="C93" i="18"/>
  <c r="C190" i="18" s="1"/>
  <c r="B93" i="18"/>
  <c r="W72" i="18"/>
  <c r="W184" i="18" s="1"/>
  <c r="V72" i="18"/>
  <c r="U72" i="18"/>
  <c r="T72" i="18"/>
  <c r="S72" i="18"/>
  <c r="R72" i="18"/>
  <c r="Q72" i="18"/>
  <c r="P72" i="18"/>
  <c r="O72" i="18"/>
  <c r="O184" i="18" s="1"/>
  <c r="N72" i="18"/>
  <c r="N235" i="18" s="1"/>
  <c r="M72" i="18"/>
  <c r="L72" i="18"/>
  <c r="L235" i="18" s="1"/>
  <c r="K72" i="18"/>
  <c r="J72" i="18"/>
  <c r="I72" i="18"/>
  <c r="H72" i="18"/>
  <c r="G72" i="18"/>
  <c r="G184" i="18" s="1"/>
  <c r="F72" i="18"/>
  <c r="F184" i="18" s="1"/>
  <c r="E72" i="18"/>
  <c r="D72" i="18"/>
  <c r="D184" i="18" s="1"/>
  <c r="C72" i="18"/>
  <c r="B72" i="18"/>
  <c r="W44" i="18"/>
  <c r="V44" i="18"/>
  <c r="U44" i="18"/>
  <c r="T44" i="18"/>
  <c r="S44" i="18"/>
  <c r="R44" i="18"/>
  <c r="Q44" i="18"/>
  <c r="P44" i="18"/>
  <c r="P5" i="18" s="1"/>
  <c r="P169" i="18" s="1"/>
  <c r="O44" i="18"/>
  <c r="N44" i="18"/>
  <c r="M44" i="18"/>
  <c r="L44" i="18"/>
  <c r="K44" i="18"/>
  <c r="J44" i="18"/>
  <c r="J226" i="18" s="1"/>
  <c r="I44" i="18"/>
  <c r="H44" i="18"/>
  <c r="G44" i="18"/>
  <c r="F44" i="18"/>
  <c r="F226" i="18" s="1"/>
  <c r="E44" i="18"/>
  <c r="D44" i="18"/>
  <c r="C44" i="18"/>
  <c r="B44" i="18"/>
  <c r="B226" i="18" s="1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W16" i="18"/>
  <c r="W223" i="18" s="1"/>
  <c r="V16" i="18"/>
  <c r="V96" i="16" s="1"/>
  <c r="U16" i="18"/>
  <c r="U223" i="18" s="1"/>
  <c r="T16" i="18"/>
  <c r="T223" i="18" s="1"/>
  <c r="S16" i="18"/>
  <c r="S96" i="16" s="1"/>
  <c r="R16" i="18"/>
  <c r="R223" i="18" s="1"/>
  <c r="Q16" i="18"/>
  <c r="P16" i="18"/>
  <c r="P96" i="16" s="1"/>
  <c r="O16" i="18"/>
  <c r="O223" i="18" s="1"/>
  <c r="N16" i="18"/>
  <c r="M16" i="18"/>
  <c r="M223" i="18" s="1"/>
  <c r="L16" i="18"/>
  <c r="L223" i="18" s="1"/>
  <c r="K16" i="18"/>
  <c r="K96" i="16" s="1"/>
  <c r="J16" i="18"/>
  <c r="J223" i="18" s="1"/>
  <c r="I16" i="18"/>
  <c r="I223" i="18" s="1"/>
  <c r="H16" i="18"/>
  <c r="G16" i="18"/>
  <c r="G223" i="18" s="1"/>
  <c r="F16" i="18"/>
  <c r="E16" i="18"/>
  <c r="E223" i="18" s="1"/>
  <c r="D16" i="18"/>
  <c r="D223" i="18" s="1"/>
  <c r="C16" i="18"/>
  <c r="B16" i="18"/>
  <c r="B223" i="18" s="1"/>
  <c r="A1" i="18"/>
  <c r="W249" i="17"/>
  <c r="V249" i="17"/>
  <c r="U249" i="17"/>
  <c r="T249" i="17"/>
  <c r="S249" i="17"/>
  <c r="R249" i="17"/>
  <c r="Q249" i="17"/>
  <c r="P249" i="17"/>
  <c r="O249" i="17"/>
  <c r="N249" i="17"/>
  <c r="M249" i="17"/>
  <c r="L249" i="17"/>
  <c r="K249" i="17"/>
  <c r="J249" i="17"/>
  <c r="I249" i="17"/>
  <c r="H249" i="17"/>
  <c r="G249" i="17"/>
  <c r="F249" i="17"/>
  <c r="E249" i="17"/>
  <c r="D249" i="17"/>
  <c r="C249" i="17"/>
  <c r="B249" i="17"/>
  <c r="W247" i="17"/>
  <c r="V247" i="17"/>
  <c r="U247" i="17"/>
  <c r="T247" i="17"/>
  <c r="S247" i="17"/>
  <c r="R247" i="17"/>
  <c r="Q247" i="17"/>
  <c r="P247" i="17"/>
  <c r="O247" i="17"/>
  <c r="N247" i="17"/>
  <c r="M247" i="17"/>
  <c r="L247" i="17"/>
  <c r="K247" i="17"/>
  <c r="J247" i="17"/>
  <c r="I247" i="17"/>
  <c r="H247" i="17"/>
  <c r="G247" i="17"/>
  <c r="F247" i="17"/>
  <c r="E247" i="17"/>
  <c r="D247" i="17"/>
  <c r="C247" i="17"/>
  <c r="B247" i="17"/>
  <c r="W245" i="17"/>
  <c r="V245" i="17"/>
  <c r="U245" i="17"/>
  <c r="T245" i="17"/>
  <c r="S245" i="17"/>
  <c r="R245" i="17"/>
  <c r="Q245" i="17"/>
  <c r="P245" i="17"/>
  <c r="O245" i="17"/>
  <c r="N245" i="17"/>
  <c r="M245" i="17"/>
  <c r="L245" i="17"/>
  <c r="K245" i="17"/>
  <c r="J245" i="17"/>
  <c r="I245" i="17"/>
  <c r="H245" i="17"/>
  <c r="G245" i="17"/>
  <c r="F245" i="17"/>
  <c r="E245" i="17"/>
  <c r="D245" i="17"/>
  <c r="C245" i="17"/>
  <c r="B245" i="17"/>
  <c r="W244" i="17"/>
  <c r="V244" i="17"/>
  <c r="U244" i="17"/>
  <c r="T244" i="17"/>
  <c r="S244" i="17"/>
  <c r="R244" i="17"/>
  <c r="Q244" i="17"/>
  <c r="P244" i="17"/>
  <c r="O244" i="17"/>
  <c r="N244" i="17"/>
  <c r="M244" i="17"/>
  <c r="L244" i="17"/>
  <c r="K244" i="17"/>
  <c r="J244" i="17"/>
  <c r="I244" i="17"/>
  <c r="H244" i="17"/>
  <c r="G244" i="17"/>
  <c r="F244" i="17"/>
  <c r="E244" i="17"/>
  <c r="D244" i="17"/>
  <c r="C244" i="17"/>
  <c r="B244" i="17"/>
  <c r="W243" i="17"/>
  <c r="V243" i="17"/>
  <c r="U243" i="17"/>
  <c r="T243" i="17"/>
  <c r="S243" i="17"/>
  <c r="R243" i="17"/>
  <c r="Q243" i="17"/>
  <c r="P243" i="17"/>
  <c r="O243" i="17"/>
  <c r="N243" i="17"/>
  <c r="M243" i="17"/>
  <c r="L243" i="17"/>
  <c r="K243" i="17"/>
  <c r="J243" i="17"/>
  <c r="I243" i="17"/>
  <c r="H243" i="17"/>
  <c r="G243" i="17"/>
  <c r="F243" i="17"/>
  <c r="E243" i="17"/>
  <c r="D243" i="17"/>
  <c r="C243" i="17"/>
  <c r="B243" i="17"/>
  <c r="W242" i="17"/>
  <c r="V242" i="17"/>
  <c r="U242" i="17"/>
  <c r="T242" i="17"/>
  <c r="S242" i="17"/>
  <c r="R242" i="17"/>
  <c r="Q242" i="17"/>
  <c r="P242" i="17"/>
  <c r="O242" i="17"/>
  <c r="N242" i="17"/>
  <c r="M242" i="17"/>
  <c r="L242" i="17"/>
  <c r="K242" i="17"/>
  <c r="J242" i="17"/>
  <c r="I242" i="17"/>
  <c r="H242" i="17"/>
  <c r="G242" i="17"/>
  <c r="F242" i="17"/>
  <c r="E242" i="17"/>
  <c r="D242" i="17"/>
  <c r="C242" i="17"/>
  <c r="B242" i="17"/>
  <c r="W241" i="17"/>
  <c r="V241" i="17"/>
  <c r="U241" i="17"/>
  <c r="T241" i="17"/>
  <c r="S241" i="17"/>
  <c r="R241" i="17"/>
  <c r="Q241" i="17"/>
  <c r="P241" i="17"/>
  <c r="O241" i="17"/>
  <c r="N241" i="17"/>
  <c r="M241" i="17"/>
  <c r="L241" i="17"/>
  <c r="K241" i="17"/>
  <c r="J241" i="17"/>
  <c r="I241" i="17"/>
  <c r="H241" i="17"/>
  <c r="G241" i="17"/>
  <c r="F241" i="17"/>
  <c r="E241" i="17"/>
  <c r="D241" i="17"/>
  <c r="C241" i="17"/>
  <c r="B241" i="17"/>
  <c r="W238" i="17"/>
  <c r="V238" i="17"/>
  <c r="U238" i="17"/>
  <c r="T238" i="17"/>
  <c r="S238" i="17"/>
  <c r="R238" i="17"/>
  <c r="Q238" i="17"/>
  <c r="P238" i="17"/>
  <c r="O238" i="17"/>
  <c r="N238" i="17"/>
  <c r="M238" i="17"/>
  <c r="L238" i="17"/>
  <c r="K238" i="17"/>
  <c r="J238" i="17"/>
  <c r="I238" i="17"/>
  <c r="H238" i="17"/>
  <c r="G238" i="17"/>
  <c r="F238" i="17"/>
  <c r="E238" i="17"/>
  <c r="D238" i="17"/>
  <c r="C238" i="17"/>
  <c r="B238" i="17"/>
  <c r="O237" i="17"/>
  <c r="W236" i="17"/>
  <c r="V236" i="17"/>
  <c r="U236" i="17"/>
  <c r="T236" i="17"/>
  <c r="S236" i="17"/>
  <c r="R236" i="17"/>
  <c r="Q236" i="17"/>
  <c r="P236" i="17"/>
  <c r="O236" i="17"/>
  <c r="N236" i="17"/>
  <c r="M236" i="17"/>
  <c r="L236" i="17"/>
  <c r="K236" i="17"/>
  <c r="J236" i="17"/>
  <c r="I236" i="17"/>
  <c r="H236" i="17"/>
  <c r="G236" i="17"/>
  <c r="F236" i="17"/>
  <c r="E236" i="17"/>
  <c r="D236" i="17"/>
  <c r="C236" i="17"/>
  <c r="B236" i="17"/>
  <c r="R235" i="17"/>
  <c r="O235" i="17"/>
  <c r="J235" i="17"/>
  <c r="G235" i="17"/>
  <c r="W234" i="17"/>
  <c r="V234" i="17"/>
  <c r="U234" i="17"/>
  <c r="T234" i="17"/>
  <c r="S234" i="17"/>
  <c r="R234" i="17"/>
  <c r="Q234" i="17"/>
  <c r="P234" i="17"/>
  <c r="O234" i="17"/>
  <c r="N234" i="17"/>
  <c r="M234" i="17"/>
  <c r="L234" i="17"/>
  <c r="K234" i="17"/>
  <c r="J234" i="17"/>
  <c r="I234" i="17"/>
  <c r="H234" i="17"/>
  <c r="G234" i="17"/>
  <c r="F234" i="17"/>
  <c r="E234" i="17"/>
  <c r="D234" i="17"/>
  <c r="C234" i="17"/>
  <c r="B234" i="17"/>
  <c r="W233" i="17"/>
  <c r="V233" i="17"/>
  <c r="U233" i="17"/>
  <c r="T233" i="17"/>
  <c r="S233" i="17"/>
  <c r="R233" i="17"/>
  <c r="Q233" i="17"/>
  <c r="P233" i="17"/>
  <c r="O233" i="17"/>
  <c r="N233" i="17"/>
  <c r="M233" i="17"/>
  <c r="L233" i="17"/>
  <c r="K233" i="17"/>
  <c r="J233" i="17"/>
  <c r="I233" i="17"/>
  <c r="H233" i="17"/>
  <c r="G233" i="17"/>
  <c r="F233" i="17"/>
  <c r="E233" i="17"/>
  <c r="D233" i="17"/>
  <c r="C233" i="17"/>
  <c r="B233" i="17"/>
  <c r="W232" i="17"/>
  <c r="V232" i="17"/>
  <c r="U232" i="17"/>
  <c r="T232" i="17"/>
  <c r="S232" i="17"/>
  <c r="R232" i="17"/>
  <c r="Q232" i="17"/>
  <c r="P232" i="17"/>
  <c r="O232" i="17"/>
  <c r="N232" i="17"/>
  <c r="M232" i="17"/>
  <c r="L232" i="17"/>
  <c r="K232" i="17"/>
  <c r="J232" i="17"/>
  <c r="I232" i="17"/>
  <c r="H232" i="17"/>
  <c r="G232" i="17"/>
  <c r="F232" i="17"/>
  <c r="E232" i="17"/>
  <c r="D232" i="17"/>
  <c r="C232" i="17"/>
  <c r="B232" i="17"/>
  <c r="W231" i="17"/>
  <c r="V231" i="17"/>
  <c r="U231" i="17"/>
  <c r="T231" i="17"/>
  <c r="S231" i="17"/>
  <c r="R231" i="17"/>
  <c r="Q231" i="17"/>
  <c r="P231" i="17"/>
  <c r="O231" i="17"/>
  <c r="N231" i="17"/>
  <c r="M231" i="17"/>
  <c r="L231" i="17"/>
  <c r="K231" i="17"/>
  <c r="J231" i="17"/>
  <c r="I231" i="17"/>
  <c r="H231" i="17"/>
  <c r="G231" i="17"/>
  <c r="F231" i="17"/>
  <c r="E231" i="17"/>
  <c r="D231" i="17"/>
  <c r="C231" i="17"/>
  <c r="B231" i="17"/>
  <c r="W230" i="17"/>
  <c r="V230" i="17"/>
  <c r="U230" i="17"/>
  <c r="T230" i="17"/>
  <c r="S230" i="17"/>
  <c r="R230" i="17"/>
  <c r="Q230" i="17"/>
  <c r="P230" i="17"/>
  <c r="O230" i="17"/>
  <c r="N230" i="17"/>
  <c r="M230" i="17"/>
  <c r="L230" i="17"/>
  <c r="K230" i="17"/>
  <c r="J230" i="17"/>
  <c r="I230" i="17"/>
  <c r="H230" i="17"/>
  <c r="G230" i="17"/>
  <c r="F230" i="17"/>
  <c r="E230" i="17"/>
  <c r="D230" i="17"/>
  <c r="C230" i="17"/>
  <c r="B230" i="17"/>
  <c r="W227" i="17"/>
  <c r="V227" i="17"/>
  <c r="U227" i="17"/>
  <c r="T227" i="17"/>
  <c r="S227" i="17"/>
  <c r="R227" i="17"/>
  <c r="Q227" i="17"/>
  <c r="P227" i="17"/>
  <c r="O227" i="17"/>
  <c r="N227" i="17"/>
  <c r="M227" i="17"/>
  <c r="L227" i="17"/>
  <c r="K227" i="17"/>
  <c r="J227" i="17"/>
  <c r="I227" i="17"/>
  <c r="H227" i="17"/>
  <c r="G227" i="17"/>
  <c r="F227" i="17"/>
  <c r="E227" i="17"/>
  <c r="D227" i="17"/>
  <c r="C227" i="17"/>
  <c r="B227" i="17"/>
  <c r="K226" i="17"/>
  <c r="J226" i="17"/>
  <c r="W225" i="17"/>
  <c r="V225" i="17"/>
  <c r="U225" i="17"/>
  <c r="T225" i="17"/>
  <c r="S225" i="17"/>
  <c r="R225" i="17"/>
  <c r="Q225" i="17"/>
  <c r="P225" i="17"/>
  <c r="O225" i="17"/>
  <c r="N225" i="17"/>
  <c r="M225" i="17"/>
  <c r="L225" i="17"/>
  <c r="K225" i="17"/>
  <c r="J225" i="17"/>
  <c r="I225" i="17"/>
  <c r="H225" i="17"/>
  <c r="G225" i="17"/>
  <c r="F225" i="17"/>
  <c r="E225" i="17"/>
  <c r="D225" i="17"/>
  <c r="C225" i="17"/>
  <c r="B225" i="17"/>
  <c r="W224" i="17"/>
  <c r="V224" i="17"/>
  <c r="U224" i="17"/>
  <c r="T224" i="17"/>
  <c r="S224" i="17"/>
  <c r="R224" i="17"/>
  <c r="Q224" i="17"/>
  <c r="P224" i="17"/>
  <c r="O224" i="17"/>
  <c r="N224" i="17"/>
  <c r="M224" i="17"/>
  <c r="L224" i="17"/>
  <c r="K224" i="17"/>
  <c r="J224" i="17"/>
  <c r="I224" i="17"/>
  <c r="H224" i="17"/>
  <c r="G224" i="17"/>
  <c r="F224" i="17"/>
  <c r="E224" i="17"/>
  <c r="D224" i="17"/>
  <c r="C224" i="17"/>
  <c r="B224" i="17"/>
  <c r="W223" i="17"/>
  <c r="V223" i="17"/>
  <c r="U223" i="17"/>
  <c r="T223" i="17"/>
  <c r="S223" i="17"/>
  <c r="R223" i="17"/>
  <c r="Q223" i="17"/>
  <c r="P223" i="17"/>
  <c r="O223" i="17"/>
  <c r="N223" i="17"/>
  <c r="M223" i="17"/>
  <c r="L223" i="17"/>
  <c r="K223" i="17"/>
  <c r="J223" i="17"/>
  <c r="I223" i="17"/>
  <c r="H223" i="17"/>
  <c r="G223" i="17"/>
  <c r="F223" i="17"/>
  <c r="E223" i="17"/>
  <c r="D223" i="17"/>
  <c r="C223" i="17"/>
  <c r="B223" i="17"/>
  <c r="W222" i="17"/>
  <c r="V222" i="17"/>
  <c r="U222" i="17"/>
  <c r="T222" i="17"/>
  <c r="S222" i="17"/>
  <c r="R222" i="17"/>
  <c r="Q222" i="17"/>
  <c r="P222" i="17"/>
  <c r="O222" i="17"/>
  <c r="N222" i="17"/>
  <c r="M222" i="17"/>
  <c r="L222" i="17"/>
  <c r="K222" i="17"/>
  <c r="J222" i="17"/>
  <c r="I222" i="17"/>
  <c r="H222" i="17"/>
  <c r="G222" i="17"/>
  <c r="F222" i="17"/>
  <c r="E222" i="17"/>
  <c r="D222" i="17"/>
  <c r="C222" i="17"/>
  <c r="B222" i="17"/>
  <c r="W221" i="17"/>
  <c r="V221" i="17"/>
  <c r="U221" i="17"/>
  <c r="T221" i="17"/>
  <c r="S221" i="17"/>
  <c r="R221" i="17"/>
  <c r="Q221" i="17"/>
  <c r="P221" i="17"/>
  <c r="O221" i="17"/>
  <c r="N221" i="17"/>
  <c r="M221" i="17"/>
  <c r="L221" i="17"/>
  <c r="K221" i="17"/>
  <c r="J221" i="17"/>
  <c r="I221" i="17"/>
  <c r="H221" i="17"/>
  <c r="G221" i="17"/>
  <c r="F221" i="17"/>
  <c r="E221" i="17"/>
  <c r="D221" i="17"/>
  <c r="C221" i="17"/>
  <c r="B221" i="17"/>
  <c r="W220" i="17"/>
  <c r="V220" i="17"/>
  <c r="U220" i="17"/>
  <c r="T220" i="17"/>
  <c r="S220" i="17"/>
  <c r="R220" i="17"/>
  <c r="Q220" i="17"/>
  <c r="P220" i="17"/>
  <c r="O220" i="17"/>
  <c r="N220" i="17"/>
  <c r="M220" i="17"/>
  <c r="L220" i="17"/>
  <c r="K220" i="17"/>
  <c r="J220" i="17"/>
  <c r="I220" i="17"/>
  <c r="H220" i="17"/>
  <c r="G220" i="17"/>
  <c r="F220" i="17"/>
  <c r="E220" i="17"/>
  <c r="D220" i="17"/>
  <c r="C220" i="17"/>
  <c r="B220" i="17"/>
  <c r="W219" i="17"/>
  <c r="V219" i="17"/>
  <c r="U219" i="17"/>
  <c r="T219" i="17"/>
  <c r="S219" i="17"/>
  <c r="R219" i="17"/>
  <c r="Q219" i="17"/>
  <c r="P219" i="17"/>
  <c r="O219" i="17"/>
  <c r="N219" i="17"/>
  <c r="M219" i="17"/>
  <c r="L219" i="17"/>
  <c r="K219" i="17"/>
  <c r="J219" i="17"/>
  <c r="I219" i="17"/>
  <c r="H219" i="17"/>
  <c r="G219" i="17"/>
  <c r="F219" i="17"/>
  <c r="E219" i="17"/>
  <c r="D219" i="17"/>
  <c r="C219" i="17"/>
  <c r="B219" i="17"/>
  <c r="W218" i="17"/>
  <c r="V218" i="17"/>
  <c r="U218" i="17"/>
  <c r="T218" i="17"/>
  <c r="S218" i="17"/>
  <c r="R218" i="17"/>
  <c r="Q218" i="17"/>
  <c r="P218" i="17"/>
  <c r="O218" i="17"/>
  <c r="N218" i="17"/>
  <c r="M218" i="17"/>
  <c r="L218" i="17"/>
  <c r="K218" i="17"/>
  <c r="J218" i="17"/>
  <c r="I218" i="17"/>
  <c r="H218" i="17"/>
  <c r="G218" i="17"/>
  <c r="F218" i="17"/>
  <c r="E218" i="17"/>
  <c r="D218" i="17"/>
  <c r="C218" i="17"/>
  <c r="B218" i="17"/>
  <c r="W213" i="17"/>
  <c r="V213" i="17"/>
  <c r="U213" i="17"/>
  <c r="T213" i="17"/>
  <c r="S213" i="17"/>
  <c r="R213" i="17"/>
  <c r="Q213" i="17"/>
  <c r="P213" i="17"/>
  <c r="O213" i="17"/>
  <c r="N213" i="17"/>
  <c r="M213" i="17"/>
  <c r="L213" i="17"/>
  <c r="K213" i="17"/>
  <c r="J213" i="17"/>
  <c r="I213" i="17"/>
  <c r="H213" i="17"/>
  <c r="G213" i="17"/>
  <c r="F213" i="17"/>
  <c r="E213" i="17"/>
  <c r="D213" i="17"/>
  <c r="C213" i="17"/>
  <c r="B213" i="17"/>
  <c r="W212" i="17"/>
  <c r="V212" i="17"/>
  <c r="U212" i="17"/>
  <c r="T212" i="17"/>
  <c r="S212" i="17"/>
  <c r="R212" i="17"/>
  <c r="Q212" i="17"/>
  <c r="P212" i="17"/>
  <c r="O212" i="17"/>
  <c r="N212" i="17"/>
  <c r="M212" i="17"/>
  <c r="L212" i="17"/>
  <c r="K212" i="17"/>
  <c r="J212" i="17"/>
  <c r="I212" i="17"/>
  <c r="H212" i="17"/>
  <c r="G212" i="17"/>
  <c r="F212" i="17"/>
  <c r="E212" i="17"/>
  <c r="D212" i="17"/>
  <c r="C212" i="17"/>
  <c r="B212" i="17"/>
  <c r="W211" i="17"/>
  <c r="V211" i="17"/>
  <c r="U211" i="17"/>
  <c r="T211" i="17"/>
  <c r="S211" i="17"/>
  <c r="R211" i="17"/>
  <c r="Q211" i="17"/>
  <c r="P211" i="17"/>
  <c r="O211" i="17"/>
  <c r="N211" i="17"/>
  <c r="M211" i="17"/>
  <c r="L211" i="17"/>
  <c r="K211" i="17"/>
  <c r="J211" i="17"/>
  <c r="I211" i="17"/>
  <c r="H211" i="17"/>
  <c r="G211" i="17"/>
  <c r="F211" i="17"/>
  <c r="E211" i="17"/>
  <c r="D211" i="17"/>
  <c r="C211" i="17"/>
  <c r="B211" i="17"/>
  <c r="W210" i="17"/>
  <c r="V210" i="17"/>
  <c r="U210" i="17"/>
  <c r="T210" i="17"/>
  <c r="S210" i="17"/>
  <c r="R210" i="17"/>
  <c r="Q210" i="17"/>
  <c r="P210" i="17"/>
  <c r="O210" i="17"/>
  <c r="N210" i="17"/>
  <c r="M210" i="17"/>
  <c r="L210" i="17"/>
  <c r="K210" i="17"/>
  <c r="J210" i="17"/>
  <c r="I210" i="17"/>
  <c r="H210" i="17"/>
  <c r="G210" i="17"/>
  <c r="F210" i="17"/>
  <c r="E210" i="17"/>
  <c r="D210" i="17"/>
  <c r="C210" i="17"/>
  <c r="B210" i="17"/>
  <c r="F209" i="17"/>
  <c r="W208" i="17"/>
  <c r="V208" i="17"/>
  <c r="U208" i="17"/>
  <c r="T208" i="17"/>
  <c r="S208" i="17"/>
  <c r="R208" i="17"/>
  <c r="Q208" i="17"/>
  <c r="P208" i="17"/>
  <c r="O208" i="17"/>
  <c r="N208" i="17"/>
  <c r="M208" i="17"/>
  <c r="L208" i="17"/>
  <c r="K208" i="17"/>
  <c r="J208" i="17"/>
  <c r="I208" i="17"/>
  <c r="H208" i="17"/>
  <c r="G208" i="17"/>
  <c r="F208" i="17"/>
  <c r="E208" i="17"/>
  <c r="D208" i="17"/>
  <c r="C208" i="17"/>
  <c r="B208" i="17"/>
  <c r="W207" i="17"/>
  <c r="V207" i="17"/>
  <c r="U207" i="17"/>
  <c r="T207" i="17"/>
  <c r="S207" i="17"/>
  <c r="R207" i="17"/>
  <c r="Q207" i="17"/>
  <c r="P207" i="17"/>
  <c r="O207" i="17"/>
  <c r="N207" i="17"/>
  <c r="M207" i="17"/>
  <c r="L207" i="17"/>
  <c r="K207" i="17"/>
  <c r="J207" i="17"/>
  <c r="I207" i="17"/>
  <c r="H207" i="17"/>
  <c r="G207" i="17"/>
  <c r="F207" i="17"/>
  <c r="E207" i="17"/>
  <c r="D207" i="17"/>
  <c r="C207" i="17"/>
  <c r="B207" i="17"/>
  <c r="W206" i="17"/>
  <c r="V206" i="17"/>
  <c r="U206" i="17"/>
  <c r="T206" i="17"/>
  <c r="S206" i="17"/>
  <c r="R206" i="17"/>
  <c r="Q206" i="17"/>
  <c r="P206" i="17"/>
  <c r="O206" i="17"/>
  <c r="N206" i="17"/>
  <c r="M206" i="17"/>
  <c r="L206" i="17"/>
  <c r="K206" i="17"/>
  <c r="J206" i="17"/>
  <c r="I206" i="17"/>
  <c r="H206" i="17"/>
  <c r="G206" i="17"/>
  <c r="F206" i="17"/>
  <c r="E206" i="17"/>
  <c r="D206" i="17"/>
  <c r="C206" i="17"/>
  <c r="B206" i="17"/>
  <c r="W205" i="17"/>
  <c r="V205" i="17"/>
  <c r="U205" i="17"/>
  <c r="T205" i="17"/>
  <c r="S205" i="17"/>
  <c r="R205" i="17"/>
  <c r="Q205" i="17"/>
  <c r="P205" i="17"/>
  <c r="O205" i="17"/>
  <c r="N205" i="17"/>
  <c r="M205" i="17"/>
  <c r="L205" i="17"/>
  <c r="K205" i="17"/>
  <c r="J205" i="17"/>
  <c r="I205" i="17"/>
  <c r="H205" i="17"/>
  <c r="G205" i="17"/>
  <c r="F205" i="17"/>
  <c r="E205" i="17"/>
  <c r="D205" i="17"/>
  <c r="C205" i="17"/>
  <c r="B205" i="17"/>
  <c r="W204" i="17"/>
  <c r="V204" i="17"/>
  <c r="U204" i="17"/>
  <c r="T204" i="17"/>
  <c r="S204" i="17"/>
  <c r="R204" i="17"/>
  <c r="Q204" i="17"/>
  <c r="P204" i="17"/>
  <c r="O204" i="17"/>
  <c r="N204" i="17"/>
  <c r="M204" i="17"/>
  <c r="L204" i="17"/>
  <c r="K204" i="17"/>
  <c r="J204" i="17"/>
  <c r="I204" i="17"/>
  <c r="H204" i="17"/>
  <c r="G204" i="17"/>
  <c r="F204" i="17"/>
  <c r="E204" i="17"/>
  <c r="D204" i="17"/>
  <c r="C204" i="17"/>
  <c r="B204" i="17"/>
  <c r="R203" i="17"/>
  <c r="B203" i="17"/>
  <c r="W202" i="17"/>
  <c r="V202" i="17"/>
  <c r="U202" i="17"/>
  <c r="T202" i="17"/>
  <c r="S202" i="17"/>
  <c r="R202" i="17"/>
  <c r="Q202" i="17"/>
  <c r="P202" i="17"/>
  <c r="O202" i="17"/>
  <c r="N202" i="17"/>
  <c r="M202" i="17"/>
  <c r="L202" i="17"/>
  <c r="K202" i="17"/>
  <c r="J202" i="17"/>
  <c r="I202" i="17"/>
  <c r="H202" i="17"/>
  <c r="G202" i="17"/>
  <c r="F202" i="17"/>
  <c r="E202" i="17"/>
  <c r="D202" i="17"/>
  <c r="C202" i="17"/>
  <c r="B202" i="17"/>
  <c r="W201" i="17"/>
  <c r="V201" i="17"/>
  <c r="U201" i="17"/>
  <c r="T201" i="17"/>
  <c r="S201" i="17"/>
  <c r="R201" i="17"/>
  <c r="Q201" i="17"/>
  <c r="P201" i="17"/>
  <c r="O201" i="17"/>
  <c r="N201" i="17"/>
  <c r="M201" i="17"/>
  <c r="L201" i="17"/>
  <c r="K201" i="17"/>
  <c r="J201" i="17"/>
  <c r="I201" i="17"/>
  <c r="H201" i="17"/>
  <c r="G201" i="17"/>
  <c r="G197" i="17" s="1"/>
  <c r="F201" i="17"/>
  <c r="F197" i="17" s="1"/>
  <c r="E201" i="17"/>
  <c r="D201" i="17"/>
  <c r="C201" i="17"/>
  <c r="B201" i="17"/>
  <c r="W200" i="17"/>
  <c r="V200" i="17"/>
  <c r="U200" i="17"/>
  <c r="T200" i="17"/>
  <c r="S200" i="17"/>
  <c r="R200" i="17"/>
  <c r="Q200" i="17"/>
  <c r="P200" i="17"/>
  <c r="O200" i="17"/>
  <c r="N200" i="17"/>
  <c r="M200" i="17"/>
  <c r="L200" i="17"/>
  <c r="K200" i="17"/>
  <c r="J200" i="17"/>
  <c r="I200" i="17"/>
  <c r="H200" i="17"/>
  <c r="G200" i="17"/>
  <c r="F200" i="17"/>
  <c r="E200" i="17"/>
  <c r="D200" i="17"/>
  <c r="C200" i="17"/>
  <c r="B200" i="17"/>
  <c r="W199" i="17"/>
  <c r="V199" i="17"/>
  <c r="U199" i="17"/>
  <c r="T199" i="17"/>
  <c r="S199" i="17"/>
  <c r="R199" i="17"/>
  <c r="Q199" i="17"/>
  <c r="P199" i="17"/>
  <c r="O199" i="17"/>
  <c r="N199" i="17"/>
  <c r="M199" i="17"/>
  <c r="L199" i="17"/>
  <c r="K199" i="17"/>
  <c r="J199" i="17"/>
  <c r="I199" i="17"/>
  <c r="H199" i="17"/>
  <c r="G199" i="17"/>
  <c r="F199" i="17"/>
  <c r="E199" i="17"/>
  <c r="D199" i="17"/>
  <c r="C199" i="17"/>
  <c r="B199" i="17"/>
  <c r="W198" i="17"/>
  <c r="W197" i="17" s="1"/>
  <c r="V198" i="17"/>
  <c r="V197" i="17" s="1"/>
  <c r="U198" i="17"/>
  <c r="T198" i="17"/>
  <c r="S198" i="17"/>
  <c r="R198" i="17"/>
  <c r="Q198" i="17"/>
  <c r="Q197" i="17" s="1"/>
  <c r="P198" i="17"/>
  <c r="P197" i="17" s="1"/>
  <c r="O198" i="17"/>
  <c r="N198" i="17"/>
  <c r="M198" i="17"/>
  <c r="L198" i="17"/>
  <c r="K198" i="17"/>
  <c r="J198" i="17"/>
  <c r="I198" i="17"/>
  <c r="H198" i="17"/>
  <c r="G198" i="17"/>
  <c r="F198" i="17"/>
  <c r="E198" i="17"/>
  <c r="D198" i="17"/>
  <c r="C198" i="17"/>
  <c r="B198" i="17"/>
  <c r="W194" i="17"/>
  <c r="V194" i="17"/>
  <c r="U194" i="17"/>
  <c r="T194" i="17"/>
  <c r="S194" i="17"/>
  <c r="R194" i="17"/>
  <c r="Q194" i="17"/>
  <c r="P194" i="17"/>
  <c r="O194" i="17"/>
  <c r="N194" i="17"/>
  <c r="M194" i="17"/>
  <c r="L194" i="17"/>
  <c r="L178" i="17" s="1"/>
  <c r="K194" i="17"/>
  <c r="J194" i="17"/>
  <c r="I194" i="17"/>
  <c r="H194" i="17"/>
  <c r="G194" i="17"/>
  <c r="F194" i="17"/>
  <c r="E194" i="17"/>
  <c r="D194" i="17"/>
  <c r="C194" i="17"/>
  <c r="B194" i="17"/>
  <c r="W193" i="17"/>
  <c r="V193" i="17"/>
  <c r="U193" i="17"/>
  <c r="T193" i="17"/>
  <c r="S193" i="17"/>
  <c r="R193" i="17"/>
  <c r="Q193" i="17"/>
  <c r="P193" i="17"/>
  <c r="O193" i="17"/>
  <c r="N193" i="17"/>
  <c r="M193" i="17"/>
  <c r="L193" i="17"/>
  <c r="K193" i="17"/>
  <c r="J193" i="17"/>
  <c r="I193" i="17"/>
  <c r="H193" i="17"/>
  <c r="G193" i="17"/>
  <c r="F193" i="17"/>
  <c r="E193" i="17"/>
  <c r="D193" i="17"/>
  <c r="C193" i="17"/>
  <c r="B193" i="17"/>
  <c r="W192" i="17"/>
  <c r="V192" i="17"/>
  <c r="U192" i="17"/>
  <c r="T192" i="17"/>
  <c r="S192" i="17"/>
  <c r="R192" i="17"/>
  <c r="Q192" i="17"/>
  <c r="P192" i="17"/>
  <c r="O192" i="17"/>
  <c r="N192" i="17"/>
  <c r="M192" i="17"/>
  <c r="L192" i="17"/>
  <c r="K192" i="17"/>
  <c r="J192" i="17"/>
  <c r="I192" i="17"/>
  <c r="H192" i="17"/>
  <c r="G192" i="17"/>
  <c r="F192" i="17"/>
  <c r="E192" i="17"/>
  <c r="D192" i="17"/>
  <c r="C192" i="17"/>
  <c r="B192" i="17"/>
  <c r="W191" i="17"/>
  <c r="V191" i="17"/>
  <c r="U191" i="17"/>
  <c r="T191" i="17"/>
  <c r="S191" i="17"/>
  <c r="R191" i="17"/>
  <c r="Q191" i="17"/>
  <c r="P191" i="17"/>
  <c r="O191" i="17"/>
  <c r="N191" i="17"/>
  <c r="M191" i="17"/>
  <c r="L191" i="17"/>
  <c r="K191" i="17"/>
  <c r="J191" i="17"/>
  <c r="I191" i="17"/>
  <c r="H191" i="17"/>
  <c r="G191" i="17"/>
  <c r="F191" i="17"/>
  <c r="E191" i="17"/>
  <c r="D191" i="17"/>
  <c r="C191" i="17"/>
  <c r="B191" i="17"/>
  <c r="U190" i="17"/>
  <c r="T190" i="17"/>
  <c r="Q190" i="17"/>
  <c r="M190" i="17"/>
  <c r="L190" i="17"/>
  <c r="E190" i="17"/>
  <c r="D190" i="17"/>
  <c r="W189" i="17"/>
  <c r="V189" i="17"/>
  <c r="U189" i="17"/>
  <c r="T189" i="17"/>
  <c r="S189" i="17"/>
  <c r="R189" i="17"/>
  <c r="Q189" i="17"/>
  <c r="P189" i="17"/>
  <c r="O189" i="17"/>
  <c r="N189" i="17"/>
  <c r="M189" i="17"/>
  <c r="L189" i="17"/>
  <c r="K189" i="17"/>
  <c r="J189" i="17"/>
  <c r="I189" i="17"/>
  <c r="H189" i="17"/>
  <c r="G189" i="17"/>
  <c r="F189" i="17"/>
  <c r="E189" i="17"/>
  <c r="D189" i="17"/>
  <c r="C189" i="17"/>
  <c r="B189" i="17"/>
  <c r="W188" i="17"/>
  <c r="V188" i="17"/>
  <c r="U188" i="17"/>
  <c r="T188" i="17"/>
  <c r="S188" i="17"/>
  <c r="R188" i="17"/>
  <c r="Q188" i="17"/>
  <c r="P188" i="17"/>
  <c r="O188" i="17"/>
  <c r="N188" i="17"/>
  <c r="M188" i="17"/>
  <c r="L188" i="17"/>
  <c r="K188" i="17"/>
  <c r="J188" i="17"/>
  <c r="I188" i="17"/>
  <c r="H188" i="17"/>
  <c r="G188" i="17"/>
  <c r="F188" i="17"/>
  <c r="E188" i="17"/>
  <c r="D188" i="17"/>
  <c r="C188" i="17"/>
  <c r="B188" i="17"/>
  <c r="W187" i="17"/>
  <c r="V187" i="17"/>
  <c r="U187" i="17"/>
  <c r="T187" i="17"/>
  <c r="S187" i="17"/>
  <c r="R187" i="17"/>
  <c r="Q187" i="17"/>
  <c r="P187" i="17"/>
  <c r="O187" i="17"/>
  <c r="N187" i="17"/>
  <c r="M187" i="17"/>
  <c r="L187" i="17"/>
  <c r="K187" i="17"/>
  <c r="J187" i="17"/>
  <c r="I187" i="17"/>
  <c r="H187" i="17"/>
  <c r="G187" i="17"/>
  <c r="F187" i="17"/>
  <c r="E187" i="17"/>
  <c r="D187" i="17"/>
  <c r="C187" i="17"/>
  <c r="B187" i="17"/>
  <c r="W186" i="17"/>
  <c r="V186" i="17"/>
  <c r="U186" i="17"/>
  <c r="T186" i="17"/>
  <c r="S186" i="17"/>
  <c r="R186" i="17"/>
  <c r="Q186" i="17"/>
  <c r="P186" i="17"/>
  <c r="O186" i="17"/>
  <c r="N186" i="17"/>
  <c r="M186" i="17"/>
  <c r="L186" i="17"/>
  <c r="K186" i="17"/>
  <c r="J186" i="17"/>
  <c r="I186" i="17"/>
  <c r="H186" i="17"/>
  <c r="G186" i="17"/>
  <c r="F186" i="17"/>
  <c r="E186" i="17"/>
  <c r="D186" i="17"/>
  <c r="C186" i="17"/>
  <c r="B186" i="17"/>
  <c r="W185" i="17"/>
  <c r="V185" i="17"/>
  <c r="U185" i="17"/>
  <c r="T185" i="17"/>
  <c r="S185" i="17"/>
  <c r="R185" i="17"/>
  <c r="Q185" i="17"/>
  <c r="P185" i="17"/>
  <c r="O185" i="17"/>
  <c r="N185" i="17"/>
  <c r="M185" i="17"/>
  <c r="L185" i="17"/>
  <c r="K185" i="17"/>
  <c r="J185" i="17"/>
  <c r="I185" i="17"/>
  <c r="H185" i="17"/>
  <c r="G185" i="17"/>
  <c r="F185" i="17"/>
  <c r="E185" i="17"/>
  <c r="D185" i="17"/>
  <c r="C185" i="17"/>
  <c r="B185" i="17"/>
  <c r="W184" i="17"/>
  <c r="R184" i="17"/>
  <c r="O184" i="17"/>
  <c r="W183" i="17"/>
  <c r="V183" i="17"/>
  <c r="U183" i="17"/>
  <c r="T183" i="17"/>
  <c r="S183" i="17"/>
  <c r="R183" i="17"/>
  <c r="Q183" i="17"/>
  <c r="P183" i="17"/>
  <c r="O183" i="17"/>
  <c r="N183" i="17"/>
  <c r="M183" i="17"/>
  <c r="L183" i="17"/>
  <c r="K183" i="17"/>
  <c r="J183" i="17"/>
  <c r="I183" i="17"/>
  <c r="H183" i="17"/>
  <c r="G183" i="17"/>
  <c r="F183" i="17"/>
  <c r="E183" i="17"/>
  <c r="D183" i="17"/>
  <c r="C183" i="17"/>
  <c r="B183" i="17"/>
  <c r="W182" i="17"/>
  <c r="V182" i="17"/>
  <c r="U182" i="17"/>
  <c r="T182" i="17"/>
  <c r="S182" i="17"/>
  <c r="R182" i="17"/>
  <c r="Q182" i="17"/>
  <c r="P182" i="17"/>
  <c r="O182" i="17"/>
  <c r="N182" i="17"/>
  <c r="M182" i="17"/>
  <c r="L182" i="17"/>
  <c r="K182" i="17"/>
  <c r="J182" i="17"/>
  <c r="I182" i="17"/>
  <c r="H182" i="17"/>
  <c r="G182" i="17"/>
  <c r="F182" i="17"/>
  <c r="E182" i="17"/>
  <c r="D182" i="17"/>
  <c r="C182" i="17"/>
  <c r="B182" i="17"/>
  <c r="W181" i="17"/>
  <c r="V181" i="17"/>
  <c r="U181" i="17"/>
  <c r="T181" i="17"/>
  <c r="S181" i="17"/>
  <c r="R181" i="17"/>
  <c r="Q181" i="17"/>
  <c r="P181" i="17"/>
  <c r="O181" i="17"/>
  <c r="N181" i="17"/>
  <c r="M181" i="17"/>
  <c r="L181" i="17"/>
  <c r="K181" i="17"/>
  <c r="J181" i="17"/>
  <c r="I181" i="17"/>
  <c r="H181" i="17"/>
  <c r="G181" i="17"/>
  <c r="F181" i="17"/>
  <c r="E181" i="17"/>
  <c r="D181" i="17"/>
  <c r="C181" i="17"/>
  <c r="B181" i="17"/>
  <c r="W180" i="17"/>
  <c r="V180" i="17"/>
  <c r="U180" i="17"/>
  <c r="T180" i="17"/>
  <c r="S180" i="17"/>
  <c r="R180" i="17"/>
  <c r="Q180" i="17"/>
  <c r="P180" i="17"/>
  <c r="O180" i="17"/>
  <c r="N180" i="17"/>
  <c r="M180" i="17"/>
  <c r="L180" i="17"/>
  <c r="K180" i="17"/>
  <c r="J180" i="17"/>
  <c r="I180" i="17"/>
  <c r="H180" i="17"/>
  <c r="G180" i="17"/>
  <c r="F180" i="17"/>
  <c r="E180" i="17"/>
  <c r="E178" i="17" s="1"/>
  <c r="D180" i="17"/>
  <c r="C180" i="17"/>
  <c r="B180" i="17"/>
  <c r="W179" i="17"/>
  <c r="V179" i="17"/>
  <c r="U179" i="17"/>
  <c r="T179" i="17"/>
  <c r="S179" i="17"/>
  <c r="R179" i="17"/>
  <c r="Q179" i="17"/>
  <c r="P179" i="17"/>
  <c r="O179" i="17"/>
  <c r="N179" i="17"/>
  <c r="M179" i="17"/>
  <c r="L179" i="17"/>
  <c r="K179" i="17"/>
  <c r="J179" i="17"/>
  <c r="I179" i="17"/>
  <c r="H179" i="17"/>
  <c r="G179" i="17"/>
  <c r="F179" i="17"/>
  <c r="E179" i="17"/>
  <c r="D179" i="17"/>
  <c r="C179" i="17"/>
  <c r="B179" i="17"/>
  <c r="K173" i="17"/>
  <c r="L172" i="17"/>
  <c r="K171" i="17"/>
  <c r="J171" i="17"/>
  <c r="K169" i="17"/>
  <c r="L168" i="17"/>
  <c r="D168" i="17"/>
  <c r="K167" i="17"/>
  <c r="W142" i="17"/>
  <c r="W209" i="17" s="1"/>
  <c r="V142" i="17"/>
  <c r="V248" i="17" s="1"/>
  <c r="U142" i="17"/>
  <c r="U209" i="17" s="1"/>
  <c r="T142" i="17"/>
  <c r="T209" i="17" s="1"/>
  <c r="S142" i="17"/>
  <c r="R142" i="17"/>
  <c r="Q142" i="17"/>
  <c r="Q209" i="17" s="1"/>
  <c r="P142" i="17"/>
  <c r="P248" i="19" s="1"/>
  <c r="O142" i="17"/>
  <c r="O209" i="17" s="1"/>
  <c r="N142" i="17"/>
  <c r="N248" i="17" s="1"/>
  <c r="M142" i="17"/>
  <c r="M209" i="17" s="1"/>
  <c r="L142" i="17"/>
  <c r="L209" i="17" s="1"/>
  <c r="K142" i="17"/>
  <c r="J142" i="17"/>
  <c r="I142" i="17"/>
  <c r="I248" i="17" s="1"/>
  <c r="H142" i="17"/>
  <c r="H248" i="17" s="1"/>
  <c r="G142" i="17"/>
  <c r="G248" i="18" s="1"/>
  <c r="F142" i="17"/>
  <c r="E142" i="17"/>
  <c r="E248" i="17" s="1"/>
  <c r="D142" i="17"/>
  <c r="D248" i="17" s="1"/>
  <c r="C142" i="17"/>
  <c r="B142" i="17"/>
  <c r="W121" i="17"/>
  <c r="W246" i="17" s="1"/>
  <c r="V121" i="17"/>
  <c r="V246" i="17" s="1"/>
  <c r="U121" i="17"/>
  <c r="T121" i="17"/>
  <c r="T246" i="17" s="1"/>
  <c r="S121" i="17"/>
  <c r="S246" i="17" s="1"/>
  <c r="R121" i="17"/>
  <c r="R246" i="17" s="1"/>
  <c r="Q121" i="17"/>
  <c r="Q203" i="17" s="1"/>
  <c r="P121" i="17"/>
  <c r="P203" i="17" s="1"/>
  <c r="O121" i="17"/>
  <c r="O246" i="17" s="1"/>
  <c r="N121" i="17"/>
  <c r="N246" i="17" s="1"/>
  <c r="M121" i="17"/>
  <c r="L121" i="17"/>
  <c r="L246" i="17" s="1"/>
  <c r="K121" i="17"/>
  <c r="K246" i="17" s="1"/>
  <c r="J121" i="17"/>
  <c r="J246" i="17" s="1"/>
  <c r="I121" i="17"/>
  <c r="H121" i="17"/>
  <c r="H203" i="17" s="1"/>
  <c r="G121" i="17"/>
  <c r="G246" i="17" s="1"/>
  <c r="F121" i="17"/>
  <c r="F203" i="17" s="1"/>
  <c r="E121" i="17"/>
  <c r="D121" i="17"/>
  <c r="D246" i="17" s="1"/>
  <c r="C121" i="17"/>
  <c r="C246" i="18" s="1"/>
  <c r="B121" i="17"/>
  <c r="B246" i="17" s="1"/>
  <c r="W93" i="17"/>
  <c r="W190" i="17" s="1"/>
  <c r="V93" i="17"/>
  <c r="V190" i="17" s="1"/>
  <c r="U93" i="17"/>
  <c r="U237" i="17" s="1"/>
  <c r="T93" i="17"/>
  <c r="T237" i="17" s="1"/>
  <c r="S93" i="17"/>
  <c r="R93" i="17"/>
  <c r="R190" i="17" s="1"/>
  <c r="Q93" i="17"/>
  <c r="Q237" i="17" s="1"/>
  <c r="P93" i="17"/>
  <c r="P190" i="17" s="1"/>
  <c r="O93" i="17"/>
  <c r="O190" i="17" s="1"/>
  <c r="N93" i="17"/>
  <c r="N190" i="17" s="1"/>
  <c r="M93" i="17"/>
  <c r="M237" i="17" s="1"/>
  <c r="L93" i="17"/>
  <c r="L237" i="17" s="1"/>
  <c r="K93" i="17"/>
  <c r="J93" i="17"/>
  <c r="J190" i="17" s="1"/>
  <c r="I93" i="17"/>
  <c r="I237" i="17" s="1"/>
  <c r="H93" i="17"/>
  <c r="H190" i="17" s="1"/>
  <c r="G93" i="17"/>
  <c r="G190" i="17" s="1"/>
  <c r="F93" i="17"/>
  <c r="F190" i="17" s="1"/>
  <c r="E93" i="17"/>
  <c r="E237" i="17" s="1"/>
  <c r="D93" i="17"/>
  <c r="D237" i="17" s="1"/>
  <c r="C93" i="17"/>
  <c r="B93" i="17"/>
  <c r="B190" i="17" s="1"/>
  <c r="W72" i="17"/>
  <c r="V72" i="17"/>
  <c r="V184" i="17" s="1"/>
  <c r="U72" i="17"/>
  <c r="T72" i="17"/>
  <c r="S72" i="17"/>
  <c r="S184" i="17" s="1"/>
  <c r="R72" i="17"/>
  <c r="Q72" i="17"/>
  <c r="Q235" i="17" s="1"/>
  <c r="P72" i="17"/>
  <c r="P235" i="17" s="1"/>
  <c r="O72" i="17"/>
  <c r="N72" i="17"/>
  <c r="N184" i="17" s="1"/>
  <c r="M72" i="17"/>
  <c r="L72" i="17"/>
  <c r="K72" i="17"/>
  <c r="K184" i="17" s="1"/>
  <c r="J72" i="17"/>
  <c r="J184" i="17" s="1"/>
  <c r="I72" i="17"/>
  <c r="I235" i="17" s="1"/>
  <c r="H72" i="17"/>
  <c r="H235" i="17" s="1"/>
  <c r="G72" i="17"/>
  <c r="G184" i="17" s="1"/>
  <c r="F72" i="17"/>
  <c r="F184" i="17" s="1"/>
  <c r="E72" i="17"/>
  <c r="D72" i="17"/>
  <c r="C72" i="17"/>
  <c r="C184" i="17" s="1"/>
  <c r="B72" i="17"/>
  <c r="B235" i="17" s="1"/>
  <c r="W44" i="17"/>
  <c r="V44" i="17"/>
  <c r="V5" i="17" s="1"/>
  <c r="U44" i="17"/>
  <c r="U226" i="17" s="1"/>
  <c r="T44" i="17"/>
  <c r="T226" i="17" s="1"/>
  <c r="S44" i="17"/>
  <c r="S5" i="17" s="1"/>
  <c r="S175" i="17" s="1"/>
  <c r="R44" i="17"/>
  <c r="R5" i="17" s="1"/>
  <c r="R175" i="17" s="1"/>
  <c r="Q44" i="17"/>
  <c r="Q226" i="17" s="1"/>
  <c r="P44" i="17"/>
  <c r="P226" i="17" s="1"/>
  <c r="O44" i="17"/>
  <c r="N44" i="17"/>
  <c r="N5" i="17" s="1"/>
  <c r="N165" i="17" s="1"/>
  <c r="M44" i="17"/>
  <c r="M226" i="17" s="1"/>
  <c r="L44" i="17"/>
  <c r="L226" i="17" s="1"/>
  <c r="K44" i="17"/>
  <c r="K5" i="17" s="1"/>
  <c r="K53" i="16" s="1"/>
  <c r="J44" i="17"/>
  <c r="J5" i="17" s="1"/>
  <c r="J175" i="17" s="1"/>
  <c r="I44" i="17"/>
  <c r="I226" i="17" s="1"/>
  <c r="H44" i="17"/>
  <c r="H226" i="17" s="1"/>
  <c r="G44" i="17"/>
  <c r="F44" i="17"/>
  <c r="F5" i="17" s="1"/>
  <c r="E44" i="17"/>
  <c r="E226" i="17" s="1"/>
  <c r="D44" i="17"/>
  <c r="D226" i="17" s="1"/>
  <c r="C44" i="17"/>
  <c r="C5" i="17" s="1"/>
  <c r="C169" i="17" s="1"/>
  <c r="B44" i="17"/>
  <c r="B5" i="17" s="1"/>
  <c r="B167" i="17" s="1"/>
  <c r="L5" i="17"/>
  <c r="L173" i="17" s="1"/>
  <c r="I5" i="17"/>
  <c r="I174" i="17" s="1"/>
  <c r="H5" i="17"/>
  <c r="H174" i="17" s="1"/>
  <c r="E5" i="17"/>
  <c r="E166" i="17" s="1"/>
  <c r="D5" i="17"/>
  <c r="D173" i="17" s="1"/>
  <c r="A1" i="17"/>
  <c r="T103" i="16"/>
  <c r="T166" i="4" s="1"/>
  <c r="P103" i="16"/>
  <c r="P166" i="4" s="1"/>
  <c r="H103" i="16"/>
  <c r="H166" i="4" s="1"/>
  <c r="W99" i="16"/>
  <c r="V99" i="16"/>
  <c r="U99" i="16"/>
  <c r="T99" i="16"/>
  <c r="S99" i="16"/>
  <c r="R99" i="16"/>
  <c r="Q99" i="16"/>
  <c r="P99" i="16"/>
  <c r="O99" i="16"/>
  <c r="N99" i="16"/>
  <c r="M99" i="16"/>
  <c r="L99" i="16"/>
  <c r="K99" i="16"/>
  <c r="J99" i="16"/>
  <c r="I99" i="16"/>
  <c r="H99" i="16"/>
  <c r="G99" i="16"/>
  <c r="F99" i="16"/>
  <c r="E99" i="16"/>
  <c r="D99" i="16"/>
  <c r="C99" i="16"/>
  <c r="B99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N96" i="16"/>
  <c r="F96" i="16"/>
  <c r="C96" i="16"/>
  <c r="B96" i="16"/>
  <c r="R93" i="16"/>
  <c r="M93" i="16"/>
  <c r="F93" i="16"/>
  <c r="R92" i="16"/>
  <c r="K92" i="16"/>
  <c r="S90" i="16"/>
  <c r="O90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W82" i="16"/>
  <c r="W111" i="4" s="1"/>
  <c r="V82" i="16"/>
  <c r="V111" i="4" s="1"/>
  <c r="U82" i="16"/>
  <c r="U111" i="4" s="1"/>
  <c r="T82" i="16"/>
  <c r="T111" i="4" s="1"/>
  <c r="S82" i="16"/>
  <c r="S111" i="4" s="1"/>
  <c r="R82" i="16"/>
  <c r="Q82" i="16"/>
  <c r="P82" i="16"/>
  <c r="P111" i="4" s="1"/>
  <c r="O82" i="16"/>
  <c r="N82" i="16"/>
  <c r="M82" i="16"/>
  <c r="M111" i="4" s="1"/>
  <c r="L82" i="16"/>
  <c r="K82" i="16"/>
  <c r="J82" i="16"/>
  <c r="J111" i="4" s="1"/>
  <c r="I82" i="16"/>
  <c r="I111" i="4" s="1"/>
  <c r="H82" i="16"/>
  <c r="H111" i="4" s="1"/>
  <c r="G82" i="16"/>
  <c r="F82" i="16"/>
  <c r="E82" i="16"/>
  <c r="E111" i="4" s="1"/>
  <c r="D82" i="16"/>
  <c r="C82" i="16"/>
  <c r="B82" i="16"/>
  <c r="B111" i="4" s="1"/>
  <c r="V81" i="16"/>
  <c r="V110" i="4" s="1"/>
  <c r="S81" i="16"/>
  <c r="S110" i="4" s="1"/>
  <c r="W78" i="16"/>
  <c r="V78" i="16"/>
  <c r="V41" i="7" s="1"/>
  <c r="U78" i="16"/>
  <c r="U41" i="7" s="1"/>
  <c r="T78" i="16"/>
  <c r="T41" i="7" s="1"/>
  <c r="S78" i="16"/>
  <c r="S41" i="7" s="1"/>
  <c r="R78" i="16"/>
  <c r="R41" i="7" s="1"/>
  <c r="Q78" i="16"/>
  <c r="Q41" i="7" s="1"/>
  <c r="P78" i="16"/>
  <c r="P41" i="7" s="1"/>
  <c r="O78" i="16"/>
  <c r="O41" i="7" s="1"/>
  <c r="N78" i="16"/>
  <c r="N41" i="7" s="1"/>
  <c r="M78" i="16"/>
  <c r="M41" i="7" s="1"/>
  <c r="L78" i="16"/>
  <c r="L41" i="7" s="1"/>
  <c r="K78" i="16"/>
  <c r="K41" i="7" s="1"/>
  <c r="J78" i="16"/>
  <c r="J41" i="7" s="1"/>
  <c r="I78" i="16"/>
  <c r="I41" i="7" s="1"/>
  <c r="H78" i="16"/>
  <c r="H41" i="7" s="1"/>
  <c r="G78" i="16"/>
  <c r="F78" i="16"/>
  <c r="E78" i="16"/>
  <c r="E41" i="7" s="1"/>
  <c r="D78" i="16"/>
  <c r="C78" i="16"/>
  <c r="C41" i="7" s="1"/>
  <c r="B78" i="16"/>
  <c r="B41" i="7" s="1"/>
  <c r="A74" i="16"/>
  <c r="A73" i="16"/>
  <c r="W72" i="16"/>
  <c r="W90" i="16" s="1"/>
  <c r="V72" i="16"/>
  <c r="V71" i="16" s="1"/>
  <c r="U72" i="16"/>
  <c r="U90" i="16" s="1"/>
  <c r="T72" i="16"/>
  <c r="T90" i="16" s="1"/>
  <c r="S72" i="16"/>
  <c r="S71" i="16" s="1"/>
  <c r="R72" i="16"/>
  <c r="Q72" i="16"/>
  <c r="Q90" i="16" s="1"/>
  <c r="P72" i="16"/>
  <c r="O72" i="16"/>
  <c r="O71" i="16" s="1"/>
  <c r="N72" i="16"/>
  <c r="N71" i="16" s="1"/>
  <c r="M72" i="16"/>
  <c r="M90" i="16" s="1"/>
  <c r="L72" i="16"/>
  <c r="L71" i="16" s="1"/>
  <c r="K72" i="16"/>
  <c r="K71" i="16" s="1"/>
  <c r="J72" i="16"/>
  <c r="I72" i="16"/>
  <c r="I90" i="16" s="1"/>
  <c r="H72" i="16"/>
  <c r="H90" i="16" s="1"/>
  <c r="G72" i="16"/>
  <c r="G71" i="16" s="1"/>
  <c r="F72" i="16"/>
  <c r="F71" i="16" s="1"/>
  <c r="E72" i="16"/>
  <c r="E90" i="16" s="1"/>
  <c r="D72" i="16"/>
  <c r="D71" i="16" s="1"/>
  <c r="C72" i="16"/>
  <c r="C71" i="16" s="1"/>
  <c r="B72" i="16"/>
  <c r="A72" i="16"/>
  <c r="U71" i="16"/>
  <c r="T71" i="16"/>
  <c r="Q71" i="16"/>
  <c r="W67" i="16"/>
  <c r="V67" i="16"/>
  <c r="U67" i="16"/>
  <c r="T67" i="16"/>
  <c r="S67" i="16"/>
  <c r="R67" i="16"/>
  <c r="Q67" i="16"/>
  <c r="P67" i="16"/>
  <c r="O67" i="16"/>
  <c r="N67" i="16"/>
  <c r="M67" i="16"/>
  <c r="L67" i="16"/>
  <c r="K67" i="16"/>
  <c r="J67" i="16"/>
  <c r="I67" i="16"/>
  <c r="H67" i="16"/>
  <c r="G67" i="16"/>
  <c r="F67" i="16"/>
  <c r="E67" i="16"/>
  <c r="D67" i="16"/>
  <c r="C67" i="16"/>
  <c r="B67" i="16"/>
  <c r="W60" i="16"/>
  <c r="V60" i="16"/>
  <c r="U60" i="16"/>
  <c r="T60" i="16"/>
  <c r="S60" i="16"/>
  <c r="R60" i="16"/>
  <c r="Q60" i="16"/>
  <c r="P60" i="16"/>
  <c r="O60" i="16"/>
  <c r="N60" i="16"/>
  <c r="M60" i="16"/>
  <c r="L60" i="16"/>
  <c r="K60" i="16"/>
  <c r="J60" i="16"/>
  <c r="I60" i="16"/>
  <c r="H60" i="16"/>
  <c r="G60" i="16"/>
  <c r="F60" i="16"/>
  <c r="E60" i="16"/>
  <c r="D60" i="16"/>
  <c r="C60" i="16"/>
  <c r="B60" i="16"/>
  <c r="W55" i="16"/>
  <c r="W93" i="16" s="1"/>
  <c r="V55" i="16"/>
  <c r="V93" i="16" s="1"/>
  <c r="U55" i="16"/>
  <c r="U103" i="16" s="1"/>
  <c r="U166" i="4" s="1"/>
  <c r="T55" i="16"/>
  <c r="T93" i="16" s="1"/>
  <c r="S55" i="16"/>
  <c r="S64" i="4" s="1"/>
  <c r="R55" i="16"/>
  <c r="R103" i="16" s="1"/>
  <c r="R166" i="4" s="1"/>
  <c r="Q55" i="16"/>
  <c r="P55" i="16"/>
  <c r="P93" i="16" s="1"/>
  <c r="O55" i="16"/>
  <c r="N55" i="16"/>
  <c r="N64" i="4" s="1"/>
  <c r="N137" i="4" s="1"/>
  <c r="M55" i="16"/>
  <c r="L55" i="16"/>
  <c r="L93" i="16" s="1"/>
  <c r="K55" i="16"/>
  <c r="J55" i="16"/>
  <c r="I55" i="16"/>
  <c r="I64" i="4" s="1"/>
  <c r="H55" i="16"/>
  <c r="H93" i="16" s="1"/>
  <c r="G55" i="16"/>
  <c r="F55" i="16"/>
  <c r="F64" i="4" s="1"/>
  <c r="F137" i="4" s="1"/>
  <c r="E55" i="16"/>
  <c r="D55" i="16"/>
  <c r="D93" i="16" s="1"/>
  <c r="C55" i="16"/>
  <c r="C64" i="4" s="1"/>
  <c r="B55" i="16"/>
  <c r="W54" i="16"/>
  <c r="W63" i="4" s="1"/>
  <c r="V54" i="16"/>
  <c r="V92" i="16" s="1"/>
  <c r="U54" i="16"/>
  <c r="U63" i="4" s="1"/>
  <c r="T54" i="16"/>
  <c r="T92" i="16" s="1"/>
  <c r="S54" i="16"/>
  <c r="S63" i="4" s="1"/>
  <c r="R54" i="16"/>
  <c r="R63" i="4" s="1"/>
  <c r="Q54" i="16"/>
  <c r="Q63" i="4" s="1"/>
  <c r="P54" i="16"/>
  <c r="P63" i="4" s="1"/>
  <c r="O54" i="16"/>
  <c r="O63" i="4" s="1"/>
  <c r="N54" i="16"/>
  <c r="N92" i="16" s="1"/>
  <c r="M54" i="16"/>
  <c r="M63" i="4" s="1"/>
  <c r="M136" i="4" s="1"/>
  <c r="L54" i="16"/>
  <c r="K54" i="16"/>
  <c r="J54" i="16"/>
  <c r="J92" i="16" s="1"/>
  <c r="I54" i="16"/>
  <c r="H54" i="16"/>
  <c r="G54" i="16"/>
  <c r="F54" i="16"/>
  <c r="F92" i="16" s="1"/>
  <c r="E54" i="16"/>
  <c r="D54" i="16"/>
  <c r="C54" i="16"/>
  <c r="C92" i="16" s="1"/>
  <c r="B54" i="16"/>
  <c r="B92" i="16" s="1"/>
  <c r="J53" i="16"/>
  <c r="J62" i="4" s="1"/>
  <c r="J135" i="4" s="1"/>
  <c r="H53" i="16"/>
  <c r="E53" i="16"/>
  <c r="E62" i="4" s="1"/>
  <c r="C53" i="16"/>
  <c r="C91" i="16" s="1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W4" i="16"/>
  <c r="W3" i="16" s="1"/>
  <c r="V4" i="16"/>
  <c r="V3" i="16" s="1"/>
  <c r="U4" i="16"/>
  <c r="U3" i="16" s="1"/>
  <c r="U9" i="4" s="1"/>
  <c r="T4" i="16"/>
  <c r="T3" i="16" s="1"/>
  <c r="S4" i="16"/>
  <c r="R4" i="16"/>
  <c r="R3" i="16" s="1"/>
  <c r="Q4" i="16"/>
  <c r="Q3" i="16" s="1"/>
  <c r="Q9" i="4" s="1"/>
  <c r="P4" i="16"/>
  <c r="P3" i="16" s="1"/>
  <c r="P9" i="4" s="1"/>
  <c r="O4" i="16"/>
  <c r="O3" i="16" s="1"/>
  <c r="O9" i="4" s="1"/>
  <c r="N4" i="16"/>
  <c r="N3" i="16" s="1"/>
  <c r="M4" i="16"/>
  <c r="M3" i="16" s="1"/>
  <c r="L4" i="16"/>
  <c r="K4" i="16"/>
  <c r="J4" i="16"/>
  <c r="I4" i="16"/>
  <c r="I3" i="16" s="1"/>
  <c r="H4" i="16"/>
  <c r="G4" i="16"/>
  <c r="G3" i="16" s="1"/>
  <c r="F4" i="16"/>
  <c r="F3" i="16" s="1"/>
  <c r="E4" i="16"/>
  <c r="E3" i="16" s="1"/>
  <c r="D4" i="16"/>
  <c r="D3" i="16" s="1"/>
  <c r="C4" i="16"/>
  <c r="B4" i="16"/>
  <c r="S3" i="16"/>
  <c r="L3" i="16"/>
  <c r="K3" i="16"/>
  <c r="K3" i="4" s="1"/>
  <c r="J3" i="16"/>
  <c r="H3" i="16"/>
  <c r="H9" i="4" s="1"/>
  <c r="C3" i="16"/>
  <c r="C9" i="4" s="1"/>
  <c r="B3" i="16"/>
  <c r="A1" i="16"/>
  <c r="W260" i="15"/>
  <c r="V260" i="15"/>
  <c r="U260" i="15"/>
  <c r="T260" i="15"/>
  <c r="S260" i="15"/>
  <c r="R260" i="15"/>
  <c r="Q260" i="15"/>
  <c r="P260" i="15"/>
  <c r="O260" i="15"/>
  <c r="N260" i="15"/>
  <c r="M260" i="15"/>
  <c r="L260" i="15"/>
  <c r="K260" i="15"/>
  <c r="J260" i="15"/>
  <c r="I260" i="15"/>
  <c r="H260" i="15"/>
  <c r="G260" i="15"/>
  <c r="F260" i="15"/>
  <c r="E260" i="15"/>
  <c r="D260" i="15"/>
  <c r="C260" i="15"/>
  <c r="B260" i="15"/>
  <c r="W259" i="15"/>
  <c r="V259" i="15"/>
  <c r="U259" i="15"/>
  <c r="T259" i="15"/>
  <c r="S259" i="15"/>
  <c r="R259" i="15"/>
  <c r="Q259" i="15"/>
  <c r="P259" i="15"/>
  <c r="O259" i="15"/>
  <c r="N259" i="15"/>
  <c r="M259" i="15"/>
  <c r="L259" i="15"/>
  <c r="K259" i="15"/>
  <c r="J259" i="15"/>
  <c r="I259" i="15"/>
  <c r="H259" i="15"/>
  <c r="G259" i="15"/>
  <c r="F259" i="15"/>
  <c r="E259" i="15"/>
  <c r="D259" i="15"/>
  <c r="C259" i="15"/>
  <c r="B259" i="15"/>
  <c r="W258" i="15"/>
  <c r="V258" i="15"/>
  <c r="U258" i="15"/>
  <c r="T258" i="15"/>
  <c r="S258" i="15"/>
  <c r="R258" i="15"/>
  <c r="Q258" i="15"/>
  <c r="P258" i="15"/>
  <c r="O258" i="15"/>
  <c r="N258" i="15"/>
  <c r="M258" i="15"/>
  <c r="L258" i="15"/>
  <c r="K258" i="15"/>
  <c r="J258" i="15"/>
  <c r="I258" i="15"/>
  <c r="H258" i="15"/>
  <c r="G258" i="15"/>
  <c r="F258" i="15"/>
  <c r="E258" i="15"/>
  <c r="D258" i="15"/>
  <c r="C258" i="15"/>
  <c r="B258" i="15"/>
  <c r="W257" i="15"/>
  <c r="V257" i="15"/>
  <c r="U257" i="15"/>
  <c r="T257" i="15"/>
  <c r="S257" i="15"/>
  <c r="R257" i="15"/>
  <c r="Q257" i="15"/>
  <c r="P257" i="15"/>
  <c r="O257" i="15"/>
  <c r="N257" i="15"/>
  <c r="M257" i="15"/>
  <c r="L257" i="15"/>
  <c r="K257" i="15"/>
  <c r="J257" i="15"/>
  <c r="I257" i="15"/>
  <c r="H257" i="15"/>
  <c r="G257" i="15"/>
  <c r="F257" i="15"/>
  <c r="E257" i="15"/>
  <c r="D257" i="15"/>
  <c r="C257" i="15"/>
  <c r="B257" i="15"/>
  <c r="W256" i="15"/>
  <c r="V256" i="15"/>
  <c r="U256" i="15"/>
  <c r="T256" i="15"/>
  <c r="S256" i="15"/>
  <c r="R256" i="15"/>
  <c r="Q256" i="15"/>
  <c r="P256" i="15"/>
  <c r="O256" i="15"/>
  <c r="N256" i="15"/>
  <c r="M256" i="15"/>
  <c r="L256" i="15"/>
  <c r="K256" i="15"/>
  <c r="J256" i="15"/>
  <c r="I256" i="15"/>
  <c r="H256" i="15"/>
  <c r="G256" i="15"/>
  <c r="F256" i="15"/>
  <c r="E256" i="15"/>
  <c r="D256" i="15"/>
  <c r="C256" i="15"/>
  <c r="B256" i="15"/>
  <c r="W255" i="15"/>
  <c r="V255" i="15"/>
  <c r="U255" i="15"/>
  <c r="T255" i="15"/>
  <c r="S255" i="15"/>
  <c r="R255" i="15"/>
  <c r="Q255" i="15"/>
  <c r="P255" i="15"/>
  <c r="O255" i="15"/>
  <c r="N255" i="15"/>
  <c r="M255" i="15"/>
  <c r="L255" i="15"/>
  <c r="K255" i="15"/>
  <c r="J255" i="15"/>
  <c r="I255" i="15"/>
  <c r="H255" i="15"/>
  <c r="G255" i="15"/>
  <c r="F255" i="15"/>
  <c r="E255" i="15"/>
  <c r="D255" i="15"/>
  <c r="C255" i="15"/>
  <c r="B255" i="15"/>
  <c r="W254" i="15"/>
  <c r="V254" i="15"/>
  <c r="U254" i="15"/>
  <c r="T254" i="15"/>
  <c r="S254" i="15"/>
  <c r="R254" i="15"/>
  <c r="Q254" i="15"/>
  <c r="P254" i="15"/>
  <c r="O254" i="15"/>
  <c r="N254" i="15"/>
  <c r="M254" i="15"/>
  <c r="L254" i="15"/>
  <c r="K254" i="15"/>
  <c r="J254" i="15"/>
  <c r="I254" i="15"/>
  <c r="H254" i="15"/>
  <c r="G254" i="15"/>
  <c r="F254" i="15"/>
  <c r="E254" i="15"/>
  <c r="D254" i="15"/>
  <c r="C254" i="15"/>
  <c r="B254" i="15"/>
  <c r="W250" i="15"/>
  <c r="V250" i="15"/>
  <c r="U250" i="15"/>
  <c r="T250" i="15"/>
  <c r="S250" i="15"/>
  <c r="R250" i="15"/>
  <c r="Q250" i="15"/>
  <c r="P250" i="15"/>
  <c r="O250" i="15"/>
  <c r="N250" i="15"/>
  <c r="M250" i="15"/>
  <c r="L250" i="15"/>
  <c r="K250" i="15"/>
  <c r="J250" i="15"/>
  <c r="I250" i="15"/>
  <c r="H250" i="15"/>
  <c r="G250" i="15"/>
  <c r="F250" i="15"/>
  <c r="E250" i="15"/>
  <c r="D250" i="15"/>
  <c r="C250" i="15"/>
  <c r="B250" i="15"/>
  <c r="W249" i="15"/>
  <c r="V249" i="15"/>
  <c r="U249" i="15"/>
  <c r="T249" i="15"/>
  <c r="S249" i="15"/>
  <c r="R249" i="15"/>
  <c r="Q249" i="15"/>
  <c r="P249" i="15"/>
  <c r="O249" i="15"/>
  <c r="N249" i="15"/>
  <c r="M249" i="15"/>
  <c r="L249" i="15"/>
  <c r="K249" i="15"/>
  <c r="J249" i="15"/>
  <c r="I249" i="15"/>
  <c r="H249" i="15"/>
  <c r="G249" i="15"/>
  <c r="F249" i="15"/>
  <c r="E249" i="15"/>
  <c r="D249" i="15"/>
  <c r="C249" i="15"/>
  <c r="B249" i="15"/>
  <c r="W248" i="15"/>
  <c r="V248" i="15"/>
  <c r="U248" i="15"/>
  <c r="T248" i="15"/>
  <c r="S248" i="15"/>
  <c r="R248" i="15"/>
  <c r="Q248" i="15"/>
  <c r="P248" i="15"/>
  <c r="O248" i="15"/>
  <c r="N248" i="15"/>
  <c r="M248" i="15"/>
  <c r="L248" i="15"/>
  <c r="K248" i="15"/>
  <c r="J248" i="15"/>
  <c r="I248" i="15"/>
  <c r="H248" i="15"/>
  <c r="G248" i="15"/>
  <c r="F248" i="15"/>
  <c r="E248" i="15"/>
  <c r="D248" i="15"/>
  <c r="C248" i="15"/>
  <c r="B248" i="15"/>
  <c r="W247" i="15"/>
  <c r="V247" i="15"/>
  <c r="U247" i="15"/>
  <c r="T247" i="15"/>
  <c r="S247" i="15"/>
  <c r="R247" i="15"/>
  <c r="Q247" i="15"/>
  <c r="P247" i="15"/>
  <c r="O247" i="15"/>
  <c r="N247" i="15"/>
  <c r="M247" i="15"/>
  <c r="L247" i="15"/>
  <c r="K247" i="15"/>
  <c r="J247" i="15"/>
  <c r="I247" i="15"/>
  <c r="H247" i="15"/>
  <c r="G247" i="15"/>
  <c r="F247" i="15"/>
  <c r="E247" i="15"/>
  <c r="D247" i="15"/>
  <c r="C247" i="15"/>
  <c r="B247" i="15"/>
  <c r="W246" i="15"/>
  <c r="V246" i="15"/>
  <c r="U246" i="15"/>
  <c r="T246" i="15"/>
  <c r="S246" i="15"/>
  <c r="R246" i="15"/>
  <c r="Q246" i="15"/>
  <c r="P246" i="15"/>
  <c r="O246" i="15"/>
  <c r="N246" i="15"/>
  <c r="M246" i="15"/>
  <c r="L246" i="15"/>
  <c r="K246" i="15"/>
  <c r="J246" i="15"/>
  <c r="I246" i="15"/>
  <c r="H246" i="15"/>
  <c r="G246" i="15"/>
  <c r="F246" i="15"/>
  <c r="E246" i="15"/>
  <c r="D246" i="15"/>
  <c r="C246" i="15"/>
  <c r="B246" i="15"/>
  <c r="W245" i="15"/>
  <c r="V245" i="15"/>
  <c r="U245" i="15"/>
  <c r="T245" i="15"/>
  <c r="S245" i="15"/>
  <c r="R245" i="15"/>
  <c r="Q245" i="15"/>
  <c r="P245" i="15"/>
  <c r="O245" i="15"/>
  <c r="N245" i="15"/>
  <c r="M245" i="15"/>
  <c r="L245" i="15"/>
  <c r="K245" i="15"/>
  <c r="J245" i="15"/>
  <c r="I245" i="15"/>
  <c r="H245" i="15"/>
  <c r="G245" i="15"/>
  <c r="F245" i="15"/>
  <c r="E245" i="15"/>
  <c r="D245" i="15"/>
  <c r="C245" i="15"/>
  <c r="B245" i="15"/>
  <c r="W244" i="15"/>
  <c r="V244" i="15"/>
  <c r="U244" i="15"/>
  <c r="T244" i="15"/>
  <c r="S244" i="15"/>
  <c r="R244" i="15"/>
  <c r="Q244" i="15"/>
  <c r="P244" i="15"/>
  <c r="O244" i="15"/>
  <c r="N244" i="15"/>
  <c r="M244" i="15"/>
  <c r="L244" i="15"/>
  <c r="K244" i="15"/>
  <c r="J244" i="15"/>
  <c r="I244" i="15"/>
  <c r="H244" i="15"/>
  <c r="G244" i="15"/>
  <c r="F244" i="15"/>
  <c r="E244" i="15"/>
  <c r="D244" i="15"/>
  <c r="C244" i="15"/>
  <c r="B244" i="15"/>
  <c r="W243" i="15"/>
  <c r="V243" i="15"/>
  <c r="U243" i="15"/>
  <c r="T243" i="15"/>
  <c r="S243" i="15"/>
  <c r="R243" i="15"/>
  <c r="Q243" i="15"/>
  <c r="P243" i="15"/>
  <c r="O243" i="15"/>
  <c r="N243" i="15"/>
  <c r="M243" i="15"/>
  <c r="L243" i="15"/>
  <c r="K243" i="15"/>
  <c r="J243" i="15"/>
  <c r="I243" i="15"/>
  <c r="H243" i="15"/>
  <c r="G243" i="15"/>
  <c r="F243" i="15"/>
  <c r="E243" i="15"/>
  <c r="D243" i="15"/>
  <c r="C243" i="15"/>
  <c r="B243" i="15"/>
  <c r="W240" i="15"/>
  <c r="V240" i="15"/>
  <c r="U240" i="15"/>
  <c r="T240" i="15"/>
  <c r="S240" i="15"/>
  <c r="R240" i="15"/>
  <c r="Q240" i="15"/>
  <c r="P240" i="15"/>
  <c r="O240" i="15"/>
  <c r="N240" i="15"/>
  <c r="M240" i="15"/>
  <c r="L240" i="15"/>
  <c r="K240" i="15"/>
  <c r="J240" i="15"/>
  <c r="I240" i="15"/>
  <c r="H240" i="15"/>
  <c r="G240" i="15"/>
  <c r="F240" i="15"/>
  <c r="E240" i="15"/>
  <c r="D240" i="15"/>
  <c r="C240" i="15"/>
  <c r="B240" i="15"/>
  <c r="W239" i="15"/>
  <c r="V239" i="15"/>
  <c r="U239" i="15"/>
  <c r="T239" i="15"/>
  <c r="S239" i="15"/>
  <c r="R239" i="15"/>
  <c r="Q239" i="15"/>
  <c r="P239" i="15"/>
  <c r="O239" i="15"/>
  <c r="N239" i="15"/>
  <c r="M239" i="15"/>
  <c r="L239" i="15"/>
  <c r="K239" i="15"/>
  <c r="J239" i="15"/>
  <c r="I239" i="15"/>
  <c r="H239" i="15"/>
  <c r="G239" i="15"/>
  <c r="F239" i="15"/>
  <c r="E239" i="15"/>
  <c r="D239" i="15"/>
  <c r="C239" i="15"/>
  <c r="B239" i="15"/>
  <c r="W238" i="15"/>
  <c r="V238" i="15"/>
  <c r="U238" i="15"/>
  <c r="T238" i="15"/>
  <c r="S238" i="15"/>
  <c r="R238" i="15"/>
  <c r="Q238" i="15"/>
  <c r="P238" i="15"/>
  <c r="O238" i="15"/>
  <c r="N238" i="15"/>
  <c r="M238" i="15"/>
  <c r="L238" i="15"/>
  <c r="K238" i="15"/>
  <c r="J238" i="15"/>
  <c r="I238" i="15"/>
  <c r="H238" i="15"/>
  <c r="G238" i="15"/>
  <c r="F238" i="15"/>
  <c r="E238" i="15"/>
  <c r="D238" i="15"/>
  <c r="C238" i="15"/>
  <c r="B238" i="15"/>
  <c r="W237" i="15"/>
  <c r="V237" i="15"/>
  <c r="U237" i="15"/>
  <c r="T237" i="15"/>
  <c r="S237" i="15"/>
  <c r="R237" i="15"/>
  <c r="Q237" i="15"/>
  <c r="P237" i="15"/>
  <c r="O237" i="15"/>
  <c r="N237" i="15"/>
  <c r="M237" i="15"/>
  <c r="L237" i="15"/>
  <c r="K237" i="15"/>
  <c r="J237" i="15"/>
  <c r="I237" i="15"/>
  <c r="H237" i="15"/>
  <c r="G237" i="15"/>
  <c r="F237" i="15"/>
  <c r="E237" i="15"/>
  <c r="D237" i="15"/>
  <c r="C237" i="15"/>
  <c r="B237" i="15"/>
  <c r="W236" i="15"/>
  <c r="V236" i="15"/>
  <c r="U236" i="15"/>
  <c r="T236" i="15"/>
  <c r="S236" i="15"/>
  <c r="R236" i="15"/>
  <c r="Q236" i="15"/>
  <c r="P236" i="15"/>
  <c r="O236" i="15"/>
  <c r="N236" i="15"/>
  <c r="M236" i="15"/>
  <c r="L236" i="15"/>
  <c r="K236" i="15"/>
  <c r="J236" i="15"/>
  <c r="I236" i="15"/>
  <c r="H236" i="15"/>
  <c r="G236" i="15"/>
  <c r="F236" i="15"/>
  <c r="E236" i="15"/>
  <c r="D236" i="15"/>
  <c r="C236" i="15"/>
  <c r="B236" i="15"/>
  <c r="W235" i="15"/>
  <c r="V235" i="15"/>
  <c r="U235" i="15"/>
  <c r="T235" i="15"/>
  <c r="S235" i="15"/>
  <c r="R235" i="15"/>
  <c r="Q235" i="15"/>
  <c r="P235" i="15"/>
  <c r="O235" i="15"/>
  <c r="N235" i="15"/>
  <c r="M235" i="15"/>
  <c r="L235" i="15"/>
  <c r="K235" i="15"/>
  <c r="J235" i="15"/>
  <c r="I235" i="15"/>
  <c r="H235" i="15"/>
  <c r="G235" i="15"/>
  <c r="F235" i="15"/>
  <c r="E235" i="15"/>
  <c r="D235" i="15"/>
  <c r="C235" i="15"/>
  <c r="B235" i="15"/>
  <c r="W234" i="15"/>
  <c r="V234" i="15"/>
  <c r="U234" i="15"/>
  <c r="T234" i="15"/>
  <c r="S234" i="15"/>
  <c r="R234" i="15"/>
  <c r="Q234" i="15"/>
  <c r="P234" i="15"/>
  <c r="O234" i="15"/>
  <c r="N234" i="15"/>
  <c r="M234" i="15"/>
  <c r="L234" i="15"/>
  <c r="K234" i="15"/>
  <c r="J234" i="15"/>
  <c r="I234" i="15"/>
  <c r="H234" i="15"/>
  <c r="G234" i="15"/>
  <c r="F234" i="15"/>
  <c r="E234" i="15"/>
  <c r="D234" i="15"/>
  <c r="C234" i="15"/>
  <c r="B234" i="15"/>
  <c r="W231" i="15"/>
  <c r="V231" i="15"/>
  <c r="U231" i="15"/>
  <c r="T231" i="15"/>
  <c r="S231" i="15"/>
  <c r="R231" i="15"/>
  <c r="Q231" i="15"/>
  <c r="P231" i="15"/>
  <c r="O231" i="15"/>
  <c r="N231" i="15"/>
  <c r="M231" i="15"/>
  <c r="L231" i="15"/>
  <c r="K231" i="15"/>
  <c r="J231" i="15"/>
  <c r="I231" i="15"/>
  <c r="H231" i="15"/>
  <c r="G231" i="15"/>
  <c r="F231" i="15"/>
  <c r="E231" i="15"/>
  <c r="D231" i="15"/>
  <c r="C231" i="15"/>
  <c r="B231" i="15"/>
  <c r="W230" i="15"/>
  <c r="V230" i="15"/>
  <c r="U230" i="15"/>
  <c r="T230" i="15"/>
  <c r="S230" i="15"/>
  <c r="R230" i="15"/>
  <c r="Q230" i="15"/>
  <c r="P230" i="15"/>
  <c r="O230" i="15"/>
  <c r="N230" i="15"/>
  <c r="M230" i="15"/>
  <c r="L230" i="15"/>
  <c r="K230" i="15"/>
  <c r="J230" i="15"/>
  <c r="I230" i="15"/>
  <c r="H230" i="15"/>
  <c r="G230" i="15"/>
  <c r="F230" i="15"/>
  <c r="E230" i="15"/>
  <c r="D230" i="15"/>
  <c r="C230" i="15"/>
  <c r="B230" i="15"/>
  <c r="W229" i="15"/>
  <c r="V229" i="15"/>
  <c r="U229" i="15"/>
  <c r="T229" i="15"/>
  <c r="S229" i="15"/>
  <c r="R229" i="15"/>
  <c r="Q229" i="15"/>
  <c r="P229" i="15"/>
  <c r="O229" i="15"/>
  <c r="N229" i="15"/>
  <c r="M229" i="15"/>
  <c r="L229" i="15"/>
  <c r="K229" i="15"/>
  <c r="J229" i="15"/>
  <c r="I229" i="15"/>
  <c r="H229" i="15"/>
  <c r="G229" i="15"/>
  <c r="F229" i="15"/>
  <c r="E229" i="15"/>
  <c r="D229" i="15"/>
  <c r="C229" i="15"/>
  <c r="B229" i="15"/>
  <c r="W228" i="15"/>
  <c r="V228" i="15"/>
  <c r="U228" i="15"/>
  <c r="T228" i="15"/>
  <c r="S228" i="15"/>
  <c r="R228" i="15"/>
  <c r="Q228" i="15"/>
  <c r="P228" i="15"/>
  <c r="O228" i="15"/>
  <c r="N228" i="15"/>
  <c r="M228" i="15"/>
  <c r="L228" i="15"/>
  <c r="K228" i="15"/>
  <c r="J228" i="15"/>
  <c r="I228" i="15"/>
  <c r="H228" i="15"/>
  <c r="G228" i="15"/>
  <c r="F228" i="15"/>
  <c r="E228" i="15"/>
  <c r="D228" i="15"/>
  <c r="C228" i="15"/>
  <c r="B228" i="15"/>
  <c r="W227" i="15"/>
  <c r="V227" i="15"/>
  <c r="U227" i="15"/>
  <c r="T227" i="15"/>
  <c r="S227" i="15"/>
  <c r="R227" i="15"/>
  <c r="Q227" i="15"/>
  <c r="P227" i="15"/>
  <c r="O227" i="15"/>
  <c r="N227" i="15"/>
  <c r="M227" i="15"/>
  <c r="L227" i="15"/>
  <c r="K227" i="15"/>
  <c r="J227" i="15"/>
  <c r="I227" i="15"/>
  <c r="H227" i="15"/>
  <c r="G227" i="15"/>
  <c r="F227" i="15"/>
  <c r="E227" i="15"/>
  <c r="D227" i="15"/>
  <c r="C227" i="15"/>
  <c r="B227" i="15"/>
  <c r="W226" i="15"/>
  <c r="V226" i="15"/>
  <c r="U226" i="15"/>
  <c r="T226" i="15"/>
  <c r="S226" i="15"/>
  <c r="R226" i="15"/>
  <c r="Q226" i="15"/>
  <c r="P226" i="15"/>
  <c r="O226" i="15"/>
  <c r="N226" i="15"/>
  <c r="M226" i="15"/>
  <c r="L226" i="15"/>
  <c r="K226" i="15"/>
  <c r="J226" i="15"/>
  <c r="I226" i="15"/>
  <c r="H226" i="15"/>
  <c r="G226" i="15"/>
  <c r="F226" i="15"/>
  <c r="E226" i="15"/>
  <c r="D226" i="15"/>
  <c r="C226" i="15"/>
  <c r="B226" i="15"/>
  <c r="W225" i="15"/>
  <c r="V225" i="15"/>
  <c r="U225" i="15"/>
  <c r="T225" i="15"/>
  <c r="S225" i="15"/>
  <c r="R225" i="15"/>
  <c r="Q225" i="15"/>
  <c r="P225" i="15"/>
  <c r="O225" i="15"/>
  <c r="N225" i="15"/>
  <c r="M225" i="15"/>
  <c r="L225" i="15"/>
  <c r="K225" i="15"/>
  <c r="J225" i="15"/>
  <c r="I225" i="15"/>
  <c r="H225" i="15"/>
  <c r="G225" i="15"/>
  <c r="F225" i="15"/>
  <c r="E225" i="15"/>
  <c r="D225" i="15"/>
  <c r="C225" i="15"/>
  <c r="B225" i="15"/>
  <c r="W224" i="15"/>
  <c r="V224" i="15"/>
  <c r="U224" i="15"/>
  <c r="T224" i="15"/>
  <c r="S224" i="15"/>
  <c r="R224" i="15"/>
  <c r="Q224" i="15"/>
  <c r="P224" i="15"/>
  <c r="O224" i="15"/>
  <c r="N224" i="15"/>
  <c r="M224" i="15"/>
  <c r="L224" i="15"/>
  <c r="K224" i="15"/>
  <c r="J224" i="15"/>
  <c r="I224" i="15"/>
  <c r="H224" i="15"/>
  <c r="G224" i="15"/>
  <c r="F224" i="15"/>
  <c r="E224" i="15"/>
  <c r="D224" i="15"/>
  <c r="C224" i="15"/>
  <c r="B224" i="15"/>
  <c r="W219" i="15"/>
  <c r="V219" i="15"/>
  <c r="U219" i="15"/>
  <c r="T219" i="15"/>
  <c r="S219" i="15"/>
  <c r="R219" i="15"/>
  <c r="Q219" i="15"/>
  <c r="P219" i="15"/>
  <c r="O219" i="15"/>
  <c r="N219" i="15"/>
  <c r="M219" i="15"/>
  <c r="L219" i="15"/>
  <c r="K219" i="15"/>
  <c r="J219" i="15"/>
  <c r="I219" i="15"/>
  <c r="H219" i="15"/>
  <c r="G219" i="15"/>
  <c r="F219" i="15"/>
  <c r="E219" i="15"/>
  <c r="D219" i="15"/>
  <c r="C219" i="15"/>
  <c r="B219" i="15"/>
  <c r="N218" i="15"/>
  <c r="U217" i="15"/>
  <c r="M217" i="15"/>
  <c r="W215" i="15"/>
  <c r="V215" i="15"/>
  <c r="U215" i="15"/>
  <c r="T215" i="15"/>
  <c r="S215" i="15"/>
  <c r="R215" i="15"/>
  <c r="Q215" i="15"/>
  <c r="P215" i="15"/>
  <c r="O215" i="15"/>
  <c r="N215" i="15"/>
  <c r="M215" i="15"/>
  <c r="L215" i="15"/>
  <c r="K215" i="15"/>
  <c r="J215" i="15"/>
  <c r="I215" i="15"/>
  <c r="H215" i="15"/>
  <c r="G215" i="15"/>
  <c r="F215" i="15"/>
  <c r="E215" i="15"/>
  <c r="D215" i="15"/>
  <c r="C215" i="15"/>
  <c r="B215" i="15"/>
  <c r="N214" i="15"/>
  <c r="U213" i="15"/>
  <c r="M213" i="15"/>
  <c r="W212" i="15"/>
  <c r="V212" i="15"/>
  <c r="U212" i="15"/>
  <c r="T212" i="15"/>
  <c r="S212" i="15"/>
  <c r="R212" i="15"/>
  <c r="Q212" i="15"/>
  <c r="P212" i="15"/>
  <c r="O212" i="15"/>
  <c r="N212" i="15"/>
  <c r="M212" i="15"/>
  <c r="L212" i="15"/>
  <c r="K212" i="15"/>
  <c r="J212" i="15"/>
  <c r="I212" i="15"/>
  <c r="H212" i="15"/>
  <c r="G212" i="15"/>
  <c r="F212" i="15"/>
  <c r="E212" i="15"/>
  <c r="D212" i="15"/>
  <c r="C212" i="15"/>
  <c r="B212" i="15"/>
  <c r="O210" i="15"/>
  <c r="N210" i="15"/>
  <c r="U209" i="15"/>
  <c r="M209" i="15"/>
  <c r="L209" i="15"/>
  <c r="W208" i="15"/>
  <c r="V208" i="15"/>
  <c r="U208" i="15"/>
  <c r="T208" i="15"/>
  <c r="S208" i="15"/>
  <c r="R208" i="15"/>
  <c r="Q208" i="15"/>
  <c r="P208" i="15"/>
  <c r="O208" i="15"/>
  <c r="N208" i="15"/>
  <c r="M208" i="15"/>
  <c r="L208" i="15"/>
  <c r="K208" i="15"/>
  <c r="J208" i="15"/>
  <c r="I208" i="15"/>
  <c r="H208" i="15"/>
  <c r="G208" i="15"/>
  <c r="F208" i="15"/>
  <c r="E208" i="15"/>
  <c r="D208" i="15"/>
  <c r="C208" i="15"/>
  <c r="B208" i="15"/>
  <c r="W207" i="15"/>
  <c r="V207" i="15"/>
  <c r="U207" i="15"/>
  <c r="T207" i="15"/>
  <c r="S207" i="15"/>
  <c r="R207" i="15"/>
  <c r="Q207" i="15"/>
  <c r="P207" i="15"/>
  <c r="O207" i="15"/>
  <c r="N207" i="15"/>
  <c r="M207" i="15"/>
  <c r="L207" i="15"/>
  <c r="K207" i="15"/>
  <c r="J207" i="15"/>
  <c r="I207" i="15"/>
  <c r="H207" i="15"/>
  <c r="G207" i="15"/>
  <c r="F207" i="15"/>
  <c r="E207" i="15"/>
  <c r="D207" i="15"/>
  <c r="C207" i="15"/>
  <c r="B207" i="15"/>
  <c r="W206" i="15"/>
  <c r="V206" i="15"/>
  <c r="U206" i="15"/>
  <c r="T206" i="15"/>
  <c r="S206" i="15"/>
  <c r="R206" i="15"/>
  <c r="Q206" i="15"/>
  <c r="P206" i="15"/>
  <c r="O206" i="15"/>
  <c r="N206" i="15"/>
  <c r="M206" i="15"/>
  <c r="L206" i="15"/>
  <c r="K206" i="15"/>
  <c r="J206" i="15"/>
  <c r="I206" i="15"/>
  <c r="H206" i="15"/>
  <c r="G206" i="15"/>
  <c r="F206" i="15"/>
  <c r="E206" i="15"/>
  <c r="D206" i="15"/>
  <c r="C206" i="15"/>
  <c r="B206" i="15"/>
  <c r="W205" i="15"/>
  <c r="V205" i="15"/>
  <c r="U205" i="15"/>
  <c r="T205" i="15"/>
  <c r="S205" i="15"/>
  <c r="R205" i="15"/>
  <c r="Q205" i="15"/>
  <c r="P205" i="15"/>
  <c r="O205" i="15"/>
  <c r="N205" i="15"/>
  <c r="M205" i="15"/>
  <c r="L205" i="15"/>
  <c r="K205" i="15"/>
  <c r="J205" i="15"/>
  <c r="I205" i="15"/>
  <c r="H205" i="15"/>
  <c r="G205" i="15"/>
  <c r="F205" i="15"/>
  <c r="E205" i="15"/>
  <c r="D205" i="15"/>
  <c r="C205" i="15"/>
  <c r="B205" i="15"/>
  <c r="W202" i="15"/>
  <c r="V202" i="15"/>
  <c r="U202" i="15"/>
  <c r="T202" i="15"/>
  <c r="S202" i="15"/>
  <c r="R202" i="15"/>
  <c r="Q202" i="15"/>
  <c r="P202" i="15"/>
  <c r="O202" i="15"/>
  <c r="N202" i="15"/>
  <c r="M202" i="15"/>
  <c r="L202" i="15"/>
  <c r="K202" i="15"/>
  <c r="J202" i="15"/>
  <c r="I202" i="15"/>
  <c r="H202" i="15"/>
  <c r="G202" i="15"/>
  <c r="F202" i="15"/>
  <c r="E202" i="15"/>
  <c r="D202" i="15"/>
  <c r="C202" i="15"/>
  <c r="B202" i="15"/>
  <c r="W201" i="15"/>
  <c r="V201" i="15"/>
  <c r="U201" i="15"/>
  <c r="T201" i="15"/>
  <c r="S201" i="15"/>
  <c r="R201" i="15"/>
  <c r="Q201" i="15"/>
  <c r="P201" i="15"/>
  <c r="O201" i="15"/>
  <c r="N201" i="15"/>
  <c r="M201" i="15"/>
  <c r="L201" i="15"/>
  <c r="K201" i="15"/>
  <c r="J201" i="15"/>
  <c r="I201" i="15"/>
  <c r="H201" i="15"/>
  <c r="G201" i="15"/>
  <c r="F201" i="15"/>
  <c r="E201" i="15"/>
  <c r="D201" i="15"/>
  <c r="C201" i="15"/>
  <c r="B201" i="15"/>
  <c r="W200" i="15"/>
  <c r="V200" i="15"/>
  <c r="U200" i="15"/>
  <c r="T200" i="15"/>
  <c r="S200" i="15"/>
  <c r="R200" i="15"/>
  <c r="Q200" i="15"/>
  <c r="P200" i="15"/>
  <c r="O200" i="15"/>
  <c r="N200" i="15"/>
  <c r="M200" i="15"/>
  <c r="L200" i="15"/>
  <c r="K200" i="15"/>
  <c r="J200" i="15"/>
  <c r="I200" i="15"/>
  <c r="H200" i="15"/>
  <c r="G200" i="15"/>
  <c r="F200" i="15"/>
  <c r="E200" i="15"/>
  <c r="D200" i="15"/>
  <c r="C200" i="15"/>
  <c r="B200" i="15"/>
  <c r="W198" i="15"/>
  <c r="V198" i="15"/>
  <c r="U198" i="15"/>
  <c r="T198" i="15"/>
  <c r="S198" i="15"/>
  <c r="R198" i="15"/>
  <c r="Q198" i="15"/>
  <c r="P198" i="15"/>
  <c r="O198" i="15"/>
  <c r="N198" i="15"/>
  <c r="M198" i="15"/>
  <c r="L198" i="15"/>
  <c r="K198" i="15"/>
  <c r="J198" i="15"/>
  <c r="I198" i="15"/>
  <c r="H198" i="15"/>
  <c r="G198" i="15"/>
  <c r="F198" i="15"/>
  <c r="E198" i="15"/>
  <c r="D198" i="15"/>
  <c r="C198" i="15"/>
  <c r="B198" i="15"/>
  <c r="W197" i="15"/>
  <c r="V197" i="15"/>
  <c r="U197" i="15"/>
  <c r="T197" i="15"/>
  <c r="S197" i="15"/>
  <c r="R197" i="15"/>
  <c r="Q197" i="15"/>
  <c r="P197" i="15"/>
  <c r="O197" i="15"/>
  <c r="N197" i="15"/>
  <c r="M197" i="15"/>
  <c r="L197" i="15"/>
  <c r="K197" i="15"/>
  <c r="J197" i="15"/>
  <c r="I197" i="15"/>
  <c r="H197" i="15"/>
  <c r="G197" i="15"/>
  <c r="F197" i="15"/>
  <c r="E197" i="15"/>
  <c r="D197" i="15"/>
  <c r="C197" i="15"/>
  <c r="B197" i="15"/>
  <c r="W196" i="15"/>
  <c r="V196" i="15"/>
  <c r="U196" i="15"/>
  <c r="T196" i="15"/>
  <c r="S196" i="15"/>
  <c r="R196" i="15"/>
  <c r="Q196" i="15"/>
  <c r="P196" i="15"/>
  <c r="O196" i="15"/>
  <c r="N196" i="15"/>
  <c r="M196" i="15"/>
  <c r="L196" i="15"/>
  <c r="K196" i="15"/>
  <c r="J196" i="15"/>
  <c r="I196" i="15"/>
  <c r="H196" i="15"/>
  <c r="G196" i="15"/>
  <c r="F196" i="15"/>
  <c r="E196" i="15"/>
  <c r="D196" i="15"/>
  <c r="C196" i="15"/>
  <c r="B196" i="15"/>
  <c r="W195" i="15"/>
  <c r="V195" i="15"/>
  <c r="U195" i="15"/>
  <c r="T195" i="15"/>
  <c r="S195" i="15"/>
  <c r="R195" i="15"/>
  <c r="Q195" i="15"/>
  <c r="P195" i="15"/>
  <c r="O195" i="15"/>
  <c r="N195" i="15"/>
  <c r="M195" i="15"/>
  <c r="L195" i="15"/>
  <c r="K195" i="15"/>
  <c r="J195" i="15"/>
  <c r="I195" i="15"/>
  <c r="H195" i="15"/>
  <c r="G195" i="15"/>
  <c r="F195" i="15"/>
  <c r="E195" i="15"/>
  <c r="D195" i="15"/>
  <c r="C195" i="15"/>
  <c r="B195" i="15"/>
  <c r="W194" i="15"/>
  <c r="V194" i="15"/>
  <c r="U194" i="15"/>
  <c r="T194" i="15"/>
  <c r="S194" i="15"/>
  <c r="R194" i="15"/>
  <c r="Q194" i="15"/>
  <c r="P194" i="15"/>
  <c r="O194" i="15"/>
  <c r="N194" i="15"/>
  <c r="M194" i="15"/>
  <c r="L194" i="15"/>
  <c r="K194" i="15"/>
  <c r="J194" i="15"/>
  <c r="I194" i="15"/>
  <c r="H194" i="15"/>
  <c r="G194" i="15"/>
  <c r="F194" i="15"/>
  <c r="E194" i="15"/>
  <c r="D194" i="15"/>
  <c r="C194" i="15"/>
  <c r="B194" i="15"/>
  <c r="W193" i="15"/>
  <c r="V193" i="15"/>
  <c r="U193" i="15"/>
  <c r="T193" i="15"/>
  <c r="S193" i="15"/>
  <c r="R193" i="15"/>
  <c r="Q193" i="15"/>
  <c r="P193" i="15"/>
  <c r="O193" i="15"/>
  <c r="N193" i="15"/>
  <c r="M193" i="15"/>
  <c r="L193" i="15"/>
  <c r="K193" i="15"/>
  <c r="J193" i="15"/>
  <c r="I193" i="15"/>
  <c r="H193" i="15"/>
  <c r="G193" i="15"/>
  <c r="F193" i="15"/>
  <c r="E193" i="15"/>
  <c r="D193" i="15"/>
  <c r="C193" i="15"/>
  <c r="B193" i="15"/>
  <c r="W192" i="15"/>
  <c r="V192" i="15"/>
  <c r="U192" i="15"/>
  <c r="T192" i="15"/>
  <c r="S192" i="15"/>
  <c r="R192" i="15"/>
  <c r="Q192" i="15"/>
  <c r="P192" i="15"/>
  <c r="O192" i="15"/>
  <c r="N192" i="15"/>
  <c r="M192" i="15"/>
  <c r="L192" i="15"/>
  <c r="K192" i="15"/>
  <c r="J192" i="15"/>
  <c r="I192" i="15"/>
  <c r="H192" i="15"/>
  <c r="G192" i="15"/>
  <c r="F192" i="15"/>
  <c r="E192" i="15"/>
  <c r="D192" i="15"/>
  <c r="C192" i="15"/>
  <c r="B192" i="15"/>
  <c r="W191" i="15"/>
  <c r="V191" i="15"/>
  <c r="U191" i="15"/>
  <c r="T191" i="15"/>
  <c r="S191" i="15"/>
  <c r="R191" i="15"/>
  <c r="Q191" i="15"/>
  <c r="P191" i="15"/>
  <c r="O191" i="15"/>
  <c r="N191" i="15"/>
  <c r="M191" i="15"/>
  <c r="L191" i="15"/>
  <c r="K191" i="15"/>
  <c r="J191" i="15"/>
  <c r="I191" i="15"/>
  <c r="H191" i="15"/>
  <c r="G191" i="15"/>
  <c r="F191" i="15"/>
  <c r="E191" i="15"/>
  <c r="D191" i="15"/>
  <c r="C191" i="15"/>
  <c r="B191" i="15"/>
  <c r="W190" i="15"/>
  <c r="V190" i="15"/>
  <c r="U190" i="15"/>
  <c r="T190" i="15"/>
  <c r="S190" i="15"/>
  <c r="R190" i="15"/>
  <c r="Q190" i="15"/>
  <c r="P190" i="15"/>
  <c r="O190" i="15"/>
  <c r="N190" i="15"/>
  <c r="M190" i="15"/>
  <c r="L190" i="15"/>
  <c r="K190" i="15"/>
  <c r="J190" i="15"/>
  <c r="I190" i="15"/>
  <c r="H190" i="15"/>
  <c r="G190" i="15"/>
  <c r="F190" i="15"/>
  <c r="E190" i="15"/>
  <c r="D190" i="15"/>
  <c r="C190" i="15"/>
  <c r="C187" i="15" s="1"/>
  <c r="B190" i="15"/>
  <c r="B187" i="15" s="1"/>
  <c r="W189" i="15"/>
  <c r="V189" i="15"/>
  <c r="U189" i="15"/>
  <c r="T189" i="15"/>
  <c r="S189" i="15"/>
  <c r="R189" i="15"/>
  <c r="Q189" i="15"/>
  <c r="P189" i="15"/>
  <c r="O189" i="15"/>
  <c r="N189" i="15"/>
  <c r="M189" i="15"/>
  <c r="L189" i="15"/>
  <c r="K189" i="15"/>
  <c r="J189" i="15"/>
  <c r="I189" i="15"/>
  <c r="H189" i="15"/>
  <c r="G189" i="15"/>
  <c r="F189" i="15"/>
  <c r="E189" i="15"/>
  <c r="D189" i="15"/>
  <c r="C189" i="15"/>
  <c r="B189" i="15"/>
  <c r="W188" i="15"/>
  <c r="V188" i="15"/>
  <c r="U188" i="15"/>
  <c r="T188" i="15"/>
  <c r="S188" i="15"/>
  <c r="S187" i="15" s="1"/>
  <c r="R188" i="15"/>
  <c r="Q188" i="15"/>
  <c r="P188" i="15"/>
  <c r="O188" i="15"/>
  <c r="N188" i="15"/>
  <c r="M188" i="15"/>
  <c r="L188" i="15"/>
  <c r="K188" i="15"/>
  <c r="J188" i="15"/>
  <c r="I188" i="15"/>
  <c r="H188" i="15"/>
  <c r="G188" i="15"/>
  <c r="F188" i="15"/>
  <c r="E188" i="15"/>
  <c r="D188" i="15"/>
  <c r="C188" i="15"/>
  <c r="B188" i="15"/>
  <c r="Q185" i="15"/>
  <c r="W184" i="15"/>
  <c r="V184" i="15"/>
  <c r="U184" i="15"/>
  <c r="T184" i="15"/>
  <c r="S184" i="15"/>
  <c r="R184" i="15"/>
  <c r="Q184" i="15"/>
  <c r="P184" i="15"/>
  <c r="O184" i="15"/>
  <c r="N184" i="15"/>
  <c r="M184" i="15"/>
  <c r="L184" i="15"/>
  <c r="K184" i="15"/>
  <c r="J184" i="15"/>
  <c r="I184" i="15"/>
  <c r="H184" i="15"/>
  <c r="G184" i="15"/>
  <c r="F184" i="15"/>
  <c r="E184" i="15"/>
  <c r="D184" i="15"/>
  <c r="C184" i="15"/>
  <c r="B184" i="15"/>
  <c r="W180" i="15"/>
  <c r="V180" i="15"/>
  <c r="U180" i="15"/>
  <c r="T180" i="15"/>
  <c r="S180" i="15"/>
  <c r="R180" i="15"/>
  <c r="Q180" i="15"/>
  <c r="P180" i="15"/>
  <c r="O180" i="15"/>
  <c r="N180" i="15"/>
  <c r="M180" i="15"/>
  <c r="L180" i="15"/>
  <c r="K180" i="15"/>
  <c r="J180" i="15"/>
  <c r="I180" i="15"/>
  <c r="H180" i="15"/>
  <c r="G180" i="15"/>
  <c r="F180" i="15"/>
  <c r="E180" i="15"/>
  <c r="D180" i="15"/>
  <c r="C180" i="15"/>
  <c r="B180" i="15"/>
  <c r="W177" i="15"/>
  <c r="V177" i="15"/>
  <c r="U177" i="15"/>
  <c r="T177" i="15"/>
  <c r="S177" i="15"/>
  <c r="R177" i="15"/>
  <c r="Q177" i="15"/>
  <c r="P177" i="15"/>
  <c r="O177" i="15"/>
  <c r="N177" i="15"/>
  <c r="M177" i="15"/>
  <c r="L177" i="15"/>
  <c r="K177" i="15"/>
  <c r="J177" i="15"/>
  <c r="I177" i="15"/>
  <c r="H177" i="15"/>
  <c r="G177" i="15"/>
  <c r="F177" i="15"/>
  <c r="E177" i="15"/>
  <c r="D177" i="15"/>
  <c r="C177" i="15"/>
  <c r="B177" i="15"/>
  <c r="W175" i="15"/>
  <c r="V175" i="15"/>
  <c r="U175" i="15"/>
  <c r="T175" i="15"/>
  <c r="S175" i="15"/>
  <c r="R175" i="15"/>
  <c r="Q175" i="15"/>
  <c r="P175" i="15"/>
  <c r="O175" i="15"/>
  <c r="N175" i="15"/>
  <c r="M175" i="15"/>
  <c r="L175" i="15"/>
  <c r="K175" i="15"/>
  <c r="J175" i="15"/>
  <c r="I175" i="15"/>
  <c r="H175" i="15"/>
  <c r="G175" i="15"/>
  <c r="F175" i="15"/>
  <c r="E175" i="15"/>
  <c r="D175" i="15"/>
  <c r="C175" i="15"/>
  <c r="B175" i="15"/>
  <c r="W174" i="15"/>
  <c r="V174" i="15"/>
  <c r="U174" i="15"/>
  <c r="T174" i="15"/>
  <c r="S174" i="15"/>
  <c r="R174" i="15"/>
  <c r="Q174" i="15"/>
  <c r="P174" i="15"/>
  <c r="O174" i="15"/>
  <c r="N174" i="15"/>
  <c r="M174" i="15"/>
  <c r="L174" i="15"/>
  <c r="K174" i="15"/>
  <c r="J174" i="15"/>
  <c r="I174" i="15"/>
  <c r="H174" i="15"/>
  <c r="G174" i="15"/>
  <c r="F174" i="15"/>
  <c r="E174" i="15"/>
  <c r="D174" i="15"/>
  <c r="C174" i="15"/>
  <c r="B174" i="15"/>
  <c r="W173" i="15"/>
  <c r="V173" i="15"/>
  <c r="U173" i="15"/>
  <c r="T173" i="15"/>
  <c r="S173" i="15"/>
  <c r="R173" i="15"/>
  <c r="Q173" i="15"/>
  <c r="P173" i="15"/>
  <c r="O173" i="15"/>
  <c r="N173" i="15"/>
  <c r="M173" i="15"/>
  <c r="L173" i="15"/>
  <c r="K173" i="15"/>
  <c r="J173" i="15"/>
  <c r="I173" i="15"/>
  <c r="H173" i="15"/>
  <c r="G173" i="15"/>
  <c r="F173" i="15"/>
  <c r="E173" i="15"/>
  <c r="D173" i="15"/>
  <c r="C173" i="15"/>
  <c r="B173" i="15"/>
  <c r="W172" i="15"/>
  <c r="V172" i="15"/>
  <c r="U172" i="15"/>
  <c r="T172" i="15"/>
  <c r="S172" i="15"/>
  <c r="R172" i="15"/>
  <c r="Q172" i="15"/>
  <c r="P172" i="15"/>
  <c r="O172" i="15"/>
  <c r="N172" i="15"/>
  <c r="M172" i="15"/>
  <c r="L172" i="15"/>
  <c r="K172" i="15"/>
  <c r="J172" i="15"/>
  <c r="I172" i="15"/>
  <c r="H172" i="15"/>
  <c r="G172" i="15"/>
  <c r="F172" i="15"/>
  <c r="E172" i="15"/>
  <c r="D172" i="15"/>
  <c r="C172" i="15"/>
  <c r="B172" i="15"/>
  <c r="W169" i="15"/>
  <c r="V169" i="15"/>
  <c r="U169" i="15"/>
  <c r="T169" i="15"/>
  <c r="S169" i="15"/>
  <c r="R169" i="15"/>
  <c r="Q169" i="15"/>
  <c r="P169" i="15"/>
  <c r="O169" i="15"/>
  <c r="N169" i="15"/>
  <c r="M169" i="15"/>
  <c r="L169" i="15"/>
  <c r="K169" i="15"/>
  <c r="J169" i="15"/>
  <c r="I169" i="15"/>
  <c r="H169" i="15"/>
  <c r="G169" i="15"/>
  <c r="F169" i="15"/>
  <c r="E169" i="15"/>
  <c r="D169" i="15"/>
  <c r="C169" i="15"/>
  <c r="B169" i="15"/>
  <c r="W168" i="15"/>
  <c r="V168" i="15"/>
  <c r="U168" i="15"/>
  <c r="T168" i="15"/>
  <c r="S168" i="15"/>
  <c r="R168" i="15"/>
  <c r="Q168" i="15"/>
  <c r="P168" i="15"/>
  <c r="O168" i="15"/>
  <c r="N168" i="15"/>
  <c r="M168" i="15"/>
  <c r="L168" i="15"/>
  <c r="K168" i="15"/>
  <c r="J168" i="15"/>
  <c r="I168" i="15"/>
  <c r="H168" i="15"/>
  <c r="G168" i="15"/>
  <c r="F168" i="15"/>
  <c r="E168" i="15"/>
  <c r="D168" i="15"/>
  <c r="C168" i="15"/>
  <c r="B168" i="15"/>
  <c r="W167" i="15"/>
  <c r="V167" i="15"/>
  <c r="U167" i="15"/>
  <c r="T167" i="15"/>
  <c r="S167" i="15"/>
  <c r="R167" i="15"/>
  <c r="Q167" i="15"/>
  <c r="P167" i="15"/>
  <c r="O167" i="15"/>
  <c r="N167" i="15"/>
  <c r="M167" i="15"/>
  <c r="L167" i="15"/>
  <c r="K167" i="15"/>
  <c r="J167" i="15"/>
  <c r="I167" i="15"/>
  <c r="H167" i="15"/>
  <c r="G167" i="15"/>
  <c r="F167" i="15"/>
  <c r="E167" i="15"/>
  <c r="D167" i="15"/>
  <c r="C167" i="15"/>
  <c r="B167" i="15"/>
  <c r="W166" i="15"/>
  <c r="V166" i="15"/>
  <c r="U166" i="15"/>
  <c r="T166" i="15"/>
  <c r="S166" i="15"/>
  <c r="R166" i="15"/>
  <c r="Q166" i="15"/>
  <c r="P166" i="15"/>
  <c r="O166" i="15"/>
  <c r="N166" i="15"/>
  <c r="M166" i="15"/>
  <c r="L166" i="15"/>
  <c r="K166" i="15"/>
  <c r="J166" i="15"/>
  <c r="I166" i="15"/>
  <c r="H166" i="15"/>
  <c r="G166" i="15"/>
  <c r="F166" i="15"/>
  <c r="E166" i="15"/>
  <c r="D166" i="15"/>
  <c r="C166" i="15"/>
  <c r="B166" i="15"/>
  <c r="W165" i="15"/>
  <c r="V165" i="15"/>
  <c r="U165" i="15"/>
  <c r="U162" i="15" s="1"/>
  <c r="T165" i="15"/>
  <c r="S165" i="15"/>
  <c r="R165" i="15"/>
  <c r="Q165" i="15"/>
  <c r="P165" i="15"/>
  <c r="O165" i="15"/>
  <c r="N165" i="15"/>
  <c r="M165" i="15"/>
  <c r="L165" i="15"/>
  <c r="K165" i="15"/>
  <c r="J165" i="15"/>
  <c r="I165" i="15"/>
  <c r="H165" i="15"/>
  <c r="G165" i="15"/>
  <c r="F165" i="15"/>
  <c r="E165" i="15"/>
  <c r="D165" i="15"/>
  <c r="C165" i="15"/>
  <c r="B165" i="15"/>
  <c r="W164" i="15"/>
  <c r="V164" i="15"/>
  <c r="U164" i="15"/>
  <c r="T164" i="15"/>
  <c r="S164" i="15"/>
  <c r="R164" i="15"/>
  <c r="Q164" i="15"/>
  <c r="P164" i="15"/>
  <c r="O164" i="15"/>
  <c r="N164" i="15"/>
  <c r="M164" i="15"/>
  <c r="M162" i="15" s="1"/>
  <c r="L164" i="15"/>
  <c r="L162" i="15" s="1"/>
  <c r="K164" i="15"/>
  <c r="J164" i="15"/>
  <c r="I164" i="15"/>
  <c r="H164" i="15"/>
  <c r="G164" i="15"/>
  <c r="F164" i="15"/>
  <c r="E164" i="15"/>
  <c r="D164" i="15"/>
  <c r="C164" i="15"/>
  <c r="B164" i="15"/>
  <c r="W163" i="15"/>
  <c r="V163" i="15"/>
  <c r="U163" i="15"/>
  <c r="T163" i="15"/>
  <c r="S163" i="15"/>
  <c r="R163" i="15"/>
  <c r="Q163" i="15"/>
  <c r="P163" i="15"/>
  <c r="O163" i="15"/>
  <c r="N163" i="15"/>
  <c r="M163" i="15"/>
  <c r="L163" i="15"/>
  <c r="K163" i="15"/>
  <c r="J163" i="15"/>
  <c r="I163" i="15"/>
  <c r="H163" i="15"/>
  <c r="G163" i="15"/>
  <c r="G162" i="15" s="1"/>
  <c r="F163" i="15"/>
  <c r="E163" i="15"/>
  <c r="D163" i="15"/>
  <c r="C163" i="15"/>
  <c r="B163" i="15"/>
  <c r="T162" i="15"/>
  <c r="W141" i="15"/>
  <c r="W115" i="15" s="1"/>
  <c r="W218" i="15" s="1"/>
  <c r="V141" i="15"/>
  <c r="U141" i="15"/>
  <c r="T141" i="15"/>
  <c r="S141" i="15"/>
  <c r="R141" i="15"/>
  <c r="Q141" i="15"/>
  <c r="P141" i="15"/>
  <c r="O141" i="15"/>
  <c r="O115" i="15" s="1"/>
  <c r="O78" i="12" s="1"/>
  <c r="O107" i="4" s="1"/>
  <c r="N141" i="15"/>
  <c r="M141" i="15"/>
  <c r="L141" i="15"/>
  <c r="L115" i="15" s="1"/>
  <c r="L78" i="12" s="1"/>
  <c r="L107" i="4" s="1"/>
  <c r="K141" i="15"/>
  <c r="J141" i="15"/>
  <c r="I141" i="15"/>
  <c r="H141" i="15"/>
  <c r="H115" i="15" s="1"/>
  <c r="G141" i="15"/>
  <c r="G115" i="15" s="1"/>
  <c r="G78" i="12" s="1"/>
  <c r="G107" i="4" s="1"/>
  <c r="F141" i="15"/>
  <c r="E141" i="15"/>
  <c r="E115" i="15" s="1"/>
  <c r="D141" i="15"/>
  <c r="D115" i="15" s="1"/>
  <c r="D217" i="15" s="1"/>
  <c r="C141" i="15"/>
  <c r="C115" i="15" s="1"/>
  <c r="C78" i="12" s="1"/>
  <c r="C107" i="4" s="1"/>
  <c r="B141" i="15"/>
  <c r="B115" i="15" s="1"/>
  <c r="B78" i="12" s="1"/>
  <c r="B107" i="4" s="1"/>
  <c r="V115" i="15"/>
  <c r="V211" i="15" s="1"/>
  <c r="U115" i="15"/>
  <c r="U253" i="15" s="1"/>
  <c r="Q115" i="15"/>
  <c r="Q71" i="12" s="1"/>
  <c r="P115" i="15"/>
  <c r="N115" i="15"/>
  <c r="N253" i="15" s="1"/>
  <c r="M115" i="15"/>
  <c r="M253" i="15" s="1"/>
  <c r="I115" i="15"/>
  <c r="I211" i="15" s="1"/>
  <c r="W97" i="15"/>
  <c r="V97" i="15"/>
  <c r="U97" i="15"/>
  <c r="T97" i="15"/>
  <c r="S97" i="15"/>
  <c r="S199" i="15" s="1"/>
  <c r="R97" i="15"/>
  <c r="R199" i="15" s="1"/>
  <c r="Q97" i="15"/>
  <c r="Q199" i="15" s="1"/>
  <c r="P97" i="15"/>
  <c r="O97" i="15"/>
  <c r="N97" i="15"/>
  <c r="M97" i="15"/>
  <c r="L97" i="15"/>
  <c r="K97" i="15"/>
  <c r="K199" i="15" s="1"/>
  <c r="J97" i="15"/>
  <c r="J199" i="15" s="1"/>
  <c r="I97" i="15"/>
  <c r="I199" i="15" s="1"/>
  <c r="H97" i="15"/>
  <c r="H199" i="15" s="1"/>
  <c r="G97" i="15"/>
  <c r="G199" i="15" s="1"/>
  <c r="F97" i="15"/>
  <c r="E97" i="15"/>
  <c r="D97" i="15"/>
  <c r="C97" i="15"/>
  <c r="C199" i="15" s="1"/>
  <c r="B97" i="15"/>
  <c r="B199" i="15" s="1"/>
  <c r="W53" i="15"/>
  <c r="V53" i="15"/>
  <c r="U53" i="15"/>
  <c r="T53" i="15"/>
  <c r="S53" i="15"/>
  <c r="R53" i="15"/>
  <c r="Q53" i="15"/>
  <c r="Q34" i="15" s="1"/>
  <c r="Q181" i="15" s="1"/>
  <c r="P53" i="15"/>
  <c r="O53" i="15"/>
  <c r="N53" i="15"/>
  <c r="M53" i="15"/>
  <c r="M241" i="15" s="1"/>
  <c r="L53" i="15"/>
  <c r="K53" i="15"/>
  <c r="J53" i="15"/>
  <c r="I53" i="15"/>
  <c r="I34" i="15" s="1"/>
  <c r="H53" i="15"/>
  <c r="H181" i="15" s="1"/>
  <c r="G53" i="15"/>
  <c r="F53" i="15"/>
  <c r="E53" i="15"/>
  <c r="D53" i="15"/>
  <c r="C53" i="15"/>
  <c r="C34" i="15" s="1"/>
  <c r="B53" i="15"/>
  <c r="B34" i="15" s="1"/>
  <c r="W34" i="15"/>
  <c r="W185" i="15" s="1"/>
  <c r="S34" i="15"/>
  <c r="S178" i="15" s="1"/>
  <c r="R34" i="15"/>
  <c r="R178" i="15" s="1"/>
  <c r="P34" i="15"/>
  <c r="P182" i="15" s="1"/>
  <c r="O34" i="15"/>
  <c r="O185" i="15" s="1"/>
  <c r="K34" i="15"/>
  <c r="K178" i="15" s="1"/>
  <c r="J34" i="15"/>
  <c r="H34" i="15"/>
  <c r="H182" i="15" s="1"/>
  <c r="G34" i="15"/>
  <c r="G185" i="15" s="1"/>
  <c r="A1" i="15"/>
  <c r="W260" i="14"/>
  <c r="V260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I260" i="14"/>
  <c r="H260" i="14"/>
  <c r="G260" i="14"/>
  <c r="F260" i="14"/>
  <c r="E260" i="14"/>
  <c r="D260" i="14"/>
  <c r="C260" i="14"/>
  <c r="B260" i="14"/>
  <c r="W259" i="14"/>
  <c r="V259" i="14"/>
  <c r="U259" i="14"/>
  <c r="T259" i="14"/>
  <c r="S259" i="14"/>
  <c r="R259" i="14"/>
  <c r="Q259" i="14"/>
  <c r="P259" i="14"/>
  <c r="O259" i="14"/>
  <c r="N259" i="14"/>
  <c r="M259" i="14"/>
  <c r="L259" i="14"/>
  <c r="K259" i="14"/>
  <c r="J259" i="14"/>
  <c r="I259" i="14"/>
  <c r="H259" i="14"/>
  <c r="G259" i="14"/>
  <c r="F259" i="14"/>
  <c r="E259" i="14"/>
  <c r="D259" i="14"/>
  <c r="C259" i="14"/>
  <c r="B259" i="14"/>
  <c r="W258" i="14"/>
  <c r="V258" i="14"/>
  <c r="U258" i="14"/>
  <c r="T258" i="14"/>
  <c r="S258" i="14"/>
  <c r="R258" i="14"/>
  <c r="Q258" i="14"/>
  <c r="P258" i="14"/>
  <c r="O258" i="14"/>
  <c r="N258" i="14"/>
  <c r="M258" i="14"/>
  <c r="L258" i="14"/>
  <c r="K258" i="14"/>
  <c r="J258" i="14"/>
  <c r="I258" i="14"/>
  <c r="H258" i="14"/>
  <c r="G258" i="14"/>
  <c r="F258" i="14"/>
  <c r="E258" i="14"/>
  <c r="D258" i="14"/>
  <c r="C258" i="14"/>
  <c r="B258" i="14"/>
  <c r="W257" i="14"/>
  <c r="V257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I257" i="14"/>
  <c r="H257" i="14"/>
  <c r="G257" i="14"/>
  <c r="F257" i="14"/>
  <c r="E257" i="14"/>
  <c r="D257" i="14"/>
  <c r="C257" i="14"/>
  <c r="B257" i="14"/>
  <c r="W256" i="14"/>
  <c r="V256" i="14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I256" i="14"/>
  <c r="H256" i="14"/>
  <c r="G256" i="14"/>
  <c r="F256" i="14"/>
  <c r="E256" i="14"/>
  <c r="D256" i="14"/>
  <c r="C256" i="14"/>
  <c r="B256" i="14"/>
  <c r="W255" i="14"/>
  <c r="V255" i="1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I255" i="14"/>
  <c r="H255" i="14"/>
  <c r="G255" i="14"/>
  <c r="F255" i="14"/>
  <c r="E255" i="14"/>
  <c r="D255" i="14"/>
  <c r="C255" i="14"/>
  <c r="B255" i="14"/>
  <c r="W254" i="14"/>
  <c r="V254" i="14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I254" i="14"/>
  <c r="H254" i="14"/>
  <c r="G254" i="14"/>
  <c r="F254" i="14"/>
  <c r="E254" i="14"/>
  <c r="D254" i="14"/>
  <c r="C254" i="14"/>
  <c r="B254" i="14"/>
  <c r="W253" i="14"/>
  <c r="V253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I253" i="14"/>
  <c r="H253" i="14"/>
  <c r="G253" i="14"/>
  <c r="F253" i="14"/>
  <c r="E253" i="14"/>
  <c r="D253" i="14"/>
  <c r="C253" i="14"/>
  <c r="B253" i="14"/>
  <c r="W250" i="14"/>
  <c r="V250" i="14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I250" i="14"/>
  <c r="H250" i="14"/>
  <c r="G250" i="14"/>
  <c r="F250" i="14"/>
  <c r="E250" i="14"/>
  <c r="D250" i="14"/>
  <c r="C250" i="14"/>
  <c r="B250" i="14"/>
  <c r="W249" i="14"/>
  <c r="V249" i="14"/>
  <c r="U249" i="14"/>
  <c r="T249" i="14"/>
  <c r="S249" i="14"/>
  <c r="R249" i="14"/>
  <c r="Q249" i="14"/>
  <c r="P249" i="14"/>
  <c r="O249" i="14"/>
  <c r="N249" i="14"/>
  <c r="M249" i="14"/>
  <c r="L249" i="14"/>
  <c r="K249" i="14"/>
  <c r="J249" i="14"/>
  <c r="I249" i="14"/>
  <c r="H249" i="14"/>
  <c r="G249" i="14"/>
  <c r="F249" i="14"/>
  <c r="E249" i="14"/>
  <c r="D249" i="14"/>
  <c r="C249" i="14"/>
  <c r="B249" i="14"/>
  <c r="W248" i="14"/>
  <c r="V248" i="14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I248" i="14"/>
  <c r="H248" i="14"/>
  <c r="G248" i="14"/>
  <c r="F248" i="14"/>
  <c r="E248" i="14"/>
  <c r="D248" i="14"/>
  <c r="C248" i="14"/>
  <c r="B248" i="14"/>
  <c r="W247" i="14"/>
  <c r="V247" i="14"/>
  <c r="U247" i="14"/>
  <c r="T247" i="14"/>
  <c r="S247" i="14"/>
  <c r="R247" i="14"/>
  <c r="Q247" i="14"/>
  <c r="P247" i="14"/>
  <c r="O247" i="14"/>
  <c r="N247" i="14"/>
  <c r="M247" i="14"/>
  <c r="L247" i="14"/>
  <c r="K247" i="14"/>
  <c r="J247" i="14"/>
  <c r="I247" i="14"/>
  <c r="H247" i="14"/>
  <c r="G247" i="14"/>
  <c r="F247" i="14"/>
  <c r="E247" i="14"/>
  <c r="D247" i="14"/>
  <c r="C247" i="14"/>
  <c r="B247" i="14"/>
  <c r="W246" i="14"/>
  <c r="V246" i="14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I246" i="14"/>
  <c r="H246" i="14"/>
  <c r="G246" i="14"/>
  <c r="F246" i="14"/>
  <c r="E246" i="14"/>
  <c r="D246" i="14"/>
  <c r="C246" i="14"/>
  <c r="B246" i="14"/>
  <c r="W245" i="14"/>
  <c r="V245" i="14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I245" i="14"/>
  <c r="H245" i="14"/>
  <c r="G245" i="14"/>
  <c r="F245" i="14"/>
  <c r="E245" i="14"/>
  <c r="D245" i="14"/>
  <c r="C245" i="14"/>
  <c r="B245" i="14"/>
  <c r="W244" i="14"/>
  <c r="V244" i="1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I244" i="14"/>
  <c r="H244" i="14"/>
  <c r="G244" i="14"/>
  <c r="F244" i="14"/>
  <c r="E244" i="14"/>
  <c r="D244" i="14"/>
  <c r="C244" i="14"/>
  <c r="B244" i="14"/>
  <c r="W243" i="14"/>
  <c r="V243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I243" i="14"/>
  <c r="H243" i="14"/>
  <c r="G243" i="14"/>
  <c r="F243" i="14"/>
  <c r="E243" i="14"/>
  <c r="D243" i="14"/>
  <c r="C243" i="14"/>
  <c r="B243" i="14"/>
  <c r="W240" i="14"/>
  <c r="V240" i="14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I240" i="14"/>
  <c r="H240" i="14"/>
  <c r="G240" i="14"/>
  <c r="F240" i="14"/>
  <c r="E240" i="14"/>
  <c r="D240" i="14"/>
  <c r="C240" i="14"/>
  <c r="B240" i="14"/>
  <c r="W239" i="14"/>
  <c r="V239" i="14"/>
  <c r="U239" i="14"/>
  <c r="T239" i="14"/>
  <c r="S239" i="14"/>
  <c r="R239" i="14"/>
  <c r="Q239" i="14"/>
  <c r="P239" i="14"/>
  <c r="O239" i="14"/>
  <c r="N239" i="14"/>
  <c r="M239" i="14"/>
  <c r="L239" i="14"/>
  <c r="K239" i="14"/>
  <c r="J239" i="14"/>
  <c r="I239" i="14"/>
  <c r="H239" i="14"/>
  <c r="G239" i="14"/>
  <c r="F239" i="14"/>
  <c r="E239" i="14"/>
  <c r="D239" i="14"/>
  <c r="C239" i="14"/>
  <c r="B239" i="14"/>
  <c r="W238" i="14"/>
  <c r="V238" i="14"/>
  <c r="U238" i="14"/>
  <c r="T238" i="14"/>
  <c r="S238" i="14"/>
  <c r="R238" i="14"/>
  <c r="Q238" i="14"/>
  <c r="P238" i="14"/>
  <c r="O238" i="14"/>
  <c r="N238" i="14"/>
  <c r="M238" i="14"/>
  <c r="L238" i="14"/>
  <c r="K238" i="14"/>
  <c r="J238" i="14"/>
  <c r="I238" i="14"/>
  <c r="H238" i="14"/>
  <c r="G238" i="14"/>
  <c r="F238" i="14"/>
  <c r="E238" i="14"/>
  <c r="D238" i="14"/>
  <c r="C238" i="14"/>
  <c r="B238" i="14"/>
  <c r="W237" i="14"/>
  <c r="V237" i="14"/>
  <c r="U237" i="14"/>
  <c r="T237" i="14"/>
  <c r="S237" i="14"/>
  <c r="R237" i="14"/>
  <c r="Q237" i="14"/>
  <c r="P237" i="14"/>
  <c r="O237" i="14"/>
  <c r="N237" i="14"/>
  <c r="M237" i="14"/>
  <c r="L237" i="14"/>
  <c r="K237" i="14"/>
  <c r="J237" i="14"/>
  <c r="I237" i="14"/>
  <c r="H237" i="14"/>
  <c r="G237" i="14"/>
  <c r="F237" i="14"/>
  <c r="E237" i="14"/>
  <c r="D237" i="14"/>
  <c r="C237" i="14"/>
  <c r="B237" i="14"/>
  <c r="W236" i="14"/>
  <c r="V236" i="14"/>
  <c r="U236" i="14"/>
  <c r="T236" i="14"/>
  <c r="S236" i="14"/>
  <c r="R236" i="14"/>
  <c r="Q236" i="14"/>
  <c r="P236" i="14"/>
  <c r="O236" i="14"/>
  <c r="N236" i="14"/>
  <c r="M236" i="14"/>
  <c r="L236" i="14"/>
  <c r="K236" i="14"/>
  <c r="J236" i="14"/>
  <c r="I236" i="14"/>
  <c r="H236" i="14"/>
  <c r="G236" i="14"/>
  <c r="F236" i="14"/>
  <c r="E236" i="14"/>
  <c r="D236" i="14"/>
  <c r="C236" i="14"/>
  <c r="B236" i="14"/>
  <c r="W235" i="14"/>
  <c r="V235" i="14"/>
  <c r="U235" i="14"/>
  <c r="T235" i="14"/>
  <c r="S235" i="14"/>
  <c r="R235" i="14"/>
  <c r="Q235" i="14"/>
  <c r="P235" i="14"/>
  <c r="O235" i="14"/>
  <c r="N235" i="14"/>
  <c r="M235" i="14"/>
  <c r="L235" i="14"/>
  <c r="K235" i="14"/>
  <c r="J235" i="14"/>
  <c r="I235" i="14"/>
  <c r="H235" i="14"/>
  <c r="G235" i="14"/>
  <c r="F235" i="14"/>
  <c r="E235" i="14"/>
  <c r="D235" i="14"/>
  <c r="C235" i="14"/>
  <c r="B235" i="14"/>
  <c r="W234" i="14"/>
  <c r="V234" i="14"/>
  <c r="U234" i="14"/>
  <c r="T234" i="14"/>
  <c r="S234" i="14"/>
  <c r="R234" i="14"/>
  <c r="Q234" i="14"/>
  <c r="P234" i="14"/>
  <c r="O234" i="14"/>
  <c r="N234" i="14"/>
  <c r="M234" i="14"/>
  <c r="L234" i="14"/>
  <c r="K234" i="14"/>
  <c r="J234" i="14"/>
  <c r="I234" i="14"/>
  <c r="H234" i="14"/>
  <c r="G234" i="14"/>
  <c r="F234" i="14"/>
  <c r="E234" i="14"/>
  <c r="D234" i="14"/>
  <c r="C234" i="14"/>
  <c r="B234" i="14"/>
  <c r="W233" i="14"/>
  <c r="V233" i="14"/>
  <c r="U233" i="14"/>
  <c r="T233" i="14"/>
  <c r="S233" i="14"/>
  <c r="R233" i="14"/>
  <c r="Q233" i="14"/>
  <c r="P233" i="14"/>
  <c r="O233" i="14"/>
  <c r="N233" i="14"/>
  <c r="M233" i="14"/>
  <c r="L233" i="14"/>
  <c r="K233" i="14"/>
  <c r="J233" i="14"/>
  <c r="I233" i="14"/>
  <c r="H233" i="14"/>
  <c r="G233" i="14"/>
  <c r="F233" i="14"/>
  <c r="E233" i="14"/>
  <c r="D233" i="14"/>
  <c r="C233" i="14"/>
  <c r="B233" i="14"/>
  <c r="W231" i="14"/>
  <c r="V231" i="14"/>
  <c r="U231" i="14"/>
  <c r="T231" i="14"/>
  <c r="S231" i="14"/>
  <c r="R231" i="14"/>
  <c r="Q231" i="14"/>
  <c r="P231" i="14"/>
  <c r="O231" i="14"/>
  <c r="N231" i="14"/>
  <c r="M231" i="14"/>
  <c r="L231" i="14"/>
  <c r="K231" i="14"/>
  <c r="J231" i="14"/>
  <c r="I231" i="14"/>
  <c r="H231" i="14"/>
  <c r="G231" i="14"/>
  <c r="F231" i="14"/>
  <c r="E231" i="14"/>
  <c r="D231" i="14"/>
  <c r="C231" i="14"/>
  <c r="B231" i="14"/>
  <c r="W230" i="14"/>
  <c r="V230" i="14"/>
  <c r="U230" i="14"/>
  <c r="T230" i="14"/>
  <c r="S230" i="14"/>
  <c r="R230" i="14"/>
  <c r="Q230" i="14"/>
  <c r="P230" i="14"/>
  <c r="O230" i="14"/>
  <c r="N230" i="14"/>
  <c r="M230" i="14"/>
  <c r="L230" i="14"/>
  <c r="K230" i="14"/>
  <c r="J230" i="14"/>
  <c r="I230" i="14"/>
  <c r="H230" i="14"/>
  <c r="G230" i="14"/>
  <c r="F230" i="14"/>
  <c r="E230" i="14"/>
  <c r="D230" i="14"/>
  <c r="C230" i="14"/>
  <c r="B230" i="14"/>
  <c r="W229" i="14"/>
  <c r="V229" i="14"/>
  <c r="U229" i="14"/>
  <c r="T229" i="14"/>
  <c r="S229" i="14"/>
  <c r="R229" i="14"/>
  <c r="Q229" i="14"/>
  <c r="P229" i="14"/>
  <c r="O229" i="14"/>
  <c r="N229" i="14"/>
  <c r="M229" i="14"/>
  <c r="L229" i="14"/>
  <c r="K229" i="14"/>
  <c r="J229" i="14"/>
  <c r="I229" i="14"/>
  <c r="H229" i="14"/>
  <c r="G229" i="14"/>
  <c r="F229" i="14"/>
  <c r="E229" i="14"/>
  <c r="D229" i="14"/>
  <c r="C229" i="14"/>
  <c r="B229" i="14"/>
  <c r="W228" i="14"/>
  <c r="V228" i="14"/>
  <c r="U228" i="14"/>
  <c r="T228" i="14"/>
  <c r="S228" i="14"/>
  <c r="R228" i="14"/>
  <c r="Q228" i="14"/>
  <c r="P228" i="14"/>
  <c r="O228" i="14"/>
  <c r="N228" i="14"/>
  <c r="M228" i="14"/>
  <c r="L228" i="14"/>
  <c r="K228" i="14"/>
  <c r="J228" i="14"/>
  <c r="I228" i="14"/>
  <c r="H228" i="14"/>
  <c r="G228" i="14"/>
  <c r="F228" i="14"/>
  <c r="E228" i="14"/>
  <c r="D228" i="14"/>
  <c r="C228" i="14"/>
  <c r="B228" i="14"/>
  <c r="W227" i="14"/>
  <c r="V227" i="14"/>
  <c r="U227" i="14"/>
  <c r="T227" i="14"/>
  <c r="S227" i="14"/>
  <c r="R227" i="14"/>
  <c r="Q227" i="14"/>
  <c r="P227" i="14"/>
  <c r="O227" i="14"/>
  <c r="N227" i="14"/>
  <c r="M227" i="14"/>
  <c r="L227" i="14"/>
  <c r="K227" i="14"/>
  <c r="J227" i="14"/>
  <c r="I227" i="14"/>
  <c r="H227" i="14"/>
  <c r="G227" i="14"/>
  <c r="F227" i="14"/>
  <c r="E227" i="14"/>
  <c r="D227" i="14"/>
  <c r="C227" i="14"/>
  <c r="B227" i="14"/>
  <c r="W226" i="14"/>
  <c r="V226" i="14"/>
  <c r="U226" i="14"/>
  <c r="T226" i="14"/>
  <c r="S226" i="14"/>
  <c r="R226" i="14"/>
  <c r="Q226" i="14"/>
  <c r="P226" i="14"/>
  <c r="O226" i="14"/>
  <c r="N226" i="14"/>
  <c r="M226" i="14"/>
  <c r="L226" i="14"/>
  <c r="K226" i="14"/>
  <c r="J226" i="14"/>
  <c r="I226" i="14"/>
  <c r="H226" i="14"/>
  <c r="G226" i="14"/>
  <c r="F226" i="14"/>
  <c r="E226" i="14"/>
  <c r="D226" i="14"/>
  <c r="C226" i="14"/>
  <c r="B226" i="14"/>
  <c r="W225" i="14"/>
  <c r="V225" i="14"/>
  <c r="U225" i="14"/>
  <c r="T225" i="14"/>
  <c r="S225" i="14"/>
  <c r="R225" i="14"/>
  <c r="Q225" i="14"/>
  <c r="P225" i="14"/>
  <c r="O225" i="14"/>
  <c r="N225" i="14"/>
  <c r="M225" i="14"/>
  <c r="L225" i="14"/>
  <c r="K225" i="14"/>
  <c r="J225" i="14"/>
  <c r="I225" i="14"/>
  <c r="H225" i="14"/>
  <c r="G225" i="14"/>
  <c r="F225" i="14"/>
  <c r="E225" i="14"/>
  <c r="D225" i="14"/>
  <c r="C225" i="14"/>
  <c r="B225" i="14"/>
  <c r="W224" i="14"/>
  <c r="V224" i="14"/>
  <c r="U224" i="14"/>
  <c r="T224" i="14"/>
  <c r="S224" i="14"/>
  <c r="R224" i="14"/>
  <c r="Q224" i="14"/>
  <c r="P224" i="14"/>
  <c r="O224" i="14"/>
  <c r="N224" i="14"/>
  <c r="M224" i="14"/>
  <c r="L224" i="14"/>
  <c r="K224" i="14"/>
  <c r="J224" i="14"/>
  <c r="I224" i="14"/>
  <c r="H224" i="14"/>
  <c r="G224" i="14"/>
  <c r="F224" i="14"/>
  <c r="E224" i="14"/>
  <c r="D224" i="14"/>
  <c r="C224" i="14"/>
  <c r="B224" i="14"/>
  <c r="W219" i="14"/>
  <c r="V219" i="14"/>
  <c r="U219" i="14"/>
  <c r="T219" i="14"/>
  <c r="S219" i="14"/>
  <c r="R219" i="14"/>
  <c r="Q219" i="14"/>
  <c r="P219" i="14"/>
  <c r="O219" i="14"/>
  <c r="N219" i="14"/>
  <c r="M219" i="14"/>
  <c r="L219" i="14"/>
  <c r="K219" i="14"/>
  <c r="J219" i="14"/>
  <c r="I219" i="14"/>
  <c r="H219" i="14"/>
  <c r="G219" i="14"/>
  <c r="F219" i="14"/>
  <c r="E219" i="14"/>
  <c r="D219" i="14"/>
  <c r="C219" i="14"/>
  <c r="B219" i="14"/>
  <c r="W218" i="14"/>
  <c r="V218" i="14"/>
  <c r="U218" i="14"/>
  <c r="T218" i="14"/>
  <c r="S218" i="14"/>
  <c r="R218" i="14"/>
  <c r="Q218" i="14"/>
  <c r="P218" i="14"/>
  <c r="O218" i="14"/>
  <c r="N218" i="14"/>
  <c r="M218" i="14"/>
  <c r="L218" i="14"/>
  <c r="K218" i="14"/>
  <c r="J218" i="14"/>
  <c r="I218" i="14"/>
  <c r="H218" i="14"/>
  <c r="G218" i="14"/>
  <c r="F218" i="14"/>
  <c r="E218" i="14"/>
  <c r="D218" i="14"/>
  <c r="C218" i="14"/>
  <c r="B218" i="14"/>
  <c r="W217" i="14"/>
  <c r="V217" i="14"/>
  <c r="U217" i="14"/>
  <c r="T217" i="14"/>
  <c r="S217" i="14"/>
  <c r="R217" i="14"/>
  <c r="Q217" i="14"/>
  <c r="P217" i="14"/>
  <c r="O217" i="14"/>
  <c r="N217" i="14"/>
  <c r="M217" i="14"/>
  <c r="L217" i="14"/>
  <c r="K217" i="14"/>
  <c r="J217" i="14"/>
  <c r="I217" i="14"/>
  <c r="H217" i="14"/>
  <c r="G217" i="14"/>
  <c r="F217" i="14"/>
  <c r="F204" i="14" s="1"/>
  <c r="E217" i="14"/>
  <c r="D217" i="14"/>
  <c r="C217" i="14"/>
  <c r="B217" i="14"/>
  <c r="S216" i="14"/>
  <c r="K216" i="14"/>
  <c r="E216" i="14"/>
  <c r="C216" i="14"/>
  <c r="W215" i="14"/>
  <c r="V215" i="14"/>
  <c r="U215" i="14"/>
  <c r="T215" i="14"/>
  <c r="S215" i="14"/>
  <c r="R215" i="14"/>
  <c r="Q215" i="14"/>
  <c r="P215" i="14"/>
  <c r="O215" i="14"/>
  <c r="N215" i="14"/>
  <c r="M215" i="14"/>
  <c r="L215" i="14"/>
  <c r="K215" i="14"/>
  <c r="J215" i="14"/>
  <c r="I215" i="14"/>
  <c r="H215" i="14"/>
  <c r="G215" i="14"/>
  <c r="F215" i="14"/>
  <c r="E215" i="14"/>
  <c r="D215" i="14"/>
  <c r="C215" i="14"/>
  <c r="B215" i="14"/>
  <c r="W214" i="14"/>
  <c r="V214" i="14"/>
  <c r="U214" i="14"/>
  <c r="T214" i="14"/>
  <c r="S214" i="14"/>
  <c r="R214" i="14"/>
  <c r="Q214" i="14"/>
  <c r="P214" i="14"/>
  <c r="O214" i="14"/>
  <c r="N214" i="14"/>
  <c r="M214" i="14"/>
  <c r="L214" i="14"/>
  <c r="K214" i="14"/>
  <c r="J214" i="14"/>
  <c r="I214" i="14"/>
  <c r="H214" i="14"/>
  <c r="G214" i="14"/>
  <c r="F214" i="14"/>
  <c r="E214" i="14"/>
  <c r="D214" i="14"/>
  <c r="C214" i="14"/>
  <c r="B214" i="14"/>
  <c r="W213" i="14"/>
  <c r="V213" i="14"/>
  <c r="U213" i="14"/>
  <c r="T213" i="14"/>
  <c r="S213" i="14"/>
  <c r="R213" i="14"/>
  <c r="Q213" i="14"/>
  <c r="P213" i="14"/>
  <c r="O213" i="14"/>
  <c r="N213" i="14"/>
  <c r="M213" i="14"/>
  <c r="L213" i="14"/>
  <c r="K213" i="14"/>
  <c r="J213" i="14"/>
  <c r="I213" i="14"/>
  <c r="H213" i="14"/>
  <c r="G213" i="14"/>
  <c r="F213" i="14"/>
  <c r="E213" i="14"/>
  <c r="D213" i="14"/>
  <c r="C213" i="14"/>
  <c r="B213" i="14"/>
  <c r="W212" i="14"/>
  <c r="V212" i="14"/>
  <c r="U212" i="14"/>
  <c r="T212" i="14"/>
  <c r="S212" i="14"/>
  <c r="R212" i="14"/>
  <c r="Q212" i="14"/>
  <c r="P212" i="14"/>
  <c r="O212" i="14"/>
  <c r="N212" i="14"/>
  <c r="M212" i="14"/>
  <c r="L212" i="14"/>
  <c r="K212" i="14"/>
  <c r="J212" i="14"/>
  <c r="I212" i="14"/>
  <c r="H212" i="14"/>
  <c r="G212" i="14"/>
  <c r="F212" i="14"/>
  <c r="E212" i="14"/>
  <c r="D212" i="14"/>
  <c r="C212" i="14"/>
  <c r="B212" i="14"/>
  <c r="W211" i="14"/>
  <c r="V211" i="14"/>
  <c r="U211" i="14"/>
  <c r="T211" i="14"/>
  <c r="S211" i="14"/>
  <c r="R211" i="14"/>
  <c r="Q211" i="14"/>
  <c r="P211" i="14"/>
  <c r="O211" i="14"/>
  <c r="N211" i="14"/>
  <c r="M211" i="14"/>
  <c r="L211" i="14"/>
  <c r="K211" i="14"/>
  <c r="J211" i="14"/>
  <c r="I211" i="14"/>
  <c r="H211" i="14"/>
  <c r="G211" i="14"/>
  <c r="F211" i="14"/>
  <c r="E211" i="14"/>
  <c r="D211" i="14"/>
  <c r="C211" i="14"/>
  <c r="B211" i="14"/>
  <c r="W210" i="14"/>
  <c r="V210" i="14"/>
  <c r="U210" i="14"/>
  <c r="U204" i="14" s="1"/>
  <c r="T210" i="14"/>
  <c r="S210" i="14"/>
  <c r="R210" i="14"/>
  <c r="Q210" i="14"/>
  <c r="P210" i="14"/>
  <c r="O210" i="14"/>
  <c r="N210" i="14"/>
  <c r="M210" i="14"/>
  <c r="L210" i="14"/>
  <c r="K210" i="14"/>
  <c r="J210" i="14"/>
  <c r="I210" i="14"/>
  <c r="H210" i="14"/>
  <c r="G210" i="14"/>
  <c r="F210" i="14"/>
  <c r="E210" i="14"/>
  <c r="D210" i="14"/>
  <c r="C210" i="14"/>
  <c r="B210" i="14"/>
  <c r="W209" i="14"/>
  <c r="V209" i="14"/>
  <c r="V204" i="14" s="1"/>
  <c r="U209" i="14"/>
  <c r="T209" i="14"/>
  <c r="S209" i="14"/>
  <c r="R209" i="14"/>
  <c r="Q209" i="14"/>
  <c r="P209" i="14"/>
  <c r="O209" i="14"/>
  <c r="N209" i="14"/>
  <c r="M209" i="14"/>
  <c r="M204" i="14" s="1"/>
  <c r="L209" i="14"/>
  <c r="K209" i="14"/>
  <c r="J209" i="14"/>
  <c r="I209" i="14"/>
  <c r="H209" i="14"/>
  <c r="G209" i="14"/>
  <c r="F209" i="14"/>
  <c r="E209" i="14"/>
  <c r="D209" i="14"/>
  <c r="C209" i="14"/>
  <c r="B209" i="14"/>
  <c r="W208" i="14"/>
  <c r="V208" i="14"/>
  <c r="U208" i="14"/>
  <c r="T208" i="14"/>
  <c r="S208" i="14"/>
  <c r="R208" i="14"/>
  <c r="Q208" i="14"/>
  <c r="P208" i="14"/>
  <c r="O208" i="14"/>
  <c r="N208" i="14"/>
  <c r="N204" i="14" s="1"/>
  <c r="M208" i="14"/>
  <c r="L208" i="14"/>
  <c r="K208" i="14"/>
  <c r="J208" i="14"/>
  <c r="I208" i="14"/>
  <c r="H208" i="14"/>
  <c r="G208" i="14"/>
  <c r="F208" i="14"/>
  <c r="E208" i="14"/>
  <c r="D208" i="14"/>
  <c r="C208" i="14"/>
  <c r="B208" i="14"/>
  <c r="W207" i="14"/>
  <c r="V207" i="14"/>
  <c r="U207" i="14"/>
  <c r="T207" i="14"/>
  <c r="S207" i="14"/>
  <c r="R207" i="14"/>
  <c r="Q207" i="14"/>
  <c r="P207" i="14"/>
  <c r="O207" i="14"/>
  <c r="N207" i="14"/>
  <c r="M207" i="14"/>
  <c r="L207" i="14"/>
  <c r="K207" i="14"/>
  <c r="J207" i="14"/>
  <c r="I207" i="14"/>
  <c r="H207" i="14"/>
  <c r="G207" i="14"/>
  <c r="F207" i="14"/>
  <c r="E207" i="14"/>
  <c r="D207" i="14"/>
  <c r="C207" i="14"/>
  <c r="B207" i="14"/>
  <c r="W206" i="14"/>
  <c r="V206" i="14"/>
  <c r="U206" i="14"/>
  <c r="T206" i="14"/>
  <c r="S206" i="14"/>
  <c r="R206" i="14"/>
  <c r="Q206" i="14"/>
  <c r="P206" i="14"/>
  <c r="O206" i="14"/>
  <c r="N206" i="14"/>
  <c r="M206" i="14"/>
  <c r="L206" i="14"/>
  <c r="K206" i="14"/>
  <c r="J206" i="14"/>
  <c r="I206" i="14"/>
  <c r="H206" i="14"/>
  <c r="G206" i="14"/>
  <c r="F206" i="14"/>
  <c r="E206" i="14"/>
  <c r="D206" i="14"/>
  <c r="C206" i="14"/>
  <c r="B206" i="14"/>
  <c r="W205" i="14"/>
  <c r="V205" i="14"/>
  <c r="U205" i="14"/>
  <c r="T205" i="14"/>
  <c r="S205" i="14"/>
  <c r="R205" i="14"/>
  <c r="Q205" i="14"/>
  <c r="P205" i="14"/>
  <c r="O205" i="14"/>
  <c r="N205" i="14"/>
  <c r="M205" i="14"/>
  <c r="L205" i="14"/>
  <c r="K205" i="14"/>
  <c r="J205" i="14"/>
  <c r="I205" i="14"/>
  <c r="H205" i="14"/>
  <c r="G205" i="14"/>
  <c r="F205" i="14"/>
  <c r="E205" i="14"/>
  <c r="E204" i="14" s="1"/>
  <c r="D205" i="14"/>
  <c r="C205" i="14"/>
  <c r="B205" i="14"/>
  <c r="W202" i="14"/>
  <c r="V202" i="14"/>
  <c r="U202" i="14"/>
  <c r="T202" i="14"/>
  <c r="S202" i="14"/>
  <c r="R202" i="14"/>
  <c r="Q202" i="14"/>
  <c r="P202" i="14"/>
  <c r="O202" i="14"/>
  <c r="N202" i="14"/>
  <c r="M202" i="14"/>
  <c r="L202" i="14"/>
  <c r="K202" i="14"/>
  <c r="J202" i="14"/>
  <c r="I202" i="14"/>
  <c r="H202" i="14"/>
  <c r="G202" i="14"/>
  <c r="F202" i="14"/>
  <c r="E202" i="14"/>
  <c r="D202" i="14"/>
  <c r="C202" i="14"/>
  <c r="B202" i="14"/>
  <c r="W201" i="14"/>
  <c r="V201" i="14"/>
  <c r="U201" i="14"/>
  <c r="T201" i="14"/>
  <c r="S201" i="14"/>
  <c r="R201" i="14"/>
  <c r="Q201" i="14"/>
  <c r="P201" i="14"/>
  <c r="O201" i="14"/>
  <c r="N201" i="14"/>
  <c r="M201" i="14"/>
  <c r="L201" i="14"/>
  <c r="K201" i="14"/>
  <c r="J201" i="14"/>
  <c r="I201" i="14"/>
  <c r="H201" i="14"/>
  <c r="G201" i="14"/>
  <c r="F201" i="14"/>
  <c r="E201" i="14"/>
  <c r="D201" i="14"/>
  <c r="C201" i="14"/>
  <c r="B201" i="14"/>
  <c r="W200" i="14"/>
  <c r="V200" i="14"/>
  <c r="U200" i="14"/>
  <c r="T200" i="14"/>
  <c r="S200" i="14"/>
  <c r="R200" i="14"/>
  <c r="Q200" i="14"/>
  <c r="P200" i="14"/>
  <c r="O200" i="14"/>
  <c r="N200" i="14"/>
  <c r="M200" i="14"/>
  <c r="L200" i="14"/>
  <c r="K200" i="14"/>
  <c r="J200" i="14"/>
  <c r="I200" i="14"/>
  <c r="H200" i="14"/>
  <c r="G200" i="14"/>
  <c r="F200" i="14"/>
  <c r="E200" i="14"/>
  <c r="D200" i="14"/>
  <c r="C200" i="14"/>
  <c r="B200" i="14"/>
  <c r="W198" i="14"/>
  <c r="V198" i="14"/>
  <c r="U198" i="14"/>
  <c r="T198" i="14"/>
  <c r="S198" i="14"/>
  <c r="R198" i="14"/>
  <c r="Q198" i="14"/>
  <c r="P198" i="14"/>
  <c r="O198" i="14"/>
  <c r="N198" i="14"/>
  <c r="M198" i="14"/>
  <c r="L198" i="14"/>
  <c r="K198" i="14"/>
  <c r="J198" i="14"/>
  <c r="I198" i="14"/>
  <c r="H198" i="14"/>
  <c r="G198" i="14"/>
  <c r="F198" i="14"/>
  <c r="E198" i="14"/>
  <c r="D198" i="14"/>
  <c r="C198" i="14"/>
  <c r="B198" i="14"/>
  <c r="W197" i="14"/>
  <c r="V197" i="14"/>
  <c r="U197" i="14"/>
  <c r="T197" i="14"/>
  <c r="S197" i="14"/>
  <c r="R197" i="14"/>
  <c r="Q197" i="14"/>
  <c r="P197" i="14"/>
  <c r="O197" i="14"/>
  <c r="N197" i="14"/>
  <c r="M197" i="14"/>
  <c r="L197" i="14"/>
  <c r="K197" i="14"/>
  <c r="J197" i="14"/>
  <c r="I197" i="14"/>
  <c r="H197" i="14"/>
  <c r="G197" i="14"/>
  <c r="F197" i="14"/>
  <c r="E197" i="14"/>
  <c r="D197" i="14"/>
  <c r="C197" i="14"/>
  <c r="B197" i="14"/>
  <c r="W196" i="14"/>
  <c r="V196" i="14"/>
  <c r="U196" i="14"/>
  <c r="T196" i="14"/>
  <c r="S196" i="14"/>
  <c r="R196" i="14"/>
  <c r="Q196" i="14"/>
  <c r="P196" i="14"/>
  <c r="O196" i="14"/>
  <c r="N196" i="14"/>
  <c r="M196" i="14"/>
  <c r="L196" i="14"/>
  <c r="K196" i="14"/>
  <c r="J196" i="14"/>
  <c r="I196" i="14"/>
  <c r="H196" i="14"/>
  <c r="G196" i="14"/>
  <c r="F196" i="14"/>
  <c r="E196" i="14"/>
  <c r="D196" i="14"/>
  <c r="C196" i="14"/>
  <c r="B196" i="14"/>
  <c r="W195" i="14"/>
  <c r="V195" i="14"/>
  <c r="U195" i="14"/>
  <c r="T195" i="14"/>
  <c r="S195" i="14"/>
  <c r="R195" i="14"/>
  <c r="Q195" i="14"/>
  <c r="P195" i="14"/>
  <c r="O195" i="14"/>
  <c r="N195" i="14"/>
  <c r="M195" i="14"/>
  <c r="L195" i="14"/>
  <c r="K195" i="14"/>
  <c r="J195" i="14"/>
  <c r="I195" i="14"/>
  <c r="H195" i="14"/>
  <c r="G195" i="14"/>
  <c r="F195" i="14"/>
  <c r="E195" i="14"/>
  <c r="D195" i="14"/>
  <c r="C195" i="14"/>
  <c r="B195" i="14"/>
  <c r="W194" i="14"/>
  <c r="V194" i="14"/>
  <c r="U194" i="14"/>
  <c r="T194" i="14"/>
  <c r="S194" i="14"/>
  <c r="R194" i="14"/>
  <c r="Q194" i="14"/>
  <c r="P194" i="14"/>
  <c r="O194" i="14"/>
  <c r="N194" i="14"/>
  <c r="M194" i="14"/>
  <c r="L194" i="14"/>
  <c r="K194" i="14"/>
  <c r="J194" i="14"/>
  <c r="I194" i="14"/>
  <c r="H194" i="14"/>
  <c r="G194" i="14"/>
  <c r="F194" i="14"/>
  <c r="E194" i="14"/>
  <c r="D194" i="14"/>
  <c r="C194" i="14"/>
  <c r="B194" i="14"/>
  <c r="W193" i="14"/>
  <c r="V193" i="14"/>
  <c r="U193" i="14"/>
  <c r="T193" i="14"/>
  <c r="S193" i="14"/>
  <c r="R193" i="14"/>
  <c r="Q193" i="14"/>
  <c r="P193" i="14"/>
  <c r="O193" i="14"/>
  <c r="N193" i="14"/>
  <c r="M193" i="14"/>
  <c r="L193" i="14"/>
  <c r="K193" i="14"/>
  <c r="J193" i="14"/>
  <c r="I193" i="14"/>
  <c r="H193" i="14"/>
  <c r="G193" i="14"/>
  <c r="F193" i="14"/>
  <c r="E193" i="14"/>
  <c r="D193" i="14"/>
  <c r="C193" i="14"/>
  <c r="B193" i="14"/>
  <c r="W192" i="14"/>
  <c r="V192" i="14"/>
  <c r="U192" i="14"/>
  <c r="U187" i="14" s="1"/>
  <c r="T192" i="14"/>
  <c r="S192" i="14"/>
  <c r="R192" i="14"/>
  <c r="Q192" i="14"/>
  <c r="P192" i="14"/>
  <c r="O192" i="14"/>
  <c r="N192" i="14"/>
  <c r="M192" i="14"/>
  <c r="L192" i="14"/>
  <c r="K192" i="14"/>
  <c r="J192" i="14"/>
  <c r="I192" i="14"/>
  <c r="H192" i="14"/>
  <c r="G192" i="14"/>
  <c r="F192" i="14"/>
  <c r="E192" i="14"/>
  <c r="D192" i="14"/>
  <c r="C192" i="14"/>
  <c r="B192" i="14"/>
  <c r="W191" i="14"/>
  <c r="V191" i="14"/>
  <c r="U191" i="14"/>
  <c r="T191" i="14"/>
  <c r="S191" i="14"/>
  <c r="R191" i="14"/>
  <c r="Q191" i="14"/>
  <c r="P191" i="14"/>
  <c r="O191" i="14"/>
  <c r="N191" i="14"/>
  <c r="M191" i="14"/>
  <c r="L191" i="14"/>
  <c r="K191" i="14"/>
  <c r="J191" i="14"/>
  <c r="I191" i="14"/>
  <c r="H191" i="14"/>
  <c r="G191" i="14"/>
  <c r="F191" i="14"/>
  <c r="E191" i="14"/>
  <c r="D191" i="14"/>
  <c r="C191" i="14"/>
  <c r="B191" i="14"/>
  <c r="W190" i="14"/>
  <c r="V190" i="14"/>
  <c r="U190" i="14"/>
  <c r="T190" i="14"/>
  <c r="S190" i="14"/>
  <c r="R190" i="14"/>
  <c r="Q190" i="14"/>
  <c r="P190" i="14"/>
  <c r="O190" i="14"/>
  <c r="N190" i="14"/>
  <c r="M190" i="14"/>
  <c r="L190" i="14"/>
  <c r="K190" i="14"/>
  <c r="J190" i="14"/>
  <c r="I190" i="14"/>
  <c r="H190" i="14"/>
  <c r="G190" i="14"/>
  <c r="F190" i="14"/>
  <c r="E190" i="14"/>
  <c r="D190" i="14"/>
  <c r="C190" i="14"/>
  <c r="B190" i="14"/>
  <c r="W189" i="14"/>
  <c r="V189" i="14"/>
  <c r="V187" i="14" s="1"/>
  <c r="U189" i="14"/>
  <c r="T189" i="14"/>
  <c r="S189" i="14"/>
  <c r="R189" i="14"/>
  <c r="Q189" i="14"/>
  <c r="P189" i="14"/>
  <c r="O189" i="14"/>
  <c r="N189" i="14"/>
  <c r="M189" i="14"/>
  <c r="L189" i="14"/>
  <c r="K189" i="14"/>
  <c r="J189" i="14"/>
  <c r="I189" i="14"/>
  <c r="H189" i="14"/>
  <c r="G189" i="14"/>
  <c r="F189" i="14"/>
  <c r="E189" i="14"/>
  <c r="D189" i="14"/>
  <c r="C189" i="14"/>
  <c r="B189" i="14"/>
  <c r="W188" i="14"/>
  <c r="V188" i="14"/>
  <c r="U188" i="14"/>
  <c r="T188" i="14"/>
  <c r="S188" i="14"/>
  <c r="R188" i="14"/>
  <c r="Q188" i="14"/>
  <c r="P188" i="14"/>
  <c r="O188" i="14"/>
  <c r="N188" i="14"/>
  <c r="M188" i="14"/>
  <c r="L188" i="14"/>
  <c r="K188" i="14"/>
  <c r="J188" i="14"/>
  <c r="I188" i="14"/>
  <c r="H188" i="14"/>
  <c r="G188" i="14"/>
  <c r="F188" i="14"/>
  <c r="E188" i="14"/>
  <c r="D188" i="14"/>
  <c r="C188" i="14"/>
  <c r="B188" i="14"/>
  <c r="N187" i="14"/>
  <c r="F187" i="14"/>
  <c r="E187" i="14"/>
  <c r="W184" i="14"/>
  <c r="V184" i="14"/>
  <c r="U184" i="14"/>
  <c r="T184" i="14"/>
  <c r="S184" i="14"/>
  <c r="R184" i="14"/>
  <c r="Q184" i="14"/>
  <c r="P184" i="14"/>
  <c r="O184" i="14"/>
  <c r="N184" i="14"/>
  <c r="M184" i="14"/>
  <c r="L184" i="14"/>
  <c r="K184" i="14"/>
  <c r="J184" i="14"/>
  <c r="I184" i="14"/>
  <c r="H184" i="14"/>
  <c r="G184" i="14"/>
  <c r="F184" i="14"/>
  <c r="E184" i="14"/>
  <c r="D184" i="14"/>
  <c r="C184" i="14"/>
  <c r="B184" i="14"/>
  <c r="W183" i="14"/>
  <c r="V183" i="14"/>
  <c r="U183" i="14"/>
  <c r="T183" i="14"/>
  <c r="S183" i="14"/>
  <c r="R183" i="14"/>
  <c r="Q183" i="14"/>
  <c r="P183" i="14"/>
  <c r="O183" i="14"/>
  <c r="N183" i="14"/>
  <c r="M183" i="14"/>
  <c r="L183" i="14"/>
  <c r="K183" i="14"/>
  <c r="J183" i="14"/>
  <c r="I183" i="14"/>
  <c r="H183" i="14"/>
  <c r="G183" i="14"/>
  <c r="F183" i="14"/>
  <c r="E183" i="14"/>
  <c r="D183" i="14"/>
  <c r="C183" i="14"/>
  <c r="B183" i="14"/>
  <c r="W182" i="14"/>
  <c r="V182" i="14"/>
  <c r="U182" i="14"/>
  <c r="T182" i="14"/>
  <c r="S182" i="14"/>
  <c r="R182" i="14"/>
  <c r="Q182" i="14"/>
  <c r="P182" i="14"/>
  <c r="O182" i="14"/>
  <c r="N182" i="14"/>
  <c r="M182" i="14"/>
  <c r="L182" i="14"/>
  <c r="K182" i="14"/>
  <c r="J182" i="14"/>
  <c r="I182" i="14"/>
  <c r="H182" i="14"/>
  <c r="G182" i="14"/>
  <c r="F182" i="14"/>
  <c r="E182" i="14"/>
  <c r="D182" i="14"/>
  <c r="C182" i="14"/>
  <c r="B182" i="14"/>
  <c r="U181" i="14"/>
  <c r="O181" i="14"/>
  <c r="N181" i="14"/>
  <c r="M181" i="14"/>
  <c r="E181" i="14"/>
  <c r="W180" i="14"/>
  <c r="V180" i="14"/>
  <c r="U180" i="14"/>
  <c r="T180" i="14"/>
  <c r="S180" i="14"/>
  <c r="R180" i="14"/>
  <c r="Q180" i="14"/>
  <c r="P180" i="14"/>
  <c r="O180" i="14"/>
  <c r="N180" i="14"/>
  <c r="M180" i="14"/>
  <c r="L180" i="14"/>
  <c r="K180" i="14"/>
  <c r="J180" i="14"/>
  <c r="I180" i="14"/>
  <c r="H180" i="14"/>
  <c r="G180" i="14"/>
  <c r="F180" i="14"/>
  <c r="E180" i="14"/>
  <c r="D180" i="14"/>
  <c r="C180" i="14"/>
  <c r="B180" i="14"/>
  <c r="W179" i="14"/>
  <c r="V179" i="14"/>
  <c r="U179" i="14"/>
  <c r="T179" i="14"/>
  <c r="S179" i="14"/>
  <c r="R179" i="14"/>
  <c r="Q179" i="14"/>
  <c r="P179" i="14"/>
  <c r="O179" i="14"/>
  <c r="N179" i="14"/>
  <c r="M179" i="14"/>
  <c r="L179" i="14"/>
  <c r="K179" i="14"/>
  <c r="J179" i="14"/>
  <c r="I179" i="14"/>
  <c r="H179" i="14"/>
  <c r="G179" i="14"/>
  <c r="F179" i="14"/>
  <c r="E179" i="14"/>
  <c r="D179" i="14"/>
  <c r="C179" i="14"/>
  <c r="B179" i="14"/>
  <c r="W178" i="14"/>
  <c r="V178" i="14"/>
  <c r="U178" i="14"/>
  <c r="T178" i="14"/>
  <c r="S178" i="14"/>
  <c r="R178" i="14"/>
  <c r="Q178" i="14"/>
  <c r="P178" i="14"/>
  <c r="O178" i="14"/>
  <c r="N178" i="14"/>
  <c r="M178" i="14"/>
  <c r="L178" i="14"/>
  <c r="K178" i="14"/>
  <c r="J178" i="14"/>
  <c r="I178" i="14"/>
  <c r="H178" i="14"/>
  <c r="G178" i="14"/>
  <c r="F178" i="14"/>
  <c r="E178" i="14"/>
  <c r="D178" i="14"/>
  <c r="C178" i="14"/>
  <c r="B178" i="14"/>
  <c r="W177" i="14"/>
  <c r="V177" i="14"/>
  <c r="U177" i="14"/>
  <c r="T177" i="14"/>
  <c r="S177" i="14"/>
  <c r="R177" i="14"/>
  <c r="Q177" i="14"/>
  <c r="P177" i="14"/>
  <c r="O177" i="14"/>
  <c r="N177" i="14"/>
  <c r="M177" i="14"/>
  <c r="L177" i="14"/>
  <c r="K177" i="14"/>
  <c r="J177" i="14"/>
  <c r="I177" i="14"/>
  <c r="H177" i="14"/>
  <c r="G177" i="14"/>
  <c r="F177" i="14"/>
  <c r="E177" i="14"/>
  <c r="D177" i="14"/>
  <c r="C177" i="14"/>
  <c r="B177" i="14"/>
  <c r="W176" i="14"/>
  <c r="V176" i="14"/>
  <c r="U176" i="14"/>
  <c r="T176" i="14"/>
  <c r="S176" i="14"/>
  <c r="R176" i="14"/>
  <c r="Q176" i="14"/>
  <c r="P176" i="14"/>
  <c r="O176" i="14"/>
  <c r="N176" i="14"/>
  <c r="M176" i="14"/>
  <c r="L176" i="14"/>
  <c r="K176" i="14"/>
  <c r="J176" i="14"/>
  <c r="I176" i="14"/>
  <c r="H176" i="14"/>
  <c r="G176" i="14"/>
  <c r="F176" i="14"/>
  <c r="E176" i="14"/>
  <c r="D176" i="14"/>
  <c r="C176" i="14"/>
  <c r="B176" i="14"/>
  <c r="W175" i="14"/>
  <c r="V175" i="14"/>
  <c r="U175" i="14"/>
  <c r="T175" i="14"/>
  <c r="S175" i="14"/>
  <c r="R175" i="14"/>
  <c r="Q175" i="14"/>
  <c r="P175" i="14"/>
  <c r="O175" i="14"/>
  <c r="N175" i="14"/>
  <c r="M175" i="14"/>
  <c r="L175" i="14"/>
  <c r="K175" i="14"/>
  <c r="J175" i="14"/>
  <c r="I175" i="14"/>
  <c r="H175" i="14"/>
  <c r="G175" i="14"/>
  <c r="F175" i="14"/>
  <c r="E175" i="14"/>
  <c r="D175" i="14"/>
  <c r="C175" i="14"/>
  <c r="B175" i="14"/>
  <c r="W174" i="14"/>
  <c r="V174" i="14"/>
  <c r="U174" i="14"/>
  <c r="T174" i="14"/>
  <c r="S174" i="14"/>
  <c r="R174" i="14"/>
  <c r="Q174" i="14"/>
  <c r="P174" i="14"/>
  <c r="O174" i="14"/>
  <c r="N174" i="14"/>
  <c r="M174" i="14"/>
  <c r="L174" i="14"/>
  <c r="K174" i="14"/>
  <c r="J174" i="14"/>
  <c r="I174" i="14"/>
  <c r="H174" i="14"/>
  <c r="G174" i="14"/>
  <c r="G171" i="14" s="1"/>
  <c r="F174" i="14"/>
  <c r="E174" i="14"/>
  <c r="D174" i="14"/>
  <c r="C174" i="14"/>
  <c r="B174" i="14"/>
  <c r="W173" i="14"/>
  <c r="V173" i="14"/>
  <c r="U173" i="14"/>
  <c r="T173" i="14"/>
  <c r="S173" i="14"/>
  <c r="R173" i="14"/>
  <c r="Q173" i="14"/>
  <c r="P173" i="14"/>
  <c r="O173" i="14"/>
  <c r="N173" i="14"/>
  <c r="M173" i="14"/>
  <c r="L173" i="14"/>
  <c r="K173" i="14"/>
  <c r="J173" i="14"/>
  <c r="I173" i="14"/>
  <c r="H173" i="14"/>
  <c r="G173" i="14"/>
  <c r="F173" i="14"/>
  <c r="E173" i="14"/>
  <c r="D173" i="14"/>
  <c r="C173" i="14"/>
  <c r="B173" i="14"/>
  <c r="W172" i="14"/>
  <c r="V172" i="14"/>
  <c r="U172" i="14"/>
  <c r="T172" i="14"/>
  <c r="S172" i="14"/>
  <c r="R172" i="14"/>
  <c r="Q172" i="14"/>
  <c r="P172" i="14"/>
  <c r="O172" i="14"/>
  <c r="N172" i="14"/>
  <c r="M172" i="14"/>
  <c r="L172" i="14"/>
  <c r="K172" i="14"/>
  <c r="J172" i="14"/>
  <c r="I172" i="14"/>
  <c r="H172" i="14"/>
  <c r="G172" i="14"/>
  <c r="F172" i="14"/>
  <c r="E172" i="14"/>
  <c r="D172" i="14"/>
  <c r="D171" i="14" s="1"/>
  <c r="C172" i="14"/>
  <c r="B172" i="14"/>
  <c r="W169" i="14"/>
  <c r="V169" i="14"/>
  <c r="U169" i="14"/>
  <c r="T169" i="14"/>
  <c r="S169" i="14"/>
  <c r="R169" i="14"/>
  <c r="Q169" i="14"/>
  <c r="P169" i="14"/>
  <c r="O169" i="14"/>
  <c r="N169" i="14"/>
  <c r="M169" i="14"/>
  <c r="L169" i="14"/>
  <c r="K169" i="14"/>
  <c r="J169" i="14"/>
  <c r="I169" i="14"/>
  <c r="H169" i="14"/>
  <c r="G169" i="14"/>
  <c r="F169" i="14"/>
  <c r="E169" i="14"/>
  <c r="D169" i="14"/>
  <c r="C169" i="14"/>
  <c r="B169" i="14"/>
  <c r="W168" i="14"/>
  <c r="V168" i="14"/>
  <c r="U168" i="14"/>
  <c r="T168" i="14"/>
  <c r="S168" i="14"/>
  <c r="R168" i="14"/>
  <c r="Q168" i="14"/>
  <c r="P168" i="14"/>
  <c r="O168" i="14"/>
  <c r="N168" i="14"/>
  <c r="M168" i="14"/>
  <c r="L168" i="14"/>
  <c r="K168" i="14"/>
  <c r="J168" i="14"/>
  <c r="I168" i="14"/>
  <c r="H168" i="14"/>
  <c r="G168" i="14"/>
  <c r="F168" i="14"/>
  <c r="E168" i="14"/>
  <c r="D168" i="14"/>
  <c r="C168" i="14"/>
  <c r="B168" i="14"/>
  <c r="W167" i="14"/>
  <c r="V167" i="14"/>
  <c r="U167" i="14"/>
  <c r="T167" i="14"/>
  <c r="S167" i="14"/>
  <c r="R167" i="14"/>
  <c r="Q167" i="14"/>
  <c r="P167" i="14"/>
  <c r="O167" i="14"/>
  <c r="N167" i="14"/>
  <c r="M167" i="14"/>
  <c r="L167" i="14"/>
  <c r="K167" i="14"/>
  <c r="J167" i="14"/>
  <c r="I167" i="14"/>
  <c r="H167" i="14"/>
  <c r="G167" i="14"/>
  <c r="F167" i="14"/>
  <c r="E167" i="14"/>
  <c r="D167" i="14"/>
  <c r="C167" i="14"/>
  <c r="B167" i="14"/>
  <c r="W166" i="14"/>
  <c r="V166" i="14"/>
  <c r="U166" i="14"/>
  <c r="T166" i="14"/>
  <c r="S166" i="14"/>
  <c r="R166" i="14"/>
  <c r="Q166" i="14"/>
  <c r="P166" i="14"/>
  <c r="O166" i="14"/>
  <c r="N166" i="14"/>
  <c r="M166" i="14"/>
  <c r="L166" i="14"/>
  <c r="K166" i="14"/>
  <c r="J166" i="14"/>
  <c r="I166" i="14"/>
  <c r="H166" i="14"/>
  <c r="G166" i="14"/>
  <c r="F166" i="14"/>
  <c r="E166" i="14"/>
  <c r="D166" i="14"/>
  <c r="C166" i="14"/>
  <c r="B166" i="14"/>
  <c r="W165" i="14"/>
  <c r="W162" i="14" s="1"/>
  <c r="V165" i="14"/>
  <c r="U165" i="14"/>
  <c r="T165" i="14"/>
  <c r="S165" i="14"/>
  <c r="R165" i="14"/>
  <c r="Q165" i="14"/>
  <c r="P165" i="14"/>
  <c r="O165" i="14"/>
  <c r="N165" i="14"/>
  <c r="M165" i="14"/>
  <c r="L165" i="14"/>
  <c r="K165" i="14"/>
  <c r="J165" i="14"/>
  <c r="I165" i="14"/>
  <c r="H165" i="14"/>
  <c r="G165" i="14"/>
  <c r="F165" i="14"/>
  <c r="E165" i="14"/>
  <c r="D165" i="14"/>
  <c r="C165" i="14"/>
  <c r="B165" i="14"/>
  <c r="B162" i="14" s="1"/>
  <c r="W164" i="14"/>
  <c r="V164" i="14"/>
  <c r="U164" i="14"/>
  <c r="T164" i="14"/>
  <c r="S164" i="14"/>
  <c r="R164" i="14"/>
  <c r="Q164" i="14"/>
  <c r="P164" i="14"/>
  <c r="O164" i="14"/>
  <c r="N164" i="14"/>
  <c r="M164" i="14"/>
  <c r="L164" i="14"/>
  <c r="K164" i="14"/>
  <c r="J164" i="14"/>
  <c r="I164" i="14"/>
  <c r="H164" i="14"/>
  <c r="G164" i="14"/>
  <c r="F164" i="14"/>
  <c r="E164" i="14"/>
  <c r="D164" i="14"/>
  <c r="C164" i="14"/>
  <c r="B164" i="14"/>
  <c r="W163" i="14"/>
  <c r="V163" i="14"/>
  <c r="U163" i="14"/>
  <c r="T163" i="14"/>
  <c r="S163" i="14"/>
  <c r="R163" i="14"/>
  <c r="R162" i="14" s="1"/>
  <c r="Q163" i="14"/>
  <c r="P163" i="14"/>
  <c r="O163" i="14"/>
  <c r="N163" i="14"/>
  <c r="M163" i="14"/>
  <c r="L163" i="14"/>
  <c r="K163" i="14"/>
  <c r="J163" i="14"/>
  <c r="J162" i="14" s="1"/>
  <c r="I163" i="14"/>
  <c r="H163" i="14"/>
  <c r="G163" i="14"/>
  <c r="F163" i="14"/>
  <c r="E163" i="14"/>
  <c r="D163" i="14"/>
  <c r="C163" i="14"/>
  <c r="B163" i="14"/>
  <c r="W141" i="14"/>
  <c r="V141" i="14"/>
  <c r="V216" i="14" s="1"/>
  <c r="U141" i="14"/>
  <c r="U261" i="14" s="1"/>
  <c r="T141" i="14"/>
  <c r="T216" i="14" s="1"/>
  <c r="S141" i="14"/>
  <c r="R141" i="14"/>
  <c r="R216" i="14" s="1"/>
  <c r="Q141" i="14"/>
  <c r="Q216" i="14" s="1"/>
  <c r="P141" i="14"/>
  <c r="O141" i="14"/>
  <c r="N141" i="14"/>
  <c r="N216" i="14" s="1"/>
  <c r="M141" i="14"/>
  <c r="M216" i="14" s="1"/>
  <c r="L141" i="14"/>
  <c r="L216" i="14" s="1"/>
  <c r="K141" i="14"/>
  <c r="J141" i="14"/>
  <c r="J216" i="14" s="1"/>
  <c r="I141" i="14"/>
  <c r="I216" i="14" s="1"/>
  <c r="H141" i="14"/>
  <c r="G141" i="14"/>
  <c r="F141" i="14"/>
  <c r="F216" i="14" s="1"/>
  <c r="E141" i="14"/>
  <c r="D141" i="14"/>
  <c r="D216" i="14" s="1"/>
  <c r="C141" i="14"/>
  <c r="B141" i="14"/>
  <c r="B216" i="14" s="1"/>
  <c r="W97" i="14"/>
  <c r="W199" i="14" s="1"/>
  <c r="V97" i="14"/>
  <c r="U97" i="14"/>
  <c r="T97" i="14"/>
  <c r="T199" i="14" s="1"/>
  <c r="S97" i="14"/>
  <c r="S199" i="14" s="1"/>
  <c r="R97" i="14"/>
  <c r="R199" i="14" s="1"/>
  <c r="Q97" i="14"/>
  <c r="Q199" i="14" s="1"/>
  <c r="P97" i="14"/>
  <c r="P199" i="14" s="1"/>
  <c r="O97" i="14"/>
  <c r="O199" i="14" s="1"/>
  <c r="N97" i="14"/>
  <c r="M97" i="14"/>
  <c r="L97" i="14"/>
  <c r="L199" i="14" s="1"/>
  <c r="K97" i="14"/>
  <c r="K199" i="14" s="1"/>
  <c r="J97" i="14"/>
  <c r="J199" i="14" s="1"/>
  <c r="I97" i="14"/>
  <c r="I199" i="14" s="1"/>
  <c r="H97" i="14"/>
  <c r="H199" i="14" s="1"/>
  <c r="G97" i="14"/>
  <c r="G199" i="14" s="1"/>
  <c r="F97" i="14"/>
  <c r="F199" i="14" s="1"/>
  <c r="E97" i="14"/>
  <c r="E199" i="14" s="1"/>
  <c r="D97" i="14"/>
  <c r="D199" i="14" s="1"/>
  <c r="C97" i="14"/>
  <c r="C199" i="14" s="1"/>
  <c r="B97" i="14"/>
  <c r="B199" i="14" s="1"/>
  <c r="W53" i="14"/>
  <c r="W181" i="14" s="1"/>
  <c r="V53" i="14"/>
  <c r="V181" i="14" s="1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I241" i="14" s="1"/>
  <c r="H53" i="14"/>
  <c r="G53" i="14"/>
  <c r="G181" i="14" s="1"/>
  <c r="F53" i="14"/>
  <c r="F181" i="14" s="1"/>
  <c r="E53" i="14"/>
  <c r="D53" i="14"/>
  <c r="C53" i="14"/>
  <c r="B53" i="14"/>
  <c r="A1" i="14"/>
  <c r="W260" i="13"/>
  <c r="V260" i="13"/>
  <c r="U260" i="13"/>
  <c r="T260" i="13"/>
  <c r="S260" i="13"/>
  <c r="R260" i="13"/>
  <c r="Q260" i="13"/>
  <c r="P260" i="13"/>
  <c r="O260" i="13"/>
  <c r="N260" i="13"/>
  <c r="M260" i="13"/>
  <c r="L260" i="13"/>
  <c r="K260" i="13"/>
  <c r="J260" i="13"/>
  <c r="I260" i="13"/>
  <c r="H260" i="13"/>
  <c r="G260" i="13"/>
  <c r="F260" i="13"/>
  <c r="E260" i="13"/>
  <c r="D260" i="13"/>
  <c r="C260" i="13"/>
  <c r="B260" i="13"/>
  <c r="W259" i="13"/>
  <c r="V259" i="13"/>
  <c r="U259" i="13"/>
  <c r="T259" i="13"/>
  <c r="S259" i="13"/>
  <c r="R259" i="13"/>
  <c r="Q259" i="13"/>
  <c r="P259" i="13"/>
  <c r="O259" i="13"/>
  <c r="N259" i="13"/>
  <c r="M259" i="13"/>
  <c r="L259" i="13"/>
  <c r="K259" i="13"/>
  <c r="J259" i="13"/>
  <c r="I259" i="13"/>
  <c r="H259" i="13"/>
  <c r="G259" i="13"/>
  <c r="F259" i="13"/>
  <c r="E259" i="13"/>
  <c r="D259" i="13"/>
  <c r="C259" i="13"/>
  <c r="B259" i="13"/>
  <c r="W258" i="13"/>
  <c r="V258" i="13"/>
  <c r="U258" i="13"/>
  <c r="T258" i="13"/>
  <c r="S258" i="13"/>
  <c r="R258" i="13"/>
  <c r="Q258" i="13"/>
  <c r="P258" i="13"/>
  <c r="O258" i="13"/>
  <c r="N258" i="13"/>
  <c r="M258" i="13"/>
  <c r="L258" i="13"/>
  <c r="K258" i="13"/>
  <c r="J258" i="13"/>
  <c r="I258" i="13"/>
  <c r="H258" i="13"/>
  <c r="G258" i="13"/>
  <c r="F258" i="13"/>
  <c r="E258" i="13"/>
  <c r="D258" i="13"/>
  <c r="C258" i="13"/>
  <c r="B258" i="13"/>
  <c r="W257" i="13"/>
  <c r="V257" i="13"/>
  <c r="U257" i="13"/>
  <c r="T257" i="13"/>
  <c r="S257" i="13"/>
  <c r="R257" i="13"/>
  <c r="Q257" i="13"/>
  <c r="P257" i="13"/>
  <c r="O257" i="13"/>
  <c r="N257" i="13"/>
  <c r="M257" i="13"/>
  <c r="L257" i="13"/>
  <c r="K257" i="13"/>
  <c r="J257" i="13"/>
  <c r="I257" i="13"/>
  <c r="H257" i="13"/>
  <c r="G257" i="13"/>
  <c r="F257" i="13"/>
  <c r="E257" i="13"/>
  <c r="D257" i="13"/>
  <c r="C257" i="13"/>
  <c r="B257" i="13"/>
  <c r="W256" i="13"/>
  <c r="V256" i="13"/>
  <c r="U256" i="13"/>
  <c r="T256" i="13"/>
  <c r="S256" i="13"/>
  <c r="R256" i="13"/>
  <c r="Q256" i="13"/>
  <c r="P256" i="13"/>
  <c r="O256" i="13"/>
  <c r="N256" i="13"/>
  <c r="M256" i="13"/>
  <c r="L256" i="13"/>
  <c r="K256" i="13"/>
  <c r="J256" i="13"/>
  <c r="I256" i="13"/>
  <c r="H256" i="13"/>
  <c r="G256" i="13"/>
  <c r="F256" i="13"/>
  <c r="E256" i="13"/>
  <c r="D256" i="13"/>
  <c r="C256" i="13"/>
  <c r="B256" i="13"/>
  <c r="W255" i="13"/>
  <c r="V255" i="13"/>
  <c r="U255" i="13"/>
  <c r="T255" i="13"/>
  <c r="S255" i="13"/>
  <c r="R255" i="13"/>
  <c r="Q255" i="13"/>
  <c r="P255" i="13"/>
  <c r="O255" i="13"/>
  <c r="N255" i="13"/>
  <c r="M255" i="13"/>
  <c r="L255" i="13"/>
  <c r="K255" i="13"/>
  <c r="J255" i="13"/>
  <c r="I255" i="13"/>
  <c r="H255" i="13"/>
  <c r="G255" i="13"/>
  <c r="F255" i="13"/>
  <c r="E255" i="13"/>
  <c r="D255" i="13"/>
  <c r="C255" i="13"/>
  <c r="B255" i="13"/>
  <c r="W254" i="13"/>
  <c r="V254" i="13"/>
  <c r="U254" i="13"/>
  <c r="T254" i="13"/>
  <c r="S254" i="13"/>
  <c r="R254" i="13"/>
  <c r="Q254" i="13"/>
  <c r="P254" i="13"/>
  <c r="O254" i="13"/>
  <c r="N254" i="13"/>
  <c r="M254" i="13"/>
  <c r="L254" i="13"/>
  <c r="K254" i="13"/>
  <c r="J254" i="13"/>
  <c r="I254" i="13"/>
  <c r="H254" i="13"/>
  <c r="G254" i="13"/>
  <c r="F254" i="13"/>
  <c r="E254" i="13"/>
  <c r="D254" i="13"/>
  <c r="C254" i="13"/>
  <c r="B254" i="13"/>
  <c r="Q251" i="13"/>
  <c r="P251" i="13"/>
  <c r="W250" i="13"/>
  <c r="V250" i="13"/>
  <c r="U250" i="13"/>
  <c r="T250" i="13"/>
  <c r="S250" i="13"/>
  <c r="R250" i="13"/>
  <c r="Q250" i="13"/>
  <c r="P250" i="13"/>
  <c r="O250" i="13"/>
  <c r="N250" i="13"/>
  <c r="M250" i="13"/>
  <c r="L250" i="13"/>
  <c r="K250" i="13"/>
  <c r="J250" i="13"/>
  <c r="I250" i="13"/>
  <c r="H250" i="13"/>
  <c r="G250" i="13"/>
  <c r="F250" i="13"/>
  <c r="E250" i="13"/>
  <c r="D250" i="13"/>
  <c r="C250" i="13"/>
  <c r="B250" i="13"/>
  <c r="W249" i="13"/>
  <c r="V249" i="13"/>
  <c r="U249" i="13"/>
  <c r="T249" i="13"/>
  <c r="S249" i="13"/>
  <c r="R249" i="13"/>
  <c r="Q249" i="13"/>
  <c r="P249" i="13"/>
  <c r="O249" i="13"/>
  <c r="N249" i="13"/>
  <c r="M249" i="13"/>
  <c r="L249" i="13"/>
  <c r="K249" i="13"/>
  <c r="J249" i="13"/>
  <c r="I249" i="13"/>
  <c r="H249" i="13"/>
  <c r="G249" i="13"/>
  <c r="F249" i="13"/>
  <c r="E249" i="13"/>
  <c r="D249" i="13"/>
  <c r="C249" i="13"/>
  <c r="B249" i="13"/>
  <c r="W248" i="13"/>
  <c r="V248" i="13"/>
  <c r="U248" i="13"/>
  <c r="T248" i="13"/>
  <c r="S248" i="13"/>
  <c r="R248" i="13"/>
  <c r="Q248" i="13"/>
  <c r="P248" i="13"/>
  <c r="O248" i="13"/>
  <c r="N248" i="13"/>
  <c r="M248" i="13"/>
  <c r="L248" i="13"/>
  <c r="K248" i="13"/>
  <c r="J248" i="13"/>
  <c r="I248" i="13"/>
  <c r="H248" i="13"/>
  <c r="G248" i="13"/>
  <c r="F248" i="13"/>
  <c r="E248" i="13"/>
  <c r="D248" i="13"/>
  <c r="C248" i="13"/>
  <c r="B248" i="13"/>
  <c r="W247" i="13"/>
  <c r="V247" i="13"/>
  <c r="U247" i="13"/>
  <c r="T247" i="13"/>
  <c r="S247" i="13"/>
  <c r="R247" i="13"/>
  <c r="Q247" i="13"/>
  <c r="P247" i="13"/>
  <c r="O247" i="13"/>
  <c r="N247" i="13"/>
  <c r="M247" i="13"/>
  <c r="L247" i="13"/>
  <c r="K247" i="13"/>
  <c r="J247" i="13"/>
  <c r="I247" i="13"/>
  <c r="H247" i="13"/>
  <c r="G247" i="13"/>
  <c r="F247" i="13"/>
  <c r="E247" i="13"/>
  <c r="D247" i="13"/>
  <c r="C247" i="13"/>
  <c r="B247" i="13"/>
  <c r="W246" i="13"/>
  <c r="V246" i="13"/>
  <c r="U246" i="13"/>
  <c r="T246" i="13"/>
  <c r="S246" i="13"/>
  <c r="R246" i="13"/>
  <c r="Q246" i="13"/>
  <c r="P246" i="13"/>
  <c r="O246" i="13"/>
  <c r="N246" i="13"/>
  <c r="M246" i="13"/>
  <c r="L246" i="13"/>
  <c r="K246" i="13"/>
  <c r="J246" i="13"/>
  <c r="I246" i="13"/>
  <c r="H246" i="13"/>
  <c r="G246" i="13"/>
  <c r="F246" i="13"/>
  <c r="E246" i="13"/>
  <c r="D246" i="13"/>
  <c r="C246" i="13"/>
  <c r="B246" i="13"/>
  <c r="W245" i="13"/>
  <c r="V245" i="13"/>
  <c r="U245" i="13"/>
  <c r="T245" i="13"/>
  <c r="S245" i="13"/>
  <c r="R245" i="13"/>
  <c r="Q245" i="13"/>
  <c r="P245" i="13"/>
  <c r="O245" i="13"/>
  <c r="N245" i="13"/>
  <c r="M245" i="13"/>
  <c r="L245" i="13"/>
  <c r="K245" i="13"/>
  <c r="J245" i="13"/>
  <c r="I245" i="13"/>
  <c r="H245" i="13"/>
  <c r="G245" i="13"/>
  <c r="F245" i="13"/>
  <c r="E245" i="13"/>
  <c r="D245" i="13"/>
  <c r="C245" i="13"/>
  <c r="B245" i="13"/>
  <c r="W244" i="13"/>
  <c r="V244" i="13"/>
  <c r="U244" i="13"/>
  <c r="T244" i="13"/>
  <c r="S244" i="13"/>
  <c r="R244" i="13"/>
  <c r="Q244" i="13"/>
  <c r="P244" i="13"/>
  <c r="O244" i="13"/>
  <c r="N244" i="13"/>
  <c r="M244" i="13"/>
  <c r="L244" i="13"/>
  <c r="K244" i="13"/>
  <c r="J244" i="13"/>
  <c r="I244" i="13"/>
  <c r="H244" i="13"/>
  <c r="G244" i="13"/>
  <c r="F244" i="13"/>
  <c r="E244" i="13"/>
  <c r="D244" i="13"/>
  <c r="C244" i="13"/>
  <c r="B244" i="13"/>
  <c r="W240" i="13"/>
  <c r="V240" i="13"/>
  <c r="U240" i="13"/>
  <c r="T240" i="13"/>
  <c r="S240" i="13"/>
  <c r="R240" i="13"/>
  <c r="Q240" i="13"/>
  <c r="P240" i="13"/>
  <c r="O240" i="13"/>
  <c r="N240" i="13"/>
  <c r="M240" i="13"/>
  <c r="L240" i="13"/>
  <c r="K240" i="13"/>
  <c r="J240" i="13"/>
  <c r="I240" i="13"/>
  <c r="H240" i="13"/>
  <c r="G240" i="13"/>
  <c r="F240" i="13"/>
  <c r="E240" i="13"/>
  <c r="D240" i="13"/>
  <c r="C240" i="13"/>
  <c r="B240" i="13"/>
  <c r="W239" i="13"/>
  <c r="V239" i="13"/>
  <c r="U239" i="13"/>
  <c r="T239" i="13"/>
  <c r="S239" i="13"/>
  <c r="R239" i="13"/>
  <c r="Q239" i="13"/>
  <c r="P239" i="13"/>
  <c r="O239" i="13"/>
  <c r="N239" i="13"/>
  <c r="M239" i="13"/>
  <c r="L239" i="13"/>
  <c r="K239" i="13"/>
  <c r="J239" i="13"/>
  <c r="I239" i="13"/>
  <c r="H239" i="13"/>
  <c r="G239" i="13"/>
  <c r="F239" i="13"/>
  <c r="E239" i="13"/>
  <c r="D239" i="13"/>
  <c r="C239" i="13"/>
  <c r="B239" i="13"/>
  <c r="W238" i="13"/>
  <c r="V238" i="13"/>
  <c r="U238" i="13"/>
  <c r="T238" i="13"/>
  <c r="S238" i="13"/>
  <c r="R238" i="13"/>
  <c r="Q238" i="13"/>
  <c r="P238" i="13"/>
  <c r="O238" i="13"/>
  <c r="N238" i="13"/>
  <c r="M238" i="13"/>
  <c r="L238" i="13"/>
  <c r="K238" i="13"/>
  <c r="J238" i="13"/>
  <c r="I238" i="13"/>
  <c r="H238" i="13"/>
  <c r="G238" i="13"/>
  <c r="F238" i="13"/>
  <c r="E238" i="13"/>
  <c r="D238" i="13"/>
  <c r="C238" i="13"/>
  <c r="B238" i="13"/>
  <c r="W237" i="13"/>
  <c r="V237" i="13"/>
  <c r="U237" i="13"/>
  <c r="T237" i="13"/>
  <c r="S237" i="13"/>
  <c r="R237" i="13"/>
  <c r="Q237" i="13"/>
  <c r="P237" i="13"/>
  <c r="O237" i="13"/>
  <c r="N237" i="13"/>
  <c r="M237" i="13"/>
  <c r="L237" i="13"/>
  <c r="K237" i="13"/>
  <c r="J237" i="13"/>
  <c r="I237" i="13"/>
  <c r="H237" i="13"/>
  <c r="G237" i="13"/>
  <c r="F237" i="13"/>
  <c r="E237" i="13"/>
  <c r="D237" i="13"/>
  <c r="C237" i="13"/>
  <c r="B237" i="13"/>
  <c r="W236" i="13"/>
  <c r="V236" i="13"/>
  <c r="U236" i="13"/>
  <c r="T236" i="13"/>
  <c r="S236" i="13"/>
  <c r="R236" i="13"/>
  <c r="Q236" i="13"/>
  <c r="P236" i="13"/>
  <c r="O236" i="13"/>
  <c r="N236" i="13"/>
  <c r="M236" i="13"/>
  <c r="L236" i="13"/>
  <c r="K236" i="13"/>
  <c r="J236" i="13"/>
  <c r="I236" i="13"/>
  <c r="H236" i="13"/>
  <c r="G236" i="13"/>
  <c r="F236" i="13"/>
  <c r="E236" i="13"/>
  <c r="D236" i="13"/>
  <c r="C236" i="13"/>
  <c r="B236" i="13"/>
  <c r="W235" i="13"/>
  <c r="V235" i="13"/>
  <c r="U235" i="13"/>
  <c r="T235" i="13"/>
  <c r="S235" i="13"/>
  <c r="R235" i="13"/>
  <c r="Q235" i="13"/>
  <c r="P235" i="13"/>
  <c r="O235" i="13"/>
  <c r="N235" i="13"/>
  <c r="M235" i="13"/>
  <c r="L235" i="13"/>
  <c r="K235" i="13"/>
  <c r="J235" i="13"/>
  <c r="I235" i="13"/>
  <c r="H235" i="13"/>
  <c r="G235" i="13"/>
  <c r="F235" i="13"/>
  <c r="E235" i="13"/>
  <c r="D235" i="13"/>
  <c r="C235" i="13"/>
  <c r="B235" i="13"/>
  <c r="W234" i="13"/>
  <c r="V234" i="13"/>
  <c r="U234" i="13"/>
  <c r="T234" i="13"/>
  <c r="S234" i="13"/>
  <c r="R234" i="13"/>
  <c r="Q234" i="13"/>
  <c r="P234" i="13"/>
  <c r="O234" i="13"/>
  <c r="N234" i="13"/>
  <c r="M234" i="13"/>
  <c r="L234" i="13"/>
  <c r="K234" i="13"/>
  <c r="J234" i="13"/>
  <c r="I234" i="13"/>
  <c r="H234" i="13"/>
  <c r="G234" i="13"/>
  <c r="F234" i="13"/>
  <c r="E234" i="13"/>
  <c r="D234" i="13"/>
  <c r="C234" i="13"/>
  <c r="B234" i="13"/>
  <c r="W231" i="13"/>
  <c r="V231" i="13"/>
  <c r="U231" i="13"/>
  <c r="T231" i="13"/>
  <c r="S231" i="13"/>
  <c r="R231" i="13"/>
  <c r="Q231" i="13"/>
  <c r="P231" i="13"/>
  <c r="O231" i="13"/>
  <c r="N231" i="13"/>
  <c r="M231" i="13"/>
  <c r="L231" i="13"/>
  <c r="K231" i="13"/>
  <c r="J231" i="13"/>
  <c r="I231" i="13"/>
  <c r="H231" i="13"/>
  <c r="G231" i="13"/>
  <c r="F231" i="13"/>
  <c r="E231" i="13"/>
  <c r="D231" i="13"/>
  <c r="C231" i="13"/>
  <c r="B231" i="13"/>
  <c r="W230" i="13"/>
  <c r="V230" i="13"/>
  <c r="U230" i="13"/>
  <c r="T230" i="13"/>
  <c r="S230" i="13"/>
  <c r="R230" i="13"/>
  <c r="Q230" i="13"/>
  <c r="P230" i="13"/>
  <c r="O230" i="13"/>
  <c r="N230" i="13"/>
  <c r="M230" i="13"/>
  <c r="L230" i="13"/>
  <c r="K230" i="13"/>
  <c r="J230" i="13"/>
  <c r="I230" i="13"/>
  <c r="H230" i="13"/>
  <c r="G230" i="13"/>
  <c r="F230" i="13"/>
  <c r="E230" i="13"/>
  <c r="D230" i="13"/>
  <c r="C230" i="13"/>
  <c r="B230" i="13"/>
  <c r="W229" i="13"/>
  <c r="V229" i="13"/>
  <c r="U229" i="13"/>
  <c r="T229" i="13"/>
  <c r="S229" i="13"/>
  <c r="R229" i="13"/>
  <c r="Q229" i="13"/>
  <c r="P229" i="13"/>
  <c r="O229" i="13"/>
  <c r="N229" i="13"/>
  <c r="M229" i="13"/>
  <c r="L229" i="13"/>
  <c r="K229" i="13"/>
  <c r="J229" i="13"/>
  <c r="I229" i="13"/>
  <c r="H229" i="13"/>
  <c r="G229" i="13"/>
  <c r="F229" i="13"/>
  <c r="E229" i="13"/>
  <c r="D229" i="13"/>
  <c r="C229" i="13"/>
  <c r="B229" i="13"/>
  <c r="W228" i="13"/>
  <c r="V228" i="13"/>
  <c r="U228" i="13"/>
  <c r="T228" i="13"/>
  <c r="S228" i="13"/>
  <c r="R228" i="13"/>
  <c r="Q228" i="13"/>
  <c r="P228" i="13"/>
  <c r="O228" i="13"/>
  <c r="N228" i="13"/>
  <c r="M228" i="13"/>
  <c r="L228" i="13"/>
  <c r="K228" i="13"/>
  <c r="J228" i="13"/>
  <c r="I228" i="13"/>
  <c r="H228" i="13"/>
  <c r="G228" i="13"/>
  <c r="F228" i="13"/>
  <c r="E228" i="13"/>
  <c r="D228" i="13"/>
  <c r="C228" i="13"/>
  <c r="B228" i="13"/>
  <c r="W227" i="13"/>
  <c r="V227" i="13"/>
  <c r="U227" i="13"/>
  <c r="T227" i="13"/>
  <c r="S227" i="13"/>
  <c r="R227" i="13"/>
  <c r="Q227" i="13"/>
  <c r="P227" i="13"/>
  <c r="O227" i="13"/>
  <c r="N227" i="13"/>
  <c r="M227" i="13"/>
  <c r="L227" i="13"/>
  <c r="K227" i="13"/>
  <c r="J227" i="13"/>
  <c r="I227" i="13"/>
  <c r="H227" i="13"/>
  <c r="G227" i="13"/>
  <c r="F227" i="13"/>
  <c r="E227" i="13"/>
  <c r="D227" i="13"/>
  <c r="C227" i="13"/>
  <c r="C224" i="13" s="1"/>
  <c r="B227" i="13"/>
  <c r="W226" i="13"/>
  <c r="V226" i="13"/>
  <c r="U226" i="13"/>
  <c r="T226" i="13"/>
  <c r="S226" i="13"/>
  <c r="R226" i="13"/>
  <c r="Q226" i="13"/>
  <c r="P226" i="13"/>
  <c r="O226" i="13"/>
  <c r="N226" i="13"/>
  <c r="M226" i="13"/>
  <c r="L226" i="13"/>
  <c r="K226" i="13"/>
  <c r="J226" i="13"/>
  <c r="I226" i="13"/>
  <c r="H226" i="13"/>
  <c r="G226" i="13"/>
  <c r="F226" i="13"/>
  <c r="E226" i="13"/>
  <c r="D226" i="13"/>
  <c r="C226" i="13"/>
  <c r="B226" i="13"/>
  <c r="W225" i="13"/>
  <c r="V225" i="13"/>
  <c r="U225" i="13"/>
  <c r="T225" i="13"/>
  <c r="S225" i="13"/>
  <c r="R225" i="13"/>
  <c r="Q225" i="13"/>
  <c r="P225" i="13"/>
  <c r="O225" i="13"/>
  <c r="N225" i="13"/>
  <c r="M225" i="13"/>
  <c r="L225" i="13"/>
  <c r="L224" i="13" s="1"/>
  <c r="K225" i="13"/>
  <c r="J225" i="13"/>
  <c r="I225" i="13"/>
  <c r="H225" i="13"/>
  <c r="G225" i="13"/>
  <c r="F225" i="13"/>
  <c r="E225" i="13"/>
  <c r="D225" i="13"/>
  <c r="C225" i="13"/>
  <c r="B225" i="13"/>
  <c r="W219" i="13"/>
  <c r="V219" i="13"/>
  <c r="U219" i="13"/>
  <c r="T219" i="13"/>
  <c r="S219" i="13"/>
  <c r="R219" i="13"/>
  <c r="Q219" i="13"/>
  <c r="P219" i="13"/>
  <c r="O219" i="13"/>
  <c r="N219" i="13"/>
  <c r="M219" i="13"/>
  <c r="L219" i="13"/>
  <c r="K219" i="13"/>
  <c r="J219" i="13"/>
  <c r="I219" i="13"/>
  <c r="H219" i="13"/>
  <c r="G219" i="13"/>
  <c r="F219" i="13"/>
  <c r="E219" i="13"/>
  <c r="D219" i="13"/>
  <c r="C219" i="13"/>
  <c r="B219" i="13"/>
  <c r="W218" i="13"/>
  <c r="V218" i="13"/>
  <c r="U218" i="13"/>
  <c r="T218" i="13"/>
  <c r="S218" i="13"/>
  <c r="R218" i="13"/>
  <c r="Q218" i="13"/>
  <c r="P218" i="13"/>
  <c r="O218" i="13"/>
  <c r="N218" i="13"/>
  <c r="M218" i="13"/>
  <c r="L218" i="13"/>
  <c r="K218" i="13"/>
  <c r="J218" i="13"/>
  <c r="I218" i="13"/>
  <c r="H218" i="13"/>
  <c r="G218" i="13"/>
  <c r="F218" i="13"/>
  <c r="E218" i="13"/>
  <c r="D218" i="13"/>
  <c r="C218" i="13"/>
  <c r="B218" i="13"/>
  <c r="W217" i="13"/>
  <c r="V217" i="13"/>
  <c r="U217" i="13"/>
  <c r="T217" i="13"/>
  <c r="S217" i="13"/>
  <c r="R217" i="13"/>
  <c r="Q217" i="13"/>
  <c r="P217" i="13"/>
  <c r="O217" i="13"/>
  <c r="N217" i="13"/>
  <c r="M217" i="13"/>
  <c r="L217" i="13"/>
  <c r="K217" i="13"/>
  <c r="J217" i="13"/>
  <c r="I217" i="13"/>
  <c r="H217" i="13"/>
  <c r="G217" i="13"/>
  <c r="F217" i="13"/>
  <c r="E217" i="13"/>
  <c r="D217" i="13"/>
  <c r="C217" i="13"/>
  <c r="B217" i="13"/>
  <c r="T216" i="13"/>
  <c r="O216" i="13"/>
  <c r="D216" i="13"/>
  <c r="W215" i="13"/>
  <c r="V215" i="13"/>
  <c r="U215" i="13"/>
  <c r="T215" i="13"/>
  <c r="S215" i="13"/>
  <c r="R215" i="13"/>
  <c r="Q215" i="13"/>
  <c r="P215" i="13"/>
  <c r="O215" i="13"/>
  <c r="N215" i="13"/>
  <c r="M215" i="13"/>
  <c r="L215" i="13"/>
  <c r="K215" i="13"/>
  <c r="J215" i="13"/>
  <c r="I215" i="13"/>
  <c r="H215" i="13"/>
  <c r="G215" i="13"/>
  <c r="F215" i="13"/>
  <c r="E215" i="13"/>
  <c r="D215" i="13"/>
  <c r="C215" i="13"/>
  <c r="B215" i="13"/>
  <c r="W214" i="13"/>
  <c r="V214" i="13"/>
  <c r="U214" i="13"/>
  <c r="T214" i="13"/>
  <c r="S214" i="13"/>
  <c r="R214" i="13"/>
  <c r="Q214" i="13"/>
  <c r="P214" i="13"/>
  <c r="O214" i="13"/>
  <c r="N214" i="13"/>
  <c r="M214" i="13"/>
  <c r="L214" i="13"/>
  <c r="K214" i="13"/>
  <c r="J214" i="13"/>
  <c r="I214" i="13"/>
  <c r="H214" i="13"/>
  <c r="G214" i="13"/>
  <c r="F214" i="13"/>
  <c r="E214" i="13"/>
  <c r="D214" i="13"/>
  <c r="C214" i="13"/>
  <c r="B214" i="13"/>
  <c r="W213" i="13"/>
  <c r="V213" i="13"/>
  <c r="U213" i="13"/>
  <c r="T213" i="13"/>
  <c r="S213" i="13"/>
  <c r="R213" i="13"/>
  <c r="Q213" i="13"/>
  <c r="P213" i="13"/>
  <c r="O213" i="13"/>
  <c r="N213" i="13"/>
  <c r="M213" i="13"/>
  <c r="L213" i="13"/>
  <c r="K213" i="13"/>
  <c r="J213" i="13"/>
  <c r="I213" i="13"/>
  <c r="H213" i="13"/>
  <c r="G213" i="13"/>
  <c r="F213" i="13"/>
  <c r="E213" i="13"/>
  <c r="D213" i="13"/>
  <c r="C213" i="13"/>
  <c r="B213" i="13"/>
  <c r="W212" i="13"/>
  <c r="V212" i="13"/>
  <c r="U212" i="13"/>
  <c r="T212" i="13"/>
  <c r="S212" i="13"/>
  <c r="R212" i="13"/>
  <c r="Q212" i="13"/>
  <c r="P212" i="13"/>
  <c r="O212" i="13"/>
  <c r="N212" i="13"/>
  <c r="M212" i="13"/>
  <c r="L212" i="13"/>
  <c r="K212" i="13"/>
  <c r="J212" i="13"/>
  <c r="I212" i="13"/>
  <c r="H212" i="13"/>
  <c r="G212" i="13"/>
  <c r="F212" i="13"/>
  <c r="E212" i="13"/>
  <c r="D212" i="13"/>
  <c r="C212" i="13"/>
  <c r="B212" i="13"/>
  <c r="W211" i="13"/>
  <c r="V211" i="13"/>
  <c r="U211" i="13"/>
  <c r="T211" i="13"/>
  <c r="S211" i="13"/>
  <c r="R211" i="13"/>
  <c r="Q211" i="13"/>
  <c r="P211" i="13"/>
  <c r="O211" i="13"/>
  <c r="N211" i="13"/>
  <c r="M211" i="13"/>
  <c r="L211" i="13"/>
  <c r="K211" i="13"/>
  <c r="J211" i="13"/>
  <c r="I211" i="13"/>
  <c r="H211" i="13"/>
  <c r="G211" i="13"/>
  <c r="F211" i="13"/>
  <c r="E211" i="13"/>
  <c r="D211" i="13"/>
  <c r="C211" i="13"/>
  <c r="B211" i="13"/>
  <c r="W210" i="13"/>
  <c r="V210" i="13"/>
  <c r="U210" i="13"/>
  <c r="T210" i="13"/>
  <c r="S210" i="13"/>
  <c r="R210" i="13"/>
  <c r="Q210" i="13"/>
  <c r="P210" i="13"/>
  <c r="O210" i="13"/>
  <c r="N210" i="13"/>
  <c r="M210" i="13"/>
  <c r="L210" i="13"/>
  <c r="K210" i="13"/>
  <c r="J210" i="13"/>
  <c r="I210" i="13"/>
  <c r="H210" i="13"/>
  <c r="G210" i="13"/>
  <c r="F210" i="13"/>
  <c r="E210" i="13"/>
  <c r="D210" i="13"/>
  <c r="C210" i="13"/>
  <c r="B210" i="13"/>
  <c r="W209" i="13"/>
  <c r="V209" i="13"/>
  <c r="U209" i="13"/>
  <c r="T209" i="13"/>
  <c r="S209" i="13"/>
  <c r="R209" i="13"/>
  <c r="Q209" i="13"/>
  <c r="P209" i="13"/>
  <c r="O209" i="13"/>
  <c r="N209" i="13"/>
  <c r="M209" i="13"/>
  <c r="L209" i="13"/>
  <c r="K209" i="13"/>
  <c r="J209" i="13"/>
  <c r="I209" i="13"/>
  <c r="H209" i="13"/>
  <c r="G209" i="13"/>
  <c r="F209" i="13"/>
  <c r="E209" i="13"/>
  <c r="D209" i="13"/>
  <c r="C209" i="13"/>
  <c r="B209" i="13"/>
  <c r="W208" i="13"/>
  <c r="V208" i="13"/>
  <c r="U208" i="13"/>
  <c r="T208" i="13"/>
  <c r="S208" i="13"/>
  <c r="R208" i="13"/>
  <c r="Q208" i="13"/>
  <c r="P208" i="13"/>
  <c r="O208" i="13"/>
  <c r="N208" i="13"/>
  <c r="M208" i="13"/>
  <c r="L208" i="13"/>
  <c r="K208" i="13"/>
  <c r="J208" i="13"/>
  <c r="I208" i="13"/>
  <c r="H208" i="13"/>
  <c r="G208" i="13"/>
  <c r="F208" i="13"/>
  <c r="E208" i="13"/>
  <c r="D208" i="13"/>
  <c r="D204" i="13" s="1"/>
  <c r="C208" i="13"/>
  <c r="B208" i="13"/>
  <c r="W207" i="13"/>
  <c r="V207" i="13"/>
  <c r="V204" i="13" s="1"/>
  <c r="U207" i="13"/>
  <c r="T207" i="13"/>
  <c r="S207" i="13"/>
  <c r="R207" i="13"/>
  <c r="Q207" i="13"/>
  <c r="P207" i="13"/>
  <c r="O207" i="13"/>
  <c r="N207" i="13"/>
  <c r="M207" i="13"/>
  <c r="L207" i="13"/>
  <c r="K207" i="13"/>
  <c r="J207" i="13"/>
  <c r="I207" i="13"/>
  <c r="H207" i="13"/>
  <c r="G207" i="13"/>
  <c r="F207" i="13"/>
  <c r="E207" i="13"/>
  <c r="D207" i="13"/>
  <c r="C207" i="13"/>
  <c r="B207" i="13"/>
  <c r="W206" i="13"/>
  <c r="V206" i="13"/>
  <c r="U206" i="13"/>
  <c r="T206" i="13"/>
  <c r="T204" i="13" s="1"/>
  <c r="S206" i="13"/>
  <c r="R206" i="13"/>
  <c r="Q206" i="13"/>
  <c r="P206" i="13"/>
  <c r="O206" i="13"/>
  <c r="N206" i="13"/>
  <c r="M206" i="13"/>
  <c r="L206" i="13"/>
  <c r="K206" i="13"/>
  <c r="J206" i="13"/>
  <c r="I206" i="13"/>
  <c r="H206" i="13"/>
  <c r="G206" i="13"/>
  <c r="F206" i="13"/>
  <c r="F204" i="13" s="1"/>
  <c r="E206" i="13"/>
  <c r="D206" i="13"/>
  <c r="C206" i="13"/>
  <c r="B206" i="13"/>
  <c r="W205" i="13"/>
  <c r="V205" i="13"/>
  <c r="U205" i="13"/>
  <c r="T205" i="13"/>
  <c r="S205" i="13"/>
  <c r="S204" i="13" s="1"/>
  <c r="R205" i="13"/>
  <c r="Q205" i="13"/>
  <c r="P205" i="13"/>
  <c r="P204" i="13" s="1"/>
  <c r="O205" i="13"/>
  <c r="N205" i="13"/>
  <c r="N204" i="13" s="1"/>
  <c r="M205" i="13"/>
  <c r="L205" i="13"/>
  <c r="K205" i="13"/>
  <c r="J205" i="13"/>
  <c r="J204" i="13" s="1"/>
  <c r="I205" i="13"/>
  <c r="H205" i="13"/>
  <c r="G205" i="13"/>
  <c r="F205" i="13"/>
  <c r="E205" i="13"/>
  <c r="D205" i="13"/>
  <c r="C205" i="13"/>
  <c r="B205" i="13"/>
  <c r="W202" i="13"/>
  <c r="V202" i="13"/>
  <c r="U202" i="13"/>
  <c r="T202" i="13"/>
  <c r="S202" i="13"/>
  <c r="R202" i="13"/>
  <c r="Q202" i="13"/>
  <c r="P202" i="13"/>
  <c r="O202" i="13"/>
  <c r="N202" i="13"/>
  <c r="M202" i="13"/>
  <c r="L202" i="13"/>
  <c r="K202" i="13"/>
  <c r="J202" i="13"/>
  <c r="I202" i="13"/>
  <c r="H202" i="13"/>
  <c r="G202" i="13"/>
  <c r="F202" i="13"/>
  <c r="E202" i="13"/>
  <c r="D202" i="13"/>
  <c r="C202" i="13"/>
  <c r="B202" i="13"/>
  <c r="W201" i="13"/>
  <c r="V201" i="13"/>
  <c r="U201" i="13"/>
  <c r="T201" i="13"/>
  <c r="S201" i="13"/>
  <c r="R201" i="13"/>
  <c r="Q201" i="13"/>
  <c r="P201" i="13"/>
  <c r="O201" i="13"/>
  <c r="N201" i="13"/>
  <c r="M201" i="13"/>
  <c r="L201" i="13"/>
  <c r="K201" i="13"/>
  <c r="J201" i="13"/>
  <c r="I201" i="13"/>
  <c r="H201" i="13"/>
  <c r="G201" i="13"/>
  <c r="F201" i="13"/>
  <c r="E201" i="13"/>
  <c r="D201" i="13"/>
  <c r="C201" i="13"/>
  <c r="B201" i="13"/>
  <c r="W200" i="13"/>
  <c r="V200" i="13"/>
  <c r="U200" i="13"/>
  <c r="T200" i="13"/>
  <c r="S200" i="13"/>
  <c r="R200" i="13"/>
  <c r="Q200" i="13"/>
  <c r="P200" i="13"/>
  <c r="O200" i="13"/>
  <c r="N200" i="13"/>
  <c r="M200" i="13"/>
  <c r="L200" i="13"/>
  <c r="K200" i="13"/>
  <c r="J200" i="13"/>
  <c r="I200" i="13"/>
  <c r="H200" i="13"/>
  <c r="G200" i="13"/>
  <c r="F200" i="13"/>
  <c r="E200" i="13"/>
  <c r="D200" i="13"/>
  <c r="C200" i="13"/>
  <c r="B200" i="13"/>
  <c r="V199" i="13"/>
  <c r="U199" i="13"/>
  <c r="K199" i="13"/>
  <c r="W198" i="13"/>
  <c r="V198" i="13"/>
  <c r="U198" i="13"/>
  <c r="T198" i="13"/>
  <c r="S198" i="13"/>
  <c r="R198" i="13"/>
  <c r="Q198" i="13"/>
  <c r="P198" i="13"/>
  <c r="O198" i="13"/>
  <c r="N198" i="13"/>
  <c r="M198" i="13"/>
  <c r="L198" i="13"/>
  <c r="K198" i="13"/>
  <c r="J198" i="13"/>
  <c r="I198" i="13"/>
  <c r="H198" i="13"/>
  <c r="G198" i="13"/>
  <c r="F198" i="13"/>
  <c r="E198" i="13"/>
  <c r="D198" i="13"/>
  <c r="C198" i="13"/>
  <c r="B198" i="13"/>
  <c r="W197" i="13"/>
  <c r="V197" i="13"/>
  <c r="U197" i="13"/>
  <c r="T197" i="13"/>
  <c r="S197" i="13"/>
  <c r="R197" i="13"/>
  <c r="Q197" i="13"/>
  <c r="P197" i="13"/>
  <c r="O197" i="13"/>
  <c r="N197" i="13"/>
  <c r="M197" i="13"/>
  <c r="L197" i="13"/>
  <c r="K197" i="13"/>
  <c r="J197" i="13"/>
  <c r="I197" i="13"/>
  <c r="H197" i="13"/>
  <c r="G197" i="13"/>
  <c r="F197" i="13"/>
  <c r="E197" i="13"/>
  <c r="D197" i="13"/>
  <c r="C197" i="13"/>
  <c r="B197" i="13"/>
  <c r="W196" i="13"/>
  <c r="V196" i="13"/>
  <c r="U196" i="13"/>
  <c r="T196" i="13"/>
  <c r="S196" i="13"/>
  <c r="R196" i="13"/>
  <c r="Q196" i="13"/>
  <c r="P196" i="13"/>
  <c r="O196" i="13"/>
  <c r="N196" i="13"/>
  <c r="M196" i="13"/>
  <c r="L196" i="13"/>
  <c r="K196" i="13"/>
  <c r="J196" i="13"/>
  <c r="I196" i="13"/>
  <c r="H196" i="13"/>
  <c r="G196" i="13"/>
  <c r="F196" i="13"/>
  <c r="E196" i="13"/>
  <c r="D196" i="13"/>
  <c r="C196" i="13"/>
  <c r="B196" i="13"/>
  <c r="W195" i="13"/>
  <c r="V195" i="13"/>
  <c r="U195" i="13"/>
  <c r="T195" i="13"/>
  <c r="S195" i="13"/>
  <c r="R195" i="13"/>
  <c r="Q195" i="13"/>
  <c r="P195" i="13"/>
  <c r="O195" i="13"/>
  <c r="N195" i="13"/>
  <c r="M195" i="13"/>
  <c r="L195" i="13"/>
  <c r="K195" i="13"/>
  <c r="J195" i="13"/>
  <c r="I195" i="13"/>
  <c r="H195" i="13"/>
  <c r="G195" i="13"/>
  <c r="F195" i="13"/>
  <c r="E195" i="13"/>
  <c r="D195" i="13"/>
  <c r="C195" i="13"/>
  <c r="B195" i="13"/>
  <c r="W194" i="13"/>
  <c r="V194" i="13"/>
  <c r="U194" i="13"/>
  <c r="T194" i="13"/>
  <c r="S194" i="13"/>
  <c r="R194" i="13"/>
  <c r="Q194" i="13"/>
  <c r="P194" i="13"/>
  <c r="O194" i="13"/>
  <c r="N194" i="13"/>
  <c r="M194" i="13"/>
  <c r="L194" i="13"/>
  <c r="K194" i="13"/>
  <c r="J194" i="13"/>
  <c r="I194" i="13"/>
  <c r="H194" i="13"/>
  <c r="G194" i="13"/>
  <c r="F194" i="13"/>
  <c r="E194" i="13"/>
  <c r="D194" i="13"/>
  <c r="C194" i="13"/>
  <c r="B194" i="13"/>
  <c r="W193" i="13"/>
  <c r="V193" i="13"/>
  <c r="U193" i="13"/>
  <c r="T193" i="13"/>
  <c r="S193" i="13"/>
  <c r="R193" i="13"/>
  <c r="Q193" i="13"/>
  <c r="P193" i="13"/>
  <c r="O193" i="13"/>
  <c r="N193" i="13"/>
  <c r="M193" i="13"/>
  <c r="L193" i="13"/>
  <c r="K193" i="13"/>
  <c r="J193" i="13"/>
  <c r="I193" i="13"/>
  <c r="H193" i="13"/>
  <c r="G193" i="13"/>
  <c r="F193" i="13"/>
  <c r="E193" i="13"/>
  <c r="D193" i="13"/>
  <c r="C193" i="13"/>
  <c r="B193" i="13"/>
  <c r="W192" i="13"/>
  <c r="V192" i="13"/>
  <c r="U192" i="13"/>
  <c r="T192" i="13"/>
  <c r="S192" i="13"/>
  <c r="R192" i="13"/>
  <c r="Q192" i="13"/>
  <c r="P192" i="13"/>
  <c r="O192" i="13"/>
  <c r="N192" i="13"/>
  <c r="M192" i="13"/>
  <c r="L192" i="13"/>
  <c r="K192" i="13"/>
  <c r="J192" i="13"/>
  <c r="I192" i="13"/>
  <c r="H192" i="13"/>
  <c r="G192" i="13"/>
  <c r="F192" i="13"/>
  <c r="E192" i="13"/>
  <c r="D192" i="13"/>
  <c r="C192" i="13"/>
  <c r="B192" i="13"/>
  <c r="W191" i="13"/>
  <c r="V191" i="13"/>
  <c r="U191" i="13"/>
  <c r="T191" i="13"/>
  <c r="S191" i="13"/>
  <c r="R191" i="13"/>
  <c r="Q191" i="13"/>
  <c r="P191" i="13"/>
  <c r="O191" i="13"/>
  <c r="O187" i="13" s="1"/>
  <c r="N191" i="13"/>
  <c r="M191" i="13"/>
  <c r="L191" i="13"/>
  <c r="K191" i="13"/>
  <c r="J191" i="13"/>
  <c r="I191" i="13"/>
  <c r="H191" i="13"/>
  <c r="G191" i="13"/>
  <c r="F191" i="13"/>
  <c r="E191" i="13"/>
  <c r="D191" i="13"/>
  <c r="C191" i="13"/>
  <c r="B191" i="13"/>
  <c r="W190" i="13"/>
  <c r="V190" i="13"/>
  <c r="U190" i="13"/>
  <c r="T190" i="13"/>
  <c r="S190" i="13"/>
  <c r="R190" i="13"/>
  <c r="Q190" i="13"/>
  <c r="P190" i="13"/>
  <c r="O190" i="13"/>
  <c r="N190" i="13"/>
  <c r="M190" i="13"/>
  <c r="M187" i="13" s="1"/>
  <c r="L190" i="13"/>
  <c r="K190" i="13"/>
  <c r="J190" i="13"/>
  <c r="I190" i="13"/>
  <c r="H190" i="13"/>
  <c r="G190" i="13"/>
  <c r="F190" i="13"/>
  <c r="F187" i="13" s="1"/>
  <c r="E190" i="13"/>
  <c r="D190" i="13"/>
  <c r="C190" i="13"/>
  <c r="B190" i="13"/>
  <c r="W189" i="13"/>
  <c r="V189" i="13"/>
  <c r="U189" i="13"/>
  <c r="T189" i="13"/>
  <c r="S189" i="13"/>
  <c r="R189" i="13"/>
  <c r="Q189" i="13"/>
  <c r="P189" i="13"/>
  <c r="O189" i="13"/>
  <c r="N189" i="13"/>
  <c r="M189" i="13"/>
  <c r="L189" i="13"/>
  <c r="K189" i="13"/>
  <c r="J189" i="13"/>
  <c r="I189" i="13"/>
  <c r="H189" i="13"/>
  <c r="G189" i="13"/>
  <c r="G187" i="13" s="1"/>
  <c r="F189" i="13"/>
  <c r="E189" i="13"/>
  <c r="D189" i="13"/>
  <c r="C189" i="13"/>
  <c r="B189" i="13"/>
  <c r="W188" i="13"/>
  <c r="V188" i="13"/>
  <c r="U188" i="13"/>
  <c r="T188" i="13"/>
  <c r="S188" i="13"/>
  <c r="R188" i="13"/>
  <c r="Q188" i="13"/>
  <c r="P188" i="13"/>
  <c r="O188" i="13"/>
  <c r="N188" i="13"/>
  <c r="M188" i="13"/>
  <c r="L188" i="13"/>
  <c r="K188" i="13"/>
  <c r="J188" i="13"/>
  <c r="I188" i="13"/>
  <c r="H188" i="13"/>
  <c r="G188" i="13"/>
  <c r="F188" i="13"/>
  <c r="E188" i="13"/>
  <c r="E187" i="13" s="1"/>
  <c r="D188" i="13"/>
  <c r="C188" i="13"/>
  <c r="B188" i="13"/>
  <c r="W184" i="13"/>
  <c r="V184" i="13"/>
  <c r="U184" i="13"/>
  <c r="T184" i="13"/>
  <c r="S184" i="13"/>
  <c r="R184" i="13"/>
  <c r="Q184" i="13"/>
  <c r="P184" i="13"/>
  <c r="O184" i="13"/>
  <c r="N184" i="13"/>
  <c r="M184" i="13"/>
  <c r="L184" i="13"/>
  <c r="K184" i="13"/>
  <c r="J184" i="13"/>
  <c r="I184" i="13"/>
  <c r="H184" i="13"/>
  <c r="G184" i="13"/>
  <c r="F184" i="13"/>
  <c r="E184" i="13"/>
  <c r="D184" i="13"/>
  <c r="C184" i="13"/>
  <c r="B184" i="13"/>
  <c r="W183" i="13"/>
  <c r="V183" i="13"/>
  <c r="U183" i="13"/>
  <c r="T183" i="13"/>
  <c r="S183" i="13"/>
  <c r="R183" i="13"/>
  <c r="Q183" i="13"/>
  <c r="P183" i="13"/>
  <c r="O183" i="13"/>
  <c r="N183" i="13"/>
  <c r="M183" i="13"/>
  <c r="L183" i="13"/>
  <c r="K183" i="13"/>
  <c r="J183" i="13"/>
  <c r="J171" i="13" s="1"/>
  <c r="I183" i="13"/>
  <c r="H183" i="13"/>
  <c r="G183" i="13"/>
  <c r="F183" i="13"/>
  <c r="E183" i="13"/>
  <c r="D183" i="13"/>
  <c r="C183" i="13"/>
  <c r="B183" i="13"/>
  <c r="W182" i="13"/>
  <c r="V182" i="13"/>
  <c r="U182" i="13"/>
  <c r="T182" i="13"/>
  <c r="S182" i="13"/>
  <c r="R182" i="13"/>
  <c r="Q182" i="13"/>
  <c r="P182" i="13"/>
  <c r="O182" i="13"/>
  <c r="N182" i="13"/>
  <c r="M182" i="13"/>
  <c r="L182" i="13"/>
  <c r="K182" i="13"/>
  <c r="J182" i="13"/>
  <c r="I182" i="13"/>
  <c r="H182" i="13"/>
  <c r="G182" i="13"/>
  <c r="F182" i="13"/>
  <c r="E182" i="13"/>
  <c r="D182" i="13"/>
  <c r="C182" i="13"/>
  <c r="B182" i="13"/>
  <c r="M181" i="13"/>
  <c r="L181" i="13"/>
  <c r="W180" i="13"/>
  <c r="V180" i="13"/>
  <c r="U180" i="13"/>
  <c r="T180" i="13"/>
  <c r="S180" i="13"/>
  <c r="R180" i="13"/>
  <c r="Q180" i="13"/>
  <c r="P180" i="13"/>
  <c r="O180" i="13"/>
  <c r="N180" i="13"/>
  <c r="M180" i="13"/>
  <c r="L180" i="13"/>
  <c r="K180" i="13"/>
  <c r="J180" i="13"/>
  <c r="I180" i="13"/>
  <c r="H180" i="13"/>
  <c r="G180" i="13"/>
  <c r="F180" i="13"/>
  <c r="E180" i="13"/>
  <c r="D180" i="13"/>
  <c r="D171" i="13" s="1"/>
  <c r="C180" i="13"/>
  <c r="B180" i="13"/>
  <c r="W179" i="13"/>
  <c r="V179" i="13"/>
  <c r="U179" i="13"/>
  <c r="T179" i="13"/>
  <c r="S179" i="13"/>
  <c r="R179" i="13"/>
  <c r="Q179" i="13"/>
  <c r="P179" i="13"/>
  <c r="O179" i="13"/>
  <c r="N179" i="13"/>
  <c r="M179" i="13"/>
  <c r="L179" i="13"/>
  <c r="K179" i="13"/>
  <c r="J179" i="13"/>
  <c r="I179" i="13"/>
  <c r="H179" i="13"/>
  <c r="G179" i="13"/>
  <c r="F179" i="13"/>
  <c r="E179" i="13"/>
  <c r="D179" i="13"/>
  <c r="C179" i="13"/>
  <c r="B179" i="13"/>
  <c r="W178" i="13"/>
  <c r="V178" i="13"/>
  <c r="U178" i="13"/>
  <c r="T178" i="13"/>
  <c r="S178" i="13"/>
  <c r="R178" i="13"/>
  <c r="Q178" i="13"/>
  <c r="P178" i="13"/>
  <c r="O178" i="13"/>
  <c r="N178" i="13"/>
  <c r="M178" i="13"/>
  <c r="L178" i="13"/>
  <c r="K178" i="13"/>
  <c r="J178" i="13"/>
  <c r="I178" i="13"/>
  <c r="H178" i="13"/>
  <c r="G178" i="13"/>
  <c r="F178" i="13"/>
  <c r="E178" i="13"/>
  <c r="D178" i="13"/>
  <c r="C178" i="13"/>
  <c r="B178" i="13"/>
  <c r="W177" i="13"/>
  <c r="V177" i="13"/>
  <c r="U177" i="13"/>
  <c r="T177" i="13"/>
  <c r="S177" i="13"/>
  <c r="R177" i="13"/>
  <c r="Q177" i="13"/>
  <c r="P177" i="13"/>
  <c r="O177" i="13"/>
  <c r="N177" i="13"/>
  <c r="M177" i="13"/>
  <c r="L177" i="13"/>
  <c r="K177" i="13"/>
  <c r="J177" i="13"/>
  <c r="I177" i="13"/>
  <c r="H177" i="13"/>
  <c r="G177" i="13"/>
  <c r="F177" i="13"/>
  <c r="E177" i="13"/>
  <c r="D177" i="13"/>
  <c r="C177" i="13"/>
  <c r="B177" i="13"/>
  <c r="W176" i="13"/>
  <c r="V176" i="13"/>
  <c r="U176" i="13"/>
  <c r="T176" i="13"/>
  <c r="S176" i="13"/>
  <c r="R176" i="13"/>
  <c r="Q176" i="13"/>
  <c r="P176" i="13"/>
  <c r="O176" i="13"/>
  <c r="N176" i="13"/>
  <c r="M176" i="13"/>
  <c r="L176" i="13"/>
  <c r="K176" i="13"/>
  <c r="J176" i="13"/>
  <c r="I176" i="13"/>
  <c r="H176" i="13"/>
  <c r="G176" i="13"/>
  <c r="F176" i="13"/>
  <c r="E176" i="13"/>
  <c r="D176" i="13"/>
  <c r="C176" i="13"/>
  <c r="B176" i="13"/>
  <c r="W175" i="13"/>
  <c r="V175" i="13"/>
  <c r="U175" i="13"/>
  <c r="T175" i="13"/>
  <c r="S175" i="13"/>
  <c r="R175" i="13"/>
  <c r="Q175" i="13"/>
  <c r="P175" i="13"/>
  <c r="O175" i="13"/>
  <c r="N175" i="13"/>
  <c r="M175" i="13"/>
  <c r="L175" i="13"/>
  <c r="K175" i="13"/>
  <c r="J175" i="13"/>
  <c r="I175" i="13"/>
  <c r="H175" i="13"/>
  <c r="G175" i="13"/>
  <c r="F175" i="13"/>
  <c r="E175" i="13"/>
  <c r="D175" i="13"/>
  <c r="C175" i="13"/>
  <c r="B175" i="13"/>
  <c r="W174" i="13"/>
  <c r="V174" i="13"/>
  <c r="U174" i="13"/>
  <c r="T174" i="13"/>
  <c r="S174" i="13"/>
  <c r="R174" i="13"/>
  <c r="Q174" i="13"/>
  <c r="P174" i="13"/>
  <c r="O174" i="13"/>
  <c r="N174" i="13"/>
  <c r="M174" i="13"/>
  <c r="M171" i="13" s="1"/>
  <c r="L174" i="13"/>
  <c r="K174" i="13"/>
  <c r="J174" i="13"/>
  <c r="I174" i="13"/>
  <c r="H174" i="13"/>
  <c r="G174" i="13"/>
  <c r="F174" i="13"/>
  <c r="E174" i="13"/>
  <c r="D174" i="13"/>
  <c r="C174" i="13"/>
  <c r="B174" i="13"/>
  <c r="W173" i="13"/>
  <c r="V173" i="13"/>
  <c r="U173" i="13"/>
  <c r="T173" i="13"/>
  <c r="S173" i="13"/>
  <c r="R173" i="13"/>
  <c r="Q173" i="13"/>
  <c r="P173" i="13"/>
  <c r="O173" i="13"/>
  <c r="N173" i="13"/>
  <c r="M173" i="13"/>
  <c r="L173" i="13"/>
  <c r="K173" i="13"/>
  <c r="J173" i="13"/>
  <c r="I173" i="13"/>
  <c r="H173" i="13"/>
  <c r="G173" i="13"/>
  <c r="F173" i="13"/>
  <c r="E173" i="13"/>
  <c r="D173" i="13"/>
  <c r="C173" i="13"/>
  <c r="C171" i="13" s="1"/>
  <c r="B173" i="13"/>
  <c r="W172" i="13"/>
  <c r="V172" i="13"/>
  <c r="U172" i="13"/>
  <c r="U171" i="13" s="1"/>
  <c r="T172" i="13"/>
  <c r="S172" i="13"/>
  <c r="R172" i="13"/>
  <c r="Q172" i="13"/>
  <c r="P172" i="13"/>
  <c r="O172" i="13"/>
  <c r="N172" i="13"/>
  <c r="M172" i="13"/>
  <c r="L172" i="13"/>
  <c r="K172" i="13"/>
  <c r="J172" i="13"/>
  <c r="I172" i="13"/>
  <c r="H172" i="13"/>
  <c r="G172" i="13"/>
  <c r="F172" i="13"/>
  <c r="E172" i="13"/>
  <c r="D172" i="13"/>
  <c r="C172" i="13"/>
  <c r="B172" i="13"/>
  <c r="W169" i="13"/>
  <c r="V169" i="13"/>
  <c r="U169" i="13"/>
  <c r="T169" i="13"/>
  <c r="S169" i="13"/>
  <c r="R169" i="13"/>
  <c r="Q169" i="13"/>
  <c r="P169" i="13"/>
  <c r="O169" i="13"/>
  <c r="N169" i="13"/>
  <c r="M169" i="13"/>
  <c r="L169" i="13"/>
  <c r="K169" i="13"/>
  <c r="J169" i="13"/>
  <c r="I169" i="13"/>
  <c r="H169" i="13"/>
  <c r="G169" i="13"/>
  <c r="F169" i="13"/>
  <c r="E169" i="13"/>
  <c r="D169" i="13"/>
  <c r="C169" i="13"/>
  <c r="B169" i="13"/>
  <c r="W168" i="13"/>
  <c r="V168" i="13"/>
  <c r="U168" i="13"/>
  <c r="T168" i="13"/>
  <c r="S168" i="13"/>
  <c r="R168" i="13"/>
  <c r="Q168" i="13"/>
  <c r="P168" i="13"/>
  <c r="O168" i="13"/>
  <c r="N168" i="13"/>
  <c r="M168" i="13"/>
  <c r="L168" i="13"/>
  <c r="K168" i="13"/>
  <c r="J168" i="13"/>
  <c r="I168" i="13"/>
  <c r="H168" i="13"/>
  <c r="G168" i="13"/>
  <c r="F168" i="13"/>
  <c r="E168" i="13"/>
  <c r="D168" i="13"/>
  <c r="C168" i="13"/>
  <c r="B168" i="13"/>
  <c r="W167" i="13"/>
  <c r="V167" i="13"/>
  <c r="U167" i="13"/>
  <c r="T167" i="13"/>
  <c r="S167" i="13"/>
  <c r="R167" i="13"/>
  <c r="Q167" i="13"/>
  <c r="P167" i="13"/>
  <c r="O167" i="13"/>
  <c r="N167" i="13"/>
  <c r="M167" i="13"/>
  <c r="L167" i="13"/>
  <c r="K167" i="13"/>
  <c r="J167" i="13"/>
  <c r="I167" i="13"/>
  <c r="H167" i="13"/>
  <c r="G167" i="13"/>
  <c r="F167" i="13"/>
  <c r="E167" i="13"/>
  <c r="D167" i="13"/>
  <c r="C167" i="13"/>
  <c r="B167" i="13"/>
  <c r="W166" i="13"/>
  <c r="V166" i="13"/>
  <c r="U166" i="13"/>
  <c r="T166" i="13"/>
  <c r="S166" i="13"/>
  <c r="R166" i="13"/>
  <c r="Q166" i="13"/>
  <c r="P166" i="13"/>
  <c r="O166" i="13"/>
  <c r="N166" i="13"/>
  <c r="M166" i="13"/>
  <c r="L166" i="13"/>
  <c r="K166" i="13"/>
  <c r="J166" i="13"/>
  <c r="I166" i="13"/>
  <c r="H166" i="13"/>
  <c r="G166" i="13"/>
  <c r="F166" i="13"/>
  <c r="E166" i="13"/>
  <c r="D166" i="13"/>
  <c r="C166" i="13"/>
  <c r="B166" i="13"/>
  <c r="W165" i="13"/>
  <c r="V165" i="13"/>
  <c r="U165" i="13"/>
  <c r="T165" i="13"/>
  <c r="S165" i="13"/>
  <c r="R165" i="13"/>
  <c r="Q165" i="13"/>
  <c r="P165" i="13"/>
  <c r="O165" i="13"/>
  <c r="N165" i="13"/>
  <c r="M165" i="13"/>
  <c r="L165" i="13"/>
  <c r="K165" i="13"/>
  <c r="J165" i="13"/>
  <c r="I165" i="13"/>
  <c r="H165" i="13"/>
  <c r="G165" i="13"/>
  <c r="F165" i="13"/>
  <c r="E165" i="13"/>
  <c r="D165" i="13"/>
  <c r="C165" i="13"/>
  <c r="B165" i="13"/>
  <c r="W164" i="13"/>
  <c r="V164" i="13"/>
  <c r="U164" i="13"/>
  <c r="T164" i="13"/>
  <c r="S164" i="13"/>
  <c r="R164" i="13"/>
  <c r="Q164" i="13"/>
  <c r="P164" i="13"/>
  <c r="O164" i="13"/>
  <c r="O162" i="13" s="1"/>
  <c r="N164" i="13"/>
  <c r="M164" i="13"/>
  <c r="L164" i="13"/>
  <c r="K164" i="13"/>
  <c r="J164" i="13"/>
  <c r="I164" i="13"/>
  <c r="H164" i="13"/>
  <c r="H162" i="13" s="1"/>
  <c r="G164" i="13"/>
  <c r="F164" i="13"/>
  <c r="E164" i="13"/>
  <c r="D164" i="13"/>
  <c r="C164" i="13"/>
  <c r="B164" i="13"/>
  <c r="W163" i="13"/>
  <c r="V163" i="13"/>
  <c r="U163" i="13"/>
  <c r="T163" i="13"/>
  <c r="S163" i="13"/>
  <c r="R163" i="13"/>
  <c r="R162" i="13" s="1"/>
  <c r="Q163" i="13"/>
  <c r="P163" i="13"/>
  <c r="O163" i="13"/>
  <c r="N163" i="13"/>
  <c r="M163" i="13"/>
  <c r="L163" i="13"/>
  <c r="K163" i="13"/>
  <c r="J163" i="13"/>
  <c r="J162" i="13" s="1"/>
  <c r="I163" i="13"/>
  <c r="H163" i="13"/>
  <c r="G163" i="13"/>
  <c r="F163" i="13"/>
  <c r="F162" i="13" s="1"/>
  <c r="E163" i="13"/>
  <c r="D163" i="13"/>
  <c r="C163" i="13"/>
  <c r="B163" i="13"/>
  <c r="W141" i="13"/>
  <c r="V141" i="13"/>
  <c r="U141" i="13"/>
  <c r="U261" i="13" s="1"/>
  <c r="T141" i="13"/>
  <c r="T261" i="13" s="1"/>
  <c r="S141" i="13"/>
  <c r="S261" i="13" s="1"/>
  <c r="R141" i="13"/>
  <c r="R216" i="13" s="1"/>
  <c r="Q141" i="13"/>
  <c r="P141" i="13"/>
  <c r="O141" i="13"/>
  <c r="O261" i="13" s="1"/>
  <c r="N141" i="13"/>
  <c r="N261" i="15" s="1"/>
  <c r="M141" i="13"/>
  <c r="M261" i="13" s="1"/>
  <c r="L141" i="13"/>
  <c r="L261" i="13" s="1"/>
  <c r="K141" i="13"/>
  <c r="K261" i="13" s="1"/>
  <c r="J141" i="13"/>
  <c r="J216" i="13" s="1"/>
  <c r="I141" i="13"/>
  <c r="H141" i="13"/>
  <c r="G141" i="13"/>
  <c r="F141" i="13"/>
  <c r="E141" i="13"/>
  <c r="E261" i="13" s="1"/>
  <c r="D141" i="13"/>
  <c r="D261" i="13" s="1"/>
  <c r="C141" i="13"/>
  <c r="C261" i="13" s="1"/>
  <c r="B141" i="13"/>
  <c r="B216" i="13" s="1"/>
  <c r="W97" i="13"/>
  <c r="W251" i="13" s="1"/>
  <c r="V97" i="13"/>
  <c r="V251" i="13" s="1"/>
  <c r="U97" i="13"/>
  <c r="U251" i="13" s="1"/>
  <c r="T97" i="13"/>
  <c r="S97" i="13"/>
  <c r="S251" i="13" s="1"/>
  <c r="R97" i="13"/>
  <c r="Q97" i="13"/>
  <c r="Q199" i="13" s="1"/>
  <c r="P97" i="13"/>
  <c r="P199" i="13" s="1"/>
  <c r="O97" i="13"/>
  <c r="O251" i="13" s="1"/>
  <c r="N97" i="13"/>
  <c r="N251" i="13" s="1"/>
  <c r="M97" i="13"/>
  <c r="L97" i="13"/>
  <c r="K97" i="13"/>
  <c r="K251" i="13" s="1"/>
  <c r="J97" i="13"/>
  <c r="I97" i="13"/>
  <c r="I199" i="13" s="1"/>
  <c r="H97" i="13"/>
  <c r="H199" i="13" s="1"/>
  <c r="G97" i="13"/>
  <c r="G251" i="13" s="1"/>
  <c r="F97" i="13"/>
  <c r="F251" i="13" s="1"/>
  <c r="E97" i="13"/>
  <c r="D97" i="13"/>
  <c r="C97" i="13"/>
  <c r="C251" i="13" s="1"/>
  <c r="B97" i="13"/>
  <c r="W53" i="13"/>
  <c r="W241" i="13" s="1"/>
  <c r="V53" i="13"/>
  <c r="V241" i="13" s="1"/>
  <c r="U53" i="13"/>
  <c r="U241" i="13" s="1"/>
  <c r="T53" i="13"/>
  <c r="T241" i="13" s="1"/>
  <c r="S53" i="13"/>
  <c r="R53" i="13"/>
  <c r="Q53" i="13"/>
  <c r="Q241" i="13" s="1"/>
  <c r="P53" i="13"/>
  <c r="P241" i="13" s="1"/>
  <c r="O53" i="13"/>
  <c r="O241" i="13" s="1"/>
  <c r="N53" i="13"/>
  <c r="N241" i="14" s="1"/>
  <c r="M53" i="13"/>
  <c r="M241" i="13" s="1"/>
  <c r="L53" i="13"/>
  <c r="L241" i="13" s="1"/>
  <c r="K53" i="13"/>
  <c r="J53" i="13"/>
  <c r="I53" i="13"/>
  <c r="I241" i="13" s="1"/>
  <c r="H53" i="13"/>
  <c r="H241" i="13" s="1"/>
  <c r="G53" i="13"/>
  <c r="G181" i="13" s="1"/>
  <c r="F53" i="13"/>
  <c r="E53" i="13"/>
  <c r="E241" i="13" s="1"/>
  <c r="D53" i="13"/>
  <c r="D241" i="13" s="1"/>
  <c r="C53" i="13"/>
  <c r="C181" i="13" s="1"/>
  <c r="B53" i="13"/>
  <c r="A1" i="13"/>
  <c r="W100" i="12"/>
  <c r="W161" i="4" s="1"/>
  <c r="R97" i="12"/>
  <c r="R158" i="4" s="1"/>
  <c r="B97" i="12"/>
  <c r="B158" i="4" s="1"/>
  <c r="W95" i="12"/>
  <c r="V95" i="12"/>
  <c r="U95" i="12"/>
  <c r="T95" i="12"/>
  <c r="S95" i="12"/>
  <c r="R95" i="12"/>
  <c r="Q95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B95" i="12"/>
  <c r="W94" i="12"/>
  <c r="V94" i="12"/>
  <c r="U94" i="12"/>
  <c r="T94" i="12"/>
  <c r="S94" i="12"/>
  <c r="R94" i="12"/>
  <c r="Q94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B94" i="12"/>
  <c r="W93" i="12"/>
  <c r="V93" i="12"/>
  <c r="U93" i="12"/>
  <c r="T93" i="12"/>
  <c r="S93" i="12"/>
  <c r="R93" i="12"/>
  <c r="Q93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B93" i="12"/>
  <c r="P92" i="12"/>
  <c r="O92" i="12"/>
  <c r="H92" i="12"/>
  <c r="G92" i="12"/>
  <c r="W91" i="12"/>
  <c r="V91" i="12"/>
  <c r="U91" i="12"/>
  <c r="T91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B91" i="12"/>
  <c r="K89" i="12"/>
  <c r="D89" i="12"/>
  <c r="B88" i="12"/>
  <c r="W87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W82" i="12"/>
  <c r="W81" i="12"/>
  <c r="V81" i="1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U78" i="12"/>
  <c r="Q78" i="12"/>
  <c r="Q107" i="4" s="1"/>
  <c r="W77" i="12"/>
  <c r="W106" i="4" s="1"/>
  <c r="V77" i="12"/>
  <c r="V106" i="4" s="1"/>
  <c r="U77" i="12"/>
  <c r="U106" i="4" s="1"/>
  <c r="T77" i="12"/>
  <c r="T106" i="4" s="1"/>
  <c r="S77" i="12"/>
  <c r="S106" i="4" s="1"/>
  <c r="R77" i="12"/>
  <c r="R106" i="4" s="1"/>
  <c r="Q77" i="12"/>
  <c r="Q75" i="12" s="1"/>
  <c r="Q104" i="4" s="1"/>
  <c r="P77" i="12"/>
  <c r="P106" i="4" s="1"/>
  <c r="O77" i="12"/>
  <c r="O106" i="4" s="1"/>
  <c r="N77" i="12"/>
  <c r="N106" i="4" s="1"/>
  <c r="M77" i="12"/>
  <c r="M106" i="4" s="1"/>
  <c r="L77" i="12"/>
  <c r="L106" i="4" s="1"/>
  <c r="K77" i="12"/>
  <c r="K106" i="4" s="1"/>
  <c r="J77" i="12"/>
  <c r="J106" i="4" s="1"/>
  <c r="I77" i="12"/>
  <c r="H77" i="12"/>
  <c r="H106" i="4" s="1"/>
  <c r="G77" i="12"/>
  <c r="F77" i="12"/>
  <c r="F106" i="4" s="1"/>
  <c r="E77" i="12"/>
  <c r="D77" i="12"/>
  <c r="C77" i="12"/>
  <c r="B77" i="12"/>
  <c r="Q76" i="12"/>
  <c r="Q105" i="4" s="1"/>
  <c r="O76" i="12"/>
  <c r="I76" i="12"/>
  <c r="W74" i="12"/>
  <c r="V74" i="12"/>
  <c r="U74" i="12"/>
  <c r="U103" i="4" s="1"/>
  <c r="T74" i="12"/>
  <c r="T103" i="4" s="1"/>
  <c r="S74" i="12"/>
  <c r="S103" i="4" s="1"/>
  <c r="R74" i="12"/>
  <c r="Q74" i="12"/>
  <c r="P74" i="12"/>
  <c r="P103" i="4" s="1"/>
  <c r="O74" i="12"/>
  <c r="N74" i="12"/>
  <c r="N103" i="4" s="1"/>
  <c r="M74" i="12"/>
  <c r="M103" i="4" s="1"/>
  <c r="L74" i="12"/>
  <c r="L103" i="4" s="1"/>
  <c r="K74" i="12"/>
  <c r="K103" i="4" s="1"/>
  <c r="J74" i="12"/>
  <c r="I74" i="12"/>
  <c r="I103" i="4" s="1"/>
  <c r="H74" i="12"/>
  <c r="H103" i="4" s="1"/>
  <c r="G74" i="12"/>
  <c r="G103" i="4" s="1"/>
  <c r="F74" i="12"/>
  <c r="E74" i="12"/>
  <c r="E103" i="4" s="1"/>
  <c r="D74" i="12"/>
  <c r="D103" i="4" s="1"/>
  <c r="C74" i="12"/>
  <c r="B74" i="12"/>
  <c r="W72" i="12"/>
  <c r="V72" i="12"/>
  <c r="V40" i="7" s="1"/>
  <c r="U72" i="12"/>
  <c r="T72" i="12"/>
  <c r="T40" i="7" s="1"/>
  <c r="S72" i="12"/>
  <c r="S40" i="7" s="1"/>
  <c r="R72" i="12"/>
  <c r="R40" i="7" s="1"/>
  <c r="Q72" i="12"/>
  <c r="Q40" i="7" s="1"/>
  <c r="P72" i="12"/>
  <c r="P40" i="7" s="1"/>
  <c r="O72" i="12"/>
  <c r="O70" i="12" s="1"/>
  <c r="N72" i="12"/>
  <c r="N40" i="7" s="1"/>
  <c r="M72" i="12"/>
  <c r="M40" i="7" s="1"/>
  <c r="L72" i="12"/>
  <c r="L40" i="7" s="1"/>
  <c r="K72" i="12"/>
  <c r="K40" i="7" s="1"/>
  <c r="J72" i="12"/>
  <c r="J40" i="7" s="1"/>
  <c r="I72" i="12"/>
  <c r="I40" i="7" s="1"/>
  <c r="H72" i="12"/>
  <c r="G72" i="12"/>
  <c r="F72" i="12"/>
  <c r="E72" i="12"/>
  <c r="D72" i="12"/>
  <c r="C72" i="12"/>
  <c r="B72" i="12"/>
  <c r="O71" i="12"/>
  <c r="W68" i="12"/>
  <c r="V68" i="12"/>
  <c r="U68" i="12"/>
  <c r="T68" i="12"/>
  <c r="T89" i="12" s="1"/>
  <c r="S68" i="12"/>
  <c r="S89" i="12" s="1"/>
  <c r="R68" i="12"/>
  <c r="R89" i="12" s="1"/>
  <c r="Q68" i="12"/>
  <c r="Q89" i="12" s="1"/>
  <c r="P68" i="12"/>
  <c r="P60" i="4" s="1"/>
  <c r="O68" i="12"/>
  <c r="N68" i="12"/>
  <c r="M68" i="12"/>
  <c r="L68" i="12"/>
  <c r="L89" i="12" s="1"/>
  <c r="K68" i="12"/>
  <c r="J68" i="12"/>
  <c r="J89" i="12" s="1"/>
  <c r="I68" i="12"/>
  <c r="I89" i="12" s="1"/>
  <c r="H68" i="12"/>
  <c r="G68" i="12"/>
  <c r="F68" i="12"/>
  <c r="F60" i="4" s="1"/>
  <c r="E68" i="12"/>
  <c r="D68" i="12"/>
  <c r="C68" i="12"/>
  <c r="B68" i="12"/>
  <c r="B89" i="12" s="1"/>
  <c r="W67" i="12"/>
  <c r="W59" i="4" s="1"/>
  <c r="V67" i="12"/>
  <c r="V100" i="12" s="1"/>
  <c r="V161" i="4" s="1"/>
  <c r="U67" i="12"/>
  <c r="T67" i="12"/>
  <c r="T65" i="12" s="1"/>
  <c r="T86" i="12" s="1"/>
  <c r="S67" i="12"/>
  <c r="R67" i="12"/>
  <c r="R88" i="12" s="1"/>
  <c r="Q67" i="12"/>
  <c r="P67" i="12"/>
  <c r="P88" i="12" s="1"/>
  <c r="O67" i="12"/>
  <c r="O100" i="12" s="1"/>
  <c r="O161" i="4" s="1"/>
  <c r="N67" i="12"/>
  <c r="M67" i="12"/>
  <c r="M100" i="12" s="1"/>
  <c r="M161" i="4" s="1"/>
  <c r="L67" i="12"/>
  <c r="L100" i="12" s="1"/>
  <c r="L161" i="4" s="1"/>
  <c r="K67" i="12"/>
  <c r="J67" i="12"/>
  <c r="J59" i="4" s="1"/>
  <c r="I67" i="12"/>
  <c r="I100" i="12" s="1"/>
  <c r="I161" i="4" s="1"/>
  <c r="H67" i="12"/>
  <c r="H88" i="12" s="1"/>
  <c r="G67" i="12"/>
  <c r="G59" i="4" s="1"/>
  <c r="F67" i="12"/>
  <c r="E67" i="12"/>
  <c r="D67" i="12"/>
  <c r="C67" i="12"/>
  <c r="B67" i="12"/>
  <c r="W66" i="12"/>
  <c r="V66" i="12"/>
  <c r="V58" i="4" s="1"/>
  <c r="U66" i="12"/>
  <c r="T66" i="12"/>
  <c r="S66" i="12"/>
  <c r="R66" i="12"/>
  <c r="Q66" i="12"/>
  <c r="Q99" i="12" s="1"/>
  <c r="P66" i="12"/>
  <c r="P87" i="12" s="1"/>
  <c r="O66" i="12"/>
  <c r="N66" i="12"/>
  <c r="N58" i="4" s="1"/>
  <c r="M66" i="12"/>
  <c r="M58" i="4" s="1"/>
  <c r="L66" i="12"/>
  <c r="L65" i="12" s="1"/>
  <c r="K66" i="12"/>
  <c r="J66" i="12"/>
  <c r="I66" i="12"/>
  <c r="I99" i="12" s="1"/>
  <c r="I160" i="4" s="1"/>
  <c r="H66" i="12"/>
  <c r="H87" i="12" s="1"/>
  <c r="G66" i="12"/>
  <c r="F66" i="12"/>
  <c r="E66" i="12"/>
  <c r="E58" i="4" s="1"/>
  <c r="D66" i="12"/>
  <c r="D58" i="4" s="1"/>
  <c r="C66" i="12"/>
  <c r="B66" i="12"/>
  <c r="B65" i="12"/>
  <c r="B57" i="4" s="1"/>
  <c r="W64" i="12"/>
  <c r="V64" i="12"/>
  <c r="U64" i="12"/>
  <c r="U97" i="12" s="1"/>
  <c r="U158" i="4" s="1"/>
  <c r="T64" i="12"/>
  <c r="T85" i="12" s="1"/>
  <c r="S64" i="12"/>
  <c r="R64" i="12"/>
  <c r="Q64" i="12"/>
  <c r="P64" i="12"/>
  <c r="O64" i="12"/>
  <c r="N64" i="12"/>
  <c r="M64" i="12"/>
  <c r="L64" i="12"/>
  <c r="L56" i="4" s="1"/>
  <c r="L131" i="4" s="1"/>
  <c r="K64" i="12"/>
  <c r="J64" i="12"/>
  <c r="J56" i="4" s="1"/>
  <c r="J131" i="4" s="1"/>
  <c r="I64" i="12"/>
  <c r="I56" i="4" s="1"/>
  <c r="H64" i="12"/>
  <c r="H97" i="12" s="1"/>
  <c r="H158" i="4" s="1"/>
  <c r="G64" i="12"/>
  <c r="G56" i="4" s="1"/>
  <c r="F64" i="12"/>
  <c r="F97" i="12" s="1"/>
  <c r="F158" i="4" s="1"/>
  <c r="E64" i="12"/>
  <c r="D64" i="12"/>
  <c r="D56" i="4" s="1"/>
  <c r="C64" i="12"/>
  <c r="C56" i="4" s="1"/>
  <c r="B64" i="12"/>
  <c r="B56" i="4" s="1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W39" i="12"/>
  <c r="V39" i="12"/>
  <c r="U39" i="12"/>
  <c r="U37" i="12" s="1"/>
  <c r="T39" i="12"/>
  <c r="S39" i="12"/>
  <c r="R39" i="12"/>
  <c r="Q39" i="12"/>
  <c r="Q37" i="12" s="1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W38" i="12"/>
  <c r="V38" i="12"/>
  <c r="U38" i="12"/>
  <c r="T38" i="12"/>
  <c r="S38" i="12"/>
  <c r="R38" i="12"/>
  <c r="Q38" i="12"/>
  <c r="P38" i="12"/>
  <c r="O38" i="12"/>
  <c r="O37" i="12" s="1"/>
  <c r="N38" i="12"/>
  <c r="M38" i="12"/>
  <c r="L38" i="12"/>
  <c r="L37" i="12" s="1"/>
  <c r="K38" i="12"/>
  <c r="J38" i="12"/>
  <c r="J37" i="12" s="1"/>
  <c r="I38" i="12"/>
  <c r="I37" i="12" s="1"/>
  <c r="H38" i="12"/>
  <c r="H37" i="12" s="1"/>
  <c r="G38" i="12"/>
  <c r="G37" i="12" s="1"/>
  <c r="F38" i="12"/>
  <c r="E38" i="12"/>
  <c r="D38" i="12"/>
  <c r="C38" i="12"/>
  <c r="C37" i="12" s="1"/>
  <c r="B38" i="12"/>
  <c r="B37" i="12" s="1"/>
  <c r="W37" i="12"/>
  <c r="R37" i="12"/>
  <c r="P37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W33" i="12"/>
  <c r="V33" i="12"/>
  <c r="U33" i="12"/>
  <c r="T33" i="12"/>
  <c r="S33" i="12"/>
  <c r="S31" i="12" s="1"/>
  <c r="R33" i="12"/>
  <c r="Q33" i="12"/>
  <c r="Q31" i="12" s="1"/>
  <c r="P33" i="12"/>
  <c r="O33" i="12"/>
  <c r="N33" i="12"/>
  <c r="M33" i="12"/>
  <c r="L33" i="12"/>
  <c r="K33" i="12"/>
  <c r="K31" i="12" s="1"/>
  <c r="J33" i="12"/>
  <c r="I33" i="12"/>
  <c r="I31" i="12" s="1"/>
  <c r="H33" i="12"/>
  <c r="G33" i="12"/>
  <c r="F33" i="12"/>
  <c r="E33" i="12"/>
  <c r="D33" i="12"/>
  <c r="C33" i="12"/>
  <c r="C31" i="12" s="1"/>
  <c r="W32" i="12"/>
  <c r="V32" i="12"/>
  <c r="V31" i="12" s="1"/>
  <c r="U32" i="12"/>
  <c r="U31" i="12" s="1"/>
  <c r="T32" i="12"/>
  <c r="T31" i="12" s="1"/>
  <c r="S32" i="12"/>
  <c r="R32" i="12"/>
  <c r="Q32" i="12"/>
  <c r="P32" i="12"/>
  <c r="P31" i="12" s="1"/>
  <c r="O32" i="12"/>
  <c r="O31" i="12" s="1"/>
  <c r="N32" i="12"/>
  <c r="N31" i="12" s="1"/>
  <c r="M32" i="12"/>
  <c r="M31" i="12" s="1"/>
  <c r="L32" i="12"/>
  <c r="L31" i="12" s="1"/>
  <c r="K32" i="12"/>
  <c r="J32" i="12"/>
  <c r="I32" i="12"/>
  <c r="H32" i="12"/>
  <c r="G32" i="12"/>
  <c r="F32" i="12"/>
  <c r="E32" i="12"/>
  <c r="D32" i="12"/>
  <c r="C32" i="12"/>
  <c r="E31" i="12"/>
  <c r="D31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W12" i="12"/>
  <c r="W92" i="12" s="1"/>
  <c r="V12" i="12"/>
  <c r="V92" i="12" s="1"/>
  <c r="U12" i="12"/>
  <c r="U92" i="12" s="1"/>
  <c r="T12" i="12"/>
  <c r="T92" i="12" s="1"/>
  <c r="S12" i="12"/>
  <c r="S92" i="12" s="1"/>
  <c r="R12" i="12"/>
  <c r="R92" i="12" s="1"/>
  <c r="Q12" i="12"/>
  <c r="Q92" i="12" s="1"/>
  <c r="P12" i="12"/>
  <c r="O12" i="12"/>
  <c r="N12" i="12"/>
  <c r="N92" i="12" s="1"/>
  <c r="M12" i="12"/>
  <c r="M92" i="12" s="1"/>
  <c r="L12" i="12"/>
  <c r="L92" i="12" s="1"/>
  <c r="K12" i="12"/>
  <c r="K92" i="12" s="1"/>
  <c r="J12" i="12"/>
  <c r="J92" i="12" s="1"/>
  <c r="I12" i="12"/>
  <c r="I92" i="12" s="1"/>
  <c r="H12" i="12"/>
  <c r="G12" i="12"/>
  <c r="F12" i="12"/>
  <c r="F92" i="12" s="1"/>
  <c r="E12" i="12"/>
  <c r="E92" i="12" s="1"/>
  <c r="D12" i="12"/>
  <c r="D92" i="12" s="1"/>
  <c r="C12" i="12"/>
  <c r="C92" i="12" s="1"/>
  <c r="B12" i="12"/>
  <c r="B92" i="12" s="1"/>
  <c r="W5" i="12"/>
  <c r="W3" i="12" s="1"/>
  <c r="V5" i="12"/>
  <c r="V82" i="12" s="1"/>
  <c r="U5" i="12"/>
  <c r="T5" i="12"/>
  <c r="S5" i="12"/>
  <c r="R5" i="12"/>
  <c r="R3" i="12" s="1"/>
  <c r="Q5" i="12"/>
  <c r="Q7" i="4" s="1"/>
  <c r="P5" i="12"/>
  <c r="P3" i="12" s="1"/>
  <c r="O5" i="12"/>
  <c r="O3" i="12" s="1"/>
  <c r="O5" i="4" s="1"/>
  <c r="N5" i="12"/>
  <c r="N82" i="12" s="1"/>
  <c r="M5" i="12"/>
  <c r="M82" i="12" s="1"/>
  <c r="L5" i="12"/>
  <c r="L82" i="12" s="1"/>
  <c r="K5" i="12"/>
  <c r="K82" i="12" s="1"/>
  <c r="J5" i="12"/>
  <c r="J3" i="12" s="1"/>
  <c r="I5" i="12"/>
  <c r="H5" i="12"/>
  <c r="H3" i="12" s="1"/>
  <c r="G5" i="12"/>
  <c r="G3" i="12" s="1"/>
  <c r="G5" i="4" s="1"/>
  <c r="F5" i="12"/>
  <c r="E5" i="12"/>
  <c r="D5" i="12"/>
  <c r="C5" i="12"/>
  <c r="B5" i="12"/>
  <c r="B3" i="12" s="1"/>
  <c r="T3" i="12"/>
  <c r="S3" i="12"/>
  <c r="Q3" i="12"/>
  <c r="L3" i="12"/>
  <c r="K3" i="12"/>
  <c r="I3" i="12"/>
  <c r="F3" i="12"/>
  <c r="F5" i="4" s="1"/>
  <c r="E3" i="12"/>
  <c r="D3" i="12"/>
  <c r="C3" i="12"/>
  <c r="A1" i="12"/>
  <c r="W155" i="11"/>
  <c r="V155" i="11"/>
  <c r="U155" i="11"/>
  <c r="T155" i="11"/>
  <c r="S155" i="11"/>
  <c r="R155" i="11"/>
  <c r="Q155" i="11"/>
  <c r="P155" i="11"/>
  <c r="O155" i="11"/>
  <c r="N155" i="11"/>
  <c r="M155" i="11"/>
  <c r="L155" i="11"/>
  <c r="K155" i="11"/>
  <c r="J155" i="11"/>
  <c r="I155" i="11"/>
  <c r="H155" i="11"/>
  <c r="G155" i="11"/>
  <c r="F155" i="11"/>
  <c r="E155" i="11"/>
  <c r="D155" i="11"/>
  <c r="C155" i="11"/>
  <c r="B155" i="11"/>
  <c r="W154" i="11"/>
  <c r="V154" i="11"/>
  <c r="U154" i="11"/>
  <c r="T154" i="11"/>
  <c r="S154" i="11"/>
  <c r="R154" i="11"/>
  <c r="Q154" i="11"/>
  <c r="P154" i="11"/>
  <c r="O154" i="11"/>
  <c r="N154" i="11"/>
  <c r="M154" i="11"/>
  <c r="L154" i="11"/>
  <c r="K154" i="11"/>
  <c r="J154" i="11"/>
  <c r="I154" i="11"/>
  <c r="H154" i="11"/>
  <c r="G154" i="11"/>
  <c r="F154" i="11"/>
  <c r="E154" i="11"/>
  <c r="D154" i="11"/>
  <c r="C154" i="11"/>
  <c r="B154" i="11"/>
  <c r="W153" i="11"/>
  <c r="V153" i="11"/>
  <c r="U153" i="11"/>
  <c r="T153" i="11"/>
  <c r="S153" i="11"/>
  <c r="R153" i="11"/>
  <c r="Q153" i="11"/>
  <c r="P153" i="11"/>
  <c r="O153" i="11"/>
  <c r="N153" i="11"/>
  <c r="M153" i="11"/>
  <c r="L153" i="11"/>
  <c r="K153" i="11"/>
  <c r="J153" i="11"/>
  <c r="I153" i="11"/>
  <c r="H153" i="11"/>
  <c r="G153" i="11"/>
  <c r="F153" i="11"/>
  <c r="E153" i="11"/>
  <c r="D153" i="11"/>
  <c r="C153" i="11"/>
  <c r="B153" i="11"/>
  <c r="W152" i="11"/>
  <c r="V152" i="11"/>
  <c r="U152" i="11"/>
  <c r="T152" i="11"/>
  <c r="S152" i="11"/>
  <c r="R152" i="11"/>
  <c r="Q152" i="11"/>
  <c r="P152" i="11"/>
  <c r="O152" i="11"/>
  <c r="N152" i="11"/>
  <c r="M152" i="11"/>
  <c r="L152" i="11"/>
  <c r="K152" i="11"/>
  <c r="J152" i="11"/>
  <c r="I152" i="11"/>
  <c r="H152" i="11"/>
  <c r="G152" i="11"/>
  <c r="F152" i="11"/>
  <c r="E152" i="11"/>
  <c r="D152" i="11"/>
  <c r="C152" i="11"/>
  <c r="B152" i="11"/>
  <c r="W151" i="11"/>
  <c r="V151" i="11"/>
  <c r="U151" i="11"/>
  <c r="T151" i="11"/>
  <c r="S151" i="11"/>
  <c r="R151" i="11"/>
  <c r="Q151" i="11"/>
  <c r="P151" i="11"/>
  <c r="O151" i="11"/>
  <c r="N151" i="11"/>
  <c r="M151" i="11"/>
  <c r="L151" i="11"/>
  <c r="K151" i="11"/>
  <c r="J151" i="11"/>
  <c r="I151" i="11"/>
  <c r="H151" i="11"/>
  <c r="G151" i="11"/>
  <c r="F151" i="11"/>
  <c r="E151" i="11"/>
  <c r="D151" i="11"/>
  <c r="C151" i="11"/>
  <c r="B151" i="11"/>
  <c r="W150" i="11"/>
  <c r="V150" i="11"/>
  <c r="U150" i="11"/>
  <c r="T150" i="11"/>
  <c r="S150" i="11"/>
  <c r="R150" i="11"/>
  <c r="Q150" i="11"/>
  <c r="P150" i="11"/>
  <c r="O150" i="11"/>
  <c r="N150" i="11"/>
  <c r="M150" i="11"/>
  <c r="L150" i="11"/>
  <c r="K150" i="11"/>
  <c r="J150" i="11"/>
  <c r="I150" i="11"/>
  <c r="H150" i="11"/>
  <c r="G150" i="11"/>
  <c r="F150" i="11"/>
  <c r="E150" i="11"/>
  <c r="D150" i="11"/>
  <c r="C150" i="11"/>
  <c r="B150" i="11"/>
  <c r="W149" i="11"/>
  <c r="V149" i="11"/>
  <c r="U149" i="11"/>
  <c r="T149" i="11"/>
  <c r="S149" i="11"/>
  <c r="R149" i="11"/>
  <c r="Q149" i="11"/>
  <c r="P149" i="11"/>
  <c r="O149" i="11"/>
  <c r="N149" i="11"/>
  <c r="M149" i="11"/>
  <c r="L149" i="11"/>
  <c r="K149" i="11"/>
  <c r="J149" i="11"/>
  <c r="I149" i="11"/>
  <c r="H149" i="11"/>
  <c r="G149" i="11"/>
  <c r="F149" i="11"/>
  <c r="E149" i="11"/>
  <c r="D149" i="11"/>
  <c r="C149" i="11"/>
  <c r="B149" i="11"/>
  <c r="W148" i="11"/>
  <c r="V148" i="11"/>
  <c r="U148" i="11"/>
  <c r="T148" i="11"/>
  <c r="S148" i="11"/>
  <c r="R148" i="11"/>
  <c r="Q148" i="11"/>
  <c r="P148" i="11"/>
  <c r="O148" i="11"/>
  <c r="N148" i="11"/>
  <c r="M148" i="11"/>
  <c r="L148" i="11"/>
  <c r="K148" i="11"/>
  <c r="J148" i="11"/>
  <c r="I148" i="11"/>
  <c r="H148" i="11"/>
  <c r="G148" i="11"/>
  <c r="F148" i="11"/>
  <c r="E148" i="11"/>
  <c r="D148" i="11"/>
  <c r="C148" i="11"/>
  <c r="B148" i="11"/>
  <c r="W144" i="11"/>
  <c r="V144" i="11"/>
  <c r="U144" i="11"/>
  <c r="T144" i="11"/>
  <c r="S144" i="11"/>
  <c r="R144" i="11"/>
  <c r="Q144" i="11"/>
  <c r="P144" i="11"/>
  <c r="O144" i="11"/>
  <c r="N144" i="11"/>
  <c r="M144" i="11"/>
  <c r="L144" i="11"/>
  <c r="K144" i="11"/>
  <c r="J144" i="11"/>
  <c r="I144" i="11"/>
  <c r="H144" i="11"/>
  <c r="G144" i="11"/>
  <c r="F144" i="11"/>
  <c r="E144" i="11"/>
  <c r="D144" i="11"/>
  <c r="C144" i="11"/>
  <c r="B144" i="11"/>
  <c r="W143" i="11"/>
  <c r="V143" i="11"/>
  <c r="U143" i="11"/>
  <c r="T143" i="11"/>
  <c r="S143" i="11"/>
  <c r="R143" i="11"/>
  <c r="Q143" i="11"/>
  <c r="P143" i="11"/>
  <c r="O143" i="11"/>
  <c r="N143" i="11"/>
  <c r="M143" i="11"/>
  <c r="L143" i="11"/>
  <c r="K143" i="11"/>
  <c r="J143" i="11"/>
  <c r="I143" i="11"/>
  <c r="H143" i="11"/>
  <c r="G143" i="11"/>
  <c r="F143" i="11"/>
  <c r="E143" i="11"/>
  <c r="D143" i="11"/>
  <c r="C143" i="11"/>
  <c r="B143" i="11"/>
  <c r="W142" i="11"/>
  <c r="V142" i="11"/>
  <c r="U142" i="11"/>
  <c r="T142" i="11"/>
  <c r="S142" i="11"/>
  <c r="R142" i="11"/>
  <c r="Q142" i="11"/>
  <c r="P142" i="11"/>
  <c r="O142" i="11"/>
  <c r="N142" i="11"/>
  <c r="M142" i="11"/>
  <c r="L142" i="11"/>
  <c r="K142" i="11"/>
  <c r="J142" i="11"/>
  <c r="I142" i="11"/>
  <c r="H142" i="11"/>
  <c r="G142" i="11"/>
  <c r="F142" i="11"/>
  <c r="E142" i="11"/>
  <c r="D142" i="11"/>
  <c r="C142" i="11"/>
  <c r="B142" i="11"/>
  <c r="W141" i="11"/>
  <c r="V141" i="11"/>
  <c r="U141" i="11"/>
  <c r="T141" i="11"/>
  <c r="S141" i="11"/>
  <c r="R141" i="11"/>
  <c r="Q141" i="11"/>
  <c r="P141" i="11"/>
  <c r="O141" i="11"/>
  <c r="N141" i="11"/>
  <c r="M141" i="11"/>
  <c r="L141" i="11"/>
  <c r="K141" i="11"/>
  <c r="J141" i="11"/>
  <c r="I141" i="11"/>
  <c r="H141" i="11"/>
  <c r="G141" i="11"/>
  <c r="F141" i="11"/>
  <c r="E141" i="11"/>
  <c r="D141" i="11"/>
  <c r="C141" i="11"/>
  <c r="B141" i="11"/>
  <c r="W140" i="11"/>
  <c r="V140" i="11"/>
  <c r="U140" i="11"/>
  <c r="T140" i="11"/>
  <c r="S140" i="11"/>
  <c r="R140" i="11"/>
  <c r="Q140" i="11"/>
  <c r="P140" i="11"/>
  <c r="O140" i="11"/>
  <c r="N140" i="11"/>
  <c r="M140" i="11"/>
  <c r="L140" i="11"/>
  <c r="K140" i="11"/>
  <c r="J140" i="11"/>
  <c r="I140" i="11"/>
  <c r="H140" i="11"/>
  <c r="G140" i="11"/>
  <c r="F140" i="11"/>
  <c r="E140" i="11"/>
  <c r="D140" i="11"/>
  <c r="C140" i="11"/>
  <c r="B140" i="11"/>
  <c r="W139" i="11"/>
  <c r="V139" i="11"/>
  <c r="U139" i="11"/>
  <c r="T139" i="11"/>
  <c r="S139" i="11"/>
  <c r="R139" i="11"/>
  <c r="Q139" i="11"/>
  <c r="P139" i="11"/>
  <c r="O139" i="11"/>
  <c r="N139" i="11"/>
  <c r="M139" i="11"/>
  <c r="L139" i="11"/>
  <c r="K139" i="11"/>
  <c r="J139" i="11"/>
  <c r="I139" i="11"/>
  <c r="H139" i="11"/>
  <c r="G139" i="11"/>
  <c r="F139" i="11"/>
  <c r="E139" i="11"/>
  <c r="D139" i="11"/>
  <c r="C139" i="11"/>
  <c r="B139" i="11"/>
  <c r="W138" i="11"/>
  <c r="V138" i="11"/>
  <c r="U138" i="11"/>
  <c r="T138" i="11"/>
  <c r="S138" i="11"/>
  <c r="R138" i="11"/>
  <c r="Q138" i="11"/>
  <c r="P138" i="11"/>
  <c r="O138" i="11"/>
  <c r="N138" i="11"/>
  <c r="M138" i="11"/>
  <c r="L138" i="11"/>
  <c r="K138" i="11"/>
  <c r="J138" i="11"/>
  <c r="I138" i="11"/>
  <c r="H138" i="11"/>
  <c r="G138" i="11"/>
  <c r="F138" i="11"/>
  <c r="E138" i="11"/>
  <c r="D138" i="11"/>
  <c r="C138" i="11"/>
  <c r="B138" i="11"/>
  <c r="W137" i="11"/>
  <c r="V137" i="11"/>
  <c r="U137" i="11"/>
  <c r="T137" i="11"/>
  <c r="S137" i="11"/>
  <c r="R137" i="11"/>
  <c r="Q137" i="11"/>
  <c r="P137" i="11"/>
  <c r="O137" i="11"/>
  <c r="N137" i="11"/>
  <c r="M137" i="11"/>
  <c r="L137" i="11"/>
  <c r="K137" i="11"/>
  <c r="J137" i="11"/>
  <c r="I137" i="11"/>
  <c r="H137" i="11"/>
  <c r="G137" i="11"/>
  <c r="F137" i="11"/>
  <c r="E137" i="11"/>
  <c r="D137" i="11"/>
  <c r="C137" i="11"/>
  <c r="B137" i="11"/>
  <c r="W131" i="11"/>
  <c r="V131" i="11"/>
  <c r="U131" i="11"/>
  <c r="T131" i="11"/>
  <c r="S131" i="11"/>
  <c r="R131" i="11"/>
  <c r="Q131" i="11"/>
  <c r="P131" i="11"/>
  <c r="O131" i="11"/>
  <c r="N131" i="11"/>
  <c r="M131" i="11"/>
  <c r="L131" i="11"/>
  <c r="K131" i="11"/>
  <c r="J131" i="11"/>
  <c r="I131" i="11"/>
  <c r="H131" i="11"/>
  <c r="G131" i="11"/>
  <c r="F131" i="11"/>
  <c r="E131" i="11"/>
  <c r="D131" i="11"/>
  <c r="C131" i="11"/>
  <c r="B131" i="11"/>
  <c r="O129" i="11"/>
  <c r="U128" i="11"/>
  <c r="T128" i="11"/>
  <c r="W127" i="11"/>
  <c r="V127" i="11"/>
  <c r="U127" i="11"/>
  <c r="T127" i="11"/>
  <c r="S127" i="11"/>
  <c r="R127" i="11"/>
  <c r="Q127" i="11"/>
  <c r="P127" i="11"/>
  <c r="O127" i="11"/>
  <c r="N127" i="11"/>
  <c r="M127" i="11"/>
  <c r="L127" i="11"/>
  <c r="K127" i="11"/>
  <c r="J127" i="11"/>
  <c r="I127" i="11"/>
  <c r="H127" i="11"/>
  <c r="G127" i="11"/>
  <c r="F127" i="11"/>
  <c r="E127" i="11"/>
  <c r="D127" i="11"/>
  <c r="C127" i="11"/>
  <c r="B127" i="11"/>
  <c r="W125" i="11"/>
  <c r="W124" i="11"/>
  <c r="V124" i="11"/>
  <c r="U124" i="11"/>
  <c r="T124" i="11"/>
  <c r="S124" i="11"/>
  <c r="R124" i="11"/>
  <c r="Q124" i="11"/>
  <c r="P124" i="11"/>
  <c r="O124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B124" i="11"/>
  <c r="R123" i="11"/>
  <c r="W121" i="11"/>
  <c r="V121" i="11"/>
  <c r="U121" i="11"/>
  <c r="T121" i="11"/>
  <c r="S121" i="11"/>
  <c r="R121" i="11"/>
  <c r="Q121" i="11"/>
  <c r="P121" i="11"/>
  <c r="O121" i="11"/>
  <c r="N121" i="11"/>
  <c r="M121" i="11"/>
  <c r="L121" i="11"/>
  <c r="K121" i="11"/>
  <c r="J121" i="11"/>
  <c r="I121" i="11"/>
  <c r="H121" i="11"/>
  <c r="G121" i="11"/>
  <c r="F121" i="11"/>
  <c r="E121" i="11"/>
  <c r="D121" i="11"/>
  <c r="C121" i="11"/>
  <c r="B121" i="11"/>
  <c r="W120" i="11"/>
  <c r="V120" i="11"/>
  <c r="U120" i="11"/>
  <c r="T120" i="11"/>
  <c r="S120" i="11"/>
  <c r="R120" i="11"/>
  <c r="Q120" i="11"/>
  <c r="P120" i="11"/>
  <c r="O120" i="11"/>
  <c r="N120" i="11"/>
  <c r="M120" i="11"/>
  <c r="L120" i="11"/>
  <c r="K120" i="11"/>
  <c r="J120" i="11"/>
  <c r="I120" i="11"/>
  <c r="H120" i="11"/>
  <c r="G120" i="11"/>
  <c r="F120" i="11"/>
  <c r="E120" i="11"/>
  <c r="D120" i="11"/>
  <c r="C120" i="11"/>
  <c r="B120" i="11"/>
  <c r="W119" i="11"/>
  <c r="V119" i="11"/>
  <c r="U119" i="11"/>
  <c r="T119" i="11"/>
  <c r="S119" i="11"/>
  <c r="R119" i="11"/>
  <c r="Q119" i="11"/>
  <c r="P119" i="11"/>
  <c r="O119" i="11"/>
  <c r="N119" i="11"/>
  <c r="M119" i="11"/>
  <c r="L119" i="11"/>
  <c r="K119" i="11"/>
  <c r="J119" i="11"/>
  <c r="I119" i="11"/>
  <c r="H119" i="11"/>
  <c r="G119" i="11"/>
  <c r="F119" i="11"/>
  <c r="E119" i="11"/>
  <c r="D119" i="11"/>
  <c r="C119" i="11"/>
  <c r="B119" i="11"/>
  <c r="W118" i="11"/>
  <c r="V118" i="11"/>
  <c r="U118" i="11"/>
  <c r="T118" i="11"/>
  <c r="S118" i="11"/>
  <c r="R118" i="11"/>
  <c r="Q118" i="11"/>
  <c r="P118" i="11"/>
  <c r="O118" i="11"/>
  <c r="N118" i="11"/>
  <c r="M118" i="11"/>
  <c r="L118" i="11"/>
  <c r="K118" i="11"/>
  <c r="J118" i="11"/>
  <c r="I118" i="11"/>
  <c r="H118" i="11"/>
  <c r="G118" i="11"/>
  <c r="F118" i="11"/>
  <c r="E118" i="11"/>
  <c r="D118" i="11"/>
  <c r="C118" i="11"/>
  <c r="B118" i="11"/>
  <c r="B115" i="11"/>
  <c r="W114" i="11"/>
  <c r="V114" i="11"/>
  <c r="U114" i="11"/>
  <c r="T114" i="11"/>
  <c r="S114" i="11"/>
  <c r="R114" i="11"/>
  <c r="Q114" i="11"/>
  <c r="P114" i="11"/>
  <c r="O114" i="11"/>
  <c r="N114" i="11"/>
  <c r="M114" i="11"/>
  <c r="L114" i="11"/>
  <c r="K114" i="11"/>
  <c r="J114" i="11"/>
  <c r="I114" i="11"/>
  <c r="H114" i="11"/>
  <c r="G114" i="11"/>
  <c r="F114" i="11"/>
  <c r="E114" i="11"/>
  <c r="D114" i="11"/>
  <c r="C114" i="11"/>
  <c r="B114" i="11"/>
  <c r="B111" i="11"/>
  <c r="W110" i="11"/>
  <c r="V110" i="11"/>
  <c r="U110" i="11"/>
  <c r="T110" i="11"/>
  <c r="S110" i="11"/>
  <c r="R110" i="11"/>
  <c r="Q110" i="11"/>
  <c r="P110" i="11"/>
  <c r="O110" i="11"/>
  <c r="N110" i="11"/>
  <c r="M110" i="11"/>
  <c r="L110" i="11"/>
  <c r="K110" i="11"/>
  <c r="J110" i="11"/>
  <c r="I110" i="11"/>
  <c r="H110" i="11"/>
  <c r="G110" i="11"/>
  <c r="F110" i="11"/>
  <c r="E110" i="11"/>
  <c r="D110" i="11"/>
  <c r="C110" i="11"/>
  <c r="B110" i="11"/>
  <c r="F108" i="11"/>
  <c r="B106" i="11"/>
  <c r="W104" i="11"/>
  <c r="V104" i="11"/>
  <c r="U104" i="11"/>
  <c r="T104" i="11"/>
  <c r="S104" i="11"/>
  <c r="R104" i="11"/>
  <c r="Q104" i="11"/>
  <c r="P104" i="11"/>
  <c r="O104" i="11"/>
  <c r="N104" i="11"/>
  <c r="M104" i="11"/>
  <c r="L104" i="11"/>
  <c r="K104" i="11"/>
  <c r="J104" i="11"/>
  <c r="I104" i="11"/>
  <c r="H104" i="11"/>
  <c r="G104" i="11"/>
  <c r="F104" i="11"/>
  <c r="E104" i="11"/>
  <c r="D104" i="11"/>
  <c r="C104" i="11"/>
  <c r="B104" i="11"/>
  <c r="W103" i="11"/>
  <c r="V103" i="11"/>
  <c r="U103" i="11"/>
  <c r="T103" i="11"/>
  <c r="S103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B103" i="11"/>
  <c r="W102" i="11"/>
  <c r="V102" i="11"/>
  <c r="U102" i="11"/>
  <c r="T102" i="11"/>
  <c r="S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B102" i="11"/>
  <c r="W101" i="11"/>
  <c r="V101" i="11"/>
  <c r="U101" i="11"/>
  <c r="T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B101" i="11"/>
  <c r="W79" i="11"/>
  <c r="W54" i="11" s="1"/>
  <c r="V79" i="11"/>
  <c r="U79" i="11"/>
  <c r="U54" i="11" s="1"/>
  <c r="T79" i="11"/>
  <c r="T54" i="11" s="1"/>
  <c r="T56" i="8" s="1"/>
  <c r="T101" i="4" s="1"/>
  <c r="S79" i="11"/>
  <c r="R79" i="11"/>
  <c r="Q79" i="11"/>
  <c r="Q156" i="11" s="1"/>
  <c r="P79" i="11"/>
  <c r="O79" i="11"/>
  <c r="O54" i="11" s="1"/>
  <c r="N79" i="11"/>
  <c r="N54" i="11" s="1"/>
  <c r="M79" i="11"/>
  <c r="M54" i="11" s="1"/>
  <c r="L79" i="11"/>
  <c r="L54" i="11" s="1"/>
  <c r="L56" i="8" s="1"/>
  <c r="L101" i="4" s="1"/>
  <c r="K79" i="11"/>
  <c r="K54" i="11" s="1"/>
  <c r="K56" i="8" s="1"/>
  <c r="K101" i="4" s="1"/>
  <c r="J79" i="11"/>
  <c r="J54" i="11" s="1"/>
  <c r="I79" i="11"/>
  <c r="I54" i="11" s="1"/>
  <c r="H79" i="11"/>
  <c r="H54" i="11" s="1"/>
  <c r="G79" i="11"/>
  <c r="G54" i="11" s="1"/>
  <c r="G129" i="11" s="1"/>
  <c r="F79" i="11"/>
  <c r="F54" i="11" s="1"/>
  <c r="E79" i="11"/>
  <c r="E54" i="11" s="1"/>
  <c r="E132" i="11" s="1"/>
  <c r="D79" i="11"/>
  <c r="D54" i="11" s="1"/>
  <c r="D132" i="11" s="1"/>
  <c r="C79" i="11"/>
  <c r="C54" i="11" s="1"/>
  <c r="B79" i="11"/>
  <c r="B54" i="11" s="1"/>
  <c r="V54" i="11"/>
  <c r="V130" i="11" s="1"/>
  <c r="S54" i="11"/>
  <c r="S56" i="8" s="1"/>
  <c r="S101" i="4" s="1"/>
  <c r="R54" i="11"/>
  <c r="R147" i="11" s="1"/>
  <c r="Q54" i="11"/>
  <c r="Q147" i="11" s="1"/>
  <c r="P54" i="11"/>
  <c r="P147" i="11" s="1"/>
  <c r="W35" i="11"/>
  <c r="W145" i="11" s="1"/>
  <c r="V35" i="11"/>
  <c r="U35" i="11"/>
  <c r="U145" i="11" s="1"/>
  <c r="T35" i="11"/>
  <c r="T145" i="11" s="1"/>
  <c r="S35" i="11"/>
  <c r="S5" i="11" s="1"/>
  <c r="R35" i="11"/>
  <c r="R145" i="11" s="1"/>
  <c r="Q35" i="11"/>
  <c r="Q145" i="11" s="1"/>
  <c r="P35" i="11"/>
  <c r="O35" i="11"/>
  <c r="O145" i="11" s="1"/>
  <c r="N35" i="11"/>
  <c r="N145" i="11" s="1"/>
  <c r="M35" i="11"/>
  <c r="M145" i="11" s="1"/>
  <c r="L35" i="11"/>
  <c r="L145" i="11" s="1"/>
  <c r="K35" i="11"/>
  <c r="K5" i="11" s="1"/>
  <c r="J35" i="11"/>
  <c r="J145" i="11" s="1"/>
  <c r="I35" i="11"/>
  <c r="H35" i="11"/>
  <c r="G35" i="11"/>
  <c r="G5" i="11" s="1"/>
  <c r="F35" i="11"/>
  <c r="E35" i="11"/>
  <c r="E5" i="11" s="1"/>
  <c r="D35" i="11"/>
  <c r="D5" i="11" s="1"/>
  <c r="C35" i="11"/>
  <c r="C5" i="11" s="1"/>
  <c r="B35" i="11"/>
  <c r="V5" i="11"/>
  <c r="V136" i="11" s="1"/>
  <c r="F5" i="11"/>
  <c r="F112" i="11" s="1"/>
  <c r="B5" i="11"/>
  <c r="B136" i="11" s="1"/>
  <c r="A1" i="11"/>
  <c r="V156" i="10"/>
  <c r="U156" i="10"/>
  <c r="N156" i="10"/>
  <c r="M156" i="10"/>
  <c r="W155" i="10"/>
  <c r="V155" i="10"/>
  <c r="U155" i="10"/>
  <c r="T155" i="10"/>
  <c r="S155" i="10"/>
  <c r="R155" i="10"/>
  <c r="Q155" i="10"/>
  <c r="P155" i="10"/>
  <c r="O155" i="10"/>
  <c r="N155" i="10"/>
  <c r="M155" i="10"/>
  <c r="L155" i="10"/>
  <c r="K155" i="10"/>
  <c r="J155" i="10"/>
  <c r="I155" i="10"/>
  <c r="H155" i="10"/>
  <c r="G155" i="10"/>
  <c r="F155" i="10"/>
  <c r="E155" i="10"/>
  <c r="D155" i="10"/>
  <c r="C155" i="10"/>
  <c r="B155" i="10"/>
  <c r="W154" i="10"/>
  <c r="V154" i="10"/>
  <c r="U154" i="10"/>
  <c r="T154" i="10"/>
  <c r="S154" i="10"/>
  <c r="R154" i="10"/>
  <c r="Q154" i="10"/>
  <c r="P154" i="10"/>
  <c r="O154" i="10"/>
  <c r="N154" i="10"/>
  <c r="M154" i="10"/>
  <c r="L154" i="10"/>
  <c r="K154" i="10"/>
  <c r="J154" i="10"/>
  <c r="I154" i="10"/>
  <c r="H154" i="10"/>
  <c r="G154" i="10"/>
  <c r="F154" i="10"/>
  <c r="E154" i="10"/>
  <c r="D154" i="10"/>
  <c r="C154" i="10"/>
  <c r="B154" i="10"/>
  <c r="W153" i="10"/>
  <c r="V153" i="10"/>
  <c r="U153" i="10"/>
  <c r="T153" i="10"/>
  <c r="S153" i="10"/>
  <c r="R153" i="10"/>
  <c r="Q153" i="10"/>
  <c r="P153" i="10"/>
  <c r="O153" i="10"/>
  <c r="N153" i="10"/>
  <c r="M153" i="10"/>
  <c r="L153" i="10"/>
  <c r="K153" i="10"/>
  <c r="J153" i="10"/>
  <c r="I153" i="10"/>
  <c r="H153" i="10"/>
  <c r="G153" i="10"/>
  <c r="F153" i="10"/>
  <c r="E153" i="10"/>
  <c r="D153" i="10"/>
  <c r="C153" i="10"/>
  <c r="B153" i="10"/>
  <c r="W152" i="10"/>
  <c r="V152" i="10"/>
  <c r="U152" i="10"/>
  <c r="T152" i="10"/>
  <c r="S152" i="10"/>
  <c r="R152" i="10"/>
  <c r="Q152" i="10"/>
  <c r="P152" i="10"/>
  <c r="O152" i="10"/>
  <c r="N152" i="10"/>
  <c r="M152" i="10"/>
  <c r="L152" i="10"/>
  <c r="K152" i="10"/>
  <c r="J152" i="10"/>
  <c r="I152" i="10"/>
  <c r="H152" i="10"/>
  <c r="G152" i="10"/>
  <c r="F152" i="10"/>
  <c r="E152" i="10"/>
  <c r="D152" i="10"/>
  <c r="C152" i="10"/>
  <c r="B152" i="10"/>
  <c r="W151" i="10"/>
  <c r="V151" i="10"/>
  <c r="U151" i="10"/>
  <c r="T151" i="10"/>
  <c r="S151" i="10"/>
  <c r="R151" i="10"/>
  <c r="Q151" i="10"/>
  <c r="P151" i="10"/>
  <c r="O151" i="10"/>
  <c r="N151" i="10"/>
  <c r="M151" i="10"/>
  <c r="L151" i="10"/>
  <c r="K151" i="10"/>
  <c r="J151" i="10"/>
  <c r="I151" i="10"/>
  <c r="H151" i="10"/>
  <c r="G151" i="10"/>
  <c r="F151" i="10"/>
  <c r="E151" i="10"/>
  <c r="D151" i="10"/>
  <c r="C151" i="10"/>
  <c r="B151" i="10"/>
  <c r="W150" i="10"/>
  <c r="V150" i="10"/>
  <c r="U150" i="10"/>
  <c r="T150" i="10"/>
  <c r="S150" i="10"/>
  <c r="R150" i="10"/>
  <c r="Q150" i="10"/>
  <c r="P150" i="10"/>
  <c r="O150" i="10"/>
  <c r="N150" i="10"/>
  <c r="M150" i="10"/>
  <c r="L150" i="10"/>
  <c r="K150" i="10"/>
  <c r="J150" i="10"/>
  <c r="I150" i="10"/>
  <c r="H150" i="10"/>
  <c r="G150" i="10"/>
  <c r="F150" i="10"/>
  <c r="E150" i="10"/>
  <c r="D150" i="10"/>
  <c r="C150" i="10"/>
  <c r="B150" i="10"/>
  <c r="W149" i="10"/>
  <c r="V149" i="10"/>
  <c r="U149" i="10"/>
  <c r="T149" i="10"/>
  <c r="S149" i="10"/>
  <c r="R149" i="10"/>
  <c r="Q149" i="10"/>
  <c r="P149" i="10"/>
  <c r="O149" i="10"/>
  <c r="N149" i="10"/>
  <c r="M149" i="10"/>
  <c r="L149" i="10"/>
  <c r="K149" i="10"/>
  <c r="J149" i="10"/>
  <c r="I149" i="10"/>
  <c r="H149" i="10"/>
  <c r="G149" i="10"/>
  <c r="F149" i="10"/>
  <c r="E149" i="10"/>
  <c r="D149" i="10"/>
  <c r="C149" i="10"/>
  <c r="B149" i="10"/>
  <c r="W148" i="10"/>
  <c r="V148" i="10"/>
  <c r="U148" i="10"/>
  <c r="T148" i="10"/>
  <c r="S148" i="10"/>
  <c r="R148" i="10"/>
  <c r="Q148" i="10"/>
  <c r="P148" i="10"/>
  <c r="O148" i="10"/>
  <c r="N148" i="10"/>
  <c r="M148" i="10"/>
  <c r="L148" i="10"/>
  <c r="K148" i="10"/>
  <c r="J148" i="10"/>
  <c r="I148" i="10"/>
  <c r="H148" i="10"/>
  <c r="G148" i="10"/>
  <c r="F148" i="10"/>
  <c r="E148" i="10"/>
  <c r="D148" i="10"/>
  <c r="C148" i="10"/>
  <c r="B148" i="10"/>
  <c r="W147" i="10"/>
  <c r="V147" i="10"/>
  <c r="U147" i="10"/>
  <c r="T147" i="10"/>
  <c r="S147" i="10"/>
  <c r="R147" i="10"/>
  <c r="Q147" i="10"/>
  <c r="P147" i="10"/>
  <c r="O147" i="10"/>
  <c r="N147" i="10"/>
  <c r="M147" i="10"/>
  <c r="L147" i="10"/>
  <c r="K147" i="10"/>
  <c r="J147" i="10"/>
  <c r="I147" i="10"/>
  <c r="H147" i="10"/>
  <c r="G147" i="10"/>
  <c r="F147" i="10"/>
  <c r="E147" i="10"/>
  <c r="D147" i="10"/>
  <c r="C147" i="10"/>
  <c r="B147" i="10"/>
  <c r="W144" i="10"/>
  <c r="V144" i="10"/>
  <c r="U144" i="10"/>
  <c r="T144" i="10"/>
  <c r="S144" i="10"/>
  <c r="R144" i="10"/>
  <c r="Q144" i="10"/>
  <c r="P144" i="10"/>
  <c r="O144" i="10"/>
  <c r="N144" i="10"/>
  <c r="M144" i="10"/>
  <c r="L144" i="10"/>
  <c r="K144" i="10"/>
  <c r="J144" i="10"/>
  <c r="I144" i="10"/>
  <c r="H144" i="10"/>
  <c r="G144" i="10"/>
  <c r="F144" i="10"/>
  <c r="E144" i="10"/>
  <c r="D144" i="10"/>
  <c r="C144" i="10"/>
  <c r="B144" i="10"/>
  <c r="W143" i="10"/>
  <c r="V143" i="10"/>
  <c r="U143" i="10"/>
  <c r="T143" i="10"/>
  <c r="S143" i="10"/>
  <c r="R143" i="10"/>
  <c r="Q143" i="10"/>
  <c r="P143" i="10"/>
  <c r="O143" i="10"/>
  <c r="N143" i="10"/>
  <c r="M143" i="10"/>
  <c r="L143" i="10"/>
  <c r="K143" i="10"/>
  <c r="J143" i="10"/>
  <c r="I143" i="10"/>
  <c r="H143" i="10"/>
  <c r="G143" i="10"/>
  <c r="F143" i="10"/>
  <c r="E143" i="10"/>
  <c r="D143" i="10"/>
  <c r="C143" i="10"/>
  <c r="B143" i="10"/>
  <c r="W142" i="10"/>
  <c r="V142" i="10"/>
  <c r="U142" i="10"/>
  <c r="T142" i="10"/>
  <c r="S142" i="10"/>
  <c r="R142" i="10"/>
  <c r="Q142" i="10"/>
  <c r="P142" i="10"/>
  <c r="O142" i="10"/>
  <c r="N142" i="10"/>
  <c r="M142" i="10"/>
  <c r="L142" i="10"/>
  <c r="K142" i="10"/>
  <c r="J142" i="10"/>
  <c r="I142" i="10"/>
  <c r="H142" i="10"/>
  <c r="G142" i="10"/>
  <c r="F142" i="10"/>
  <c r="E142" i="10"/>
  <c r="D142" i="10"/>
  <c r="C142" i="10"/>
  <c r="B142" i="10"/>
  <c r="W141" i="10"/>
  <c r="V141" i="10"/>
  <c r="U141" i="10"/>
  <c r="T141" i="10"/>
  <c r="S141" i="10"/>
  <c r="R141" i="10"/>
  <c r="Q141" i="10"/>
  <c r="P141" i="10"/>
  <c r="O141" i="10"/>
  <c r="N141" i="10"/>
  <c r="M141" i="10"/>
  <c r="L141" i="10"/>
  <c r="K141" i="10"/>
  <c r="J141" i="10"/>
  <c r="I141" i="10"/>
  <c r="H141" i="10"/>
  <c r="G141" i="10"/>
  <c r="F141" i="10"/>
  <c r="E141" i="10"/>
  <c r="D141" i="10"/>
  <c r="C141" i="10"/>
  <c r="B141" i="10"/>
  <c r="W140" i="10"/>
  <c r="V140" i="10"/>
  <c r="U140" i="10"/>
  <c r="T140" i="10"/>
  <c r="S140" i="10"/>
  <c r="R140" i="10"/>
  <c r="Q140" i="10"/>
  <c r="P140" i="10"/>
  <c r="O140" i="10"/>
  <c r="N140" i="10"/>
  <c r="M140" i="10"/>
  <c r="L140" i="10"/>
  <c r="K140" i="10"/>
  <c r="J140" i="10"/>
  <c r="I140" i="10"/>
  <c r="H140" i="10"/>
  <c r="G140" i="10"/>
  <c r="F140" i="10"/>
  <c r="E140" i="10"/>
  <c r="D140" i="10"/>
  <c r="C140" i="10"/>
  <c r="B140" i="10"/>
  <c r="W139" i="10"/>
  <c r="V139" i="10"/>
  <c r="U139" i="10"/>
  <c r="T139" i="10"/>
  <c r="S139" i="10"/>
  <c r="R139" i="10"/>
  <c r="Q139" i="10"/>
  <c r="P139" i="10"/>
  <c r="O139" i="10"/>
  <c r="N139" i="10"/>
  <c r="M139" i="10"/>
  <c r="L139" i="10"/>
  <c r="K139" i="10"/>
  <c r="J139" i="10"/>
  <c r="I139" i="10"/>
  <c r="H139" i="10"/>
  <c r="G139" i="10"/>
  <c r="F139" i="10"/>
  <c r="E139" i="10"/>
  <c r="D139" i="10"/>
  <c r="C139" i="10"/>
  <c r="B139" i="10"/>
  <c r="W138" i="10"/>
  <c r="V138" i="10"/>
  <c r="U138" i="10"/>
  <c r="T138" i="10"/>
  <c r="S138" i="10"/>
  <c r="R138" i="10"/>
  <c r="Q138" i="10"/>
  <c r="P138" i="10"/>
  <c r="O138" i="10"/>
  <c r="N138" i="10"/>
  <c r="M138" i="10"/>
  <c r="L138" i="10"/>
  <c r="K138" i="10"/>
  <c r="J138" i="10"/>
  <c r="I138" i="10"/>
  <c r="H138" i="10"/>
  <c r="G138" i="10"/>
  <c r="F138" i="10"/>
  <c r="E138" i="10"/>
  <c r="D138" i="10"/>
  <c r="C138" i="10"/>
  <c r="B138" i="10"/>
  <c r="W137" i="10"/>
  <c r="V137" i="10"/>
  <c r="U137" i="10"/>
  <c r="T137" i="10"/>
  <c r="S137" i="10"/>
  <c r="R137" i="10"/>
  <c r="Q137" i="10"/>
  <c r="P137" i="10"/>
  <c r="O137" i="10"/>
  <c r="N137" i="10"/>
  <c r="M137" i="10"/>
  <c r="L137" i="10"/>
  <c r="K137" i="10"/>
  <c r="J137" i="10"/>
  <c r="I137" i="10"/>
  <c r="H137" i="10"/>
  <c r="G137" i="10"/>
  <c r="F137" i="10"/>
  <c r="E137" i="10"/>
  <c r="D137" i="10"/>
  <c r="C137" i="10"/>
  <c r="B137" i="10"/>
  <c r="W136" i="10"/>
  <c r="V136" i="10"/>
  <c r="U136" i="10"/>
  <c r="T136" i="10"/>
  <c r="S136" i="10"/>
  <c r="R136" i="10"/>
  <c r="Q136" i="10"/>
  <c r="P136" i="10"/>
  <c r="O136" i="10"/>
  <c r="N136" i="10"/>
  <c r="M136" i="10"/>
  <c r="L136" i="10"/>
  <c r="K136" i="10"/>
  <c r="J136" i="10"/>
  <c r="I136" i="10"/>
  <c r="H136" i="10"/>
  <c r="G136" i="10"/>
  <c r="F136" i="10"/>
  <c r="E136" i="10"/>
  <c r="D136" i="10"/>
  <c r="C136" i="10"/>
  <c r="B136" i="10"/>
  <c r="W131" i="10"/>
  <c r="V131" i="10"/>
  <c r="U131" i="10"/>
  <c r="T131" i="10"/>
  <c r="S131" i="10"/>
  <c r="R131" i="10"/>
  <c r="Q131" i="10"/>
  <c r="P131" i="10"/>
  <c r="O131" i="10"/>
  <c r="N131" i="10"/>
  <c r="M131" i="10"/>
  <c r="L131" i="10"/>
  <c r="K131" i="10"/>
  <c r="J131" i="10"/>
  <c r="I131" i="10"/>
  <c r="H131" i="10"/>
  <c r="G131" i="10"/>
  <c r="F131" i="10"/>
  <c r="E131" i="10"/>
  <c r="D131" i="10"/>
  <c r="C131" i="10"/>
  <c r="B131" i="10"/>
  <c r="W130" i="10"/>
  <c r="V130" i="10"/>
  <c r="U130" i="10"/>
  <c r="T130" i="10"/>
  <c r="S130" i="10"/>
  <c r="R130" i="10"/>
  <c r="Q130" i="10"/>
  <c r="P130" i="10"/>
  <c r="O130" i="10"/>
  <c r="N130" i="10"/>
  <c r="M130" i="10"/>
  <c r="L130" i="10"/>
  <c r="K130" i="10"/>
  <c r="J130" i="10"/>
  <c r="I130" i="10"/>
  <c r="H130" i="10"/>
  <c r="G130" i="10"/>
  <c r="F130" i="10"/>
  <c r="E130" i="10"/>
  <c r="D130" i="10"/>
  <c r="C130" i="10"/>
  <c r="B130" i="10"/>
  <c r="W129" i="10"/>
  <c r="V129" i="10"/>
  <c r="U129" i="10"/>
  <c r="T129" i="10"/>
  <c r="S129" i="10"/>
  <c r="R129" i="10"/>
  <c r="Q129" i="10"/>
  <c r="P129" i="10"/>
  <c r="O129" i="10"/>
  <c r="N129" i="10"/>
  <c r="M129" i="10"/>
  <c r="L129" i="10"/>
  <c r="K129" i="10"/>
  <c r="J129" i="10"/>
  <c r="I129" i="10"/>
  <c r="H129" i="10"/>
  <c r="G129" i="10"/>
  <c r="F129" i="10"/>
  <c r="E129" i="10"/>
  <c r="D129" i="10"/>
  <c r="C129" i="10"/>
  <c r="B129" i="10"/>
  <c r="W128" i="10"/>
  <c r="V128" i="10"/>
  <c r="N128" i="10"/>
  <c r="W127" i="10"/>
  <c r="V127" i="10"/>
  <c r="U127" i="10"/>
  <c r="T127" i="10"/>
  <c r="S127" i="10"/>
  <c r="R127" i="10"/>
  <c r="Q127" i="10"/>
  <c r="P127" i="10"/>
  <c r="O127" i="10"/>
  <c r="N127" i="10"/>
  <c r="M127" i="10"/>
  <c r="L127" i="10"/>
  <c r="K127" i="10"/>
  <c r="J127" i="10"/>
  <c r="I127" i="10"/>
  <c r="H127" i="10"/>
  <c r="G127" i="10"/>
  <c r="F127" i="10"/>
  <c r="E127" i="10"/>
  <c r="D127" i="10"/>
  <c r="C127" i="10"/>
  <c r="B127" i="10"/>
  <c r="W126" i="10"/>
  <c r="V126" i="10"/>
  <c r="U126" i="10"/>
  <c r="T126" i="10"/>
  <c r="S126" i="10"/>
  <c r="R126" i="10"/>
  <c r="Q126" i="10"/>
  <c r="P126" i="10"/>
  <c r="O126" i="10"/>
  <c r="N126" i="10"/>
  <c r="M126" i="10"/>
  <c r="L126" i="10"/>
  <c r="K126" i="10"/>
  <c r="J126" i="10"/>
  <c r="I126" i="10"/>
  <c r="H126" i="10"/>
  <c r="G126" i="10"/>
  <c r="F126" i="10"/>
  <c r="E126" i="10"/>
  <c r="D126" i="10"/>
  <c r="C126" i="10"/>
  <c r="B126" i="10"/>
  <c r="W125" i="10"/>
  <c r="V125" i="10"/>
  <c r="U125" i="10"/>
  <c r="T125" i="10"/>
  <c r="S125" i="10"/>
  <c r="R125" i="10"/>
  <c r="Q125" i="10"/>
  <c r="P125" i="10"/>
  <c r="O125" i="10"/>
  <c r="N125" i="10"/>
  <c r="M125" i="10"/>
  <c r="L125" i="10"/>
  <c r="K125" i="10"/>
  <c r="J125" i="10"/>
  <c r="I125" i="10"/>
  <c r="H125" i="10"/>
  <c r="G125" i="10"/>
  <c r="F125" i="10"/>
  <c r="E125" i="10"/>
  <c r="D125" i="10"/>
  <c r="C125" i="10"/>
  <c r="B125" i="10"/>
  <c r="W124" i="10"/>
  <c r="V124" i="10"/>
  <c r="U124" i="10"/>
  <c r="T124" i="10"/>
  <c r="S124" i="10"/>
  <c r="R124" i="10"/>
  <c r="Q124" i="10"/>
  <c r="P124" i="10"/>
  <c r="O124" i="10"/>
  <c r="N124" i="10"/>
  <c r="M124" i="10"/>
  <c r="L124" i="10"/>
  <c r="K124" i="10"/>
  <c r="J124" i="10"/>
  <c r="I124" i="10"/>
  <c r="H124" i="10"/>
  <c r="G124" i="10"/>
  <c r="F124" i="10"/>
  <c r="E124" i="10"/>
  <c r="D124" i="10"/>
  <c r="C124" i="10"/>
  <c r="B124" i="10"/>
  <c r="W123" i="10"/>
  <c r="V123" i="10"/>
  <c r="U123" i="10"/>
  <c r="T123" i="10"/>
  <c r="S123" i="10"/>
  <c r="R123" i="10"/>
  <c r="Q123" i="10"/>
  <c r="P123" i="10"/>
  <c r="O123" i="10"/>
  <c r="N123" i="10"/>
  <c r="M123" i="10"/>
  <c r="L123" i="10"/>
  <c r="K123" i="10"/>
  <c r="J123" i="10"/>
  <c r="I123" i="10"/>
  <c r="H123" i="10"/>
  <c r="G123" i="10"/>
  <c r="F123" i="10"/>
  <c r="E123" i="10"/>
  <c r="D123" i="10"/>
  <c r="C123" i="10"/>
  <c r="B123" i="10"/>
  <c r="W122" i="10"/>
  <c r="V122" i="10"/>
  <c r="U122" i="10"/>
  <c r="T122" i="10"/>
  <c r="S122" i="10"/>
  <c r="R122" i="10"/>
  <c r="Q122" i="10"/>
  <c r="P122" i="10"/>
  <c r="O122" i="10"/>
  <c r="N122" i="10"/>
  <c r="M122" i="10"/>
  <c r="L122" i="10"/>
  <c r="K122" i="10"/>
  <c r="J122" i="10"/>
  <c r="I122" i="10"/>
  <c r="H122" i="10"/>
  <c r="G122" i="10"/>
  <c r="F122" i="10"/>
  <c r="E122" i="10"/>
  <c r="D122" i="10"/>
  <c r="C122" i="10"/>
  <c r="B122" i="10"/>
  <c r="W121" i="10"/>
  <c r="V121" i="10"/>
  <c r="U121" i="10"/>
  <c r="T121" i="10"/>
  <c r="S121" i="10"/>
  <c r="R121" i="10"/>
  <c r="Q121" i="10"/>
  <c r="P121" i="10"/>
  <c r="O121" i="10"/>
  <c r="N121" i="10"/>
  <c r="M121" i="10"/>
  <c r="L121" i="10"/>
  <c r="K121" i="10"/>
  <c r="J121" i="10"/>
  <c r="J117" i="10" s="1"/>
  <c r="I121" i="10"/>
  <c r="I117" i="10" s="1"/>
  <c r="H121" i="10"/>
  <c r="G121" i="10"/>
  <c r="F121" i="10"/>
  <c r="E121" i="10"/>
  <c r="D121" i="10"/>
  <c r="C121" i="10"/>
  <c r="B121" i="10"/>
  <c r="W120" i="10"/>
  <c r="V120" i="10"/>
  <c r="U120" i="10"/>
  <c r="T120" i="10"/>
  <c r="S120" i="10"/>
  <c r="R120" i="10"/>
  <c r="Q120" i="10"/>
  <c r="P120" i="10"/>
  <c r="O120" i="10"/>
  <c r="N120" i="10"/>
  <c r="M120" i="10"/>
  <c r="L120" i="10"/>
  <c r="K120" i="10"/>
  <c r="J120" i="10"/>
  <c r="I120" i="10"/>
  <c r="H120" i="10"/>
  <c r="H117" i="10" s="1"/>
  <c r="G120" i="10"/>
  <c r="F120" i="10"/>
  <c r="E120" i="10"/>
  <c r="D120" i="10"/>
  <c r="C120" i="10"/>
  <c r="B120" i="10"/>
  <c r="W119" i="10"/>
  <c r="V119" i="10"/>
  <c r="U119" i="10"/>
  <c r="T119" i="10"/>
  <c r="S119" i="10"/>
  <c r="R119" i="10"/>
  <c r="Q119" i="10"/>
  <c r="P119" i="10"/>
  <c r="O119" i="10"/>
  <c r="N119" i="10"/>
  <c r="M119" i="10"/>
  <c r="L119" i="10"/>
  <c r="K119" i="10"/>
  <c r="J119" i="10"/>
  <c r="I119" i="10"/>
  <c r="H119" i="10"/>
  <c r="G119" i="10"/>
  <c r="F119" i="10"/>
  <c r="E119" i="10"/>
  <c r="D119" i="10"/>
  <c r="C119" i="10"/>
  <c r="B119" i="10"/>
  <c r="W118" i="10"/>
  <c r="V118" i="10"/>
  <c r="U118" i="10"/>
  <c r="T118" i="10"/>
  <c r="T117" i="10" s="1"/>
  <c r="S118" i="10"/>
  <c r="R118" i="10"/>
  <c r="R117" i="10" s="1"/>
  <c r="Q118" i="10"/>
  <c r="Q117" i="10" s="1"/>
  <c r="P118" i="10"/>
  <c r="O118" i="10"/>
  <c r="N118" i="10"/>
  <c r="M118" i="10"/>
  <c r="L118" i="10"/>
  <c r="K118" i="10"/>
  <c r="J118" i="10"/>
  <c r="I118" i="10"/>
  <c r="H118" i="10"/>
  <c r="G118" i="10"/>
  <c r="F118" i="10"/>
  <c r="E118" i="10"/>
  <c r="D118" i="10"/>
  <c r="C118" i="10"/>
  <c r="B118" i="10"/>
  <c r="W114" i="10"/>
  <c r="V114" i="10"/>
  <c r="U114" i="10"/>
  <c r="T114" i="10"/>
  <c r="S114" i="10"/>
  <c r="R114" i="10"/>
  <c r="Q114" i="10"/>
  <c r="P114" i="10"/>
  <c r="O114" i="10"/>
  <c r="N114" i="10"/>
  <c r="M114" i="10"/>
  <c r="L114" i="10"/>
  <c r="K114" i="10"/>
  <c r="J114" i="10"/>
  <c r="I114" i="10"/>
  <c r="H114" i="10"/>
  <c r="G114" i="10"/>
  <c r="F114" i="10"/>
  <c r="E114" i="10"/>
  <c r="D114" i="10"/>
  <c r="C114" i="10"/>
  <c r="B114" i="10"/>
  <c r="W113" i="10"/>
  <c r="V113" i="10"/>
  <c r="U113" i="10"/>
  <c r="T113" i="10"/>
  <c r="S113" i="10"/>
  <c r="R113" i="10"/>
  <c r="Q113" i="10"/>
  <c r="P113" i="10"/>
  <c r="O113" i="10"/>
  <c r="N113" i="10"/>
  <c r="M113" i="10"/>
  <c r="L113" i="10"/>
  <c r="K113" i="10"/>
  <c r="J113" i="10"/>
  <c r="I113" i="10"/>
  <c r="H113" i="10"/>
  <c r="G113" i="10"/>
  <c r="F113" i="10"/>
  <c r="E113" i="10"/>
  <c r="D113" i="10"/>
  <c r="C113" i="10"/>
  <c r="B113" i="10"/>
  <c r="W112" i="10"/>
  <c r="V112" i="10"/>
  <c r="U112" i="10"/>
  <c r="T112" i="10"/>
  <c r="S112" i="10"/>
  <c r="R112" i="10"/>
  <c r="Q112" i="10"/>
  <c r="P112" i="10"/>
  <c r="O112" i="10"/>
  <c r="N112" i="10"/>
  <c r="M112" i="10"/>
  <c r="L112" i="10"/>
  <c r="K112" i="10"/>
  <c r="J112" i="10"/>
  <c r="I112" i="10"/>
  <c r="H112" i="10"/>
  <c r="G112" i="10"/>
  <c r="F112" i="10"/>
  <c r="E112" i="10"/>
  <c r="D112" i="10"/>
  <c r="C112" i="10"/>
  <c r="B112" i="10"/>
  <c r="R111" i="10"/>
  <c r="Q111" i="10"/>
  <c r="J111" i="10"/>
  <c r="I111" i="10"/>
  <c r="W110" i="10"/>
  <c r="V110" i="10"/>
  <c r="U110" i="10"/>
  <c r="T110" i="10"/>
  <c r="S110" i="10"/>
  <c r="R110" i="10"/>
  <c r="Q110" i="10"/>
  <c r="P110" i="10"/>
  <c r="O110" i="10"/>
  <c r="N110" i="10"/>
  <c r="M110" i="10"/>
  <c r="L110" i="10"/>
  <c r="K110" i="10"/>
  <c r="J110" i="10"/>
  <c r="I110" i="10"/>
  <c r="H110" i="10"/>
  <c r="G110" i="10"/>
  <c r="F110" i="10"/>
  <c r="E110" i="10"/>
  <c r="D110" i="10"/>
  <c r="C110" i="10"/>
  <c r="B110" i="10"/>
  <c r="W109" i="10"/>
  <c r="V109" i="10"/>
  <c r="U109" i="10"/>
  <c r="T109" i="10"/>
  <c r="T100" i="10" s="1"/>
  <c r="S109" i="10"/>
  <c r="R109" i="10"/>
  <c r="Q109" i="10"/>
  <c r="P109" i="10"/>
  <c r="O109" i="10"/>
  <c r="N109" i="10"/>
  <c r="M109" i="10"/>
  <c r="L109" i="10"/>
  <c r="K109" i="10"/>
  <c r="J109" i="10"/>
  <c r="I109" i="10"/>
  <c r="H109" i="10"/>
  <c r="G109" i="10"/>
  <c r="F109" i="10"/>
  <c r="E109" i="10"/>
  <c r="D109" i="10"/>
  <c r="C109" i="10"/>
  <c r="B109" i="10"/>
  <c r="W108" i="10"/>
  <c r="V108" i="10"/>
  <c r="U108" i="10"/>
  <c r="T108" i="10"/>
  <c r="S108" i="10"/>
  <c r="R108" i="10"/>
  <c r="Q108" i="10"/>
  <c r="P108" i="10"/>
  <c r="O108" i="10"/>
  <c r="N108" i="10"/>
  <c r="M108" i="10"/>
  <c r="L108" i="10"/>
  <c r="K108" i="10"/>
  <c r="J108" i="10"/>
  <c r="I108" i="10"/>
  <c r="H108" i="10"/>
  <c r="G108" i="10"/>
  <c r="F108" i="10"/>
  <c r="E108" i="10"/>
  <c r="D108" i="10"/>
  <c r="C108" i="10"/>
  <c r="B108" i="10"/>
  <c r="W107" i="10"/>
  <c r="V107" i="10"/>
  <c r="U107" i="10"/>
  <c r="T107" i="10"/>
  <c r="S107" i="10"/>
  <c r="R107" i="10"/>
  <c r="Q107" i="10"/>
  <c r="P107" i="10"/>
  <c r="O107" i="10"/>
  <c r="N107" i="10"/>
  <c r="M107" i="10"/>
  <c r="L107" i="10"/>
  <c r="K107" i="10"/>
  <c r="J107" i="10"/>
  <c r="I107" i="10"/>
  <c r="H107" i="10"/>
  <c r="G107" i="10"/>
  <c r="F107" i="10"/>
  <c r="E107" i="10"/>
  <c r="D107" i="10"/>
  <c r="C107" i="10"/>
  <c r="B107" i="10"/>
  <c r="W106" i="10"/>
  <c r="V106" i="10"/>
  <c r="U106" i="10"/>
  <c r="T106" i="10"/>
  <c r="S106" i="10"/>
  <c r="R106" i="10"/>
  <c r="Q106" i="10"/>
  <c r="P106" i="10"/>
  <c r="O106" i="10"/>
  <c r="N106" i="10"/>
  <c r="M106" i="10"/>
  <c r="L106" i="10"/>
  <c r="K106" i="10"/>
  <c r="J106" i="10"/>
  <c r="I106" i="10"/>
  <c r="H106" i="10"/>
  <c r="G106" i="10"/>
  <c r="F106" i="10"/>
  <c r="E106" i="10"/>
  <c r="D106" i="10"/>
  <c r="C106" i="10"/>
  <c r="B106" i="10"/>
  <c r="W105" i="10"/>
  <c r="V105" i="10"/>
  <c r="U105" i="10"/>
  <c r="T105" i="10"/>
  <c r="S105" i="10"/>
  <c r="R105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E105" i="10"/>
  <c r="D105" i="10"/>
  <c r="C105" i="10"/>
  <c r="B105" i="10"/>
  <c r="W104" i="10"/>
  <c r="V104" i="10"/>
  <c r="U104" i="10"/>
  <c r="T104" i="10"/>
  <c r="S104" i="10"/>
  <c r="R104" i="10"/>
  <c r="Q104" i="10"/>
  <c r="P104" i="10"/>
  <c r="O104" i="10"/>
  <c r="N104" i="10"/>
  <c r="M104" i="10"/>
  <c r="L104" i="10"/>
  <c r="K104" i="10"/>
  <c r="J104" i="10"/>
  <c r="I104" i="10"/>
  <c r="H104" i="10"/>
  <c r="G104" i="10"/>
  <c r="F104" i="10"/>
  <c r="E104" i="10"/>
  <c r="D104" i="10"/>
  <c r="C104" i="10"/>
  <c r="B104" i="10"/>
  <c r="W103" i="10"/>
  <c r="V103" i="10"/>
  <c r="U103" i="10"/>
  <c r="T103" i="10"/>
  <c r="S103" i="10"/>
  <c r="R103" i="10"/>
  <c r="Q103" i="10"/>
  <c r="P103" i="10"/>
  <c r="O103" i="10"/>
  <c r="N103" i="10"/>
  <c r="M103" i="10"/>
  <c r="L103" i="10"/>
  <c r="K103" i="10"/>
  <c r="J103" i="10"/>
  <c r="I103" i="10"/>
  <c r="H103" i="10"/>
  <c r="G103" i="10"/>
  <c r="F103" i="10"/>
  <c r="E103" i="10"/>
  <c r="D103" i="10"/>
  <c r="C103" i="10"/>
  <c r="B103" i="10"/>
  <c r="W102" i="10"/>
  <c r="V102" i="10"/>
  <c r="U102" i="10"/>
  <c r="T102" i="10"/>
  <c r="S102" i="10"/>
  <c r="R102" i="10"/>
  <c r="Q102" i="10"/>
  <c r="P102" i="10"/>
  <c r="O102" i="10"/>
  <c r="N102" i="10"/>
  <c r="M102" i="10"/>
  <c r="L102" i="10"/>
  <c r="K102" i="10"/>
  <c r="J102" i="10"/>
  <c r="I102" i="10"/>
  <c r="H102" i="10"/>
  <c r="G102" i="10"/>
  <c r="G100" i="10" s="1"/>
  <c r="F102" i="10"/>
  <c r="E102" i="10"/>
  <c r="D102" i="10"/>
  <c r="C102" i="10"/>
  <c r="B102" i="10"/>
  <c r="W101" i="10"/>
  <c r="V101" i="10"/>
  <c r="U101" i="10"/>
  <c r="T101" i="10"/>
  <c r="S101" i="10"/>
  <c r="R101" i="10"/>
  <c r="Q101" i="10"/>
  <c r="P101" i="10"/>
  <c r="O101" i="10"/>
  <c r="N101" i="10"/>
  <c r="M101" i="10"/>
  <c r="L101" i="10"/>
  <c r="K101" i="10"/>
  <c r="J101" i="10"/>
  <c r="I101" i="10"/>
  <c r="H101" i="10"/>
  <c r="G101" i="10"/>
  <c r="F101" i="10"/>
  <c r="E101" i="10"/>
  <c r="D101" i="10"/>
  <c r="D100" i="10" s="1"/>
  <c r="C101" i="10"/>
  <c r="C100" i="10" s="1"/>
  <c r="B101" i="10"/>
  <c r="S100" i="10"/>
  <c r="W79" i="10"/>
  <c r="V79" i="10"/>
  <c r="U79" i="10"/>
  <c r="U128" i="10" s="1"/>
  <c r="T79" i="10"/>
  <c r="T156" i="10" s="1"/>
  <c r="S79" i="10"/>
  <c r="R79" i="10"/>
  <c r="Q79" i="10"/>
  <c r="P79" i="10"/>
  <c r="P156" i="10" s="1"/>
  <c r="O79" i="10"/>
  <c r="O128" i="10" s="1"/>
  <c r="N79" i="10"/>
  <c r="M79" i="10"/>
  <c r="M128" i="10" s="1"/>
  <c r="L79" i="10"/>
  <c r="K79" i="10"/>
  <c r="J79" i="10"/>
  <c r="I79" i="10"/>
  <c r="H79" i="10"/>
  <c r="H128" i="10" s="1"/>
  <c r="G79" i="10"/>
  <c r="G128" i="10" s="1"/>
  <c r="F79" i="10"/>
  <c r="F128" i="10" s="1"/>
  <c r="E79" i="10"/>
  <c r="E128" i="10" s="1"/>
  <c r="D79" i="10"/>
  <c r="C79" i="10"/>
  <c r="B79" i="10"/>
  <c r="W35" i="10"/>
  <c r="V35" i="10"/>
  <c r="V145" i="10" s="1"/>
  <c r="U35" i="10"/>
  <c r="U145" i="10" s="1"/>
  <c r="T35" i="10"/>
  <c r="T145" i="10" s="1"/>
  <c r="S35" i="10"/>
  <c r="R35" i="10"/>
  <c r="Q35" i="10"/>
  <c r="P35" i="10"/>
  <c r="O35" i="10"/>
  <c r="N35" i="10"/>
  <c r="N145" i="10" s="1"/>
  <c r="M35" i="10"/>
  <c r="M145" i="10" s="1"/>
  <c r="L35" i="10"/>
  <c r="L145" i="10" s="1"/>
  <c r="K35" i="10"/>
  <c r="K145" i="10" s="1"/>
  <c r="J35" i="10"/>
  <c r="I35" i="10"/>
  <c r="H35" i="10"/>
  <c r="G35" i="10"/>
  <c r="F35" i="10"/>
  <c r="E35" i="10"/>
  <c r="E145" i="10" s="1"/>
  <c r="D35" i="10"/>
  <c r="D145" i="10" s="1"/>
  <c r="C35" i="10"/>
  <c r="C145" i="10" s="1"/>
  <c r="B35" i="10"/>
  <c r="B111" i="10" s="1"/>
  <c r="A1" i="10"/>
  <c r="W156" i="9"/>
  <c r="W155" i="9"/>
  <c r="V155" i="9"/>
  <c r="U155" i="9"/>
  <c r="T155" i="9"/>
  <c r="S155" i="9"/>
  <c r="R155" i="9"/>
  <c r="Q155" i="9"/>
  <c r="P155" i="9"/>
  <c r="O155" i="9"/>
  <c r="N155" i="9"/>
  <c r="M155" i="9"/>
  <c r="L155" i="9"/>
  <c r="K155" i="9"/>
  <c r="J155" i="9"/>
  <c r="I155" i="9"/>
  <c r="H155" i="9"/>
  <c r="G155" i="9"/>
  <c r="F155" i="9"/>
  <c r="E155" i="9"/>
  <c r="D155" i="9"/>
  <c r="C155" i="9"/>
  <c r="B155" i="9"/>
  <c r="W154" i="9"/>
  <c r="V154" i="9"/>
  <c r="U154" i="9"/>
  <c r="T154" i="9"/>
  <c r="S154" i="9"/>
  <c r="R154" i="9"/>
  <c r="Q154" i="9"/>
  <c r="P154" i="9"/>
  <c r="O154" i="9"/>
  <c r="N154" i="9"/>
  <c r="M154" i="9"/>
  <c r="L154" i="9"/>
  <c r="K154" i="9"/>
  <c r="J154" i="9"/>
  <c r="I154" i="9"/>
  <c r="H154" i="9"/>
  <c r="G154" i="9"/>
  <c r="F154" i="9"/>
  <c r="E154" i="9"/>
  <c r="D154" i="9"/>
  <c r="C154" i="9"/>
  <c r="B154" i="9"/>
  <c r="W153" i="9"/>
  <c r="V153" i="9"/>
  <c r="U153" i="9"/>
  <c r="T153" i="9"/>
  <c r="S153" i="9"/>
  <c r="R153" i="9"/>
  <c r="Q153" i="9"/>
  <c r="P153" i="9"/>
  <c r="O153" i="9"/>
  <c r="N153" i="9"/>
  <c r="M153" i="9"/>
  <c r="L153" i="9"/>
  <c r="K153" i="9"/>
  <c r="J153" i="9"/>
  <c r="I153" i="9"/>
  <c r="H153" i="9"/>
  <c r="G153" i="9"/>
  <c r="F153" i="9"/>
  <c r="E153" i="9"/>
  <c r="D153" i="9"/>
  <c r="C153" i="9"/>
  <c r="B153" i="9"/>
  <c r="W152" i="9"/>
  <c r="V152" i="9"/>
  <c r="U152" i="9"/>
  <c r="T152" i="9"/>
  <c r="S152" i="9"/>
  <c r="R152" i="9"/>
  <c r="Q152" i="9"/>
  <c r="P152" i="9"/>
  <c r="O152" i="9"/>
  <c r="N152" i="9"/>
  <c r="M152" i="9"/>
  <c r="L152" i="9"/>
  <c r="K152" i="9"/>
  <c r="J152" i="9"/>
  <c r="I152" i="9"/>
  <c r="H152" i="9"/>
  <c r="G152" i="9"/>
  <c r="F152" i="9"/>
  <c r="E152" i="9"/>
  <c r="D152" i="9"/>
  <c r="C152" i="9"/>
  <c r="B152" i="9"/>
  <c r="W151" i="9"/>
  <c r="V151" i="9"/>
  <c r="U151" i="9"/>
  <c r="T151" i="9"/>
  <c r="S151" i="9"/>
  <c r="R151" i="9"/>
  <c r="Q151" i="9"/>
  <c r="P151" i="9"/>
  <c r="O151" i="9"/>
  <c r="N151" i="9"/>
  <c r="M151" i="9"/>
  <c r="L151" i="9"/>
  <c r="K151" i="9"/>
  <c r="J151" i="9"/>
  <c r="I151" i="9"/>
  <c r="H151" i="9"/>
  <c r="G151" i="9"/>
  <c r="F151" i="9"/>
  <c r="E151" i="9"/>
  <c r="D151" i="9"/>
  <c r="C151" i="9"/>
  <c r="B151" i="9"/>
  <c r="W150" i="9"/>
  <c r="V150" i="9"/>
  <c r="U150" i="9"/>
  <c r="T150" i="9"/>
  <c r="S150" i="9"/>
  <c r="R150" i="9"/>
  <c r="Q150" i="9"/>
  <c r="P150" i="9"/>
  <c r="O150" i="9"/>
  <c r="N150" i="9"/>
  <c r="M150" i="9"/>
  <c r="L150" i="9"/>
  <c r="K150" i="9"/>
  <c r="J150" i="9"/>
  <c r="I150" i="9"/>
  <c r="H150" i="9"/>
  <c r="G150" i="9"/>
  <c r="F150" i="9"/>
  <c r="E150" i="9"/>
  <c r="D150" i="9"/>
  <c r="C150" i="9"/>
  <c r="B150" i="9"/>
  <c r="W149" i="9"/>
  <c r="V149" i="9"/>
  <c r="U149" i="9"/>
  <c r="T149" i="9"/>
  <c r="S149" i="9"/>
  <c r="R149" i="9"/>
  <c r="Q149" i="9"/>
  <c r="P149" i="9"/>
  <c r="O149" i="9"/>
  <c r="N149" i="9"/>
  <c r="M149" i="9"/>
  <c r="L149" i="9"/>
  <c r="K149" i="9"/>
  <c r="J149" i="9"/>
  <c r="I149" i="9"/>
  <c r="H149" i="9"/>
  <c r="G149" i="9"/>
  <c r="F149" i="9"/>
  <c r="E149" i="9"/>
  <c r="D149" i="9"/>
  <c r="C149" i="9"/>
  <c r="B149" i="9"/>
  <c r="W148" i="9"/>
  <c r="V148" i="9"/>
  <c r="U148" i="9"/>
  <c r="T148" i="9"/>
  <c r="S148" i="9"/>
  <c r="R148" i="9"/>
  <c r="Q148" i="9"/>
  <c r="P148" i="9"/>
  <c r="O148" i="9"/>
  <c r="N148" i="9"/>
  <c r="M148" i="9"/>
  <c r="L148" i="9"/>
  <c r="K148" i="9"/>
  <c r="J148" i="9"/>
  <c r="I148" i="9"/>
  <c r="H148" i="9"/>
  <c r="G148" i="9"/>
  <c r="F148" i="9"/>
  <c r="E148" i="9"/>
  <c r="D148" i="9"/>
  <c r="C148" i="9"/>
  <c r="B148" i="9"/>
  <c r="S145" i="9"/>
  <c r="R145" i="9"/>
  <c r="K145" i="9"/>
  <c r="J145" i="9"/>
  <c r="C145" i="9"/>
  <c r="W144" i="9"/>
  <c r="V144" i="9"/>
  <c r="U144" i="9"/>
  <c r="T144" i="9"/>
  <c r="S144" i="9"/>
  <c r="R144" i="9"/>
  <c r="Q144" i="9"/>
  <c r="P144" i="9"/>
  <c r="O144" i="9"/>
  <c r="N144" i="9"/>
  <c r="M144" i="9"/>
  <c r="L144" i="9"/>
  <c r="K144" i="9"/>
  <c r="J144" i="9"/>
  <c r="I144" i="9"/>
  <c r="H144" i="9"/>
  <c r="G144" i="9"/>
  <c r="F144" i="9"/>
  <c r="E144" i="9"/>
  <c r="D144" i="9"/>
  <c r="C144" i="9"/>
  <c r="B144" i="9"/>
  <c r="W143" i="9"/>
  <c r="V143" i="9"/>
  <c r="U143" i="9"/>
  <c r="T143" i="9"/>
  <c r="S143" i="9"/>
  <c r="R143" i="9"/>
  <c r="Q143" i="9"/>
  <c r="P143" i="9"/>
  <c r="O143" i="9"/>
  <c r="N143" i="9"/>
  <c r="M143" i="9"/>
  <c r="L143" i="9"/>
  <c r="K143" i="9"/>
  <c r="J143" i="9"/>
  <c r="I143" i="9"/>
  <c r="H143" i="9"/>
  <c r="G143" i="9"/>
  <c r="F143" i="9"/>
  <c r="E143" i="9"/>
  <c r="D143" i="9"/>
  <c r="C143" i="9"/>
  <c r="B143" i="9"/>
  <c r="W142" i="9"/>
  <c r="V142" i="9"/>
  <c r="U142" i="9"/>
  <c r="T142" i="9"/>
  <c r="S142" i="9"/>
  <c r="R142" i="9"/>
  <c r="Q142" i="9"/>
  <c r="P142" i="9"/>
  <c r="O142" i="9"/>
  <c r="N142" i="9"/>
  <c r="M142" i="9"/>
  <c r="L142" i="9"/>
  <c r="K142" i="9"/>
  <c r="J142" i="9"/>
  <c r="I142" i="9"/>
  <c r="H142" i="9"/>
  <c r="G142" i="9"/>
  <c r="F142" i="9"/>
  <c r="E142" i="9"/>
  <c r="D142" i="9"/>
  <c r="C142" i="9"/>
  <c r="B142" i="9"/>
  <c r="W141" i="9"/>
  <c r="V141" i="9"/>
  <c r="U141" i="9"/>
  <c r="T141" i="9"/>
  <c r="S141" i="9"/>
  <c r="R141" i="9"/>
  <c r="Q141" i="9"/>
  <c r="P141" i="9"/>
  <c r="O141" i="9"/>
  <c r="N141" i="9"/>
  <c r="M141" i="9"/>
  <c r="L141" i="9"/>
  <c r="K141" i="9"/>
  <c r="J141" i="9"/>
  <c r="I141" i="9"/>
  <c r="H141" i="9"/>
  <c r="G141" i="9"/>
  <c r="F141" i="9"/>
  <c r="E141" i="9"/>
  <c r="D141" i="9"/>
  <c r="C141" i="9"/>
  <c r="B141" i="9"/>
  <c r="W140" i="9"/>
  <c r="V140" i="9"/>
  <c r="U140" i="9"/>
  <c r="T140" i="9"/>
  <c r="S140" i="9"/>
  <c r="R140" i="9"/>
  <c r="Q140" i="9"/>
  <c r="P140" i="9"/>
  <c r="O140" i="9"/>
  <c r="N140" i="9"/>
  <c r="M140" i="9"/>
  <c r="L140" i="9"/>
  <c r="K140" i="9"/>
  <c r="J140" i="9"/>
  <c r="I140" i="9"/>
  <c r="H140" i="9"/>
  <c r="G140" i="9"/>
  <c r="F140" i="9"/>
  <c r="E140" i="9"/>
  <c r="D140" i="9"/>
  <c r="C140" i="9"/>
  <c r="B140" i="9"/>
  <c r="W139" i="9"/>
  <c r="V139" i="9"/>
  <c r="U139" i="9"/>
  <c r="T139" i="9"/>
  <c r="S139" i="9"/>
  <c r="R139" i="9"/>
  <c r="Q139" i="9"/>
  <c r="P139" i="9"/>
  <c r="O139" i="9"/>
  <c r="N139" i="9"/>
  <c r="M139" i="9"/>
  <c r="L139" i="9"/>
  <c r="K139" i="9"/>
  <c r="J139" i="9"/>
  <c r="I139" i="9"/>
  <c r="H139" i="9"/>
  <c r="G139" i="9"/>
  <c r="F139" i="9"/>
  <c r="E139" i="9"/>
  <c r="D139" i="9"/>
  <c r="C139" i="9"/>
  <c r="B139" i="9"/>
  <c r="W138" i="9"/>
  <c r="V138" i="9"/>
  <c r="U138" i="9"/>
  <c r="T138" i="9"/>
  <c r="S138" i="9"/>
  <c r="R138" i="9"/>
  <c r="Q138" i="9"/>
  <c r="P138" i="9"/>
  <c r="O138" i="9"/>
  <c r="N138" i="9"/>
  <c r="M138" i="9"/>
  <c r="L138" i="9"/>
  <c r="K138" i="9"/>
  <c r="J138" i="9"/>
  <c r="I138" i="9"/>
  <c r="H138" i="9"/>
  <c r="G138" i="9"/>
  <c r="F138" i="9"/>
  <c r="E138" i="9"/>
  <c r="D138" i="9"/>
  <c r="C138" i="9"/>
  <c r="B138" i="9"/>
  <c r="W137" i="9"/>
  <c r="V137" i="9"/>
  <c r="U137" i="9"/>
  <c r="T137" i="9"/>
  <c r="S137" i="9"/>
  <c r="R137" i="9"/>
  <c r="Q137" i="9"/>
  <c r="P137" i="9"/>
  <c r="O137" i="9"/>
  <c r="N137" i="9"/>
  <c r="M137" i="9"/>
  <c r="L137" i="9"/>
  <c r="K137" i="9"/>
  <c r="J137" i="9"/>
  <c r="I137" i="9"/>
  <c r="H137" i="9"/>
  <c r="G137" i="9"/>
  <c r="F137" i="9"/>
  <c r="E137" i="9"/>
  <c r="E136" i="9" s="1"/>
  <c r="D137" i="9"/>
  <c r="C137" i="9"/>
  <c r="B137" i="9"/>
  <c r="W131" i="9"/>
  <c r="V131" i="9"/>
  <c r="U131" i="9"/>
  <c r="T131" i="9"/>
  <c r="S131" i="9"/>
  <c r="R131" i="9"/>
  <c r="Q131" i="9"/>
  <c r="P131" i="9"/>
  <c r="O131" i="9"/>
  <c r="N131" i="9"/>
  <c r="M131" i="9"/>
  <c r="L131" i="9"/>
  <c r="K131" i="9"/>
  <c r="J131" i="9"/>
  <c r="I131" i="9"/>
  <c r="H131" i="9"/>
  <c r="G131" i="9"/>
  <c r="F131" i="9"/>
  <c r="E131" i="9"/>
  <c r="D131" i="9"/>
  <c r="C131" i="9"/>
  <c r="B131" i="9"/>
  <c r="W130" i="9"/>
  <c r="V130" i="9"/>
  <c r="U130" i="9"/>
  <c r="T130" i="9"/>
  <c r="S130" i="9"/>
  <c r="R130" i="9"/>
  <c r="Q130" i="9"/>
  <c r="P130" i="9"/>
  <c r="O130" i="9"/>
  <c r="N130" i="9"/>
  <c r="M130" i="9"/>
  <c r="L130" i="9"/>
  <c r="K130" i="9"/>
  <c r="J130" i="9"/>
  <c r="I130" i="9"/>
  <c r="H130" i="9"/>
  <c r="G130" i="9"/>
  <c r="F130" i="9"/>
  <c r="E130" i="9"/>
  <c r="D130" i="9"/>
  <c r="C130" i="9"/>
  <c r="B130" i="9"/>
  <c r="W129" i="9"/>
  <c r="V129" i="9"/>
  <c r="U129" i="9"/>
  <c r="T129" i="9"/>
  <c r="S129" i="9"/>
  <c r="R129" i="9"/>
  <c r="Q129" i="9"/>
  <c r="P129" i="9"/>
  <c r="O129" i="9"/>
  <c r="N129" i="9"/>
  <c r="M129" i="9"/>
  <c r="L129" i="9"/>
  <c r="K129" i="9"/>
  <c r="J129" i="9"/>
  <c r="I129" i="9"/>
  <c r="H129" i="9"/>
  <c r="G129" i="9"/>
  <c r="F129" i="9"/>
  <c r="E129" i="9"/>
  <c r="D129" i="9"/>
  <c r="C129" i="9"/>
  <c r="B129" i="9"/>
  <c r="W128" i="9"/>
  <c r="Q128" i="9"/>
  <c r="W127" i="9"/>
  <c r="V127" i="9"/>
  <c r="U127" i="9"/>
  <c r="T127" i="9"/>
  <c r="S127" i="9"/>
  <c r="R127" i="9"/>
  <c r="Q127" i="9"/>
  <c r="P127" i="9"/>
  <c r="O127" i="9"/>
  <c r="N127" i="9"/>
  <c r="M127" i="9"/>
  <c r="L127" i="9"/>
  <c r="K127" i="9"/>
  <c r="J127" i="9"/>
  <c r="I127" i="9"/>
  <c r="H127" i="9"/>
  <c r="G127" i="9"/>
  <c r="F127" i="9"/>
  <c r="E127" i="9"/>
  <c r="D127" i="9"/>
  <c r="C127" i="9"/>
  <c r="B127" i="9"/>
  <c r="W126" i="9"/>
  <c r="V126" i="9"/>
  <c r="U126" i="9"/>
  <c r="T126" i="9"/>
  <c r="S126" i="9"/>
  <c r="R126" i="9"/>
  <c r="Q126" i="9"/>
  <c r="P126" i="9"/>
  <c r="O126" i="9"/>
  <c r="N126" i="9"/>
  <c r="M126" i="9"/>
  <c r="L126" i="9"/>
  <c r="K126" i="9"/>
  <c r="J126" i="9"/>
  <c r="I126" i="9"/>
  <c r="H126" i="9"/>
  <c r="G126" i="9"/>
  <c r="F126" i="9"/>
  <c r="E126" i="9"/>
  <c r="D126" i="9"/>
  <c r="C126" i="9"/>
  <c r="B126" i="9"/>
  <c r="W125" i="9"/>
  <c r="V125" i="9"/>
  <c r="U125" i="9"/>
  <c r="T125" i="9"/>
  <c r="S125" i="9"/>
  <c r="R125" i="9"/>
  <c r="Q125" i="9"/>
  <c r="P125" i="9"/>
  <c r="O125" i="9"/>
  <c r="N125" i="9"/>
  <c r="M125" i="9"/>
  <c r="L125" i="9"/>
  <c r="K125" i="9"/>
  <c r="J125" i="9"/>
  <c r="I125" i="9"/>
  <c r="H125" i="9"/>
  <c r="G125" i="9"/>
  <c r="F125" i="9"/>
  <c r="E125" i="9"/>
  <c r="D125" i="9"/>
  <c r="C125" i="9"/>
  <c r="B125" i="9"/>
  <c r="W124" i="9"/>
  <c r="V124" i="9"/>
  <c r="U124" i="9"/>
  <c r="T124" i="9"/>
  <c r="S124" i="9"/>
  <c r="R124" i="9"/>
  <c r="Q124" i="9"/>
  <c r="P124" i="9"/>
  <c r="O124" i="9"/>
  <c r="N124" i="9"/>
  <c r="M124" i="9"/>
  <c r="L124" i="9"/>
  <c r="K124" i="9"/>
  <c r="J124" i="9"/>
  <c r="I124" i="9"/>
  <c r="H124" i="9"/>
  <c r="G124" i="9"/>
  <c r="F124" i="9"/>
  <c r="E124" i="9"/>
  <c r="D124" i="9"/>
  <c r="C124" i="9"/>
  <c r="B124" i="9"/>
  <c r="W123" i="9"/>
  <c r="V123" i="9"/>
  <c r="U123" i="9"/>
  <c r="T123" i="9"/>
  <c r="S123" i="9"/>
  <c r="R123" i="9"/>
  <c r="Q123" i="9"/>
  <c r="P123" i="9"/>
  <c r="O123" i="9"/>
  <c r="N123" i="9"/>
  <c r="M123" i="9"/>
  <c r="L123" i="9"/>
  <c r="K123" i="9"/>
  <c r="J123" i="9"/>
  <c r="I123" i="9"/>
  <c r="H123" i="9"/>
  <c r="G123" i="9"/>
  <c r="F123" i="9"/>
  <c r="E123" i="9"/>
  <c r="D123" i="9"/>
  <c r="C123" i="9"/>
  <c r="B123" i="9"/>
  <c r="W122" i="9"/>
  <c r="V122" i="9"/>
  <c r="U122" i="9"/>
  <c r="T122" i="9"/>
  <c r="S122" i="9"/>
  <c r="R122" i="9"/>
  <c r="Q122" i="9"/>
  <c r="P122" i="9"/>
  <c r="O122" i="9"/>
  <c r="N122" i="9"/>
  <c r="M122" i="9"/>
  <c r="L122" i="9"/>
  <c r="K122" i="9"/>
  <c r="J122" i="9"/>
  <c r="I122" i="9"/>
  <c r="H122" i="9"/>
  <c r="G122" i="9"/>
  <c r="F122" i="9"/>
  <c r="E122" i="9"/>
  <c r="D122" i="9"/>
  <c r="C122" i="9"/>
  <c r="B122" i="9"/>
  <c r="W121" i="9"/>
  <c r="V121" i="9"/>
  <c r="U121" i="9"/>
  <c r="T121" i="9"/>
  <c r="S121" i="9"/>
  <c r="R121" i="9"/>
  <c r="Q121" i="9"/>
  <c r="P121" i="9"/>
  <c r="O121" i="9"/>
  <c r="N121" i="9"/>
  <c r="M121" i="9"/>
  <c r="L121" i="9"/>
  <c r="K121" i="9"/>
  <c r="J121" i="9"/>
  <c r="I121" i="9"/>
  <c r="H121" i="9"/>
  <c r="G121" i="9"/>
  <c r="F121" i="9"/>
  <c r="E121" i="9"/>
  <c r="D121" i="9"/>
  <c r="C121" i="9"/>
  <c r="B121" i="9"/>
  <c r="W120" i="9"/>
  <c r="V120" i="9"/>
  <c r="U120" i="9"/>
  <c r="T120" i="9"/>
  <c r="S120" i="9"/>
  <c r="R120" i="9"/>
  <c r="Q120" i="9"/>
  <c r="P120" i="9"/>
  <c r="O120" i="9"/>
  <c r="N120" i="9"/>
  <c r="M120" i="9"/>
  <c r="L120" i="9"/>
  <c r="K120" i="9"/>
  <c r="K117" i="9" s="1"/>
  <c r="J120" i="9"/>
  <c r="J117" i="9" s="1"/>
  <c r="I120" i="9"/>
  <c r="H120" i="9"/>
  <c r="G120" i="9"/>
  <c r="F120" i="9"/>
  <c r="E120" i="9"/>
  <c r="D120" i="9"/>
  <c r="C120" i="9"/>
  <c r="B120" i="9"/>
  <c r="W119" i="9"/>
  <c r="V119" i="9"/>
  <c r="U119" i="9"/>
  <c r="T119" i="9"/>
  <c r="S119" i="9"/>
  <c r="R119" i="9"/>
  <c r="Q119" i="9"/>
  <c r="P119" i="9"/>
  <c r="O119" i="9"/>
  <c r="N119" i="9"/>
  <c r="M119" i="9"/>
  <c r="L119" i="9"/>
  <c r="K119" i="9"/>
  <c r="J119" i="9"/>
  <c r="I119" i="9"/>
  <c r="H119" i="9"/>
  <c r="G119" i="9"/>
  <c r="F119" i="9"/>
  <c r="E119" i="9"/>
  <c r="D119" i="9"/>
  <c r="C119" i="9"/>
  <c r="B119" i="9"/>
  <c r="B117" i="9" s="1"/>
  <c r="W118" i="9"/>
  <c r="V118" i="9"/>
  <c r="U118" i="9"/>
  <c r="T118" i="9"/>
  <c r="S118" i="9"/>
  <c r="R118" i="9"/>
  <c r="R117" i="9" s="1"/>
  <c r="Q118" i="9"/>
  <c r="P118" i="9"/>
  <c r="O118" i="9"/>
  <c r="N118" i="9"/>
  <c r="M118" i="9"/>
  <c r="L118" i="9"/>
  <c r="K118" i="9"/>
  <c r="J118" i="9"/>
  <c r="I118" i="9"/>
  <c r="H118" i="9"/>
  <c r="G118" i="9"/>
  <c r="F118" i="9"/>
  <c r="E118" i="9"/>
  <c r="D118" i="9"/>
  <c r="C118" i="9"/>
  <c r="B118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B114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B113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B112" i="9"/>
  <c r="S111" i="9"/>
  <c r="R111" i="9"/>
  <c r="K111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B110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B109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B108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B107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B106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B105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B104" i="9"/>
  <c r="W103" i="9"/>
  <c r="V103" i="9"/>
  <c r="U103" i="9"/>
  <c r="T103" i="9"/>
  <c r="S103" i="9"/>
  <c r="S100" i="9" s="1"/>
  <c r="R103" i="9"/>
  <c r="R100" i="9" s="1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B103" i="9"/>
  <c r="W102" i="9"/>
  <c r="V102" i="9"/>
  <c r="U102" i="9"/>
  <c r="U100" i="9" s="1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B102" i="9"/>
  <c r="W101" i="9"/>
  <c r="V101" i="9"/>
  <c r="U101" i="9"/>
  <c r="T101" i="9"/>
  <c r="T100" i="9" s="1"/>
  <c r="S101" i="9"/>
  <c r="R101" i="9"/>
  <c r="Q101" i="9"/>
  <c r="P101" i="9"/>
  <c r="O101" i="9"/>
  <c r="N101" i="9"/>
  <c r="M101" i="9"/>
  <c r="M100" i="9" s="1"/>
  <c r="L101" i="9"/>
  <c r="L100" i="9" s="1"/>
  <c r="K101" i="9"/>
  <c r="J101" i="9"/>
  <c r="I101" i="9"/>
  <c r="H101" i="9"/>
  <c r="G101" i="9"/>
  <c r="F101" i="9"/>
  <c r="F100" i="9" s="1"/>
  <c r="E101" i="9"/>
  <c r="E100" i="9" s="1"/>
  <c r="D101" i="9"/>
  <c r="D100" i="9" s="1"/>
  <c r="C101" i="9"/>
  <c r="B101" i="9"/>
  <c r="W79" i="9"/>
  <c r="V79" i="9"/>
  <c r="V128" i="9" s="1"/>
  <c r="U79" i="9"/>
  <c r="U156" i="9" s="1"/>
  <c r="T79" i="9"/>
  <c r="T156" i="9" s="1"/>
  <c r="S79" i="9"/>
  <c r="R79" i="9"/>
  <c r="Q79" i="9"/>
  <c r="Q156" i="9" s="1"/>
  <c r="P79" i="9"/>
  <c r="P156" i="9" s="1"/>
  <c r="O79" i="9"/>
  <c r="O156" i="9" s="1"/>
  <c r="N79" i="9"/>
  <c r="N128" i="9" s="1"/>
  <c r="M79" i="9"/>
  <c r="M156" i="9" s="1"/>
  <c r="M147" i="9" s="1"/>
  <c r="L79" i="9"/>
  <c r="L156" i="9" s="1"/>
  <c r="K79" i="9"/>
  <c r="J79" i="9"/>
  <c r="I79" i="9"/>
  <c r="I156" i="9" s="1"/>
  <c r="H79" i="9"/>
  <c r="H156" i="9" s="1"/>
  <c r="G79" i="9"/>
  <c r="G156" i="9" s="1"/>
  <c r="F79" i="9"/>
  <c r="F128" i="9" s="1"/>
  <c r="E79" i="9"/>
  <c r="E156" i="9" s="1"/>
  <c r="D79" i="9"/>
  <c r="D156" i="9" s="1"/>
  <c r="C79" i="9"/>
  <c r="B79" i="9"/>
  <c r="W35" i="9"/>
  <c r="W145" i="9" s="1"/>
  <c r="V35" i="9"/>
  <c r="V145" i="9" s="1"/>
  <c r="U35" i="9"/>
  <c r="U145" i="9" s="1"/>
  <c r="T35" i="9"/>
  <c r="T145" i="9" s="1"/>
  <c r="S35" i="9"/>
  <c r="R35" i="9"/>
  <c r="R145" i="10" s="1"/>
  <c r="Q35" i="9"/>
  <c r="Q145" i="10" s="1"/>
  <c r="P35" i="9"/>
  <c r="P145" i="11" s="1"/>
  <c r="O35" i="9"/>
  <c r="O145" i="9" s="1"/>
  <c r="N35" i="9"/>
  <c r="N145" i="9" s="1"/>
  <c r="M35" i="9"/>
  <c r="M145" i="9" s="1"/>
  <c r="L35" i="9"/>
  <c r="L145" i="9" s="1"/>
  <c r="K35" i="9"/>
  <c r="J35" i="9"/>
  <c r="J111" i="9" s="1"/>
  <c r="I35" i="9"/>
  <c r="H35" i="9"/>
  <c r="G35" i="9"/>
  <c r="G145" i="9" s="1"/>
  <c r="F35" i="9"/>
  <c r="F145" i="9" s="1"/>
  <c r="E35" i="9"/>
  <c r="E145" i="9" s="1"/>
  <c r="D35" i="9"/>
  <c r="D145" i="9" s="1"/>
  <c r="C35" i="9"/>
  <c r="C111" i="9" s="1"/>
  <c r="B35" i="9"/>
  <c r="B111" i="9" s="1"/>
  <c r="A1" i="9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F62" i="8"/>
  <c r="I61" i="8"/>
  <c r="R60" i="8"/>
  <c r="J60" i="8"/>
  <c r="B55" i="8"/>
  <c r="W53" i="8"/>
  <c r="W39" i="7" s="1"/>
  <c r="V53" i="8"/>
  <c r="V39" i="7" s="1"/>
  <c r="U53" i="8"/>
  <c r="U39" i="7" s="1"/>
  <c r="T53" i="8"/>
  <c r="S53" i="8"/>
  <c r="S39" i="7" s="1"/>
  <c r="R53" i="8"/>
  <c r="R39" i="7" s="1"/>
  <c r="Q53" i="8"/>
  <c r="P53" i="8"/>
  <c r="O53" i="8"/>
  <c r="N53" i="8"/>
  <c r="N39" i="7" s="1"/>
  <c r="M53" i="8"/>
  <c r="L53" i="8"/>
  <c r="K53" i="8"/>
  <c r="J53" i="8"/>
  <c r="I53" i="8"/>
  <c r="H53" i="8"/>
  <c r="H39" i="7" s="1"/>
  <c r="G53" i="8"/>
  <c r="G39" i="7" s="1"/>
  <c r="F53" i="8"/>
  <c r="F39" i="7" s="1"/>
  <c r="E53" i="8"/>
  <c r="E39" i="7" s="1"/>
  <c r="D53" i="8"/>
  <c r="D39" i="7" s="1"/>
  <c r="C53" i="8"/>
  <c r="C39" i="7" s="1"/>
  <c r="B53" i="8"/>
  <c r="W49" i="8"/>
  <c r="V49" i="8"/>
  <c r="V54" i="4" s="1"/>
  <c r="U49" i="8"/>
  <c r="T49" i="8"/>
  <c r="T61" i="8" s="1"/>
  <c r="S49" i="8"/>
  <c r="S61" i="8" s="1"/>
  <c r="R49" i="8"/>
  <c r="R54" i="4" s="1"/>
  <c r="Q49" i="8"/>
  <c r="Q61" i="8" s="1"/>
  <c r="P49" i="8"/>
  <c r="P61" i="8" s="1"/>
  <c r="O49" i="8"/>
  <c r="O54" i="4" s="1"/>
  <c r="N49" i="8"/>
  <c r="M49" i="8"/>
  <c r="M54" i="4" s="1"/>
  <c r="L49" i="8"/>
  <c r="L54" i="4" s="1"/>
  <c r="K49" i="8"/>
  <c r="J49" i="8"/>
  <c r="J54" i="4" s="1"/>
  <c r="I49" i="8"/>
  <c r="H49" i="8"/>
  <c r="H61" i="8" s="1"/>
  <c r="G49" i="8"/>
  <c r="F49" i="8"/>
  <c r="E49" i="8"/>
  <c r="D49" i="8"/>
  <c r="D54" i="4" s="1"/>
  <c r="C49" i="8"/>
  <c r="C61" i="8" s="1"/>
  <c r="B49" i="8"/>
  <c r="B54" i="4" s="1"/>
  <c r="W48" i="8"/>
  <c r="W60" i="8" s="1"/>
  <c r="V48" i="8"/>
  <c r="U48" i="8"/>
  <c r="U53" i="4" s="1"/>
  <c r="T48" i="8"/>
  <c r="T47" i="8" s="1"/>
  <c r="T52" i="4" s="1"/>
  <c r="S48" i="8"/>
  <c r="S47" i="8" s="1"/>
  <c r="R48" i="8"/>
  <c r="R47" i="8" s="1"/>
  <c r="R52" i="4" s="1"/>
  <c r="Q48" i="8"/>
  <c r="Q60" i="8" s="1"/>
  <c r="P48" i="8"/>
  <c r="O48" i="8"/>
  <c r="O53" i="4" s="1"/>
  <c r="N48" i="8"/>
  <c r="N53" i="4" s="1"/>
  <c r="M48" i="8"/>
  <c r="M53" i="4" s="1"/>
  <c r="L48" i="8"/>
  <c r="K48" i="8"/>
  <c r="K47" i="8" s="1"/>
  <c r="K59" i="8" s="1"/>
  <c r="J48" i="8"/>
  <c r="J53" i="4" s="1"/>
  <c r="I48" i="8"/>
  <c r="I60" i="8" s="1"/>
  <c r="H48" i="8"/>
  <c r="G48" i="8"/>
  <c r="G60" i="8" s="1"/>
  <c r="F48" i="8"/>
  <c r="F53" i="4" s="1"/>
  <c r="E48" i="8"/>
  <c r="D48" i="8"/>
  <c r="C48" i="8"/>
  <c r="C53" i="4" s="1"/>
  <c r="B48" i="8"/>
  <c r="B47" i="8" s="1"/>
  <c r="B52" i="4" s="1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W22" i="8"/>
  <c r="V22" i="8"/>
  <c r="U22" i="8"/>
  <c r="T22" i="8"/>
  <c r="S22" i="8"/>
  <c r="R22" i="8"/>
  <c r="Q22" i="8"/>
  <c r="Q20" i="8" s="1"/>
  <c r="P22" i="8"/>
  <c r="O22" i="8"/>
  <c r="N22" i="8"/>
  <c r="N20" i="8" s="1"/>
  <c r="M22" i="8"/>
  <c r="M20" i="8" s="1"/>
  <c r="L22" i="8"/>
  <c r="L20" i="8" s="1"/>
  <c r="K22" i="8"/>
  <c r="J22" i="8"/>
  <c r="I22" i="8"/>
  <c r="H22" i="8"/>
  <c r="G22" i="8"/>
  <c r="F22" i="8"/>
  <c r="E22" i="8"/>
  <c r="D22" i="8"/>
  <c r="C22" i="8"/>
  <c r="B22" i="8"/>
  <c r="W21" i="8"/>
  <c r="W20" i="8" s="1"/>
  <c r="V21" i="8"/>
  <c r="U21" i="8"/>
  <c r="T21" i="8"/>
  <c r="S21" i="8"/>
  <c r="R21" i="8"/>
  <c r="Q21" i="8"/>
  <c r="P21" i="8"/>
  <c r="O21" i="8"/>
  <c r="N21" i="8"/>
  <c r="M21" i="8"/>
  <c r="L21" i="8"/>
  <c r="K21" i="8"/>
  <c r="K20" i="8" s="1"/>
  <c r="J21" i="8"/>
  <c r="I21" i="8"/>
  <c r="H21" i="8"/>
  <c r="H20" i="8" s="1"/>
  <c r="G21" i="8"/>
  <c r="F21" i="8"/>
  <c r="F20" i="8" s="1"/>
  <c r="E21" i="8"/>
  <c r="E20" i="8" s="1"/>
  <c r="D21" i="8"/>
  <c r="D20" i="8" s="1"/>
  <c r="C21" i="8"/>
  <c r="C20" i="8" s="1"/>
  <c r="B21" i="8"/>
  <c r="V20" i="8"/>
  <c r="U20" i="8"/>
  <c r="T20" i="8"/>
  <c r="S20" i="8"/>
  <c r="W19" i="8"/>
  <c r="V19" i="8"/>
  <c r="U19" i="8"/>
  <c r="T19" i="8"/>
  <c r="T17" i="8" s="1"/>
  <c r="S19" i="8"/>
  <c r="R19" i="8"/>
  <c r="Q19" i="8"/>
  <c r="P19" i="8"/>
  <c r="O19" i="8"/>
  <c r="N19" i="8"/>
  <c r="M19" i="8"/>
  <c r="L19" i="8"/>
  <c r="L17" i="8" s="1"/>
  <c r="K19" i="8"/>
  <c r="K17" i="8" s="1"/>
  <c r="J19" i="8"/>
  <c r="J17" i="8" s="1"/>
  <c r="I19" i="8"/>
  <c r="H19" i="8"/>
  <c r="G19" i="8"/>
  <c r="F19" i="8"/>
  <c r="E19" i="8"/>
  <c r="D19" i="8"/>
  <c r="C19" i="8"/>
  <c r="W18" i="8"/>
  <c r="W17" i="8" s="1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H17" i="8" s="1"/>
  <c r="G18" i="8"/>
  <c r="F18" i="8"/>
  <c r="E18" i="8"/>
  <c r="E17" i="8" s="1"/>
  <c r="D18" i="8"/>
  <c r="C18" i="8"/>
  <c r="V17" i="8"/>
  <c r="U17" i="8"/>
  <c r="N17" i="8"/>
  <c r="M17" i="8"/>
  <c r="F17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W7" i="8"/>
  <c r="W62" i="8" s="1"/>
  <c r="V7" i="8"/>
  <c r="V58" i="8" s="1"/>
  <c r="U7" i="8"/>
  <c r="U62" i="8" s="1"/>
  <c r="T7" i="8"/>
  <c r="T62" i="8" s="1"/>
  <c r="S7" i="8"/>
  <c r="S62" i="8" s="1"/>
  <c r="R7" i="8"/>
  <c r="R62" i="8" s="1"/>
  <c r="Q7" i="8"/>
  <c r="Q62" i="8" s="1"/>
  <c r="P7" i="8"/>
  <c r="P62" i="8" s="1"/>
  <c r="O7" i="8"/>
  <c r="O62" i="8" s="1"/>
  <c r="N7" i="8"/>
  <c r="N62" i="8" s="1"/>
  <c r="M7" i="8"/>
  <c r="L7" i="8"/>
  <c r="L62" i="8" s="1"/>
  <c r="K7" i="8"/>
  <c r="K62" i="8" s="1"/>
  <c r="J7" i="8"/>
  <c r="J62" i="8" s="1"/>
  <c r="I7" i="8"/>
  <c r="I62" i="8" s="1"/>
  <c r="H7" i="8"/>
  <c r="H62" i="8" s="1"/>
  <c r="G7" i="8"/>
  <c r="G62" i="8" s="1"/>
  <c r="F7" i="8"/>
  <c r="E7" i="8"/>
  <c r="D7" i="8"/>
  <c r="D62" i="8" s="1"/>
  <c r="C7" i="8"/>
  <c r="C62" i="8" s="1"/>
  <c r="B7" i="8"/>
  <c r="B62" i="8" s="1"/>
  <c r="W3" i="8"/>
  <c r="W3" i="4" s="1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F58" i="8" s="1"/>
  <c r="E3" i="8"/>
  <c r="E4" i="4" s="1"/>
  <c r="D3" i="8"/>
  <c r="D4" i="4" s="1"/>
  <c r="C3" i="8"/>
  <c r="C4" i="4" s="1"/>
  <c r="B3" i="8"/>
  <c r="B4" i="4" s="1"/>
  <c r="A1" i="8"/>
  <c r="A54" i="7"/>
  <c r="A53" i="7"/>
  <c r="K50" i="7"/>
  <c r="G48" i="7"/>
  <c r="A47" i="7"/>
  <c r="V42" i="7"/>
  <c r="R42" i="7"/>
  <c r="Q42" i="7"/>
  <c r="P42" i="7"/>
  <c r="O42" i="7"/>
  <c r="N42" i="7"/>
  <c r="M42" i="7"/>
  <c r="L42" i="7"/>
  <c r="J42" i="7"/>
  <c r="I42" i="7"/>
  <c r="H42" i="7"/>
  <c r="G42" i="7"/>
  <c r="F42" i="7"/>
  <c r="W41" i="7"/>
  <c r="G41" i="7"/>
  <c r="F41" i="7"/>
  <c r="D41" i="7"/>
  <c r="W40" i="7"/>
  <c r="U40" i="7"/>
  <c r="H40" i="7"/>
  <c r="F40" i="7"/>
  <c r="E40" i="7"/>
  <c r="D40" i="7"/>
  <c r="C40" i="7"/>
  <c r="B40" i="7"/>
  <c r="T39" i="7"/>
  <c r="Q39" i="7"/>
  <c r="P39" i="7"/>
  <c r="O39" i="7"/>
  <c r="M39" i="7"/>
  <c r="L39" i="7"/>
  <c r="K39" i="7"/>
  <c r="J39" i="7"/>
  <c r="I39" i="7"/>
  <c r="B39" i="7"/>
  <c r="L27" i="7"/>
  <c r="N27" i="7"/>
  <c r="M27" i="7"/>
  <c r="P16" i="7"/>
  <c r="W16" i="7"/>
  <c r="D16" i="7"/>
  <c r="B16" i="7"/>
  <c r="T10" i="7"/>
  <c r="J10" i="7"/>
  <c r="E10" i="7"/>
  <c r="D10" i="7"/>
  <c r="L10" i="7"/>
  <c r="C10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V50" i="7"/>
  <c r="U50" i="7"/>
  <c r="T50" i="7"/>
  <c r="S50" i="7"/>
  <c r="R50" i="7"/>
  <c r="Q50" i="7"/>
  <c r="P50" i="7"/>
  <c r="N50" i="7"/>
  <c r="M50" i="7"/>
  <c r="L50" i="7"/>
  <c r="J50" i="7"/>
  <c r="I50" i="7"/>
  <c r="H50" i="7"/>
  <c r="F50" i="7"/>
  <c r="E50" i="7"/>
  <c r="D50" i="7"/>
  <c r="C50" i="7"/>
  <c r="B50" i="7"/>
  <c r="W49" i="7"/>
  <c r="T49" i="7"/>
  <c r="S49" i="7"/>
  <c r="R49" i="7"/>
  <c r="Q49" i="7"/>
  <c r="P49" i="7"/>
  <c r="O49" i="7"/>
  <c r="L49" i="7"/>
  <c r="K49" i="7"/>
  <c r="J49" i="7"/>
  <c r="I49" i="7"/>
  <c r="H49" i="7"/>
  <c r="G49" i="7"/>
  <c r="D49" i="7"/>
  <c r="C49" i="7"/>
  <c r="B49" i="7"/>
  <c r="W48" i="7"/>
  <c r="V48" i="7"/>
  <c r="U48" i="7"/>
  <c r="Q48" i="7"/>
  <c r="P48" i="7"/>
  <c r="O48" i="7"/>
  <c r="N48" i="7"/>
  <c r="M48" i="7"/>
  <c r="I48" i="7"/>
  <c r="H48" i="7"/>
  <c r="F48" i="7"/>
  <c r="E48" i="7"/>
  <c r="A1" i="7"/>
  <c r="A48" i="6"/>
  <c r="A47" i="6"/>
  <c r="A41" i="6"/>
  <c r="V27" i="6"/>
  <c r="U27" i="6"/>
  <c r="P27" i="6"/>
  <c r="N27" i="6"/>
  <c r="M27" i="6"/>
  <c r="F27" i="6"/>
  <c r="W16" i="6"/>
  <c r="R16" i="6"/>
  <c r="P16" i="6"/>
  <c r="N10" i="6"/>
  <c r="D10" i="6"/>
  <c r="A1" i="6"/>
  <c r="A48" i="5"/>
  <c r="A47" i="5"/>
  <c r="A41" i="5"/>
  <c r="J16" i="5"/>
  <c r="K16" i="5"/>
  <c r="W16" i="5"/>
  <c r="R16" i="5"/>
  <c r="U16" i="5"/>
  <c r="N10" i="5"/>
  <c r="O10" i="5"/>
  <c r="M10" i="5"/>
  <c r="D10" i="5"/>
  <c r="G10" i="5"/>
  <c r="W10" i="5"/>
  <c r="V10" i="5"/>
  <c r="C10" i="5"/>
  <c r="E10" i="5"/>
  <c r="A1" i="5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V179" i="4"/>
  <c r="U179" i="4"/>
  <c r="T179" i="4"/>
  <c r="S179" i="4"/>
  <c r="R179" i="4"/>
  <c r="Q179" i="4"/>
  <c r="P179" i="4"/>
  <c r="N179" i="4"/>
  <c r="M179" i="4"/>
  <c r="L179" i="4"/>
  <c r="K179" i="4"/>
  <c r="J179" i="4"/>
  <c r="I179" i="4"/>
  <c r="F179" i="4"/>
  <c r="E179" i="4"/>
  <c r="D179" i="4"/>
  <c r="C179" i="4"/>
  <c r="B179" i="4"/>
  <c r="V178" i="4"/>
  <c r="U178" i="4"/>
  <c r="T178" i="4"/>
  <c r="S178" i="4"/>
  <c r="R178" i="4"/>
  <c r="Q178" i="4"/>
  <c r="P178" i="4"/>
  <c r="O178" i="4"/>
  <c r="N178" i="4"/>
  <c r="M178" i="4"/>
  <c r="K178" i="4"/>
  <c r="J178" i="4"/>
  <c r="F178" i="4"/>
  <c r="E178" i="4"/>
  <c r="D178" i="4"/>
  <c r="C178" i="4"/>
  <c r="W177" i="4"/>
  <c r="V177" i="4"/>
  <c r="U177" i="4"/>
  <c r="T177" i="4"/>
  <c r="S177" i="4"/>
  <c r="R177" i="4"/>
  <c r="Q177" i="4"/>
  <c r="P177" i="4"/>
  <c r="N177" i="4"/>
  <c r="M177" i="4"/>
  <c r="L177" i="4"/>
  <c r="K177" i="4"/>
  <c r="G177" i="4"/>
  <c r="F177" i="4"/>
  <c r="E177" i="4"/>
  <c r="D177" i="4"/>
  <c r="C177" i="4"/>
  <c r="B177" i="4"/>
  <c r="W176" i="4"/>
  <c r="V176" i="4"/>
  <c r="T176" i="4"/>
  <c r="S176" i="4"/>
  <c r="R176" i="4"/>
  <c r="P176" i="4"/>
  <c r="O176" i="4"/>
  <c r="N176" i="4"/>
  <c r="M176" i="4"/>
  <c r="L176" i="4"/>
  <c r="J176" i="4"/>
  <c r="I176" i="4"/>
  <c r="H176" i="4"/>
  <c r="G176" i="4"/>
  <c r="F176" i="4"/>
  <c r="E176" i="4"/>
  <c r="D176" i="4"/>
  <c r="C176" i="4"/>
  <c r="B176" i="4"/>
  <c r="V175" i="4"/>
  <c r="S175" i="4"/>
  <c r="P175" i="4"/>
  <c r="N175" i="4"/>
  <c r="L175" i="4"/>
  <c r="K175" i="4"/>
  <c r="J175" i="4"/>
  <c r="G175" i="4"/>
  <c r="F175" i="4"/>
  <c r="D175" i="4"/>
  <c r="C175" i="4"/>
  <c r="B175" i="4"/>
  <c r="S174" i="4"/>
  <c r="R174" i="4"/>
  <c r="L174" i="4"/>
  <c r="K174" i="4"/>
  <c r="I173" i="4"/>
  <c r="H173" i="4"/>
  <c r="F172" i="4"/>
  <c r="Q160" i="4"/>
  <c r="R146" i="4"/>
  <c r="H146" i="4"/>
  <c r="K135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W124" i="4"/>
  <c r="V124" i="4"/>
  <c r="U124" i="4"/>
  <c r="T124" i="4"/>
  <c r="S124" i="4"/>
  <c r="R124" i="4"/>
  <c r="Q124" i="4"/>
  <c r="P124" i="4"/>
  <c r="O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D122" i="4"/>
  <c r="C122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G121" i="4"/>
  <c r="F121" i="4"/>
  <c r="C121" i="4"/>
  <c r="B121" i="4"/>
  <c r="W120" i="4"/>
  <c r="V120" i="4"/>
  <c r="U120" i="4"/>
  <c r="T120" i="4"/>
  <c r="S120" i="4"/>
  <c r="R120" i="4"/>
  <c r="Q120" i="4"/>
  <c r="P120" i="4"/>
  <c r="N120" i="4"/>
  <c r="M120" i="4"/>
  <c r="L120" i="4"/>
  <c r="K120" i="4"/>
  <c r="J120" i="4"/>
  <c r="H120" i="4"/>
  <c r="G120" i="4"/>
  <c r="F120" i="4"/>
  <c r="E120" i="4"/>
  <c r="D120" i="4"/>
  <c r="C120" i="4"/>
  <c r="B120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R116" i="4"/>
  <c r="F116" i="4"/>
  <c r="D113" i="4"/>
  <c r="R111" i="4"/>
  <c r="Q111" i="4"/>
  <c r="O111" i="4"/>
  <c r="N111" i="4"/>
  <c r="L111" i="4"/>
  <c r="K111" i="4"/>
  <c r="G111" i="4"/>
  <c r="F111" i="4"/>
  <c r="D111" i="4"/>
  <c r="C111" i="4"/>
  <c r="U107" i="4"/>
  <c r="I106" i="4"/>
  <c r="G106" i="4"/>
  <c r="E106" i="4"/>
  <c r="D106" i="4"/>
  <c r="C106" i="4"/>
  <c r="B106" i="4"/>
  <c r="I105" i="4"/>
  <c r="W103" i="4"/>
  <c r="V103" i="4"/>
  <c r="R103" i="4"/>
  <c r="Q103" i="4"/>
  <c r="O103" i="4"/>
  <c r="J103" i="4"/>
  <c r="F103" i="4"/>
  <c r="C103" i="4"/>
  <c r="B103" i="4"/>
  <c r="B100" i="4"/>
  <c r="W95" i="4"/>
  <c r="V95" i="4"/>
  <c r="U95" i="4"/>
  <c r="T95" i="4"/>
  <c r="T94" i="4" s="1"/>
  <c r="S95" i="4"/>
  <c r="R95" i="4"/>
  <c r="R94" i="4" s="1"/>
  <c r="Q95" i="4"/>
  <c r="P95" i="4"/>
  <c r="O95" i="4"/>
  <c r="N95" i="4"/>
  <c r="M95" i="4"/>
  <c r="M94" i="4" s="1"/>
  <c r="L95" i="4"/>
  <c r="L94" i="4" s="1"/>
  <c r="K95" i="4"/>
  <c r="K94" i="4" s="1"/>
  <c r="J95" i="4"/>
  <c r="J94" i="4" s="1"/>
  <c r="I95" i="4"/>
  <c r="H95" i="4"/>
  <c r="G95" i="4"/>
  <c r="F95" i="4"/>
  <c r="F94" i="4" s="1"/>
  <c r="E95" i="4"/>
  <c r="E94" i="4" s="1"/>
  <c r="D95" i="4"/>
  <c r="D94" i="4" s="1"/>
  <c r="C95" i="4"/>
  <c r="C94" i="4" s="1"/>
  <c r="B95" i="4"/>
  <c r="B94" i="4" s="1"/>
  <c r="S88" i="4"/>
  <c r="K88" i="4"/>
  <c r="H88" i="4"/>
  <c r="E88" i="4"/>
  <c r="U94" i="4"/>
  <c r="S94" i="4"/>
  <c r="W78" i="4"/>
  <c r="V78" i="4"/>
  <c r="U78" i="4"/>
  <c r="T78" i="4"/>
  <c r="S78" i="4"/>
  <c r="R78" i="4"/>
  <c r="R151" i="4" s="1"/>
  <c r="Q78" i="4"/>
  <c r="P78" i="4"/>
  <c r="O78" i="4"/>
  <c r="O151" i="4" s="1"/>
  <c r="N78" i="4"/>
  <c r="M78" i="4"/>
  <c r="L78" i="4"/>
  <c r="K78" i="4"/>
  <c r="K151" i="4" s="1"/>
  <c r="J78" i="4"/>
  <c r="I78" i="4"/>
  <c r="H78" i="4"/>
  <c r="G78" i="4"/>
  <c r="F78" i="4"/>
  <c r="E78" i="4"/>
  <c r="D78" i="4"/>
  <c r="C78" i="4"/>
  <c r="B78" i="4"/>
  <c r="W77" i="4"/>
  <c r="V77" i="4"/>
  <c r="U77" i="4"/>
  <c r="T77" i="4"/>
  <c r="S77" i="4"/>
  <c r="R77" i="4"/>
  <c r="Q77" i="4"/>
  <c r="P77" i="4"/>
  <c r="P150" i="4" s="1"/>
  <c r="O77" i="4"/>
  <c r="N77" i="4"/>
  <c r="M77" i="4"/>
  <c r="M150" i="4" s="1"/>
  <c r="L77" i="4"/>
  <c r="K77" i="4"/>
  <c r="J77" i="4"/>
  <c r="I77" i="4"/>
  <c r="H77" i="4"/>
  <c r="G77" i="4"/>
  <c r="F77" i="4"/>
  <c r="E77" i="4"/>
  <c r="D77" i="4"/>
  <c r="C77" i="4"/>
  <c r="B77" i="4"/>
  <c r="W76" i="4"/>
  <c r="W149" i="4" s="1"/>
  <c r="V76" i="4"/>
  <c r="V149" i="4" s="1"/>
  <c r="U76" i="4"/>
  <c r="T76" i="4"/>
  <c r="S76" i="4"/>
  <c r="R76" i="4"/>
  <c r="Q76" i="4"/>
  <c r="P76" i="4"/>
  <c r="O76" i="4"/>
  <c r="N76" i="4"/>
  <c r="N149" i="4" s="1"/>
  <c r="M76" i="4"/>
  <c r="L76" i="4"/>
  <c r="K76" i="4"/>
  <c r="J76" i="4"/>
  <c r="I76" i="4"/>
  <c r="H76" i="4"/>
  <c r="G76" i="4"/>
  <c r="F76" i="4"/>
  <c r="F149" i="4" s="1"/>
  <c r="E76" i="4"/>
  <c r="D76" i="4"/>
  <c r="C76" i="4"/>
  <c r="B76" i="4"/>
  <c r="W75" i="4"/>
  <c r="V75" i="4"/>
  <c r="U75" i="4"/>
  <c r="T75" i="4"/>
  <c r="T148" i="4" s="1"/>
  <c r="S75" i="4"/>
  <c r="R75" i="4"/>
  <c r="Q75" i="4"/>
  <c r="Q148" i="4" s="1"/>
  <c r="P75" i="4"/>
  <c r="O75" i="4"/>
  <c r="N75" i="4"/>
  <c r="M75" i="4"/>
  <c r="L75" i="4"/>
  <c r="L148" i="4" s="1"/>
  <c r="K75" i="4"/>
  <c r="J75" i="4"/>
  <c r="I75" i="4"/>
  <c r="I148" i="4" s="1"/>
  <c r="H75" i="4"/>
  <c r="G75" i="4"/>
  <c r="F75" i="4"/>
  <c r="E75" i="4"/>
  <c r="E148" i="4" s="1"/>
  <c r="D75" i="4"/>
  <c r="C75" i="4"/>
  <c r="B75" i="4"/>
  <c r="W74" i="4"/>
  <c r="W147" i="4" s="1"/>
  <c r="V74" i="4"/>
  <c r="U74" i="4"/>
  <c r="T74" i="4"/>
  <c r="S74" i="4"/>
  <c r="R74" i="4"/>
  <c r="R147" i="4" s="1"/>
  <c r="Q74" i="4"/>
  <c r="P74" i="4"/>
  <c r="O74" i="4"/>
  <c r="O147" i="4" s="1"/>
  <c r="N74" i="4"/>
  <c r="M74" i="4"/>
  <c r="L74" i="4"/>
  <c r="K74" i="4"/>
  <c r="K147" i="4" s="1"/>
  <c r="J74" i="4"/>
  <c r="J147" i="4" s="1"/>
  <c r="I74" i="4"/>
  <c r="H74" i="4"/>
  <c r="G74" i="4"/>
  <c r="F74" i="4"/>
  <c r="E74" i="4"/>
  <c r="D74" i="4"/>
  <c r="C74" i="4"/>
  <c r="B74" i="4"/>
  <c r="B147" i="4" s="1"/>
  <c r="W73" i="4"/>
  <c r="V73" i="4"/>
  <c r="U73" i="4"/>
  <c r="T73" i="4"/>
  <c r="S73" i="4"/>
  <c r="R73" i="4"/>
  <c r="Q73" i="4"/>
  <c r="Q146" i="4" s="1"/>
  <c r="P73" i="4"/>
  <c r="P146" i="4" s="1"/>
  <c r="O73" i="4"/>
  <c r="N73" i="4"/>
  <c r="M73" i="4"/>
  <c r="L73" i="4"/>
  <c r="K73" i="4"/>
  <c r="J73" i="4"/>
  <c r="I73" i="4"/>
  <c r="I146" i="4" s="1"/>
  <c r="H73" i="4"/>
  <c r="G73" i="4"/>
  <c r="F73" i="4"/>
  <c r="E73" i="4"/>
  <c r="D73" i="4"/>
  <c r="C73" i="4"/>
  <c r="B73" i="4"/>
  <c r="W72" i="4"/>
  <c r="W145" i="4" s="1"/>
  <c r="U72" i="4"/>
  <c r="N72" i="4"/>
  <c r="M72" i="4"/>
  <c r="J72" i="4"/>
  <c r="H72" i="4"/>
  <c r="E72" i="4"/>
  <c r="C72" i="4"/>
  <c r="B72" i="4"/>
  <c r="W71" i="4"/>
  <c r="V71" i="4"/>
  <c r="U71" i="4"/>
  <c r="U144" i="4" s="1"/>
  <c r="T71" i="4"/>
  <c r="T144" i="4" s="1"/>
  <c r="S71" i="4"/>
  <c r="R71" i="4"/>
  <c r="Q71" i="4"/>
  <c r="Q144" i="4" s="1"/>
  <c r="P71" i="4"/>
  <c r="O71" i="4"/>
  <c r="N71" i="4"/>
  <c r="H71" i="4"/>
  <c r="G71" i="4"/>
  <c r="D71" i="4"/>
  <c r="D144" i="4" s="1"/>
  <c r="B71" i="4"/>
  <c r="U70" i="4"/>
  <c r="T70" i="4"/>
  <c r="S70" i="4"/>
  <c r="R70" i="4"/>
  <c r="R143" i="4" s="1"/>
  <c r="Q70" i="4"/>
  <c r="P70" i="4"/>
  <c r="O70" i="4"/>
  <c r="O143" i="4" s="1"/>
  <c r="N70" i="4"/>
  <c r="M70" i="4"/>
  <c r="K70" i="4"/>
  <c r="K143" i="4" s="1"/>
  <c r="J70" i="4"/>
  <c r="J143" i="4" s="1"/>
  <c r="I70" i="4"/>
  <c r="H70" i="4"/>
  <c r="B70" i="4"/>
  <c r="B143" i="4" s="1"/>
  <c r="W68" i="4"/>
  <c r="W141" i="4" s="1"/>
  <c r="R68" i="4"/>
  <c r="Q68" i="4"/>
  <c r="P68" i="4"/>
  <c r="O68" i="4"/>
  <c r="O141" i="4" s="1"/>
  <c r="N68" i="4"/>
  <c r="M68" i="4"/>
  <c r="L68" i="4"/>
  <c r="K68" i="4"/>
  <c r="J68" i="4"/>
  <c r="I68" i="4"/>
  <c r="H68" i="4"/>
  <c r="G68" i="4"/>
  <c r="D68" i="4"/>
  <c r="C68" i="4"/>
  <c r="B68" i="4"/>
  <c r="W67" i="4"/>
  <c r="V67" i="4"/>
  <c r="U67" i="4"/>
  <c r="Q67" i="4"/>
  <c r="L67" i="4"/>
  <c r="K67" i="4"/>
  <c r="I67" i="4"/>
  <c r="H67" i="4"/>
  <c r="G67" i="4"/>
  <c r="F67" i="4"/>
  <c r="C67" i="4"/>
  <c r="C140" i="4" s="1"/>
  <c r="B67" i="4"/>
  <c r="W66" i="4"/>
  <c r="T66" i="4"/>
  <c r="S66" i="4"/>
  <c r="R66" i="4"/>
  <c r="Q66" i="4"/>
  <c r="P66" i="4"/>
  <c r="O66" i="4"/>
  <c r="N66" i="4"/>
  <c r="M66" i="4"/>
  <c r="L66" i="4"/>
  <c r="K66" i="4"/>
  <c r="K139" i="4" s="1"/>
  <c r="F66" i="4"/>
  <c r="E66" i="4"/>
  <c r="W64" i="4"/>
  <c r="W137" i="4" s="1"/>
  <c r="T64" i="4"/>
  <c r="R64" i="4"/>
  <c r="Q64" i="4"/>
  <c r="P64" i="4"/>
  <c r="O64" i="4"/>
  <c r="O137" i="4" s="1"/>
  <c r="M64" i="4"/>
  <c r="L64" i="4"/>
  <c r="K64" i="4"/>
  <c r="G64" i="4"/>
  <c r="G137" i="4" s="1"/>
  <c r="L63" i="4"/>
  <c r="L136" i="4" s="1"/>
  <c r="K63" i="4"/>
  <c r="J63" i="4"/>
  <c r="I63" i="4"/>
  <c r="H63" i="4"/>
  <c r="G63" i="4"/>
  <c r="F63" i="4"/>
  <c r="E63" i="4"/>
  <c r="D63" i="4"/>
  <c r="D136" i="4" s="1"/>
  <c r="C63" i="4"/>
  <c r="B63" i="4"/>
  <c r="K62" i="4"/>
  <c r="V60" i="4"/>
  <c r="V133" i="4" s="1"/>
  <c r="U60" i="4"/>
  <c r="U133" i="4" s="1"/>
  <c r="T60" i="4"/>
  <c r="R60" i="4"/>
  <c r="N60" i="4"/>
  <c r="K60" i="4"/>
  <c r="J60" i="4"/>
  <c r="H60" i="4"/>
  <c r="D60" i="4"/>
  <c r="V59" i="4"/>
  <c r="T59" i="4"/>
  <c r="S59" i="4"/>
  <c r="R59" i="4"/>
  <c r="P59" i="4"/>
  <c r="O59" i="4"/>
  <c r="N59" i="4"/>
  <c r="L59" i="4"/>
  <c r="H59" i="4"/>
  <c r="F59" i="4"/>
  <c r="E59" i="4"/>
  <c r="D59" i="4"/>
  <c r="C59" i="4"/>
  <c r="B59" i="4"/>
  <c r="W58" i="4"/>
  <c r="U58" i="4"/>
  <c r="T58" i="4"/>
  <c r="F58" i="4"/>
  <c r="B58" i="4"/>
  <c r="W56" i="4"/>
  <c r="V56" i="4"/>
  <c r="U56" i="4"/>
  <c r="T56" i="4"/>
  <c r="S56" i="4"/>
  <c r="R56" i="4"/>
  <c r="Q56" i="4"/>
  <c r="O56" i="4"/>
  <c r="N56" i="4"/>
  <c r="M56" i="4"/>
  <c r="K56" i="4"/>
  <c r="K131" i="4" s="1"/>
  <c r="E56" i="4"/>
  <c r="W54" i="4"/>
  <c r="U54" i="4"/>
  <c r="G54" i="4"/>
  <c r="F54" i="4"/>
  <c r="E54" i="4"/>
  <c r="V53" i="4"/>
  <c r="T53" i="4"/>
  <c r="R53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W26" i="4"/>
  <c r="V26" i="4"/>
  <c r="U26" i="4"/>
  <c r="U151" i="4" s="1"/>
  <c r="T26" i="4"/>
  <c r="T151" i="4" s="1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E151" i="4" s="1"/>
  <c r="D26" i="4"/>
  <c r="D151" i="4" s="1"/>
  <c r="C26" i="4"/>
  <c r="B26" i="4"/>
  <c r="B151" i="4" s="1"/>
  <c r="W25" i="4"/>
  <c r="V25" i="4"/>
  <c r="U25" i="4"/>
  <c r="T25" i="4"/>
  <c r="S25" i="4"/>
  <c r="S150" i="4" s="1"/>
  <c r="R25" i="4"/>
  <c r="R150" i="4" s="1"/>
  <c r="Q25" i="4"/>
  <c r="P25" i="4"/>
  <c r="O25" i="4"/>
  <c r="N25" i="4"/>
  <c r="M25" i="4"/>
  <c r="L25" i="4"/>
  <c r="K25" i="4"/>
  <c r="K150" i="4" s="1"/>
  <c r="J25" i="4"/>
  <c r="J150" i="4" s="1"/>
  <c r="I25" i="4"/>
  <c r="H25" i="4"/>
  <c r="G25" i="4"/>
  <c r="F25" i="4"/>
  <c r="E25" i="4"/>
  <c r="D25" i="4"/>
  <c r="C25" i="4"/>
  <c r="C150" i="4" s="1"/>
  <c r="B25" i="4"/>
  <c r="B150" i="4" s="1"/>
  <c r="W24" i="4"/>
  <c r="V24" i="4"/>
  <c r="U24" i="4"/>
  <c r="T24" i="4"/>
  <c r="S24" i="4"/>
  <c r="R24" i="4"/>
  <c r="Q24" i="4"/>
  <c r="Q149" i="4" s="1"/>
  <c r="P24" i="4"/>
  <c r="P149" i="4" s="1"/>
  <c r="O24" i="4"/>
  <c r="N24" i="4"/>
  <c r="M24" i="4"/>
  <c r="L24" i="4"/>
  <c r="K24" i="4"/>
  <c r="J24" i="4"/>
  <c r="I24" i="4"/>
  <c r="I149" i="4" s="1"/>
  <c r="H24" i="4"/>
  <c r="H149" i="4" s="1"/>
  <c r="G24" i="4"/>
  <c r="F24" i="4"/>
  <c r="E24" i="4"/>
  <c r="D24" i="4"/>
  <c r="C24" i="4"/>
  <c r="B24" i="4"/>
  <c r="W23" i="4"/>
  <c r="V23" i="4"/>
  <c r="V148" i="4" s="1"/>
  <c r="U23" i="4"/>
  <c r="T23" i="4"/>
  <c r="S23" i="4"/>
  <c r="R23" i="4"/>
  <c r="Q23" i="4"/>
  <c r="P23" i="4"/>
  <c r="O23" i="4"/>
  <c r="N23" i="4"/>
  <c r="N148" i="4" s="1"/>
  <c r="M23" i="4"/>
  <c r="L23" i="4"/>
  <c r="K23" i="4"/>
  <c r="J23" i="4"/>
  <c r="I23" i="4"/>
  <c r="H23" i="4"/>
  <c r="G23" i="4"/>
  <c r="F23" i="4"/>
  <c r="E23" i="4"/>
  <c r="D23" i="4"/>
  <c r="D148" i="4" s="1"/>
  <c r="C23" i="4"/>
  <c r="B23" i="4"/>
  <c r="W22" i="4"/>
  <c r="V22" i="4"/>
  <c r="U22" i="4"/>
  <c r="U147" i="4" s="1"/>
  <c r="T22" i="4"/>
  <c r="T147" i="4" s="1"/>
  <c r="S22" i="4"/>
  <c r="R22" i="4"/>
  <c r="Q22" i="4"/>
  <c r="P22" i="4"/>
  <c r="O22" i="4"/>
  <c r="N22" i="4"/>
  <c r="M22" i="4"/>
  <c r="M147" i="4" s="1"/>
  <c r="L22" i="4"/>
  <c r="K22" i="4"/>
  <c r="J22" i="4"/>
  <c r="I22" i="4"/>
  <c r="H22" i="4"/>
  <c r="G22" i="4"/>
  <c r="F22" i="4"/>
  <c r="E22" i="4"/>
  <c r="D22" i="4"/>
  <c r="C22" i="4"/>
  <c r="B22" i="4"/>
  <c r="W21" i="4"/>
  <c r="V21" i="4"/>
  <c r="U21" i="4"/>
  <c r="T21" i="4"/>
  <c r="S21" i="4"/>
  <c r="S146" i="4" s="1"/>
  <c r="R21" i="4"/>
  <c r="Q21" i="4"/>
  <c r="P21" i="4"/>
  <c r="O21" i="4"/>
  <c r="N21" i="4"/>
  <c r="M21" i="4"/>
  <c r="L21" i="4"/>
  <c r="K21" i="4"/>
  <c r="K146" i="4" s="1"/>
  <c r="J21" i="4"/>
  <c r="I21" i="4"/>
  <c r="H21" i="4"/>
  <c r="G21" i="4"/>
  <c r="F21" i="4"/>
  <c r="E21" i="4"/>
  <c r="D21" i="4"/>
  <c r="C21" i="4"/>
  <c r="C146" i="4" s="1"/>
  <c r="B21" i="4"/>
  <c r="B146" i="4" s="1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H145" i="4" s="1"/>
  <c r="G20" i="4"/>
  <c r="F20" i="4"/>
  <c r="E20" i="4"/>
  <c r="D20" i="4"/>
  <c r="C20" i="4"/>
  <c r="B20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W18" i="4"/>
  <c r="V18" i="4"/>
  <c r="U18" i="4"/>
  <c r="T18" i="4"/>
  <c r="T143" i="4" s="1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W17" i="4"/>
  <c r="V17" i="4"/>
  <c r="T17" i="4"/>
  <c r="S17" i="4"/>
  <c r="R17" i="4"/>
  <c r="Q17" i="4"/>
  <c r="P17" i="4"/>
  <c r="N17" i="4"/>
  <c r="M17" i="4"/>
  <c r="K17" i="4"/>
  <c r="J17" i="4"/>
  <c r="I17" i="4"/>
  <c r="H17" i="4"/>
  <c r="G17" i="4"/>
  <c r="D17" i="4"/>
  <c r="C17" i="4"/>
  <c r="B17" i="4"/>
  <c r="W16" i="4"/>
  <c r="V16" i="4"/>
  <c r="U16" i="4"/>
  <c r="T16" i="4"/>
  <c r="S16" i="4"/>
  <c r="R16" i="4"/>
  <c r="Q16" i="4"/>
  <c r="Q141" i="4" s="1"/>
  <c r="P16" i="4"/>
  <c r="P141" i="4" s="1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E139" i="4" s="1"/>
  <c r="D14" i="4"/>
  <c r="C14" i="4"/>
  <c r="B14" i="4"/>
  <c r="W13" i="4"/>
  <c r="V13" i="4"/>
  <c r="U13" i="4"/>
  <c r="T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D13" i="4"/>
  <c r="C13" i="4"/>
  <c r="B13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W9" i="4"/>
  <c r="V9" i="4"/>
  <c r="S9" i="4"/>
  <c r="N9" i="4"/>
  <c r="M9" i="4"/>
  <c r="L9" i="4"/>
  <c r="K9" i="4"/>
  <c r="J9" i="4"/>
  <c r="I9" i="4"/>
  <c r="G9" i="4"/>
  <c r="F9" i="4"/>
  <c r="E9" i="4"/>
  <c r="D9" i="4"/>
  <c r="B9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H133" i="4" s="1"/>
  <c r="G8" i="4"/>
  <c r="F8" i="4"/>
  <c r="E8" i="4"/>
  <c r="D8" i="4"/>
  <c r="C8" i="4"/>
  <c r="B8" i="4"/>
  <c r="W7" i="4"/>
  <c r="U7" i="4"/>
  <c r="L7" i="4"/>
  <c r="J7" i="4"/>
  <c r="I7" i="4"/>
  <c r="H7" i="4"/>
  <c r="G7" i="4"/>
  <c r="F7" i="4"/>
  <c r="E7" i="4"/>
  <c r="D7" i="4"/>
  <c r="C7" i="4"/>
  <c r="B7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W5" i="4"/>
  <c r="T5" i="4"/>
  <c r="S5" i="4"/>
  <c r="R5" i="4"/>
  <c r="Q5" i="4"/>
  <c r="P5" i="4"/>
  <c r="L5" i="4"/>
  <c r="K5" i="4"/>
  <c r="J5" i="4"/>
  <c r="I5" i="4"/>
  <c r="H5" i="4"/>
  <c r="B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I3" i="4"/>
  <c r="B3" i="4"/>
  <c r="A1" i="4"/>
  <c r="B36" i="2"/>
  <c r="B28" i="2"/>
  <c r="B29" i="2"/>
  <c r="B44" i="2"/>
  <c r="B51" i="2"/>
  <c r="B11" i="2"/>
  <c r="B30" i="2"/>
  <c r="B55" i="2"/>
  <c r="B19" i="2"/>
  <c r="B34" i="2"/>
  <c r="B35" i="2"/>
  <c r="B24" i="2"/>
  <c r="B6" i="2"/>
  <c r="B23" i="2"/>
  <c r="B49" i="2"/>
  <c r="B41" i="2"/>
  <c r="B50" i="2"/>
  <c r="B26" i="2"/>
  <c r="B21" i="2"/>
  <c r="B20" i="2"/>
  <c r="B10" i="2"/>
  <c r="B33" i="2"/>
  <c r="B14" i="2"/>
  <c r="B8" i="2"/>
  <c r="B9" i="2"/>
  <c r="B60" i="2"/>
  <c r="B61" i="2"/>
  <c r="B4" i="2"/>
  <c r="B18" i="2"/>
  <c r="B39" i="2"/>
  <c r="B43" i="2"/>
  <c r="B31" i="2"/>
  <c r="B56" i="2"/>
  <c r="B13" i="2"/>
  <c r="B40" i="2"/>
  <c r="B5" i="2"/>
  <c r="B59" i="2"/>
  <c r="B25" i="2"/>
  <c r="B54" i="2"/>
  <c r="B48" i="2"/>
  <c r="B46" i="2"/>
  <c r="B58" i="2"/>
  <c r="B45" i="2"/>
  <c r="B38" i="2"/>
  <c r="B53" i="2"/>
  <c r="B15" i="2"/>
  <c r="B16" i="2"/>
  <c r="C73" i="51" l="1"/>
  <c r="D73" i="51"/>
  <c r="M73" i="51"/>
  <c r="N73" i="51"/>
  <c r="K73" i="51"/>
  <c r="L73" i="51"/>
  <c r="U73" i="51"/>
  <c r="P73" i="51"/>
  <c r="V73" i="51"/>
  <c r="S73" i="51"/>
  <c r="T73" i="51"/>
  <c r="N87" i="51"/>
  <c r="H73" i="51"/>
  <c r="N73" i="50"/>
  <c r="R73" i="50"/>
  <c r="U73" i="50"/>
  <c r="V73" i="50"/>
  <c r="I80" i="50"/>
  <c r="S73" i="50"/>
  <c r="B73" i="50"/>
  <c r="H73" i="50"/>
  <c r="E73" i="50"/>
  <c r="F73" i="50"/>
  <c r="J73" i="50"/>
  <c r="P73" i="50"/>
  <c r="C73" i="49"/>
  <c r="L80" i="49"/>
  <c r="O103" i="51"/>
  <c r="M80" i="49"/>
  <c r="T80" i="49"/>
  <c r="R103" i="51"/>
  <c r="B105" i="51"/>
  <c r="B87" i="49"/>
  <c r="S103" i="51"/>
  <c r="C105" i="51"/>
  <c r="C87" i="49"/>
  <c r="T103" i="51"/>
  <c r="U103" i="51"/>
  <c r="V103" i="51"/>
  <c r="F105" i="51"/>
  <c r="E73" i="49"/>
  <c r="K73" i="49"/>
  <c r="H105" i="51"/>
  <c r="V104" i="49"/>
  <c r="V96" i="49" s="1"/>
  <c r="I105" i="51"/>
  <c r="H73" i="49"/>
  <c r="J105" i="51"/>
  <c r="I73" i="49"/>
  <c r="H105" i="49"/>
  <c r="K105" i="51"/>
  <c r="F104" i="51"/>
  <c r="Q104" i="50"/>
  <c r="L103" i="50"/>
  <c r="M73" i="49"/>
  <c r="S73" i="49"/>
  <c r="S104" i="50"/>
  <c r="N103" i="50"/>
  <c r="T104" i="50"/>
  <c r="O103" i="50"/>
  <c r="P73" i="49"/>
  <c r="F73" i="49"/>
  <c r="F103" i="51"/>
  <c r="R105" i="51"/>
  <c r="Q73" i="49"/>
  <c r="Q103" i="50"/>
  <c r="G103" i="51"/>
  <c r="S105" i="51"/>
  <c r="R103" i="50"/>
  <c r="B105" i="50"/>
  <c r="N104" i="51"/>
  <c r="C105" i="50"/>
  <c r="I103" i="51"/>
  <c r="O104" i="51"/>
  <c r="T103" i="50"/>
  <c r="J103" i="51"/>
  <c r="P104" i="51"/>
  <c r="V105" i="51"/>
  <c r="U73" i="49"/>
  <c r="E105" i="50"/>
  <c r="K103" i="51"/>
  <c r="Q104" i="51"/>
  <c r="W105" i="51"/>
  <c r="V103" i="50"/>
  <c r="F105" i="50"/>
  <c r="L103" i="51"/>
  <c r="E80" i="49"/>
  <c r="W103" i="50"/>
  <c r="M103" i="51"/>
  <c r="N73" i="49"/>
  <c r="N103" i="51"/>
  <c r="S151" i="4"/>
  <c r="N96" i="49"/>
  <c r="W151" i="4"/>
  <c r="F96" i="49"/>
  <c r="C151" i="4"/>
  <c r="G151" i="4"/>
  <c r="L151" i="4"/>
  <c r="M151" i="4"/>
  <c r="J151" i="4"/>
  <c r="I77" i="47"/>
  <c r="E52" i="47"/>
  <c r="T52" i="47"/>
  <c r="W52" i="47"/>
  <c r="N52" i="47"/>
  <c r="D52" i="47"/>
  <c r="L52" i="46"/>
  <c r="G52" i="46"/>
  <c r="K52" i="46"/>
  <c r="Q52" i="46"/>
  <c r="N52" i="46"/>
  <c r="D52" i="46"/>
  <c r="O52" i="46"/>
  <c r="V52" i="46"/>
  <c r="W52" i="46"/>
  <c r="M52" i="46"/>
  <c r="C52" i="45"/>
  <c r="D52" i="45"/>
  <c r="J52" i="45"/>
  <c r="K69" i="45"/>
  <c r="H52" i="45"/>
  <c r="I52" i="45"/>
  <c r="K52" i="45"/>
  <c r="L52" i="45"/>
  <c r="R52" i="45"/>
  <c r="O52" i="45"/>
  <c r="I77" i="46"/>
  <c r="P52" i="45"/>
  <c r="E60" i="45"/>
  <c r="Q69" i="45"/>
  <c r="Q52" i="45"/>
  <c r="F60" i="45"/>
  <c r="G60" i="45"/>
  <c r="S52" i="45"/>
  <c r="I60" i="45"/>
  <c r="T52" i="45"/>
  <c r="M60" i="45"/>
  <c r="N60" i="45"/>
  <c r="W52" i="45"/>
  <c r="Q60" i="45"/>
  <c r="Q77" i="46"/>
  <c r="B52" i="45"/>
  <c r="V60" i="45"/>
  <c r="G69" i="45"/>
  <c r="M69" i="45"/>
  <c r="Q150" i="4"/>
  <c r="J69" i="45"/>
  <c r="O69" i="45"/>
  <c r="U69" i="45"/>
  <c r="U150" i="4"/>
  <c r="S69" i="45"/>
  <c r="R69" i="45"/>
  <c r="W69" i="45"/>
  <c r="E69" i="45"/>
  <c r="E150" i="4"/>
  <c r="C69" i="45"/>
  <c r="H150" i="4"/>
  <c r="I150" i="4"/>
  <c r="N124" i="4"/>
  <c r="N63" i="43"/>
  <c r="P63" i="43"/>
  <c r="S63" i="43"/>
  <c r="B123" i="4"/>
  <c r="V63" i="43"/>
  <c r="W63" i="43"/>
  <c r="B63" i="43"/>
  <c r="C63" i="43"/>
  <c r="I63" i="43"/>
  <c r="J63" i="43"/>
  <c r="F63" i="43"/>
  <c r="G63" i="43"/>
  <c r="H63" i="43"/>
  <c r="K63" i="43"/>
  <c r="Q63" i="43"/>
  <c r="O63" i="42"/>
  <c r="P63" i="42"/>
  <c r="B63" i="42"/>
  <c r="L63" i="42"/>
  <c r="I63" i="42"/>
  <c r="J63" i="42"/>
  <c r="Q63" i="42"/>
  <c r="G63" i="42"/>
  <c r="R63" i="42"/>
  <c r="H63" i="42"/>
  <c r="L72" i="41"/>
  <c r="N72" i="41"/>
  <c r="B63" i="41"/>
  <c r="T72" i="41"/>
  <c r="U63" i="41"/>
  <c r="T90" i="43"/>
  <c r="V63" i="41"/>
  <c r="L63" i="41"/>
  <c r="E81" i="41"/>
  <c r="I63" i="41"/>
  <c r="S63" i="41"/>
  <c r="O90" i="41"/>
  <c r="H63" i="41"/>
  <c r="C63" i="41"/>
  <c r="E63" i="41"/>
  <c r="D90" i="43"/>
  <c r="F63" i="41"/>
  <c r="L90" i="42"/>
  <c r="H90" i="43"/>
  <c r="P63" i="41"/>
  <c r="K63" i="41"/>
  <c r="F72" i="41"/>
  <c r="G72" i="41"/>
  <c r="C149" i="4"/>
  <c r="M81" i="41"/>
  <c r="G149" i="4"/>
  <c r="K149" i="4"/>
  <c r="O149" i="4"/>
  <c r="S149" i="4"/>
  <c r="V51" i="39"/>
  <c r="C51" i="39"/>
  <c r="D51" i="39"/>
  <c r="P51" i="39"/>
  <c r="R60" i="39"/>
  <c r="F51" i="39"/>
  <c r="K51" i="39"/>
  <c r="L51" i="39"/>
  <c r="I51" i="39"/>
  <c r="N51" i="39"/>
  <c r="S79" i="39"/>
  <c r="S51" i="39"/>
  <c r="T51" i="39"/>
  <c r="E122" i="4"/>
  <c r="F122" i="4"/>
  <c r="R51" i="38"/>
  <c r="H51" i="38"/>
  <c r="S51" i="38"/>
  <c r="G51" i="38"/>
  <c r="P51" i="38"/>
  <c r="R63" i="38"/>
  <c r="K60" i="38"/>
  <c r="C51" i="38"/>
  <c r="O51" i="38"/>
  <c r="R79" i="38"/>
  <c r="S60" i="38"/>
  <c r="J80" i="38"/>
  <c r="O51" i="37"/>
  <c r="K51" i="37"/>
  <c r="B80" i="39"/>
  <c r="P51" i="37"/>
  <c r="Q51" i="37"/>
  <c r="W51" i="37"/>
  <c r="C63" i="37"/>
  <c r="G63" i="37"/>
  <c r="B79" i="39"/>
  <c r="S51" i="37"/>
  <c r="I63" i="37"/>
  <c r="K63" i="37"/>
  <c r="I78" i="37"/>
  <c r="B60" i="37"/>
  <c r="Q63" i="37"/>
  <c r="J79" i="37"/>
  <c r="E60" i="37"/>
  <c r="L80" i="39"/>
  <c r="H60" i="37"/>
  <c r="N51" i="37"/>
  <c r="J60" i="37"/>
  <c r="I51" i="37"/>
  <c r="M60" i="37"/>
  <c r="B80" i="38"/>
  <c r="P60" i="37"/>
  <c r="C80" i="38"/>
  <c r="R60" i="37"/>
  <c r="B57" i="37"/>
  <c r="U60" i="37"/>
  <c r="G51" i="37"/>
  <c r="E57" i="37"/>
  <c r="V78" i="38"/>
  <c r="H79" i="39"/>
  <c r="M57" i="37"/>
  <c r="H78" i="39"/>
  <c r="G80" i="39"/>
  <c r="C51" i="37"/>
  <c r="S57" i="37"/>
  <c r="R80" i="39"/>
  <c r="U57" i="37"/>
  <c r="C79" i="38"/>
  <c r="P79" i="39"/>
  <c r="O148" i="4"/>
  <c r="M148" i="4"/>
  <c r="W148" i="4"/>
  <c r="U148" i="4"/>
  <c r="F148" i="4"/>
  <c r="B122" i="4"/>
  <c r="G148" i="4"/>
  <c r="R30" i="4"/>
  <c r="P51" i="35"/>
  <c r="Q51" i="35"/>
  <c r="T51" i="35"/>
  <c r="M79" i="35"/>
  <c r="W51" i="35"/>
  <c r="P63" i="35"/>
  <c r="U63" i="35"/>
  <c r="F51" i="35"/>
  <c r="E121" i="4"/>
  <c r="I57" i="35"/>
  <c r="L57" i="35"/>
  <c r="D51" i="35"/>
  <c r="H121" i="4"/>
  <c r="E51" i="35"/>
  <c r="N51" i="35"/>
  <c r="H51" i="35"/>
  <c r="I51" i="35"/>
  <c r="L51" i="35"/>
  <c r="M51" i="35"/>
  <c r="O51" i="35"/>
  <c r="E51" i="34"/>
  <c r="Q60" i="34"/>
  <c r="C51" i="34"/>
  <c r="D51" i="34"/>
  <c r="F51" i="34"/>
  <c r="M51" i="34"/>
  <c r="G51" i="34"/>
  <c r="H51" i="34"/>
  <c r="K51" i="34"/>
  <c r="L51" i="34"/>
  <c r="N51" i="34"/>
  <c r="U51" i="34"/>
  <c r="P51" i="34"/>
  <c r="S51" i="34"/>
  <c r="T51" i="34"/>
  <c r="V51" i="34"/>
  <c r="W51" i="34"/>
  <c r="S79" i="33"/>
  <c r="U79" i="34"/>
  <c r="V60" i="33"/>
  <c r="C51" i="33"/>
  <c r="H51" i="33"/>
  <c r="T57" i="33"/>
  <c r="S78" i="34"/>
  <c r="G80" i="34"/>
  <c r="S79" i="35"/>
  <c r="K51" i="33"/>
  <c r="V79" i="35"/>
  <c r="E79" i="34"/>
  <c r="Q78" i="35"/>
  <c r="T51" i="33"/>
  <c r="T78" i="35"/>
  <c r="C78" i="34"/>
  <c r="O80" i="34"/>
  <c r="E80" i="35"/>
  <c r="S51" i="33"/>
  <c r="H63" i="33"/>
  <c r="H80" i="35"/>
  <c r="M79" i="34"/>
  <c r="C79" i="35"/>
  <c r="C60" i="33"/>
  <c r="N78" i="33"/>
  <c r="E60" i="33"/>
  <c r="Q63" i="33"/>
  <c r="L51" i="33"/>
  <c r="Q78" i="33"/>
  <c r="F60" i="33"/>
  <c r="F79" i="35"/>
  <c r="H79" i="33"/>
  <c r="K78" i="34"/>
  <c r="W80" i="34"/>
  <c r="M80" i="35"/>
  <c r="R79" i="35"/>
  <c r="S147" i="4"/>
  <c r="D147" i="4"/>
  <c r="E147" i="4"/>
  <c r="C147" i="4"/>
  <c r="G147" i="4"/>
  <c r="D121" i="4"/>
  <c r="L147" i="4"/>
  <c r="Q84" i="31"/>
  <c r="E84" i="31"/>
  <c r="O120" i="4"/>
  <c r="M84" i="31"/>
  <c r="C84" i="31"/>
  <c r="N84" i="31"/>
  <c r="I84" i="31"/>
  <c r="U84" i="31"/>
  <c r="K84" i="31"/>
  <c r="L122" i="31"/>
  <c r="V84" i="31"/>
  <c r="J84" i="30"/>
  <c r="F84" i="30"/>
  <c r="R84" i="30"/>
  <c r="C123" i="30"/>
  <c r="G84" i="30"/>
  <c r="H84" i="30"/>
  <c r="F105" i="30"/>
  <c r="K84" i="30"/>
  <c r="N84" i="30"/>
  <c r="O84" i="30"/>
  <c r="P84" i="30"/>
  <c r="B84" i="30"/>
  <c r="V84" i="30"/>
  <c r="W84" i="30"/>
  <c r="R94" i="30"/>
  <c r="W84" i="29"/>
  <c r="O120" i="30"/>
  <c r="I122" i="31"/>
  <c r="C94" i="29"/>
  <c r="S84" i="29"/>
  <c r="D84" i="29"/>
  <c r="G120" i="31"/>
  <c r="S123" i="31"/>
  <c r="I122" i="30"/>
  <c r="Q122" i="30"/>
  <c r="E119" i="31"/>
  <c r="Q122" i="31"/>
  <c r="F84" i="29"/>
  <c r="L84" i="29"/>
  <c r="B90" i="29"/>
  <c r="I99" i="29"/>
  <c r="O120" i="31"/>
  <c r="E90" i="29"/>
  <c r="M99" i="29"/>
  <c r="F90" i="29"/>
  <c r="N99" i="29"/>
  <c r="B120" i="30"/>
  <c r="N123" i="30"/>
  <c r="M90" i="29"/>
  <c r="M119" i="31"/>
  <c r="C123" i="31"/>
  <c r="S105" i="29"/>
  <c r="W90" i="29"/>
  <c r="T105" i="29"/>
  <c r="L122" i="30"/>
  <c r="H84" i="29"/>
  <c r="G120" i="30"/>
  <c r="H119" i="29"/>
  <c r="I119" i="29"/>
  <c r="J120" i="30"/>
  <c r="V123" i="30"/>
  <c r="P122" i="29"/>
  <c r="F119" i="31"/>
  <c r="V122" i="29"/>
  <c r="N119" i="31"/>
  <c r="D120" i="29"/>
  <c r="J120" i="29"/>
  <c r="H119" i="30"/>
  <c r="T122" i="30"/>
  <c r="M146" i="4"/>
  <c r="I120" i="4"/>
  <c r="U146" i="4"/>
  <c r="E146" i="4"/>
  <c r="J146" i="4"/>
  <c r="J77" i="24"/>
  <c r="J174" i="4" s="1"/>
  <c r="O57" i="24"/>
  <c r="O116" i="4" s="1"/>
  <c r="P98" i="27"/>
  <c r="O126" i="27"/>
  <c r="T110" i="27"/>
  <c r="P126" i="27"/>
  <c r="F126" i="27"/>
  <c r="F98" i="27"/>
  <c r="S126" i="27"/>
  <c r="J98" i="27"/>
  <c r="K98" i="27"/>
  <c r="W126" i="27"/>
  <c r="N126" i="27"/>
  <c r="N98" i="27"/>
  <c r="O98" i="27"/>
  <c r="U98" i="27"/>
  <c r="D110" i="27"/>
  <c r="L126" i="27"/>
  <c r="D57" i="24"/>
  <c r="D116" i="4" s="1"/>
  <c r="S98" i="27"/>
  <c r="C126" i="27"/>
  <c r="I126" i="27"/>
  <c r="B77" i="24"/>
  <c r="B174" i="4" s="1"/>
  <c r="H57" i="24"/>
  <c r="H116" i="4" s="1"/>
  <c r="V98" i="27"/>
  <c r="I110" i="27"/>
  <c r="I57" i="24"/>
  <c r="I116" i="4" s="1"/>
  <c r="W98" i="27"/>
  <c r="J57" i="24"/>
  <c r="J116" i="4" s="1"/>
  <c r="H98" i="27"/>
  <c r="G126" i="27"/>
  <c r="V75" i="24"/>
  <c r="V172" i="4" s="1"/>
  <c r="K57" i="24"/>
  <c r="K116" i="4" s="1"/>
  <c r="L110" i="27"/>
  <c r="H126" i="27"/>
  <c r="T126" i="27"/>
  <c r="L57" i="24"/>
  <c r="L116" i="4" s="1"/>
  <c r="D75" i="24"/>
  <c r="D172" i="4" s="1"/>
  <c r="L153" i="27"/>
  <c r="B76" i="24"/>
  <c r="B173" i="4" s="1"/>
  <c r="H77" i="24"/>
  <c r="H174" i="4" s="1"/>
  <c r="E98" i="27"/>
  <c r="Q98" i="27"/>
  <c r="K126" i="27"/>
  <c r="Q126" i="27"/>
  <c r="M98" i="26"/>
  <c r="V126" i="26"/>
  <c r="C98" i="26"/>
  <c r="W110" i="26"/>
  <c r="M110" i="26"/>
  <c r="U126" i="26"/>
  <c r="F98" i="26"/>
  <c r="K110" i="26"/>
  <c r="I126" i="26"/>
  <c r="K98" i="26"/>
  <c r="L98" i="26"/>
  <c r="H110" i="26"/>
  <c r="T110" i="26"/>
  <c r="F126" i="26"/>
  <c r="R126" i="26"/>
  <c r="U110" i="26"/>
  <c r="S126" i="26"/>
  <c r="F110" i="26"/>
  <c r="D126" i="26"/>
  <c r="G110" i="26"/>
  <c r="S110" i="26"/>
  <c r="E126" i="26"/>
  <c r="Q126" i="26"/>
  <c r="S98" i="26"/>
  <c r="O152" i="26"/>
  <c r="T98" i="26"/>
  <c r="E98" i="26"/>
  <c r="P110" i="26"/>
  <c r="N126" i="26"/>
  <c r="V143" i="26"/>
  <c r="V98" i="26"/>
  <c r="C154" i="26"/>
  <c r="N98" i="26"/>
  <c r="W98" i="26"/>
  <c r="N110" i="26"/>
  <c r="D110" i="26"/>
  <c r="L126" i="26"/>
  <c r="O110" i="26"/>
  <c r="E110" i="26"/>
  <c r="M126" i="26"/>
  <c r="D105" i="25"/>
  <c r="N110" i="25"/>
  <c r="C126" i="25"/>
  <c r="S152" i="26"/>
  <c r="V152" i="26"/>
  <c r="W152" i="26"/>
  <c r="O68" i="24"/>
  <c r="R110" i="25"/>
  <c r="L110" i="25"/>
  <c r="J156" i="25"/>
  <c r="G154" i="26"/>
  <c r="K71" i="4"/>
  <c r="M105" i="25"/>
  <c r="V152" i="27"/>
  <c r="I152" i="27"/>
  <c r="J152" i="27"/>
  <c r="B69" i="24"/>
  <c r="S153" i="27"/>
  <c r="V110" i="25"/>
  <c r="K126" i="25"/>
  <c r="I154" i="27"/>
  <c r="T153" i="27"/>
  <c r="O52" i="24"/>
  <c r="O69" i="4" s="1"/>
  <c r="O98" i="25"/>
  <c r="B122" i="25"/>
  <c r="U156" i="25"/>
  <c r="D122" i="25"/>
  <c r="E98" i="25"/>
  <c r="H126" i="25"/>
  <c r="P136" i="25"/>
  <c r="Q156" i="25"/>
  <c r="T110" i="25"/>
  <c r="I126" i="25"/>
  <c r="O126" i="25"/>
  <c r="R156" i="25"/>
  <c r="G144" i="4"/>
  <c r="E70" i="4"/>
  <c r="E143" i="4" s="1"/>
  <c r="G70" i="4"/>
  <c r="G143" i="4" s="1"/>
  <c r="O152" i="25"/>
  <c r="W143" i="26"/>
  <c r="H98" i="25"/>
  <c r="R152" i="25"/>
  <c r="R146" i="25" s="1"/>
  <c r="R126" i="25"/>
  <c r="S126" i="25"/>
  <c r="O153" i="25"/>
  <c r="W98" i="25"/>
  <c r="I110" i="25"/>
  <c r="K143" i="25"/>
  <c r="T153" i="25"/>
  <c r="L70" i="4"/>
  <c r="L143" i="4" s="1"/>
  <c r="M75" i="24"/>
  <c r="M172" i="4" s="1"/>
  <c r="S76" i="24"/>
  <c r="S173" i="4" s="1"/>
  <c r="U153" i="25"/>
  <c r="M98" i="25"/>
  <c r="J98" i="25"/>
  <c r="V119" i="25"/>
  <c r="P126" i="25"/>
  <c r="F126" i="25"/>
  <c r="I154" i="25"/>
  <c r="F110" i="25"/>
  <c r="W119" i="25"/>
  <c r="Q126" i="25"/>
  <c r="G126" i="25"/>
  <c r="K152" i="26"/>
  <c r="W154" i="26"/>
  <c r="W144" i="4"/>
  <c r="V76" i="24"/>
  <c r="V173" i="4" s="1"/>
  <c r="I75" i="24"/>
  <c r="I172" i="4" s="1"/>
  <c r="S154" i="25"/>
  <c r="I52" i="24"/>
  <c r="I69" i="4" s="1"/>
  <c r="I142" i="4" s="1"/>
  <c r="W76" i="24"/>
  <c r="W173" i="4" s="1"/>
  <c r="L75" i="24"/>
  <c r="L172" i="4" s="1"/>
  <c r="P98" i="25"/>
  <c r="H116" i="25"/>
  <c r="W154" i="25"/>
  <c r="Q52" i="24"/>
  <c r="Q69" i="4" s="1"/>
  <c r="Q142" i="4" s="1"/>
  <c r="Q75" i="24"/>
  <c r="Q172" i="4" s="1"/>
  <c r="I116" i="25"/>
  <c r="U143" i="4"/>
  <c r="Q72" i="4"/>
  <c r="Q145" i="4" s="1"/>
  <c r="F76" i="24"/>
  <c r="F173" i="4" s="1"/>
  <c r="D110" i="25"/>
  <c r="O116" i="25"/>
  <c r="M152" i="27"/>
  <c r="T75" i="24"/>
  <c r="T172" i="4" s="1"/>
  <c r="U116" i="25"/>
  <c r="N152" i="27"/>
  <c r="S72" i="4"/>
  <c r="S145" i="4" s="1"/>
  <c r="U75" i="24"/>
  <c r="U172" i="4" s="1"/>
  <c r="E77" i="24"/>
  <c r="E174" i="4" s="1"/>
  <c r="P77" i="24"/>
  <c r="P174" i="4" s="1"/>
  <c r="H69" i="4"/>
  <c r="H142" i="4" s="1"/>
  <c r="F70" i="4"/>
  <c r="R72" i="4"/>
  <c r="W52" i="24"/>
  <c r="W69" i="4" s="1"/>
  <c r="I68" i="24"/>
  <c r="E75" i="24"/>
  <c r="E172" i="4" s="1"/>
  <c r="H136" i="25"/>
  <c r="F156" i="25"/>
  <c r="O39" i="4"/>
  <c r="V57" i="24"/>
  <c r="V116" i="4" s="1"/>
  <c r="G136" i="25"/>
  <c r="G156" i="25"/>
  <c r="L3" i="4"/>
  <c r="L128" i="4" s="1"/>
  <c r="P52" i="24"/>
  <c r="P69" i="4" s="1"/>
  <c r="P142" i="4" s="1"/>
  <c r="K156" i="25"/>
  <c r="Q74" i="24"/>
  <c r="Q171" i="4" s="1"/>
  <c r="U57" i="24"/>
  <c r="U116" i="4" s="1"/>
  <c r="T136" i="25"/>
  <c r="L156" i="25"/>
  <c r="C76" i="24"/>
  <c r="C173" i="4" s="1"/>
  <c r="M136" i="25"/>
  <c r="N156" i="25"/>
  <c r="J76" i="24"/>
  <c r="J173" i="4" s="1"/>
  <c r="H69" i="24"/>
  <c r="O156" i="25"/>
  <c r="F144" i="4"/>
  <c r="S57" i="24"/>
  <c r="S116" i="4" s="1"/>
  <c r="I69" i="24"/>
  <c r="K76" i="24"/>
  <c r="K173" i="4" s="1"/>
  <c r="T57" i="24"/>
  <c r="T116" i="4" s="1"/>
  <c r="K69" i="24"/>
  <c r="I145" i="4"/>
  <c r="H75" i="24"/>
  <c r="H172" i="4" s="1"/>
  <c r="T77" i="24"/>
  <c r="T174" i="4" s="1"/>
  <c r="D67" i="24"/>
  <c r="P69" i="24"/>
  <c r="E136" i="25"/>
  <c r="S156" i="25"/>
  <c r="W57" i="24"/>
  <c r="W116" i="4" s="1"/>
  <c r="Q69" i="24"/>
  <c r="T156" i="25"/>
  <c r="P76" i="24"/>
  <c r="P173" i="4" s="1"/>
  <c r="F67" i="24"/>
  <c r="R69" i="24"/>
  <c r="Q76" i="24"/>
  <c r="Q173" i="4" s="1"/>
  <c r="G67" i="24"/>
  <c r="S69" i="24"/>
  <c r="V156" i="25"/>
  <c r="S143" i="4"/>
  <c r="C145" i="4"/>
  <c r="D143" i="4"/>
  <c r="P145" i="4"/>
  <c r="V70" i="4"/>
  <c r="W70" i="4"/>
  <c r="W143" i="4" s="1"/>
  <c r="R76" i="24"/>
  <c r="R173" i="4" s="1"/>
  <c r="W136" i="25"/>
  <c r="W156" i="25"/>
  <c r="E57" i="24"/>
  <c r="E116" i="4" s="1"/>
  <c r="I77" i="24"/>
  <c r="I174" i="4" s="1"/>
  <c r="H156" i="25"/>
  <c r="N144" i="4"/>
  <c r="O144" i="4"/>
  <c r="M30" i="4"/>
  <c r="C71" i="4"/>
  <c r="N75" i="24"/>
  <c r="N172" i="4" s="1"/>
  <c r="N67" i="24"/>
  <c r="M77" i="24"/>
  <c r="M174" i="4" s="1"/>
  <c r="O67" i="24"/>
  <c r="C3" i="4"/>
  <c r="C128" i="4" s="1"/>
  <c r="P75" i="24"/>
  <c r="P172" i="4" s="1"/>
  <c r="B57" i="24"/>
  <c r="B116" i="4" s="1"/>
  <c r="N57" i="24"/>
  <c r="N116" i="4" s="1"/>
  <c r="E156" i="25"/>
  <c r="K72" i="4"/>
  <c r="K145" i="4" s="1"/>
  <c r="F71" i="4"/>
  <c r="L72" i="4"/>
  <c r="D3" i="4"/>
  <c r="D128" i="4" s="1"/>
  <c r="C57" i="24"/>
  <c r="C116" i="4" s="1"/>
  <c r="U77" i="24"/>
  <c r="U174" i="4" s="1"/>
  <c r="V67" i="24"/>
  <c r="C77" i="24"/>
  <c r="C174" i="4" s="1"/>
  <c r="W67" i="24"/>
  <c r="D77" i="24"/>
  <c r="D174" i="4" s="1"/>
  <c r="C156" i="25"/>
  <c r="I156" i="25"/>
  <c r="M143" i="4"/>
  <c r="N145" i="4"/>
  <c r="I71" i="4"/>
  <c r="I144" i="4" s="1"/>
  <c r="V144" i="4"/>
  <c r="J71" i="4"/>
  <c r="G57" i="24"/>
  <c r="G116" i="4" s="1"/>
  <c r="M57" i="24"/>
  <c r="M116" i="4" s="1"/>
  <c r="D136" i="25"/>
  <c r="L136" i="25"/>
  <c r="D156" i="25"/>
  <c r="R79" i="20"/>
  <c r="R170" i="4" s="1"/>
  <c r="E183" i="23"/>
  <c r="L77" i="20"/>
  <c r="L168" i="4" s="1"/>
  <c r="F143" i="23"/>
  <c r="J57" i="20"/>
  <c r="J56" i="20" s="1"/>
  <c r="V143" i="23"/>
  <c r="J60" i="20"/>
  <c r="J137" i="23"/>
  <c r="J141" i="23"/>
  <c r="Q211" i="23"/>
  <c r="I99" i="23"/>
  <c r="R141" i="23"/>
  <c r="O48" i="23"/>
  <c r="J176" i="23"/>
  <c r="V77" i="20"/>
  <c r="V168" i="4" s="1"/>
  <c r="B5" i="23"/>
  <c r="E5" i="23"/>
  <c r="E139" i="23" s="1"/>
  <c r="I5" i="23"/>
  <c r="I141" i="23" s="1"/>
  <c r="H99" i="23"/>
  <c r="H62" i="20" s="1"/>
  <c r="H115" i="4" s="1"/>
  <c r="M5" i="23"/>
  <c r="B48" i="23"/>
  <c r="N5" i="23"/>
  <c r="I48" i="23"/>
  <c r="Q5" i="23"/>
  <c r="J48" i="23"/>
  <c r="R5" i="23"/>
  <c r="Q48" i="23"/>
  <c r="Q61" i="20" s="1"/>
  <c r="Q114" i="4" s="1"/>
  <c r="Q79" i="20"/>
  <c r="Q170" i="4" s="1"/>
  <c r="U5" i="23"/>
  <c r="R48" i="23"/>
  <c r="R61" i="20" s="1"/>
  <c r="R114" i="4" s="1"/>
  <c r="J132" i="22"/>
  <c r="I165" i="22"/>
  <c r="N132" i="22"/>
  <c r="D132" i="22"/>
  <c r="S165" i="22"/>
  <c r="O132" i="22"/>
  <c r="E132" i="22"/>
  <c r="L146" i="22"/>
  <c r="P146" i="22"/>
  <c r="P165" i="22"/>
  <c r="K175" i="22"/>
  <c r="F202" i="22"/>
  <c r="R132" i="22"/>
  <c r="Q165" i="22"/>
  <c r="G165" i="22"/>
  <c r="L132" i="22"/>
  <c r="M132" i="22"/>
  <c r="T165" i="22"/>
  <c r="V132" i="22"/>
  <c r="G211" i="22"/>
  <c r="B165" i="22"/>
  <c r="N165" i="22"/>
  <c r="C165" i="22"/>
  <c r="V146" i="22"/>
  <c r="B132" i="22"/>
  <c r="T132" i="22"/>
  <c r="M146" i="22"/>
  <c r="U132" i="22"/>
  <c r="D165" i="22"/>
  <c r="J165" i="22"/>
  <c r="K165" i="22"/>
  <c r="G132" i="22"/>
  <c r="H146" i="22"/>
  <c r="H165" i="22"/>
  <c r="M139" i="4"/>
  <c r="V66" i="4"/>
  <c r="V140" i="4"/>
  <c r="T139" i="4"/>
  <c r="G140" i="4"/>
  <c r="T67" i="4"/>
  <c r="T140" i="4" s="1"/>
  <c r="H160" i="21"/>
  <c r="N211" i="22"/>
  <c r="C141" i="21"/>
  <c r="D203" i="21"/>
  <c r="D211" i="22"/>
  <c r="F146" i="21"/>
  <c r="G141" i="21"/>
  <c r="G146" i="21"/>
  <c r="T203" i="21"/>
  <c r="U201" i="22"/>
  <c r="K141" i="21"/>
  <c r="D70" i="20"/>
  <c r="N132" i="21"/>
  <c r="N141" i="21"/>
  <c r="U160" i="21"/>
  <c r="B203" i="22"/>
  <c r="N213" i="22"/>
  <c r="I203" i="22"/>
  <c r="O141" i="21"/>
  <c r="O132" i="21" s="1"/>
  <c r="P146" i="21"/>
  <c r="H165" i="21"/>
  <c r="C203" i="22"/>
  <c r="O213" i="22"/>
  <c r="O157" i="21"/>
  <c r="D139" i="4"/>
  <c r="F68" i="4"/>
  <c r="F141" i="4" s="1"/>
  <c r="R157" i="21"/>
  <c r="W157" i="21"/>
  <c r="L139" i="4"/>
  <c r="O146" i="21"/>
  <c r="E146" i="21"/>
  <c r="V165" i="21"/>
  <c r="I175" i="21"/>
  <c r="N175" i="21"/>
  <c r="J203" i="22"/>
  <c r="W140" i="4"/>
  <c r="Q71" i="20"/>
  <c r="E165" i="21"/>
  <c r="U192" i="22"/>
  <c r="F165" i="21"/>
  <c r="C165" i="21"/>
  <c r="F183" i="21"/>
  <c r="V146" i="21"/>
  <c r="L146" i="21"/>
  <c r="W146" i="21"/>
  <c r="M146" i="21"/>
  <c r="W165" i="21"/>
  <c r="S203" i="22"/>
  <c r="D171" i="21"/>
  <c r="F213" i="22"/>
  <c r="H141" i="4"/>
  <c r="J51" i="20"/>
  <c r="J65" i="4" s="1"/>
  <c r="N171" i="21"/>
  <c r="R67" i="4"/>
  <c r="G132" i="21"/>
  <c r="H146" i="21"/>
  <c r="T146" i="21"/>
  <c r="T171" i="21"/>
  <c r="P201" i="21"/>
  <c r="E213" i="21"/>
  <c r="G213" i="22"/>
  <c r="F140" i="4"/>
  <c r="S67" i="4"/>
  <c r="S140" i="4" s="1"/>
  <c r="I146" i="21"/>
  <c r="U146" i="21"/>
  <c r="E160" i="21"/>
  <c r="U171" i="21"/>
  <c r="I202" i="21"/>
  <c r="I194" i="21" s="1"/>
  <c r="R65" i="4"/>
  <c r="R138" i="4" s="1"/>
  <c r="D140" i="4"/>
  <c r="J66" i="4"/>
  <c r="J139" i="4" s="1"/>
  <c r="P67" i="4"/>
  <c r="V68" i="4"/>
  <c r="V141" i="4" s="1"/>
  <c r="F77" i="20"/>
  <c r="F168" i="4" s="1"/>
  <c r="G183" i="21"/>
  <c r="J183" i="23"/>
  <c r="U205" i="21"/>
  <c r="E71" i="20"/>
  <c r="N205" i="21"/>
  <c r="J138" i="4"/>
  <c r="U140" i="4"/>
  <c r="R139" i="4"/>
  <c r="O183" i="21"/>
  <c r="R183" i="23"/>
  <c r="S139" i="4"/>
  <c r="E3" i="4"/>
  <c r="E128" i="4" s="1"/>
  <c r="Q139" i="4"/>
  <c r="M183" i="23"/>
  <c r="U66" i="4"/>
  <c r="U139" i="4" s="1"/>
  <c r="I69" i="20"/>
  <c r="U71" i="20"/>
  <c r="G141" i="4"/>
  <c r="J69" i="20"/>
  <c r="I141" i="4"/>
  <c r="J3" i="4"/>
  <c r="M69" i="20"/>
  <c r="B194" i="21"/>
  <c r="Q183" i="23"/>
  <c r="Q69" i="20"/>
  <c r="S3" i="4"/>
  <c r="S128" i="4" s="1"/>
  <c r="R69" i="20"/>
  <c r="V69" i="20"/>
  <c r="M141" i="4"/>
  <c r="N141" i="4"/>
  <c r="I51" i="20"/>
  <c r="I65" i="4" s="1"/>
  <c r="I138" i="4" s="1"/>
  <c r="J79" i="20"/>
  <c r="J170" i="4" s="1"/>
  <c r="B183" i="23"/>
  <c r="Q51" i="20"/>
  <c r="G78" i="20"/>
  <c r="G169" i="4" s="1"/>
  <c r="K140" i="4"/>
  <c r="U39" i="4"/>
  <c r="L140" i="4"/>
  <c r="N140" i="4"/>
  <c r="H30" i="4"/>
  <c r="V183" i="21"/>
  <c r="O70" i="20"/>
  <c r="I66" i="4"/>
  <c r="I139" i="4" s="1"/>
  <c r="O67" i="4"/>
  <c r="O140" i="4" s="1"/>
  <c r="B173" i="19"/>
  <c r="B169" i="19"/>
  <c r="B80" i="16"/>
  <c r="B109" i="4" s="1"/>
  <c r="B165" i="19"/>
  <c r="B176" i="19"/>
  <c r="F183" i="19"/>
  <c r="F187" i="19"/>
  <c r="F81" i="16"/>
  <c r="F110" i="4" s="1"/>
  <c r="G171" i="19"/>
  <c r="G80" i="16"/>
  <c r="G109" i="4" s="1"/>
  <c r="G172" i="19"/>
  <c r="G168" i="19"/>
  <c r="H80" i="16"/>
  <c r="H109" i="4" s="1"/>
  <c r="H172" i="19"/>
  <c r="H168" i="19"/>
  <c r="H167" i="19"/>
  <c r="I173" i="19"/>
  <c r="I80" i="16"/>
  <c r="I109" i="4" s="1"/>
  <c r="I169" i="19"/>
  <c r="I165" i="19"/>
  <c r="D61" i="19"/>
  <c r="T197" i="19"/>
  <c r="D184" i="19"/>
  <c r="W197" i="19"/>
  <c r="R197" i="19"/>
  <c r="B103" i="16"/>
  <c r="B166" i="4" s="1"/>
  <c r="H171" i="19"/>
  <c r="O168" i="19"/>
  <c r="P171" i="19"/>
  <c r="E103" i="16"/>
  <c r="E166" i="4" s="1"/>
  <c r="P168" i="19"/>
  <c r="W168" i="19"/>
  <c r="O172" i="19"/>
  <c r="T61" i="19"/>
  <c r="T81" i="16" s="1"/>
  <c r="T110" i="4" s="1"/>
  <c r="P172" i="19"/>
  <c r="D197" i="19"/>
  <c r="P197" i="19"/>
  <c r="W172" i="19"/>
  <c r="J103" i="16"/>
  <c r="J166" i="4" s="1"/>
  <c r="O80" i="16"/>
  <c r="O109" i="4" s="1"/>
  <c r="G197" i="19"/>
  <c r="S197" i="19"/>
  <c r="B197" i="19"/>
  <c r="M103" i="16"/>
  <c r="M166" i="4" s="1"/>
  <c r="Q80" i="16"/>
  <c r="Q109" i="4" s="1"/>
  <c r="R80" i="16"/>
  <c r="R109" i="4" s="1"/>
  <c r="W80" i="16"/>
  <c r="W109" i="4" s="1"/>
  <c r="E197" i="19"/>
  <c r="L197" i="19"/>
  <c r="L184" i="18"/>
  <c r="F248" i="18"/>
  <c r="N184" i="18"/>
  <c r="E178" i="18"/>
  <c r="T197" i="18"/>
  <c r="J197" i="18"/>
  <c r="O178" i="18"/>
  <c r="V190" i="18"/>
  <c r="U197" i="18"/>
  <c r="K197" i="18"/>
  <c r="W235" i="18"/>
  <c r="M178" i="18"/>
  <c r="W178" i="18"/>
  <c r="O96" i="16"/>
  <c r="R178" i="18"/>
  <c r="B209" i="18"/>
  <c r="R96" i="16"/>
  <c r="S178" i="18"/>
  <c r="K178" i="18"/>
  <c r="D197" i="18"/>
  <c r="T96" i="16"/>
  <c r="U178" i="18"/>
  <c r="E197" i="18"/>
  <c r="U96" i="16"/>
  <c r="W96" i="16"/>
  <c r="P165" i="18"/>
  <c r="H178" i="18"/>
  <c r="P223" i="18"/>
  <c r="P97" i="16"/>
  <c r="I178" i="18"/>
  <c r="F178" i="18"/>
  <c r="L197" i="18"/>
  <c r="G178" i="18"/>
  <c r="M197" i="18"/>
  <c r="E168" i="17"/>
  <c r="I190" i="17"/>
  <c r="H217" i="17"/>
  <c r="K235" i="17"/>
  <c r="V237" i="17"/>
  <c r="S235" i="17"/>
  <c r="E170" i="17"/>
  <c r="W235" i="17"/>
  <c r="I170" i="17"/>
  <c r="M178" i="17"/>
  <c r="D178" i="17"/>
  <c r="B197" i="17"/>
  <c r="N197" i="17"/>
  <c r="I178" i="17"/>
  <c r="U178" i="17"/>
  <c r="C197" i="17"/>
  <c r="O197" i="17"/>
  <c r="R53" i="16"/>
  <c r="R62" i="4" s="1"/>
  <c r="R135" i="4" s="1"/>
  <c r="D172" i="17"/>
  <c r="Q217" i="17"/>
  <c r="S53" i="16"/>
  <c r="S62" i="4" s="1"/>
  <c r="S135" i="4" s="1"/>
  <c r="S92" i="16"/>
  <c r="M5" i="17"/>
  <c r="E172" i="17"/>
  <c r="P166" i="18"/>
  <c r="N226" i="18"/>
  <c r="T235" i="18"/>
  <c r="J248" i="18"/>
  <c r="P95" i="16"/>
  <c r="P5" i="17"/>
  <c r="P166" i="17" s="1"/>
  <c r="I172" i="17"/>
  <c r="C203" i="17"/>
  <c r="Q5" i="17"/>
  <c r="J203" i="17"/>
  <c r="V235" i="18"/>
  <c r="H223" i="18"/>
  <c r="N93" i="16"/>
  <c r="T5" i="17"/>
  <c r="S161" i="17"/>
  <c r="K203" i="17"/>
  <c r="U5" i="17"/>
  <c r="J197" i="17"/>
  <c r="R226" i="18"/>
  <c r="B237" i="18"/>
  <c r="H246" i="18"/>
  <c r="R237" i="18"/>
  <c r="S203" i="17"/>
  <c r="K197" i="17"/>
  <c r="N209" i="17"/>
  <c r="N63" i="4"/>
  <c r="N136" i="4" s="1"/>
  <c r="R163" i="17"/>
  <c r="E174" i="17"/>
  <c r="V209" i="17"/>
  <c r="B5" i="18"/>
  <c r="B163" i="18" s="1"/>
  <c r="D96" i="16"/>
  <c r="D164" i="17"/>
  <c r="F248" i="17"/>
  <c r="D5" i="18"/>
  <c r="E96" i="16"/>
  <c r="E164" i="17"/>
  <c r="H197" i="17"/>
  <c r="G248" i="17"/>
  <c r="H5" i="18"/>
  <c r="H166" i="18" s="1"/>
  <c r="F237" i="18"/>
  <c r="R248" i="18"/>
  <c r="F235" i="18"/>
  <c r="O248" i="17"/>
  <c r="G235" i="18"/>
  <c r="D237" i="19"/>
  <c r="H64" i="4"/>
  <c r="H137" i="4" s="1"/>
  <c r="L164" i="17"/>
  <c r="L5" i="18"/>
  <c r="L172" i="18" s="1"/>
  <c r="W71" i="16"/>
  <c r="G96" i="16"/>
  <c r="B184" i="17"/>
  <c r="P248" i="17"/>
  <c r="M5" i="18"/>
  <c r="M165" i="18" s="1"/>
  <c r="H237" i="19"/>
  <c r="I197" i="17"/>
  <c r="J64" i="4"/>
  <c r="J137" i="4" s="1"/>
  <c r="H96" i="16"/>
  <c r="F246" i="17"/>
  <c r="F240" i="17" s="1"/>
  <c r="R5" i="18"/>
  <c r="J96" i="16"/>
  <c r="T178" i="17"/>
  <c r="H184" i="17"/>
  <c r="R197" i="17"/>
  <c r="Q246" i="17"/>
  <c r="U5" i="18"/>
  <c r="U170" i="18" s="1"/>
  <c r="D235" i="18"/>
  <c r="J237" i="18"/>
  <c r="P246" i="18"/>
  <c r="S197" i="17"/>
  <c r="W5" i="18"/>
  <c r="W173" i="18" s="1"/>
  <c r="E136" i="4"/>
  <c r="G136" i="4"/>
  <c r="L96" i="16"/>
  <c r="M96" i="16"/>
  <c r="P184" i="17"/>
  <c r="C235" i="17"/>
  <c r="R3" i="4"/>
  <c r="R128" i="4" s="1"/>
  <c r="R9" i="4"/>
  <c r="T9" i="4"/>
  <c r="T3" i="4"/>
  <c r="T128" i="4" s="1"/>
  <c r="U64" i="4"/>
  <c r="V64" i="4"/>
  <c r="V137" i="4" s="1"/>
  <c r="P137" i="4"/>
  <c r="T39" i="4"/>
  <c r="V33" i="4"/>
  <c r="E64" i="4"/>
  <c r="E137" i="4" s="1"/>
  <c r="U136" i="4"/>
  <c r="V102" i="16"/>
  <c r="V165" i="4" s="1"/>
  <c r="O229" i="17"/>
  <c r="W136" i="4"/>
  <c r="P92" i="16"/>
  <c r="N240" i="17"/>
  <c r="V136" i="4"/>
  <c r="E93" i="16"/>
  <c r="D39" i="4"/>
  <c r="H52" i="16"/>
  <c r="H61" i="4" s="1"/>
  <c r="H134" i="4" s="1"/>
  <c r="S30" i="4"/>
  <c r="I137" i="4"/>
  <c r="U93" i="16"/>
  <c r="V240" i="17"/>
  <c r="I217" i="17"/>
  <c r="C90" i="16"/>
  <c r="C89" i="16" s="1"/>
  <c r="D90" i="16"/>
  <c r="E135" i="4"/>
  <c r="Q137" i="4"/>
  <c r="G90" i="16"/>
  <c r="F136" i="4"/>
  <c r="K90" i="16"/>
  <c r="K89" i="16" s="1"/>
  <c r="T63" i="4"/>
  <c r="T136" i="4" s="1"/>
  <c r="L90" i="16"/>
  <c r="P217" i="17"/>
  <c r="N90" i="16"/>
  <c r="O136" i="4"/>
  <c r="C62" i="4"/>
  <c r="C135" i="4" s="1"/>
  <c r="V63" i="4"/>
  <c r="E71" i="16"/>
  <c r="E39" i="4"/>
  <c r="H3" i="4"/>
  <c r="H128" i="4" s="1"/>
  <c r="D42" i="4"/>
  <c r="H62" i="4"/>
  <c r="H135" i="4" s="1"/>
  <c r="B64" i="4"/>
  <c r="I71" i="16"/>
  <c r="V90" i="16"/>
  <c r="I30" i="4"/>
  <c r="D64" i="4"/>
  <c r="D137" i="4" s="1"/>
  <c r="F102" i="16"/>
  <c r="F165" i="4" s="1"/>
  <c r="D240" i="17"/>
  <c r="B182" i="15"/>
  <c r="B178" i="15"/>
  <c r="B76" i="12"/>
  <c r="B75" i="12" s="1"/>
  <c r="B71" i="12"/>
  <c r="B70" i="12" s="1"/>
  <c r="C182" i="15"/>
  <c r="C71" i="12"/>
  <c r="C70" i="12" s="1"/>
  <c r="C76" i="12"/>
  <c r="C105" i="4" s="1"/>
  <c r="H211" i="15"/>
  <c r="H78" i="12"/>
  <c r="H107" i="4" s="1"/>
  <c r="E253" i="15"/>
  <c r="E78" i="12"/>
  <c r="E107" i="4" s="1"/>
  <c r="E217" i="15"/>
  <c r="E213" i="15"/>
  <c r="E209" i="15"/>
  <c r="Q97" i="12"/>
  <c r="Q158" i="4" s="1"/>
  <c r="C100" i="12"/>
  <c r="C161" i="4" s="1"/>
  <c r="B162" i="15"/>
  <c r="G70" i="12"/>
  <c r="I75" i="12"/>
  <c r="I187" i="15"/>
  <c r="O187" i="15"/>
  <c r="V78" i="12"/>
  <c r="V107" i="4" s="1"/>
  <c r="W261" i="15"/>
  <c r="W78" i="12"/>
  <c r="W107" i="4" s="1"/>
  <c r="Q73" i="12"/>
  <c r="Q102" i="4" s="1"/>
  <c r="L187" i="15"/>
  <c r="M101" i="12"/>
  <c r="M162" i="4" s="1"/>
  <c r="C99" i="12"/>
  <c r="C160" i="4" s="1"/>
  <c r="O101" i="12"/>
  <c r="O162" i="4" s="1"/>
  <c r="M187" i="15"/>
  <c r="I162" i="15"/>
  <c r="K100" i="12"/>
  <c r="K161" i="4" s="1"/>
  <c r="J162" i="15"/>
  <c r="C216" i="15"/>
  <c r="F162" i="15"/>
  <c r="Q187" i="15"/>
  <c r="W187" i="15"/>
  <c r="C220" i="15"/>
  <c r="H162" i="15"/>
  <c r="V210" i="15"/>
  <c r="V214" i="15"/>
  <c r="T187" i="15"/>
  <c r="J187" i="15"/>
  <c r="W214" i="15"/>
  <c r="Q100" i="12"/>
  <c r="Q161" i="4" s="1"/>
  <c r="G76" i="12"/>
  <c r="G99" i="12" s="1"/>
  <c r="G160" i="4" s="1"/>
  <c r="U187" i="15"/>
  <c r="K187" i="15"/>
  <c r="V218" i="15"/>
  <c r="H76" i="12"/>
  <c r="Q162" i="15"/>
  <c r="G253" i="15"/>
  <c r="R162" i="15"/>
  <c r="Q253" i="15"/>
  <c r="H185" i="15"/>
  <c r="O99" i="12"/>
  <c r="O160" i="4" s="1"/>
  <c r="U100" i="12"/>
  <c r="U161" i="4" s="1"/>
  <c r="G71" i="12"/>
  <c r="P76" i="12"/>
  <c r="P105" i="4" s="1"/>
  <c r="N162" i="15"/>
  <c r="D162" i="15"/>
  <c r="P185" i="15"/>
  <c r="H71" i="12"/>
  <c r="H70" i="12" s="1"/>
  <c r="D78" i="12"/>
  <c r="D107" i="4" s="1"/>
  <c r="O162" i="15"/>
  <c r="E162" i="15"/>
  <c r="I181" i="15"/>
  <c r="I71" i="12"/>
  <c r="R76" i="12"/>
  <c r="R105" i="4" s="1"/>
  <c r="N216" i="15"/>
  <c r="P162" i="15"/>
  <c r="P181" i="15"/>
  <c r="R99" i="12"/>
  <c r="R160" i="4" s="1"/>
  <c r="S76" i="12"/>
  <c r="S105" i="4" s="1"/>
  <c r="R182" i="15"/>
  <c r="R187" i="15"/>
  <c r="S99" i="12"/>
  <c r="S160" i="4" s="1"/>
  <c r="C101" i="12"/>
  <c r="C162" i="4" s="1"/>
  <c r="W76" i="12"/>
  <c r="W105" i="4" s="1"/>
  <c r="S182" i="15"/>
  <c r="G187" i="15"/>
  <c r="W71" i="12"/>
  <c r="W70" i="12" s="1"/>
  <c r="P97" i="12"/>
  <c r="P158" i="4" s="1"/>
  <c r="I78" i="12"/>
  <c r="G176" i="15"/>
  <c r="O176" i="15"/>
  <c r="D187" i="15"/>
  <c r="G101" i="12"/>
  <c r="G162" i="4" s="1"/>
  <c r="M78" i="12"/>
  <c r="M107" i="4" s="1"/>
  <c r="V162" i="15"/>
  <c r="W176" i="15"/>
  <c r="E187" i="15"/>
  <c r="S97" i="12"/>
  <c r="S158" i="4" s="1"/>
  <c r="N78" i="12"/>
  <c r="N107" i="4" s="1"/>
  <c r="F115" i="15"/>
  <c r="W162" i="15"/>
  <c r="K162" i="14"/>
  <c r="K187" i="14"/>
  <c r="L162" i="14"/>
  <c r="T204" i="14"/>
  <c r="Q171" i="14"/>
  <c r="F171" i="14"/>
  <c r="R171" i="14"/>
  <c r="P162" i="14"/>
  <c r="V162" i="14"/>
  <c r="D187" i="14"/>
  <c r="J187" i="14"/>
  <c r="C171" i="14"/>
  <c r="O171" i="14"/>
  <c r="S162" i="14"/>
  <c r="I162" i="14"/>
  <c r="G187" i="14"/>
  <c r="S187" i="14"/>
  <c r="U216" i="14"/>
  <c r="V241" i="14"/>
  <c r="T162" i="14"/>
  <c r="H187" i="14"/>
  <c r="I187" i="14"/>
  <c r="N171" i="14"/>
  <c r="G162" i="14"/>
  <c r="L187" i="14"/>
  <c r="R187" i="14"/>
  <c r="D204" i="14"/>
  <c r="K171" i="14"/>
  <c r="W171" i="14"/>
  <c r="L171" i="14"/>
  <c r="B171" i="14"/>
  <c r="Q162" i="14"/>
  <c r="O187" i="14"/>
  <c r="F162" i="14"/>
  <c r="P187" i="14"/>
  <c r="Q261" i="14"/>
  <c r="Q187" i="14"/>
  <c r="F241" i="14"/>
  <c r="V171" i="14"/>
  <c r="C162" i="14"/>
  <c r="D162" i="14"/>
  <c r="T187" i="14"/>
  <c r="L204" i="14"/>
  <c r="O162" i="14"/>
  <c r="C187" i="14"/>
  <c r="S171" i="14"/>
  <c r="I171" i="14"/>
  <c r="T171" i="14"/>
  <c r="J171" i="14"/>
  <c r="W187" i="14"/>
  <c r="M187" i="14"/>
  <c r="H162" i="14"/>
  <c r="N162" i="14"/>
  <c r="B187" i="14"/>
  <c r="L60" i="4"/>
  <c r="C162" i="13"/>
  <c r="M261" i="14"/>
  <c r="D162" i="13"/>
  <c r="N171" i="13"/>
  <c r="U233" i="13"/>
  <c r="L261" i="15"/>
  <c r="E162" i="13"/>
  <c r="Q162" i="13"/>
  <c r="U187" i="13"/>
  <c r="M204" i="13"/>
  <c r="T241" i="15"/>
  <c r="I187" i="13"/>
  <c r="K224" i="13"/>
  <c r="P162" i="13"/>
  <c r="P187" i="13"/>
  <c r="R204" i="13"/>
  <c r="M224" i="13"/>
  <c r="K162" i="13"/>
  <c r="N224" i="13"/>
  <c r="J65" i="12"/>
  <c r="J57" i="4" s="1"/>
  <c r="J132" i="4" s="1"/>
  <c r="L162" i="13"/>
  <c r="V171" i="13"/>
  <c r="S187" i="13"/>
  <c r="C216" i="13"/>
  <c r="K65" i="12"/>
  <c r="K57" i="4" s="1"/>
  <c r="M162" i="13"/>
  <c r="U204" i="13"/>
  <c r="K204" i="13"/>
  <c r="F224" i="13"/>
  <c r="N162" i="13"/>
  <c r="N187" i="13"/>
  <c r="L216" i="13"/>
  <c r="G251" i="14"/>
  <c r="D224" i="13"/>
  <c r="H58" i="4"/>
  <c r="U59" i="4"/>
  <c r="V224" i="13"/>
  <c r="Q241" i="14"/>
  <c r="W224" i="13"/>
  <c r="C131" i="4"/>
  <c r="D131" i="4"/>
  <c r="W162" i="13"/>
  <c r="J58" i="4"/>
  <c r="T162" i="13"/>
  <c r="L58" i="4"/>
  <c r="B60" i="4"/>
  <c r="L85" i="12"/>
  <c r="U162" i="13"/>
  <c r="W171" i="13"/>
  <c r="G204" i="13"/>
  <c r="C60" i="4"/>
  <c r="V162" i="13"/>
  <c r="D181" i="13"/>
  <c r="V187" i="13"/>
  <c r="B204" i="13"/>
  <c r="E261" i="14"/>
  <c r="J261" i="14"/>
  <c r="I58" i="4"/>
  <c r="O58" i="4"/>
  <c r="P58" i="4"/>
  <c r="E204" i="13"/>
  <c r="Q58" i="4"/>
  <c r="G60" i="4"/>
  <c r="J88" i="12"/>
  <c r="U181" i="13"/>
  <c r="L171" i="13"/>
  <c r="L204" i="13"/>
  <c r="T261" i="15"/>
  <c r="R58" i="4"/>
  <c r="V181" i="13"/>
  <c r="C241" i="13"/>
  <c r="E171" i="13"/>
  <c r="E60" i="4"/>
  <c r="F171" i="13"/>
  <c r="I162" i="13"/>
  <c r="T181" i="13"/>
  <c r="S131" i="4"/>
  <c r="S58" i="4"/>
  <c r="I60" i="4"/>
  <c r="I133" i="4" s="1"/>
  <c r="C89" i="12"/>
  <c r="W187" i="13"/>
  <c r="H204" i="13"/>
  <c r="F241" i="13"/>
  <c r="G162" i="13"/>
  <c r="S162" i="13"/>
  <c r="Q187" i="13"/>
  <c r="O204" i="13"/>
  <c r="L86" i="12"/>
  <c r="L57" i="4"/>
  <c r="L132" i="4" s="1"/>
  <c r="L42" i="4"/>
  <c r="V7" i="4"/>
  <c r="G58" i="4"/>
  <c r="M59" i="4"/>
  <c r="S60" i="4"/>
  <c r="S133" i="4" s="1"/>
  <c r="R31" i="12"/>
  <c r="E37" i="12"/>
  <c r="G97" i="12"/>
  <c r="G158" i="4" s="1"/>
  <c r="B99" i="12"/>
  <c r="B160" i="4" s="1"/>
  <c r="S85" i="12"/>
  <c r="V233" i="13"/>
  <c r="G87" i="12"/>
  <c r="H224" i="13"/>
  <c r="T224" i="13"/>
  <c r="I224" i="13"/>
  <c r="G243" i="13"/>
  <c r="P56" i="4"/>
  <c r="P131" i="4" s="1"/>
  <c r="K58" i="4"/>
  <c r="Q59" i="4"/>
  <c r="W60" i="4"/>
  <c r="W133" i="4" s="1"/>
  <c r="K97" i="12"/>
  <c r="K158" i="4" s="1"/>
  <c r="O87" i="12"/>
  <c r="P100" i="12"/>
  <c r="P161" i="4" s="1"/>
  <c r="J224" i="13"/>
  <c r="H42" i="4"/>
  <c r="P38" i="7"/>
  <c r="D37" i="12"/>
  <c r="L63" i="12"/>
  <c r="L55" i="4" s="1"/>
  <c r="K253" i="13"/>
  <c r="O3" i="4"/>
  <c r="O128" i="4" s="1"/>
  <c r="M97" i="12"/>
  <c r="M158" i="4" s="1"/>
  <c r="N100" i="12"/>
  <c r="N161" i="4" s="1"/>
  <c r="T38" i="7"/>
  <c r="P3" i="4"/>
  <c r="P128" i="4" s="1"/>
  <c r="S82" i="12"/>
  <c r="N97" i="12"/>
  <c r="N158" i="4" s="1"/>
  <c r="U101" i="12"/>
  <c r="U162" i="4" s="1"/>
  <c r="S224" i="13"/>
  <c r="R131" i="4"/>
  <c r="Q3" i="4"/>
  <c r="Q128" i="4" s="1"/>
  <c r="T82" i="12"/>
  <c r="M37" i="12"/>
  <c r="O97" i="12"/>
  <c r="O158" i="4" s="1"/>
  <c r="I88" i="12"/>
  <c r="U82" i="12"/>
  <c r="O224" i="13"/>
  <c r="Q88" i="12"/>
  <c r="P224" i="13"/>
  <c r="N38" i="7"/>
  <c r="M3" i="12"/>
  <c r="M5" i="4" s="1"/>
  <c r="S100" i="12"/>
  <c r="S161" i="4" s="1"/>
  <c r="Q224" i="13"/>
  <c r="O243" i="13"/>
  <c r="C39" i="4"/>
  <c r="N3" i="12"/>
  <c r="N5" i="4" s="1"/>
  <c r="W31" i="12"/>
  <c r="K37" i="12"/>
  <c r="T100" i="12"/>
  <c r="T161" i="4" s="1"/>
  <c r="I70" i="12"/>
  <c r="C75" i="12"/>
  <c r="C104" i="4" s="1"/>
  <c r="R224" i="13"/>
  <c r="P243" i="13"/>
  <c r="G40" i="7"/>
  <c r="V3" i="4"/>
  <c r="V128" i="4" s="1"/>
  <c r="T63" i="12"/>
  <c r="T55" i="4" s="1"/>
  <c r="T130" i="4" s="1"/>
  <c r="Q70" i="12"/>
  <c r="S253" i="13"/>
  <c r="E233" i="13"/>
  <c r="Q243" i="13"/>
  <c r="U224" i="13"/>
  <c r="E224" i="13"/>
  <c r="B39" i="4"/>
  <c r="G133" i="4"/>
  <c r="S38" i="7"/>
  <c r="S5" i="7" s="1"/>
  <c r="U3" i="12"/>
  <c r="U5" i="4" s="1"/>
  <c r="W97" i="12"/>
  <c r="W158" i="4" s="1"/>
  <c r="G75" i="12"/>
  <c r="F39" i="4"/>
  <c r="V3" i="12"/>
  <c r="V5" i="4" s="1"/>
  <c r="H75" i="12"/>
  <c r="O233" i="13"/>
  <c r="B131" i="4"/>
  <c r="C65" i="12"/>
  <c r="J33" i="4"/>
  <c r="Q106" i="4"/>
  <c r="C82" i="12"/>
  <c r="D65" i="12"/>
  <c r="O75" i="12"/>
  <c r="W243" i="13"/>
  <c r="E133" i="4"/>
  <c r="F133" i="4"/>
  <c r="P133" i="4"/>
  <c r="K7" i="4"/>
  <c r="M7" i="4"/>
  <c r="J39" i="4"/>
  <c r="N7" i="4"/>
  <c r="K33" i="4"/>
  <c r="K39" i="4"/>
  <c r="D82" i="12"/>
  <c r="J31" i="12"/>
  <c r="S37" i="12"/>
  <c r="I65" i="12"/>
  <c r="P75" i="12"/>
  <c r="P104" i="4" s="1"/>
  <c r="E82" i="12"/>
  <c r="M233" i="13"/>
  <c r="V97" i="12"/>
  <c r="V158" i="4" s="1"/>
  <c r="T37" i="12"/>
  <c r="D5" i="4"/>
  <c r="P7" i="4"/>
  <c r="M39" i="4"/>
  <c r="F56" i="4"/>
  <c r="T57" i="4"/>
  <c r="T132" i="4" s="1"/>
  <c r="M60" i="4"/>
  <c r="M133" i="4" s="1"/>
  <c r="F82" i="12"/>
  <c r="H101" i="12"/>
  <c r="H162" i="4" s="1"/>
  <c r="F31" i="12"/>
  <c r="P42" i="4"/>
  <c r="C5" i="4"/>
  <c r="L39" i="4"/>
  <c r="E5" i="4"/>
  <c r="N133" i="4"/>
  <c r="G224" i="13"/>
  <c r="R7" i="4"/>
  <c r="C30" i="4"/>
  <c r="O33" i="4"/>
  <c r="H56" i="4"/>
  <c r="H131" i="4" s="1"/>
  <c r="C58" i="4"/>
  <c r="I59" i="4"/>
  <c r="O60" i="4"/>
  <c r="O133" i="4" s="1"/>
  <c r="H105" i="4"/>
  <c r="G31" i="12"/>
  <c r="C97" i="12"/>
  <c r="C158" i="4" s="1"/>
  <c r="Q65" i="12"/>
  <c r="D100" i="12"/>
  <c r="D161" i="4" s="1"/>
  <c r="C85" i="12"/>
  <c r="B224" i="13"/>
  <c r="P30" i="4"/>
  <c r="F33" i="4"/>
  <c r="O7" i="4"/>
  <c r="B42" i="4"/>
  <c r="B105" i="4"/>
  <c r="O40" i="7"/>
  <c r="B30" i="4"/>
  <c r="N33" i="4"/>
  <c r="S7" i="4"/>
  <c r="S132" i="4" s="1"/>
  <c r="D30" i="4"/>
  <c r="H31" i="12"/>
  <c r="D63" i="12"/>
  <c r="D55" i="4" s="1"/>
  <c r="D130" i="4" s="1"/>
  <c r="R65" i="12"/>
  <c r="R57" i="4" s="1"/>
  <c r="R132" i="4" s="1"/>
  <c r="E100" i="12"/>
  <c r="E161" i="4" s="1"/>
  <c r="D85" i="12"/>
  <c r="C253" i="13"/>
  <c r="F233" i="13"/>
  <c r="T7" i="4"/>
  <c r="K59" i="4"/>
  <c r="Q60" i="4"/>
  <c r="Q133" i="4" s="1"/>
  <c r="O105" i="4"/>
  <c r="G3" i="4"/>
  <c r="G128" i="4" s="1"/>
  <c r="E97" i="12"/>
  <c r="E158" i="4" s="1"/>
  <c r="S65" i="12"/>
  <c r="S57" i="4" s="1"/>
  <c r="F100" i="12"/>
  <c r="F161" i="4" s="1"/>
  <c r="K85" i="12"/>
  <c r="B147" i="11"/>
  <c r="B123" i="11"/>
  <c r="C147" i="11"/>
  <c r="C56" i="8"/>
  <c r="C101" i="4" s="1"/>
  <c r="C123" i="11"/>
  <c r="D136" i="11"/>
  <c r="D115" i="11"/>
  <c r="D52" i="8"/>
  <c r="D107" i="11"/>
  <c r="D55" i="8"/>
  <c r="D100" i="4" s="1"/>
  <c r="E136" i="11"/>
  <c r="E115" i="11"/>
  <c r="E107" i="11"/>
  <c r="E55" i="8"/>
  <c r="E100" i="4" s="1"/>
  <c r="F130" i="11"/>
  <c r="F56" i="8"/>
  <c r="F101" i="4" s="1"/>
  <c r="F129" i="11"/>
  <c r="F125" i="11"/>
  <c r="F122" i="11"/>
  <c r="G112" i="11"/>
  <c r="G136" i="11"/>
  <c r="H147" i="11"/>
  <c r="H56" i="8"/>
  <c r="H101" i="4" s="1"/>
  <c r="H130" i="11"/>
  <c r="H126" i="11"/>
  <c r="H122" i="11"/>
  <c r="H117" i="11" s="1"/>
  <c r="I147" i="11"/>
  <c r="I56" i="8"/>
  <c r="I101" i="4" s="1"/>
  <c r="I130" i="11"/>
  <c r="I126" i="11"/>
  <c r="I122" i="11"/>
  <c r="N130" i="11"/>
  <c r="N56" i="8"/>
  <c r="N101" i="4" s="1"/>
  <c r="N122" i="11"/>
  <c r="N129" i="11"/>
  <c r="N125" i="11"/>
  <c r="P122" i="11"/>
  <c r="Q122" i="11"/>
  <c r="G125" i="11"/>
  <c r="B107" i="11"/>
  <c r="V122" i="11"/>
  <c r="V125" i="11"/>
  <c r="D111" i="11"/>
  <c r="P126" i="11"/>
  <c r="F136" i="11"/>
  <c r="B38" i="7"/>
  <c r="E111" i="11"/>
  <c r="Q126" i="11"/>
  <c r="V129" i="11"/>
  <c r="L5" i="11"/>
  <c r="T111" i="11"/>
  <c r="M5" i="11"/>
  <c r="U111" i="11"/>
  <c r="Q130" i="11"/>
  <c r="R5" i="11"/>
  <c r="R109" i="11" s="1"/>
  <c r="P130" i="11"/>
  <c r="D56" i="8"/>
  <c r="D101" i="4" s="1"/>
  <c r="J5" i="11"/>
  <c r="N5" i="11"/>
  <c r="O5" i="11"/>
  <c r="T5" i="11"/>
  <c r="D66" i="8"/>
  <c r="D155" i="4" s="1"/>
  <c r="P56" i="8"/>
  <c r="P101" i="4" s="1"/>
  <c r="U5" i="11"/>
  <c r="E66" i="8"/>
  <c r="E155" i="4" s="1"/>
  <c r="K67" i="8"/>
  <c r="K156" i="4" s="1"/>
  <c r="Q56" i="8"/>
  <c r="Q101" i="4" s="1"/>
  <c r="W5" i="11"/>
  <c r="V56" i="8"/>
  <c r="V101" i="4" s="1"/>
  <c r="M100" i="10"/>
  <c r="E100" i="10"/>
  <c r="Q100" i="10"/>
  <c r="R100" i="10"/>
  <c r="H100" i="10"/>
  <c r="G117" i="10"/>
  <c r="O100" i="10"/>
  <c r="L100" i="10"/>
  <c r="P100" i="10"/>
  <c r="O117" i="10"/>
  <c r="P128" i="10"/>
  <c r="W100" i="10"/>
  <c r="D117" i="10"/>
  <c r="P117" i="10"/>
  <c r="B100" i="10"/>
  <c r="U100" i="10"/>
  <c r="K100" i="10"/>
  <c r="W117" i="10"/>
  <c r="I100" i="10"/>
  <c r="L117" i="10"/>
  <c r="B117" i="10"/>
  <c r="J100" i="10"/>
  <c r="H100" i="9"/>
  <c r="G145" i="11"/>
  <c r="O117" i="9"/>
  <c r="G156" i="10"/>
  <c r="E156" i="10"/>
  <c r="Q54" i="4"/>
  <c r="V117" i="9"/>
  <c r="Q147" i="9"/>
  <c r="H156" i="10"/>
  <c r="F156" i="10"/>
  <c r="D156" i="11"/>
  <c r="E147" i="9"/>
  <c r="E156" i="11"/>
  <c r="G100" i="9"/>
  <c r="L136" i="9"/>
  <c r="T117" i="9"/>
  <c r="F156" i="11"/>
  <c r="F145" i="10"/>
  <c r="L156" i="10"/>
  <c r="O60" i="8"/>
  <c r="I100" i="9"/>
  <c r="P100" i="9"/>
  <c r="S117" i="9"/>
  <c r="H156" i="11"/>
  <c r="W117" i="9"/>
  <c r="B145" i="9"/>
  <c r="B136" i="9" s="1"/>
  <c r="O156" i="10"/>
  <c r="I156" i="11"/>
  <c r="I117" i="9"/>
  <c r="N100" i="9"/>
  <c r="G128" i="9"/>
  <c r="O100" i="9"/>
  <c r="H128" i="9"/>
  <c r="F117" i="9"/>
  <c r="I128" i="9"/>
  <c r="N156" i="11"/>
  <c r="Q100" i="9"/>
  <c r="O128" i="9"/>
  <c r="V145" i="11"/>
  <c r="P156" i="11"/>
  <c r="C100" i="9"/>
  <c r="W156" i="10"/>
  <c r="K53" i="4"/>
  <c r="D117" i="9"/>
  <c r="P117" i="9"/>
  <c r="Q117" i="9"/>
  <c r="S145" i="10"/>
  <c r="J61" i="8"/>
  <c r="H117" i="9"/>
  <c r="R61" i="8"/>
  <c r="P47" i="8"/>
  <c r="B100" i="9"/>
  <c r="P128" i="9"/>
  <c r="Q53" i="4"/>
  <c r="V100" i="9"/>
  <c r="C117" i="9"/>
  <c r="W100" i="9"/>
  <c r="G117" i="9"/>
  <c r="S53" i="4"/>
  <c r="L47" i="8"/>
  <c r="N117" i="9"/>
  <c r="V156" i="11"/>
  <c r="B145" i="11"/>
  <c r="Q47" i="8"/>
  <c r="Q52" i="4" s="1"/>
  <c r="Q129" i="4" s="1"/>
  <c r="F156" i="9"/>
  <c r="F147" i="9" s="1"/>
  <c r="B145" i="10"/>
  <c r="J100" i="9"/>
  <c r="J145" i="10"/>
  <c r="D145" i="11"/>
  <c r="K100" i="9"/>
  <c r="N156" i="9"/>
  <c r="N147" i="9" s="1"/>
  <c r="W53" i="4"/>
  <c r="L117" i="9"/>
  <c r="D156" i="10"/>
  <c r="E145" i="11"/>
  <c r="V156" i="9"/>
  <c r="V147" i="9" s="1"/>
  <c r="F145" i="11"/>
  <c r="S33" i="4"/>
  <c r="B53" i="4"/>
  <c r="C47" i="8"/>
  <c r="C59" i="8" s="1"/>
  <c r="P53" i="4"/>
  <c r="D47" i="8"/>
  <c r="D52" i="4" s="1"/>
  <c r="P33" i="4"/>
  <c r="R33" i="4"/>
  <c r="F4" i="4"/>
  <c r="H33" i="4"/>
  <c r="C17" i="8"/>
  <c r="I47" i="8"/>
  <c r="I52" i="4" s="1"/>
  <c r="I129" i="4" s="1"/>
  <c r="B61" i="8"/>
  <c r="N136" i="9"/>
  <c r="G4" i="4"/>
  <c r="S42" i="4"/>
  <c r="D17" i="8"/>
  <c r="J47" i="8"/>
  <c r="J52" i="4" s="1"/>
  <c r="J129" i="4" s="1"/>
  <c r="C136" i="9"/>
  <c r="D61" i="8"/>
  <c r="L59" i="8"/>
  <c r="C67" i="8"/>
  <c r="C156" i="4" s="1"/>
  <c r="Q42" i="4"/>
  <c r="K61" i="8"/>
  <c r="F3" i="4"/>
  <c r="F128" i="4" s="1"/>
  <c r="W38" i="7"/>
  <c r="I20" i="8"/>
  <c r="L61" i="8"/>
  <c r="W147" i="9"/>
  <c r="K52" i="4"/>
  <c r="C54" i="4"/>
  <c r="L38" i="7"/>
  <c r="J136" i="9"/>
  <c r="V136" i="9"/>
  <c r="L52" i="4"/>
  <c r="L147" i="9"/>
  <c r="G17" i="8"/>
  <c r="M136" i="9"/>
  <c r="T136" i="9"/>
  <c r="I17" i="8"/>
  <c r="C38" i="7"/>
  <c r="C5" i="7" s="1"/>
  <c r="H47" i="8"/>
  <c r="H52" i="4" s="1"/>
  <c r="D38" i="7"/>
  <c r="D5" i="7" s="1"/>
  <c r="D55" i="7" s="1"/>
  <c r="R17" i="8"/>
  <c r="V4" i="4"/>
  <c r="E53" i="4"/>
  <c r="K54" i="4"/>
  <c r="S17" i="8"/>
  <c r="N58" i="8"/>
  <c r="C42" i="4"/>
  <c r="V62" i="8"/>
  <c r="I54" i="4"/>
  <c r="N67" i="8"/>
  <c r="N156" i="4" s="1"/>
  <c r="N39" i="4"/>
  <c r="D53" i="4"/>
  <c r="W4" i="4"/>
  <c r="M42" i="4"/>
  <c r="Q67" i="8"/>
  <c r="Q156" i="4" s="1"/>
  <c r="G53" i="4"/>
  <c r="O20" i="8"/>
  <c r="B60" i="8"/>
  <c r="H53" i="4"/>
  <c r="N54" i="4"/>
  <c r="O17" i="8"/>
  <c r="P20" i="8"/>
  <c r="S67" i="8"/>
  <c r="S156" i="4" s="1"/>
  <c r="U136" i="9"/>
  <c r="I53" i="4"/>
  <c r="P17" i="8"/>
  <c r="T67" i="8"/>
  <c r="T156" i="4" s="1"/>
  <c r="H60" i="8"/>
  <c r="F136" i="9"/>
  <c r="E42" i="4"/>
  <c r="P54" i="4"/>
  <c r="Q17" i="8"/>
  <c r="I147" i="9"/>
  <c r="H54" i="4"/>
  <c r="U147" i="9"/>
  <c r="C33" i="4"/>
  <c r="L53" i="4"/>
  <c r="S54" i="4"/>
  <c r="D51" i="8"/>
  <c r="P60" i="8"/>
  <c r="D136" i="9"/>
  <c r="I42" i="4"/>
  <c r="T54" i="4"/>
  <c r="G20" i="8"/>
  <c r="G38" i="7"/>
  <c r="G5" i="7" s="1"/>
  <c r="G55" i="7" s="1"/>
  <c r="H38" i="7"/>
  <c r="F38" i="7"/>
  <c r="K38" i="7"/>
  <c r="I38" i="7"/>
  <c r="I5" i="7" s="1"/>
  <c r="V38" i="7"/>
  <c r="Q38" i="7"/>
  <c r="R38" i="7"/>
  <c r="J38" i="7"/>
  <c r="O38" i="7"/>
  <c r="G27" i="6"/>
  <c r="S16" i="5"/>
  <c r="I16" i="6"/>
  <c r="H27" i="6"/>
  <c r="T16" i="5"/>
  <c r="J16" i="6"/>
  <c r="I27" i="6"/>
  <c r="G10" i="7"/>
  <c r="S10" i="7"/>
  <c r="M16" i="7"/>
  <c r="I27" i="7"/>
  <c r="U27" i="7"/>
  <c r="H10" i="7"/>
  <c r="N16" i="7"/>
  <c r="V27" i="7"/>
  <c r="F10" i="5"/>
  <c r="M10" i="6"/>
  <c r="C10" i="6"/>
  <c r="H16" i="5"/>
  <c r="Q10" i="7"/>
  <c r="K16" i="7"/>
  <c r="G27" i="7"/>
  <c r="S27" i="7"/>
  <c r="I88" i="4"/>
  <c r="I16" i="5"/>
  <c r="F10" i="7"/>
  <c r="R10" i="7"/>
  <c r="L16" i="7"/>
  <c r="H27" i="7"/>
  <c r="T27" i="7"/>
  <c r="J88" i="4"/>
  <c r="O27" i="6"/>
  <c r="E27" i="6"/>
  <c r="E5" i="6" s="1"/>
  <c r="E43" i="6" s="1"/>
  <c r="L10" i="5"/>
  <c r="Q16" i="6"/>
  <c r="G16" i="6"/>
  <c r="H16" i="6"/>
  <c r="Q27" i="6"/>
  <c r="O10" i="7"/>
  <c r="I16" i="7"/>
  <c r="U16" i="7"/>
  <c r="Q27" i="7"/>
  <c r="R88" i="4"/>
  <c r="M88" i="4"/>
  <c r="B10" i="5"/>
  <c r="G16" i="5"/>
  <c r="P10" i="7"/>
  <c r="J16" i="7"/>
  <c r="V16" i="7"/>
  <c r="R27" i="7"/>
  <c r="J10" i="5"/>
  <c r="U10" i="6"/>
  <c r="K10" i="6"/>
  <c r="K10" i="5"/>
  <c r="D16" i="5"/>
  <c r="P16" i="5"/>
  <c r="V10" i="6"/>
  <c r="L10" i="6"/>
  <c r="M10" i="7"/>
  <c r="S16" i="7"/>
  <c r="O27" i="7"/>
  <c r="E27" i="7"/>
  <c r="P88" i="4"/>
  <c r="E16" i="5"/>
  <c r="N10" i="7"/>
  <c r="T16" i="7"/>
  <c r="P27" i="7"/>
  <c r="F27" i="7"/>
  <c r="Q88" i="4"/>
  <c r="Q16" i="5"/>
  <c r="W27" i="6"/>
  <c r="T10" i="5"/>
  <c r="O16" i="6"/>
  <c r="I10" i="5"/>
  <c r="U10" i="5"/>
  <c r="W10" i="7"/>
  <c r="Q16" i="7"/>
  <c r="G16" i="7"/>
  <c r="C27" i="7"/>
  <c r="B10" i="7"/>
  <c r="R16" i="7"/>
  <c r="H16" i="7"/>
  <c r="D27" i="7"/>
  <c r="U88" i="4"/>
  <c r="H10" i="5"/>
  <c r="O16" i="5"/>
  <c r="V94" i="4"/>
  <c r="R10" i="5"/>
  <c r="S10" i="6"/>
  <c r="B88" i="4"/>
  <c r="S10" i="5"/>
  <c r="L16" i="5"/>
  <c r="B16" i="5"/>
  <c r="T10" i="6"/>
  <c r="B16" i="6"/>
  <c r="U10" i="7"/>
  <c r="K10" i="7"/>
  <c r="E16" i="7"/>
  <c r="W27" i="7"/>
  <c r="C88" i="4"/>
  <c r="M16" i="5"/>
  <c r="C16" i="5"/>
  <c r="V10" i="7"/>
  <c r="F16" i="7"/>
  <c r="P10" i="5"/>
  <c r="E10" i="6"/>
  <c r="Q10" i="5"/>
  <c r="V16" i="5"/>
  <c r="F10" i="6"/>
  <c r="I10" i="7"/>
  <c r="C16" i="7"/>
  <c r="O16" i="7"/>
  <c r="K27" i="7"/>
  <c r="T129" i="4"/>
  <c r="Q33" i="4"/>
  <c r="G33" i="4"/>
  <c r="W33" i="4"/>
  <c r="I33" i="4"/>
  <c r="G42" i="4"/>
  <c r="O42" i="4"/>
  <c r="W42" i="4"/>
  <c r="G30" i="4"/>
  <c r="O30" i="4"/>
  <c r="W30" i="4"/>
  <c r="Q30" i="4"/>
  <c r="J30" i="4"/>
  <c r="T30" i="4"/>
  <c r="D33" i="4"/>
  <c r="L33" i="4"/>
  <c r="T33" i="4"/>
  <c r="R39" i="4"/>
  <c r="J42" i="4"/>
  <c r="T42" i="4"/>
  <c r="H136" i="4"/>
  <c r="P136" i="4"/>
  <c r="B137" i="4"/>
  <c r="R137" i="4"/>
  <c r="W128" i="4"/>
  <c r="K30" i="4"/>
  <c r="U30" i="4"/>
  <c r="E33" i="4"/>
  <c r="M33" i="4"/>
  <c r="U33" i="4"/>
  <c r="G39" i="4"/>
  <c r="S39" i="4"/>
  <c r="K42" i="4"/>
  <c r="U42" i="4"/>
  <c r="T131" i="4"/>
  <c r="I136" i="4"/>
  <c r="Q136" i="4"/>
  <c r="C137" i="4"/>
  <c r="K137" i="4"/>
  <c r="S137" i="4"/>
  <c r="L30" i="4"/>
  <c r="K129" i="4"/>
  <c r="L130" i="4"/>
  <c r="E131" i="4"/>
  <c r="M131" i="4"/>
  <c r="U131" i="4"/>
  <c r="B136" i="4"/>
  <c r="J136" i="4"/>
  <c r="R136" i="4"/>
  <c r="L137" i="4"/>
  <c r="T137" i="4"/>
  <c r="I128" i="4"/>
  <c r="C136" i="4"/>
  <c r="K136" i="4"/>
  <c r="S136" i="4"/>
  <c r="M137" i="4"/>
  <c r="U137" i="4"/>
  <c r="B48" i="7"/>
  <c r="J48" i="7"/>
  <c r="R48" i="7"/>
  <c r="B128" i="4"/>
  <c r="J128" i="4"/>
  <c r="V39" i="4"/>
  <c r="H39" i="4"/>
  <c r="P39" i="4"/>
  <c r="P94" i="4"/>
  <c r="K128" i="4"/>
  <c r="E30" i="4"/>
  <c r="W39" i="4"/>
  <c r="I39" i="4"/>
  <c r="Q39" i="4"/>
  <c r="G139" i="4"/>
  <c r="O139" i="4"/>
  <c r="W139" i="4"/>
  <c r="I140" i="4"/>
  <c r="Q140" i="4"/>
  <c r="C141" i="4"/>
  <c r="K141" i="4"/>
  <c r="S141" i="4"/>
  <c r="G94" i="4"/>
  <c r="O94" i="4"/>
  <c r="W94" i="4"/>
  <c r="I94" i="4"/>
  <c r="Q94" i="4"/>
  <c r="F30" i="4"/>
  <c r="N30" i="4"/>
  <c r="V30" i="4"/>
  <c r="B33" i="4"/>
  <c r="R42" i="4"/>
  <c r="F42" i="4"/>
  <c r="N42" i="4"/>
  <c r="V42" i="4"/>
  <c r="R129" i="4"/>
  <c r="I131" i="4"/>
  <c r="Q131" i="4"/>
  <c r="D133" i="4"/>
  <c r="L133" i="4"/>
  <c r="T133" i="4"/>
  <c r="H139" i="4"/>
  <c r="P139" i="4"/>
  <c r="B140" i="4"/>
  <c r="J140" i="4"/>
  <c r="R140" i="4"/>
  <c r="D141" i="4"/>
  <c r="L141" i="4"/>
  <c r="T141" i="4"/>
  <c r="O142" i="4"/>
  <c r="F143" i="4"/>
  <c r="N143" i="4"/>
  <c r="V143" i="4"/>
  <c r="H144" i="4"/>
  <c r="P144" i="4"/>
  <c r="B145" i="4"/>
  <c r="J145" i="4"/>
  <c r="R145" i="4"/>
  <c r="D146" i="4"/>
  <c r="L146" i="4"/>
  <c r="T146" i="4"/>
  <c r="F147" i="4"/>
  <c r="N147" i="4"/>
  <c r="V147" i="4"/>
  <c r="H148" i="4"/>
  <c r="P148" i="4"/>
  <c r="B149" i="4"/>
  <c r="J149" i="4"/>
  <c r="R149" i="4"/>
  <c r="D150" i="4"/>
  <c r="L150" i="4"/>
  <c r="T150" i="4"/>
  <c r="F151" i="4"/>
  <c r="N151" i="4"/>
  <c r="V151" i="4"/>
  <c r="D88" i="4"/>
  <c r="L88" i="4"/>
  <c r="T88" i="4"/>
  <c r="H94" i="4"/>
  <c r="F16" i="5"/>
  <c r="N16" i="5"/>
  <c r="U58" i="8"/>
  <c r="D147" i="9"/>
  <c r="T147" i="9"/>
  <c r="K99" i="12"/>
  <c r="K160" i="4" s="1"/>
  <c r="C16" i="6"/>
  <c r="K16" i="6"/>
  <c r="K5" i="6" s="1"/>
  <c r="S16" i="6"/>
  <c r="S5" i="6" s="1"/>
  <c r="U38" i="7"/>
  <c r="B241" i="13"/>
  <c r="B233" i="13" s="1"/>
  <c r="B181" i="13"/>
  <c r="J241" i="13"/>
  <c r="J233" i="13" s="1"/>
  <c r="J181" i="13"/>
  <c r="R241" i="13"/>
  <c r="R233" i="13" s="1"/>
  <c r="R181" i="13"/>
  <c r="D251" i="13"/>
  <c r="D243" i="13" s="1"/>
  <c r="D199" i="13"/>
  <c r="L251" i="13"/>
  <c r="L199" i="13"/>
  <c r="T251" i="13"/>
  <c r="T199" i="13"/>
  <c r="F261" i="13"/>
  <c r="F253" i="13" s="1"/>
  <c r="F216" i="13"/>
  <c r="N261" i="13"/>
  <c r="N216" i="13"/>
  <c r="V261" i="13"/>
  <c r="V253" i="13" s="1"/>
  <c r="V216" i="13"/>
  <c r="B129" i="4"/>
  <c r="L129" i="4"/>
  <c r="F131" i="4"/>
  <c r="N131" i="4"/>
  <c r="V131" i="4"/>
  <c r="H143" i="4"/>
  <c r="P143" i="4"/>
  <c r="B144" i="4"/>
  <c r="J144" i="4"/>
  <c r="R144" i="4"/>
  <c r="D145" i="4"/>
  <c r="L145" i="4"/>
  <c r="T145" i="4"/>
  <c r="F146" i="4"/>
  <c r="N146" i="4"/>
  <c r="V146" i="4"/>
  <c r="H147" i="4"/>
  <c r="P147" i="4"/>
  <c r="B148" i="4"/>
  <c r="J148" i="4"/>
  <c r="R148" i="4"/>
  <c r="D149" i="4"/>
  <c r="L149" i="4"/>
  <c r="T149" i="4"/>
  <c r="F150" i="4"/>
  <c r="N150" i="4"/>
  <c r="V150" i="4"/>
  <c r="H151" i="4"/>
  <c r="P151" i="4"/>
  <c r="F88" i="4"/>
  <c r="N88" i="4"/>
  <c r="V88" i="4"/>
  <c r="N94" i="4"/>
  <c r="G10" i="6"/>
  <c r="G5" i="6" s="1"/>
  <c r="O10" i="6"/>
  <c r="W10" i="6"/>
  <c r="W5" i="6" s="1"/>
  <c r="I10" i="6"/>
  <c r="Q10" i="6"/>
  <c r="D16" i="6"/>
  <c r="L16" i="6"/>
  <c r="T16" i="6"/>
  <c r="T5" i="6" s="1"/>
  <c r="F16" i="6"/>
  <c r="F5" i="6" s="1"/>
  <c r="F42" i="6" s="1"/>
  <c r="N16" i="6"/>
  <c r="V16" i="6"/>
  <c r="B27" i="6"/>
  <c r="J27" i="6"/>
  <c r="R27" i="6"/>
  <c r="M38" i="7"/>
  <c r="D129" i="4"/>
  <c r="G131" i="4"/>
  <c r="O131" i="4"/>
  <c r="W131" i="4"/>
  <c r="B133" i="4"/>
  <c r="J133" i="4"/>
  <c r="R133" i="4"/>
  <c r="G142" i="4"/>
  <c r="W142" i="4"/>
  <c r="I143" i="4"/>
  <c r="Q143" i="4"/>
  <c r="C144" i="4"/>
  <c r="K144" i="4"/>
  <c r="S144" i="4"/>
  <c r="E145" i="4"/>
  <c r="M145" i="4"/>
  <c r="U145" i="4"/>
  <c r="G146" i="4"/>
  <c r="O146" i="4"/>
  <c r="W146" i="4"/>
  <c r="I147" i="4"/>
  <c r="Q147" i="4"/>
  <c r="C148" i="4"/>
  <c r="K148" i="4"/>
  <c r="S148" i="4"/>
  <c r="E149" i="4"/>
  <c r="M149" i="4"/>
  <c r="U149" i="4"/>
  <c r="G150" i="4"/>
  <c r="O150" i="4"/>
  <c r="W150" i="4"/>
  <c r="I151" i="4"/>
  <c r="Q151" i="4"/>
  <c r="G88" i="4"/>
  <c r="O88" i="4"/>
  <c r="W88" i="4"/>
  <c r="I5" i="6"/>
  <c r="I47" i="6" s="1"/>
  <c r="N5" i="6"/>
  <c r="N43" i="6" s="1"/>
  <c r="V5" i="6"/>
  <c r="V43" i="6" s="1"/>
  <c r="H5" i="6"/>
  <c r="H48" i="6" s="1"/>
  <c r="H10" i="6"/>
  <c r="P10" i="6"/>
  <c r="P5" i="6" s="1"/>
  <c r="B10" i="6"/>
  <c r="B5" i="6" s="1"/>
  <c r="B43" i="6" s="1"/>
  <c r="J10" i="6"/>
  <c r="J5" i="6" s="1"/>
  <c r="J43" i="6" s="1"/>
  <c r="R10" i="6"/>
  <c r="E16" i="6"/>
  <c r="M16" i="6"/>
  <c r="U16" i="6"/>
  <c r="U5" i="6" s="1"/>
  <c r="C27" i="6"/>
  <c r="K27" i="6"/>
  <c r="S27" i="6"/>
  <c r="E38" i="7"/>
  <c r="E5" i="7" s="1"/>
  <c r="E53" i="7" s="1"/>
  <c r="B132" i="4"/>
  <c r="C133" i="4"/>
  <c r="K133" i="4"/>
  <c r="F139" i="4"/>
  <c r="N139" i="4"/>
  <c r="V139" i="4"/>
  <c r="H140" i="4"/>
  <c r="P140" i="4"/>
  <c r="B141" i="4"/>
  <c r="J141" i="4"/>
  <c r="R141" i="4"/>
  <c r="D27" i="6"/>
  <c r="L27" i="6"/>
  <c r="T27" i="6"/>
  <c r="C52" i="4"/>
  <c r="S59" i="8"/>
  <c r="S52" i="4"/>
  <c r="P59" i="8"/>
  <c r="P52" i="4"/>
  <c r="N113" i="11"/>
  <c r="N109" i="11"/>
  <c r="N105" i="11"/>
  <c r="N55" i="8"/>
  <c r="N66" i="8" s="1"/>
  <c r="N155" i="4" s="1"/>
  <c r="N106" i="11"/>
  <c r="N52" i="8"/>
  <c r="N51" i="8" s="1"/>
  <c r="N115" i="11"/>
  <c r="N107" i="11"/>
  <c r="N112" i="11"/>
  <c r="N108" i="11"/>
  <c r="N136" i="11"/>
  <c r="C115" i="11"/>
  <c r="C111" i="11"/>
  <c r="C107" i="11"/>
  <c r="C136" i="11"/>
  <c r="C112" i="11"/>
  <c r="C108" i="11"/>
  <c r="C113" i="11"/>
  <c r="C109" i="11"/>
  <c r="C105" i="11"/>
  <c r="C55" i="8"/>
  <c r="C66" i="8" s="1"/>
  <c r="C155" i="4" s="1"/>
  <c r="C106" i="11"/>
  <c r="C52" i="8"/>
  <c r="C51" i="8" s="1"/>
  <c r="K115" i="11"/>
  <c r="K111" i="11"/>
  <c r="K107" i="11"/>
  <c r="K136" i="11"/>
  <c r="K112" i="11"/>
  <c r="K108" i="11"/>
  <c r="K113" i="11"/>
  <c r="K109" i="11"/>
  <c r="K105" i="11"/>
  <c r="K55" i="8"/>
  <c r="K66" i="8" s="1"/>
  <c r="K155" i="4" s="1"/>
  <c r="K106" i="11"/>
  <c r="K52" i="8"/>
  <c r="K51" i="8" s="1"/>
  <c r="S115" i="11"/>
  <c r="S111" i="11"/>
  <c r="S107" i="11"/>
  <c r="S136" i="11"/>
  <c r="S112" i="11"/>
  <c r="S108" i="11"/>
  <c r="S113" i="11"/>
  <c r="S109" i="11"/>
  <c r="S105" i="11"/>
  <c r="S100" i="11" s="1"/>
  <c r="S55" i="8"/>
  <c r="S106" i="11"/>
  <c r="S52" i="8"/>
  <c r="S51" i="8" s="1"/>
  <c r="S132" i="11"/>
  <c r="S129" i="11"/>
  <c r="S125" i="11"/>
  <c r="S130" i="11"/>
  <c r="S126" i="11"/>
  <c r="S122" i="11"/>
  <c r="S147" i="11"/>
  <c r="S123" i="11"/>
  <c r="Q5" i="6"/>
  <c r="Q44" i="6" s="1"/>
  <c r="H42" i="6"/>
  <c r="E62" i="8"/>
  <c r="E58" i="8"/>
  <c r="M62" i="8"/>
  <c r="M58" i="8"/>
  <c r="D59" i="8"/>
  <c r="T59" i="8"/>
  <c r="O113" i="11"/>
  <c r="O109" i="11"/>
  <c r="O105" i="11"/>
  <c r="O55" i="8"/>
  <c r="O106" i="11"/>
  <c r="O52" i="8"/>
  <c r="O51" i="8" s="1"/>
  <c r="O115" i="11"/>
  <c r="O107" i="11"/>
  <c r="O112" i="11"/>
  <c r="O108" i="11"/>
  <c r="O136" i="11"/>
  <c r="H43" i="6"/>
  <c r="C48" i="7"/>
  <c r="K48" i="7"/>
  <c r="S48" i="7"/>
  <c r="E49" i="7"/>
  <c r="M49" i="7"/>
  <c r="U49" i="7"/>
  <c r="G50" i="7"/>
  <c r="O50" i="7"/>
  <c r="W50" i="7"/>
  <c r="B66" i="8"/>
  <c r="B155" i="4" s="1"/>
  <c r="D67" i="8"/>
  <c r="D156" i="4" s="1"/>
  <c r="L67" i="8"/>
  <c r="L156" i="4" s="1"/>
  <c r="J56" i="8"/>
  <c r="J101" i="4" s="1"/>
  <c r="J52" i="8"/>
  <c r="J51" i="8" s="1"/>
  <c r="J132" i="11"/>
  <c r="J129" i="11"/>
  <c r="J125" i="11"/>
  <c r="J130" i="11"/>
  <c r="J126" i="11"/>
  <c r="J122" i="11"/>
  <c r="B156" i="11"/>
  <c r="J156" i="11"/>
  <c r="R156" i="11"/>
  <c r="G108" i="11"/>
  <c r="J123" i="11"/>
  <c r="L156" i="11"/>
  <c r="F37" i="12"/>
  <c r="N37" i="12"/>
  <c r="V37" i="12"/>
  <c r="K181" i="13"/>
  <c r="K241" i="13"/>
  <c r="K233" i="13" s="1"/>
  <c r="S241" i="13"/>
  <c r="S233" i="13" s="1"/>
  <c r="S181" i="13"/>
  <c r="E251" i="13"/>
  <c r="E243" i="13" s="1"/>
  <c r="E199" i="13"/>
  <c r="M251" i="13"/>
  <c r="M199" i="13"/>
  <c r="G261" i="13"/>
  <c r="G216" i="13"/>
  <c r="W261" i="13"/>
  <c r="W216" i="13"/>
  <c r="H187" i="13"/>
  <c r="D48" i="7"/>
  <c r="L48" i="7"/>
  <c r="T48" i="7"/>
  <c r="F49" i="7"/>
  <c r="N49" i="7"/>
  <c r="V49" i="7"/>
  <c r="B20" i="8"/>
  <c r="J20" i="8"/>
  <c r="R20" i="8"/>
  <c r="C117" i="10"/>
  <c r="K117" i="10"/>
  <c r="S117" i="10"/>
  <c r="E117" i="10"/>
  <c r="M117" i="10"/>
  <c r="U117" i="10"/>
  <c r="F113" i="11"/>
  <c r="F109" i="11"/>
  <c r="F105" i="11"/>
  <c r="F55" i="8"/>
  <c r="F106" i="11"/>
  <c r="F52" i="8"/>
  <c r="F51" i="8" s="1"/>
  <c r="F115" i="11"/>
  <c r="F107" i="11"/>
  <c r="K132" i="11"/>
  <c r="K129" i="11"/>
  <c r="K125" i="11"/>
  <c r="K130" i="11"/>
  <c r="K126" i="11"/>
  <c r="K122" i="11"/>
  <c r="C156" i="11"/>
  <c r="K156" i="11"/>
  <c r="S156" i="11"/>
  <c r="K123" i="11"/>
  <c r="M156" i="11"/>
  <c r="E87" i="12"/>
  <c r="E65" i="12"/>
  <c r="M87" i="12"/>
  <c r="M65" i="12"/>
  <c r="U87" i="12"/>
  <c r="U65" i="12"/>
  <c r="G88" i="12"/>
  <c r="G65" i="12"/>
  <c r="O88" i="12"/>
  <c r="O65" i="12"/>
  <c r="W88" i="12"/>
  <c r="W65" i="12"/>
  <c r="B101" i="12"/>
  <c r="B162" i="4" s="1"/>
  <c r="H171" i="13"/>
  <c r="P171" i="13"/>
  <c r="B171" i="13"/>
  <c r="R171" i="13"/>
  <c r="T171" i="13"/>
  <c r="C187" i="13"/>
  <c r="K187" i="13"/>
  <c r="J233" i="15"/>
  <c r="J183" i="15"/>
  <c r="J179" i="15"/>
  <c r="J176" i="15"/>
  <c r="J185" i="15"/>
  <c r="J178" i="15"/>
  <c r="J182" i="15"/>
  <c r="J76" i="12"/>
  <c r="C241" i="15"/>
  <c r="K241" i="15"/>
  <c r="S241" i="15"/>
  <c r="E251" i="15"/>
  <c r="M251" i="15"/>
  <c r="U251" i="15"/>
  <c r="B27" i="7"/>
  <c r="J27" i="7"/>
  <c r="G113" i="11"/>
  <c r="G109" i="11"/>
  <c r="G105" i="11"/>
  <c r="G55" i="8"/>
  <c r="G106" i="11"/>
  <c r="G52" i="8"/>
  <c r="G51" i="8" s="1"/>
  <c r="G115" i="11"/>
  <c r="G107" i="11"/>
  <c r="D129" i="11"/>
  <c r="D125" i="11"/>
  <c r="D130" i="11"/>
  <c r="D126" i="11"/>
  <c r="D122" i="11"/>
  <c r="D147" i="11"/>
  <c r="D123" i="11"/>
  <c r="L129" i="11"/>
  <c r="L125" i="11"/>
  <c r="L130" i="11"/>
  <c r="L126" i="11"/>
  <c r="L122" i="11"/>
  <c r="L147" i="11"/>
  <c r="L123" i="11"/>
  <c r="T129" i="11"/>
  <c r="T125" i="11"/>
  <c r="T130" i="11"/>
  <c r="T126" i="11"/>
  <c r="T117" i="11" s="1"/>
  <c r="T122" i="11"/>
  <c r="T147" i="11"/>
  <c r="T123" i="11"/>
  <c r="D128" i="11"/>
  <c r="L132" i="11"/>
  <c r="J147" i="11"/>
  <c r="T156" i="11"/>
  <c r="I82" i="12"/>
  <c r="Q82" i="12"/>
  <c r="F87" i="12"/>
  <c r="F65" i="12"/>
  <c r="N87" i="12"/>
  <c r="N65" i="12"/>
  <c r="V87" i="12"/>
  <c r="V65" i="12"/>
  <c r="G82" i="12"/>
  <c r="G171" i="13"/>
  <c r="O171" i="13"/>
  <c r="B187" i="13"/>
  <c r="J187" i="13"/>
  <c r="R187" i="13"/>
  <c r="D187" i="13"/>
  <c r="L187" i="13"/>
  <c r="T187" i="13"/>
  <c r="W233" i="13"/>
  <c r="B241" i="14"/>
  <c r="J241" i="14"/>
  <c r="R241" i="14"/>
  <c r="F261" i="14"/>
  <c r="N261" i="14"/>
  <c r="V261" i="14"/>
  <c r="K233" i="15"/>
  <c r="K183" i="15"/>
  <c r="K179" i="15"/>
  <c r="K176" i="15"/>
  <c r="K171" i="15" s="1"/>
  <c r="K185" i="15"/>
  <c r="K182" i="15"/>
  <c r="K76" i="12"/>
  <c r="D34" i="15"/>
  <c r="D241" i="15"/>
  <c r="L34" i="15"/>
  <c r="L241" i="15"/>
  <c r="T34" i="15"/>
  <c r="T181" i="15" s="1"/>
  <c r="F251" i="15"/>
  <c r="F199" i="15"/>
  <c r="N251" i="15"/>
  <c r="N199" i="15"/>
  <c r="V251" i="15"/>
  <c r="V199" i="15"/>
  <c r="P253" i="15"/>
  <c r="P220" i="15"/>
  <c r="P217" i="15"/>
  <c r="P213" i="15"/>
  <c r="P209" i="15"/>
  <c r="P204" i="15" s="1"/>
  <c r="P218" i="15"/>
  <c r="P214" i="15"/>
  <c r="P210" i="15"/>
  <c r="P211" i="15"/>
  <c r="P78" i="12"/>
  <c r="P107" i="4" s="1"/>
  <c r="P71" i="12"/>
  <c r="P70" i="12" s="1"/>
  <c r="V261" i="15"/>
  <c r="E60" i="8"/>
  <c r="E47" i="8"/>
  <c r="M60" i="8"/>
  <c r="M47" i="8"/>
  <c r="U60" i="8"/>
  <c r="U47" i="8"/>
  <c r="G61" i="8"/>
  <c r="G47" i="8"/>
  <c r="O61" i="8"/>
  <c r="O47" i="8"/>
  <c r="W61" i="8"/>
  <c r="W47" i="8"/>
  <c r="D54" i="8"/>
  <c r="R136" i="9"/>
  <c r="H147" i="9"/>
  <c r="P147" i="9"/>
  <c r="G145" i="10"/>
  <c r="G111" i="10"/>
  <c r="O145" i="10"/>
  <c r="O111" i="10"/>
  <c r="W145" i="10"/>
  <c r="W111" i="10"/>
  <c r="I156" i="10"/>
  <c r="I128" i="10"/>
  <c r="Q156" i="10"/>
  <c r="Q128" i="10"/>
  <c r="V113" i="11"/>
  <c r="V109" i="11"/>
  <c r="V105" i="11"/>
  <c r="V55" i="8"/>
  <c r="V106" i="11"/>
  <c r="V52" i="8"/>
  <c r="V51" i="8" s="1"/>
  <c r="V115" i="11"/>
  <c r="V107" i="11"/>
  <c r="H5" i="11"/>
  <c r="P111" i="11"/>
  <c r="P5" i="11"/>
  <c r="B56" i="8"/>
  <c r="B101" i="4" s="1"/>
  <c r="B52" i="8"/>
  <c r="B51" i="8" s="1"/>
  <c r="B132" i="11"/>
  <c r="B129" i="11"/>
  <c r="B125" i="11"/>
  <c r="B130" i="11"/>
  <c r="B126" i="11"/>
  <c r="B122" i="11"/>
  <c r="E129" i="11"/>
  <c r="E125" i="11"/>
  <c r="E130" i="11"/>
  <c r="E126" i="11"/>
  <c r="E122" i="11"/>
  <c r="E147" i="11"/>
  <c r="E123" i="11"/>
  <c r="E56" i="8"/>
  <c r="E52" i="8"/>
  <c r="E51" i="8" s="1"/>
  <c r="M129" i="11"/>
  <c r="M125" i="11"/>
  <c r="M130" i="11"/>
  <c r="M126" i="11"/>
  <c r="M122" i="11"/>
  <c r="M147" i="11"/>
  <c r="M123" i="11"/>
  <c r="M56" i="8"/>
  <c r="U129" i="11"/>
  <c r="U125" i="11"/>
  <c r="U130" i="11"/>
  <c r="U126" i="11"/>
  <c r="U122" i="11"/>
  <c r="U147" i="11"/>
  <c r="U123" i="11"/>
  <c r="U56" i="8"/>
  <c r="U52" i="8"/>
  <c r="U51" i="8" s="1"/>
  <c r="V108" i="11"/>
  <c r="E128" i="11"/>
  <c r="M132" i="11"/>
  <c r="K147" i="11"/>
  <c r="U156" i="11"/>
  <c r="B98" i="12"/>
  <c r="B159" i="4" s="1"/>
  <c r="H82" i="12"/>
  <c r="F60" i="8"/>
  <c r="F47" i="8"/>
  <c r="N60" i="8"/>
  <c r="N47" i="8"/>
  <c r="V60" i="8"/>
  <c r="V47" i="8"/>
  <c r="H145" i="9"/>
  <c r="H136" i="9" s="1"/>
  <c r="H111" i="9"/>
  <c r="P145" i="9"/>
  <c r="P136" i="9" s="1"/>
  <c r="P111" i="9"/>
  <c r="B156" i="9"/>
  <c r="B147" i="9" s="1"/>
  <c r="B128" i="9"/>
  <c r="J156" i="9"/>
  <c r="J147" i="9" s="1"/>
  <c r="J128" i="9"/>
  <c r="R156" i="9"/>
  <c r="R147" i="9" s="1"/>
  <c r="R128" i="9"/>
  <c r="K136" i="9"/>
  <c r="S136" i="9"/>
  <c r="G136" i="9"/>
  <c r="O136" i="9"/>
  <c r="W136" i="9"/>
  <c r="G147" i="9"/>
  <c r="O147" i="9"/>
  <c r="H145" i="10"/>
  <c r="H111" i="10"/>
  <c r="P145" i="10"/>
  <c r="P111" i="10"/>
  <c r="B156" i="10"/>
  <c r="B128" i="10"/>
  <c r="J156" i="10"/>
  <c r="J128" i="10"/>
  <c r="R156" i="10"/>
  <c r="R128" i="10"/>
  <c r="F100" i="10"/>
  <c r="N100" i="10"/>
  <c r="V100" i="10"/>
  <c r="F117" i="10"/>
  <c r="N117" i="10"/>
  <c r="V117" i="10"/>
  <c r="W113" i="11"/>
  <c r="W109" i="11"/>
  <c r="W105" i="11"/>
  <c r="W55" i="8"/>
  <c r="W66" i="8" s="1"/>
  <c r="W155" i="4" s="1"/>
  <c r="W106" i="11"/>
  <c r="W52" i="8"/>
  <c r="W51" i="8" s="1"/>
  <c r="W115" i="11"/>
  <c r="W107" i="11"/>
  <c r="I5" i="11"/>
  <c r="I111" i="11" s="1"/>
  <c r="Q5" i="11"/>
  <c r="C132" i="11"/>
  <c r="C129" i="11"/>
  <c r="C125" i="11"/>
  <c r="C130" i="11"/>
  <c r="C126" i="11"/>
  <c r="C122" i="11"/>
  <c r="V112" i="11"/>
  <c r="L128" i="11"/>
  <c r="T132" i="11"/>
  <c r="H145" i="11"/>
  <c r="I85" i="12"/>
  <c r="I63" i="12"/>
  <c r="Q85" i="12"/>
  <c r="Q63" i="12"/>
  <c r="S86" i="12"/>
  <c r="S63" i="12"/>
  <c r="H65" i="12"/>
  <c r="P65" i="12"/>
  <c r="B100" i="12"/>
  <c r="B161" i="4" s="1"/>
  <c r="J100" i="12"/>
  <c r="J161" i="4" s="1"/>
  <c r="R100" i="12"/>
  <c r="R161" i="4" s="1"/>
  <c r="D101" i="12"/>
  <c r="D162" i="4" s="1"/>
  <c r="L101" i="12"/>
  <c r="L162" i="4" s="1"/>
  <c r="O82" i="12"/>
  <c r="I97" i="12"/>
  <c r="I158" i="4" s="1"/>
  <c r="G100" i="12"/>
  <c r="G161" i="4" s="1"/>
  <c r="Q101" i="12"/>
  <c r="Q162" i="4" s="1"/>
  <c r="I171" i="13"/>
  <c r="Q171" i="13"/>
  <c r="K171" i="13"/>
  <c r="S171" i="13"/>
  <c r="C233" i="13"/>
  <c r="R52" i="16"/>
  <c r="R91" i="16"/>
  <c r="H45" i="6"/>
  <c r="G66" i="8"/>
  <c r="G155" i="4" s="1"/>
  <c r="O66" i="8"/>
  <c r="O155" i="4" s="1"/>
  <c r="I145" i="9"/>
  <c r="I136" i="9" s="1"/>
  <c r="I111" i="9"/>
  <c r="Q145" i="9"/>
  <c r="Q136" i="9" s="1"/>
  <c r="Q111" i="9"/>
  <c r="C156" i="9"/>
  <c r="C147" i="9" s="1"/>
  <c r="C128" i="9"/>
  <c r="K156" i="9"/>
  <c r="K147" i="9" s="1"/>
  <c r="K128" i="9"/>
  <c r="S156" i="9"/>
  <c r="S147" i="9" s="1"/>
  <c r="S128" i="9"/>
  <c r="E117" i="9"/>
  <c r="M117" i="9"/>
  <c r="U117" i="9"/>
  <c r="C156" i="10"/>
  <c r="K156" i="10"/>
  <c r="S156" i="10"/>
  <c r="I145" i="10"/>
  <c r="R56" i="8"/>
  <c r="R101" i="4" s="1"/>
  <c r="R132" i="11"/>
  <c r="R129" i="11"/>
  <c r="R125" i="11"/>
  <c r="R130" i="11"/>
  <c r="R126" i="11"/>
  <c r="R122" i="11"/>
  <c r="R117" i="11" s="1"/>
  <c r="G130" i="11"/>
  <c r="G126" i="11"/>
  <c r="G122" i="11"/>
  <c r="G117" i="11" s="1"/>
  <c r="G147" i="11"/>
  <c r="G123" i="11"/>
  <c r="G56" i="8"/>
  <c r="G101" i="4" s="1"/>
  <c r="G132" i="11"/>
  <c r="O130" i="11"/>
  <c r="O126" i="11"/>
  <c r="O122" i="11"/>
  <c r="O147" i="11"/>
  <c r="O123" i="11"/>
  <c r="O56" i="8"/>
  <c r="O101" i="4" s="1"/>
  <c r="O132" i="11"/>
  <c r="W130" i="11"/>
  <c r="W126" i="11"/>
  <c r="W122" i="11"/>
  <c r="W147" i="11"/>
  <c r="W123" i="11"/>
  <c r="W56" i="8"/>
  <c r="W101" i="4" s="1"/>
  <c r="W132" i="11"/>
  <c r="O125" i="11"/>
  <c r="M128" i="11"/>
  <c r="W129" i="11"/>
  <c r="U132" i="11"/>
  <c r="I145" i="11"/>
  <c r="B85" i="12"/>
  <c r="B63" i="12"/>
  <c r="J85" i="12"/>
  <c r="J63" i="12"/>
  <c r="R85" i="12"/>
  <c r="P82" i="12"/>
  <c r="J97" i="12"/>
  <c r="J158" i="4" s="1"/>
  <c r="H100" i="12"/>
  <c r="H161" i="4" s="1"/>
  <c r="B162" i="13"/>
  <c r="W204" i="13"/>
  <c r="C204" i="13"/>
  <c r="S91" i="16"/>
  <c r="G58" i="8"/>
  <c r="O58" i="8"/>
  <c r="W58" i="8"/>
  <c r="I59" i="8"/>
  <c r="Q59" i="8"/>
  <c r="C60" i="8"/>
  <c r="K60" i="8"/>
  <c r="S60" i="8"/>
  <c r="E61" i="8"/>
  <c r="M61" i="8"/>
  <c r="U61" i="8"/>
  <c r="D111" i="9"/>
  <c r="L111" i="9"/>
  <c r="T111" i="9"/>
  <c r="C111" i="10"/>
  <c r="K111" i="10"/>
  <c r="S111" i="10"/>
  <c r="B105" i="11"/>
  <c r="J105" i="11"/>
  <c r="D106" i="11"/>
  <c r="L106" i="11"/>
  <c r="T106" i="11"/>
  <c r="B109" i="11"/>
  <c r="J109" i="11"/>
  <c r="F111" i="11"/>
  <c r="N111" i="11"/>
  <c r="V111" i="11"/>
  <c r="B113" i="11"/>
  <c r="J113" i="11"/>
  <c r="H125" i="11"/>
  <c r="P125" i="11"/>
  <c r="F128" i="11"/>
  <c r="N128" i="11"/>
  <c r="V128" i="11"/>
  <c r="H129" i="11"/>
  <c r="P129" i="11"/>
  <c r="F132" i="11"/>
  <c r="N132" i="11"/>
  <c r="V132" i="11"/>
  <c r="E85" i="12"/>
  <c r="M85" i="12"/>
  <c r="U85" i="12"/>
  <c r="I87" i="12"/>
  <c r="Q87" i="12"/>
  <c r="C88" i="12"/>
  <c r="K88" i="12"/>
  <c r="S88" i="12"/>
  <c r="E89" i="12"/>
  <c r="M89" i="12"/>
  <c r="U89" i="12"/>
  <c r="H261" i="13"/>
  <c r="H253" i="13" s="1"/>
  <c r="H216" i="13"/>
  <c r="P261" i="13"/>
  <c r="P253" i="13" s="1"/>
  <c r="P216" i="13"/>
  <c r="E181" i="13"/>
  <c r="N181" i="13"/>
  <c r="W181" i="13"/>
  <c r="C199" i="13"/>
  <c r="W199" i="13"/>
  <c r="E216" i="13"/>
  <c r="S216" i="13"/>
  <c r="G241" i="13"/>
  <c r="G233" i="13" s="1"/>
  <c r="D253" i="13"/>
  <c r="L253" i="13"/>
  <c r="T253" i="13"/>
  <c r="B261" i="13"/>
  <c r="B253" i="13" s="1"/>
  <c r="C241" i="14"/>
  <c r="C181" i="14"/>
  <c r="K241" i="14"/>
  <c r="K181" i="14"/>
  <c r="S241" i="14"/>
  <c r="S181" i="14"/>
  <c r="E251" i="14"/>
  <c r="M251" i="14"/>
  <c r="U251" i="14"/>
  <c r="G261" i="14"/>
  <c r="G216" i="14"/>
  <c r="O261" i="14"/>
  <c r="O216" i="14"/>
  <c r="W261" i="14"/>
  <c r="W216" i="14"/>
  <c r="E171" i="14"/>
  <c r="M171" i="14"/>
  <c r="U171" i="14"/>
  <c r="M199" i="14"/>
  <c r="H251" i="14"/>
  <c r="R261" i="14"/>
  <c r="E34" i="15"/>
  <c r="E181" i="15" s="1"/>
  <c r="M34" i="15"/>
  <c r="M181" i="15" s="1"/>
  <c r="U34" i="15"/>
  <c r="U181" i="15" s="1"/>
  <c r="O251" i="15"/>
  <c r="O199" i="15"/>
  <c r="W199" i="15"/>
  <c r="W251" i="15"/>
  <c r="Q220" i="15"/>
  <c r="Q217" i="15"/>
  <c r="Q213" i="15"/>
  <c r="Q209" i="15"/>
  <c r="Q218" i="15"/>
  <c r="Q214" i="15"/>
  <c r="Q210" i="15"/>
  <c r="G211" i="15"/>
  <c r="G220" i="15"/>
  <c r="G217" i="15"/>
  <c r="G213" i="15"/>
  <c r="G209" i="15"/>
  <c r="G204" i="15" s="1"/>
  <c r="O253" i="15"/>
  <c r="O211" i="15"/>
  <c r="O220" i="15"/>
  <c r="O217" i="15"/>
  <c r="O213" i="15"/>
  <c r="O209" i="15"/>
  <c r="W211" i="15"/>
  <c r="W253" i="15"/>
  <c r="W220" i="15"/>
  <c r="W217" i="15"/>
  <c r="W213" i="15"/>
  <c r="W209" i="15"/>
  <c r="C162" i="15"/>
  <c r="K162" i="15"/>
  <c r="S162" i="15"/>
  <c r="W210" i="15"/>
  <c r="W204" i="15" s="1"/>
  <c r="U241" i="15"/>
  <c r="K91" i="16"/>
  <c r="K52" i="16"/>
  <c r="M166" i="17"/>
  <c r="H58" i="8"/>
  <c r="P58" i="8"/>
  <c r="B59" i="8"/>
  <c r="R59" i="8"/>
  <c r="D60" i="8"/>
  <c r="L60" i="8"/>
  <c r="T60" i="8"/>
  <c r="F61" i="8"/>
  <c r="N61" i="8"/>
  <c r="V61" i="8"/>
  <c r="E111" i="9"/>
  <c r="M111" i="9"/>
  <c r="U111" i="9"/>
  <c r="D111" i="10"/>
  <c r="L111" i="10"/>
  <c r="T111" i="10"/>
  <c r="E106" i="11"/>
  <c r="U106" i="11"/>
  <c r="G111" i="11"/>
  <c r="O111" i="11"/>
  <c r="W111" i="11"/>
  <c r="I125" i="11"/>
  <c r="Q125" i="11"/>
  <c r="G128" i="11"/>
  <c r="O128" i="11"/>
  <c r="W128" i="11"/>
  <c r="I129" i="11"/>
  <c r="I117" i="11" s="1"/>
  <c r="Q129" i="11"/>
  <c r="C145" i="11"/>
  <c r="K145" i="11"/>
  <c r="S145" i="11"/>
  <c r="G156" i="11"/>
  <c r="O156" i="11"/>
  <c r="W156" i="11"/>
  <c r="B82" i="12"/>
  <c r="J82" i="12"/>
  <c r="R82" i="12"/>
  <c r="F85" i="12"/>
  <c r="N85" i="12"/>
  <c r="V85" i="12"/>
  <c r="B87" i="12"/>
  <c r="J87" i="12"/>
  <c r="R87" i="12"/>
  <c r="D88" i="12"/>
  <c r="L88" i="12"/>
  <c r="T88" i="12"/>
  <c r="F89" i="12"/>
  <c r="N89" i="12"/>
  <c r="V89" i="12"/>
  <c r="D97" i="12"/>
  <c r="D158" i="4" s="1"/>
  <c r="L97" i="12"/>
  <c r="L158" i="4" s="1"/>
  <c r="T97" i="12"/>
  <c r="T158" i="4" s="1"/>
  <c r="H99" i="12"/>
  <c r="H160" i="4" s="1"/>
  <c r="P99" i="12"/>
  <c r="P160" i="4" s="1"/>
  <c r="I261" i="13"/>
  <c r="I253" i="13" s="1"/>
  <c r="I216" i="13"/>
  <c r="Q261" i="13"/>
  <c r="Q216" i="13"/>
  <c r="F181" i="13"/>
  <c r="O181" i="13"/>
  <c r="N199" i="13"/>
  <c r="E253" i="13"/>
  <c r="M253" i="13"/>
  <c r="U253" i="13"/>
  <c r="G253" i="13"/>
  <c r="O253" i="13"/>
  <c r="W253" i="13"/>
  <c r="D241" i="14"/>
  <c r="D181" i="14"/>
  <c r="L241" i="14"/>
  <c r="L181" i="14"/>
  <c r="T241" i="14"/>
  <c r="T181" i="14"/>
  <c r="F251" i="14"/>
  <c r="N251" i="14"/>
  <c r="V251" i="14"/>
  <c r="H261" i="14"/>
  <c r="H216" i="14"/>
  <c r="P261" i="14"/>
  <c r="P216" i="14"/>
  <c r="E162" i="14"/>
  <c r="M162" i="14"/>
  <c r="U162" i="14"/>
  <c r="N199" i="14"/>
  <c r="G204" i="14"/>
  <c r="O204" i="14"/>
  <c r="W204" i="14"/>
  <c r="C204" i="14"/>
  <c r="K204" i="14"/>
  <c r="S204" i="14"/>
  <c r="E241" i="14"/>
  <c r="O251" i="14"/>
  <c r="P251" i="15"/>
  <c r="F187" i="15"/>
  <c r="N187" i="15"/>
  <c r="V187" i="15"/>
  <c r="H187" i="15"/>
  <c r="P187" i="15"/>
  <c r="G251" i="15"/>
  <c r="H91" i="16"/>
  <c r="H89" i="16" s="1"/>
  <c r="P162" i="17"/>
  <c r="I58" i="8"/>
  <c r="Q58" i="8"/>
  <c r="F111" i="9"/>
  <c r="N111" i="9"/>
  <c r="V111" i="9"/>
  <c r="D128" i="9"/>
  <c r="L128" i="9"/>
  <c r="T128" i="9"/>
  <c r="E111" i="10"/>
  <c r="M111" i="10"/>
  <c r="U111" i="10"/>
  <c r="C128" i="10"/>
  <c r="K128" i="10"/>
  <c r="S128" i="10"/>
  <c r="D105" i="11"/>
  <c r="D100" i="11" s="1"/>
  <c r="L105" i="11"/>
  <c r="T105" i="11"/>
  <c r="B108" i="11"/>
  <c r="J108" i="11"/>
  <c r="D109" i="11"/>
  <c r="B112" i="11"/>
  <c r="J112" i="11"/>
  <c r="D113" i="11"/>
  <c r="L113" i="11"/>
  <c r="T113" i="11"/>
  <c r="F123" i="11"/>
  <c r="N123" i="11"/>
  <c r="V123" i="11"/>
  <c r="H128" i="11"/>
  <c r="P128" i="11"/>
  <c r="H132" i="11"/>
  <c r="P132" i="11"/>
  <c r="F147" i="11"/>
  <c r="N147" i="11"/>
  <c r="V147" i="11"/>
  <c r="G85" i="12"/>
  <c r="O85" i="12"/>
  <c r="W85" i="12"/>
  <c r="I86" i="12"/>
  <c r="Q86" i="12"/>
  <c r="C87" i="12"/>
  <c r="K87" i="12"/>
  <c r="S87" i="12"/>
  <c r="E88" i="12"/>
  <c r="M88" i="12"/>
  <c r="U88" i="12"/>
  <c r="G89" i="12"/>
  <c r="O89" i="12"/>
  <c r="W89" i="12"/>
  <c r="P181" i="13"/>
  <c r="O199" i="13"/>
  <c r="U216" i="13"/>
  <c r="H233" i="13"/>
  <c r="P233" i="13"/>
  <c r="D233" i="13"/>
  <c r="L233" i="13"/>
  <c r="T233" i="13"/>
  <c r="N241" i="13"/>
  <c r="N233" i="13" s="1"/>
  <c r="F243" i="13"/>
  <c r="N243" i="13"/>
  <c r="V243" i="13"/>
  <c r="N253" i="13"/>
  <c r="J261" i="13"/>
  <c r="J253" i="13" s="1"/>
  <c r="U199" i="14"/>
  <c r="H204" i="14"/>
  <c r="P204" i="14"/>
  <c r="B204" i="14"/>
  <c r="J204" i="14"/>
  <c r="R204" i="14"/>
  <c r="P251" i="14"/>
  <c r="B233" i="15"/>
  <c r="B183" i="15"/>
  <c r="B179" i="15"/>
  <c r="B176" i="15"/>
  <c r="B185" i="15"/>
  <c r="R233" i="15"/>
  <c r="R183" i="15"/>
  <c r="R179" i="15"/>
  <c r="R176" i="15"/>
  <c r="R185" i="15"/>
  <c r="G241" i="15"/>
  <c r="O241" i="15"/>
  <c r="W241" i="15"/>
  <c r="I216" i="15"/>
  <c r="Q216" i="15"/>
  <c r="G214" i="15"/>
  <c r="G218" i="15"/>
  <c r="H251" i="15"/>
  <c r="M161" i="17"/>
  <c r="M167" i="17"/>
  <c r="M53" i="16"/>
  <c r="M174" i="17"/>
  <c r="M172" i="17"/>
  <c r="B58" i="8"/>
  <c r="J58" i="8"/>
  <c r="R58" i="8"/>
  <c r="G111" i="9"/>
  <c r="O111" i="9"/>
  <c r="W111" i="9"/>
  <c r="E128" i="9"/>
  <c r="M128" i="9"/>
  <c r="U128" i="9"/>
  <c r="F111" i="10"/>
  <c r="N111" i="10"/>
  <c r="V111" i="10"/>
  <c r="D128" i="10"/>
  <c r="L128" i="10"/>
  <c r="T128" i="10"/>
  <c r="E105" i="11"/>
  <c r="M105" i="11"/>
  <c r="U105" i="11"/>
  <c r="E109" i="11"/>
  <c r="M109" i="11"/>
  <c r="U109" i="11"/>
  <c r="E113" i="11"/>
  <c r="M113" i="11"/>
  <c r="U113" i="11"/>
  <c r="I128" i="11"/>
  <c r="Q128" i="11"/>
  <c r="I132" i="11"/>
  <c r="Q132" i="11"/>
  <c r="H85" i="12"/>
  <c r="P85" i="12"/>
  <c r="B86" i="12"/>
  <c r="J86" i="12"/>
  <c r="D87" i="12"/>
  <c r="L87" i="12"/>
  <c r="T87" i="12"/>
  <c r="F88" i="12"/>
  <c r="N88" i="12"/>
  <c r="V88" i="12"/>
  <c r="H89" i="12"/>
  <c r="P89" i="12"/>
  <c r="H181" i="13"/>
  <c r="Q181" i="13"/>
  <c r="F199" i="13"/>
  <c r="I204" i="13"/>
  <c r="Q204" i="13"/>
  <c r="K216" i="13"/>
  <c r="I233" i="13"/>
  <c r="Q233" i="13"/>
  <c r="C243" i="13"/>
  <c r="K243" i="13"/>
  <c r="S243" i="13"/>
  <c r="M243" i="13"/>
  <c r="U243" i="13"/>
  <c r="H171" i="14"/>
  <c r="P171" i="14"/>
  <c r="V199" i="14"/>
  <c r="I204" i="14"/>
  <c r="Q204" i="14"/>
  <c r="M241" i="14"/>
  <c r="W251" i="14"/>
  <c r="C233" i="15"/>
  <c r="C183" i="15"/>
  <c r="C179" i="15"/>
  <c r="C176" i="15"/>
  <c r="C185" i="15"/>
  <c r="S233" i="15"/>
  <c r="S183" i="15"/>
  <c r="S179" i="15"/>
  <c r="S176" i="15"/>
  <c r="S185" i="15"/>
  <c r="H241" i="15"/>
  <c r="P241" i="15"/>
  <c r="B251" i="15"/>
  <c r="J251" i="15"/>
  <c r="H253" i="15"/>
  <c r="H220" i="15"/>
  <c r="H217" i="15"/>
  <c r="H213" i="15"/>
  <c r="H209" i="15"/>
  <c r="H218" i="15"/>
  <c r="H214" i="15"/>
  <c r="H210" i="15"/>
  <c r="B217" i="15"/>
  <c r="B213" i="15"/>
  <c r="B209" i="15"/>
  <c r="B253" i="15"/>
  <c r="B218" i="15"/>
  <c r="B214" i="15"/>
  <c r="B210" i="15"/>
  <c r="B211" i="15"/>
  <c r="J261" i="15"/>
  <c r="J115" i="15"/>
  <c r="J71" i="12" s="1"/>
  <c r="J70" i="12" s="1"/>
  <c r="R261" i="15"/>
  <c r="R115" i="15"/>
  <c r="R216" i="15" s="1"/>
  <c r="D213" i="15"/>
  <c r="Q251" i="15"/>
  <c r="B261" i="15"/>
  <c r="P71" i="16"/>
  <c r="P90" i="16"/>
  <c r="W103" i="16"/>
  <c r="W166" i="4" s="1"/>
  <c r="P175" i="17"/>
  <c r="P167" i="17"/>
  <c r="P163" i="17"/>
  <c r="P172" i="17"/>
  <c r="P168" i="17"/>
  <c r="P164" i="17"/>
  <c r="P173" i="17"/>
  <c r="P169" i="17"/>
  <c r="P165" i="17"/>
  <c r="P161" i="17"/>
  <c r="P53" i="16"/>
  <c r="P174" i="17"/>
  <c r="P170" i="17"/>
  <c r="F174" i="17"/>
  <c r="F170" i="17"/>
  <c r="F166" i="17"/>
  <c r="F162" i="17"/>
  <c r="F175" i="17"/>
  <c r="F167" i="17"/>
  <c r="F163" i="17"/>
  <c r="F172" i="17"/>
  <c r="F168" i="17"/>
  <c r="F164" i="17"/>
  <c r="F173" i="17"/>
  <c r="F53" i="16"/>
  <c r="F169" i="17"/>
  <c r="F165" i="17"/>
  <c r="F161" i="17"/>
  <c r="N174" i="17"/>
  <c r="N170" i="17"/>
  <c r="N166" i="17"/>
  <c r="N162" i="17"/>
  <c r="N175" i="17"/>
  <c r="N167" i="17"/>
  <c r="N163" i="17"/>
  <c r="N172" i="17"/>
  <c r="N168" i="17"/>
  <c r="N164" i="17"/>
  <c r="N161" i="17"/>
  <c r="N53" i="16"/>
  <c r="N173" i="17"/>
  <c r="V174" i="17"/>
  <c r="V170" i="17"/>
  <c r="V166" i="17"/>
  <c r="V162" i="17"/>
  <c r="V175" i="17"/>
  <c r="V167" i="17"/>
  <c r="V163" i="17"/>
  <c r="V172" i="17"/>
  <c r="V168" i="17"/>
  <c r="V164" i="17"/>
  <c r="V173" i="17"/>
  <c r="V169" i="17"/>
  <c r="V165" i="17"/>
  <c r="V53" i="16"/>
  <c r="V161" i="17"/>
  <c r="N169" i="17"/>
  <c r="C58" i="8"/>
  <c r="K58" i="8"/>
  <c r="S58" i="8"/>
  <c r="D108" i="11"/>
  <c r="D112" i="11"/>
  <c r="L112" i="11"/>
  <c r="T112" i="11"/>
  <c r="H123" i="11"/>
  <c r="P123" i="11"/>
  <c r="F126" i="11"/>
  <c r="N126" i="11"/>
  <c r="V126" i="11"/>
  <c r="B128" i="11"/>
  <c r="J128" i="11"/>
  <c r="R128" i="11"/>
  <c r="B199" i="13"/>
  <c r="B251" i="13"/>
  <c r="B243" i="13" s="1"/>
  <c r="J199" i="13"/>
  <c r="J251" i="13"/>
  <c r="J243" i="13" s="1"/>
  <c r="R199" i="13"/>
  <c r="R251" i="13"/>
  <c r="R243" i="13" s="1"/>
  <c r="I181" i="13"/>
  <c r="G199" i="13"/>
  <c r="S199" i="13"/>
  <c r="L243" i="13"/>
  <c r="T243" i="13"/>
  <c r="H251" i="13"/>
  <c r="H243" i="13" s="1"/>
  <c r="R261" i="13"/>
  <c r="R253" i="13" s="1"/>
  <c r="G241" i="14"/>
  <c r="O241" i="14"/>
  <c r="W241" i="14"/>
  <c r="C261" i="14"/>
  <c r="K261" i="14"/>
  <c r="S261" i="14"/>
  <c r="B261" i="14"/>
  <c r="I182" i="15"/>
  <c r="I178" i="15"/>
  <c r="I233" i="15"/>
  <c r="I183" i="15"/>
  <c r="I179" i="15"/>
  <c r="I176" i="15"/>
  <c r="Q182" i="15"/>
  <c r="Q171" i="15" s="1"/>
  <c r="Q178" i="15"/>
  <c r="Q233" i="15"/>
  <c r="Q183" i="15"/>
  <c r="Q179" i="15"/>
  <c r="Q176" i="15"/>
  <c r="C251" i="15"/>
  <c r="I220" i="15"/>
  <c r="I217" i="15"/>
  <c r="I213" i="15"/>
  <c r="I209" i="15"/>
  <c r="I218" i="15"/>
  <c r="I214" i="15"/>
  <c r="I210" i="15"/>
  <c r="I204" i="15" s="1"/>
  <c r="I253" i="15"/>
  <c r="C217" i="15"/>
  <c r="C213" i="15"/>
  <c r="C209" i="15"/>
  <c r="C253" i="15"/>
  <c r="C218" i="15"/>
  <c r="C214" i="15"/>
  <c r="C210" i="15"/>
  <c r="C211" i="15"/>
  <c r="K261" i="15"/>
  <c r="K115" i="15"/>
  <c r="K71" i="12" s="1"/>
  <c r="K70" i="12" s="1"/>
  <c r="S261" i="15"/>
  <c r="S115" i="15"/>
  <c r="C178" i="15"/>
  <c r="I185" i="15"/>
  <c r="G210" i="15"/>
  <c r="Q211" i="15"/>
  <c r="O214" i="15"/>
  <c r="O218" i="15"/>
  <c r="E241" i="15"/>
  <c r="R251" i="15"/>
  <c r="C261" i="15"/>
  <c r="E92" i="16"/>
  <c r="E52" i="16"/>
  <c r="E102" i="16"/>
  <c r="E165" i="4" s="1"/>
  <c r="M92" i="16"/>
  <c r="M102" i="16"/>
  <c r="M165" i="4" s="1"/>
  <c r="U92" i="16"/>
  <c r="G93" i="16"/>
  <c r="G103" i="16"/>
  <c r="G166" i="4" s="1"/>
  <c r="O93" i="16"/>
  <c r="O103" i="16"/>
  <c r="O166" i="4" s="1"/>
  <c r="H71" i="16"/>
  <c r="U167" i="18"/>
  <c r="U163" i="18"/>
  <c r="U172" i="18"/>
  <c r="U168" i="18"/>
  <c r="U164" i="18"/>
  <c r="U161" i="18"/>
  <c r="U165" i="18"/>
  <c r="U173" i="18"/>
  <c r="U162" i="18"/>
  <c r="U97" i="16"/>
  <c r="U95" i="16" s="1"/>
  <c r="U174" i="18"/>
  <c r="D58" i="8"/>
  <c r="L58" i="8"/>
  <c r="T58" i="8"/>
  <c r="E108" i="11"/>
  <c r="M108" i="11"/>
  <c r="U108" i="11"/>
  <c r="E112" i="11"/>
  <c r="I123" i="11"/>
  <c r="Q123" i="11"/>
  <c r="C128" i="11"/>
  <c r="K128" i="11"/>
  <c r="S128" i="11"/>
  <c r="M216" i="13"/>
  <c r="I251" i="13"/>
  <c r="I243" i="13" s="1"/>
  <c r="Q253" i="13"/>
  <c r="H241" i="14"/>
  <c r="P241" i="14"/>
  <c r="U241" i="14"/>
  <c r="I261" i="14"/>
  <c r="B241" i="15"/>
  <c r="J241" i="15"/>
  <c r="R241" i="15"/>
  <c r="D251" i="15"/>
  <c r="L251" i="15"/>
  <c r="T251" i="15"/>
  <c r="D253" i="15"/>
  <c r="D218" i="15"/>
  <c r="D214" i="15"/>
  <c r="D210" i="15"/>
  <c r="D211" i="15"/>
  <c r="D220" i="15"/>
  <c r="L218" i="15"/>
  <c r="L214" i="15"/>
  <c r="L210" i="15"/>
  <c r="L253" i="15"/>
  <c r="L211" i="15"/>
  <c r="L220" i="15"/>
  <c r="R171" i="15"/>
  <c r="D209" i="15"/>
  <c r="D204" i="15" s="1"/>
  <c r="L213" i="15"/>
  <c r="B216" i="15"/>
  <c r="L217" i="15"/>
  <c r="B220" i="15"/>
  <c r="I251" i="14"/>
  <c r="Q251" i="14"/>
  <c r="H176" i="15"/>
  <c r="H171" i="15" s="1"/>
  <c r="P176" i="15"/>
  <c r="P171" i="15" s="1"/>
  <c r="B181" i="15"/>
  <c r="J181" i="15"/>
  <c r="R181" i="15"/>
  <c r="D199" i="15"/>
  <c r="L199" i="15"/>
  <c r="T199" i="15"/>
  <c r="F209" i="15"/>
  <c r="N209" i="15"/>
  <c r="V209" i="15"/>
  <c r="F213" i="15"/>
  <c r="N213" i="15"/>
  <c r="V213" i="15"/>
  <c r="D216" i="15"/>
  <c r="L216" i="15"/>
  <c r="F217" i="15"/>
  <c r="N217" i="15"/>
  <c r="V217" i="15"/>
  <c r="F241" i="15"/>
  <c r="N241" i="15"/>
  <c r="V241" i="15"/>
  <c r="I251" i="15"/>
  <c r="D261" i="15"/>
  <c r="O261" i="15"/>
  <c r="J101" i="16"/>
  <c r="J164" i="4" s="1"/>
  <c r="J52" i="16"/>
  <c r="G92" i="16"/>
  <c r="O92" i="16"/>
  <c r="W92" i="16"/>
  <c r="I93" i="16"/>
  <c r="I103" i="16"/>
  <c r="I166" i="4" s="1"/>
  <c r="Q93" i="16"/>
  <c r="Q103" i="16"/>
  <c r="Q166" i="4" s="1"/>
  <c r="D103" i="16"/>
  <c r="D166" i="4" s="1"/>
  <c r="Q175" i="17"/>
  <c r="Q167" i="17"/>
  <c r="Q173" i="17"/>
  <c r="Q169" i="17"/>
  <c r="Q165" i="17"/>
  <c r="Q161" i="17"/>
  <c r="Q53" i="16"/>
  <c r="G226" i="19"/>
  <c r="G5" i="17"/>
  <c r="G217" i="19" s="1"/>
  <c r="G226" i="17"/>
  <c r="G217" i="17" s="1"/>
  <c r="O5" i="17"/>
  <c r="O226" i="17"/>
  <c r="O217" i="17" s="1"/>
  <c r="W5" i="17"/>
  <c r="W226" i="17"/>
  <c r="W217" i="17" s="1"/>
  <c r="C190" i="17"/>
  <c r="C237" i="17"/>
  <c r="K190" i="17"/>
  <c r="K237" i="17"/>
  <c r="S190" i="17"/>
  <c r="S237" i="17"/>
  <c r="E246" i="17"/>
  <c r="E240" i="17" s="1"/>
  <c r="E203" i="17"/>
  <c r="M246" i="17"/>
  <c r="M203" i="17"/>
  <c r="U246" i="17"/>
  <c r="U203" i="17"/>
  <c r="W248" i="17"/>
  <c r="W248" i="19"/>
  <c r="S163" i="17"/>
  <c r="S160" i="17" s="1"/>
  <c r="S165" i="17"/>
  <c r="Q166" i="17"/>
  <c r="R167" i="17"/>
  <c r="Q168" i="17"/>
  <c r="K175" i="17"/>
  <c r="F178" i="17"/>
  <c r="N178" i="17"/>
  <c r="V178" i="17"/>
  <c r="H178" i="17"/>
  <c r="P178" i="17"/>
  <c r="R226" i="17"/>
  <c r="R217" i="17" s="1"/>
  <c r="D229" i="17"/>
  <c r="W237" i="17"/>
  <c r="W229" i="17" s="1"/>
  <c r="G240" i="17"/>
  <c r="W172" i="18"/>
  <c r="W168" i="18"/>
  <c r="W164" i="18"/>
  <c r="W165" i="18"/>
  <c r="W161" i="18"/>
  <c r="W175" i="18"/>
  <c r="W162" i="18"/>
  <c r="W97" i="16"/>
  <c r="W170" i="18"/>
  <c r="W174" i="18"/>
  <c r="I5" i="18"/>
  <c r="Q5" i="18"/>
  <c r="Q166" i="18" s="1"/>
  <c r="Q223" i="18"/>
  <c r="C226" i="18"/>
  <c r="K226" i="18"/>
  <c r="K5" i="18"/>
  <c r="S226" i="18"/>
  <c r="S5" i="18"/>
  <c r="S171" i="18" s="1"/>
  <c r="E235" i="18"/>
  <c r="E184" i="18"/>
  <c r="M235" i="18"/>
  <c r="M184" i="18"/>
  <c r="U235" i="18"/>
  <c r="U184" i="18"/>
  <c r="G190" i="18"/>
  <c r="G237" i="18"/>
  <c r="O190" i="18"/>
  <c r="O237" i="18"/>
  <c r="W190" i="18"/>
  <c r="W237" i="18"/>
  <c r="I246" i="18"/>
  <c r="I203" i="18"/>
  <c r="Q246" i="18"/>
  <c r="Q203" i="18"/>
  <c r="C248" i="18"/>
  <c r="C209" i="18"/>
  <c r="K248" i="18"/>
  <c r="S248" i="18"/>
  <c r="S209" i="18"/>
  <c r="I217" i="19"/>
  <c r="I176" i="19"/>
  <c r="I160" i="19" s="1"/>
  <c r="I167" i="19"/>
  <c r="I172" i="19"/>
  <c r="I168" i="19"/>
  <c r="C226" i="19"/>
  <c r="C5" i="19"/>
  <c r="K226" i="19"/>
  <c r="K171" i="19"/>
  <c r="K5" i="19"/>
  <c r="S226" i="19"/>
  <c r="S5" i="19"/>
  <c r="N229" i="19"/>
  <c r="N192" i="19"/>
  <c r="N188" i="19"/>
  <c r="N183" i="19"/>
  <c r="N187" i="19"/>
  <c r="N191" i="19"/>
  <c r="N185" i="19"/>
  <c r="N81" i="16"/>
  <c r="G235" i="19"/>
  <c r="G61" i="19"/>
  <c r="G184" i="19" s="1"/>
  <c r="O235" i="19"/>
  <c r="O61" i="19"/>
  <c r="O184" i="19" s="1"/>
  <c r="W61" i="19"/>
  <c r="W190" i="19" s="1"/>
  <c r="I237" i="19"/>
  <c r="I190" i="19"/>
  <c r="Q237" i="19"/>
  <c r="C203" i="19"/>
  <c r="C246" i="19"/>
  <c r="K203" i="19"/>
  <c r="K246" i="19"/>
  <c r="S203" i="19"/>
  <c r="S246" i="19"/>
  <c r="E248" i="19"/>
  <c r="E209" i="19"/>
  <c r="M248" i="19"/>
  <c r="M209" i="19"/>
  <c r="U248" i="19"/>
  <c r="U209" i="19"/>
  <c r="H181" i="14"/>
  <c r="P181" i="14"/>
  <c r="B251" i="14"/>
  <c r="J251" i="14"/>
  <c r="R251" i="14"/>
  <c r="D261" i="14"/>
  <c r="L261" i="14"/>
  <c r="T261" i="14"/>
  <c r="E261" i="15"/>
  <c r="M261" i="15"/>
  <c r="U261" i="15"/>
  <c r="G179" i="15"/>
  <c r="O179" i="15"/>
  <c r="W179" i="15"/>
  <c r="C181" i="15"/>
  <c r="K181" i="15"/>
  <c r="S181" i="15"/>
  <c r="G183" i="15"/>
  <c r="O183" i="15"/>
  <c r="W183" i="15"/>
  <c r="E199" i="15"/>
  <c r="M199" i="15"/>
  <c r="U199" i="15"/>
  <c r="E216" i="15"/>
  <c r="M216" i="15"/>
  <c r="U216" i="15"/>
  <c r="E220" i="15"/>
  <c r="M220" i="15"/>
  <c r="U220" i="15"/>
  <c r="G233" i="15"/>
  <c r="O233" i="15"/>
  <c r="W233" i="15"/>
  <c r="F261" i="15"/>
  <c r="Q261" i="15"/>
  <c r="M71" i="16"/>
  <c r="B90" i="16"/>
  <c r="B71" i="16"/>
  <c r="J90" i="16"/>
  <c r="J71" i="16"/>
  <c r="R90" i="16"/>
  <c r="R71" i="16"/>
  <c r="F90" i="16"/>
  <c r="S89" i="16"/>
  <c r="J91" i="16"/>
  <c r="D92" i="16"/>
  <c r="C161" i="17"/>
  <c r="B163" i="17"/>
  <c r="S167" i="17"/>
  <c r="S169" i="17"/>
  <c r="Q170" i="17"/>
  <c r="R171" i="17"/>
  <c r="Q172" i="17"/>
  <c r="G178" i="17"/>
  <c r="O178" i="17"/>
  <c r="W178" i="17"/>
  <c r="Q178" i="17"/>
  <c r="Q184" i="17"/>
  <c r="S226" i="17"/>
  <c r="C5" i="18"/>
  <c r="S237" i="18"/>
  <c r="J217" i="19"/>
  <c r="J176" i="19"/>
  <c r="J167" i="19"/>
  <c r="J172" i="19"/>
  <c r="J168" i="19"/>
  <c r="J173" i="19"/>
  <c r="J169" i="19"/>
  <c r="J160" i="19" s="1"/>
  <c r="J165" i="19"/>
  <c r="D171" i="19"/>
  <c r="D226" i="19"/>
  <c r="D5" i="19"/>
  <c r="L5" i="19"/>
  <c r="T171" i="19"/>
  <c r="T226" i="19"/>
  <c r="T5" i="19"/>
  <c r="U229" i="19"/>
  <c r="U192" i="19"/>
  <c r="U188" i="19"/>
  <c r="U187" i="19"/>
  <c r="U191" i="19"/>
  <c r="U185" i="19"/>
  <c r="U178" i="19" s="1"/>
  <c r="U81" i="16"/>
  <c r="H184" i="19"/>
  <c r="H235" i="19"/>
  <c r="H61" i="19"/>
  <c r="P235" i="19"/>
  <c r="P61" i="19"/>
  <c r="P184" i="19" s="1"/>
  <c r="B237" i="19"/>
  <c r="B190" i="19"/>
  <c r="J237" i="19"/>
  <c r="R237" i="19"/>
  <c r="D203" i="19"/>
  <c r="D246" i="19"/>
  <c r="L246" i="19"/>
  <c r="L203" i="19"/>
  <c r="T246" i="19"/>
  <c r="T203" i="19"/>
  <c r="F248" i="19"/>
  <c r="F209" i="19"/>
  <c r="N248" i="19"/>
  <c r="N209" i="19"/>
  <c r="V248" i="19"/>
  <c r="V209" i="19"/>
  <c r="I181" i="14"/>
  <c r="Q181" i="14"/>
  <c r="C251" i="14"/>
  <c r="K251" i="14"/>
  <c r="S251" i="14"/>
  <c r="F34" i="15"/>
  <c r="N34" i="15"/>
  <c r="N181" i="15" s="1"/>
  <c r="V34" i="15"/>
  <c r="T115" i="15"/>
  <c r="T216" i="15" s="1"/>
  <c r="H179" i="15"/>
  <c r="P179" i="15"/>
  <c r="H183" i="15"/>
  <c r="P183" i="15"/>
  <c r="V216" i="15"/>
  <c r="F220" i="15"/>
  <c r="N220" i="15"/>
  <c r="V220" i="15"/>
  <c r="H233" i="15"/>
  <c r="P233" i="15"/>
  <c r="V253" i="15"/>
  <c r="G261" i="15"/>
  <c r="C52" i="16"/>
  <c r="B53" i="16"/>
  <c r="I92" i="16"/>
  <c r="Q92" i="16"/>
  <c r="C93" i="16"/>
  <c r="C103" i="16"/>
  <c r="C166" i="4" s="1"/>
  <c r="K93" i="16"/>
  <c r="K103" i="16"/>
  <c r="K166" i="4" s="1"/>
  <c r="S93" i="16"/>
  <c r="S103" i="16"/>
  <c r="S166" i="4" s="1"/>
  <c r="H92" i="16"/>
  <c r="B93" i="16"/>
  <c r="I96" i="16"/>
  <c r="Q96" i="16"/>
  <c r="E173" i="17"/>
  <c r="E169" i="17"/>
  <c r="E165" i="17"/>
  <c r="E161" i="17"/>
  <c r="E175" i="17"/>
  <c r="E167" i="17"/>
  <c r="E163" i="17"/>
  <c r="U173" i="17"/>
  <c r="U169" i="17"/>
  <c r="U165" i="17"/>
  <c r="U161" i="17"/>
  <c r="U175" i="17"/>
  <c r="U167" i="17"/>
  <c r="U163" i="17"/>
  <c r="O240" i="17"/>
  <c r="W240" i="17"/>
  <c r="E162" i="17"/>
  <c r="C163" i="17"/>
  <c r="C165" i="17"/>
  <c r="U168" i="17"/>
  <c r="U170" i="17"/>
  <c r="S171" i="17"/>
  <c r="S173" i="17"/>
  <c r="Q174" i="17"/>
  <c r="D197" i="17"/>
  <c r="L197" i="17"/>
  <c r="T197" i="17"/>
  <c r="D172" i="18"/>
  <c r="D168" i="18"/>
  <c r="D164" i="18"/>
  <c r="D170" i="18"/>
  <c r="D163" i="18"/>
  <c r="D174" i="18"/>
  <c r="D167" i="18"/>
  <c r="D217" i="18"/>
  <c r="D171" i="18"/>
  <c r="D175" i="18"/>
  <c r="D161" i="18"/>
  <c r="D165" i="18"/>
  <c r="W171" i="18"/>
  <c r="B181" i="14"/>
  <c r="J181" i="14"/>
  <c r="R181" i="14"/>
  <c r="D251" i="14"/>
  <c r="L251" i="14"/>
  <c r="T251" i="14"/>
  <c r="K251" i="15"/>
  <c r="S251" i="15"/>
  <c r="G178" i="15"/>
  <c r="O178" i="15"/>
  <c r="W178" i="15"/>
  <c r="G182" i="15"/>
  <c r="O182" i="15"/>
  <c r="W182" i="15"/>
  <c r="E211" i="15"/>
  <c r="M211" i="15"/>
  <c r="U211" i="15"/>
  <c r="G216" i="15"/>
  <c r="O216" i="15"/>
  <c r="W216" i="15"/>
  <c r="I241" i="15"/>
  <c r="Q241" i="15"/>
  <c r="I261" i="15"/>
  <c r="L103" i="16"/>
  <c r="L166" i="4" s="1"/>
  <c r="H175" i="17"/>
  <c r="H167" i="17"/>
  <c r="H163" i="17"/>
  <c r="H172" i="17"/>
  <c r="H168" i="17"/>
  <c r="H164" i="17"/>
  <c r="H173" i="17"/>
  <c r="H169" i="17"/>
  <c r="H165" i="17"/>
  <c r="H161" i="17"/>
  <c r="B172" i="17"/>
  <c r="B168" i="17"/>
  <c r="B164" i="17"/>
  <c r="B173" i="17"/>
  <c r="B169" i="17"/>
  <c r="B165" i="17"/>
  <c r="B161" i="17"/>
  <c r="B174" i="17"/>
  <c r="B170" i="17"/>
  <c r="B166" i="17"/>
  <c r="B162" i="17"/>
  <c r="J172" i="17"/>
  <c r="J168" i="17"/>
  <c r="J164" i="17"/>
  <c r="J173" i="17"/>
  <c r="J169" i="17"/>
  <c r="J165" i="17"/>
  <c r="J161" i="17"/>
  <c r="J174" i="17"/>
  <c r="J170" i="17"/>
  <c r="J166" i="17"/>
  <c r="J162" i="17"/>
  <c r="R172" i="17"/>
  <c r="R168" i="17"/>
  <c r="R164" i="17"/>
  <c r="R173" i="17"/>
  <c r="R169" i="17"/>
  <c r="R165" i="17"/>
  <c r="R161" i="17"/>
  <c r="R174" i="17"/>
  <c r="R170" i="17"/>
  <c r="R166" i="17"/>
  <c r="R162" i="17"/>
  <c r="D184" i="17"/>
  <c r="D235" i="17"/>
  <c r="L184" i="17"/>
  <c r="L235" i="17"/>
  <c r="L229" i="17" s="1"/>
  <c r="T184" i="17"/>
  <c r="T235" i="17"/>
  <c r="T229" i="17" s="1"/>
  <c r="B248" i="17"/>
  <c r="B240" i="17" s="1"/>
  <c r="B209" i="17"/>
  <c r="J248" i="17"/>
  <c r="J240" i="17" s="1"/>
  <c r="J209" i="17"/>
  <c r="R209" i="17"/>
  <c r="R248" i="17"/>
  <c r="R240" i="17" s="1"/>
  <c r="H162" i="17"/>
  <c r="C167" i="17"/>
  <c r="B171" i="17"/>
  <c r="W171" i="17"/>
  <c r="E197" i="17"/>
  <c r="M197" i="17"/>
  <c r="U197" i="17"/>
  <c r="G209" i="17"/>
  <c r="F237" i="17"/>
  <c r="W167" i="18"/>
  <c r="H261" i="15"/>
  <c r="P261" i="15"/>
  <c r="H178" i="15"/>
  <c r="P178" i="15"/>
  <c r="P199" i="15"/>
  <c r="N211" i="15"/>
  <c r="H216" i="15"/>
  <c r="P216" i="15"/>
  <c r="E91" i="16"/>
  <c r="E89" i="16" s="1"/>
  <c r="S102" i="16"/>
  <c r="S165" i="4" s="1"/>
  <c r="I175" i="17"/>
  <c r="I167" i="17"/>
  <c r="I163" i="17"/>
  <c r="I173" i="17"/>
  <c r="I169" i="17"/>
  <c r="I165" i="17"/>
  <c r="I161" i="17"/>
  <c r="I53" i="16"/>
  <c r="C172" i="17"/>
  <c r="C168" i="17"/>
  <c r="C164" i="17"/>
  <c r="C174" i="17"/>
  <c r="C170" i="17"/>
  <c r="C166" i="17"/>
  <c r="C162" i="17"/>
  <c r="K172" i="17"/>
  <c r="K168" i="17"/>
  <c r="K164" i="17"/>
  <c r="K174" i="17"/>
  <c r="K170" i="17"/>
  <c r="K166" i="17"/>
  <c r="K162" i="17"/>
  <c r="S172" i="17"/>
  <c r="S168" i="17"/>
  <c r="S164" i="17"/>
  <c r="S174" i="17"/>
  <c r="S170" i="17"/>
  <c r="S166" i="17"/>
  <c r="S162" i="17"/>
  <c r="E184" i="17"/>
  <c r="E235" i="17"/>
  <c r="E229" i="17" s="1"/>
  <c r="M184" i="17"/>
  <c r="M235" i="17"/>
  <c r="M229" i="17" s="1"/>
  <c r="U184" i="17"/>
  <c r="U235" i="17"/>
  <c r="U229" i="17" s="1"/>
  <c r="I203" i="17"/>
  <c r="I246" i="17"/>
  <c r="C248" i="17"/>
  <c r="C209" i="17"/>
  <c r="K248" i="17"/>
  <c r="K240" i="17" s="1"/>
  <c r="K209" i="17"/>
  <c r="S248" i="17"/>
  <c r="S240" i="17" s="1"/>
  <c r="S209" i="17"/>
  <c r="K161" i="17"/>
  <c r="I162" i="17"/>
  <c r="J163" i="17"/>
  <c r="I164" i="17"/>
  <c r="H166" i="17"/>
  <c r="C171" i="17"/>
  <c r="C173" i="17"/>
  <c r="B175" i="17"/>
  <c r="B178" i="17"/>
  <c r="J178" i="17"/>
  <c r="R178" i="17"/>
  <c r="J217" i="17"/>
  <c r="D217" i="17"/>
  <c r="L217" i="17"/>
  <c r="T217" i="17"/>
  <c r="B226" i="17"/>
  <c r="B217" i="17" s="1"/>
  <c r="G237" i="17"/>
  <c r="G229" i="17" s="1"/>
  <c r="I240" i="17"/>
  <c r="H246" i="17"/>
  <c r="H240" i="17" s="1"/>
  <c r="L217" i="18"/>
  <c r="O226" i="18"/>
  <c r="W226" i="18"/>
  <c r="L161" i="18"/>
  <c r="D235" i="19"/>
  <c r="G181" i="15"/>
  <c r="O181" i="15"/>
  <c r="W181" i="15"/>
  <c r="E210" i="15"/>
  <c r="M210" i="15"/>
  <c r="U210" i="15"/>
  <c r="E214" i="15"/>
  <c r="M214" i="15"/>
  <c r="U214" i="15"/>
  <c r="E218" i="15"/>
  <c r="M218" i="15"/>
  <c r="U218" i="15"/>
  <c r="T102" i="16"/>
  <c r="T165" i="4" s="1"/>
  <c r="F103" i="16"/>
  <c r="F166" i="4" s="1"/>
  <c r="N103" i="16"/>
  <c r="N166" i="4" s="1"/>
  <c r="V103" i="16"/>
  <c r="V166" i="4" s="1"/>
  <c r="L92" i="16"/>
  <c r="J93" i="16"/>
  <c r="K163" i="17"/>
  <c r="K165" i="17"/>
  <c r="I166" i="17"/>
  <c r="J167" i="17"/>
  <c r="I168" i="17"/>
  <c r="H170" i="17"/>
  <c r="C175" i="17"/>
  <c r="C178" i="17"/>
  <c r="K178" i="17"/>
  <c r="S178" i="17"/>
  <c r="I184" i="17"/>
  <c r="K217" i="17"/>
  <c r="S217" i="17"/>
  <c r="E217" i="17"/>
  <c r="M217" i="17"/>
  <c r="U217" i="17"/>
  <c r="C226" i="17"/>
  <c r="C217" i="17" s="1"/>
  <c r="I229" i="17"/>
  <c r="Q229" i="17"/>
  <c r="C229" i="17"/>
  <c r="K229" i="17"/>
  <c r="S229" i="17"/>
  <c r="N237" i="17"/>
  <c r="P246" i="17"/>
  <c r="P240" i="17" s="1"/>
  <c r="M175" i="18"/>
  <c r="P217" i="18"/>
  <c r="P174" i="18"/>
  <c r="P170" i="18"/>
  <c r="P162" i="18"/>
  <c r="P173" i="18"/>
  <c r="P163" i="18"/>
  <c r="P167" i="18"/>
  <c r="P171" i="18"/>
  <c r="P175" i="18"/>
  <c r="P164" i="18"/>
  <c r="P168" i="18"/>
  <c r="P161" i="18"/>
  <c r="P172" i="18"/>
  <c r="N178" i="18"/>
  <c r="V178" i="18"/>
  <c r="G226" i="18"/>
  <c r="O226" i="19"/>
  <c r="W235" i="19"/>
  <c r="D163" i="17"/>
  <c r="L163" i="17"/>
  <c r="T163" i="17"/>
  <c r="D167" i="17"/>
  <c r="L167" i="17"/>
  <c r="T167" i="17"/>
  <c r="D171" i="17"/>
  <c r="L171" i="17"/>
  <c r="T171" i="17"/>
  <c r="D175" i="17"/>
  <c r="L175" i="17"/>
  <c r="T175" i="17"/>
  <c r="D203" i="17"/>
  <c r="L203" i="17"/>
  <c r="T203" i="17"/>
  <c r="H209" i="17"/>
  <c r="P209" i="17"/>
  <c r="H237" i="17"/>
  <c r="H229" i="17" s="1"/>
  <c r="P237" i="17"/>
  <c r="P229" i="17" s="1"/>
  <c r="Q248" i="17"/>
  <c r="Q240" i="17" s="1"/>
  <c r="E5" i="18"/>
  <c r="E171" i="18" s="1"/>
  <c r="O5" i="18"/>
  <c r="O166" i="18" s="1"/>
  <c r="D226" i="18"/>
  <c r="L226" i="18"/>
  <c r="T226" i="18"/>
  <c r="H237" i="18"/>
  <c r="P237" i="18"/>
  <c r="D248" i="18"/>
  <c r="D209" i="18"/>
  <c r="L248" i="18"/>
  <c r="L209" i="18"/>
  <c r="T248" i="18"/>
  <c r="T209" i="18"/>
  <c r="R165" i="18"/>
  <c r="U166" i="18"/>
  <c r="H173" i="18"/>
  <c r="B190" i="18"/>
  <c r="N248" i="18"/>
  <c r="V229" i="19"/>
  <c r="V192" i="19"/>
  <c r="V188" i="19"/>
  <c r="V191" i="19"/>
  <c r="V185" i="19"/>
  <c r="C237" i="19"/>
  <c r="S185" i="19"/>
  <c r="S191" i="19"/>
  <c r="S187" i="19"/>
  <c r="S183" i="19"/>
  <c r="S178" i="19" s="1"/>
  <c r="S184" i="19"/>
  <c r="Q176" i="19"/>
  <c r="E171" i="17"/>
  <c r="M171" i="17"/>
  <c r="U171" i="17"/>
  <c r="I209" i="17"/>
  <c r="G5" i="18"/>
  <c r="C223" i="18"/>
  <c r="K166" i="18"/>
  <c r="K223" i="18"/>
  <c r="S166" i="18"/>
  <c r="S223" i="18"/>
  <c r="E226" i="18"/>
  <c r="M226" i="18"/>
  <c r="U226" i="18"/>
  <c r="U171" i="18"/>
  <c r="I237" i="18"/>
  <c r="Q237" i="18"/>
  <c r="E248" i="18"/>
  <c r="E209" i="18"/>
  <c r="M248" i="18"/>
  <c r="M209" i="18"/>
  <c r="U248" i="18"/>
  <c r="U209" i="18"/>
  <c r="R161" i="18"/>
  <c r="R172" i="18"/>
  <c r="V184" i="18"/>
  <c r="O235" i="18"/>
  <c r="O248" i="18"/>
  <c r="D185" i="19"/>
  <c r="D191" i="19"/>
  <c r="D187" i="19"/>
  <c r="D183" i="19"/>
  <c r="D229" i="19"/>
  <c r="D188" i="19"/>
  <c r="T185" i="19"/>
  <c r="T191" i="19"/>
  <c r="T187" i="19"/>
  <c r="T183" i="19"/>
  <c r="T184" i="19"/>
  <c r="T229" i="19"/>
  <c r="T188" i="19"/>
  <c r="H248" i="19"/>
  <c r="Q165" i="19"/>
  <c r="Q169" i="19"/>
  <c r="R176" i="19"/>
  <c r="C69" i="20"/>
  <c r="C51" i="20"/>
  <c r="K69" i="20"/>
  <c r="K51" i="20"/>
  <c r="S69" i="20"/>
  <c r="S51" i="20"/>
  <c r="E70" i="20"/>
  <c r="E51" i="20"/>
  <c r="M70" i="20"/>
  <c r="M51" i="20"/>
  <c r="U70" i="20"/>
  <c r="U51" i="20"/>
  <c r="O71" i="20"/>
  <c r="W71" i="20"/>
  <c r="D162" i="17"/>
  <c r="L162" i="17"/>
  <c r="T162" i="17"/>
  <c r="D166" i="17"/>
  <c r="L166" i="17"/>
  <c r="T166" i="17"/>
  <c r="D170" i="17"/>
  <c r="L170" i="17"/>
  <c r="T170" i="17"/>
  <c r="F171" i="17"/>
  <c r="N171" i="17"/>
  <c r="V171" i="17"/>
  <c r="D174" i="17"/>
  <c r="L174" i="17"/>
  <c r="T174" i="17"/>
  <c r="N203" i="17"/>
  <c r="V203" i="17"/>
  <c r="F226" i="17"/>
  <c r="F217" i="17" s="1"/>
  <c r="N226" i="17"/>
  <c r="N217" i="17" s="1"/>
  <c r="V226" i="17"/>
  <c r="V217" i="17" s="1"/>
  <c r="F235" i="17"/>
  <c r="N235" i="17"/>
  <c r="V235" i="17"/>
  <c r="V229" i="17" s="1"/>
  <c r="B237" i="17"/>
  <c r="B229" i="17" s="1"/>
  <c r="J237" i="17"/>
  <c r="J229" i="17" s="1"/>
  <c r="R237" i="17"/>
  <c r="R229" i="17" s="1"/>
  <c r="T248" i="17"/>
  <c r="T240" i="17" s="1"/>
  <c r="H217" i="18"/>
  <c r="H174" i="18"/>
  <c r="H170" i="18"/>
  <c r="H162" i="18"/>
  <c r="H184" i="18"/>
  <c r="H235" i="18"/>
  <c r="P184" i="18"/>
  <c r="P235" i="18"/>
  <c r="D203" i="18"/>
  <c r="D246" i="18"/>
  <c r="L203" i="18"/>
  <c r="L246" i="18"/>
  <c r="T203" i="18"/>
  <c r="T246" i="18"/>
  <c r="H165" i="18"/>
  <c r="L166" i="18"/>
  <c r="W166" i="18"/>
  <c r="H172" i="18"/>
  <c r="V226" i="18"/>
  <c r="B246" i="18"/>
  <c r="V248" i="18"/>
  <c r="Q217" i="19"/>
  <c r="Q167" i="19"/>
  <c r="Q160" i="19" s="1"/>
  <c r="Q172" i="19"/>
  <c r="Q168" i="19"/>
  <c r="W226" i="19"/>
  <c r="R165" i="19"/>
  <c r="R160" i="19" s="1"/>
  <c r="R169" i="19"/>
  <c r="D69" i="20"/>
  <c r="D51" i="20"/>
  <c r="D77" i="20"/>
  <c r="D168" i="4" s="1"/>
  <c r="L69" i="20"/>
  <c r="L51" i="20"/>
  <c r="T69" i="20"/>
  <c r="T51" i="20"/>
  <c r="F70" i="20"/>
  <c r="F51" i="20"/>
  <c r="N70" i="20"/>
  <c r="N51" i="20"/>
  <c r="V70" i="20"/>
  <c r="V51" i="20"/>
  <c r="H71" i="20"/>
  <c r="P71" i="20"/>
  <c r="G203" i="17"/>
  <c r="O203" i="17"/>
  <c r="W203" i="17"/>
  <c r="C246" i="17"/>
  <c r="L248" i="17"/>
  <c r="L240" i="17" s="1"/>
  <c r="U248" i="17"/>
  <c r="R217" i="18"/>
  <c r="R175" i="18"/>
  <c r="R167" i="18"/>
  <c r="R163" i="18"/>
  <c r="I184" i="18"/>
  <c r="I235" i="18"/>
  <c r="Q184" i="18"/>
  <c r="Q235" i="18"/>
  <c r="E203" i="18"/>
  <c r="E246" i="18"/>
  <c r="M203" i="18"/>
  <c r="M246" i="18"/>
  <c r="U203" i="18"/>
  <c r="U246" i="18"/>
  <c r="R164" i="18"/>
  <c r="C237" i="18"/>
  <c r="W248" i="18"/>
  <c r="B167" i="19"/>
  <c r="B217" i="19"/>
  <c r="B172" i="19"/>
  <c r="B168" i="19"/>
  <c r="R167" i="19"/>
  <c r="R172" i="19"/>
  <c r="R168" i="19"/>
  <c r="R217" i="19"/>
  <c r="H226" i="19"/>
  <c r="P226" i="19"/>
  <c r="E229" i="19"/>
  <c r="E192" i="19"/>
  <c r="E188" i="19"/>
  <c r="E187" i="19"/>
  <c r="E191" i="19"/>
  <c r="E185" i="19"/>
  <c r="T235" i="19"/>
  <c r="B132" i="21"/>
  <c r="D53" i="16"/>
  <c r="L53" i="16"/>
  <c r="T53" i="16"/>
  <c r="D161" i="17"/>
  <c r="L161" i="17"/>
  <c r="T161" i="17"/>
  <c r="D165" i="17"/>
  <c r="L165" i="17"/>
  <c r="T165" i="17"/>
  <c r="D169" i="17"/>
  <c r="L169" i="17"/>
  <c r="T169" i="17"/>
  <c r="H171" i="17"/>
  <c r="P171" i="17"/>
  <c r="D209" i="17"/>
  <c r="M248" i="17"/>
  <c r="J5" i="18"/>
  <c r="J171" i="18" s="1"/>
  <c r="F223" i="18"/>
  <c r="F5" i="18"/>
  <c r="N223" i="18"/>
  <c r="N5" i="18"/>
  <c r="N166" i="18" s="1"/>
  <c r="V223" i="18"/>
  <c r="V5" i="18"/>
  <c r="V171" i="18" s="1"/>
  <c r="H226" i="18"/>
  <c r="P226" i="18"/>
  <c r="B184" i="18"/>
  <c r="B235" i="18"/>
  <c r="J184" i="18"/>
  <c r="J235" i="18"/>
  <c r="R184" i="18"/>
  <c r="R235" i="18"/>
  <c r="D190" i="18"/>
  <c r="D237" i="18"/>
  <c r="L190" i="18"/>
  <c r="L237" i="18"/>
  <c r="T190" i="18"/>
  <c r="T237" i="18"/>
  <c r="F246" i="18"/>
  <c r="N246" i="18"/>
  <c r="V246" i="18"/>
  <c r="H209" i="18"/>
  <c r="H248" i="18"/>
  <c r="P209" i="18"/>
  <c r="P248" i="18"/>
  <c r="H164" i="18"/>
  <c r="R174" i="18"/>
  <c r="H175" i="18"/>
  <c r="J190" i="18"/>
  <c r="F197" i="18"/>
  <c r="N197" i="18"/>
  <c r="V197" i="18"/>
  <c r="H197" i="18"/>
  <c r="P197" i="18"/>
  <c r="V203" i="18"/>
  <c r="J246" i="18"/>
  <c r="I171" i="19"/>
  <c r="Q171" i="19"/>
  <c r="F229" i="19"/>
  <c r="F192" i="19"/>
  <c r="F188" i="19"/>
  <c r="F178" i="19" s="1"/>
  <c r="F191" i="19"/>
  <c r="F185" i="19"/>
  <c r="E183" i="19"/>
  <c r="V187" i="19"/>
  <c r="S192" i="19"/>
  <c r="I171" i="17"/>
  <c r="Q171" i="17"/>
  <c r="E209" i="17"/>
  <c r="T5" i="18"/>
  <c r="I226" i="18"/>
  <c r="Q226" i="18"/>
  <c r="C184" i="18"/>
  <c r="C235" i="18"/>
  <c r="K184" i="18"/>
  <c r="K235" i="18"/>
  <c r="S184" i="18"/>
  <c r="S235" i="18"/>
  <c r="E190" i="18"/>
  <c r="E237" i="18"/>
  <c r="M190" i="18"/>
  <c r="M237" i="18"/>
  <c r="U190" i="18"/>
  <c r="U237" i="18"/>
  <c r="G246" i="18"/>
  <c r="O246" i="18"/>
  <c r="W246" i="18"/>
  <c r="I209" i="18"/>
  <c r="I248" i="18"/>
  <c r="Q209" i="18"/>
  <c r="Q248" i="18"/>
  <c r="D166" i="18"/>
  <c r="R170" i="18"/>
  <c r="H171" i="18"/>
  <c r="D178" i="18"/>
  <c r="L178" i="18"/>
  <c r="T178" i="18"/>
  <c r="G197" i="18"/>
  <c r="O197" i="18"/>
  <c r="W197" i="18"/>
  <c r="I197" i="18"/>
  <c r="Q197" i="18"/>
  <c r="W203" i="18"/>
  <c r="K237" i="18"/>
  <c r="K246" i="18"/>
  <c r="B171" i="19"/>
  <c r="J171" i="19"/>
  <c r="R171" i="19"/>
  <c r="M229" i="19"/>
  <c r="M192" i="19"/>
  <c r="M188" i="19"/>
  <c r="M183" i="19"/>
  <c r="M187" i="19"/>
  <c r="M191" i="19"/>
  <c r="M185" i="19"/>
  <c r="H190" i="19"/>
  <c r="P237" i="19"/>
  <c r="T192" i="19"/>
  <c r="F205" i="21"/>
  <c r="V205" i="21"/>
  <c r="E226" i="19"/>
  <c r="M226" i="19"/>
  <c r="U226" i="19"/>
  <c r="I235" i="19"/>
  <c r="Q235" i="19"/>
  <c r="E203" i="19"/>
  <c r="E246" i="19"/>
  <c r="M203" i="19"/>
  <c r="M246" i="19"/>
  <c r="U203" i="19"/>
  <c r="U246" i="19"/>
  <c r="G167" i="19"/>
  <c r="O167" i="19"/>
  <c r="W167" i="19"/>
  <c r="W171" i="19"/>
  <c r="S190" i="19"/>
  <c r="K237" i="19"/>
  <c r="C132" i="21"/>
  <c r="K132" i="21"/>
  <c r="S132" i="21"/>
  <c r="J153" i="21"/>
  <c r="J194" i="21"/>
  <c r="R194" i="21"/>
  <c r="G146" i="22"/>
  <c r="O146" i="22"/>
  <c r="W146" i="22"/>
  <c r="I146" i="22"/>
  <c r="Q146" i="22"/>
  <c r="E146" i="22"/>
  <c r="U146" i="22"/>
  <c r="F226" i="19"/>
  <c r="N226" i="19"/>
  <c r="V226" i="19"/>
  <c r="B235" i="19"/>
  <c r="J235" i="19"/>
  <c r="R235" i="19"/>
  <c r="F203" i="19"/>
  <c r="F246" i="19"/>
  <c r="N203" i="19"/>
  <c r="N246" i="19"/>
  <c r="V203" i="19"/>
  <c r="V246" i="19"/>
  <c r="D190" i="19"/>
  <c r="T190" i="19"/>
  <c r="L237" i="19"/>
  <c r="K153" i="21"/>
  <c r="W183" i="21"/>
  <c r="R171" i="18"/>
  <c r="E5" i="19"/>
  <c r="M5" i="19"/>
  <c r="U5" i="19"/>
  <c r="I61" i="19"/>
  <c r="I77" i="16" s="1"/>
  <c r="I76" i="16" s="1"/>
  <c r="Q61" i="19"/>
  <c r="Q184" i="19" s="1"/>
  <c r="C235" i="19"/>
  <c r="K235" i="19"/>
  <c r="S235" i="19"/>
  <c r="E190" i="19"/>
  <c r="E237" i="19"/>
  <c r="M190" i="19"/>
  <c r="M237" i="19"/>
  <c r="U190" i="19"/>
  <c r="U237" i="19"/>
  <c r="G246" i="19"/>
  <c r="O246" i="19"/>
  <c r="W246" i="19"/>
  <c r="I209" i="19"/>
  <c r="I248" i="19"/>
  <c r="Q209" i="19"/>
  <c r="Q248" i="19"/>
  <c r="F197" i="19"/>
  <c r="N197" i="19"/>
  <c r="V197" i="19"/>
  <c r="L235" i="19"/>
  <c r="G51" i="20"/>
  <c r="O51" i="20"/>
  <c r="W51" i="20"/>
  <c r="B146" i="21"/>
  <c r="J146" i="21"/>
  <c r="R146" i="21"/>
  <c r="R153" i="21"/>
  <c r="F5" i="19"/>
  <c r="N5" i="19"/>
  <c r="V5" i="19"/>
  <c r="B61" i="19"/>
  <c r="J61" i="19"/>
  <c r="R61" i="19"/>
  <c r="R190" i="19" s="1"/>
  <c r="F190" i="19"/>
  <c r="F237" i="19"/>
  <c r="N190" i="19"/>
  <c r="N237" i="19"/>
  <c r="V190" i="19"/>
  <c r="V237" i="19"/>
  <c r="H246" i="19"/>
  <c r="P246" i="19"/>
  <c r="B209" i="19"/>
  <c r="B248" i="19"/>
  <c r="J209" i="19"/>
  <c r="J248" i="19"/>
  <c r="R209" i="19"/>
  <c r="R248" i="19"/>
  <c r="W203" i="19"/>
  <c r="S237" i="19"/>
  <c r="G248" i="19"/>
  <c r="H51" i="20"/>
  <c r="P51" i="20"/>
  <c r="H192" i="21"/>
  <c r="H183" i="21" s="1"/>
  <c r="H141" i="21"/>
  <c r="H132" i="21" s="1"/>
  <c r="P192" i="21"/>
  <c r="P183" i="21" s="1"/>
  <c r="P141" i="21"/>
  <c r="D202" i="21"/>
  <c r="D194" i="21" s="1"/>
  <c r="D157" i="21"/>
  <c r="L202" i="21"/>
  <c r="L194" i="21" s="1"/>
  <c r="L157" i="21"/>
  <c r="T202" i="21"/>
  <c r="T194" i="21" s="1"/>
  <c r="T157" i="21"/>
  <c r="F203" i="21"/>
  <c r="F194" i="21" s="1"/>
  <c r="F160" i="21"/>
  <c r="N203" i="21"/>
  <c r="N194" i="21" s="1"/>
  <c r="N160" i="21"/>
  <c r="V203" i="21"/>
  <c r="V194" i="21" s="1"/>
  <c r="V160" i="21"/>
  <c r="H211" i="21"/>
  <c r="H171" i="21"/>
  <c r="P211" i="21"/>
  <c r="P171" i="21"/>
  <c r="B213" i="21"/>
  <c r="B175" i="21"/>
  <c r="J213" i="21"/>
  <c r="J205" i="21" s="1"/>
  <c r="J175" i="21"/>
  <c r="R213" i="21"/>
  <c r="R175" i="21"/>
  <c r="F132" i="21"/>
  <c r="V132" i="21"/>
  <c r="P132" i="21"/>
  <c r="C146" i="21"/>
  <c r="K146" i="21"/>
  <c r="S146" i="21"/>
  <c r="S153" i="21"/>
  <c r="I165" i="21"/>
  <c r="O165" i="21"/>
  <c r="I171" i="21"/>
  <c r="G176" i="19"/>
  <c r="O217" i="19"/>
  <c r="O176" i="19"/>
  <c r="W176" i="19"/>
  <c r="I226" i="19"/>
  <c r="Q226" i="19"/>
  <c r="C61" i="19"/>
  <c r="C190" i="19" s="1"/>
  <c r="K61" i="19"/>
  <c r="K190" i="19" s="1"/>
  <c r="E235" i="19"/>
  <c r="E184" i="19"/>
  <c r="M235" i="19"/>
  <c r="M184" i="19"/>
  <c r="U235" i="19"/>
  <c r="U184" i="19"/>
  <c r="G237" i="19"/>
  <c r="O237" i="19"/>
  <c r="W237" i="19"/>
  <c r="I246" i="19"/>
  <c r="I203" i="19"/>
  <c r="Q246" i="19"/>
  <c r="Q203" i="19"/>
  <c r="C248" i="19"/>
  <c r="K248" i="19"/>
  <c r="S248" i="19"/>
  <c r="G165" i="19"/>
  <c r="O165" i="19"/>
  <c r="W165" i="19"/>
  <c r="G169" i="19"/>
  <c r="O169" i="19"/>
  <c r="W169" i="19"/>
  <c r="G173" i="19"/>
  <c r="O173" i="19"/>
  <c r="H209" i="19"/>
  <c r="T237" i="19"/>
  <c r="I192" i="21"/>
  <c r="I183" i="21" s="1"/>
  <c r="I141" i="21"/>
  <c r="Q192" i="21"/>
  <c r="Q183" i="21" s="1"/>
  <c r="Q141" i="21"/>
  <c r="E202" i="21"/>
  <c r="E194" i="21" s="1"/>
  <c r="E157" i="21"/>
  <c r="M202" i="21"/>
  <c r="M194" i="21" s="1"/>
  <c r="M157" i="21"/>
  <c r="U202" i="21"/>
  <c r="U194" i="21" s="1"/>
  <c r="U157" i="21"/>
  <c r="G203" i="21"/>
  <c r="G160" i="21"/>
  <c r="O203" i="21"/>
  <c r="O160" i="21"/>
  <c r="W203" i="21"/>
  <c r="W194" i="21" s="1"/>
  <c r="W160" i="21"/>
  <c r="C213" i="21"/>
  <c r="C205" i="21" s="1"/>
  <c r="C175" i="21"/>
  <c r="K213" i="21"/>
  <c r="K205" i="21" s="1"/>
  <c r="K175" i="21"/>
  <c r="S213" i="21"/>
  <c r="S175" i="21"/>
  <c r="W132" i="21"/>
  <c r="I132" i="21"/>
  <c r="Q132" i="21"/>
  <c r="B165" i="21"/>
  <c r="J165" i="21"/>
  <c r="P165" i="21"/>
  <c r="S213" i="22"/>
  <c r="G192" i="23"/>
  <c r="G183" i="23" s="1"/>
  <c r="G5" i="23"/>
  <c r="G141" i="23" s="1"/>
  <c r="O192" i="23"/>
  <c r="O183" i="23" s="1"/>
  <c r="O5" i="23"/>
  <c r="W5" i="23"/>
  <c r="W192" i="23"/>
  <c r="W183" i="23" s="1"/>
  <c r="D201" i="23"/>
  <c r="D48" i="23"/>
  <c r="D160" i="23" s="1"/>
  <c r="L201" i="23"/>
  <c r="L48" i="23"/>
  <c r="L153" i="23" s="1"/>
  <c r="T201" i="23"/>
  <c r="T153" i="23"/>
  <c r="T48" i="23"/>
  <c r="T160" i="23" s="1"/>
  <c r="F202" i="23"/>
  <c r="F48" i="23"/>
  <c r="F153" i="23" s="1"/>
  <c r="F157" i="23"/>
  <c r="N202" i="23"/>
  <c r="N48" i="23"/>
  <c r="N153" i="23" s="1"/>
  <c r="V202" i="23"/>
  <c r="V157" i="23"/>
  <c r="V48" i="23"/>
  <c r="H203" i="23"/>
  <c r="H194" i="23" s="1"/>
  <c r="P203" i="23"/>
  <c r="B170" i="23"/>
  <c r="B165" i="23" s="1"/>
  <c r="B172" i="23"/>
  <c r="B179" i="23"/>
  <c r="B176" i="23"/>
  <c r="B62" i="20"/>
  <c r="B115" i="4" s="1"/>
  <c r="H217" i="19"/>
  <c r="H176" i="19"/>
  <c r="P217" i="19"/>
  <c r="P176" i="19"/>
  <c r="B226" i="19"/>
  <c r="J226" i="19"/>
  <c r="R226" i="19"/>
  <c r="L61" i="19"/>
  <c r="L190" i="19" s="1"/>
  <c r="F235" i="19"/>
  <c r="F184" i="19"/>
  <c r="N235" i="19"/>
  <c r="N184" i="19"/>
  <c r="V235" i="19"/>
  <c r="V184" i="19"/>
  <c r="B246" i="19"/>
  <c r="B203" i="19"/>
  <c r="J246" i="19"/>
  <c r="J203" i="19"/>
  <c r="R246" i="19"/>
  <c r="R203" i="19"/>
  <c r="D248" i="19"/>
  <c r="L248" i="19"/>
  <c r="T248" i="19"/>
  <c r="H165" i="19"/>
  <c r="P165" i="19"/>
  <c r="P160" i="19" s="1"/>
  <c r="H169" i="19"/>
  <c r="P169" i="19"/>
  <c r="H173" i="19"/>
  <c r="P173" i="19"/>
  <c r="I197" i="19"/>
  <c r="Q197" i="19"/>
  <c r="G203" i="19"/>
  <c r="K209" i="19"/>
  <c r="O248" i="19"/>
  <c r="J77" i="20"/>
  <c r="J168" i="4" s="1"/>
  <c r="E183" i="21"/>
  <c r="M183" i="21"/>
  <c r="U183" i="21"/>
  <c r="E205" i="21"/>
  <c r="R213" i="22"/>
  <c r="E144" i="23"/>
  <c r="E140" i="23"/>
  <c r="U144" i="23"/>
  <c r="U140" i="23"/>
  <c r="U141" i="23"/>
  <c r="U137" i="23"/>
  <c r="U132" i="23" s="1"/>
  <c r="U139" i="23"/>
  <c r="U60" i="20"/>
  <c r="U77" i="20" s="1"/>
  <c r="U168" i="4" s="1"/>
  <c r="U143" i="23"/>
  <c r="H192" i="23"/>
  <c r="H183" i="23" s="1"/>
  <c r="H5" i="23"/>
  <c r="P192" i="23"/>
  <c r="P183" i="23" s="1"/>
  <c r="P141" i="23"/>
  <c r="P5" i="23"/>
  <c r="B161" i="23"/>
  <c r="B151" i="23"/>
  <c r="B163" i="23"/>
  <c r="B155" i="23"/>
  <c r="B61" i="20"/>
  <c r="B114" i="4" s="1"/>
  <c r="B57" i="20"/>
  <c r="B56" i="20" s="1"/>
  <c r="I179" i="23"/>
  <c r="I176" i="23"/>
  <c r="I170" i="23"/>
  <c r="I172" i="23"/>
  <c r="I62" i="20"/>
  <c r="I115" i="4" s="1"/>
  <c r="G69" i="20"/>
  <c r="O69" i="20"/>
  <c r="W69" i="20"/>
  <c r="I70" i="20"/>
  <c r="Q70" i="20"/>
  <c r="C71" i="20"/>
  <c r="K71" i="20"/>
  <c r="S71" i="20"/>
  <c r="D153" i="21"/>
  <c r="L153" i="21"/>
  <c r="T153" i="21"/>
  <c r="B160" i="21"/>
  <c r="J160" i="21"/>
  <c r="R160" i="21"/>
  <c r="K171" i="21"/>
  <c r="V171" i="21"/>
  <c r="B183" i="21"/>
  <c r="J183" i="21"/>
  <c r="R183" i="21"/>
  <c r="D183" i="21"/>
  <c r="L183" i="21"/>
  <c r="T183" i="21"/>
  <c r="G201" i="21"/>
  <c r="Q202" i="21"/>
  <c r="Q194" i="21" s="1"/>
  <c r="D205" i="21"/>
  <c r="L205" i="21"/>
  <c r="T205" i="21"/>
  <c r="R211" i="21"/>
  <c r="F192" i="22"/>
  <c r="N192" i="22"/>
  <c r="V192" i="22"/>
  <c r="B202" i="22"/>
  <c r="J202" i="22"/>
  <c r="R202" i="22"/>
  <c r="D203" i="22"/>
  <c r="L203" i="22"/>
  <c r="T203" i="22"/>
  <c r="H213" i="22"/>
  <c r="P213" i="22"/>
  <c r="E165" i="22"/>
  <c r="M165" i="22"/>
  <c r="U165" i="22"/>
  <c r="G202" i="22"/>
  <c r="Q203" i="22"/>
  <c r="F144" i="23"/>
  <c r="F140" i="23"/>
  <c r="F141" i="23"/>
  <c r="F137" i="23"/>
  <c r="V144" i="23"/>
  <c r="V140" i="23"/>
  <c r="V141" i="23"/>
  <c r="V137" i="23"/>
  <c r="I154" i="23"/>
  <c r="I161" i="23"/>
  <c r="I151" i="23"/>
  <c r="I158" i="23"/>
  <c r="V153" i="23"/>
  <c r="J170" i="23"/>
  <c r="J165" i="23" s="1"/>
  <c r="J179" i="23"/>
  <c r="J171" i="23"/>
  <c r="F139" i="23"/>
  <c r="H69" i="20"/>
  <c r="P69" i="20"/>
  <c r="B70" i="20"/>
  <c r="J70" i="20"/>
  <c r="R70" i="20"/>
  <c r="D71" i="20"/>
  <c r="L71" i="20"/>
  <c r="T71" i="20"/>
  <c r="S171" i="21"/>
  <c r="S211" i="21"/>
  <c r="E153" i="21"/>
  <c r="M153" i="21"/>
  <c r="U153" i="21"/>
  <c r="C160" i="21"/>
  <c r="K160" i="21"/>
  <c r="B171" i="21"/>
  <c r="L171" i="21"/>
  <c r="L175" i="21"/>
  <c r="H201" i="21"/>
  <c r="H194" i="21" s="1"/>
  <c r="M213" i="21"/>
  <c r="M205" i="21" s="1"/>
  <c r="G192" i="22"/>
  <c r="O192" i="22"/>
  <c r="W192" i="22"/>
  <c r="C202" i="22"/>
  <c r="K202" i="22"/>
  <c r="S202" i="22"/>
  <c r="E203" i="22"/>
  <c r="M203" i="22"/>
  <c r="U203" i="22"/>
  <c r="I213" i="22"/>
  <c r="Q213" i="22"/>
  <c r="B146" i="22"/>
  <c r="J146" i="22"/>
  <c r="R146" i="22"/>
  <c r="D192" i="22"/>
  <c r="D201" i="22"/>
  <c r="N202" i="22"/>
  <c r="V211" i="22"/>
  <c r="B213" i="22"/>
  <c r="J161" i="23"/>
  <c r="J151" i="23"/>
  <c r="J158" i="23"/>
  <c r="J163" i="23"/>
  <c r="J155" i="23"/>
  <c r="G163" i="23"/>
  <c r="G155" i="23"/>
  <c r="G154" i="23"/>
  <c r="G161" i="23"/>
  <c r="G151" i="23"/>
  <c r="G146" i="23" s="1"/>
  <c r="G158" i="23"/>
  <c r="O158" i="23"/>
  <c r="O151" i="23"/>
  <c r="I157" i="23"/>
  <c r="Q157" i="23"/>
  <c r="Q179" i="23"/>
  <c r="Q172" i="23"/>
  <c r="Q176" i="23"/>
  <c r="Q170" i="23"/>
  <c r="Q165" i="23" s="1"/>
  <c r="G153" i="23"/>
  <c r="Q171" i="23"/>
  <c r="B141" i="21"/>
  <c r="J141" i="21"/>
  <c r="J132" i="21" s="1"/>
  <c r="R141" i="21"/>
  <c r="R132" i="21" s="1"/>
  <c r="F153" i="21"/>
  <c r="N153" i="21"/>
  <c r="V153" i="21"/>
  <c r="F157" i="21"/>
  <c r="N157" i="21"/>
  <c r="V157" i="21"/>
  <c r="L160" i="21"/>
  <c r="C171" i="21"/>
  <c r="M171" i="21"/>
  <c r="P194" i="21"/>
  <c r="O201" i="21"/>
  <c r="H192" i="22"/>
  <c r="H141" i="22"/>
  <c r="H132" i="22" s="1"/>
  <c r="P192" i="22"/>
  <c r="P141" i="22"/>
  <c r="P132" i="22" s="1"/>
  <c r="B201" i="22"/>
  <c r="J201" i="22"/>
  <c r="R201" i="22"/>
  <c r="D202" i="22"/>
  <c r="D157" i="22"/>
  <c r="L202" i="22"/>
  <c r="L157" i="22"/>
  <c r="T202" i="22"/>
  <c r="T157" i="22"/>
  <c r="F203" i="22"/>
  <c r="F160" i="22"/>
  <c r="N203" i="22"/>
  <c r="N160" i="22"/>
  <c r="V203" i="22"/>
  <c r="V160" i="22"/>
  <c r="H171" i="22"/>
  <c r="H211" i="22"/>
  <c r="P171" i="22"/>
  <c r="P211" i="22"/>
  <c r="F132" i="22"/>
  <c r="C146" i="22"/>
  <c r="K146" i="22"/>
  <c r="S146" i="22"/>
  <c r="E192" i="22"/>
  <c r="E201" i="22"/>
  <c r="O202" i="22"/>
  <c r="C213" i="22"/>
  <c r="Q155" i="23"/>
  <c r="Q163" i="23"/>
  <c r="Q154" i="23"/>
  <c r="Q151" i="23"/>
  <c r="Q146" i="23" s="1"/>
  <c r="Q161" i="23"/>
  <c r="R170" i="23"/>
  <c r="R172" i="23"/>
  <c r="R176" i="23"/>
  <c r="R179" i="23"/>
  <c r="Q158" i="23"/>
  <c r="R171" i="23"/>
  <c r="B105" i="25"/>
  <c r="B143" i="25"/>
  <c r="B143" i="27"/>
  <c r="R143" i="25"/>
  <c r="R105" i="25"/>
  <c r="D116" i="25"/>
  <c r="D152" i="25"/>
  <c r="L152" i="25"/>
  <c r="L146" i="25" s="1"/>
  <c r="L116" i="25"/>
  <c r="T152" i="25"/>
  <c r="T146" i="25" s="1"/>
  <c r="T116" i="25"/>
  <c r="N153" i="25"/>
  <c r="N119" i="25"/>
  <c r="H154" i="25"/>
  <c r="H122" i="25"/>
  <c r="P154" i="25"/>
  <c r="P122" i="25"/>
  <c r="J143" i="25"/>
  <c r="G213" i="21"/>
  <c r="G175" i="21"/>
  <c r="O213" i="21"/>
  <c r="O175" i="21"/>
  <c r="W213" i="21"/>
  <c r="W175" i="21"/>
  <c r="W153" i="21"/>
  <c r="C183" i="21"/>
  <c r="K183" i="21"/>
  <c r="S183" i="21"/>
  <c r="I205" i="21"/>
  <c r="Q205" i="21"/>
  <c r="I192" i="22"/>
  <c r="I141" i="22"/>
  <c r="I132" i="22" s="1"/>
  <c r="Q192" i="22"/>
  <c r="Q141" i="22"/>
  <c r="Q132" i="22" s="1"/>
  <c r="C201" i="22"/>
  <c r="K201" i="22"/>
  <c r="S201" i="22"/>
  <c r="E202" i="22"/>
  <c r="E157" i="22"/>
  <c r="M202" i="22"/>
  <c r="M157" i="22"/>
  <c r="U202" i="22"/>
  <c r="U157" i="22"/>
  <c r="G203" i="22"/>
  <c r="G160" i="22"/>
  <c r="O203" i="22"/>
  <c r="O160" i="22"/>
  <c r="W203" i="22"/>
  <c r="W160" i="22"/>
  <c r="I171" i="22"/>
  <c r="I211" i="22"/>
  <c r="Q171" i="22"/>
  <c r="Q211" i="22"/>
  <c r="W132" i="22"/>
  <c r="L192" i="22"/>
  <c r="L201" i="22"/>
  <c r="V202" i="22"/>
  <c r="J213" i="22"/>
  <c r="M144" i="23"/>
  <c r="M140" i="23"/>
  <c r="M141" i="23"/>
  <c r="M137" i="23"/>
  <c r="D143" i="23"/>
  <c r="D139" i="23"/>
  <c r="D144" i="23"/>
  <c r="D140" i="23"/>
  <c r="D137" i="23"/>
  <c r="L143" i="23"/>
  <c r="L139" i="23"/>
  <c r="L144" i="23"/>
  <c r="L140" i="23"/>
  <c r="L137" i="23"/>
  <c r="R161" i="23"/>
  <c r="R163" i="23"/>
  <c r="R154" i="23"/>
  <c r="R151" i="23"/>
  <c r="R146" i="23" s="1"/>
  <c r="R158" i="23"/>
  <c r="H110" i="25"/>
  <c r="H213" i="21"/>
  <c r="H175" i="21"/>
  <c r="P213" i="21"/>
  <c r="P175" i="21"/>
  <c r="D141" i="21"/>
  <c r="D132" i="21" s="1"/>
  <c r="L141" i="21"/>
  <c r="L132" i="21" s="1"/>
  <c r="T141" i="21"/>
  <c r="T132" i="21" s="1"/>
  <c r="H157" i="21"/>
  <c r="P157" i="21"/>
  <c r="K165" i="21"/>
  <c r="S165" i="21"/>
  <c r="E171" i="21"/>
  <c r="D175" i="21"/>
  <c r="Q175" i="21"/>
  <c r="P205" i="21"/>
  <c r="B205" i="21"/>
  <c r="B192" i="22"/>
  <c r="J192" i="22"/>
  <c r="R192" i="22"/>
  <c r="B211" i="22"/>
  <c r="J211" i="22"/>
  <c r="R211" i="22"/>
  <c r="D213" i="22"/>
  <c r="L213" i="22"/>
  <c r="T213" i="22"/>
  <c r="M192" i="22"/>
  <c r="M201" i="22"/>
  <c r="W202" i="22"/>
  <c r="N144" i="23"/>
  <c r="N140" i="23"/>
  <c r="N141" i="23"/>
  <c r="N137" i="23"/>
  <c r="C211" i="23"/>
  <c r="C205" i="23" s="1"/>
  <c r="C99" i="23"/>
  <c r="C175" i="23" s="1"/>
  <c r="K211" i="23"/>
  <c r="K205" i="23" s="1"/>
  <c r="K99" i="23"/>
  <c r="S211" i="23"/>
  <c r="S205" i="23" s="1"/>
  <c r="S99" i="23"/>
  <c r="S171" i="23" s="1"/>
  <c r="E99" i="23"/>
  <c r="E171" i="23" s="1"/>
  <c r="M99" i="23"/>
  <c r="M171" i="23" s="1"/>
  <c r="M213" i="23"/>
  <c r="U213" i="23"/>
  <c r="U99" i="23"/>
  <c r="U175" i="23" s="1"/>
  <c r="V139" i="23"/>
  <c r="I155" i="23"/>
  <c r="J172" i="23"/>
  <c r="D183" i="23"/>
  <c r="T183" i="23"/>
  <c r="E213" i="23"/>
  <c r="G211" i="21"/>
  <c r="G171" i="21"/>
  <c r="O211" i="21"/>
  <c r="O205" i="21" s="1"/>
  <c r="O171" i="21"/>
  <c r="W211" i="21"/>
  <c r="W205" i="21" s="1"/>
  <c r="W171" i="21"/>
  <c r="E141" i="21"/>
  <c r="E132" i="21" s="1"/>
  <c r="M141" i="21"/>
  <c r="M132" i="21" s="1"/>
  <c r="U141" i="21"/>
  <c r="U132" i="21" s="1"/>
  <c r="I153" i="21"/>
  <c r="Q153" i="21"/>
  <c r="D165" i="21"/>
  <c r="L165" i="21"/>
  <c r="T165" i="21"/>
  <c r="F171" i="21"/>
  <c r="T175" i="21"/>
  <c r="C194" i="21"/>
  <c r="K194" i="21"/>
  <c r="S194" i="21"/>
  <c r="C192" i="22"/>
  <c r="K192" i="22"/>
  <c r="S192" i="22"/>
  <c r="C211" i="22"/>
  <c r="K211" i="22"/>
  <c r="S211" i="22"/>
  <c r="E213" i="22"/>
  <c r="M213" i="22"/>
  <c r="U213" i="22"/>
  <c r="B153" i="22"/>
  <c r="T192" i="22"/>
  <c r="T201" i="22"/>
  <c r="H203" i="22"/>
  <c r="F211" i="22"/>
  <c r="C201" i="23"/>
  <c r="C48" i="23"/>
  <c r="C160" i="23" s="1"/>
  <c r="K201" i="23"/>
  <c r="K48" i="23"/>
  <c r="K153" i="23" s="1"/>
  <c r="S201" i="23"/>
  <c r="S48" i="23"/>
  <c r="S160" i="23" s="1"/>
  <c r="E202" i="23"/>
  <c r="E194" i="23" s="1"/>
  <c r="E48" i="23"/>
  <c r="E160" i="23" s="1"/>
  <c r="E157" i="23"/>
  <c r="M202" i="23"/>
  <c r="M194" i="23" s="1"/>
  <c r="M48" i="23"/>
  <c r="M157" i="23" s="1"/>
  <c r="U202" i="23"/>
  <c r="U194" i="23" s="1"/>
  <c r="U48" i="23"/>
  <c r="G203" i="23"/>
  <c r="G160" i="23"/>
  <c r="O203" i="23"/>
  <c r="O160" i="23"/>
  <c r="D211" i="23"/>
  <c r="D205" i="23" s="1"/>
  <c r="D99" i="23"/>
  <c r="D171" i="23" s="1"/>
  <c r="L211" i="23"/>
  <c r="L205" i="23" s="1"/>
  <c r="L171" i="23"/>
  <c r="L99" i="23"/>
  <c r="T211" i="23"/>
  <c r="T205" i="23" s="1"/>
  <c r="T99" i="23"/>
  <c r="F175" i="23"/>
  <c r="F213" i="23"/>
  <c r="F99" i="23"/>
  <c r="N213" i="23"/>
  <c r="N99" i="23"/>
  <c r="N171" i="23" s="1"/>
  <c r="V213" i="23"/>
  <c r="V99" i="23"/>
  <c r="V171" i="23" s="1"/>
  <c r="R155" i="23"/>
  <c r="R175" i="23"/>
  <c r="W146" i="25"/>
  <c r="F153" i="25"/>
  <c r="B160" i="22"/>
  <c r="J160" i="22"/>
  <c r="R160" i="22"/>
  <c r="D171" i="22"/>
  <c r="L171" i="22"/>
  <c r="T171" i="22"/>
  <c r="D175" i="22"/>
  <c r="L175" i="22"/>
  <c r="T175" i="22"/>
  <c r="F201" i="22"/>
  <c r="N201" i="22"/>
  <c r="V201" i="22"/>
  <c r="H202" i="22"/>
  <c r="P202" i="22"/>
  <c r="I203" i="23"/>
  <c r="I194" i="23" s="1"/>
  <c r="I160" i="23"/>
  <c r="Q203" i="23"/>
  <c r="Q160" i="23"/>
  <c r="E211" i="23"/>
  <c r="E205" i="23" s="1"/>
  <c r="M211" i="23"/>
  <c r="U211" i="23"/>
  <c r="U171" i="23"/>
  <c r="Q140" i="23"/>
  <c r="Q144" i="23"/>
  <c r="I153" i="23"/>
  <c r="Q153" i="23"/>
  <c r="O157" i="23"/>
  <c r="I175" i="23"/>
  <c r="C183" i="23"/>
  <c r="K183" i="23"/>
  <c r="S183" i="23"/>
  <c r="F201" i="23"/>
  <c r="F194" i="23" s="1"/>
  <c r="P202" i="23"/>
  <c r="P194" i="23" s="1"/>
  <c r="I74" i="24"/>
  <c r="I171" i="4" s="1"/>
  <c r="G74" i="24"/>
  <c r="G171" i="4" s="1"/>
  <c r="O74" i="24"/>
  <c r="O171" i="4" s="1"/>
  <c r="W74" i="24"/>
  <c r="W171" i="4" s="1"/>
  <c r="B110" i="25"/>
  <c r="J110" i="25"/>
  <c r="D152" i="26"/>
  <c r="L152" i="26"/>
  <c r="T152" i="26"/>
  <c r="F153" i="26"/>
  <c r="N153" i="26"/>
  <c r="V153" i="26"/>
  <c r="H154" i="26"/>
  <c r="P154" i="26"/>
  <c r="G98" i="26"/>
  <c r="O98" i="26"/>
  <c r="C84" i="30"/>
  <c r="S84" i="30"/>
  <c r="C160" i="22"/>
  <c r="K160" i="22"/>
  <c r="S160" i="22"/>
  <c r="E171" i="22"/>
  <c r="M171" i="22"/>
  <c r="U171" i="22"/>
  <c r="E175" i="22"/>
  <c r="M175" i="22"/>
  <c r="U175" i="22"/>
  <c r="G201" i="22"/>
  <c r="O201" i="22"/>
  <c r="W201" i="22"/>
  <c r="I202" i="22"/>
  <c r="Q202" i="22"/>
  <c r="B160" i="23"/>
  <c r="J160" i="23"/>
  <c r="R160" i="23"/>
  <c r="F211" i="23"/>
  <c r="F171" i="23"/>
  <c r="N211" i="23"/>
  <c r="N205" i="23" s="1"/>
  <c r="V211" i="23"/>
  <c r="B140" i="23"/>
  <c r="J140" i="23"/>
  <c r="J132" i="23" s="1"/>
  <c r="R140" i="23"/>
  <c r="D141" i="23"/>
  <c r="D132" i="23" s="1"/>
  <c r="L141" i="23"/>
  <c r="B144" i="23"/>
  <c r="J144" i="23"/>
  <c r="R144" i="23"/>
  <c r="B153" i="23"/>
  <c r="J153" i="23"/>
  <c r="R153" i="23"/>
  <c r="I171" i="23"/>
  <c r="J175" i="23"/>
  <c r="O194" i="23"/>
  <c r="W194" i="23"/>
  <c r="G201" i="23"/>
  <c r="G194" i="23" s="1"/>
  <c r="Q202" i="23"/>
  <c r="Q194" i="23" s="1"/>
  <c r="P74" i="24"/>
  <c r="P171" i="4" s="1"/>
  <c r="C110" i="25"/>
  <c r="K110" i="25"/>
  <c r="S110" i="25"/>
  <c r="D160" i="22"/>
  <c r="L160" i="22"/>
  <c r="T160" i="22"/>
  <c r="F175" i="22"/>
  <c r="N175" i="22"/>
  <c r="V175" i="22"/>
  <c r="H201" i="22"/>
  <c r="P201" i="22"/>
  <c r="I139" i="23"/>
  <c r="Q139" i="23"/>
  <c r="L192" i="23"/>
  <c r="L183" i="23" s="1"/>
  <c r="N201" i="23"/>
  <c r="B203" i="23"/>
  <c r="B205" i="23"/>
  <c r="J205" i="23"/>
  <c r="R205" i="23"/>
  <c r="P110" i="25"/>
  <c r="O136" i="25"/>
  <c r="C141" i="22"/>
  <c r="C132" i="22" s="1"/>
  <c r="K141" i="22"/>
  <c r="K132" i="22" s="1"/>
  <c r="S141" i="22"/>
  <c r="S132" i="22" s="1"/>
  <c r="E160" i="22"/>
  <c r="M160" i="22"/>
  <c r="U160" i="22"/>
  <c r="G175" i="22"/>
  <c r="O175" i="22"/>
  <c r="W175" i="22"/>
  <c r="I201" i="22"/>
  <c r="Q201" i="22"/>
  <c r="B202" i="23"/>
  <c r="B194" i="23" s="1"/>
  <c r="B157" i="23"/>
  <c r="J202" i="23"/>
  <c r="J157" i="23"/>
  <c r="R202" i="23"/>
  <c r="R194" i="23" s="1"/>
  <c r="R157" i="23"/>
  <c r="B139" i="23"/>
  <c r="J139" i="23"/>
  <c r="R139" i="23"/>
  <c r="G157" i="23"/>
  <c r="F183" i="23"/>
  <c r="N183" i="23"/>
  <c r="V183" i="23"/>
  <c r="O201" i="23"/>
  <c r="G205" i="23"/>
  <c r="O205" i="23"/>
  <c r="W205" i="23"/>
  <c r="I205" i="23"/>
  <c r="Q205" i="23"/>
  <c r="B75" i="24"/>
  <c r="B172" i="4" s="1"/>
  <c r="B67" i="24"/>
  <c r="B52" i="24"/>
  <c r="J75" i="24"/>
  <c r="J172" i="4" s="1"/>
  <c r="J67" i="24"/>
  <c r="J52" i="24"/>
  <c r="R75" i="24"/>
  <c r="R172" i="4" s="1"/>
  <c r="R67" i="24"/>
  <c r="R52" i="24"/>
  <c r="D76" i="24"/>
  <c r="D173" i="4" s="1"/>
  <c r="D68" i="24"/>
  <c r="L76" i="24"/>
  <c r="L173" i="4" s="1"/>
  <c r="L68" i="24"/>
  <c r="T76" i="24"/>
  <c r="T173" i="4" s="1"/>
  <c r="T68" i="24"/>
  <c r="F77" i="24"/>
  <c r="F174" i="4" s="1"/>
  <c r="F52" i="24"/>
  <c r="F69" i="24"/>
  <c r="N77" i="24"/>
  <c r="N174" i="4" s="1"/>
  <c r="N52" i="24"/>
  <c r="N69" i="24"/>
  <c r="V77" i="24"/>
  <c r="V174" i="4" s="1"/>
  <c r="V52" i="24"/>
  <c r="V69" i="24"/>
  <c r="E110" i="25"/>
  <c r="M110" i="25"/>
  <c r="U110" i="25"/>
  <c r="H175" i="22"/>
  <c r="P175" i="22"/>
  <c r="C5" i="23"/>
  <c r="C141" i="23" s="1"/>
  <c r="K5" i="23"/>
  <c r="S5" i="23"/>
  <c r="W48" i="23"/>
  <c r="C202" i="23"/>
  <c r="K202" i="23"/>
  <c r="K157" i="23"/>
  <c r="S202" i="23"/>
  <c r="S157" i="23"/>
  <c r="G99" i="23"/>
  <c r="O99" i="23"/>
  <c r="O175" i="23" s="1"/>
  <c r="W99" i="23"/>
  <c r="W175" i="23" s="1"/>
  <c r="E153" i="23"/>
  <c r="M153" i="23"/>
  <c r="U153" i="23"/>
  <c r="B175" i="23"/>
  <c r="V201" i="23"/>
  <c r="V194" i="23" s="1"/>
  <c r="J203" i="23"/>
  <c r="P205" i="23"/>
  <c r="H211" i="23"/>
  <c r="H205" i="23" s="1"/>
  <c r="C75" i="24"/>
  <c r="C172" i="4" s="1"/>
  <c r="C67" i="24"/>
  <c r="C52" i="24"/>
  <c r="K75" i="24"/>
  <c r="K172" i="4" s="1"/>
  <c r="K67" i="24"/>
  <c r="K52" i="24"/>
  <c r="S75" i="24"/>
  <c r="S172" i="4" s="1"/>
  <c r="S67" i="24"/>
  <c r="S52" i="24"/>
  <c r="E76" i="24"/>
  <c r="E173" i="4" s="1"/>
  <c r="E68" i="24"/>
  <c r="E52" i="24"/>
  <c r="M76" i="24"/>
  <c r="M173" i="4" s="1"/>
  <c r="M68" i="24"/>
  <c r="M52" i="24"/>
  <c r="U76" i="24"/>
  <c r="U173" i="4" s="1"/>
  <c r="U68" i="24"/>
  <c r="U52" i="24"/>
  <c r="G77" i="24"/>
  <c r="G174" i="4" s="1"/>
  <c r="G69" i="24"/>
  <c r="O77" i="24"/>
  <c r="O174" i="4" s="1"/>
  <c r="O69" i="24"/>
  <c r="W77" i="24"/>
  <c r="W174" i="4" s="1"/>
  <c r="W69" i="24"/>
  <c r="C98" i="25"/>
  <c r="K98" i="25"/>
  <c r="S98" i="25"/>
  <c r="U136" i="25"/>
  <c r="I175" i="22"/>
  <c r="Q175" i="22"/>
  <c r="T5" i="23"/>
  <c r="H48" i="23"/>
  <c r="H160" i="23" s="1"/>
  <c r="P48" i="23"/>
  <c r="P160" i="23" s="1"/>
  <c r="D202" i="23"/>
  <c r="L202" i="23"/>
  <c r="L157" i="23"/>
  <c r="T202" i="23"/>
  <c r="T157" i="23"/>
  <c r="P99" i="23"/>
  <c r="P175" i="23" s="1"/>
  <c r="D175" i="23"/>
  <c r="L175" i="23"/>
  <c r="W157" i="23"/>
  <c r="U160" i="23"/>
  <c r="B171" i="23"/>
  <c r="Q175" i="23"/>
  <c r="D52" i="24"/>
  <c r="L52" i="24"/>
  <c r="T52" i="24"/>
  <c r="I143" i="25"/>
  <c r="I136" i="25" s="1"/>
  <c r="I105" i="25"/>
  <c r="Q143" i="25"/>
  <c r="Q136" i="25" s="1"/>
  <c r="Q105" i="25"/>
  <c r="K116" i="25"/>
  <c r="K152" i="25"/>
  <c r="K146" i="25" s="1"/>
  <c r="S116" i="25"/>
  <c r="S152" i="25"/>
  <c r="S146" i="25" s="1"/>
  <c r="E153" i="25"/>
  <c r="E146" i="25" s="1"/>
  <c r="E119" i="25"/>
  <c r="G122" i="25"/>
  <c r="G154" i="25"/>
  <c r="O122" i="25"/>
  <c r="O154" i="25"/>
  <c r="O146" i="25" s="1"/>
  <c r="D98" i="25"/>
  <c r="L98" i="25"/>
  <c r="T98" i="25"/>
  <c r="F98" i="25"/>
  <c r="N98" i="25"/>
  <c r="V98" i="25"/>
  <c r="M119" i="25"/>
  <c r="N126" i="25"/>
  <c r="B98" i="27"/>
  <c r="R98" i="27"/>
  <c r="H67" i="24"/>
  <c r="P67" i="24"/>
  <c r="B68" i="24"/>
  <c r="J68" i="24"/>
  <c r="R68" i="24"/>
  <c r="D69" i="24"/>
  <c r="L69" i="24"/>
  <c r="T69" i="24"/>
  <c r="V116" i="25"/>
  <c r="D119" i="25"/>
  <c r="R122" i="25"/>
  <c r="V143" i="25"/>
  <c r="V136" i="25" s="1"/>
  <c r="I153" i="25"/>
  <c r="I146" i="25" s="1"/>
  <c r="N154" i="25"/>
  <c r="N146" i="25" s="1"/>
  <c r="C143" i="26"/>
  <c r="K143" i="26"/>
  <c r="S143" i="26"/>
  <c r="E152" i="26"/>
  <c r="M152" i="26"/>
  <c r="U152" i="26"/>
  <c r="G153" i="26"/>
  <c r="O153" i="26"/>
  <c r="W153" i="26"/>
  <c r="I154" i="26"/>
  <c r="Q154" i="26"/>
  <c r="R154" i="26"/>
  <c r="G152" i="27"/>
  <c r="O152" i="27"/>
  <c r="W152" i="27"/>
  <c r="I153" i="27"/>
  <c r="Q153" i="27"/>
  <c r="C154" i="27"/>
  <c r="K154" i="27"/>
  <c r="S154" i="27"/>
  <c r="E110" i="27"/>
  <c r="M110" i="27"/>
  <c r="U110" i="27"/>
  <c r="B126" i="27"/>
  <c r="J126" i="27"/>
  <c r="R126" i="27"/>
  <c r="J143" i="27"/>
  <c r="Q152" i="27"/>
  <c r="E154" i="27"/>
  <c r="K119" i="29"/>
  <c r="K113" i="29" s="1"/>
  <c r="K90" i="29"/>
  <c r="S119" i="29"/>
  <c r="S90" i="29"/>
  <c r="E120" i="29"/>
  <c r="E94" i="29"/>
  <c r="M120" i="29"/>
  <c r="M113" i="29" s="1"/>
  <c r="M94" i="29"/>
  <c r="G122" i="29"/>
  <c r="G99" i="29"/>
  <c r="O122" i="29"/>
  <c r="O113" i="29" s="1"/>
  <c r="O99" i="29"/>
  <c r="W122" i="29"/>
  <c r="W99" i="29"/>
  <c r="Q105" i="29"/>
  <c r="Q123" i="29"/>
  <c r="I84" i="30"/>
  <c r="Q84" i="30"/>
  <c r="G75" i="24"/>
  <c r="G172" i="4" s="1"/>
  <c r="O75" i="24"/>
  <c r="O172" i="4" s="1"/>
  <c r="W75" i="24"/>
  <c r="W172" i="4" s="1"/>
  <c r="H119" i="25"/>
  <c r="H153" i="25"/>
  <c r="H146" i="25" s="1"/>
  <c r="P119" i="25"/>
  <c r="P153" i="25"/>
  <c r="G110" i="25"/>
  <c r="O110" i="25"/>
  <c r="W110" i="25"/>
  <c r="M116" i="25"/>
  <c r="W116" i="25"/>
  <c r="S122" i="25"/>
  <c r="C143" i="25"/>
  <c r="C136" i="25" s="1"/>
  <c r="D146" i="25"/>
  <c r="G152" i="25"/>
  <c r="L153" i="25"/>
  <c r="D143" i="26"/>
  <c r="L143" i="26"/>
  <c r="T143" i="26"/>
  <c r="I110" i="26"/>
  <c r="Q110" i="26"/>
  <c r="G126" i="26"/>
  <c r="O126" i="26"/>
  <c r="W126" i="26"/>
  <c r="I153" i="26"/>
  <c r="F143" i="27"/>
  <c r="N143" i="27"/>
  <c r="V143" i="27"/>
  <c r="H152" i="27"/>
  <c r="P152" i="27"/>
  <c r="B153" i="27"/>
  <c r="J153" i="27"/>
  <c r="R153" i="27"/>
  <c r="D154" i="27"/>
  <c r="L154" i="27"/>
  <c r="T154" i="27"/>
  <c r="Q143" i="27"/>
  <c r="R152" i="27"/>
  <c r="F154" i="27"/>
  <c r="D119" i="29"/>
  <c r="D90" i="29"/>
  <c r="T119" i="29"/>
  <c r="T90" i="29"/>
  <c r="F120" i="29"/>
  <c r="F94" i="29"/>
  <c r="N120" i="29"/>
  <c r="N94" i="29"/>
  <c r="H122" i="29"/>
  <c r="H113" i="29" s="1"/>
  <c r="H99" i="29"/>
  <c r="B105" i="29"/>
  <c r="B123" i="29"/>
  <c r="J123" i="29"/>
  <c r="J105" i="29"/>
  <c r="R123" i="29"/>
  <c r="R105" i="29"/>
  <c r="H122" i="30"/>
  <c r="P122" i="30"/>
  <c r="B123" i="30"/>
  <c r="J123" i="30"/>
  <c r="R123" i="30"/>
  <c r="S105" i="25"/>
  <c r="N116" i="25"/>
  <c r="R119" i="25"/>
  <c r="J122" i="25"/>
  <c r="T122" i="25"/>
  <c r="D126" i="25"/>
  <c r="L126" i="25"/>
  <c r="T126" i="25"/>
  <c r="N143" i="25"/>
  <c r="N136" i="25" s="1"/>
  <c r="M146" i="25"/>
  <c r="U146" i="25"/>
  <c r="J152" i="25"/>
  <c r="J146" i="25" s="1"/>
  <c r="C154" i="25"/>
  <c r="C146" i="25" s="1"/>
  <c r="E143" i="26"/>
  <c r="M143" i="26"/>
  <c r="U143" i="26"/>
  <c r="B110" i="26"/>
  <c r="J110" i="26"/>
  <c r="R110" i="26"/>
  <c r="H126" i="26"/>
  <c r="P126" i="26"/>
  <c r="F143" i="26"/>
  <c r="F152" i="26"/>
  <c r="P153" i="26"/>
  <c r="G143" i="27"/>
  <c r="O143" i="27"/>
  <c r="W143" i="27"/>
  <c r="R143" i="27"/>
  <c r="C153" i="27"/>
  <c r="M154" i="27"/>
  <c r="U94" i="29"/>
  <c r="I105" i="29"/>
  <c r="E90" i="30"/>
  <c r="E119" i="30"/>
  <c r="S119" i="25"/>
  <c r="U122" i="25"/>
  <c r="E126" i="25"/>
  <c r="M126" i="25"/>
  <c r="U126" i="25"/>
  <c r="F154" i="25"/>
  <c r="H152" i="26"/>
  <c r="P152" i="26"/>
  <c r="B119" i="26"/>
  <c r="B153" i="26"/>
  <c r="J119" i="26"/>
  <c r="J153" i="26"/>
  <c r="R119" i="26"/>
  <c r="R153" i="26"/>
  <c r="D154" i="26"/>
  <c r="L154" i="26"/>
  <c r="T154" i="26"/>
  <c r="H98" i="26"/>
  <c r="P98" i="26"/>
  <c r="B98" i="26"/>
  <c r="J98" i="26"/>
  <c r="R98" i="26"/>
  <c r="G143" i="26"/>
  <c r="G152" i="26"/>
  <c r="Q153" i="26"/>
  <c r="H143" i="27"/>
  <c r="P143" i="27"/>
  <c r="D153" i="27"/>
  <c r="N154" i="27"/>
  <c r="P84" i="29"/>
  <c r="B84" i="29"/>
  <c r="T84" i="29"/>
  <c r="V94" i="29"/>
  <c r="D119" i="31"/>
  <c r="L119" i="31"/>
  <c r="T119" i="31"/>
  <c r="F120" i="31"/>
  <c r="N120" i="31"/>
  <c r="V120" i="31"/>
  <c r="H122" i="31"/>
  <c r="P122" i="31"/>
  <c r="B123" i="31"/>
  <c r="J123" i="31"/>
  <c r="R123" i="31"/>
  <c r="F84" i="31"/>
  <c r="P116" i="25"/>
  <c r="J119" i="25"/>
  <c r="L122" i="25"/>
  <c r="B136" i="25"/>
  <c r="J136" i="25"/>
  <c r="R136" i="25"/>
  <c r="F143" i="25"/>
  <c r="F136" i="25" s="1"/>
  <c r="I152" i="26"/>
  <c r="Q152" i="26"/>
  <c r="C119" i="26"/>
  <c r="C153" i="26"/>
  <c r="K119" i="26"/>
  <c r="K153" i="26"/>
  <c r="S119" i="26"/>
  <c r="S153" i="26"/>
  <c r="E154" i="26"/>
  <c r="M154" i="26"/>
  <c r="U154" i="26"/>
  <c r="I98" i="26"/>
  <c r="Q98" i="26"/>
  <c r="D122" i="26"/>
  <c r="N143" i="26"/>
  <c r="N152" i="26"/>
  <c r="B154" i="26"/>
  <c r="C152" i="27"/>
  <c r="K152" i="27"/>
  <c r="S152" i="27"/>
  <c r="E119" i="27"/>
  <c r="E153" i="27"/>
  <c r="M119" i="27"/>
  <c r="M153" i="27"/>
  <c r="U119" i="27"/>
  <c r="U153" i="27"/>
  <c r="G154" i="27"/>
  <c r="O154" i="27"/>
  <c r="W154" i="27"/>
  <c r="D98" i="27"/>
  <c r="L98" i="27"/>
  <c r="T98" i="27"/>
  <c r="C110" i="27"/>
  <c r="K110" i="27"/>
  <c r="S110" i="27"/>
  <c r="K153" i="27"/>
  <c r="U154" i="27"/>
  <c r="I84" i="29"/>
  <c r="Q84" i="29"/>
  <c r="K84" i="29"/>
  <c r="G84" i="29"/>
  <c r="O84" i="29"/>
  <c r="C90" i="29"/>
  <c r="Q116" i="25"/>
  <c r="K119" i="25"/>
  <c r="C122" i="25"/>
  <c r="M122" i="25"/>
  <c r="K136" i="25"/>
  <c r="S136" i="25"/>
  <c r="B152" i="25"/>
  <c r="B146" i="25" s="1"/>
  <c r="Q153" i="25"/>
  <c r="Q146" i="25" s="1"/>
  <c r="V154" i="25"/>
  <c r="V146" i="25" s="1"/>
  <c r="B152" i="26"/>
  <c r="J152" i="26"/>
  <c r="R152" i="26"/>
  <c r="F154" i="26"/>
  <c r="N154" i="26"/>
  <c r="V154" i="26"/>
  <c r="E122" i="26"/>
  <c r="O143" i="26"/>
  <c r="D152" i="27"/>
  <c r="L152" i="27"/>
  <c r="T152" i="27"/>
  <c r="F119" i="27"/>
  <c r="F153" i="27"/>
  <c r="N119" i="27"/>
  <c r="N153" i="27"/>
  <c r="V119" i="27"/>
  <c r="V153" i="27"/>
  <c r="H154" i="27"/>
  <c r="P154" i="27"/>
  <c r="B110" i="27"/>
  <c r="J110" i="27"/>
  <c r="R110" i="27"/>
  <c r="F110" i="27"/>
  <c r="N110" i="27"/>
  <c r="V110" i="27"/>
  <c r="K116" i="27"/>
  <c r="W122" i="27"/>
  <c r="B152" i="27"/>
  <c r="V154" i="27"/>
  <c r="J84" i="29"/>
  <c r="R84" i="29"/>
  <c r="S119" i="30"/>
  <c r="B116" i="26"/>
  <c r="J116" i="26"/>
  <c r="R116" i="26"/>
  <c r="F122" i="26"/>
  <c r="N122" i="26"/>
  <c r="V122" i="26"/>
  <c r="H143" i="26"/>
  <c r="P143" i="26"/>
  <c r="E116" i="27"/>
  <c r="M116" i="27"/>
  <c r="U116" i="27"/>
  <c r="I122" i="27"/>
  <c r="Q122" i="27"/>
  <c r="C143" i="27"/>
  <c r="K143" i="27"/>
  <c r="S143" i="27"/>
  <c r="N90" i="29"/>
  <c r="L94" i="29"/>
  <c r="J119" i="29"/>
  <c r="H120" i="30"/>
  <c r="P120" i="30"/>
  <c r="B122" i="30"/>
  <c r="J122" i="30"/>
  <c r="R122" i="30"/>
  <c r="M120" i="30"/>
  <c r="B122" i="31"/>
  <c r="B99" i="31"/>
  <c r="J122" i="31"/>
  <c r="J99" i="31"/>
  <c r="R122" i="31"/>
  <c r="R99" i="31"/>
  <c r="D123" i="31"/>
  <c r="D105" i="31"/>
  <c r="L123" i="31"/>
  <c r="L105" i="31"/>
  <c r="T123" i="31"/>
  <c r="T105" i="31"/>
  <c r="H84" i="31"/>
  <c r="P84" i="31"/>
  <c r="V119" i="31"/>
  <c r="E51" i="33"/>
  <c r="M51" i="33"/>
  <c r="U51" i="33"/>
  <c r="I51" i="33"/>
  <c r="O51" i="34"/>
  <c r="C116" i="26"/>
  <c r="K116" i="26"/>
  <c r="S116" i="26"/>
  <c r="G122" i="26"/>
  <c r="O122" i="26"/>
  <c r="W122" i="26"/>
  <c r="I143" i="26"/>
  <c r="Q143" i="26"/>
  <c r="F116" i="27"/>
  <c r="N116" i="27"/>
  <c r="V116" i="27"/>
  <c r="B122" i="27"/>
  <c r="J122" i="27"/>
  <c r="R122" i="27"/>
  <c r="D143" i="27"/>
  <c r="L143" i="27"/>
  <c r="T143" i="27"/>
  <c r="H120" i="29"/>
  <c r="H94" i="29"/>
  <c r="P120" i="29"/>
  <c r="P94" i="29"/>
  <c r="B122" i="29"/>
  <c r="B99" i="29"/>
  <c r="J122" i="29"/>
  <c r="J99" i="29"/>
  <c r="R122" i="29"/>
  <c r="R99" i="29"/>
  <c r="O90" i="29"/>
  <c r="P119" i="29"/>
  <c r="G119" i="30"/>
  <c r="O119" i="30"/>
  <c r="W119" i="30"/>
  <c r="I120" i="30"/>
  <c r="Q120" i="30"/>
  <c r="U120" i="30"/>
  <c r="C122" i="31"/>
  <c r="K122" i="31"/>
  <c r="S122" i="31"/>
  <c r="E123" i="31"/>
  <c r="M123" i="31"/>
  <c r="U123" i="31"/>
  <c r="H120" i="31"/>
  <c r="D116" i="26"/>
  <c r="L116" i="26"/>
  <c r="T116" i="26"/>
  <c r="H122" i="26"/>
  <c r="P122" i="26"/>
  <c r="B143" i="26"/>
  <c r="J143" i="26"/>
  <c r="R143" i="26"/>
  <c r="D153" i="26"/>
  <c r="L153" i="26"/>
  <c r="T153" i="26"/>
  <c r="G116" i="27"/>
  <c r="O116" i="27"/>
  <c r="W116" i="27"/>
  <c r="C122" i="27"/>
  <c r="K122" i="27"/>
  <c r="S122" i="27"/>
  <c r="E143" i="27"/>
  <c r="M143" i="27"/>
  <c r="U143" i="27"/>
  <c r="G153" i="27"/>
  <c r="O153" i="27"/>
  <c r="W153" i="27"/>
  <c r="I120" i="29"/>
  <c r="I113" i="29" s="1"/>
  <c r="I94" i="29"/>
  <c r="Q120" i="29"/>
  <c r="Q94" i="29"/>
  <c r="C122" i="29"/>
  <c r="C113" i="29" s="1"/>
  <c r="C99" i="29"/>
  <c r="C122" i="30"/>
  <c r="K122" i="29"/>
  <c r="K99" i="29"/>
  <c r="K122" i="30"/>
  <c r="S122" i="29"/>
  <c r="S99" i="29"/>
  <c r="S122" i="30"/>
  <c r="E123" i="29"/>
  <c r="E105" i="29"/>
  <c r="E123" i="30"/>
  <c r="M123" i="29"/>
  <c r="M105" i="29"/>
  <c r="M123" i="30"/>
  <c r="U123" i="29"/>
  <c r="U113" i="29" s="1"/>
  <c r="U105" i="29"/>
  <c r="U123" i="30"/>
  <c r="R90" i="29"/>
  <c r="F99" i="29"/>
  <c r="B120" i="31"/>
  <c r="J120" i="31"/>
  <c r="R120" i="31"/>
  <c r="B84" i="31"/>
  <c r="J84" i="31"/>
  <c r="R84" i="31"/>
  <c r="D84" i="31"/>
  <c r="L84" i="31"/>
  <c r="T84" i="31"/>
  <c r="P120" i="31"/>
  <c r="E78" i="33"/>
  <c r="E57" i="33"/>
  <c r="M78" i="33"/>
  <c r="M57" i="33"/>
  <c r="U78" i="33"/>
  <c r="U57" i="33"/>
  <c r="G79" i="33"/>
  <c r="G72" i="33" s="1"/>
  <c r="G60" i="33"/>
  <c r="O79" i="33"/>
  <c r="O60" i="33"/>
  <c r="W79" i="33"/>
  <c r="W72" i="33" s="1"/>
  <c r="W60" i="33"/>
  <c r="I80" i="33"/>
  <c r="I63" i="33"/>
  <c r="E116" i="26"/>
  <c r="M116" i="26"/>
  <c r="U116" i="26"/>
  <c r="I122" i="26"/>
  <c r="Q122" i="26"/>
  <c r="E153" i="26"/>
  <c r="M153" i="26"/>
  <c r="U153" i="26"/>
  <c r="H116" i="27"/>
  <c r="P116" i="27"/>
  <c r="D122" i="27"/>
  <c r="L122" i="27"/>
  <c r="T122" i="27"/>
  <c r="H153" i="27"/>
  <c r="P153" i="27"/>
  <c r="D122" i="29"/>
  <c r="D99" i="29"/>
  <c r="L122" i="29"/>
  <c r="L113" i="29" s="1"/>
  <c r="L99" i="29"/>
  <c r="T122" i="29"/>
  <c r="T99" i="29"/>
  <c r="F123" i="29"/>
  <c r="F105" i="29"/>
  <c r="N123" i="29"/>
  <c r="N105" i="29"/>
  <c r="V123" i="29"/>
  <c r="V113" i="29" s="1"/>
  <c r="V105" i="29"/>
  <c r="E84" i="29"/>
  <c r="M84" i="29"/>
  <c r="U84" i="29"/>
  <c r="G90" i="29"/>
  <c r="U99" i="29"/>
  <c r="S120" i="29"/>
  <c r="I119" i="30"/>
  <c r="Q119" i="30"/>
  <c r="C120" i="30"/>
  <c r="K120" i="30"/>
  <c r="S120" i="30"/>
  <c r="E122" i="30"/>
  <c r="M122" i="30"/>
  <c r="U122" i="30"/>
  <c r="G123" i="30"/>
  <c r="O123" i="30"/>
  <c r="W123" i="30"/>
  <c r="C120" i="31"/>
  <c r="K120" i="31"/>
  <c r="S120" i="31"/>
  <c r="E122" i="31"/>
  <c r="M122" i="31"/>
  <c r="U122" i="31"/>
  <c r="T122" i="31"/>
  <c r="G123" i="29"/>
  <c r="G105" i="29"/>
  <c r="O123" i="29"/>
  <c r="O105" i="29"/>
  <c r="W123" i="29"/>
  <c r="W105" i="29"/>
  <c r="V99" i="29"/>
  <c r="B120" i="29"/>
  <c r="T120" i="29"/>
  <c r="B119" i="30"/>
  <c r="J119" i="30"/>
  <c r="R119" i="30"/>
  <c r="D120" i="30"/>
  <c r="L120" i="30"/>
  <c r="T120" i="30"/>
  <c r="F122" i="30"/>
  <c r="N122" i="30"/>
  <c r="V122" i="30"/>
  <c r="H123" i="30"/>
  <c r="P123" i="30"/>
  <c r="C119" i="30"/>
  <c r="B119" i="31"/>
  <c r="J119" i="31"/>
  <c r="R119" i="31"/>
  <c r="D120" i="31"/>
  <c r="L120" i="31"/>
  <c r="T120" i="31"/>
  <c r="F122" i="31"/>
  <c r="N122" i="31"/>
  <c r="F123" i="31"/>
  <c r="H105" i="29"/>
  <c r="H123" i="31"/>
  <c r="P105" i="29"/>
  <c r="P123" i="31"/>
  <c r="G122" i="30"/>
  <c r="G99" i="30"/>
  <c r="O122" i="30"/>
  <c r="O99" i="30"/>
  <c r="W122" i="30"/>
  <c r="W99" i="30"/>
  <c r="I123" i="30"/>
  <c r="I105" i="30"/>
  <c r="Q123" i="30"/>
  <c r="Q105" i="30"/>
  <c r="E84" i="30"/>
  <c r="M84" i="30"/>
  <c r="U84" i="30"/>
  <c r="K119" i="30"/>
  <c r="C119" i="31"/>
  <c r="K119" i="31"/>
  <c r="S119" i="31"/>
  <c r="E120" i="31"/>
  <c r="M120" i="31"/>
  <c r="U120" i="31"/>
  <c r="G122" i="31"/>
  <c r="O122" i="31"/>
  <c r="W122" i="31"/>
  <c r="I123" i="31"/>
  <c r="Q123" i="31"/>
  <c r="N123" i="31"/>
  <c r="H94" i="30"/>
  <c r="P94" i="30"/>
  <c r="B99" i="30"/>
  <c r="J99" i="30"/>
  <c r="R99" i="30"/>
  <c r="D119" i="30"/>
  <c r="L119" i="30"/>
  <c r="T119" i="30"/>
  <c r="F120" i="30"/>
  <c r="N120" i="30"/>
  <c r="V120" i="30"/>
  <c r="D123" i="30"/>
  <c r="L123" i="30"/>
  <c r="T123" i="30"/>
  <c r="C94" i="31"/>
  <c r="K94" i="31"/>
  <c r="S94" i="31"/>
  <c r="E99" i="31"/>
  <c r="M99" i="31"/>
  <c r="U99" i="31"/>
  <c r="G119" i="31"/>
  <c r="O119" i="31"/>
  <c r="W119" i="31"/>
  <c r="I120" i="31"/>
  <c r="Q120" i="31"/>
  <c r="G123" i="31"/>
  <c r="O123" i="31"/>
  <c r="W123" i="31"/>
  <c r="C63" i="33"/>
  <c r="S63" i="33"/>
  <c r="H72" i="33"/>
  <c r="P78" i="33"/>
  <c r="P72" i="33" s="1"/>
  <c r="J79" i="33"/>
  <c r="D80" i="33"/>
  <c r="T80" i="33"/>
  <c r="D78" i="34"/>
  <c r="D57" i="34"/>
  <c r="L78" i="34"/>
  <c r="L57" i="34"/>
  <c r="T78" i="34"/>
  <c r="T57" i="34"/>
  <c r="F79" i="34"/>
  <c r="F60" i="34"/>
  <c r="N79" i="34"/>
  <c r="N60" i="34"/>
  <c r="V79" i="34"/>
  <c r="V60" i="34"/>
  <c r="H80" i="34"/>
  <c r="H63" i="34"/>
  <c r="P80" i="34"/>
  <c r="P63" i="34"/>
  <c r="C80" i="34"/>
  <c r="D78" i="35"/>
  <c r="D80" i="35"/>
  <c r="M119" i="30"/>
  <c r="U119" i="30"/>
  <c r="H119" i="31"/>
  <c r="P119" i="31"/>
  <c r="I79" i="33"/>
  <c r="I72" i="33" s="1"/>
  <c r="I60" i="33"/>
  <c r="Q79" i="33"/>
  <c r="Q72" i="33" s="1"/>
  <c r="Q60" i="33"/>
  <c r="W57" i="33"/>
  <c r="E78" i="34"/>
  <c r="M78" i="34"/>
  <c r="U78" i="34"/>
  <c r="G79" i="34"/>
  <c r="O79" i="34"/>
  <c r="W79" i="34"/>
  <c r="I80" i="34"/>
  <c r="Q80" i="34"/>
  <c r="K80" i="34"/>
  <c r="E78" i="35"/>
  <c r="M78" i="35"/>
  <c r="U78" i="35"/>
  <c r="G79" i="35"/>
  <c r="O79" i="35"/>
  <c r="W79" i="35"/>
  <c r="I80" i="35"/>
  <c r="Q80" i="35"/>
  <c r="L80" i="35"/>
  <c r="B90" i="30"/>
  <c r="J90" i="30"/>
  <c r="R90" i="30"/>
  <c r="H105" i="30"/>
  <c r="P105" i="30"/>
  <c r="F119" i="30"/>
  <c r="N119" i="30"/>
  <c r="V119" i="30"/>
  <c r="E90" i="31"/>
  <c r="M90" i="31"/>
  <c r="U90" i="31"/>
  <c r="C105" i="31"/>
  <c r="K105" i="31"/>
  <c r="S105" i="31"/>
  <c r="I119" i="31"/>
  <c r="Q119" i="31"/>
  <c r="U60" i="33"/>
  <c r="M79" i="33"/>
  <c r="F78" i="34"/>
  <c r="F57" i="34"/>
  <c r="N78" i="34"/>
  <c r="N57" i="34"/>
  <c r="V78" i="34"/>
  <c r="V57" i="34"/>
  <c r="H79" i="34"/>
  <c r="P79" i="34"/>
  <c r="B80" i="34"/>
  <c r="J80" i="34"/>
  <c r="R80" i="34"/>
  <c r="S80" i="34"/>
  <c r="F78" i="35"/>
  <c r="N78" i="35"/>
  <c r="V78" i="35"/>
  <c r="H79" i="35"/>
  <c r="P79" i="35"/>
  <c r="B80" i="35"/>
  <c r="J80" i="35"/>
  <c r="R80" i="35"/>
  <c r="T80" i="35"/>
  <c r="C94" i="30"/>
  <c r="K94" i="30"/>
  <c r="S94" i="30"/>
  <c r="E99" i="30"/>
  <c r="M99" i="30"/>
  <c r="U99" i="30"/>
  <c r="F94" i="31"/>
  <c r="N94" i="31"/>
  <c r="V94" i="31"/>
  <c r="H99" i="31"/>
  <c r="P99" i="31"/>
  <c r="G51" i="33"/>
  <c r="O51" i="33"/>
  <c r="W51" i="33"/>
  <c r="J60" i="33"/>
  <c r="F78" i="33"/>
  <c r="V78" i="33"/>
  <c r="V72" i="33" s="1"/>
  <c r="J80" i="33"/>
  <c r="G78" i="34"/>
  <c r="G78" i="35"/>
  <c r="O78" i="35"/>
  <c r="W78" i="35"/>
  <c r="I79" i="35"/>
  <c r="Q79" i="35"/>
  <c r="C80" i="35"/>
  <c r="K80" i="35"/>
  <c r="S80" i="35"/>
  <c r="H78" i="35"/>
  <c r="F51" i="37"/>
  <c r="C72" i="37"/>
  <c r="D94" i="30"/>
  <c r="L94" i="30"/>
  <c r="T94" i="30"/>
  <c r="F99" i="30"/>
  <c r="N99" i="30"/>
  <c r="V99" i="30"/>
  <c r="B105" i="30"/>
  <c r="J105" i="30"/>
  <c r="R105" i="30"/>
  <c r="G94" i="31"/>
  <c r="O94" i="31"/>
  <c r="W94" i="31"/>
  <c r="I99" i="31"/>
  <c r="Q99" i="31"/>
  <c r="E105" i="31"/>
  <c r="M105" i="31"/>
  <c r="U105" i="31"/>
  <c r="B78" i="33"/>
  <c r="B78" i="34"/>
  <c r="J78" i="33"/>
  <c r="J78" i="34"/>
  <c r="R78" i="33"/>
  <c r="R72" i="33" s="1"/>
  <c r="R78" i="34"/>
  <c r="D79" i="33"/>
  <c r="D60" i="33"/>
  <c r="D79" i="34"/>
  <c r="L79" i="33"/>
  <c r="L60" i="33"/>
  <c r="L79" i="34"/>
  <c r="T79" i="33"/>
  <c r="T72" i="33" s="1"/>
  <c r="T60" i="33"/>
  <c r="T79" i="34"/>
  <c r="F80" i="33"/>
  <c r="F80" i="34"/>
  <c r="N80" i="33"/>
  <c r="N80" i="34"/>
  <c r="V80" i="33"/>
  <c r="V80" i="34"/>
  <c r="B57" i="33"/>
  <c r="O57" i="33"/>
  <c r="K63" i="33"/>
  <c r="B79" i="33"/>
  <c r="L80" i="33"/>
  <c r="H78" i="34"/>
  <c r="P78" i="34"/>
  <c r="B79" i="34"/>
  <c r="J79" i="34"/>
  <c r="R79" i="34"/>
  <c r="D80" i="34"/>
  <c r="L80" i="34"/>
  <c r="T80" i="34"/>
  <c r="O78" i="34"/>
  <c r="P78" i="35"/>
  <c r="G78" i="37"/>
  <c r="G57" i="37"/>
  <c r="O78" i="37"/>
  <c r="O57" i="37"/>
  <c r="W57" i="37"/>
  <c r="W78" i="37"/>
  <c r="I79" i="37"/>
  <c r="I72" i="37" s="1"/>
  <c r="I60" i="37"/>
  <c r="Q60" i="37"/>
  <c r="Q79" i="37"/>
  <c r="C78" i="35"/>
  <c r="C57" i="33"/>
  <c r="K78" i="35"/>
  <c r="K57" i="33"/>
  <c r="S78" i="35"/>
  <c r="S57" i="33"/>
  <c r="G80" i="35"/>
  <c r="G63" i="33"/>
  <c r="O80" i="35"/>
  <c r="O63" i="33"/>
  <c r="W80" i="35"/>
  <c r="W63" i="33"/>
  <c r="D57" i="33"/>
  <c r="M60" i="33"/>
  <c r="C72" i="33"/>
  <c r="S72" i="33"/>
  <c r="I57" i="34"/>
  <c r="I78" i="34"/>
  <c r="Q57" i="34"/>
  <c r="Q78" i="34"/>
  <c r="C79" i="34"/>
  <c r="C60" i="34"/>
  <c r="K79" i="34"/>
  <c r="K60" i="34"/>
  <c r="S79" i="34"/>
  <c r="S60" i="34"/>
  <c r="E63" i="34"/>
  <c r="E80" i="34"/>
  <c r="M63" i="34"/>
  <c r="M80" i="34"/>
  <c r="U63" i="34"/>
  <c r="U80" i="34"/>
  <c r="I51" i="34"/>
  <c r="Q51" i="34"/>
  <c r="W78" i="34"/>
  <c r="B51" i="35"/>
  <c r="J51" i="35"/>
  <c r="R51" i="35"/>
  <c r="B79" i="35"/>
  <c r="H99" i="30"/>
  <c r="P99" i="30"/>
  <c r="C99" i="31"/>
  <c r="K99" i="31"/>
  <c r="S99" i="31"/>
  <c r="B51" i="33"/>
  <c r="J51" i="33"/>
  <c r="R51" i="33"/>
  <c r="K78" i="33"/>
  <c r="K72" i="33" s="1"/>
  <c r="E79" i="33"/>
  <c r="U79" i="33"/>
  <c r="U72" i="33" s="1"/>
  <c r="O80" i="33"/>
  <c r="I79" i="34"/>
  <c r="B57" i="35"/>
  <c r="B78" i="35"/>
  <c r="J57" i="35"/>
  <c r="J78" i="35"/>
  <c r="R57" i="35"/>
  <c r="R78" i="35"/>
  <c r="D79" i="35"/>
  <c r="D60" i="35"/>
  <c r="L79" i="35"/>
  <c r="L60" i="35"/>
  <c r="T79" i="35"/>
  <c r="T60" i="35"/>
  <c r="F63" i="35"/>
  <c r="F80" i="35"/>
  <c r="N63" i="35"/>
  <c r="N80" i="35"/>
  <c r="V63" i="35"/>
  <c r="V80" i="35"/>
  <c r="B60" i="34"/>
  <c r="J60" i="34"/>
  <c r="R60" i="34"/>
  <c r="E57" i="35"/>
  <c r="M57" i="35"/>
  <c r="U57" i="35"/>
  <c r="C60" i="35"/>
  <c r="K60" i="35"/>
  <c r="S60" i="35"/>
  <c r="I63" i="35"/>
  <c r="Q63" i="35"/>
  <c r="T63" i="37"/>
  <c r="T80" i="39"/>
  <c r="C57" i="37"/>
  <c r="K60" i="37"/>
  <c r="O63" i="37"/>
  <c r="K79" i="37"/>
  <c r="K72" i="37" s="1"/>
  <c r="L80" i="37"/>
  <c r="B57" i="38"/>
  <c r="B78" i="38"/>
  <c r="J57" i="38"/>
  <c r="J78" i="38"/>
  <c r="R57" i="38"/>
  <c r="R78" i="38"/>
  <c r="D79" i="38"/>
  <c r="D60" i="38"/>
  <c r="L79" i="38"/>
  <c r="L60" i="38"/>
  <c r="T79" i="38"/>
  <c r="T60" i="38"/>
  <c r="F63" i="38"/>
  <c r="F80" i="38"/>
  <c r="N63" i="38"/>
  <c r="N80" i="38"/>
  <c r="V63" i="38"/>
  <c r="V80" i="38"/>
  <c r="B79" i="38"/>
  <c r="Q78" i="39"/>
  <c r="O63" i="41"/>
  <c r="W63" i="41"/>
  <c r="M63" i="37"/>
  <c r="M80" i="39"/>
  <c r="U63" i="37"/>
  <c r="U80" i="39"/>
  <c r="U80" i="38"/>
  <c r="B51" i="37"/>
  <c r="J51" i="37"/>
  <c r="R51" i="37"/>
  <c r="D57" i="37"/>
  <c r="R57" i="37"/>
  <c r="P63" i="37"/>
  <c r="P78" i="37"/>
  <c r="P72" i="37" s="1"/>
  <c r="M80" i="37"/>
  <c r="M72" i="37" s="1"/>
  <c r="C57" i="38"/>
  <c r="C78" i="38"/>
  <c r="K57" i="38"/>
  <c r="K78" i="38"/>
  <c r="S57" i="38"/>
  <c r="S78" i="38"/>
  <c r="E79" i="38"/>
  <c r="E60" i="38"/>
  <c r="M79" i="38"/>
  <c r="M60" i="38"/>
  <c r="U79" i="38"/>
  <c r="U60" i="38"/>
  <c r="G63" i="38"/>
  <c r="G80" i="38"/>
  <c r="O63" i="38"/>
  <c r="O80" i="38"/>
  <c r="W63" i="38"/>
  <c r="W80" i="38"/>
  <c r="J79" i="38"/>
  <c r="R78" i="39"/>
  <c r="D79" i="39"/>
  <c r="L79" i="39"/>
  <c r="T79" i="39"/>
  <c r="F80" i="39"/>
  <c r="N80" i="39"/>
  <c r="V80" i="39"/>
  <c r="B63" i="34"/>
  <c r="J63" i="34"/>
  <c r="R63" i="34"/>
  <c r="G57" i="35"/>
  <c r="O57" i="35"/>
  <c r="W57" i="35"/>
  <c r="C63" i="35"/>
  <c r="K63" i="35"/>
  <c r="S63" i="35"/>
  <c r="D79" i="37"/>
  <c r="D60" i="37"/>
  <c r="L79" i="37"/>
  <c r="L72" i="37" s="1"/>
  <c r="L60" i="37"/>
  <c r="T79" i="37"/>
  <c r="T60" i="37"/>
  <c r="F63" i="37"/>
  <c r="F80" i="37"/>
  <c r="N63" i="37"/>
  <c r="N80" i="37"/>
  <c r="V63" i="37"/>
  <c r="V80" i="37"/>
  <c r="Q78" i="37"/>
  <c r="D78" i="38"/>
  <c r="L78" i="38"/>
  <c r="T78" i="38"/>
  <c r="F79" i="38"/>
  <c r="F60" i="38"/>
  <c r="N79" i="38"/>
  <c r="N60" i="38"/>
  <c r="V79" i="38"/>
  <c r="V60" i="38"/>
  <c r="H80" i="38"/>
  <c r="P80" i="38"/>
  <c r="C57" i="39"/>
  <c r="C78" i="39"/>
  <c r="K57" i="39"/>
  <c r="K78" i="39"/>
  <c r="E79" i="39"/>
  <c r="E60" i="39"/>
  <c r="M79" i="39"/>
  <c r="M60" i="39"/>
  <c r="U79" i="39"/>
  <c r="U60" i="39"/>
  <c r="O63" i="39"/>
  <c r="O80" i="39"/>
  <c r="W63" i="39"/>
  <c r="W80" i="39"/>
  <c r="Q63" i="41"/>
  <c r="E60" i="34"/>
  <c r="M60" i="34"/>
  <c r="U60" i="34"/>
  <c r="F60" i="35"/>
  <c r="N60" i="35"/>
  <c r="V60" i="35"/>
  <c r="D51" i="37"/>
  <c r="L51" i="37"/>
  <c r="T51" i="37"/>
  <c r="T57" i="37"/>
  <c r="C60" i="37"/>
  <c r="B72" i="37"/>
  <c r="J72" i="37"/>
  <c r="R72" i="37"/>
  <c r="S79" i="37"/>
  <c r="S72" i="37" s="1"/>
  <c r="T80" i="37"/>
  <c r="E78" i="38"/>
  <c r="M78" i="38"/>
  <c r="U78" i="38"/>
  <c r="G79" i="38"/>
  <c r="O79" i="38"/>
  <c r="W79" i="38"/>
  <c r="I80" i="38"/>
  <c r="Q80" i="38"/>
  <c r="D51" i="38"/>
  <c r="L51" i="38"/>
  <c r="T51" i="38"/>
  <c r="L57" i="38"/>
  <c r="D80" i="38"/>
  <c r="F79" i="39"/>
  <c r="N79" i="39"/>
  <c r="V79" i="39"/>
  <c r="P80" i="39"/>
  <c r="E51" i="39"/>
  <c r="M51" i="39"/>
  <c r="U51" i="39"/>
  <c r="I78" i="39"/>
  <c r="G60" i="35"/>
  <c r="O60" i="35"/>
  <c r="W60" i="35"/>
  <c r="F79" i="37"/>
  <c r="F60" i="37"/>
  <c r="N79" i="37"/>
  <c r="N60" i="37"/>
  <c r="V79" i="37"/>
  <c r="V72" i="37" s="1"/>
  <c r="V60" i="37"/>
  <c r="E51" i="37"/>
  <c r="M51" i="37"/>
  <c r="U51" i="37"/>
  <c r="J57" i="37"/>
  <c r="U80" i="37"/>
  <c r="U72" i="37" s="1"/>
  <c r="F78" i="38"/>
  <c r="N78" i="38"/>
  <c r="E51" i="38"/>
  <c r="M51" i="38"/>
  <c r="U51" i="38"/>
  <c r="H63" i="38"/>
  <c r="L80" i="38"/>
  <c r="S78" i="39"/>
  <c r="F90" i="42"/>
  <c r="F72" i="42"/>
  <c r="N90" i="42"/>
  <c r="N72" i="42"/>
  <c r="V90" i="42"/>
  <c r="V72" i="42"/>
  <c r="G60" i="34"/>
  <c r="O60" i="34"/>
  <c r="W60" i="34"/>
  <c r="H60" i="35"/>
  <c r="P60" i="35"/>
  <c r="G79" i="37"/>
  <c r="G72" i="37" s="1"/>
  <c r="G60" i="37"/>
  <c r="O79" i="37"/>
  <c r="O60" i="37"/>
  <c r="W79" i="37"/>
  <c r="W72" i="37" s="1"/>
  <c r="W60" i="37"/>
  <c r="K57" i="37"/>
  <c r="S60" i="37"/>
  <c r="H63" i="37"/>
  <c r="C79" i="37"/>
  <c r="D80" i="37"/>
  <c r="G78" i="38"/>
  <c r="O78" i="38"/>
  <c r="W78" i="38"/>
  <c r="I79" i="38"/>
  <c r="Q79" i="38"/>
  <c r="F51" i="38"/>
  <c r="N51" i="38"/>
  <c r="V51" i="38"/>
  <c r="T80" i="38"/>
  <c r="F78" i="39"/>
  <c r="N78" i="39"/>
  <c r="G51" i="39"/>
  <c r="O51" i="39"/>
  <c r="W51" i="39"/>
  <c r="H60" i="34"/>
  <c r="P60" i="34"/>
  <c r="I60" i="35"/>
  <c r="Q60" i="35"/>
  <c r="F78" i="37"/>
  <c r="F72" i="37" s="1"/>
  <c r="F57" i="37"/>
  <c r="N78" i="37"/>
  <c r="N57" i="37"/>
  <c r="L57" i="37"/>
  <c r="Q72" i="37"/>
  <c r="H78" i="37"/>
  <c r="H72" i="37" s="1"/>
  <c r="E80" i="37"/>
  <c r="E72" i="37" s="1"/>
  <c r="H78" i="38"/>
  <c r="S81" i="41"/>
  <c r="I78" i="38"/>
  <c r="Q78" i="38"/>
  <c r="E80" i="38"/>
  <c r="M80" i="38"/>
  <c r="J78" i="39"/>
  <c r="T78" i="39"/>
  <c r="H80" i="39"/>
  <c r="B90" i="41"/>
  <c r="B81" i="41" s="1"/>
  <c r="R90" i="41"/>
  <c r="R81" i="41" s="1"/>
  <c r="G90" i="42"/>
  <c r="O90" i="42"/>
  <c r="W90" i="42"/>
  <c r="I90" i="43"/>
  <c r="Q90" i="43"/>
  <c r="H69" i="45"/>
  <c r="E78" i="39"/>
  <c r="M78" i="39"/>
  <c r="U78" i="39"/>
  <c r="G79" i="39"/>
  <c r="O79" i="39"/>
  <c r="W79" i="39"/>
  <c r="I80" i="39"/>
  <c r="Q80" i="39"/>
  <c r="V78" i="39"/>
  <c r="J80" i="39"/>
  <c r="C90" i="41"/>
  <c r="C81" i="41" s="1"/>
  <c r="B90" i="43"/>
  <c r="J90" i="43"/>
  <c r="R90" i="43"/>
  <c r="V57" i="37"/>
  <c r="B63" i="37"/>
  <c r="J63" i="37"/>
  <c r="R63" i="37"/>
  <c r="G57" i="38"/>
  <c r="O57" i="38"/>
  <c r="W57" i="38"/>
  <c r="C63" i="38"/>
  <c r="K63" i="38"/>
  <c r="S63" i="38"/>
  <c r="H57" i="39"/>
  <c r="P57" i="39"/>
  <c r="F60" i="39"/>
  <c r="N60" i="39"/>
  <c r="V60" i="39"/>
  <c r="D63" i="39"/>
  <c r="P63" i="39"/>
  <c r="B78" i="39"/>
  <c r="L78" i="39"/>
  <c r="K72" i="41"/>
  <c r="U72" i="41"/>
  <c r="D81" i="41"/>
  <c r="L81" i="41"/>
  <c r="T81" i="41"/>
  <c r="F81" i="41"/>
  <c r="N81" i="41"/>
  <c r="V81" i="41"/>
  <c r="C63" i="42"/>
  <c r="K63" i="42"/>
  <c r="S63" i="42"/>
  <c r="E63" i="42"/>
  <c r="M63" i="42"/>
  <c r="U63" i="42"/>
  <c r="C90" i="43"/>
  <c r="K90" i="43"/>
  <c r="S90" i="43"/>
  <c r="G78" i="39"/>
  <c r="O78" i="39"/>
  <c r="W78" i="39"/>
  <c r="I79" i="39"/>
  <c r="Q79" i="39"/>
  <c r="C80" i="39"/>
  <c r="K80" i="39"/>
  <c r="S80" i="39"/>
  <c r="G60" i="39"/>
  <c r="O60" i="39"/>
  <c r="W60" i="39"/>
  <c r="F63" i="39"/>
  <c r="Q63" i="39"/>
  <c r="H90" i="41"/>
  <c r="H81" i="41" s="1"/>
  <c r="H72" i="41"/>
  <c r="P90" i="41"/>
  <c r="P81" i="41" s="1"/>
  <c r="P72" i="41"/>
  <c r="W90" i="41"/>
  <c r="W81" i="41" s="1"/>
  <c r="B90" i="42"/>
  <c r="B72" i="42"/>
  <c r="J90" i="42"/>
  <c r="J72" i="42"/>
  <c r="R90" i="42"/>
  <c r="R72" i="42"/>
  <c r="G60" i="38"/>
  <c r="O60" i="38"/>
  <c r="W60" i="38"/>
  <c r="R57" i="39"/>
  <c r="P60" i="39"/>
  <c r="D78" i="39"/>
  <c r="I90" i="41"/>
  <c r="I81" i="41" s="1"/>
  <c r="I90" i="42"/>
  <c r="Q90" i="41"/>
  <c r="Q81" i="41" s="1"/>
  <c r="Q90" i="42"/>
  <c r="M72" i="41"/>
  <c r="J90" i="41"/>
  <c r="J81" i="41" s="1"/>
  <c r="C90" i="42"/>
  <c r="K90" i="42"/>
  <c r="S90" i="42"/>
  <c r="L69" i="45"/>
  <c r="F69" i="45"/>
  <c r="N69" i="45"/>
  <c r="V69" i="45"/>
  <c r="H60" i="38"/>
  <c r="P60" i="38"/>
  <c r="I60" i="39"/>
  <c r="Q60" i="39"/>
  <c r="I63" i="39"/>
  <c r="S63" i="39"/>
  <c r="E80" i="39"/>
  <c r="G81" i="41"/>
  <c r="O81" i="41"/>
  <c r="F63" i="42"/>
  <c r="N63" i="42"/>
  <c r="V63" i="42"/>
  <c r="E72" i="41"/>
  <c r="E90" i="42"/>
  <c r="E72" i="42"/>
  <c r="M90" i="42"/>
  <c r="M72" i="42"/>
  <c r="U90" i="42"/>
  <c r="U72" i="42"/>
  <c r="G90" i="43"/>
  <c r="O90" i="43"/>
  <c r="W90" i="43"/>
  <c r="H90" i="42"/>
  <c r="P90" i="42"/>
  <c r="G72" i="43"/>
  <c r="O72" i="43"/>
  <c r="W72" i="43"/>
  <c r="E90" i="43"/>
  <c r="M90" i="43"/>
  <c r="U90" i="43"/>
  <c r="B77" i="45"/>
  <c r="B69" i="45" s="1"/>
  <c r="C77" i="46"/>
  <c r="K77" i="46"/>
  <c r="S77" i="46"/>
  <c r="C60" i="47"/>
  <c r="C77" i="47"/>
  <c r="K60" i="47"/>
  <c r="K77" i="47"/>
  <c r="S60" i="47"/>
  <c r="S77" i="47"/>
  <c r="Q77" i="47"/>
  <c r="F90" i="43"/>
  <c r="N90" i="43"/>
  <c r="V90" i="43"/>
  <c r="D77" i="45"/>
  <c r="D69" i="45" s="1"/>
  <c r="D77" i="46"/>
  <c r="L77" i="46"/>
  <c r="T77" i="46"/>
  <c r="H52" i="46"/>
  <c r="P52" i="46"/>
  <c r="B52" i="46"/>
  <c r="J52" i="46"/>
  <c r="R52" i="46"/>
  <c r="I60" i="46"/>
  <c r="B77" i="46"/>
  <c r="D60" i="47"/>
  <c r="D77" i="47"/>
  <c r="L60" i="47"/>
  <c r="L77" i="47"/>
  <c r="T60" i="47"/>
  <c r="T77" i="47"/>
  <c r="B73" i="49"/>
  <c r="J73" i="49"/>
  <c r="R73" i="49"/>
  <c r="D73" i="49"/>
  <c r="L73" i="49"/>
  <c r="T73" i="49"/>
  <c r="E96" i="49"/>
  <c r="M96" i="49"/>
  <c r="U96" i="49"/>
  <c r="D72" i="42"/>
  <c r="L72" i="42"/>
  <c r="T72" i="42"/>
  <c r="I72" i="43"/>
  <c r="Q72" i="43"/>
  <c r="H60" i="45"/>
  <c r="P60" i="45"/>
  <c r="P77" i="45"/>
  <c r="P69" i="45" s="1"/>
  <c r="E77" i="46"/>
  <c r="M77" i="46"/>
  <c r="U77" i="46"/>
  <c r="K60" i="46"/>
  <c r="H77" i="46"/>
  <c r="E77" i="47"/>
  <c r="M77" i="47"/>
  <c r="U77" i="47"/>
  <c r="E103" i="50"/>
  <c r="E80" i="50"/>
  <c r="M103" i="50"/>
  <c r="M80" i="50"/>
  <c r="U103" i="50"/>
  <c r="U80" i="50"/>
  <c r="G83" i="50"/>
  <c r="G104" i="50"/>
  <c r="O83" i="50"/>
  <c r="O104" i="50"/>
  <c r="W83" i="50"/>
  <c r="W104" i="50"/>
  <c r="I105" i="50"/>
  <c r="I87" i="50"/>
  <c r="Q105" i="50"/>
  <c r="Q87" i="50"/>
  <c r="B72" i="43"/>
  <c r="J72" i="43"/>
  <c r="R72" i="43"/>
  <c r="F77" i="46"/>
  <c r="N77" i="46"/>
  <c r="V77" i="46"/>
  <c r="L60" i="46"/>
  <c r="F77" i="47"/>
  <c r="N77" i="47"/>
  <c r="V77" i="47"/>
  <c r="M60" i="47"/>
  <c r="C72" i="43"/>
  <c r="K72" i="43"/>
  <c r="S72" i="43"/>
  <c r="J60" i="45"/>
  <c r="R60" i="45"/>
  <c r="G77" i="46"/>
  <c r="G60" i="46"/>
  <c r="O77" i="46"/>
  <c r="O60" i="46"/>
  <c r="W77" i="46"/>
  <c r="W60" i="46"/>
  <c r="M60" i="46"/>
  <c r="J77" i="46"/>
  <c r="G77" i="47"/>
  <c r="O77" i="47"/>
  <c r="W77" i="47"/>
  <c r="H52" i="47"/>
  <c r="P52" i="47"/>
  <c r="B52" i="47"/>
  <c r="J52" i="47"/>
  <c r="G73" i="50"/>
  <c r="O73" i="50"/>
  <c r="W73" i="50"/>
  <c r="I73" i="50"/>
  <c r="Q73" i="50"/>
  <c r="G72" i="42"/>
  <c r="O72" i="42"/>
  <c r="W72" i="42"/>
  <c r="D72" i="43"/>
  <c r="L72" i="43"/>
  <c r="T72" i="43"/>
  <c r="C60" i="45"/>
  <c r="K60" i="45"/>
  <c r="S60" i="45"/>
  <c r="I77" i="45"/>
  <c r="I69" i="45" s="1"/>
  <c r="T77" i="45"/>
  <c r="T69" i="45" s="1"/>
  <c r="C60" i="46"/>
  <c r="H77" i="47"/>
  <c r="P77" i="47"/>
  <c r="I52" i="47"/>
  <c r="Q52" i="47"/>
  <c r="C52" i="47"/>
  <c r="K52" i="47"/>
  <c r="S52" i="47"/>
  <c r="H103" i="50"/>
  <c r="P103" i="50"/>
  <c r="B104" i="50"/>
  <c r="J104" i="50"/>
  <c r="R104" i="50"/>
  <c r="D105" i="50"/>
  <c r="L105" i="50"/>
  <c r="T105" i="50"/>
  <c r="L60" i="45"/>
  <c r="D60" i="46"/>
  <c r="Q60" i="46"/>
  <c r="U60" i="47"/>
  <c r="G96" i="49"/>
  <c r="O96" i="49"/>
  <c r="W96" i="49"/>
  <c r="S60" i="46"/>
  <c r="R77" i="46"/>
  <c r="J77" i="47"/>
  <c r="R77" i="47"/>
  <c r="H103" i="49"/>
  <c r="H96" i="49" s="1"/>
  <c r="H80" i="49"/>
  <c r="H103" i="51"/>
  <c r="P103" i="49"/>
  <c r="P96" i="49" s="1"/>
  <c r="P80" i="49"/>
  <c r="P103" i="51"/>
  <c r="B104" i="49"/>
  <c r="B96" i="49" s="1"/>
  <c r="B104" i="51"/>
  <c r="J104" i="49"/>
  <c r="J96" i="49" s="1"/>
  <c r="J104" i="51"/>
  <c r="R104" i="49"/>
  <c r="R96" i="49" s="1"/>
  <c r="R104" i="51"/>
  <c r="D105" i="49"/>
  <c r="D96" i="49" s="1"/>
  <c r="D105" i="51"/>
  <c r="D87" i="49"/>
  <c r="L105" i="49"/>
  <c r="L96" i="49" s="1"/>
  <c r="L105" i="51"/>
  <c r="L87" i="49"/>
  <c r="T105" i="49"/>
  <c r="T96" i="49" s="1"/>
  <c r="T105" i="51"/>
  <c r="T87" i="49"/>
  <c r="D83" i="49"/>
  <c r="L83" i="49"/>
  <c r="T83" i="49"/>
  <c r="I83" i="50"/>
  <c r="Q83" i="50"/>
  <c r="C103" i="50"/>
  <c r="K103" i="50"/>
  <c r="S103" i="50"/>
  <c r="E104" i="50"/>
  <c r="M104" i="50"/>
  <c r="U104" i="50"/>
  <c r="G105" i="50"/>
  <c r="O105" i="50"/>
  <c r="W105" i="50"/>
  <c r="F83" i="51"/>
  <c r="N83" i="51"/>
  <c r="V83" i="51"/>
  <c r="H60" i="47"/>
  <c r="P60" i="47"/>
  <c r="G80" i="49"/>
  <c r="O80" i="49"/>
  <c r="W80" i="49"/>
  <c r="E83" i="49"/>
  <c r="M83" i="49"/>
  <c r="U83" i="49"/>
  <c r="E87" i="49"/>
  <c r="M87" i="49"/>
  <c r="U87" i="49"/>
  <c r="I104" i="49"/>
  <c r="I96" i="49" s="1"/>
  <c r="Q104" i="49"/>
  <c r="Q96" i="49" s="1"/>
  <c r="D80" i="50"/>
  <c r="L80" i="50"/>
  <c r="T80" i="50"/>
  <c r="B83" i="50"/>
  <c r="J83" i="50"/>
  <c r="R83" i="50"/>
  <c r="B87" i="50"/>
  <c r="J87" i="50"/>
  <c r="R87" i="50"/>
  <c r="F104" i="50"/>
  <c r="N104" i="50"/>
  <c r="V104" i="50"/>
  <c r="H105" i="50"/>
  <c r="P105" i="50"/>
  <c r="I80" i="51"/>
  <c r="Q80" i="51"/>
  <c r="G83" i="51"/>
  <c r="O83" i="51"/>
  <c r="W83" i="51"/>
  <c r="G87" i="51"/>
  <c r="O87" i="51"/>
  <c r="W87" i="51"/>
  <c r="C104" i="51"/>
  <c r="K104" i="51"/>
  <c r="S104" i="51"/>
  <c r="E105" i="51"/>
  <c r="M105" i="51"/>
  <c r="U105" i="51"/>
  <c r="F87" i="49"/>
  <c r="N87" i="49"/>
  <c r="V87" i="49"/>
  <c r="C83" i="50"/>
  <c r="K83" i="50"/>
  <c r="S83" i="50"/>
  <c r="C87" i="50"/>
  <c r="K87" i="50"/>
  <c r="S87" i="50"/>
  <c r="B80" i="51"/>
  <c r="J80" i="51"/>
  <c r="R80" i="51"/>
  <c r="H83" i="51"/>
  <c r="P83" i="51"/>
  <c r="H87" i="51"/>
  <c r="P87" i="51"/>
  <c r="D104" i="51"/>
  <c r="L104" i="51"/>
  <c r="T104" i="51"/>
  <c r="B60" i="47"/>
  <c r="J60" i="47"/>
  <c r="R60" i="47"/>
  <c r="I80" i="49"/>
  <c r="Q80" i="49"/>
  <c r="G83" i="49"/>
  <c r="O83" i="49"/>
  <c r="W83" i="49"/>
  <c r="G87" i="49"/>
  <c r="O87" i="49"/>
  <c r="W87" i="49"/>
  <c r="C104" i="49"/>
  <c r="C96" i="49" s="1"/>
  <c r="K104" i="49"/>
  <c r="K96" i="49" s="1"/>
  <c r="S104" i="49"/>
  <c r="S96" i="49" s="1"/>
  <c r="F80" i="50"/>
  <c r="N80" i="50"/>
  <c r="V80" i="50"/>
  <c r="D83" i="50"/>
  <c r="L83" i="50"/>
  <c r="T83" i="50"/>
  <c r="D87" i="50"/>
  <c r="L87" i="50"/>
  <c r="T87" i="50"/>
  <c r="H104" i="50"/>
  <c r="P104" i="50"/>
  <c r="C80" i="51"/>
  <c r="K80" i="51"/>
  <c r="S80" i="51"/>
  <c r="I83" i="51"/>
  <c r="Q83" i="51"/>
  <c r="I87" i="51"/>
  <c r="Q87" i="51"/>
  <c r="E104" i="51"/>
  <c r="M104" i="51"/>
  <c r="U104" i="51"/>
  <c r="B80" i="49"/>
  <c r="J80" i="49"/>
  <c r="R80" i="49"/>
  <c r="G80" i="50"/>
  <c r="O80" i="50"/>
  <c r="W80" i="50"/>
  <c r="E87" i="50"/>
  <c r="M87" i="50"/>
  <c r="U87" i="50"/>
  <c r="D80" i="51"/>
  <c r="L80" i="51"/>
  <c r="T80" i="51"/>
  <c r="B87" i="51"/>
  <c r="J87" i="51"/>
  <c r="R87" i="51"/>
  <c r="C80" i="49"/>
  <c r="K80" i="49"/>
  <c r="S80" i="49"/>
  <c r="I87" i="49"/>
  <c r="Q87" i="49"/>
  <c r="H80" i="50"/>
  <c r="P80" i="50"/>
  <c r="F87" i="50"/>
  <c r="N87" i="50"/>
  <c r="V87" i="50"/>
  <c r="E80" i="51"/>
  <c r="M80" i="51"/>
  <c r="U80" i="51"/>
  <c r="C87" i="51"/>
  <c r="K87" i="51"/>
  <c r="S87" i="51"/>
  <c r="F80" i="51"/>
  <c r="N80" i="51"/>
  <c r="V80" i="51"/>
  <c r="B80" i="50"/>
  <c r="J80" i="50"/>
  <c r="R80" i="50"/>
  <c r="G80" i="51"/>
  <c r="O80" i="51"/>
  <c r="W80" i="51"/>
  <c r="T72" i="37" l="1"/>
  <c r="N72" i="37"/>
  <c r="D72" i="37"/>
  <c r="O72" i="37"/>
  <c r="J72" i="33"/>
  <c r="N72" i="33"/>
  <c r="O72" i="33"/>
  <c r="M72" i="33"/>
  <c r="L72" i="33"/>
  <c r="E72" i="33"/>
  <c r="D72" i="33"/>
  <c r="F72" i="33"/>
  <c r="W113" i="29"/>
  <c r="P113" i="29"/>
  <c r="N113" i="29"/>
  <c r="Q113" i="29"/>
  <c r="B113" i="29"/>
  <c r="J113" i="29"/>
  <c r="R113" i="29"/>
  <c r="G113" i="29"/>
  <c r="F113" i="29"/>
  <c r="S113" i="29"/>
  <c r="T113" i="29"/>
  <c r="H74" i="24"/>
  <c r="H171" i="4" s="1"/>
  <c r="P146" i="25"/>
  <c r="F146" i="25"/>
  <c r="G146" i="25"/>
  <c r="I146" i="23"/>
  <c r="I57" i="20"/>
  <c r="I56" i="20" s="1"/>
  <c r="B143" i="23"/>
  <c r="B137" i="23"/>
  <c r="B132" i="23" s="1"/>
  <c r="B60" i="20"/>
  <c r="V205" i="23"/>
  <c r="V132" i="23"/>
  <c r="I144" i="23"/>
  <c r="I140" i="23"/>
  <c r="I165" i="23"/>
  <c r="O161" i="23"/>
  <c r="O61" i="20"/>
  <c r="O153" i="23"/>
  <c r="C157" i="23"/>
  <c r="D157" i="23"/>
  <c r="C153" i="23"/>
  <c r="N132" i="23"/>
  <c r="F205" i="23"/>
  <c r="C194" i="23"/>
  <c r="F132" i="23"/>
  <c r="H170" i="23"/>
  <c r="H179" i="23"/>
  <c r="D194" i="23"/>
  <c r="H172" i="23"/>
  <c r="J113" i="4"/>
  <c r="R165" i="23"/>
  <c r="H176" i="23"/>
  <c r="I143" i="23"/>
  <c r="I137" i="23"/>
  <c r="I60" i="20"/>
  <c r="B141" i="23"/>
  <c r="N160" i="23"/>
  <c r="H175" i="23"/>
  <c r="L132" i="23"/>
  <c r="R143" i="23"/>
  <c r="R60" i="20"/>
  <c r="R137" i="23"/>
  <c r="R132" i="23" s="1"/>
  <c r="R57" i="20"/>
  <c r="R56" i="20" s="1"/>
  <c r="R78" i="20"/>
  <c r="R169" i="4" s="1"/>
  <c r="H79" i="20"/>
  <c r="H170" i="4" s="1"/>
  <c r="J61" i="20"/>
  <c r="J154" i="23"/>
  <c r="J146" i="23" s="1"/>
  <c r="H171" i="23"/>
  <c r="O171" i="23"/>
  <c r="O154" i="23"/>
  <c r="O146" i="23" s="1"/>
  <c r="Q143" i="23"/>
  <c r="Q60" i="20"/>
  <c r="Q141" i="23"/>
  <c r="Q137" i="23"/>
  <c r="Q132" i="23" s="1"/>
  <c r="Q57" i="20"/>
  <c r="Q56" i="20" s="1"/>
  <c r="Q78" i="20"/>
  <c r="Q169" i="4" s="1"/>
  <c r="I163" i="23"/>
  <c r="I61" i="20"/>
  <c r="E60" i="20"/>
  <c r="F160" i="23"/>
  <c r="M160" i="23"/>
  <c r="U57" i="20"/>
  <c r="U56" i="20" s="1"/>
  <c r="O155" i="23"/>
  <c r="E143" i="23"/>
  <c r="N143" i="23"/>
  <c r="N60" i="20"/>
  <c r="N139" i="23"/>
  <c r="O163" i="23"/>
  <c r="E137" i="23"/>
  <c r="B158" i="23"/>
  <c r="B154" i="23"/>
  <c r="B146" i="23" s="1"/>
  <c r="E141" i="23"/>
  <c r="M139" i="23"/>
  <c r="M132" i="23" s="1"/>
  <c r="M60" i="20"/>
  <c r="M143" i="23"/>
  <c r="G194" i="21"/>
  <c r="W5" i="7"/>
  <c r="W53" i="7" s="1"/>
  <c r="T194" i="23"/>
  <c r="L194" i="23"/>
  <c r="K194" i="23"/>
  <c r="Q65" i="4"/>
  <c r="Q138" i="4" s="1"/>
  <c r="S194" i="23"/>
  <c r="O194" i="21"/>
  <c r="U205" i="23"/>
  <c r="M205" i="23"/>
  <c r="R205" i="21"/>
  <c r="H205" i="21"/>
  <c r="G205" i="21"/>
  <c r="S205" i="21"/>
  <c r="N194" i="23"/>
  <c r="J194" i="23"/>
  <c r="M178" i="19"/>
  <c r="D81" i="16"/>
  <c r="D192" i="19"/>
  <c r="D178" i="19" s="1"/>
  <c r="H160" i="19"/>
  <c r="N178" i="19"/>
  <c r="V178" i="19"/>
  <c r="W160" i="19"/>
  <c r="R101" i="16"/>
  <c r="R164" i="4" s="1"/>
  <c r="H101" i="16"/>
  <c r="H164" i="4" s="1"/>
  <c r="B160" i="19"/>
  <c r="G160" i="19"/>
  <c r="E178" i="19"/>
  <c r="T178" i="19"/>
  <c r="M161" i="18"/>
  <c r="W163" i="18"/>
  <c r="U169" i="18"/>
  <c r="L174" i="18"/>
  <c r="L163" i="18"/>
  <c r="L173" i="18"/>
  <c r="W95" i="16"/>
  <c r="M174" i="18"/>
  <c r="L169" i="18"/>
  <c r="M170" i="18"/>
  <c r="M169" i="18"/>
  <c r="L165" i="18"/>
  <c r="M172" i="18"/>
  <c r="L164" i="18"/>
  <c r="M166" i="18"/>
  <c r="M163" i="18"/>
  <c r="L168" i="18"/>
  <c r="W169" i="18"/>
  <c r="U175" i="18"/>
  <c r="U160" i="18" s="1"/>
  <c r="M167" i="18"/>
  <c r="N229" i="17"/>
  <c r="M164" i="17"/>
  <c r="M170" i="17"/>
  <c r="B173" i="18"/>
  <c r="B161" i="18"/>
  <c r="B172" i="18"/>
  <c r="B170" i="18"/>
  <c r="B97" i="16"/>
  <c r="B95" i="16" s="1"/>
  <c r="B165" i="18"/>
  <c r="B167" i="18"/>
  <c r="B166" i="18"/>
  <c r="O171" i="18"/>
  <c r="B169" i="18"/>
  <c r="B175" i="18"/>
  <c r="J166" i="18"/>
  <c r="B217" i="18"/>
  <c r="B164" i="18"/>
  <c r="J160" i="17"/>
  <c r="B174" i="18"/>
  <c r="B162" i="18"/>
  <c r="L171" i="18"/>
  <c r="L175" i="18"/>
  <c r="L97" i="16"/>
  <c r="L95" i="16" s="1"/>
  <c r="B171" i="18"/>
  <c r="M162" i="17"/>
  <c r="M163" i="17"/>
  <c r="M160" i="17" s="1"/>
  <c r="M168" i="17"/>
  <c r="S52" i="16"/>
  <c r="S61" i="4" s="1"/>
  <c r="S134" i="4" s="1"/>
  <c r="U166" i="17"/>
  <c r="U164" i="17"/>
  <c r="U174" i="17"/>
  <c r="U162" i="17"/>
  <c r="U172" i="17"/>
  <c r="U53" i="16"/>
  <c r="M175" i="17"/>
  <c r="M165" i="17"/>
  <c r="T173" i="17"/>
  <c r="T164" i="17"/>
  <c r="T160" i="17" s="1"/>
  <c r="T172" i="17"/>
  <c r="T168" i="17"/>
  <c r="M169" i="17"/>
  <c r="M171" i="18"/>
  <c r="M97" i="16"/>
  <c r="M95" i="16" s="1"/>
  <c r="M173" i="17"/>
  <c r="H169" i="18"/>
  <c r="H161" i="18"/>
  <c r="H97" i="16"/>
  <c r="H95" i="16" s="1"/>
  <c r="H168" i="18"/>
  <c r="H167" i="18"/>
  <c r="H163" i="18"/>
  <c r="B168" i="18"/>
  <c r="M162" i="18"/>
  <c r="G171" i="17"/>
  <c r="Q164" i="17"/>
  <c r="Q162" i="17"/>
  <c r="Q160" i="17" s="1"/>
  <c r="M173" i="18"/>
  <c r="L167" i="18"/>
  <c r="D173" i="18"/>
  <c r="D97" i="16"/>
  <c r="D95" i="16" s="1"/>
  <c r="D169" i="18"/>
  <c r="D162" i="18"/>
  <c r="D160" i="18" s="1"/>
  <c r="M217" i="18"/>
  <c r="L170" i="18"/>
  <c r="M164" i="18"/>
  <c r="M168" i="18"/>
  <c r="L162" i="18"/>
  <c r="Q163" i="17"/>
  <c r="U217" i="18"/>
  <c r="R168" i="18"/>
  <c r="R97" i="16"/>
  <c r="R95" i="16" s="1"/>
  <c r="R173" i="18"/>
  <c r="R169" i="18"/>
  <c r="R166" i="18"/>
  <c r="R162" i="18"/>
  <c r="F229" i="17"/>
  <c r="C240" i="17"/>
  <c r="U240" i="17"/>
  <c r="M240" i="17"/>
  <c r="W75" i="12"/>
  <c r="B204" i="15"/>
  <c r="H204" i="15"/>
  <c r="Q204" i="15"/>
  <c r="W101" i="12"/>
  <c r="W162" i="4" s="1"/>
  <c r="I73" i="12"/>
  <c r="I102" i="4" s="1"/>
  <c r="I104" i="4"/>
  <c r="F211" i="15"/>
  <c r="F78" i="12"/>
  <c r="F253" i="15"/>
  <c r="F218" i="15"/>
  <c r="F214" i="15"/>
  <c r="F210" i="15"/>
  <c r="L204" i="15"/>
  <c r="G105" i="4"/>
  <c r="F216" i="15"/>
  <c r="V101" i="12"/>
  <c r="V162" i="4" s="1"/>
  <c r="J171" i="15"/>
  <c r="W171" i="15"/>
  <c r="V204" i="15"/>
  <c r="S171" i="15"/>
  <c r="W99" i="12"/>
  <c r="W160" i="4" s="1"/>
  <c r="O171" i="15"/>
  <c r="N204" i="15"/>
  <c r="G171" i="15"/>
  <c r="F204" i="15"/>
  <c r="S75" i="12"/>
  <c r="S104" i="4" s="1"/>
  <c r="C171" i="15"/>
  <c r="O204" i="15"/>
  <c r="R75" i="12"/>
  <c r="R104" i="4" s="1"/>
  <c r="I101" i="12"/>
  <c r="I162" i="4" s="1"/>
  <c r="I107" i="4"/>
  <c r="U204" i="15"/>
  <c r="N101" i="12"/>
  <c r="N162" i="4" s="1"/>
  <c r="E101" i="12"/>
  <c r="E162" i="4" s="1"/>
  <c r="M204" i="15"/>
  <c r="C73" i="12"/>
  <c r="C102" i="4" s="1"/>
  <c r="B73" i="12"/>
  <c r="B102" i="4" s="1"/>
  <c r="B104" i="4"/>
  <c r="E204" i="15"/>
  <c r="I171" i="15"/>
  <c r="B171" i="15"/>
  <c r="K132" i="4"/>
  <c r="K63" i="12"/>
  <c r="K86" i="12"/>
  <c r="R98" i="12"/>
  <c r="R159" i="4" s="1"/>
  <c r="M3" i="4"/>
  <c r="M128" i="4" s="1"/>
  <c r="R86" i="12"/>
  <c r="O73" i="12"/>
  <c r="O102" i="4" s="1"/>
  <c r="O104" i="4"/>
  <c r="D86" i="12"/>
  <c r="D57" i="4"/>
  <c r="D132" i="4" s="1"/>
  <c r="O5" i="7"/>
  <c r="O52" i="7" s="1"/>
  <c r="W73" i="12"/>
  <c r="W102" i="4" s="1"/>
  <c r="W104" i="4"/>
  <c r="C57" i="4"/>
  <c r="C132" i="4" s="1"/>
  <c r="C98" i="12"/>
  <c r="C159" i="4" s="1"/>
  <c r="C63" i="12"/>
  <c r="Q98" i="12"/>
  <c r="Q159" i="4" s="1"/>
  <c r="Q57" i="4"/>
  <c r="Q132" i="4" s="1"/>
  <c r="C86" i="12"/>
  <c r="U3" i="4"/>
  <c r="U128" i="4" s="1"/>
  <c r="R63" i="12"/>
  <c r="R55" i="4" s="1"/>
  <c r="H73" i="12"/>
  <c r="H102" i="4" s="1"/>
  <c r="H104" i="4"/>
  <c r="N3" i="4"/>
  <c r="N128" i="4" s="1"/>
  <c r="I98" i="12"/>
  <c r="I159" i="4" s="1"/>
  <c r="I57" i="4"/>
  <c r="I132" i="4" s="1"/>
  <c r="G73" i="12"/>
  <c r="G102" i="4" s="1"/>
  <c r="G104" i="4"/>
  <c r="C100" i="11"/>
  <c r="M136" i="11"/>
  <c r="M115" i="11"/>
  <c r="M107" i="11"/>
  <c r="M55" i="8"/>
  <c r="L117" i="11"/>
  <c r="B117" i="11"/>
  <c r="L136" i="11"/>
  <c r="L115" i="11"/>
  <c r="L55" i="8"/>
  <c r="L52" i="8"/>
  <c r="L51" i="8" s="1"/>
  <c r="L107" i="11"/>
  <c r="Q117" i="11"/>
  <c r="O117" i="11"/>
  <c r="U117" i="11"/>
  <c r="L111" i="11"/>
  <c r="K117" i="11"/>
  <c r="E100" i="11"/>
  <c r="R136" i="11"/>
  <c r="R115" i="11"/>
  <c r="R107" i="11"/>
  <c r="R55" i="8"/>
  <c r="R106" i="11"/>
  <c r="J117" i="11"/>
  <c r="R105" i="11"/>
  <c r="R100" i="11" s="1"/>
  <c r="M52" i="8"/>
  <c r="M51" i="8" s="1"/>
  <c r="W112" i="11"/>
  <c r="W136" i="11"/>
  <c r="O100" i="11"/>
  <c r="B100" i="11"/>
  <c r="D117" i="11"/>
  <c r="U136" i="11"/>
  <c r="U115" i="11"/>
  <c r="U55" i="8"/>
  <c r="U107" i="11"/>
  <c r="M106" i="11"/>
  <c r="M117" i="11"/>
  <c r="F67" i="8"/>
  <c r="F156" i="4" s="1"/>
  <c r="F100" i="11"/>
  <c r="T136" i="11"/>
  <c r="T115" i="11"/>
  <c r="T107" i="11"/>
  <c r="T55" i="8"/>
  <c r="T52" i="8"/>
  <c r="T51" i="8" s="1"/>
  <c r="N117" i="11"/>
  <c r="I67" i="8"/>
  <c r="I156" i="4" s="1"/>
  <c r="F117" i="11"/>
  <c r="P117" i="11"/>
  <c r="W108" i="11"/>
  <c r="V67" i="8"/>
  <c r="V156" i="4" s="1"/>
  <c r="V117" i="11"/>
  <c r="T109" i="11"/>
  <c r="T100" i="11" s="1"/>
  <c r="L109" i="11"/>
  <c r="L100" i="11" s="1"/>
  <c r="R52" i="8"/>
  <c r="R51" i="8" s="1"/>
  <c r="C117" i="11"/>
  <c r="R111" i="11"/>
  <c r="R112" i="11"/>
  <c r="K100" i="11"/>
  <c r="P67" i="8"/>
  <c r="P156" i="4" s="1"/>
  <c r="J136" i="11"/>
  <c r="J55" i="8"/>
  <c r="J115" i="11"/>
  <c r="J111" i="11"/>
  <c r="J107" i="11"/>
  <c r="J100" i="11" s="1"/>
  <c r="J106" i="11"/>
  <c r="R108" i="11"/>
  <c r="E117" i="11"/>
  <c r="U112" i="11"/>
  <c r="U100" i="11" s="1"/>
  <c r="T108" i="11"/>
  <c r="S117" i="11"/>
  <c r="M111" i="11"/>
  <c r="M112" i="11"/>
  <c r="M100" i="11" s="1"/>
  <c r="L108" i="11"/>
  <c r="R113" i="11"/>
  <c r="W117" i="11"/>
  <c r="H67" i="8"/>
  <c r="H156" i="4" s="1"/>
  <c r="C53" i="7"/>
  <c r="C54" i="7"/>
  <c r="K5" i="7"/>
  <c r="K52" i="7" s="1"/>
  <c r="J59" i="8"/>
  <c r="B67" i="8"/>
  <c r="B156" i="4" s="1"/>
  <c r="H59" i="8"/>
  <c r="L5" i="7"/>
  <c r="L54" i="7" s="1"/>
  <c r="U5" i="7"/>
  <c r="U54" i="7" s="1"/>
  <c r="I54" i="7"/>
  <c r="N5" i="7"/>
  <c r="N54" i="7" s="1"/>
  <c r="T5" i="7"/>
  <c r="T54" i="7" s="1"/>
  <c r="Q5" i="7"/>
  <c r="Q53" i="7" s="1"/>
  <c r="F5" i="7"/>
  <c r="F54" i="7" s="1"/>
  <c r="J5" i="7"/>
  <c r="J54" i="7" s="1"/>
  <c r="R5" i="7"/>
  <c r="R53" i="7" s="1"/>
  <c r="V5" i="7"/>
  <c r="V52" i="7" s="1"/>
  <c r="P5" i="7"/>
  <c r="P55" i="7" s="1"/>
  <c r="W48" i="6"/>
  <c r="W45" i="6"/>
  <c r="W42" i="6"/>
  <c r="C52" i="7"/>
  <c r="H27" i="5"/>
  <c r="V42" i="6"/>
  <c r="N42" i="6"/>
  <c r="O5" i="6"/>
  <c r="O43" i="6" s="1"/>
  <c r="U27" i="5"/>
  <c r="U5" i="5" s="1"/>
  <c r="Q27" i="5"/>
  <c r="Q5" i="5" s="1"/>
  <c r="Q48" i="5" s="1"/>
  <c r="M27" i="5"/>
  <c r="M5" i="5" s="1"/>
  <c r="E27" i="5"/>
  <c r="V44" i="6"/>
  <c r="V41" i="6" s="1"/>
  <c r="N44" i="6"/>
  <c r="H5" i="7"/>
  <c r="H54" i="7" s="1"/>
  <c r="V46" i="6"/>
  <c r="V45" i="6"/>
  <c r="N45" i="6"/>
  <c r="P43" i="6"/>
  <c r="P44" i="6"/>
  <c r="P47" i="6"/>
  <c r="P45" i="6"/>
  <c r="P42" i="6"/>
  <c r="P48" i="6"/>
  <c r="U42" i="6"/>
  <c r="U48" i="6"/>
  <c r="U44" i="6"/>
  <c r="U46" i="6"/>
  <c r="U45" i="6"/>
  <c r="U43" i="6"/>
  <c r="G43" i="6"/>
  <c r="G44" i="6"/>
  <c r="G48" i="6"/>
  <c r="G45" i="6"/>
  <c r="G47" i="6"/>
  <c r="G42" i="6"/>
  <c r="T45" i="6"/>
  <c r="T46" i="6"/>
  <c r="T44" i="6"/>
  <c r="T43" i="6"/>
  <c r="T42" i="6"/>
  <c r="S45" i="6"/>
  <c r="S42" i="6"/>
  <c r="S43" i="6"/>
  <c r="S44" i="6"/>
  <c r="S46" i="6"/>
  <c r="K45" i="6"/>
  <c r="K42" i="6"/>
  <c r="K43" i="6"/>
  <c r="K44" i="6"/>
  <c r="K46" i="6"/>
  <c r="O137" i="23"/>
  <c r="O143" i="23"/>
  <c r="O139" i="23"/>
  <c r="O144" i="23"/>
  <c r="O60" i="20"/>
  <c r="O57" i="20"/>
  <c r="O56" i="20" s="1"/>
  <c r="O140" i="23"/>
  <c r="V185" i="15"/>
  <c r="V182" i="15"/>
  <c r="V178" i="15"/>
  <c r="V233" i="15"/>
  <c r="V183" i="15"/>
  <c r="V179" i="15"/>
  <c r="V76" i="12"/>
  <c r="V176" i="15"/>
  <c r="V71" i="12"/>
  <c r="V70" i="12" s="1"/>
  <c r="U102" i="16"/>
  <c r="U165" i="4" s="1"/>
  <c r="U110" i="4"/>
  <c r="U59" i="8"/>
  <c r="U52" i="4"/>
  <c r="C54" i="8"/>
  <c r="C100" i="4"/>
  <c r="T170" i="23"/>
  <c r="T179" i="23"/>
  <c r="T176" i="23"/>
  <c r="T172" i="23"/>
  <c r="T62" i="20"/>
  <c r="B229" i="19"/>
  <c r="B192" i="19"/>
  <c r="B188" i="19"/>
  <c r="B183" i="19"/>
  <c r="B187" i="19"/>
  <c r="B191" i="19"/>
  <c r="B185" i="19"/>
  <c r="B81" i="16"/>
  <c r="B77" i="16"/>
  <c r="B76" i="16" s="1"/>
  <c r="M176" i="19"/>
  <c r="M172" i="19"/>
  <c r="M168" i="19"/>
  <c r="M173" i="19"/>
  <c r="M169" i="19"/>
  <c r="M165" i="19"/>
  <c r="M217" i="19"/>
  <c r="M171" i="19"/>
  <c r="M167" i="19"/>
  <c r="M77" i="16"/>
  <c r="M76" i="16" s="1"/>
  <c r="M80" i="16"/>
  <c r="M101" i="16" s="1"/>
  <c r="M164" i="4" s="1"/>
  <c r="F65" i="4"/>
  <c r="F138" i="4" s="1"/>
  <c r="V166" i="18"/>
  <c r="C217" i="19"/>
  <c r="C176" i="19"/>
  <c r="C167" i="19"/>
  <c r="C172" i="19"/>
  <c r="C168" i="19"/>
  <c r="C173" i="19"/>
  <c r="C169" i="19"/>
  <c r="C165" i="19"/>
  <c r="C160" i="19" s="1"/>
  <c r="C80" i="16"/>
  <c r="C77" i="16"/>
  <c r="C76" i="16" s="1"/>
  <c r="W174" i="17"/>
  <c r="W170" i="17"/>
  <c r="W166" i="17"/>
  <c r="W162" i="17"/>
  <c r="W172" i="17"/>
  <c r="W168" i="17"/>
  <c r="W164" i="17"/>
  <c r="W175" i="17"/>
  <c r="W173" i="17"/>
  <c r="W169" i="17"/>
  <c r="W167" i="17"/>
  <c r="W165" i="17"/>
  <c r="W53" i="16"/>
  <c r="W163" i="17"/>
  <c r="W161" i="17"/>
  <c r="H98" i="12"/>
  <c r="H159" i="4" s="1"/>
  <c r="H86" i="12"/>
  <c r="H63" i="12"/>
  <c r="H57" i="4"/>
  <c r="H132" i="4" s="1"/>
  <c r="N59" i="8"/>
  <c r="N52" i="4"/>
  <c r="D99" i="4"/>
  <c r="P129" i="4"/>
  <c r="E47" i="6"/>
  <c r="C74" i="24"/>
  <c r="C171" i="4" s="1"/>
  <c r="C69" i="4"/>
  <c r="C142" i="4" s="1"/>
  <c r="V175" i="23"/>
  <c r="T171" i="23"/>
  <c r="K176" i="23"/>
  <c r="K170" i="23"/>
  <c r="K175" i="23"/>
  <c r="K172" i="23"/>
  <c r="K179" i="23"/>
  <c r="K62" i="20"/>
  <c r="H137" i="23"/>
  <c r="H143" i="23"/>
  <c r="H139" i="23"/>
  <c r="H60" i="20"/>
  <c r="H144" i="23"/>
  <c r="H57" i="20"/>
  <c r="H56" i="20" s="1"/>
  <c r="H140" i="23"/>
  <c r="F158" i="23"/>
  <c r="F154" i="23"/>
  <c r="F163" i="23"/>
  <c r="F161" i="23"/>
  <c r="F151" i="23"/>
  <c r="F155" i="23"/>
  <c r="F61" i="20"/>
  <c r="F57" i="20"/>
  <c r="F56" i="20" s="1"/>
  <c r="D161" i="23"/>
  <c r="D158" i="23"/>
  <c r="D163" i="23"/>
  <c r="D155" i="23"/>
  <c r="D154" i="23"/>
  <c r="D151" i="23"/>
  <c r="D57" i="20"/>
  <c r="D56" i="20" s="1"/>
  <c r="D61" i="20"/>
  <c r="V173" i="19"/>
  <c r="V172" i="19"/>
  <c r="V168" i="19"/>
  <c r="V169" i="19"/>
  <c r="V165" i="19"/>
  <c r="V217" i="19"/>
  <c r="V176" i="19"/>
  <c r="V77" i="16"/>
  <c r="V76" i="16" s="1"/>
  <c r="V171" i="19"/>
  <c r="V167" i="19"/>
  <c r="V80" i="16"/>
  <c r="E172" i="19"/>
  <c r="E168" i="19"/>
  <c r="E217" i="19"/>
  <c r="E173" i="19"/>
  <c r="E169" i="19"/>
  <c r="E165" i="19"/>
  <c r="E176" i="19"/>
  <c r="E171" i="19"/>
  <c r="E167" i="19"/>
  <c r="E77" i="16"/>
  <c r="E76" i="16" s="1"/>
  <c r="E80" i="16"/>
  <c r="N173" i="18"/>
  <c r="N169" i="18"/>
  <c r="N165" i="18"/>
  <c r="N161" i="18"/>
  <c r="N217" i="18"/>
  <c r="N162" i="18"/>
  <c r="N170" i="18"/>
  <c r="N174" i="18"/>
  <c r="N163" i="18"/>
  <c r="N167" i="18"/>
  <c r="N97" i="16"/>
  <c r="N95" i="16" s="1"/>
  <c r="N164" i="18"/>
  <c r="N172" i="18"/>
  <c r="N168" i="18"/>
  <c r="N175" i="18"/>
  <c r="L160" i="17"/>
  <c r="U65" i="4"/>
  <c r="U138" i="4" s="1"/>
  <c r="S65" i="4"/>
  <c r="S138" i="4" s="1"/>
  <c r="I101" i="16"/>
  <c r="I164" i="4" s="1"/>
  <c r="I91" i="16"/>
  <c r="I52" i="16"/>
  <c r="I62" i="4"/>
  <c r="I135" i="4" s="1"/>
  <c r="H160" i="17"/>
  <c r="C61" i="4"/>
  <c r="C134" i="4" s="1"/>
  <c r="F185" i="15"/>
  <c r="F182" i="15"/>
  <c r="F178" i="15"/>
  <c r="F233" i="15"/>
  <c r="F183" i="15"/>
  <c r="F179" i="15"/>
  <c r="F76" i="12"/>
  <c r="F71" i="12"/>
  <c r="F70" i="12" s="1"/>
  <c r="F176" i="15"/>
  <c r="L217" i="19"/>
  <c r="L176" i="19"/>
  <c r="L167" i="19"/>
  <c r="L172" i="19"/>
  <c r="L168" i="19"/>
  <c r="L173" i="19"/>
  <c r="L169" i="19"/>
  <c r="L165" i="19"/>
  <c r="L80" i="16"/>
  <c r="L77" i="16"/>
  <c r="L76" i="16" s="1"/>
  <c r="C171" i="19"/>
  <c r="K217" i="18"/>
  <c r="K174" i="18"/>
  <c r="K170" i="18"/>
  <c r="K162" i="18"/>
  <c r="K175" i="18"/>
  <c r="K167" i="18"/>
  <c r="K163" i="18"/>
  <c r="K172" i="18"/>
  <c r="K161" i="18"/>
  <c r="K165" i="18"/>
  <c r="K169" i="18"/>
  <c r="K173" i="18"/>
  <c r="K168" i="18"/>
  <c r="K97" i="16"/>
  <c r="K95" i="16" s="1"/>
  <c r="K164" i="18"/>
  <c r="I173" i="18"/>
  <c r="I169" i="18"/>
  <c r="I165" i="18"/>
  <c r="I161" i="18"/>
  <c r="I217" i="18"/>
  <c r="I174" i="18"/>
  <c r="I170" i="18"/>
  <c r="I162" i="18"/>
  <c r="I175" i="18"/>
  <c r="I164" i="18"/>
  <c r="I168" i="18"/>
  <c r="I97" i="16"/>
  <c r="I95" i="16" s="1"/>
  <c r="I172" i="18"/>
  <c r="I163" i="18"/>
  <c r="I167" i="18"/>
  <c r="I171" i="18"/>
  <c r="W217" i="18"/>
  <c r="V101" i="16"/>
  <c r="V164" i="4" s="1"/>
  <c r="V52" i="16"/>
  <c r="V91" i="16"/>
  <c r="V89" i="16" s="1"/>
  <c r="V62" i="4"/>
  <c r="V135" i="4" s="1"/>
  <c r="N160" i="17"/>
  <c r="K61" i="4"/>
  <c r="K134" i="4" s="1"/>
  <c r="U176" i="15"/>
  <c r="U185" i="15"/>
  <c r="U182" i="15"/>
  <c r="U178" i="15"/>
  <c r="U183" i="15"/>
  <c r="U76" i="12"/>
  <c r="U233" i="15"/>
  <c r="U71" i="12"/>
  <c r="U70" i="12" s="1"/>
  <c r="U179" i="15"/>
  <c r="B55" i="4"/>
  <c r="R61" i="4"/>
  <c r="R134" i="4" s="1"/>
  <c r="S55" i="4"/>
  <c r="S130" i="4" s="1"/>
  <c r="U101" i="4"/>
  <c r="W59" i="8"/>
  <c r="W52" i="4"/>
  <c r="M59" i="8"/>
  <c r="M52" i="4"/>
  <c r="F45" i="6"/>
  <c r="L176" i="15"/>
  <c r="L185" i="15"/>
  <c r="L182" i="15"/>
  <c r="L178" i="15"/>
  <c r="L233" i="15"/>
  <c r="L71" i="12"/>
  <c r="L70" i="12" s="1"/>
  <c r="L179" i="15"/>
  <c r="L76" i="12"/>
  <c r="L183" i="15"/>
  <c r="J75" i="12"/>
  <c r="J105" i="4"/>
  <c r="I52" i="7"/>
  <c r="W54" i="7"/>
  <c r="N100" i="11"/>
  <c r="R5" i="6"/>
  <c r="R48" i="6" s="1"/>
  <c r="N46" i="6"/>
  <c r="D5" i="6"/>
  <c r="D47" i="6" s="1"/>
  <c r="E46" i="6"/>
  <c r="I55" i="7"/>
  <c r="V27" i="5"/>
  <c r="E44" i="6"/>
  <c r="U46" i="5"/>
  <c r="F46" i="6"/>
  <c r="O27" i="5"/>
  <c r="J27" i="5"/>
  <c r="H163" i="23"/>
  <c r="H155" i="23"/>
  <c r="H154" i="23"/>
  <c r="H161" i="23"/>
  <c r="H151" i="23"/>
  <c r="H158" i="23"/>
  <c r="H61" i="20"/>
  <c r="H153" i="23"/>
  <c r="G172" i="18"/>
  <c r="G168" i="18"/>
  <c r="G164" i="18"/>
  <c r="G173" i="18"/>
  <c r="G169" i="18"/>
  <c r="G165" i="18"/>
  <c r="G161" i="18"/>
  <c r="G217" i="18"/>
  <c r="G167" i="18"/>
  <c r="G175" i="18"/>
  <c r="G97" i="16"/>
  <c r="G95" i="16" s="1"/>
  <c r="G162" i="18"/>
  <c r="G170" i="18"/>
  <c r="G174" i="18"/>
  <c r="G163" i="18"/>
  <c r="C217" i="18"/>
  <c r="C174" i="18"/>
  <c r="C170" i="18"/>
  <c r="C162" i="18"/>
  <c r="C175" i="18"/>
  <c r="C167" i="18"/>
  <c r="C163" i="18"/>
  <c r="C173" i="18"/>
  <c r="C164" i="18"/>
  <c r="C168" i="18"/>
  <c r="C172" i="18"/>
  <c r="C161" i="18"/>
  <c r="C97" i="16"/>
  <c r="C95" i="16" s="1"/>
  <c r="C165" i="18"/>
  <c r="C169" i="18"/>
  <c r="I96" i="12"/>
  <c r="I157" i="4" s="1"/>
  <c r="I55" i="4"/>
  <c r="S129" i="4"/>
  <c r="T143" i="23"/>
  <c r="T139" i="23"/>
  <c r="T144" i="23"/>
  <c r="T140" i="23"/>
  <c r="T137" i="23"/>
  <c r="T60" i="20"/>
  <c r="T57" i="20"/>
  <c r="T56" i="20" s="1"/>
  <c r="K161" i="23"/>
  <c r="K158" i="23"/>
  <c r="K163" i="23"/>
  <c r="K155" i="23"/>
  <c r="K160" i="23"/>
  <c r="K154" i="23"/>
  <c r="K61" i="20"/>
  <c r="K151" i="23"/>
  <c r="O141" i="23"/>
  <c r="M91" i="16"/>
  <c r="M89" i="16" s="1"/>
  <c r="M52" i="16"/>
  <c r="M62" i="4"/>
  <c r="M135" i="4" s="1"/>
  <c r="I44" i="6"/>
  <c r="F44" i="6"/>
  <c r="E113" i="29"/>
  <c r="U74" i="24"/>
  <c r="U171" i="4" s="1"/>
  <c r="U69" i="4"/>
  <c r="U142" i="4" s="1"/>
  <c r="W176" i="23"/>
  <c r="W172" i="23"/>
  <c r="W170" i="23"/>
  <c r="W165" i="23" s="1"/>
  <c r="W179" i="23"/>
  <c r="W62" i="20"/>
  <c r="V74" i="24"/>
  <c r="V171" i="4" s="1"/>
  <c r="V69" i="4"/>
  <c r="V142" i="4" s="1"/>
  <c r="N179" i="23"/>
  <c r="N176" i="23"/>
  <c r="N172" i="23"/>
  <c r="N170" i="23"/>
  <c r="N62" i="20"/>
  <c r="M179" i="23"/>
  <c r="M170" i="23"/>
  <c r="M172" i="23"/>
  <c r="M176" i="23"/>
  <c r="M62" i="20"/>
  <c r="K171" i="23"/>
  <c r="H141" i="23"/>
  <c r="D153" i="23"/>
  <c r="G137" i="23"/>
  <c r="G143" i="23"/>
  <c r="G139" i="23"/>
  <c r="G140" i="23"/>
  <c r="G60" i="20"/>
  <c r="G144" i="23"/>
  <c r="G57" i="20"/>
  <c r="G56" i="20" s="1"/>
  <c r="B78" i="20"/>
  <c r="B169" i="4" s="1"/>
  <c r="N176" i="19"/>
  <c r="N172" i="19"/>
  <c r="N168" i="19"/>
  <c r="N173" i="19"/>
  <c r="N169" i="19"/>
  <c r="N165" i="19"/>
  <c r="N217" i="19"/>
  <c r="N171" i="19"/>
  <c r="N167" i="19"/>
  <c r="N77" i="16"/>
  <c r="N76" i="16" s="1"/>
  <c r="N80" i="16"/>
  <c r="N101" i="16" s="1"/>
  <c r="N164" i="4" s="1"/>
  <c r="B184" i="19"/>
  <c r="B59" i="20"/>
  <c r="I184" i="19"/>
  <c r="D160" i="17"/>
  <c r="V65" i="4"/>
  <c r="V138" i="4" s="1"/>
  <c r="R160" i="18"/>
  <c r="I160" i="17"/>
  <c r="B160" i="17"/>
  <c r="P191" i="19"/>
  <c r="P187" i="19"/>
  <c r="P183" i="19"/>
  <c r="P185" i="19"/>
  <c r="P192" i="19"/>
  <c r="P190" i="19"/>
  <c r="P229" i="19"/>
  <c r="P188" i="19"/>
  <c r="P81" i="16"/>
  <c r="P77" i="16"/>
  <c r="P76" i="16" s="1"/>
  <c r="L171" i="19"/>
  <c r="C160" i="17"/>
  <c r="J89" i="16"/>
  <c r="W191" i="19"/>
  <c r="W187" i="19"/>
  <c r="W183" i="19"/>
  <c r="W229" i="19"/>
  <c r="W185" i="19"/>
  <c r="W188" i="19"/>
  <c r="W192" i="19"/>
  <c r="W77" i="16"/>
  <c r="W76" i="16" s="1"/>
  <c r="W81" i="16"/>
  <c r="N102" i="16"/>
  <c r="N165" i="4" s="1"/>
  <c r="N110" i="4"/>
  <c r="S217" i="19"/>
  <c r="S176" i="19"/>
  <c r="S167" i="19"/>
  <c r="S172" i="19"/>
  <c r="S168" i="19"/>
  <c r="S173" i="19"/>
  <c r="S169" i="19"/>
  <c r="S165" i="19"/>
  <c r="S160" i="19" s="1"/>
  <c r="S80" i="16"/>
  <c r="S77" i="16"/>
  <c r="S76" i="16" s="1"/>
  <c r="K171" i="18"/>
  <c r="I166" i="18"/>
  <c r="W160" i="18"/>
  <c r="O174" i="17"/>
  <c r="O170" i="17"/>
  <c r="O166" i="17"/>
  <c r="O162" i="17"/>
  <c r="O172" i="17"/>
  <c r="O168" i="17"/>
  <c r="O164" i="17"/>
  <c r="O53" i="16"/>
  <c r="O175" i="17"/>
  <c r="O173" i="17"/>
  <c r="O169" i="17"/>
  <c r="O167" i="17"/>
  <c r="O163" i="17"/>
  <c r="O161" i="17"/>
  <c r="O165" i="17"/>
  <c r="F59" i="8"/>
  <c r="F52" i="4"/>
  <c r="M54" i="8"/>
  <c r="M99" i="4" s="1"/>
  <c r="M101" i="4"/>
  <c r="L181" i="15"/>
  <c r="N63" i="12"/>
  <c r="N86" i="12"/>
  <c r="N57" i="4"/>
  <c r="N132" i="4" s="1"/>
  <c r="B54" i="8"/>
  <c r="U63" i="12"/>
  <c r="U57" i="4"/>
  <c r="U132" i="4" s="1"/>
  <c r="U86" i="12"/>
  <c r="U67" i="8"/>
  <c r="U156" i="4" s="1"/>
  <c r="P101" i="12"/>
  <c r="P162" i="4" s="1"/>
  <c r="C129" i="4"/>
  <c r="J44" i="6"/>
  <c r="E55" i="7"/>
  <c r="J46" i="6"/>
  <c r="B44" i="6"/>
  <c r="J48" i="6"/>
  <c r="Q46" i="6"/>
  <c r="W43" i="6"/>
  <c r="S53" i="7"/>
  <c r="Q48" i="6"/>
  <c r="W47" i="6"/>
  <c r="S55" i="7"/>
  <c r="S27" i="5"/>
  <c r="P73" i="12"/>
  <c r="P102" i="4" s="1"/>
  <c r="P27" i="5"/>
  <c r="J229" i="19"/>
  <c r="J192" i="19"/>
  <c r="J188" i="19"/>
  <c r="J183" i="19"/>
  <c r="J187" i="19"/>
  <c r="J185" i="19"/>
  <c r="J191" i="19"/>
  <c r="J77" i="16"/>
  <c r="J76" i="16" s="1"/>
  <c r="J81" i="16"/>
  <c r="U173" i="19"/>
  <c r="U172" i="19"/>
  <c r="U168" i="19"/>
  <c r="U169" i="19"/>
  <c r="U165" i="19"/>
  <c r="U217" i="19"/>
  <c r="U176" i="19"/>
  <c r="U77" i="16"/>
  <c r="U76" i="16" s="1"/>
  <c r="U171" i="19"/>
  <c r="U167" i="19"/>
  <c r="U80" i="16"/>
  <c r="E65" i="4"/>
  <c r="E138" i="4" s="1"/>
  <c r="G191" i="19"/>
  <c r="G187" i="19"/>
  <c r="G183" i="19"/>
  <c r="G178" i="19" s="1"/>
  <c r="G229" i="19"/>
  <c r="G185" i="19"/>
  <c r="G188" i="19"/>
  <c r="G192" i="19"/>
  <c r="G81" i="16"/>
  <c r="G77" i="16"/>
  <c r="G76" i="16" s="1"/>
  <c r="F54" i="8"/>
  <c r="F99" i="4" s="1"/>
  <c r="F66" i="8"/>
  <c r="F155" i="4" s="1"/>
  <c r="F100" i="4"/>
  <c r="D48" i="6"/>
  <c r="T47" i="6"/>
  <c r="J184" i="19"/>
  <c r="V160" i="17"/>
  <c r="G98" i="12"/>
  <c r="G159" i="4" s="1"/>
  <c r="G86" i="12"/>
  <c r="G63" i="12"/>
  <c r="G57" i="4"/>
  <c r="G132" i="4" s="1"/>
  <c r="S74" i="24"/>
  <c r="S171" i="4" s="1"/>
  <c r="S69" i="4"/>
  <c r="S142" i="4" s="1"/>
  <c r="O176" i="23"/>
  <c r="O172" i="23"/>
  <c r="O62" i="20"/>
  <c r="O179" i="23"/>
  <c r="O170" i="23"/>
  <c r="W163" i="23"/>
  <c r="W155" i="23"/>
  <c r="W161" i="23"/>
  <c r="W158" i="23"/>
  <c r="W151" i="23"/>
  <c r="W154" i="23"/>
  <c r="W153" i="23"/>
  <c r="W61" i="20"/>
  <c r="J74" i="24"/>
  <c r="J171" i="4" s="1"/>
  <c r="J69" i="4"/>
  <c r="J142" i="4" s="1"/>
  <c r="W171" i="23"/>
  <c r="L170" i="23"/>
  <c r="L179" i="23"/>
  <c r="L172" i="23"/>
  <c r="L62" i="20"/>
  <c r="L176" i="23"/>
  <c r="E158" i="23"/>
  <c r="E155" i="23"/>
  <c r="E154" i="23"/>
  <c r="E161" i="23"/>
  <c r="E151" i="23"/>
  <c r="E163" i="23"/>
  <c r="E61" i="20"/>
  <c r="C161" i="23"/>
  <c r="C163" i="23"/>
  <c r="C155" i="23"/>
  <c r="C154" i="23"/>
  <c r="C151" i="23"/>
  <c r="C158" i="23"/>
  <c r="C61" i="20"/>
  <c r="M175" i="23"/>
  <c r="V158" i="23"/>
  <c r="V154" i="23"/>
  <c r="V163" i="23"/>
  <c r="V161" i="23"/>
  <c r="V155" i="23"/>
  <c r="V151" i="23"/>
  <c r="V146" i="23" s="1"/>
  <c r="V160" i="23"/>
  <c r="V61" i="20"/>
  <c r="V57" i="20"/>
  <c r="V56" i="20" s="1"/>
  <c r="T161" i="23"/>
  <c r="T158" i="23"/>
  <c r="T155" i="23"/>
  <c r="T154" i="23"/>
  <c r="T151" i="23"/>
  <c r="T163" i="23"/>
  <c r="T61" i="20"/>
  <c r="P65" i="4"/>
  <c r="P138" i="4" s="1"/>
  <c r="F172" i="19"/>
  <c r="F168" i="19"/>
  <c r="F217" i="19"/>
  <c r="F173" i="19"/>
  <c r="F169" i="19"/>
  <c r="F165" i="19"/>
  <c r="F176" i="19"/>
  <c r="F171" i="19"/>
  <c r="F167" i="19"/>
  <c r="F77" i="16"/>
  <c r="F76" i="16" s="1"/>
  <c r="F80" i="16"/>
  <c r="F101" i="16" s="1"/>
  <c r="F164" i="4" s="1"/>
  <c r="I79" i="20"/>
  <c r="I170" i="4" s="1"/>
  <c r="F173" i="18"/>
  <c r="F169" i="18"/>
  <c r="F165" i="18"/>
  <c r="F161" i="18"/>
  <c r="F217" i="18"/>
  <c r="F174" i="18"/>
  <c r="F163" i="18"/>
  <c r="F167" i="18"/>
  <c r="F171" i="18"/>
  <c r="F164" i="18"/>
  <c r="F175" i="18"/>
  <c r="F168" i="18"/>
  <c r="F172" i="18"/>
  <c r="F97" i="16"/>
  <c r="F95" i="16" s="1"/>
  <c r="F162" i="18"/>
  <c r="F166" i="18"/>
  <c r="F170" i="18"/>
  <c r="T91" i="16"/>
  <c r="T89" i="16" s="1"/>
  <c r="T52" i="16"/>
  <c r="T62" i="4"/>
  <c r="T135" i="4" s="1"/>
  <c r="T65" i="4"/>
  <c r="T138" i="4" s="1"/>
  <c r="D217" i="19"/>
  <c r="D176" i="19"/>
  <c r="D167" i="19"/>
  <c r="D172" i="19"/>
  <c r="D168" i="19"/>
  <c r="D173" i="19"/>
  <c r="D169" i="19"/>
  <c r="D165" i="19"/>
  <c r="D80" i="16"/>
  <c r="D101" i="16" s="1"/>
  <c r="D164" i="4" s="1"/>
  <c r="D77" i="16"/>
  <c r="D76" i="16" s="1"/>
  <c r="W184" i="19"/>
  <c r="S171" i="19"/>
  <c r="O171" i="17"/>
  <c r="E61" i="4"/>
  <c r="E134" i="4" s="1"/>
  <c r="V181" i="15"/>
  <c r="M176" i="15"/>
  <c r="M185" i="15"/>
  <c r="M182" i="15"/>
  <c r="M178" i="15"/>
  <c r="M179" i="15"/>
  <c r="M76" i="12"/>
  <c r="M183" i="15"/>
  <c r="M233" i="15"/>
  <c r="M71" i="12"/>
  <c r="M70" i="12" s="1"/>
  <c r="C96" i="12"/>
  <c r="C157" i="4" s="1"/>
  <c r="C55" i="4"/>
  <c r="C130" i="4" s="1"/>
  <c r="E54" i="8"/>
  <c r="E99" i="4" s="1"/>
  <c r="E101" i="4"/>
  <c r="P55" i="8"/>
  <c r="P106" i="11"/>
  <c r="P52" i="8"/>
  <c r="P51" i="8" s="1"/>
  <c r="P115" i="11"/>
  <c r="P107" i="11"/>
  <c r="P136" i="11"/>
  <c r="P112" i="11"/>
  <c r="P108" i="11"/>
  <c r="P113" i="11"/>
  <c r="P105" i="11"/>
  <c r="P109" i="11"/>
  <c r="V54" i="8"/>
  <c r="V99" i="4" s="1"/>
  <c r="V66" i="8"/>
  <c r="V155" i="4" s="1"/>
  <c r="V100" i="4"/>
  <c r="O65" i="8"/>
  <c r="O154" i="4" s="1"/>
  <c r="O59" i="8"/>
  <c r="O52" i="4"/>
  <c r="E59" i="8"/>
  <c r="E52" i="4"/>
  <c r="M67" i="8"/>
  <c r="M156" i="4" s="1"/>
  <c r="G52" i="7"/>
  <c r="O100" i="4"/>
  <c r="O54" i="8"/>
  <c r="O99" i="4" s="1"/>
  <c r="D65" i="8"/>
  <c r="D154" i="4" s="1"/>
  <c r="G54" i="7"/>
  <c r="F48" i="6"/>
  <c r="K54" i="8"/>
  <c r="K100" i="4"/>
  <c r="S48" i="6"/>
  <c r="B46" i="6"/>
  <c r="B48" i="6"/>
  <c r="I46" i="6"/>
  <c r="O67" i="8"/>
  <c r="O156" i="4" s="1"/>
  <c r="I48" i="6"/>
  <c r="J45" i="6"/>
  <c r="Q45" i="6"/>
  <c r="N27" i="5"/>
  <c r="T27" i="5"/>
  <c r="K27" i="5"/>
  <c r="H5" i="5"/>
  <c r="H48" i="5" s="1"/>
  <c r="R27" i="5"/>
  <c r="G27" i="5"/>
  <c r="V179" i="23"/>
  <c r="V176" i="23"/>
  <c r="V172" i="23"/>
  <c r="V170" i="23"/>
  <c r="V62" i="20"/>
  <c r="H157" i="23"/>
  <c r="F52" i="16"/>
  <c r="F91" i="16"/>
  <c r="F62" i="4"/>
  <c r="F135" i="4" s="1"/>
  <c r="J55" i="4"/>
  <c r="P98" i="12"/>
  <c r="P159" i="4" s="1"/>
  <c r="P86" i="12"/>
  <c r="P63" i="12"/>
  <c r="P57" i="4"/>
  <c r="P132" i="4" s="1"/>
  <c r="S54" i="8"/>
  <c r="S100" i="4"/>
  <c r="D65" i="4"/>
  <c r="D138" i="4" s="1"/>
  <c r="G166" i="18"/>
  <c r="N54" i="8"/>
  <c r="N99" i="4" s="1"/>
  <c r="N100" i="4"/>
  <c r="L5" i="6"/>
  <c r="L47" i="6" s="1"/>
  <c r="T74" i="24"/>
  <c r="T171" i="4" s="1"/>
  <c r="T69" i="4"/>
  <c r="T142" i="4" s="1"/>
  <c r="T175" i="23"/>
  <c r="G176" i="23"/>
  <c r="G172" i="23"/>
  <c r="G179" i="23"/>
  <c r="G170" i="23"/>
  <c r="G175" i="23"/>
  <c r="G171" i="23"/>
  <c r="G62" i="20"/>
  <c r="S143" i="23"/>
  <c r="S139" i="23"/>
  <c r="S144" i="23"/>
  <c r="S140" i="23"/>
  <c r="S137" i="23"/>
  <c r="S60" i="20"/>
  <c r="S57" i="20"/>
  <c r="S56" i="20" s="1"/>
  <c r="N175" i="23"/>
  <c r="E179" i="23"/>
  <c r="E172" i="23"/>
  <c r="E176" i="23"/>
  <c r="E170" i="23"/>
  <c r="E62" i="20"/>
  <c r="E59" i="20" s="1"/>
  <c r="C170" i="23"/>
  <c r="C172" i="23"/>
  <c r="C179" i="23"/>
  <c r="C176" i="23"/>
  <c r="C62" i="20"/>
  <c r="C171" i="23"/>
  <c r="E57" i="20"/>
  <c r="E56" i="20" s="1"/>
  <c r="W217" i="19"/>
  <c r="H65" i="4"/>
  <c r="H138" i="4" s="1"/>
  <c r="G190" i="19"/>
  <c r="L91" i="16"/>
  <c r="L89" i="16" s="1"/>
  <c r="L101" i="16"/>
  <c r="L164" i="4" s="1"/>
  <c r="L52" i="16"/>
  <c r="L62" i="4"/>
  <c r="L135" i="4" s="1"/>
  <c r="L184" i="19"/>
  <c r="M65" i="4"/>
  <c r="M138" i="4" s="1"/>
  <c r="K65" i="4"/>
  <c r="K138" i="4" s="1"/>
  <c r="P160" i="18"/>
  <c r="R160" i="17"/>
  <c r="E160" i="17"/>
  <c r="H191" i="19"/>
  <c r="H187" i="19"/>
  <c r="H183" i="19"/>
  <c r="H185" i="19"/>
  <c r="H229" i="19"/>
  <c r="H188" i="19"/>
  <c r="H192" i="19"/>
  <c r="H77" i="16"/>
  <c r="H76" i="16" s="1"/>
  <c r="H81" i="16"/>
  <c r="C171" i="18"/>
  <c r="G174" i="17"/>
  <c r="G170" i="17"/>
  <c r="G166" i="17"/>
  <c r="G162" i="17"/>
  <c r="G172" i="17"/>
  <c r="G168" i="17"/>
  <c r="G164" i="17"/>
  <c r="G169" i="17"/>
  <c r="G167" i="17"/>
  <c r="G165" i="17"/>
  <c r="G163" i="17"/>
  <c r="G161" i="17"/>
  <c r="G175" i="17"/>
  <c r="G53" i="16"/>
  <c r="G173" i="17"/>
  <c r="F160" i="17"/>
  <c r="R217" i="15"/>
  <c r="R213" i="15"/>
  <c r="R209" i="15"/>
  <c r="R218" i="15"/>
  <c r="R214" i="15"/>
  <c r="R210" i="15"/>
  <c r="R211" i="15"/>
  <c r="R78" i="12"/>
  <c r="R71" i="12"/>
  <c r="R70" i="12" s="1"/>
  <c r="R220" i="15"/>
  <c r="R253" i="15"/>
  <c r="Q106" i="11"/>
  <c r="Q52" i="8"/>
  <c r="Q51" i="8" s="1"/>
  <c r="Q115" i="11"/>
  <c r="Q107" i="11"/>
  <c r="Q136" i="11"/>
  <c r="Q112" i="11"/>
  <c r="Q108" i="11"/>
  <c r="Q113" i="11"/>
  <c r="Q55" i="8"/>
  <c r="Q109" i="11"/>
  <c r="Q105" i="11"/>
  <c r="W54" i="8"/>
  <c r="W99" i="4" s="1"/>
  <c r="W100" i="4"/>
  <c r="W67" i="8"/>
  <c r="W156" i="4" s="1"/>
  <c r="V100" i="11"/>
  <c r="D176" i="15"/>
  <c r="D185" i="15"/>
  <c r="D182" i="15"/>
  <c r="D178" i="15"/>
  <c r="D71" i="12"/>
  <c r="D70" i="12" s="1"/>
  <c r="D233" i="15"/>
  <c r="D76" i="12"/>
  <c r="D179" i="15"/>
  <c r="D183" i="15"/>
  <c r="F63" i="12"/>
  <c r="F86" i="12"/>
  <c r="F57" i="4"/>
  <c r="F132" i="4" s="1"/>
  <c r="W98" i="12"/>
  <c r="W159" i="4" s="1"/>
  <c r="W86" i="12"/>
  <c r="W63" i="12"/>
  <c r="W57" i="4"/>
  <c r="W132" i="4" s="1"/>
  <c r="M63" i="12"/>
  <c r="M86" i="12"/>
  <c r="M57" i="4"/>
  <c r="M132" i="4" s="1"/>
  <c r="E67" i="8"/>
  <c r="E156" i="4" s="1"/>
  <c r="D53" i="7"/>
  <c r="E52" i="7"/>
  <c r="E54" i="7"/>
  <c r="S52" i="7"/>
  <c r="E5" i="5"/>
  <c r="H129" i="4"/>
  <c r="C55" i="7"/>
  <c r="K48" i="6"/>
  <c r="P46" i="6"/>
  <c r="V47" i="6"/>
  <c r="W46" i="6"/>
  <c r="G67" i="8"/>
  <c r="G156" i="4" s="1"/>
  <c r="V48" i="6"/>
  <c r="B45" i="6"/>
  <c r="I45" i="6"/>
  <c r="L27" i="5"/>
  <c r="C27" i="5"/>
  <c r="P176" i="23"/>
  <c r="P172" i="23"/>
  <c r="P179" i="23"/>
  <c r="P170" i="23"/>
  <c r="P165" i="23" s="1"/>
  <c r="P62" i="20"/>
  <c r="L185" i="19"/>
  <c r="L191" i="19"/>
  <c r="L187" i="19"/>
  <c r="L183" i="19"/>
  <c r="L229" i="19"/>
  <c r="L188" i="19"/>
  <c r="L192" i="19"/>
  <c r="L81" i="16"/>
  <c r="V173" i="18"/>
  <c r="V169" i="18"/>
  <c r="V165" i="18"/>
  <c r="V161" i="18"/>
  <c r="V217" i="18"/>
  <c r="V164" i="18"/>
  <c r="V175" i="18"/>
  <c r="V168" i="18"/>
  <c r="V172" i="18"/>
  <c r="V162" i="18"/>
  <c r="V97" i="16"/>
  <c r="V95" i="16" s="1"/>
  <c r="V170" i="18"/>
  <c r="V174" i="18"/>
  <c r="V163" i="18"/>
  <c r="V167" i="18"/>
  <c r="C65" i="4"/>
  <c r="C138" i="4" s="1"/>
  <c r="K217" i="15"/>
  <c r="K213" i="15"/>
  <c r="K209" i="15"/>
  <c r="K218" i="15"/>
  <c r="K214" i="15"/>
  <c r="K210" i="15"/>
  <c r="K253" i="15"/>
  <c r="K211" i="15"/>
  <c r="K220" i="15"/>
  <c r="K78" i="12"/>
  <c r="E74" i="24"/>
  <c r="E171" i="4" s="1"/>
  <c r="E69" i="4"/>
  <c r="E142" i="4" s="1"/>
  <c r="R74" i="24"/>
  <c r="R171" i="4" s="1"/>
  <c r="R69" i="4"/>
  <c r="R142" i="4" s="1"/>
  <c r="B101" i="16"/>
  <c r="B164" i="4" s="1"/>
  <c r="B52" i="16"/>
  <c r="B91" i="16"/>
  <c r="B89" i="16" s="1"/>
  <c r="B62" i="4"/>
  <c r="B135" i="4" s="1"/>
  <c r="N52" i="16"/>
  <c r="N91" i="16"/>
  <c r="N89" i="16" s="1"/>
  <c r="N62" i="4"/>
  <c r="N135" i="4" s="1"/>
  <c r="B72" i="33"/>
  <c r="D113" i="29"/>
  <c r="L74" i="24"/>
  <c r="L171" i="4" s="1"/>
  <c r="L69" i="4"/>
  <c r="L142" i="4" s="1"/>
  <c r="M74" i="24"/>
  <c r="M171" i="4" s="1"/>
  <c r="M69" i="4"/>
  <c r="M142" i="4" s="1"/>
  <c r="K143" i="23"/>
  <c r="K139" i="23"/>
  <c r="K144" i="23"/>
  <c r="K140" i="23"/>
  <c r="K137" i="23"/>
  <c r="K60" i="20"/>
  <c r="K57" i="20"/>
  <c r="K56" i="20" s="1"/>
  <c r="N74" i="24"/>
  <c r="N171" i="4" s="1"/>
  <c r="N69" i="4"/>
  <c r="N142" i="4" s="1"/>
  <c r="T141" i="23"/>
  <c r="S141" i="23"/>
  <c r="F179" i="23"/>
  <c r="F176" i="23"/>
  <c r="F172" i="23"/>
  <c r="F170" i="23"/>
  <c r="F62" i="20"/>
  <c r="U158" i="23"/>
  <c r="U161" i="23"/>
  <c r="U155" i="23"/>
  <c r="U163" i="23"/>
  <c r="U154" i="23"/>
  <c r="U151" i="23"/>
  <c r="U61" i="20"/>
  <c r="S161" i="23"/>
  <c r="S158" i="23"/>
  <c r="S154" i="23"/>
  <c r="S151" i="23"/>
  <c r="S61" i="20"/>
  <c r="S155" i="23"/>
  <c r="S163" i="23"/>
  <c r="W160" i="23"/>
  <c r="E175" i="23"/>
  <c r="E113" i="4"/>
  <c r="W137" i="23"/>
  <c r="W143" i="23"/>
  <c r="W139" i="23"/>
  <c r="W60" i="20"/>
  <c r="W57" i="20"/>
  <c r="W56" i="20" s="1"/>
  <c r="W140" i="23"/>
  <c r="W144" i="23"/>
  <c r="O160" i="19"/>
  <c r="Q229" i="19"/>
  <c r="Q192" i="19"/>
  <c r="Q188" i="19"/>
  <c r="Q183" i="19"/>
  <c r="Q187" i="19"/>
  <c r="Q191" i="19"/>
  <c r="Q185" i="19"/>
  <c r="Q81" i="16"/>
  <c r="Q77" i="16"/>
  <c r="Q76" i="16" s="1"/>
  <c r="T172" i="18"/>
  <c r="T168" i="18"/>
  <c r="T164" i="18"/>
  <c r="T174" i="18"/>
  <c r="T167" i="18"/>
  <c r="T175" i="18"/>
  <c r="T161" i="18"/>
  <c r="T165" i="18"/>
  <c r="T169" i="18"/>
  <c r="T173" i="18"/>
  <c r="T162" i="18"/>
  <c r="T217" i="18"/>
  <c r="T163" i="18"/>
  <c r="T97" i="16"/>
  <c r="T95" i="16" s="1"/>
  <c r="T166" i="18"/>
  <c r="T170" i="18"/>
  <c r="J217" i="18"/>
  <c r="J175" i="18"/>
  <c r="J167" i="18"/>
  <c r="J163" i="18"/>
  <c r="J168" i="18"/>
  <c r="J97" i="16"/>
  <c r="J95" i="16" s="1"/>
  <c r="J172" i="18"/>
  <c r="J161" i="18"/>
  <c r="J165" i="18"/>
  <c r="J169" i="18"/>
  <c r="J162" i="18"/>
  <c r="J173" i="18"/>
  <c r="J170" i="18"/>
  <c r="J174" i="18"/>
  <c r="J164" i="18"/>
  <c r="D91" i="16"/>
  <c r="D89" i="16" s="1"/>
  <c r="D52" i="16"/>
  <c r="D62" i="4"/>
  <c r="D135" i="4" s="1"/>
  <c r="N65" i="4"/>
  <c r="N138" i="4" s="1"/>
  <c r="L65" i="4"/>
  <c r="L138" i="4" s="1"/>
  <c r="N171" i="18"/>
  <c r="O172" i="18"/>
  <c r="O168" i="18"/>
  <c r="O164" i="18"/>
  <c r="O173" i="18"/>
  <c r="O169" i="18"/>
  <c r="O165" i="18"/>
  <c r="O161" i="18"/>
  <c r="O217" i="18"/>
  <c r="O170" i="18"/>
  <c r="O174" i="18"/>
  <c r="O163" i="18"/>
  <c r="O167" i="18"/>
  <c r="O97" i="16"/>
  <c r="O95" i="16" s="1"/>
  <c r="O175" i="18"/>
  <c r="O162" i="18"/>
  <c r="K160" i="17"/>
  <c r="U160" i="17"/>
  <c r="J190" i="19"/>
  <c r="O191" i="19"/>
  <c r="O187" i="19"/>
  <c r="O183" i="19"/>
  <c r="O229" i="19"/>
  <c r="O185" i="19"/>
  <c r="O188" i="19"/>
  <c r="O192" i="19"/>
  <c r="O190" i="19"/>
  <c r="O81" i="16"/>
  <c r="O77" i="16"/>
  <c r="O76" i="16" s="1"/>
  <c r="K217" i="19"/>
  <c r="K176" i="19"/>
  <c r="K167" i="19"/>
  <c r="K172" i="19"/>
  <c r="K168" i="19"/>
  <c r="K173" i="19"/>
  <c r="K169" i="19"/>
  <c r="K165" i="19"/>
  <c r="K80" i="16"/>
  <c r="K77" i="16"/>
  <c r="K76" i="16" s="1"/>
  <c r="J61" i="4"/>
  <c r="J134" i="4" s="1"/>
  <c r="S217" i="15"/>
  <c r="S213" i="15"/>
  <c r="S209" i="15"/>
  <c r="S218" i="15"/>
  <c r="S214" i="15"/>
  <c r="S210" i="15"/>
  <c r="S211" i="15"/>
  <c r="S253" i="15"/>
  <c r="S71" i="12"/>
  <c r="S70" i="12" s="1"/>
  <c r="S220" i="15"/>
  <c r="S78" i="12"/>
  <c r="P101" i="16"/>
  <c r="P164" i="4" s="1"/>
  <c r="P52" i="16"/>
  <c r="P91" i="16"/>
  <c r="P62" i="4"/>
  <c r="P135" i="4" s="1"/>
  <c r="F181" i="15"/>
  <c r="E176" i="15"/>
  <c r="E185" i="15"/>
  <c r="E182" i="15"/>
  <c r="E178" i="15"/>
  <c r="E233" i="15"/>
  <c r="E76" i="12"/>
  <c r="E179" i="15"/>
  <c r="E183" i="15"/>
  <c r="E71" i="12"/>
  <c r="E70" i="12" s="1"/>
  <c r="Q96" i="12"/>
  <c r="Q157" i="4" s="1"/>
  <c r="Q55" i="4"/>
  <c r="Q111" i="11"/>
  <c r="W100" i="11"/>
  <c r="H55" i="8"/>
  <c r="H106" i="11"/>
  <c r="H52" i="8"/>
  <c r="H51" i="8" s="1"/>
  <c r="H115" i="11"/>
  <c r="H107" i="11"/>
  <c r="H136" i="11"/>
  <c r="H112" i="11"/>
  <c r="H108" i="11"/>
  <c r="H109" i="11"/>
  <c r="H105" i="11"/>
  <c r="H113" i="11"/>
  <c r="G59" i="8"/>
  <c r="G52" i="4"/>
  <c r="D181" i="15"/>
  <c r="G54" i="8"/>
  <c r="G99" i="4" s="1"/>
  <c r="G100" i="4"/>
  <c r="S66" i="8"/>
  <c r="S155" i="4" s="1"/>
  <c r="D54" i="7"/>
  <c r="D52" i="7"/>
  <c r="S54" i="7"/>
  <c r="R67" i="8"/>
  <c r="R156" i="4" s="1"/>
  <c r="T48" i="6"/>
  <c r="Q43" i="6"/>
  <c r="S216" i="15"/>
  <c r="H46" i="6"/>
  <c r="N47" i="6"/>
  <c r="S47" i="6"/>
  <c r="J47" i="6"/>
  <c r="W44" i="6"/>
  <c r="N48" i="6"/>
  <c r="J42" i="6"/>
  <c r="J41" i="6" s="1"/>
  <c r="F27" i="5"/>
  <c r="Q42" i="6"/>
  <c r="J99" i="12"/>
  <c r="J160" i="4" s="1"/>
  <c r="D27" i="5"/>
  <c r="B5" i="7"/>
  <c r="K185" i="19"/>
  <c r="K191" i="19"/>
  <c r="K187" i="19"/>
  <c r="K183" i="19"/>
  <c r="K229" i="19"/>
  <c r="K184" i="19"/>
  <c r="K188" i="19"/>
  <c r="K192" i="19"/>
  <c r="K81" i="16"/>
  <c r="O65" i="4"/>
  <c r="O138" i="4" s="1"/>
  <c r="Q173" i="18"/>
  <c r="Q169" i="18"/>
  <c r="Q165" i="18"/>
  <c r="Q161" i="18"/>
  <c r="Q217" i="18"/>
  <c r="Q174" i="18"/>
  <c r="Q170" i="18"/>
  <c r="Q162" i="18"/>
  <c r="Q163" i="18"/>
  <c r="Q167" i="18"/>
  <c r="Q97" i="16"/>
  <c r="Q95" i="16" s="1"/>
  <c r="Q171" i="18"/>
  <c r="Q175" i="18"/>
  <c r="Q164" i="18"/>
  <c r="Q168" i="18"/>
  <c r="Q172" i="18"/>
  <c r="E45" i="6"/>
  <c r="E42" i="6"/>
  <c r="W27" i="5"/>
  <c r="F74" i="24"/>
  <c r="F171" i="4" s="1"/>
  <c r="F69" i="4"/>
  <c r="F142" i="4" s="1"/>
  <c r="M158" i="23"/>
  <c r="M161" i="23"/>
  <c r="M163" i="23"/>
  <c r="M155" i="23"/>
  <c r="M154" i="23"/>
  <c r="M151" i="23"/>
  <c r="M146" i="23" s="1"/>
  <c r="M61" i="20"/>
  <c r="M57" i="20"/>
  <c r="M56" i="20" s="1"/>
  <c r="C185" i="19"/>
  <c r="C191" i="19"/>
  <c r="C187" i="19"/>
  <c r="C183" i="19"/>
  <c r="C229" i="19"/>
  <c r="C184" i="19"/>
  <c r="C188" i="19"/>
  <c r="C192" i="19"/>
  <c r="C81" i="16"/>
  <c r="G65" i="4"/>
  <c r="G138" i="4" s="1"/>
  <c r="N185" i="15"/>
  <c r="N182" i="15"/>
  <c r="N178" i="15"/>
  <c r="N233" i="15"/>
  <c r="N183" i="15"/>
  <c r="N179" i="15"/>
  <c r="N76" i="12"/>
  <c r="N176" i="15"/>
  <c r="N71" i="12"/>
  <c r="N70" i="12" s="1"/>
  <c r="R89" i="16"/>
  <c r="V63" i="12"/>
  <c r="V86" i="12"/>
  <c r="V57" i="4"/>
  <c r="V132" i="4" s="1"/>
  <c r="D74" i="24"/>
  <c r="D171" i="4" s="1"/>
  <c r="D69" i="4"/>
  <c r="D142" i="4" s="1"/>
  <c r="P163" i="23"/>
  <c r="P155" i="23"/>
  <c r="P154" i="23"/>
  <c r="P151" i="23"/>
  <c r="P161" i="23"/>
  <c r="P153" i="23"/>
  <c r="P61" i="20"/>
  <c r="P158" i="23"/>
  <c r="K74" i="24"/>
  <c r="K171" i="4" s="1"/>
  <c r="K69" i="4"/>
  <c r="K142" i="4" s="1"/>
  <c r="C143" i="23"/>
  <c r="C139" i="23"/>
  <c r="C144" i="23"/>
  <c r="C140" i="23"/>
  <c r="C137" i="23"/>
  <c r="C60" i="20"/>
  <c r="C57" i="20"/>
  <c r="C56" i="20" s="1"/>
  <c r="B74" i="24"/>
  <c r="B171" i="4" s="1"/>
  <c r="B69" i="4"/>
  <c r="B142" i="4" s="1"/>
  <c r="K141" i="23"/>
  <c r="D170" i="23"/>
  <c r="D179" i="23"/>
  <c r="D172" i="23"/>
  <c r="D176" i="23"/>
  <c r="D62" i="20"/>
  <c r="U157" i="23"/>
  <c r="S153" i="23"/>
  <c r="U179" i="23"/>
  <c r="U176" i="23"/>
  <c r="U170" i="23"/>
  <c r="U172" i="23"/>
  <c r="U62" i="20"/>
  <c r="S176" i="23"/>
  <c r="S170" i="23"/>
  <c r="S172" i="23"/>
  <c r="S179" i="23"/>
  <c r="S62" i="20"/>
  <c r="S175" i="23"/>
  <c r="P171" i="23"/>
  <c r="P157" i="23"/>
  <c r="P137" i="23"/>
  <c r="P143" i="23"/>
  <c r="P139" i="23"/>
  <c r="P60" i="20"/>
  <c r="P57" i="20"/>
  <c r="P56" i="20" s="1"/>
  <c r="P140" i="23"/>
  <c r="P144" i="23"/>
  <c r="U113" i="4"/>
  <c r="N158" i="23"/>
  <c r="N154" i="23"/>
  <c r="N163" i="23"/>
  <c r="N155" i="23"/>
  <c r="N151" i="23"/>
  <c r="N161" i="23"/>
  <c r="N61" i="20"/>
  <c r="N57" i="20"/>
  <c r="N56" i="20" s="1"/>
  <c r="N157" i="23"/>
  <c r="L161" i="23"/>
  <c r="L158" i="23"/>
  <c r="L163" i="23"/>
  <c r="L155" i="23"/>
  <c r="L154" i="23"/>
  <c r="L160" i="23"/>
  <c r="L151" i="23"/>
  <c r="L61" i="20"/>
  <c r="L57" i="20"/>
  <c r="L56" i="20" s="1"/>
  <c r="W141" i="23"/>
  <c r="I59" i="20"/>
  <c r="R229" i="19"/>
  <c r="R192" i="19"/>
  <c r="R188" i="19"/>
  <c r="R183" i="19"/>
  <c r="R187" i="19"/>
  <c r="R191" i="19"/>
  <c r="R185" i="19"/>
  <c r="R81" i="16"/>
  <c r="R77" i="16"/>
  <c r="R76" i="16" s="1"/>
  <c r="W65" i="4"/>
  <c r="W138" i="4" s="1"/>
  <c r="I229" i="19"/>
  <c r="I192" i="19"/>
  <c r="I188" i="19"/>
  <c r="I183" i="19"/>
  <c r="I81" i="16"/>
  <c r="I187" i="19"/>
  <c r="I185" i="19"/>
  <c r="I191" i="19"/>
  <c r="B79" i="20"/>
  <c r="B170" i="4" s="1"/>
  <c r="R184" i="19"/>
  <c r="E77" i="20"/>
  <c r="E168" i="4" s="1"/>
  <c r="T171" i="18"/>
  <c r="C166" i="18"/>
  <c r="E175" i="18"/>
  <c r="E167" i="18"/>
  <c r="E163" i="18"/>
  <c r="E172" i="18"/>
  <c r="E168" i="18"/>
  <c r="E164" i="18"/>
  <c r="E170" i="18"/>
  <c r="E174" i="18"/>
  <c r="E217" i="18"/>
  <c r="E161" i="18"/>
  <c r="E165" i="18"/>
  <c r="E169" i="18"/>
  <c r="E97" i="16"/>
  <c r="E95" i="16" s="1"/>
  <c r="E166" i="18"/>
  <c r="E173" i="18"/>
  <c r="E162" i="18"/>
  <c r="G171" i="18"/>
  <c r="T218" i="15"/>
  <c r="T214" i="15"/>
  <c r="T210" i="15"/>
  <c r="T211" i="15"/>
  <c r="T253" i="15"/>
  <c r="T220" i="15"/>
  <c r="T209" i="15"/>
  <c r="T217" i="15"/>
  <c r="T213" i="15"/>
  <c r="T78" i="12"/>
  <c r="T217" i="19"/>
  <c r="T176" i="19"/>
  <c r="T167" i="19"/>
  <c r="T172" i="19"/>
  <c r="T168" i="19"/>
  <c r="T173" i="19"/>
  <c r="T169" i="19"/>
  <c r="T165" i="19"/>
  <c r="T80" i="16"/>
  <c r="T101" i="16" s="1"/>
  <c r="T164" i="4" s="1"/>
  <c r="T77" i="16"/>
  <c r="T76" i="16" s="1"/>
  <c r="F89" i="16"/>
  <c r="Q190" i="19"/>
  <c r="S217" i="18"/>
  <c r="S174" i="18"/>
  <c r="S170" i="18"/>
  <c r="S162" i="18"/>
  <c r="S175" i="18"/>
  <c r="S167" i="18"/>
  <c r="S163" i="18"/>
  <c r="S164" i="18"/>
  <c r="S168" i="18"/>
  <c r="S172" i="18"/>
  <c r="S161" i="18"/>
  <c r="S165" i="18"/>
  <c r="S169" i="18"/>
  <c r="S173" i="18"/>
  <c r="S97" i="16"/>
  <c r="S95" i="16" s="1"/>
  <c r="Q101" i="16"/>
  <c r="Q164" i="4" s="1"/>
  <c r="Q52" i="16"/>
  <c r="Q91" i="16"/>
  <c r="Q62" i="4"/>
  <c r="Q135" i="4" s="1"/>
  <c r="C204" i="15"/>
  <c r="P160" i="17"/>
  <c r="J217" i="15"/>
  <c r="J213" i="15"/>
  <c r="J209" i="15"/>
  <c r="J218" i="15"/>
  <c r="J214" i="15"/>
  <c r="J210" i="15"/>
  <c r="J253" i="15"/>
  <c r="J211" i="15"/>
  <c r="J78" i="12"/>
  <c r="J220" i="15"/>
  <c r="J216" i="15"/>
  <c r="I106" i="11"/>
  <c r="I52" i="8"/>
  <c r="I51" i="8" s="1"/>
  <c r="I115" i="11"/>
  <c r="I107" i="11"/>
  <c r="I136" i="11"/>
  <c r="I112" i="11"/>
  <c r="I108" i="11"/>
  <c r="I105" i="11"/>
  <c r="I100" i="11" s="1"/>
  <c r="I55" i="8"/>
  <c r="I109" i="11"/>
  <c r="I113" i="11"/>
  <c r="V59" i="8"/>
  <c r="V52" i="4"/>
  <c r="H111" i="11"/>
  <c r="T176" i="15"/>
  <c r="T185" i="15"/>
  <c r="T182" i="15"/>
  <c r="T178" i="15"/>
  <c r="T179" i="15"/>
  <c r="T71" i="12"/>
  <c r="T70" i="12" s="1"/>
  <c r="T183" i="15"/>
  <c r="T76" i="12"/>
  <c r="T233" i="15"/>
  <c r="K75" i="12"/>
  <c r="K105" i="4"/>
  <c r="G100" i="11"/>
  <c r="O98" i="12"/>
  <c r="O159" i="4" s="1"/>
  <c r="O86" i="12"/>
  <c r="O63" i="12"/>
  <c r="O57" i="4"/>
  <c r="O132" i="4" s="1"/>
  <c r="E63" i="12"/>
  <c r="E57" i="4"/>
  <c r="E132" i="4" s="1"/>
  <c r="E86" i="12"/>
  <c r="K55" i="4"/>
  <c r="M5" i="7"/>
  <c r="M55" i="7" s="1"/>
  <c r="J67" i="8"/>
  <c r="J156" i="4" s="1"/>
  <c r="I43" i="6"/>
  <c r="K216" i="15"/>
  <c r="U47" i="6"/>
  <c r="F47" i="6"/>
  <c r="G46" i="6"/>
  <c r="M5" i="6"/>
  <c r="G53" i="7"/>
  <c r="I53" i="7"/>
  <c r="K47" i="6"/>
  <c r="H44" i="6"/>
  <c r="H41" i="6" s="1"/>
  <c r="B47" i="6"/>
  <c r="Q47" i="6"/>
  <c r="B42" i="6"/>
  <c r="E48" i="6"/>
  <c r="I42" i="6"/>
  <c r="U48" i="5"/>
  <c r="N5" i="5"/>
  <c r="N47" i="5" s="1"/>
  <c r="B27" i="5"/>
  <c r="I27" i="5"/>
  <c r="F43" i="6"/>
  <c r="H47" i="6"/>
  <c r="C5" i="6"/>
  <c r="Q59" i="20" l="1"/>
  <c r="Q113" i="4"/>
  <c r="Q77" i="20"/>
  <c r="Q168" i="4" s="1"/>
  <c r="H165" i="23"/>
  <c r="M113" i="4"/>
  <c r="M77" i="20"/>
  <c r="M168" i="4" s="1"/>
  <c r="J114" i="4"/>
  <c r="J78" i="20"/>
  <c r="J169" i="4" s="1"/>
  <c r="C165" i="23"/>
  <c r="O114" i="4"/>
  <c r="O78" i="20"/>
  <c r="O169" i="4" s="1"/>
  <c r="T146" i="23"/>
  <c r="E132" i="23"/>
  <c r="R59" i="20"/>
  <c r="R113" i="4"/>
  <c r="R77" i="20"/>
  <c r="R168" i="4" s="1"/>
  <c r="I132" i="23"/>
  <c r="N113" i="4"/>
  <c r="N77" i="20"/>
  <c r="N168" i="4" s="1"/>
  <c r="L165" i="23"/>
  <c r="F165" i="23"/>
  <c r="H132" i="23"/>
  <c r="I113" i="4"/>
  <c r="I77" i="20"/>
  <c r="I168" i="4" s="1"/>
  <c r="B113" i="4"/>
  <c r="B77" i="20"/>
  <c r="B168" i="4" s="1"/>
  <c r="I114" i="4"/>
  <c r="I78" i="20"/>
  <c r="I169" i="4" s="1"/>
  <c r="W55" i="7"/>
  <c r="J59" i="20"/>
  <c r="N165" i="23"/>
  <c r="W52" i="7"/>
  <c r="U165" i="23"/>
  <c r="D146" i="23"/>
  <c r="K55" i="7"/>
  <c r="K53" i="7"/>
  <c r="D160" i="19"/>
  <c r="K178" i="19"/>
  <c r="O54" i="7"/>
  <c r="R178" i="19"/>
  <c r="O55" i="7"/>
  <c r="J178" i="19"/>
  <c r="D110" i="4"/>
  <c r="D102" i="16"/>
  <c r="D165" i="4" s="1"/>
  <c r="C178" i="19"/>
  <c r="V160" i="19"/>
  <c r="M160" i="18"/>
  <c r="L160" i="18"/>
  <c r="B160" i="18"/>
  <c r="H160" i="18"/>
  <c r="K160" i="18"/>
  <c r="U62" i="4"/>
  <c r="U135" i="4" s="1"/>
  <c r="U52" i="16"/>
  <c r="U61" i="4" s="1"/>
  <c r="U134" i="4" s="1"/>
  <c r="U91" i="16"/>
  <c r="U89" i="16" s="1"/>
  <c r="O160" i="18"/>
  <c r="V53" i="7"/>
  <c r="V47" i="7" s="1"/>
  <c r="V55" i="7"/>
  <c r="T171" i="15"/>
  <c r="J52" i="7"/>
  <c r="S98" i="12"/>
  <c r="S159" i="4" s="1"/>
  <c r="H53" i="7"/>
  <c r="V54" i="7"/>
  <c r="F107" i="4"/>
  <c r="F101" i="12"/>
  <c r="F162" i="4" s="1"/>
  <c r="B96" i="12"/>
  <c r="B157" i="4" s="1"/>
  <c r="L52" i="7"/>
  <c r="L55" i="7"/>
  <c r="S51" i="4"/>
  <c r="K54" i="7"/>
  <c r="K47" i="7" s="1"/>
  <c r="J53" i="7"/>
  <c r="O53" i="7"/>
  <c r="O47" i="7" s="1"/>
  <c r="L53" i="7"/>
  <c r="L47" i="7" s="1"/>
  <c r="R100" i="4"/>
  <c r="R66" i="8"/>
  <c r="R155" i="4" s="1"/>
  <c r="R54" i="8"/>
  <c r="J55" i="7"/>
  <c r="T54" i="8"/>
  <c r="T100" i="4"/>
  <c r="T66" i="8"/>
  <c r="T155" i="4" s="1"/>
  <c r="L100" i="4"/>
  <c r="L66" i="8"/>
  <c r="L155" i="4" s="1"/>
  <c r="L54" i="8"/>
  <c r="U52" i="7"/>
  <c r="C47" i="7"/>
  <c r="J100" i="4"/>
  <c r="J66" i="8"/>
  <c r="J155" i="4" s="1"/>
  <c r="G65" i="8"/>
  <c r="G154" i="4" s="1"/>
  <c r="U66" i="8"/>
  <c r="U155" i="4" s="1"/>
  <c r="U100" i="4"/>
  <c r="T55" i="7"/>
  <c r="U54" i="8"/>
  <c r="U99" i="4" s="1"/>
  <c r="M100" i="4"/>
  <c r="M66" i="8"/>
  <c r="M155" i="4" s="1"/>
  <c r="P100" i="11"/>
  <c r="P54" i="7"/>
  <c r="T52" i="7"/>
  <c r="J54" i="8"/>
  <c r="U55" i="7"/>
  <c r="P52" i="7"/>
  <c r="V65" i="8"/>
  <c r="V154" i="4" s="1"/>
  <c r="F52" i="7"/>
  <c r="N52" i="7"/>
  <c r="N55" i="7"/>
  <c r="N53" i="7"/>
  <c r="U53" i="7"/>
  <c r="N47" i="7"/>
  <c r="R52" i="7"/>
  <c r="R55" i="7"/>
  <c r="Q52" i="7"/>
  <c r="Q55" i="7"/>
  <c r="T53" i="7"/>
  <c r="R54" i="7"/>
  <c r="F55" i="7"/>
  <c r="S47" i="7"/>
  <c r="D47" i="7"/>
  <c r="F53" i="7"/>
  <c r="Q54" i="7"/>
  <c r="P53" i="7"/>
  <c r="W41" i="6"/>
  <c r="U42" i="5"/>
  <c r="U47" i="5"/>
  <c r="U43" i="5"/>
  <c r="U44" i="5"/>
  <c r="E47" i="7"/>
  <c r="M47" i="5"/>
  <c r="M46" i="5"/>
  <c r="M45" i="5"/>
  <c r="U41" i="6"/>
  <c r="M43" i="5"/>
  <c r="M48" i="5"/>
  <c r="O46" i="6"/>
  <c r="N41" i="6"/>
  <c r="M42" i="5"/>
  <c r="M41" i="5" s="1"/>
  <c r="U45" i="5"/>
  <c r="U41" i="5" s="1"/>
  <c r="M44" i="5"/>
  <c r="E41" i="6"/>
  <c r="L48" i="6"/>
  <c r="O45" i="6"/>
  <c r="O48" i="6"/>
  <c r="W47" i="7"/>
  <c r="O42" i="6"/>
  <c r="O41" i="6" s="1"/>
  <c r="O47" i="6"/>
  <c r="H52" i="7"/>
  <c r="H55" i="7"/>
  <c r="O44" i="6"/>
  <c r="F41" i="6"/>
  <c r="E112" i="4"/>
  <c r="E76" i="20"/>
  <c r="E167" i="4" s="1"/>
  <c r="F115" i="4"/>
  <c r="F79" i="20"/>
  <c r="F170" i="4" s="1"/>
  <c r="C79" i="16"/>
  <c r="C101" i="16"/>
  <c r="C164" i="4" s="1"/>
  <c r="C109" i="4"/>
  <c r="C42" i="6"/>
  <c r="C43" i="6"/>
  <c r="C44" i="6"/>
  <c r="C45" i="6"/>
  <c r="C46" i="6"/>
  <c r="J204" i="15"/>
  <c r="S115" i="4"/>
  <c r="S79" i="20"/>
  <c r="S170" i="4" s="1"/>
  <c r="N171" i="15"/>
  <c r="S107" i="4"/>
  <c r="S101" i="12"/>
  <c r="S162" i="4" s="1"/>
  <c r="S73" i="12"/>
  <c r="Q110" i="4"/>
  <c r="Q79" i="16"/>
  <c r="Q108" i="4" s="1"/>
  <c r="Q102" i="16"/>
  <c r="Q165" i="4" s="1"/>
  <c r="U114" i="4"/>
  <c r="U78" i="20"/>
  <c r="U169" i="4" s="1"/>
  <c r="H178" i="19"/>
  <c r="P54" i="8"/>
  <c r="P100" i="4"/>
  <c r="P66" i="8"/>
  <c r="P155" i="4" s="1"/>
  <c r="U105" i="4"/>
  <c r="U99" i="12"/>
  <c r="U160" i="4" s="1"/>
  <c r="U75" i="12"/>
  <c r="S41" i="6"/>
  <c r="T204" i="15"/>
  <c r="I110" i="4"/>
  <c r="I102" i="16"/>
  <c r="I165" i="4" s="1"/>
  <c r="I79" i="16"/>
  <c r="L146" i="23"/>
  <c r="C59" i="20"/>
  <c r="C113" i="4"/>
  <c r="C77" i="20"/>
  <c r="C168" i="4" s="1"/>
  <c r="N75" i="12"/>
  <c r="N105" i="4"/>
  <c r="N99" i="12"/>
  <c r="N160" i="4" s="1"/>
  <c r="W5" i="5"/>
  <c r="W48" i="5" s="1"/>
  <c r="B55" i="7"/>
  <c r="B53" i="7"/>
  <c r="B52" i="7"/>
  <c r="K79" i="16"/>
  <c r="K109" i="4"/>
  <c r="K101" i="16"/>
  <c r="K164" i="4" s="1"/>
  <c r="W132" i="23"/>
  <c r="U146" i="23"/>
  <c r="L178" i="19"/>
  <c r="R204" i="15"/>
  <c r="L61" i="4"/>
  <c r="E165" i="23"/>
  <c r="W178" i="19"/>
  <c r="G132" i="23"/>
  <c r="M115" i="4"/>
  <c r="M79" i="20"/>
  <c r="M170" i="4" s="1"/>
  <c r="K114" i="4"/>
  <c r="K78" i="20"/>
  <c r="K169" i="4" s="1"/>
  <c r="G160" i="18"/>
  <c r="L75" i="12"/>
  <c r="L105" i="4"/>
  <c r="L99" i="12"/>
  <c r="L160" i="4" s="1"/>
  <c r="W65" i="8"/>
  <c r="W154" i="4" s="1"/>
  <c r="B130" i="4"/>
  <c r="B51" i="4"/>
  <c r="V100" i="16"/>
  <c r="V163" i="4" s="1"/>
  <c r="V61" i="4"/>
  <c r="V134" i="4" s="1"/>
  <c r="F114" i="4"/>
  <c r="F78" i="20"/>
  <c r="F169" i="4" s="1"/>
  <c r="F59" i="20"/>
  <c r="K165" i="23"/>
  <c r="N115" i="4"/>
  <c r="N79" i="20"/>
  <c r="N170" i="4" s="1"/>
  <c r="T75" i="12"/>
  <c r="T105" i="4"/>
  <c r="T99" i="12"/>
  <c r="T160" i="4" s="1"/>
  <c r="L59" i="20"/>
  <c r="L114" i="4"/>
  <c r="L78" i="20"/>
  <c r="L169" i="4" s="1"/>
  <c r="D61" i="4"/>
  <c r="V160" i="18"/>
  <c r="Q46" i="5"/>
  <c r="Q44" i="5"/>
  <c r="Q42" i="5"/>
  <c r="Q47" i="5"/>
  <c r="Q43" i="5"/>
  <c r="Q45" i="5"/>
  <c r="D75" i="12"/>
  <c r="D105" i="4"/>
  <c r="D99" i="12"/>
  <c r="D160" i="4" s="1"/>
  <c r="G91" i="16"/>
  <c r="G101" i="16"/>
  <c r="G164" i="4" s="1"/>
  <c r="G52" i="16"/>
  <c r="G62" i="4"/>
  <c r="G135" i="4" s="1"/>
  <c r="W91" i="16"/>
  <c r="W101" i="16"/>
  <c r="W164" i="4" s="1"/>
  <c r="W52" i="16"/>
  <c r="W62" i="4"/>
  <c r="W135" i="4" s="1"/>
  <c r="J107" i="4"/>
  <c r="J101" i="12"/>
  <c r="J162" i="4" s="1"/>
  <c r="Q89" i="16"/>
  <c r="I178" i="19"/>
  <c r="C132" i="23"/>
  <c r="Q160" i="18"/>
  <c r="K110" i="4"/>
  <c r="K102" i="16"/>
  <c r="K165" i="4" s="1"/>
  <c r="Q130" i="4"/>
  <c r="K160" i="19"/>
  <c r="O178" i="19"/>
  <c r="S114" i="4"/>
  <c r="S78" i="20"/>
  <c r="S169" i="4" s="1"/>
  <c r="C5" i="5"/>
  <c r="C48" i="5" s="1"/>
  <c r="M55" i="4"/>
  <c r="M130" i="4" s="1"/>
  <c r="G160" i="17"/>
  <c r="H79" i="16"/>
  <c r="H110" i="4"/>
  <c r="H102" i="16"/>
  <c r="H165" i="4" s="1"/>
  <c r="S59" i="20"/>
  <c r="S77" i="20"/>
  <c r="S168" i="4" s="1"/>
  <c r="S113" i="4"/>
  <c r="J51" i="4"/>
  <c r="J130" i="4"/>
  <c r="H42" i="5"/>
  <c r="H47" i="5"/>
  <c r="H44" i="5"/>
  <c r="H43" i="5"/>
  <c r="H46" i="5"/>
  <c r="H45" i="5"/>
  <c r="K99" i="4"/>
  <c r="K65" i="8"/>
  <c r="E129" i="4"/>
  <c r="C114" i="4"/>
  <c r="C78" i="20"/>
  <c r="C169" i="4" s="1"/>
  <c r="E114" i="4"/>
  <c r="E78" i="20"/>
  <c r="E169" i="4" s="1"/>
  <c r="L115" i="4"/>
  <c r="L79" i="20"/>
  <c r="L170" i="4" s="1"/>
  <c r="G79" i="16"/>
  <c r="G108" i="4" s="1"/>
  <c r="G110" i="4"/>
  <c r="G102" i="16"/>
  <c r="G165" i="4" s="1"/>
  <c r="J110" i="4"/>
  <c r="J79" i="16"/>
  <c r="J102" i="16"/>
  <c r="J165" i="4" s="1"/>
  <c r="S5" i="5"/>
  <c r="S48" i="5" s="1"/>
  <c r="F129" i="4"/>
  <c r="O91" i="16"/>
  <c r="O101" i="16"/>
  <c r="O164" i="4" s="1"/>
  <c r="O52" i="16"/>
  <c r="O62" i="4"/>
  <c r="O135" i="4" s="1"/>
  <c r="P79" i="16"/>
  <c r="P108" i="4" s="1"/>
  <c r="P110" i="4"/>
  <c r="P102" i="16"/>
  <c r="P165" i="4" s="1"/>
  <c r="B76" i="20"/>
  <c r="B167" i="4" s="1"/>
  <c r="B112" i="4"/>
  <c r="N160" i="19"/>
  <c r="T59" i="20"/>
  <c r="T113" i="4"/>
  <c r="T77" i="20"/>
  <c r="T168" i="4" s="1"/>
  <c r="I130" i="4"/>
  <c r="C160" i="18"/>
  <c r="H114" i="4"/>
  <c r="H78" i="20"/>
  <c r="H169" i="4" s="1"/>
  <c r="V5" i="5"/>
  <c r="V48" i="5" s="1"/>
  <c r="R43" i="6"/>
  <c r="R42" i="6"/>
  <c r="R47" i="6"/>
  <c r="R45" i="6"/>
  <c r="R44" i="6"/>
  <c r="V79" i="16"/>
  <c r="V108" i="4" s="1"/>
  <c r="V109" i="4"/>
  <c r="M160" i="19"/>
  <c r="B102" i="16"/>
  <c r="B165" i="4" s="1"/>
  <c r="B110" i="4"/>
  <c r="B79" i="16"/>
  <c r="B108" i="4" s="1"/>
  <c r="T115" i="4"/>
  <c r="T79" i="20"/>
  <c r="T170" i="4" s="1"/>
  <c r="U129" i="4"/>
  <c r="U51" i="4"/>
  <c r="O59" i="20"/>
  <c r="O113" i="4"/>
  <c r="O77" i="20"/>
  <c r="O168" i="4" s="1"/>
  <c r="G41" i="6"/>
  <c r="R130" i="4"/>
  <c r="R51" i="4"/>
  <c r="R5" i="5"/>
  <c r="R48" i="5" s="1"/>
  <c r="W129" i="4"/>
  <c r="H96" i="12"/>
  <c r="H157" i="4" s="1"/>
  <c r="H55" i="4"/>
  <c r="P59" i="20"/>
  <c r="P113" i="4"/>
  <c r="P77" i="20"/>
  <c r="P168" i="4" s="1"/>
  <c r="G115" i="4"/>
  <c r="G79" i="20"/>
  <c r="G170" i="4" s="1"/>
  <c r="N48" i="5"/>
  <c r="F160" i="18"/>
  <c r="N160" i="18"/>
  <c r="Q61" i="4"/>
  <c r="Q134" i="4" s="1"/>
  <c r="S160" i="18"/>
  <c r="R110" i="4"/>
  <c r="R102" i="16"/>
  <c r="R165" i="4" s="1"/>
  <c r="R79" i="16"/>
  <c r="I76" i="20"/>
  <c r="I167" i="4" s="1"/>
  <c r="I112" i="4"/>
  <c r="N114" i="4"/>
  <c r="N78" i="20"/>
  <c r="N169" i="4" s="1"/>
  <c r="N59" i="20"/>
  <c r="U59" i="20"/>
  <c r="P132" i="23"/>
  <c r="S165" i="23"/>
  <c r="C110" i="4"/>
  <c r="C102" i="16"/>
  <c r="C165" i="4" s="1"/>
  <c r="D5" i="5"/>
  <c r="D48" i="5" s="1"/>
  <c r="J160" i="18"/>
  <c r="S146" i="23"/>
  <c r="B61" i="4"/>
  <c r="B134" i="4" s="1"/>
  <c r="B54" i="7"/>
  <c r="F55" i="4"/>
  <c r="F130" i="4" s="1"/>
  <c r="C115" i="4"/>
  <c r="C79" i="20"/>
  <c r="C170" i="4" s="1"/>
  <c r="S132" i="23"/>
  <c r="G165" i="23"/>
  <c r="S99" i="4"/>
  <c r="S65" i="8"/>
  <c r="K5" i="5"/>
  <c r="K48" i="5" s="1"/>
  <c r="G47" i="7"/>
  <c r="E65" i="8"/>
  <c r="E154" i="4" s="1"/>
  <c r="M171" i="15"/>
  <c r="F160" i="19"/>
  <c r="W114" i="4"/>
  <c r="W78" i="20"/>
  <c r="W169" i="4" s="1"/>
  <c r="O165" i="23"/>
  <c r="F65" i="8"/>
  <c r="F154" i="4" s="1"/>
  <c r="W79" i="16"/>
  <c r="W108" i="4" s="1"/>
  <c r="W110" i="4"/>
  <c r="W102" i="16"/>
  <c r="W165" i="4" s="1"/>
  <c r="T132" i="23"/>
  <c r="J5" i="5"/>
  <c r="J48" i="5" s="1"/>
  <c r="R46" i="6"/>
  <c r="M129" i="4"/>
  <c r="M51" i="4"/>
  <c r="I160" i="18"/>
  <c r="L79" i="16"/>
  <c r="L108" i="4" s="1"/>
  <c r="L109" i="4"/>
  <c r="E160" i="19"/>
  <c r="F146" i="23"/>
  <c r="N129" i="4"/>
  <c r="U65" i="8"/>
  <c r="U154" i="4" s="1"/>
  <c r="V171" i="15"/>
  <c r="T41" i="6"/>
  <c r="V55" i="4"/>
  <c r="V130" i="4" s="1"/>
  <c r="U55" i="4"/>
  <c r="U130" i="4" s="1"/>
  <c r="D165" i="23"/>
  <c r="E115" i="4"/>
  <c r="E79" i="20"/>
  <c r="E170" i="4" s="1"/>
  <c r="L171" i="15"/>
  <c r="P41" i="6"/>
  <c r="M54" i="7"/>
  <c r="M52" i="7"/>
  <c r="M53" i="7"/>
  <c r="I41" i="6"/>
  <c r="E55" i="4"/>
  <c r="E130" i="4" s="1"/>
  <c r="D115" i="4"/>
  <c r="D79" i="20"/>
  <c r="D170" i="4" s="1"/>
  <c r="H100" i="11"/>
  <c r="E171" i="15"/>
  <c r="O79" i="16"/>
  <c r="O108" i="4" s="1"/>
  <c r="O110" i="4"/>
  <c r="O102" i="16"/>
  <c r="O165" i="4" s="1"/>
  <c r="Q178" i="19"/>
  <c r="K59" i="20"/>
  <c r="K113" i="4"/>
  <c r="K77" i="20"/>
  <c r="K168" i="4" s="1"/>
  <c r="L5" i="5"/>
  <c r="L48" i="5" s="1"/>
  <c r="E42" i="5"/>
  <c r="E45" i="5"/>
  <c r="E43" i="5"/>
  <c r="E46" i="5"/>
  <c r="E44" i="5"/>
  <c r="E47" i="5"/>
  <c r="W55" i="4"/>
  <c r="W130" i="4" s="1"/>
  <c r="W96" i="12"/>
  <c r="W157" i="4" s="1"/>
  <c r="R107" i="4"/>
  <c r="R101" i="12"/>
  <c r="R162" i="4" s="1"/>
  <c r="R73" i="12"/>
  <c r="V115" i="4"/>
  <c r="V79" i="20"/>
  <c r="V170" i="4" s="1"/>
  <c r="P89" i="16"/>
  <c r="C146" i="23"/>
  <c r="E146" i="23"/>
  <c r="U160" i="19"/>
  <c r="C51" i="4"/>
  <c r="N55" i="4"/>
  <c r="N130" i="4" s="1"/>
  <c r="O160" i="17"/>
  <c r="M165" i="23"/>
  <c r="M61" i="4"/>
  <c r="M134" i="4" s="1"/>
  <c r="H146" i="23"/>
  <c r="J104" i="4"/>
  <c r="J73" i="12"/>
  <c r="J98" i="12"/>
  <c r="J159" i="4" s="1"/>
  <c r="M65" i="8"/>
  <c r="M154" i="4" s="1"/>
  <c r="L160" i="19"/>
  <c r="H59" i="20"/>
  <c r="H113" i="4"/>
  <c r="H77" i="20"/>
  <c r="H168" i="4" s="1"/>
  <c r="N65" i="8"/>
  <c r="N154" i="4" s="1"/>
  <c r="V105" i="4"/>
  <c r="V75" i="12"/>
  <c r="V99" i="12"/>
  <c r="V160" i="4" s="1"/>
  <c r="N45" i="5"/>
  <c r="N46" i="5"/>
  <c r="N42" i="5"/>
  <c r="N43" i="5"/>
  <c r="N44" i="5"/>
  <c r="F61" i="4"/>
  <c r="F134" i="4" s="1"/>
  <c r="F105" i="4"/>
  <c r="F75" i="12"/>
  <c r="F99" i="12"/>
  <c r="F160" i="4" s="1"/>
  <c r="D59" i="20"/>
  <c r="D114" i="4"/>
  <c r="D78" i="20"/>
  <c r="D169" i="4" s="1"/>
  <c r="P146" i="23"/>
  <c r="Q54" i="8"/>
  <c r="Q100" i="4"/>
  <c r="Q66" i="8"/>
  <c r="Q155" i="4" s="1"/>
  <c r="W115" i="4"/>
  <c r="W79" i="20"/>
  <c r="W170" i="4" s="1"/>
  <c r="K146" i="23"/>
  <c r="K130" i="4"/>
  <c r="K51" i="4"/>
  <c r="K104" i="4"/>
  <c r="K98" i="12"/>
  <c r="K159" i="4" s="1"/>
  <c r="K73" i="12"/>
  <c r="V129" i="4"/>
  <c r="E160" i="18"/>
  <c r="N146" i="23"/>
  <c r="U115" i="4"/>
  <c r="U79" i="20"/>
  <c r="U170" i="4" s="1"/>
  <c r="P114" i="4"/>
  <c r="P78" i="20"/>
  <c r="P169" i="4" s="1"/>
  <c r="C47" i="6"/>
  <c r="Q41" i="6"/>
  <c r="H54" i="8"/>
  <c r="H100" i="4"/>
  <c r="H66" i="8"/>
  <c r="H155" i="4" s="1"/>
  <c r="P100" i="16"/>
  <c r="P163" i="4" s="1"/>
  <c r="P61" i="4"/>
  <c r="P134" i="4" s="1"/>
  <c r="K132" i="23"/>
  <c r="K204" i="15"/>
  <c r="L110" i="4"/>
  <c r="L102" i="16"/>
  <c r="L165" i="4" s="1"/>
  <c r="E48" i="5"/>
  <c r="V165" i="23"/>
  <c r="T114" i="4"/>
  <c r="T78" i="20"/>
  <c r="T169" i="4" s="1"/>
  <c r="O115" i="4"/>
  <c r="O79" i="20"/>
  <c r="O170" i="4" s="1"/>
  <c r="N79" i="16"/>
  <c r="N108" i="4" s="1"/>
  <c r="N109" i="4"/>
  <c r="G59" i="20"/>
  <c r="G113" i="4"/>
  <c r="G77" i="20"/>
  <c r="G168" i="4" s="1"/>
  <c r="I47" i="7"/>
  <c r="U171" i="15"/>
  <c r="F171" i="15"/>
  <c r="I100" i="16"/>
  <c r="I163" i="4" s="1"/>
  <c r="I61" i="4"/>
  <c r="I134" i="4" s="1"/>
  <c r="K115" i="4"/>
  <c r="K79" i="20"/>
  <c r="K170" i="4" s="1"/>
  <c r="M79" i="16"/>
  <c r="M108" i="4" s="1"/>
  <c r="M109" i="4"/>
  <c r="K41" i="6"/>
  <c r="M114" i="4"/>
  <c r="M59" i="20"/>
  <c r="M78" i="20"/>
  <c r="M169" i="4" s="1"/>
  <c r="F5" i="5"/>
  <c r="F48" i="5" s="1"/>
  <c r="E105" i="4"/>
  <c r="E75" i="12"/>
  <c r="E99" i="12"/>
  <c r="E160" i="4" s="1"/>
  <c r="S79" i="16"/>
  <c r="S109" i="4"/>
  <c r="S101" i="16"/>
  <c r="S164" i="4" s="1"/>
  <c r="S204" i="15"/>
  <c r="G55" i="4"/>
  <c r="G130" i="4" s="1"/>
  <c r="G96" i="12"/>
  <c r="G157" i="4" s="1"/>
  <c r="P5" i="5"/>
  <c r="P48" i="5" s="1"/>
  <c r="B99" i="4"/>
  <c r="B65" i="8"/>
  <c r="B154" i="4" s="1"/>
  <c r="P178" i="19"/>
  <c r="C99" i="4"/>
  <c r="C65" i="8"/>
  <c r="C154" i="4" s="1"/>
  <c r="I5" i="5"/>
  <c r="T79" i="16"/>
  <c r="T108" i="4" s="1"/>
  <c r="T109" i="4"/>
  <c r="B5" i="5"/>
  <c r="B48" i="5" s="1"/>
  <c r="B41" i="6"/>
  <c r="M42" i="6"/>
  <c r="M48" i="6"/>
  <c r="M43" i="6"/>
  <c r="M44" i="6"/>
  <c r="M46" i="6"/>
  <c r="M45" i="6"/>
  <c r="O55" i="4"/>
  <c r="O130" i="4" s="1"/>
  <c r="O96" i="12"/>
  <c r="O157" i="4" s="1"/>
  <c r="I54" i="8"/>
  <c r="I100" i="4"/>
  <c r="I66" i="8"/>
  <c r="I155" i="4" s="1"/>
  <c r="T160" i="19"/>
  <c r="T107" i="4"/>
  <c r="T101" i="12"/>
  <c r="T162" i="4" s="1"/>
  <c r="C48" i="6"/>
  <c r="G129" i="4"/>
  <c r="T160" i="18"/>
  <c r="W59" i="20"/>
  <c r="W113" i="4"/>
  <c r="W77" i="20"/>
  <c r="W168" i="4" s="1"/>
  <c r="N100" i="16"/>
  <c r="N163" i="4" s="1"/>
  <c r="N61" i="4"/>
  <c r="N134" i="4" s="1"/>
  <c r="K107" i="4"/>
  <c r="K101" i="12"/>
  <c r="K162" i="4" s="1"/>
  <c r="P115" i="4"/>
  <c r="P79" i="20"/>
  <c r="P170" i="4" s="1"/>
  <c r="D171" i="15"/>
  <c r="Q100" i="11"/>
  <c r="L42" i="6"/>
  <c r="L44" i="6"/>
  <c r="L45" i="6"/>
  <c r="L43" i="6"/>
  <c r="L46" i="6"/>
  <c r="P96" i="12"/>
  <c r="P157" i="4" s="1"/>
  <c r="P55" i="4"/>
  <c r="G5" i="5"/>
  <c r="G48" i="5" s="1"/>
  <c r="T5" i="5"/>
  <c r="O129" i="4"/>
  <c r="M75" i="12"/>
  <c r="M105" i="4"/>
  <c r="M99" i="12"/>
  <c r="M160" i="4" s="1"/>
  <c r="D79" i="16"/>
  <c r="D108" i="4" s="1"/>
  <c r="D109" i="4"/>
  <c r="T61" i="4"/>
  <c r="F79" i="16"/>
  <c r="F108" i="4" s="1"/>
  <c r="F109" i="4"/>
  <c r="V78" i="20"/>
  <c r="V169" i="4" s="1"/>
  <c r="V114" i="4"/>
  <c r="V59" i="20"/>
  <c r="W146" i="23"/>
  <c r="U79" i="16"/>
  <c r="U109" i="4"/>
  <c r="U101" i="16"/>
  <c r="U164" i="4" s="1"/>
  <c r="M47" i="6"/>
  <c r="O5" i="5"/>
  <c r="O48" i="5" s="1"/>
  <c r="D45" i="6"/>
  <c r="D44" i="6"/>
  <c r="D43" i="6"/>
  <c r="D46" i="6"/>
  <c r="D42" i="6"/>
  <c r="R99" i="4"/>
  <c r="R65" i="8"/>
  <c r="I89" i="16"/>
  <c r="E79" i="16"/>
  <c r="E109" i="4"/>
  <c r="E101" i="16"/>
  <c r="E164" i="4" s="1"/>
  <c r="W160" i="17"/>
  <c r="B178" i="19"/>
  <c r="T165" i="23"/>
  <c r="O132" i="23"/>
  <c r="R112" i="4" l="1"/>
  <c r="R76" i="20"/>
  <c r="R167" i="4" s="1"/>
  <c r="J112" i="4"/>
  <c r="J76" i="20"/>
  <c r="J167" i="4" s="1"/>
  <c r="Q112" i="4"/>
  <c r="Q76" i="20"/>
  <c r="Q167" i="4" s="1"/>
  <c r="J47" i="7"/>
  <c r="F100" i="16"/>
  <c r="F163" i="4" s="1"/>
  <c r="Q100" i="16"/>
  <c r="Q163" i="4" s="1"/>
  <c r="B98" i="4"/>
  <c r="B153" i="4" s="1"/>
  <c r="B100" i="16"/>
  <c r="B163" i="4" s="1"/>
  <c r="R47" i="7"/>
  <c r="F47" i="7"/>
  <c r="P47" i="7"/>
  <c r="U47" i="7"/>
  <c r="N51" i="4"/>
  <c r="J99" i="4"/>
  <c r="J65" i="8"/>
  <c r="J154" i="4" s="1"/>
  <c r="T47" i="7"/>
  <c r="L99" i="4"/>
  <c r="L65" i="8"/>
  <c r="L154" i="4" s="1"/>
  <c r="T99" i="4"/>
  <c r="T65" i="8"/>
  <c r="T154" i="4" s="1"/>
  <c r="H47" i="7"/>
  <c r="Q47" i="7"/>
  <c r="L41" i="6"/>
  <c r="I46" i="5"/>
  <c r="I42" i="5"/>
  <c r="I47" i="5"/>
  <c r="I44" i="5"/>
  <c r="I43" i="5"/>
  <c r="I45" i="5"/>
  <c r="M41" i="6"/>
  <c r="I48" i="5"/>
  <c r="V51" i="4"/>
  <c r="J102" i="4"/>
  <c r="J96" i="12"/>
  <c r="J157" i="4" s="1"/>
  <c r="S154" i="4"/>
  <c r="O100" i="16"/>
  <c r="O163" i="4" s="1"/>
  <c r="O61" i="4"/>
  <c r="K154" i="4"/>
  <c r="C46" i="5"/>
  <c r="C45" i="5"/>
  <c r="C44" i="5"/>
  <c r="C42" i="5"/>
  <c r="C47" i="5"/>
  <c r="C43" i="5"/>
  <c r="W100" i="16"/>
  <c r="W163" i="4" s="1"/>
  <c r="W61" i="4"/>
  <c r="W134" i="4" s="1"/>
  <c r="G89" i="16"/>
  <c r="W47" i="5"/>
  <c r="W44" i="5"/>
  <c r="W46" i="5"/>
  <c r="W45" i="5"/>
  <c r="W42" i="5"/>
  <c r="W43" i="5"/>
  <c r="C112" i="4"/>
  <c r="C76" i="20"/>
  <c r="C167" i="4" s="1"/>
  <c r="E108" i="4"/>
  <c r="E100" i="16"/>
  <c r="E163" i="4" s="1"/>
  <c r="P130" i="4"/>
  <c r="P51" i="4"/>
  <c r="I99" i="4"/>
  <c r="I65" i="8"/>
  <c r="I154" i="4" s="1"/>
  <c r="Q41" i="5"/>
  <c r="E73" i="12"/>
  <c r="E104" i="4"/>
  <c r="E98" i="12"/>
  <c r="E159" i="4" s="1"/>
  <c r="K102" i="4"/>
  <c r="K96" i="12"/>
  <c r="K157" i="4" s="1"/>
  <c r="D112" i="4"/>
  <c r="D76" i="20"/>
  <c r="E41" i="5"/>
  <c r="K112" i="4"/>
  <c r="K76" i="20"/>
  <c r="K167" i="4" s="1"/>
  <c r="R41" i="6"/>
  <c r="J108" i="4"/>
  <c r="J100" i="16"/>
  <c r="J163" i="4" s="1"/>
  <c r="H41" i="5"/>
  <c r="H108" i="4"/>
  <c r="H100" i="16"/>
  <c r="Q51" i="4"/>
  <c r="F112" i="4"/>
  <c r="F76" i="20"/>
  <c r="F167" i="4" s="1"/>
  <c r="L134" i="4"/>
  <c r="L51" i="4"/>
  <c r="U73" i="12"/>
  <c r="U104" i="4"/>
  <c r="U98" i="12"/>
  <c r="U159" i="4" s="1"/>
  <c r="C108" i="4"/>
  <c r="C100" i="16"/>
  <c r="C163" i="4" s="1"/>
  <c r="D100" i="16"/>
  <c r="D163" i="4" s="1"/>
  <c r="D41" i="6"/>
  <c r="T44" i="5"/>
  <c r="T43" i="5"/>
  <c r="T47" i="5"/>
  <c r="T45" i="5"/>
  <c r="T46" i="5"/>
  <c r="T42" i="5"/>
  <c r="M73" i="12"/>
  <c r="M104" i="4"/>
  <c r="M98" i="12"/>
  <c r="M159" i="4" s="1"/>
  <c r="T48" i="5"/>
  <c r="B43" i="5"/>
  <c r="B46" i="5"/>
  <c r="B45" i="5"/>
  <c r="B47" i="5"/>
  <c r="B42" i="5"/>
  <c r="B44" i="5"/>
  <c r="H112" i="4"/>
  <c r="H76" i="20"/>
  <c r="H167" i="4" s="1"/>
  <c r="M47" i="7"/>
  <c r="R108" i="4"/>
  <c r="R100" i="16"/>
  <c r="O89" i="16"/>
  <c r="W89" i="16"/>
  <c r="L100" i="16"/>
  <c r="L163" i="4" s="1"/>
  <c r="I108" i="4"/>
  <c r="C41" i="6"/>
  <c r="O47" i="5"/>
  <c r="O44" i="5"/>
  <c r="O45" i="5"/>
  <c r="O42" i="5"/>
  <c r="O46" i="5"/>
  <c r="O43" i="5"/>
  <c r="S108" i="4"/>
  <c r="S100" i="16"/>
  <c r="S163" i="4" s="1"/>
  <c r="P99" i="4"/>
  <c r="P65" i="8"/>
  <c r="S102" i="4"/>
  <c r="S98" i="4" s="1"/>
  <c r="S96" i="12"/>
  <c r="S157" i="4" s="1"/>
  <c r="U108" i="4"/>
  <c r="U100" i="16"/>
  <c r="U163" i="4" s="1"/>
  <c r="T134" i="4"/>
  <c r="T51" i="4"/>
  <c r="G47" i="5"/>
  <c r="G44" i="5"/>
  <c r="G45" i="5"/>
  <c r="G43" i="5"/>
  <c r="G42" i="5"/>
  <c r="G46" i="5"/>
  <c r="W112" i="4"/>
  <c r="W98" i="4" s="1"/>
  <c r="W76" i="20"/>
  <c r="W167" i="4" s="1"/>
  <c r="F45" i="5"/>
  <c r="F46" i="5"/>
  <c r="F44" i="5"/>
  <c r="F43" i="5"/>
  <c r="F42" i="5"/>
  <c r="F47" i="5"/>
  <c r="G112" i="4"/>
  <c r="G98" i="4" s="1"/>
  <c r="G76" i="20"/>
  <c r="G167" i="4" s="1"/>
  <c r="F104" i="4"/>
  <c r="F73" i="12"/>
  <c r="F98" i="12"/>
  <c r="F159" i="4" s="1"/>
  <c r="J43" i="5"/>
  <c r="J44" i="5"/>
  <c r="J45" i="5"/>
  <c r="J46" i="5"/>
  <c r="J47" i="5"/>
  <c r="J42" i="5"/>
  <c r="P112" i="4"/>
  <c r="P76" i="20"/>
  <c r="P167" i="4" s="1"/>
  <c r="I51" i="4"/>
  <c r="D104" i="4"/>
  <c r="D98" i="12"/>
  <c r="D159" i="4" s="1"/>
  <c r="D73" i="12"/>
  <c r="L112" i="4"/>
  <c r="L76" i="20"/>
  <c r="K108" i="4"/>
  <c r="K100" i="16"/>
  <c r="M112" i="4"/>
  <c r="M76" i="20"/>
  <c r="M167" i="4" s="1"/>
  <c r="T112" i="4"/>
  <c r="T76" i="20"/>
  <c r="T167" i="4" s="1"/>
  <c r="S44" i="5"/>
  <c r="S47" i="5"/>
  <c r="S45" i="5"/>
  <c r="S46" i="5"/>
  <c r="S43" i="5"/>
  <c r="S42" i="5"/>
  <c r="E51" i="4"/>
  <c r="S112" i="4"/>
  <c r="S76" i="20"/>
  <c r="S167" i="4" s="1"/>
  <c r="G100" i="16"/>
  <c r="G163" i="4" s="1"/>
  <c r="G61" i="4"/>
  <c r="D134" i="4"/>
  <c r="D51" i="4"/>
  <c r="T100" i="16"/>
  <c r="T163" i="4" s="1"/>
  <c r="H99" i="4"/>
  <c r="H65" i="8"/>
  <c r="H154" i="4" s="1"/>
  <c r="Q99" i="4"/>
  <c r="Q98" i="4" s="1"/>
  <c r="Q65" i="8"/>
  <c r="N41" i="5"/>
  <c r="L44" i="5"/>
  <c r="L43" i="5"/>
  <c r="L47" i="5"/>
  <c r="L46" i="5"/>
  <c r="L42" i="5"/>
  <c r="L45" i="5"/>
  <c r="U112" i="4"/>
  <c r="U76" i="20"/>
  <c r="U167" i="4" s="1"/>
  <c r="V45" i="5"/>
  <c r="V47" i="5"/>
  <c r="V43" i="5"/>
  <c r="V42" i="5"/>
  <c r="V46" i="5"/>
  <c r="V44" i="5"/>
  <c r="F51" i="4"/>
  <c r="L104" i="4"/>
  <c r="L98" i="12"/>
  <c r="L159" i="4" s="1"/>
  <c r="L73" i="12"/>
  <c r="B47" i="7"/>
  <c r="N104" i="4"/>
  <c r="N73" i="12"/>
  <c r="N98" i="12"/>
  <c r="N159" i="4" s="1"/>
  <c r="T104" i="4"/>
  <c r="T73" i="12"/>
  <c r="T98" i="12"/>
  <c r="T159" i="4" s="1"/>
  <c r="P42" i="5"/>
  <c r="P45" i="5"/>
  <c r="P44" i="5"/>
  <c r="P47" i="5"/>
  <c r="P43" i="5"/>
  <c r="P46" i="5"/>
  <c r="R154" i="4"/>
  <c r="V112" i="4"/>
  <c r="V76" i="20"/>
  <c r="V104" i="4"/>
  <c r="V73" i="12"/>
  <c r="V98" i="12"/>
  <c r="V159" i="4" s="1"/>
  <c r="M100" i="16"/>
  <c r="M163" i="4" s="1"/>
  <c r="R102" i="4"/>
  <c r="R96" i="12"/>
  <c r="R157" i="4" s="1"/>
  <c r="K45" i="5"/>
  <c r="K46" i="5"/>
  <c r="K44" i="5"/>
  <c r="K47" i="5"/>
  <c r="K42" i="5"/>
  <c r="K43" i="5"/>
  <c r="D44" i="5"/>
  <c r="D46" i="5"/>
  <c r="D42" i="5"/>
  <c r="D45" i="5"/>
  <c r="D43" i="5"/>
  <c r="D47" i="5"/>
  <c r="N112" i="4"/>
  <c r="N76" i="20"/>
  <c r="N167" i="4" s="1"/>
  <c r="H130" i="4"/>
  <c r="H51" i="4"/>
  <c r="R43" i="5"/>
  <c r="R46" i="5"/>
  <c r="R44" i="5"/>
  <c r="R47" i="5"/>
  <c r="R45" i="5"/>
  <c r="R42" i="5"/>
  <c r="O112" i="4"/>
  <c r="O98" i="4" s="1"/>
  <c r="O76" i="20"/>
  <c r="O167" i="4" s="1"/>
  <c r="K98" i="4" l="1"/>
  <c r="C98" i="4"/>
  <c r="C153" i="4" s="1"/>
  <c r="I98" i="4"/>
  <c r="H98" i="4"/>
  <c r="R98" i="4"/>
  <c r="R153" i="4" s="1"/>
  <c r="O41" i="5"/>
  <c r="P41" i="5"/>
  <c r="R41" i="5"/>
  <c r="S153" i="4"/>
  <c r="K153" i="4"/>
  <c r="G134" i="4"/>
  <c r="G51" i="4"/>
  <c r="T41" i="5"/>
  <c r="D167" i="4"/>
  <c r="E102" i="4"/>
  <c r="E98" i="4" s="1"/>
  <c r="E153" i="4" s="1"/>
  <c r="E96" i="12"/>
  <c r="E157" i="4" s="1"/>
  <c r="W41" i="5"/>
  <c r="C41" i="5"/>
  <c r="L167" i="4"/>
  <c r="J41" i="5"/>
  <c r="F41" i="5"/>
  <c r="Q153" i="4"/>
  <c r="O134" i="4"/>
  <c r="O51" i="4"/>
  <c r="V41" i="5"/>
  <c r="L41" i="5"/>
  <c r="I153" i="4"/>
  <c r="H163" i="4"/>
  <c r="V102" i="4"/>
  <c r="V98" i="4" s="1"/>
  <c r="V153" i="4" s="1"/>
  <c r="V96" i="12"/>
  <c r="V157" i="4" s="1"/>
  <c r="V167" i="4"/>
  <c r="T102" i="4"/>
  <c r="T98" i="4" s="1"/>
  <c r="T153" i="4" s="1"/>
  <c r="T96" i="12"/>
  <c r="T157" i="4" s="1"/>
  <c r="L102" i="4"/>
  <c r="L98" i="4" s="1"/>
  <c r="L96" i="12"/>
  <c r="L157" i="4" s="1"/>
  <c r="D102" i="4"/>
  <c r="D98" i="4" s="1"/>
  <c r="D96" i="12"/>
  <c r="D157" i="4" s="1"/>
  <c r="F102" i="4"/>
  <c r="F98" i="4" s="1"/>
  <c r="F153" i="4" s="1"/>
  <c r="F96" i="12"/>
  <c r="F157" i="4" s="1"/>
  <c r="P154" i="4"/>
  <c r="R163" i="4"/>
  <c r="I41" i="5"/>
  <c r="K41" i="5"/>
  <c r="G41" i="5"/>
  <c r="P98" i="4"/>
  <c r="P153" i="4" s="1"/>
  <c r="B41" i="5"/>
  <c r="U102" i="4"/>
  <c r="U98" i="4" s="1"/>
  <c r="U96" i="12"/>
  <c r="U157" i="4" s="1"/>
  <c r="Q154" i="4"/>
  <c r="D153" i="4"/>
  <c r="S41" i="5"/>
  <c r="J98" i="4"/>
  <c r="H153" i="4"/>
  <c r="D41" i="5"/>
  <c r="N102" i="4"/>
  <c r="N98" i="4" s="1"/>
  <c r="N96" i="12"/>
  <c r="N157" i="4" s="1"/>
  <c r="K163" i="4"/>
  <c r="M102" i="4"/>
  <c r="M98" i="4" s="1"/>
  <c r="M96" i="12"/>
  <c r="M157" i="4" s="1"/>
  <c r="W51" i="4"/>
  <c r="L153" i="4" l="1"/>
  <c r="U153" i="4"/>
  <c r="W153" i="4"/>
  <c r="G153" i="4"/>
  <c r="N153" i="4"/>
  <c r="J153" i="4"/>
  <c r="M153" i="4"/>
  <c r="O153" i="4"/>
</calcChain>
</file>

<file path=xl/sharedStrings.xml><?xml version="1.0" encoding="utf-8"?>
<sst xmlns="http://schemas.openxmlformats.org/spreadsheetml/2006/main" count="8364" uniqueCount="3249">
  <si>
    <t>JRC-IDEES-2021 - Integrated Database of the European Energy System</t>
  </si>
  <si>
    <t>Industrial sectors</t>
  </si>
  <si>
    <t>Prepared by JRC C.6</t>
  </si>
  <si>
    <t>v2021-1.00</t>
  </si>
  <si>
    <t>Legal Notice</t>
  </si>
  <si>
    <t>The information made available is property of the Joint Research Centre of the European Commission.</t>
  </si>
  <si>
    <t>Neither the European Commission nor any person acting on behalf of the Commission is responsible for the use which might be made of this information.</t>
  </si>
  <si>
    <t>Use conditions</t>
  </si>
  <si>
    <t>This work is licensed under</t>
  </si>
  <si>
    <t>CC BY 4.0</t>
  </si>
  <si>
    <t>FR</t>
  </si>
  <si>
    <t>France</t>
  </si>
  <si>
    <t>Click on the link to jump to the sheet</t>
  </si>
  <si>
    <t>Industrial sectors summary</t>
  </si>
  <si>
    <t>split of final energy consumption</t>
  </si>
  <si>
    <t>split of useful energy demand</t>
  </si>
  <si>
    <t>Iron and steel</t>
  </si>
  <si>
    <t>detailed split of final energy consumption</t>
  </si>
  <si>
    <t>detailed split of useful energy demand</t>
  </si>
  <si>
    <t>detailed split of CO2 emissions</t>
  </si>
  <si>
    <t>Non-ferrous metals</t>
  </si>
  <si>
    <t>Chemical industry</t>
  </si>
  <si>
    <t>Non-metallic mineral products</t>
  </si>
  <si>
    <t>Pulp, paper and printing</t>
  </si>
  <si>
    <t>Food, beverages and tobacco</t>
  </si>
  <si>
    <t>Transport equipment</t>
  </si>
  <si>
    <t>Machinery equipment</t>
  </si>
  <si>
    <t>Textiles and leather</t>
  </si>
  <si>
    <t>Wood and wood products</t>
  </si>
  <si>
    <t>Other industrial sectors</t>
  </si>
  <si>
    <t>Solids</t>
  </si>
  <si>
    <t>Liquids</t>
  </si>
  <si>
    <t>Refinery gas</t>
  </si>
  <si>
    <t>LPG</t>
  </si>
  <si>
    <t>Other liquids</t>
  </si>
  <si>
    <t>Gas</t>
  </si>
  <si>
    <t>Derived gases</t>
  </si>
  <si>
    <t>RES and wastes</t>
  </si>
  <si>
    <t>Electricity</t>
  </si>
  <si>
    <t>Hard coal and others</t>
  </si>
  <si>
    <t>Coke</t>
  </si>
  <si>
    <t>Integrated steelworks</t>
  </si>
  <si>
    <t>Electric arc</t>
  </si>
  <si>
    <t>Alumina production</t>
  </si>
  <si>
    <t>Aluminium - primary production</t>
  </si>
  <si>
    <t>Other non-ferrous metals</t>
  </si>
  <si>
    <t>Basic chemicals</t>
  </si>
  <si>
    <t>Other chemicals</t>
  </si>
  <si>
    <t>Pharmaceutical products etc.</t>
  </si>
  <si>
    <t>Cement</t>
  </si>
  <si>
    <t>Ceramics &amp; other NMM</t>
  </si>
  <si>
    <t>Glass production</t>
  </si>
  <si>
    <t>Pulp production</t>
  </si>
  <si>
    <t>Paper production</t>
  </si>
  <si>
    <t>Energy intensity (toe/physical output index)</t>
  </si>
  <si>
    <t>Value added (M€2015)</t>
  </si>
  <si>
    <t>Aluminium production</t>
  </si>
  <si>
    <t xml:space="preserve">Basic chemicals </t>
  </si>
  <si>
    <t xml:space="preserve">Glass production </t>
  </si>
  <si>
    <t xml:space="preserve">Paper production </t>
  </si>
  <si>
    <t>Printing and media reproduction</t>
  </si>
  <si>
    <t xml:space="preserve"> Food, beverages and tobacco</t>
  </si>
  <si>
    <t xml:space="preserve"> Transport equipment</t>
  </si>
  <si>
    <t xml:space="preserve"> Machinery equipment</t>
  </si>
  <si>
    <t xml:space="preserve"> Textiles and leather</t>
  </si>
  <si>
    <t xml:space="preserve"> Wood and wood products</t>
  </si>
  <si>
    <t xml:space="preserve"> Other industrial sectors</t>
  </si>
  <si>
    <t>Energy consumption (ktoe)</t>
  </si>
  <si>
    <t>by fuel (EUROSTAT DATA)</t>
  </si>
  <si>
    <t>Diesel oil (without biofuels)</t>
  </si>
  <si>
    <t>Fuel oil</t>
  </si>
  <si>
    <t>Gases</t>
  </si>
  <si>
    <t>Natural gas</t>
  </si>
  <si>
    <t>Biomass and waste</t>
  </si>
  <si>
    <t>Biogas</t>
  </si>
  <si>
    <t>Liquid biofuels</t>
  </si>
  <si>
    <t>Solar</t>
  </si>
  <si>
    <t>Geothermal</t>
  </si>
  <si>
    <t>Ambient heat</t>
  </si>
  <si>
    <t>Distributed steam</t>
  </si>
  <si>
    <t>by sector</t>
  </si>
  <si>
    <t>Aluminium - secondary production</t>
  </si>
  <si>
    <t>Non-energy use (ktoe)</t>
  </si>
  <si>
    <t>Diesel oil</t>
  </si>
  <si>
    <t>Naphtha</t>
  </si>
  <si>
    <t>CO2 emissions (kt CO2)</t>
  </si>
  <si>
    <t>Solvent use and other process emissions</t>
  </si>
  <si>
    <t>Value added intensity (toe / M€2015)</t>
  </si>
  <si>
    <t>Emission intensity (kt of CO2 / ktoe)</t>
  </si>
  <si>
    <t>Basic chemicals  (kt of CO2 / ktoe energy)</t>
  </si>
  <si>
    <t>Detailed split of energy consumption (ktoe)</t>
  </si>
  <si>
    <t>All industrial sectors</t>
  </si>
  <si>
    <t>Lighting</t>
  </si>
  <si>
    <t>Air compressors</t>
  </si>
  <si>
    <t>Motor drives</t>
  </si>
  <si>
    <t>Fans and pumps</t>
  </si>
  <si>
    <t>Low-enthalpy heat</t>
  </si>
  <si>
    <t>Solar and geothermal</t>
  </si>
  <si>
    <t>Steam processes</t>
  </si>
  <si>
    <t>Other processes</t>
  </si>
  <si>
    <t>Market shares of energy uses (%)</t>
  </si>
  <si>
    <t>Detailed split of useful energy demand (ktoe)</t>
  </si>
  <si>
    <t>Market shares of useful energy demand (%)</t>
  </si>
  <si>
    <t>Code</t>
  </si>
  <si>
    <t>Detailed split of CO2 emissions (kt of CO2)</t>
  </si>
  <si>
    <t>Other energy use related</t>
  </si>
  <si>
    <t>Process emissions</t>
  </si>
  <si>
    <t>Iron and Steel</t>
  </si>
  <si>
    <t>Non-Ferrous Metals</t>
  </si>
  <si>
    <t>Chemical and Petrochemical</t>
  </si>
  <si>
    <t>Non-Metallic Minerals</t>
  </si>
  <si>
    <t>Solvent use and other process</t>
  </si>
  <si>
    <t>PROCESS_EMI.ktCO2.FR.NSI.TOTAL</t>
  </si>
  <si>
    <t>Market shares of CO2 emissions (%)</t>
  </si>
  <si>
    <t>VA.Meuro2015.FR.ISI.BF_BOF</t>
  </si>
  <si>
    <t>VA.Meuro2015.FR.ISI.EAF</t>
  </si>
  <si>
    <t>Physical output (kt steel)</t>
  </si>
  <si>
    <t>OUTPUT.kt.FR.ISI.BF_BOF</t>
  </si>
  <si>
    <t>OUTPUT.kt.FR.ISI.EAF</t>
  </si>
  <si>
    <t>Installed capacity (kt steel production)</t>
  </si>
  <si>
    <t>CAP.kt.FR.ISI.BF_BOF</t>
  </si>
  <si>
    <t>CAP.kt.FR.ISI.EAF</t>
  </si>
  <si>
    <t>Capacity investment (kt steel production)</t>
  </si>
  <si>
    <t>NEWCAP.kt.FR.ISI.BF_BOF</t>
  </si>
  <si>
    <t>NEWCAP.kt.FR.ISI.EAF</t>
  </si>
  <si>
    <t>Decommissioned capacity (kt steel production)</t>
  </si>
  <si>
    <t>Idle capacity (kt steel production)</t>
  </si>
  <si>
    <t>FEC.ktoe.FR.ISI.TOTAL.TOTAL.TOTAL.TOTAL</t>
  </si>
  <si>
    <t>FEC.ktoe.FR.ISI.TOTAL.TOTAL.TOTAL.NONCOKE_SOLIDS</t>
  </si>
  <si>
    <t>FEC.ktoe.FR.ISI.TOTAL.TOTAL.TOTAL.COKE</t>
  </si>
  <si>
    <t>FEC.ktoe.FR.ISI.TOTAL.TOTAL.TOTAL.RFG</t>
  </si>
  <si>
    <t>FEC.ktoe.FR.ISI.TOTAL.TOTAL.TOTAL.LPG</t>
  </si>
  <si>
    <t>FEC.ktoe.FR.ISI.TOTAL.TOTAL.TOTAL.DIESEL</t>
  </si>
  <si>
    <t>FEC.ktoe.FR.ISI.TOTAL.TOTAL.TOTAL.RFO</t>
  </si>
  <si>
    <t>FEC.ktoe.FR.ISI.TOTAL.TOTAL.TOTAL.OTHER</t>
  </si>
  <si>
    <t>FEC.ktoe.FR.ISI.TOTAL.TOTAL.TOTAL.NG</t>
  </si>
  <si>
    <t>FEC.ktoe.FR.ISI.TOTAL.TOTAL.TOTAL.DERIVED</t>
  </si>
  <si>
    <t>FEC.ktoe.FR.ISI.TOTAL.TOTAL.TOTAL.BIOMASS_WASTE</t>
  </si>
  <si>
    <t>FEC.ktoe.FR.ISI.TOTAL.TOTAL.TOTAL.BIOGAS</t>
  </si>
  <si>
    <t>FEC.ktoe.FR.ISI.TOTAL.TOTAL.TOTAL.LIQBIO</t>
  </si>
  <si>
    <t>FEC.ktoe.FR.ISI.TOTAL.TOTAL.TOTAL.SOLAR</t>
  </si>
  <si>
    <t>FEC.ktoe.FR.ISI.TOTAL.TOTAL.TOTAL.GEO</t>
  </si>
  <si>
    <t>FEC.ktoe.FR.ISI.TOTAL.TOTAL.TOTAL.AMBIENT</t>
  </si>
  <si>
    <t>FEC.ktoe.FR.ISI.TOTAL.TOTAL.TOTAL.STEAM_DISTR</t>
  </si>
  <si>
    <t>FEC.ktoe.FR.ISI.TOTAL.TOTAL.TOTAL.ELEC</t>
  </si>
  <si>
    <t>by subsector (calibration output)</t>
  </si>
  <si>
    <t>energy use related</t>
  </si>
  <si>
    <t>process emissions</t>
  </si>
  <si>
    <t>Value added intensity (VA in €2015/t of output)</t>
  </si>
  <si>
    <t>Energy intensity (toe/t of output)</t>
  </si>
  <si>
    <t>Useful energy demand intensity (toe useful/t of output)</t>
  </si>
  <si>
    <t>Integrated steelworks (including process emissions)</t>
  </si>
  <si>
    <t>Electric arc (including process emissions)</t>
  </si>
  <si>
    <t>Detailed split of energy consumption by subsector (ktoe)</t>
  </si>
  <si>
    <t>FEC.ktoe.FR.ISI.BF_BOF.TOTAL.TOTAL.TOTAL</t>
  </si>
  <si>
    <t>FEC.ktoe.FR.ISI.BF_BOF.LIGHT.GENERIC.ELEC</t>
  </si>
  <si>
    <t>FEC.ktoe.FR.ISI.BF_BOF.AIRCOMP.GENERIC.ELEC</t>
  </si>
  <si>
    <t>FEC.ktoe.FR.ISI.BF_BOF.MOTOR.GENERIC.ELEC</t>
  </si>
  <si>
    <t>FEC.ktoe.FR.ISI.BF_BOF.FANS.GENERIC.ELEC</t>
  </si>
  <si>
    <t>FEC.ktoe.FR.ISI.BF_BOF.LOW_ENTH.TOTAL.TOTAL</t>
  </si>
  <si>
    <t>Diesel oil and liquid biofuels</t>
  </si>
  <si>
    <t>FEC.ktoe.FR.ISI.BF_BOF.LOW_ENTH.THERM.DIESEL_LIQBIO</t>
  </si>
  <si>
    <t>Natural gas and biogas</t>
  </si>
  <si>
    <t>FEC.ktoe.FR.ISI.BF_BOF.LOW_ENTH.THERM.NG_BIOGAS</t>
  </si>
  <si>
    <t>FEC.ktoe.FR.ISI.BF_BOF.LOW_ENTH.THERM.SOLAR_GEO</t>
  </si>
  <si>
    <t>FEC.ktoe.FR.ISI.BF_BOF.LOW_ENTH.HP.AMBIENT</t>
  </si>
  <si>
    <t>FEC.ktoe.FR.ISI.BF_BOF.LOW_ENTH.THERM.ELEC</t>
  </si>
  <si>
    <t>Steel: Sinter/Pellet-making</t>
  </si>
  <si>
    <t>FEC.ktoe.FR.ISI.BF_BOF.SINTERING.TOTAL.TOTAL</t>
  </si>
  <si>
    <t>FEC.ktoe.FR.ISI.BF_BOF.SINTERING.THERM.NONCOKE_SOLIDS</t>
  </si>
  <si>
    <t>FEC.ktoe.FR.ISI.BF_BOF.SINTERING.THERM.RFO</t>
  </si>
  <si>
    <t>FEC.ktoe.FR.ISI.BF_BOF.SINTERING.THERM.NG_BIOGAS</t>
  </si>
  <si>
    <t>FEC.ktoe.FR.ISI.BF_BOF.SINTERING.THERM.DERIVED</t>
  </si>
  <si>
    <t>FEC.ktoe.FR.ISI.BF_BOF.SINTERING.THERM.ELEC</t>
  </si>
  <si>
    <t>Steel: Blast /Basic oxygen furnace</t>
  </si>
  <si>
    <t>FEC.ktoe.FR.ISI.BF_BOF.BLAST_FURNACE.TOTAL.TOTAL</t>
  </si>
  <si>
    <t>FEC.ktoe.FR.ISI.BF_BOF.BLAST_FURNACE.THERM.NONCOKE_SOLIDS</t>
  </si>
  <si>
    <t>FEC.ktoe.FR.ISI.BF_BOF.BLAST_FURNACE.THERM.COKE</t>
  </si>
  <si>
    <t>FEC.ktoe.FR.ISI.BF_BOF.BLAST_FURNACE.THERM.RFO</t>
  </si>
  <si>
    <t>FEC.ktoe.FR.ISI.BF_BOF.BLAST_FURNACE.THERM.NG_BIOGAS</t>
  </si>
  <si>
    <t>FEC.ktoe.FR.ISI.BF_BOF.BLAST_FURNACE.THERM.DERIVED</t>
  </si>
  <si>
    <t>Steel: Furnaces, refining and rolling</t>
  </si>
  <si>
    <t>FEC.ktoe.FR.ISI.BF_BOF.REFINING.TOTAL.TOTAL</t>
  </si>
  <si>
    <t>Steel: Furnaces, refining and rolling - Thermal</t>
  </si>
  <si>
    <t>FEC.ktoe.FR.ISI.BF_BOF.REFINING.THERM.TOTAL</t>
  </si>
  <si>
    <t>FEC.ktoe.FR.ISI.BF_BOF.REFINING.THERM.LPG</t>
  </si>
  <si>
    <t>FEC.ktoe.FR.ISI.BF_BOF.REFINING.THERM.DIESEL_LIQBIO</t>
  </si>
  <si>
    <t>FEC.ktoe.FR.ISI.BF_BOF.REFINING.THERM.RFO</t>
  </si>
  <si>
    <t>FEC.ktoe.FR.ISI.BF_BOF.REFINING.THERM.NG_BIOGAS</t>
  </si>
  <si>
    <t>Steel: Furnaces, refining and rolling - Electric</t>
  </si>
  <si>
    <t>FEC.ktoe.FR.ISI.BF_BOF.REFINING.ELEC.ELEC</t>
  </si>
  <si>
    <t>Steel: Product finishing</t>
  </si>
  <si>
    <t>Steel: Product finishing - Thermal</t>
  </si>
  <si>
    <t>FEC.ktoe.FR.ISI.BF_BOF.FINISHING.THERM.TOTAL</t>
  </si>
  <si>
    <t>FEC.ktoe.FR.ISI.BF_BOF.FINISHING.THERM.LPG</t>
  </si>
  <si>
    <t>FEC.ktoe.FR.ISI.BF_BOF.FINISHING.THERM.DIESEL_LIQBIO</t>
  </si>
  <si>
    <t>FEC.ktoe.FR.ISI.BF_BOF.FINISHING.THERM.NG_BIOGAS</t>
  </si>
  <si>
    <t>Steel: Product finishing - Steam</t>
  </si>
  <si>
    <t>FEC.ktoe.FR.ISI.BF_BOF.FINISHING_STEAM.TOTAL.TOTAL</t>
  </si>
  <si>
    <t>FEC.ktoe.FR.ISI.BF_BOF.FINISHING_STEAM.STEAM.NONCOKE_SOLIDS</t>
  </si>
  <si>
    <t>FEC.ktoe.FR.ISI.BF_BOF.FINISHING_STEAM.STEAM.RFG</t>
  </si>
  <si>
    <t>FEC.ktoe.FR.ISI.BF_BOF.FINISHING_STEAM.STEAM.LPG</t>
  </si>
  <si>
    <t>FEC.ktoe.FR.ISI.BF_BOF.FINISHING_STEAM.STEAM.DIESEL_LIQBIO</t>
  </si>
  <si>
    <t>FEC.ktoe.FR.ISI.BF_BOF.FINISHING_STEAM.STEAM.RFO</t>
  </si>
  <si>
    <t>FEC.ktoe.FR.ISI.BF_BOF.FINISHING_STEAM.STEAM.OTHER</t>
  </si>
  <si>
    <t>FEC.ktoe.FR.ISI.BF_BOF.FINISHING_STEAM.STEAM.NG_BIOGAS</t>
  </si>
  <si>
    <t>FEC.ktoe.FR.ISI.BF_BOF.FINISHING_STEAM.STEAM.DERIVED</t>
  </si>
  <si>
    <t>FEC.ktoe.FR.ISI.BF_BOF.FINISHING_STEAM.STEAM.BIOMASS_WASTE</t>
  </si>
  <si>
    <t>FEC.ktoe.FR.ISI.BF_BOF.FINISHING_STEAM.STEAM.STEAM_DISTR</t>
  </si>
  <si>
    <t>Steel: Product finishing - Electric</t>
  </si>
  <si>
    <t>FEC.ktoe.FR.ISI.BF_BOF.FINISHING.ELEC.ELEC</t>
  </si>
  <si>
    <t>FEC.ktoe.FR.ISI.EAF.TOTAL.TOTAL.TOTAL</t>
  </si>
  <si>
    <t>FEC.ktoe.FR.ISI.EAF.LIGHT.GENERIC.ELEC</t>
  </si>
  <si>
    <t>FEC.ktoe.FR.ISI.EAF.AIRCOMP.GENERIC.ELEC</t>
  </si>
  <si>
    <t>FEC.ktoe.FR.ISI.EAF.MOTOR.GENERIC.ELEC</t>
  </si>
  <si>
    <t>FEC.ktoe.FR.ISI.EAF.FANS.GENERIC.ELEC</t>
  </si>
  <si>
    <t>FEC.ktoe.FR.ISI.EAF.LOW_ENTH.TOTAL.TOTAL</t>
  </si>
  <si>
    <t>FEC.ktoe.FR.ISI.EAF.LOW_ENTH.THERM.DIESEL_LIQBIO</t>
  </si>
  <si>
    <t>FEC.ktoe.FR.ISI.EAF.LOW_ENTH.THERM.NG_BIOGAS</t>
  </si>
  <si>
    <t>FEC.ktoe.FR.ISI.EAF.LOW_ENTH.THERM.SOLAR_GEO</t>
  </si>
  <si>
    <t>FEC.ktoe.FR.ISI.EAF.LOW_ENTH.HP.AMBIENT</t>
  </si>
  <si>
    <t>FEC.ktoe.FR.ISI.EAF.LOW_ENTH.THERM.ELEC</t>
  </si>
  <si>
    <t>Steel: Smelters</t>
  </si>
  <si>
    <t>FEC.ktoe.FR.ISI.EAF.SMELTING.TOTAL.TOTAL</t>
  </si>
  <si>
    <t>FEC.ktoe.FR.ISI.EAF.SMELTING.THERM.NONCOKE_SOLIDS</t>
  </si>
  <si>
    <t>FEC.ktoe.FR.ISI.EAF.SMELTING.THERM.RFO</t>
  </si>
  <si>
    <t>FEC.ktoe.FR.ISI.EAF.SMELTING.THERM.NG_BIOGAS</t>
  </si>
  <si>
    <t>FEC.ktoe.FR.ISI.EAF.SMELTING.THERM.DERIVED</t>
  </si>
  <si>
    <t>Steel: Electric arc</t>
  </si>
  <si>
    <t>FEC.ktoe.FR.ISI.EAF.ARC_FURNACE.ELEC.ELEC</t>
  </si>
  <si>
    <t>FEC.ktoe.FR.ISI.EAF.REFINING.TOTAL.TOTAL</t>
  </si>
  <si>
    <t>FEC.ktoe.FR.ISI.EAF.REFINING.THERM.TOTAL</t>
  </si>
  <si>
    <t>FEC.ktoe.FR.ISI.EAF.REFINING.THERM.LPG</t>
  </si>
  <si>
    <t>FEC.ktoe.FR.ISI.EAF.REFINING.THERM.DIESEL_LIQBIO</t>
  </si>
  <si>
    <t>FEC.ktoe.FR.ISI.EAF.REFINING.THERM.RFO</t>
  </si>
  <si>
    <t>FEC.ktoe.FR.ISI.EAF.REFINING.THERM.NG_BIOGAS</t>
  </si>
  <si>
    <t>FEC.ktoe.FR.ISI.EAF.REFINING.ELEC.ELEC</t>
  </si>
  <si>
    <t>FEC.ktoe.FR.ISI.EAF.FINISHING.THERM.TOTAL</t>
  </si>
  <si>
    <t>FEC.ktoe.FR.ISI.EAF.FINISHING.THERM.LPG</t>
  </si>
  <si>
    <t>FEC.ktoe.FR.ISI.EAF.FINISHING.THERM.DIESEL_LIQBIO</t>
  </si>
  <si>
    <t>FEC.ktoe.FR.ISI.EAF.FINISHING.THERM.NG_BIOGAS</t>
  </si>
  <si>
    <t>FEC.ktoe.FR.ISI.EAF.FINISHING_STEAM.TOTAL.TOTAL</t>
  </si>
  <si>
    <t>FEC.ktoe.FR.ISI.EAF.FINISHING_STEAM.STEAM.NONCOKE_SOLIDS</t>
  </si>
  <si>
    <t>FEC.ktoe.FR.ISI.EAF.FINISHING_STEAM.STEAM.RFG</t>
  </si>
  <si>
    <t>FEC.ktoe.FR.ISI.EAF.FINISHING_STEAM.STEAM.LPG</t>
  </si>
  <si>
    <t>FEC.ktoe.FR.ISI.EAF.FINISHING_STEAM.STEAM.DIESEL_LIQBIO</t>
  </si>
  <si>
    <t>FEC.ktoe.FR.ISI.EAF.FINISHING_STEAM.STEAM.RFO</t>
  </si>
  <si>
    <t>FEC.ktoe.FR.ISI.EAF.FINISHING_STEAM.STEAM.OTHER</t>
  </si>
  <si>
    <t>FEC.ktoe.FR.ISI.EAF.FINISHING_STEAM.STEAM.NG_BIOGAS</t>
  </si>
  <si>
    <t>FEC.ktoe.FR.ISI.EAF.FINISHING_STEAM.STEAM.DERIVED</t>
  </si>
  <si>
    <t>FEC.ktoe.FR.ISI.EAF.FINISHING_STEAM.STEAM.BIOMASS_WASTE</t>
  </si>
  <si>
    <t>FEC.ktoe.FR.ISI.EAF.FINISHING_STEAM.STEAM.STEAM_DISTR</t>
  </si>
  <si>
    <t>FEC.ktoe.FR.ISI.EAF.FINISHING.ELEC.ELEC</t>
  </si>
  <si>
    <t>Market shares of energy uses by subsector (%)</t>
  </si>
  <si>
    <t>Energy intensity (kgoe per t of output)</t>
  </si>
  <si>
    <t>Detailed split of useful energy demand by subsector (ktoe)</t>
  </si>
  <si>
    <t>UED.ktoe.FR.ISI.BF_BOF.TOTAL.TOTAL.TOTAL</t>
  </si>
  <si>
    <t>UED.ktoe.FR.ISI.BF_BOF.LIGHT.GENERIC.ELEC</t>
  </si>
  <si>
    <t>UED.ktoe.FR.ISI.BF_BOF.AIRCOMP.GENERIC.ELEC</t>
  </si>
  <si>
    <t>UED.ktoe.FR.ISI.BF_BOF.MOTOR.GENERIC.ELEC</t>
  </si>
  <si>
    <t>UED.ktoe.FR.ISI.BF_BOF.FANS.GENERIC.ELEC</t>
  </si>
  <si>
    <t>UED.ktoe.FR.ISI.BF_BOF.LOW_ENTH.TOTAL.TOTAL</t>
  </si>
  <si>
    <t>UED.ktoe.FR.ISI.BF_BOF.LOW_ENTH.THERM.DIESEL_LIQBIO</t>
  </si>
  <si>
    <t>UED.ktoe.FR.ISI.BF_BOF.LOW_ENTH.THERM.NG_BIOGAS</t>
  </si>
  <si>
    <t>UED.ktoe.FR.ISI.BF_BOF.LOW_ENTH.THERM.SOLAR_GEO</t>
  </si>
  <si>
    <t>UED.ktoe.FR.ISI.BF_BOF.LOW_ENTH.HP.AMBIENT</t>
  </si>
  <si>
    <t>UED.ktoe.FR.ISI.BF_BOF.LOW_ENTH.THERM.ELEC</t>
  </si>
  <si>
    <t>UED.ktoe.FR.ISI.BF_BOF.SINTERING.TOTAL.TOTAL</t>
  </si>
  <si>
    <t>UED.ktoe.FR.ISI.BF_BOF.SINTERING.THERM.NONCOKE_SOLIDS</t>
  </si>
  <si>
    <t>UED.ktoe.FR.ISI.BF_BOF.SINTERING.THERM.RFO</t>
  </si>
  <si>
    <t>UED.ktoe.FR.ISI.BF_BOF.SINTERING.THERM.NG_BIOGAS</t>
  </si>
  <si>
    <t>UED.ktoe.FR.ISI.BF_BOF.SINTERING.THERM.DERIVED</t>
  </si>
  <si>
    <t>UED.ktoe.FR.ISI.BF_BOF.SINTERING.THERM.ELEC</t>
  </si>
  <si>
    <t>UED.ktoe.FR.ISI.BF_BOF.BLAST_FURNACE.TOTAL.TOTAL</t>
  </si>
  <si>
    <t>UED.ktoe.FR.ISI.BF_BOF.BLAST_FURNACE.THERM.NONCOKE_SOLIDS</t>
  </si>
  <si>
    <t>UED.ktoe.FR.ISI.BF_BOF.BLAST_FURNACE.THERM.COKE</t>
  </si>
  <si>
    <t>UED.ktoe.FR.ISI.BF_BOF.BLAST_FURNACE.THERM.RFO</t>
  </si>
  <si>
    <t>UED.ktoe.FR.ISI.BF_BOF.BLAST_FURNACE.THERM.NG_BIOGAS</t>
  </si>
  <si>
    <t>UED.ktoe.FR.ISI.BF_BOF.BLAST_FURNACE.THERM.DERIVED</t>
  </si>
  <si>
    <t>UED.ktoe.FR.ISI.BF_BOF.REFINING.TOTAL.TOTAL</t>
  </si>
  <si>
    <t>UED.ktoe.FR.ISI.BF_BOF.REFINING.THERM.TOTAL</t>
  </si>
  <si>
    <t>UED.ktoe.FR.ISI.BF_BOF.REFINING.THERM.LPG</t>
  </si>
  <si>
    <t>UED.ktoe.FR.ISI.BF_BOF.REFINING.THERM.DIESEL_LIQBIO</t>
  </si>
  <si>
    <t>UED.ktoe.FR.ISI.BF_BOF.REFINING.THERM.RFO</t>
  </si>
  <si>
    <t>UED.ktoe.FR.ISI.BF_BOF.REFINING.THERM.NG_BIOGAS</t>
  </si>
  <si>
    <t>UED.ktoe.FR.ISI.BF_BOF.REFINING.ELEC.ELEC</t>
  </si>
  <si>
    <t>UED.ktoe.FR.ISI.BF_BOF.FINISHING.THERM.TOTAL</t>
  </si>
  <si>
    <t>UED.ktoe.FR.ISI.BF_BOF.FINISHING.THERM.LPG</t>
  </si>
  <si>
    <t>UED.ktoe.FR.ISI.BF_BOF.FINISHING.THERM.DIESEL_LIQBIO</t>
  </si>
  <si>
    <t>UED.ktoe.FR.ISI.BF_BOF.FINISHING.THERM.NG_BIOGAS</t>
  </si>
  <si>
    <t>UED.ktoe.FR.ISI.BF_BOF.FINISHING_STEAM.TOTAL.TOTAL</t>
  </si>
  <si>
    <t>UED.ktoe.FR.ISI.BF_BOF.FINISHING_STEAM.STEAM.NONCOKE_SOLIDS</t>
  </si>
  <si>
    <t>UED.ktoe.FR.ISI.BF_BOF.FINISHING_STEAM.STEAM.RFG</t>
  </si>
  <si>
    <t>UED.ktoe.FR.ISI.BF_BOF.FINISHING_STEAM.STEAM.LPG</t>
  </si>
  <si>
    <t>UED.ktoe.FR.ISI.BF_BOF.FINISHING_STEAM.STEAM.DIESEL_LIQBIO</t>
  </si>
  <si>
    <t>UED.ktoe.FR.ISI.BF_BOF.FINISHING_STEAM.STEAM.RFO</t>
  </si>
  <si>
    <t>UED.ktoe.FR.ISI.BF_BOF.FINISHING_STEAM.STEAM.OTHER</t>
  </si>
  <si>
    <t>UED.ktoe.FR.ISI.BF_BOF.FINISHING_STEAM.STEAM.NG_BIOGAS</t>
  </si>
  <si>
    <t>UED.ktoe.FR.ISI.BF_BOF.FINISHING_STEAM.STEAM.DERIVED</t>
  </si>
  <si>
    <t>UED.ktoe.FR.ISI.BF_BOF.FINISHING_STEAM.STEAM.BIOMASS_WASTE</t>
  </si>
  <si>
    <t>UED.ktoe.FR.ISI.BF_BOF.FINISHING_STEAM.STEAM.STEAM_DISTR</t>
  </si>
  <si>
    <t>UED.ktoe.FR.ISI.BF_BOF.FINISHING.ELEC.ELEC</t>
  </si>
  <si>
    <t>UED.ktoe.FR.ISI.EAF.TOTAL.TOTAL.TOTAL</t>
  </si>
  <si>
    <t>UED.ktoe.FR.ISI.EAF.LIGHT.GENERIC.ELEC</t>
  </si>
  <si>
    <t>UED.ktoe.FR.ISI.EAF.AIRCOMP.GENERIC.ELEC</t>
  </si>
  <si>
    <t>UED.ktoe.FR.ISI.EAF.MOTOR.GENERIC.ELEC</t>
  </si>
  <si>
    <t>UED.ktoe.FR.ISI.EAF.FANS.GENERIC.ELEC</t>
  </si>
  <si>
    <t>UED.ktoe.FR.ISI.EAF.LOW_ENTH.TOTAL.TOTAL</t>
  </si>
  <si>
    <t>UED.ktoe.FR.ISI.EAF.LOW_ENTH.THERM.DIESEL_LIQBIO</t>
  </si>
  <si>
    <t>UED.ktoe.FR.ISI.EAF.LOW_ENTH.THERM.NG_BIOGAS</t>
  </si>
  <si>
    <t>UED.ktoe.FR.ISI.EAF.LOW_ENTH.THERM.SOLAR_GEO</t>
  </si>
  <si>
    <t>UED.ktoe.FR.ISI.EAF.LOW_ENTH.HP.AMBIENT</t>
  </si>
  <si>
    <t>UED.ktoe.FR.ISI.EAF.LOW_ENTH.THERM.ELEC</t>
  </si>
  <si>
    <t>UED.ktoe.FR.ISI.EAF.SMELTING.TOTAL.TOTAL</t>
  </si>
  <si>
    <t>UED.ktoe.FR.ISI.EAF.SMELTING.THERM.NONCOKE_SOLIDS</t>
  </si>
  <si>
    <t>UED.ktoe.FR.ISI.EAF.SMELTING.THERM.RFO</t>
  </si>
  <si>
    <t>UED.ktoe.FR.ISI.EAF.SMELTING.THERM.NG_BIOGAS</t>
  </si>
  <si>
    <t>UED.ktoe.FR.ISI.EAF.SMELTING.THERM.DERIVED</t>
  </si>
  <si>
    <t>UED.ktoe.FR.ISI.EAF.ARC_FURNACE.ELEC.ELEC</t>
  </si>
  <si>
    <t>UED.ktoe.FR.ISI.EAF.REFINING.TOTAL.TOTAL</t>
  </si>
  <si>
    <t>UED.ktoe.FR.ISI.EAF.REFINING.THERM.TOTAL</t>
  </si>
  <si>
    <t>UED.ktoe.FR.ISI.EAF.REFINING.THERM.LPG</t>
  </si>
  <si>
    <t>UED.ktoe.FR.ISI.EAF.REFINING.THERM.DIESEL_LIQBIO</t>
  </si>
  <si>
    <t>UED.ktoe.FR.ISI.EAF.REFINING.THERM.RFO</t>
  </si>
  <si>
    <t>UED.ktoe.FR.ISI.EAF.REFINING.THERM.NG_BIOGAS</t>
  </si>
  <si>
    <t>UED.ktoe.FR.ISI.EAF.REFINING.ELEC.ELEC</t>
  </si>
  <si>
    <t>UED.ktoe.FR.ISI.EAF.FINISHING.THERM.TOTAL</t>
  </si>
  <si>
    <t>UED.ktoe.FR.ISI.EAF.FINISHING.THERM.LPG</t>
  </si>
  <si>
    <t>UED.ktoe.FR.ISI.EAF.FINISHING.THERM.DIESEL_LIQBIO</t>
  </si>
  <si>
    <t>UED.ktoe.FR.ISI.EAF.FINISHING.THERM.NG_BIOGAS</t>
  </si>
  <si>
    <t>UED.ktoe.FR.ISI.EAF.FINISHING_STEAM.TOTAL.TOTAL</t>
  </si>
  <si>
    <t>UED.ktoe.FR.ISI.EAF.FINISHING_STEAM.STEAM.NONCOKE_SOLIDS</t>
  </si>
  <si>
    <t>UED.ktoe.FR.ISI.EAF.FINISHING_STEAM.STEAM.RFG</t>
  </si>
  <si>
    <t>UED.ktoe.FR.ISI.EAF.FINISHING_STEAM.STEAM.LPG</t>
  </si>
  <si>
    <t>UED.ktoe.FR.ISI.EAF.FINISHING_STEAM.STEAM.DIESEL_LIQBIO</t>
  </si>
  <si>
    <t>UED.ktoe.FR.ISI.EAF.FINISHING_STEAM.STEAM.RFO</t>
  </si>
  <si>
    <t>UED.ktoe.FR.ISI.EAF.FINISHING_STEAM.STEAM.OTHER</t>
  </si>
  <si>
    <t>UED.ktoe.FR.ISI.EAF.FINISHING_STEAM.STEAM.NG_BIOGAS</t>
  </si>
  <si>
    <t>UED.ktoe.FR.ISI.EAF.FINISHING_STEAM.STEAM.DERIVED</t>
  </si>
  <si>
    <t>UED.ktoe.FR.ISI.EAF.FINISHING_STEAM.STEAM.BIOMASS_WASTE</t>
  </si>
  <si>
    <t>UED.ktoe.FR.ISI.EAF.FINISHING_STEAM.STEAM.STEAM_DISTR</t>
  </si>
  <si>
    <t>UED.ktoe.FR.ISI.EAF.FINISHING.ELEC.ELEC</t>
  </si>
  <si>
    <t>Market shares of useful energy demand by subsector (%)</t>
  </si>
  <si>
    <t>Ratio of useful energy demand to final energy consumption (system efficiency indicator)</t>
  </si>
  <si>
    <t>Detailed split of CO2 emissions by subsector (kt of CO2)</t>
  </si>
  <si>
    <t>FUEL_EMI.ktCO2.FR.ISI.BF_BOF.LIGHT.GENERIC.ELEC</t>
  </si>
  <si>
    <t>FUEL_EMI.ktCO2.FR.ISI.BF_BOF.AIRCOMP.GENERIC.ELEC</t>
  </si>
  <si>
    <t>FUEL_EMI.ktCO2.FR.ISI.BF_BOF.MOTOR.GENERIC.ELEC</t>
  </si>
  <si>
    <t>FUEL_EMI.ktCO2.FR.ISI.BF_BOF.FANS.GENERIC.ELEC</t>
  </si>
  <si>
    <t>FUEL_EMI.ktCO2.FR.ISI.BF_BOF.LOW_ENTH.TOTAL.TOTAL</t>
  </si>
  <si>
    <t>FUEL_EMI.ktCO2.FR.ISI.BF_BOF.LOW_ENTH.THERM.DIESEL_LIQBIO</t>
  </si>
  <si>
    <t>FUEL_EMI.ktCO2.FR.ISI.BF_BOF.LOW_ENTH.THERM.NG_BIOGAS</t>
  </si>
  <si>
    <t>FUEL_EMI.ktCO2.FR.ISI.BF_BOF.LOW_ENTH.THERM.SOLAR_GEO</t>
  </si>
  <si>
    <t>FUEL_EMI.ktCO2.FR.ISI.BF_BOF.LOW_ENTH.HP.AMBIENT</t>
  </si>
  <si>
    <t>FUEL_EMI.ktCO2.FR.ISI.BF_BOF.LOW_ENTH.THERM.ELEC</t>
  </si>
  <si>
    <t>FUEL_EMI.ktCO2.FR.ISI.BF_BOF.SINTERING.TOTAL.TOTAL</t>
  </si>
  <si>
    <t>FUEL_EMI.ktCO2.FR.ISI.BF_BOF.SINTERING.THERM.NONCOKE_SOLIDS</t>
  </si>
  <si>
    <t>FUEL_EMI.ktCO2.FR.ISI.BF_BOF.SINTERING.THERM.RFO</t>
  </si>
  <si>
    <t>FUEL_EMI.ktCO2.FR.ISI.BF_BOF.SINTERING.THERM.NG_BIOGAS</t>
  </si>
  <si>
    <t>FUEL_EMI.ktCO2.FR.ISI.BF_BOF.SINTERING.THERM.DERIVED</t>
  </si>
  <si>
    <t>FUEL_EMI.ktCO2.FR.ISI.BF_BOF.SINTERING.THERM.ELEC</t>
  </si>
  <si>
    <t>FUEL_EMI.ktCO2.FR.ISI.BF_BOF.BLAST_FURNACE.TOTAL.TOTAL</t>
  </si>
  <si>
    <t>FUEL_EMI.ktCO2.FR.ISI.BF_BOF.BLAST_FURNACE.THERM.NONCOKE_SOLIDS</t>
  </si>
  <si>
    <t>FUEL_EMI.ktCO2.FR.ISI.BF_BOF.BLAST_FURNACE.THERM.COKE</t>
  </si>
  <si>
    <t>FUEL_EMI.ktCO2.FR.ISI.BF_BOF.BLAST_FURNACE.THERM.RFO</t>
  </si>
  <si>
    <t>FUEL_EMI.ktCO2.FR.ISI.BF_BOF.BLAST_FURNACE.THERM.NG_BIOGAS</t>
  </si>
  <si>
    <t>FUEL_EMI.ktCO2.FR.ISI.BF_BOF.BLAST_FURNACE.THERM.DERIVED</t>
  </si>
  <si>
    <t>FUEL_EMI.ktCO2.FR.ISI.BF_BOF.REFINING.TOTAL.TOTAL</t>
  </si>
  <si>
    <t>FUEL_EMI.ktCO2.FR.ISI.BF_BOF.REFINING.THERM.TOTAL</t>
  </si>
  <si>
    <t>FUEL_EMI.ktCO2.FR.ISI.BF_BOF.REFINING.THERM.LPG</t>
  </si>
  <si>
    <t>FUEL_EMI.ktCO2.FR.ISI.BF_BOF.REFINING.THERM.DIESEL_LIQBIO</t>
  </si>
  <si>
    <t>FUEL_EMI.ktCO2.FR.ISI.BF_BOF.REFINING.THERM.RFO</t>
  </si>
  <si>
    <t>FUEL_EMI.ktCO2.FR.ISI.BF_BOF.REFINING.THERM.NG_BIOGAS</t>
  </si>
  <si>
    <t>FUEL_EMI.ktCO2.FR.ISI.BF_BOF.REFINING.ELEC.ELEC</t>
  </si>
  <si>
    <t>FUEL_EMI.ktCO2.FR.ISI.BF_BOF.FINISHING.THERM.TOTAL</t>
  </si>
  <si>
    <t>FUEL_EMI.ktCO2.FR.ISI.BF_BOF.FINISHING.THERM.LPG</t>
  </si>
  <si>
    <t>FUEL_EMI.ktCO2.FR.ISI.BF_BOF.FINISHING.THERM.DIESEL_LIQBIO</t>
  </si>
  <si>
    <t>FUEL_EMI.ktCO2.FR.ISI.BF_BOF.FINISHING.THERM.NG_BIOGAS</t>
  </si>
  <si>
    <t>FUEL_EMI.ktCO2.FR.ISI.BF_BOF.FINISHING_STEAM.TOTAL.TOTAL</t>
  </si>
  <si>
    <t>FUEL_EMI.ktCO2.FR.ISI.BF_BOF.FINISHING_STEAM.STEAM.NONCOKE_SOLIDS</t>
  </si>
  <si>
    <t>FUEL_EMI.ktCO2.FR.ISI.BF_BOF.FINISHING_STEAM.STEAM.RFG</t>
  </si>
  <si>
    <t>FUEL_EMI.ktCO2.FR.ISI.BF_BOF.FINISHING_STEAM.STEAM.LPG</t>
  </si>
  <si>
    <t>FUEL_EMI.ktCO2.FR.ISI.BF_BOF.FINISHING_STEAM.STEAM.DIESEL_LIQBIO</t>
  </si>
  <si>
    <t>FUEL_EMI.ktCO2.FR.ISI.BF_BOF.FINISHING_STEAM.STEAM.RFO</t>
  </si>
  <si>
    <t>FUEL_EMI.ktCO2.FR.ISI.BF_BOF.FINISHING_STEAM.STEAM.OTHER</t>
  </si>
  <si>
    <t>FUEL_EMI.ktCO2.FR.ISI.BF_BOF.FINISHING_STEAM.STEAM.NG_BIOGAS</t>
  </si>
  <si>
    <t>FUEL_EMI.ktCO2.FR.ISI.BF_BOF.FINISHING_STEAM.STEAM.DERIVED</t>
  </si>
  <si>
    <t>FUEL_EMI.ktCO2.FR.ISI.BF_BOF.FINISHING_STEAM.STEAM.BIOMASS_WASTE</t>
  </si>
  <si>
    <t>FUEL_EMI.ktCO2.FR.ISI.BF_BOF.FINISHING_STEAM.STEAM.STEAM_DISTR</t>
  </si>
  <si>
    <t>FUEL_EMI.ktCO2.FR.ISI.BF_BOF.FINISHING.ELEC.ELEC</t>
  </si>
  <si>
    <t>PROCESS_EMI.ktCO2.FR.ISI.BF_BOF</t>
  </si>
  <si>
    <t>FUEL_EMI.ktCO2.FR.ISI.EAF.LIGHT.GENERIC.ELEC</t>
  </si>
  <si>
    <t>FUEL_EMI.ktCO2.FR.ISI.EAF.AIRCOMP.GENERIC.ELEC</t>
  </si>
  <si>
    <t>FUEL_EMI.ktCO2.FR.ISI.EAF.MOTOR.GENERIC.ELEC</t>
  </si>
  <si>
    <t>FUEL_EMI.ktCO2.FR.ISI.EAF.FANS.GENERIC.ELEC</t>
  </si>
  <si>
    <t>FUEL_EMI.ktCO2.FR.ISI.EAF.LOW_ENTH.TOTAL.TOTAL</t>
  </si>
  <si>
    <t>FUEL_EMI.ktCO2.FR.ISI.EAF.LOW_ENTH.THERM.DIESEL_LIQBIO</t>
  </si>
  <si>
    <t>FUEL_EMI.ktCO2.FR.ISI.EAF.LOW_ENTH.THERM.NG_BIOGAS</t>
  </si>
  <si>
    <t>FUEL_EMI.ktCO2.FR.ISI.EAF.LOW_ENTH.THERM.SOLAR_GEO</t>
  </si>
  <si>
    <t>FUEL_EMI.ktCO2.FR.ISI.EAF.LOW_ENTH.HP.AMBIENT</t>
  </si>
  <si>
    <t>FUEL_EMI.ktCO2.FR.ISI.EAF.LOW_ENTH.THERM.ELEC</t>
  </si>
  <si>
    <t>FUEL_EMI.ktCO2.FR.ISI.EAF.SMELTING.TOTAL.TOTAL</t>
  </si>
  <si>
    <t>FUEL_EMI.ktCO2.FR.ISI.EAF.SMELTING.THERM.NONCOKE_SOLIDS</t>
  </si>
  <si>
    <t>FUEL_EMI.ktCO2.FR.ISI.EAF.SMELTING.THERM.RFO</t>
  </si>
  <si>
    <t>FUEL_EMI.ktCO2.FR.ISI.EAF.SMELTING.THERM.NG_BIOGAS</t>
  </si>
  <si>
    <t>FUEL_EMI.ktCO2.FR.ISI.EAF.SMELTING.THERM.DERIVED</t>
  </si>
  <si>
    <t>FUEL_EMI.ktCO2.FR.ISI.EAF.ARC_FURNACE.ELEC.ELEC</t>
  </si>
  <si>
    <t>FUEL_EMI.ktCO2.FR.ISI.EAF.REFINING.TOTAL.TOTAL</t>
  </si>
  <si>
    <t>FUEL_EMI.ktCO2.FR.ISI.EAF.REFINING.THERM.TOTAL</t>
  </si>
  <si>
    <t>FUEL_EMI.ktCO2.FR.ISI.EAF.REFINING.THERM.LPG</t>
  </si>
  <si>
    <t>FUEL_EMI.ktCO2.FR.ISI.EAF.REFINING.THERM.DIESEL_LIQBIO</t>
  </si>
  <si>
    <t>FUEL_EMI.ktCO2.FR.ISI.EAF.REFINING.THERM.RFO</t>
  </si>
  <si>
    <t>FUEL_EMI.ktCO2.FR.ISI.EAF.REFINING.THERM.NG_BIOGAS</t>
  </si>
  <si>
    <t>FUEL_EMI.ktCO2.FR.ISI.EAF.REFINING.ELEC.ELEC</t>
  </si>
  <si>
    <t>FUEL_EMI.ktCO2.FR.ISI.EAF.FINISHING.THERM.TOTAL</t>
  </si>
  <si>
    <t>FUEL_EMI.ktCO2.FR.ISI.EAF.FINISHING.THERM.LPG</t>
  </si>
  <si>
    <t>FUEL_EMI.ktCO2.FR.ISI.EAF.FINISHING.THERM.DIESEL_LIQBIO</t>
  </si>
  <si>
    <t>FUEL_EMI.ktCO2.FR.ISI.EAF.FINISHING.THERM.NG_BIOGAS</t>
  </si>
  <si>
    <t>FUEL_EMI.ktCO2.FR.ISI.EAF.FINISHING_STEAM.TOTAL.TOTAL</t>
  </si>
  <si>
    <t>FUEL_EMI.ktCO2.FR.ISI.EAF.FINISHING_STEAM.STEAM.NONCOKE_SOLIDS</t>
  </si>
  <si>
    <t>FUEL_EMI.ktCO2.FR.ISI.EAF.FINISHING_STEAM.STEAM.RFG</t>
  </si>
  <si>
    <t>FUEL_EMI.ktCO2.FR.ISI.EAF.FINISHING_STEAM.STEAM.LPG</t>
  </si>
  <si>
    <t>FUEL_EMI.ktCO2.FR.ISI.EAF.FINISHING_STEAM.STEAM.DIESEL_LIQBIO</t>
  </si>
  <si>
    <t>FUEL_EMI.ktCO2.FR.ISI.EAF.FINISHING_STEAM.STEAM.RFO</t>
  </si>
  <si>
    <t>FUEL_EMI.ktCO2.FR.ISI.EAF.FINISHING_STEAM.STEAM.OTHER</t>
  </si>
  <si>
    <t>FUEL_EMI.ktCO2.FR.ISI.EAF.FINISHING_STEAM.STEAM.NG_BIOGAS</t>
  </si>
  <si>
    <t>FUEL_EMI.ktCO2.FR.ISI.EAF.FINISHING_STEAM.STEAM.DERIVED</t>
  </si>
  <si>
    <t>FUEL_EMI.ktCO2.FR.ISI.EAF.FINISHING_STEAM.STEAM.BIOMASS_WASTE</t>
  </si>
  <si>
    <t>FUEL_EMI.ktCO2.FR.ISI.EAF.FINISHING_STEAM.STEAM.STEAM_DISTR</t>
  </si>
  <si>
    <t>FUEL_EMI.ktCO2.FR.ISI.EAF.FINISHING.ELEC.ELEC</t>
  </si>
  <si>
    <t>PROCESS_EMI.ktCO2.FR.ISI.EAF</t>
  </si>
  <si>
    <t>Market shares of CO2 emissions by subsector (%)</t>
  </si>
  <si>
    <t>Emission intensity (kt of CO2 per ktoe)</t>
  </si>
  <si>
    <t>Integrated steelworks (without process emissions)</t>
  </si>
  <si>
    <t>Electric arc (without process emissions)</t>
  </si>
  <si>
    <t>VA.Meuro2015.FR.NFM.ALUMINA</t>
  </si>
  <si>
    <t>VA.Meuro2015.FR.NFM.PRIM_ALU</t>
  </si>
  <si>
    <t>VA.Meuro2015.FR.NFM.SEC_ALU</t>
  </si>
  <si>
    <t>VA.Meuro2015.FR.NFM.OTHER_NFM</t>
  </si>
  <si>
    <t>Physical output (kt)</t>
  </si>
  <si>
    <t>Alumina production (kt)</t>
  </si>
  <si>
    <t>OUTPUT.kt.FR.NFM.ALUMINA</t>
  </si>
  <si>
    <t>Aluminium production (kt)</t>
  </si>
  <si>
    <t>OUTPUT.kt.FR.NFM.PRIM_ALU</t>
  </si>
  <si>
    <t>OUTPUT.kt.FR.NFM.SEC_ALU</t>
  </si>
  <si>
    <t>Other non-ferrous metals (kt lead eq.)</t>
  </si>
  <si>
    <t>OUTPUT.kt.FR.NFM.OTHER_NFM</t>
  </si>
  <si>
    <t>Installed capacity (kt production)</t>
  </si>
  <si>
    <t>CAP.kt.FR.NFM.ALUMINA</t>
  </si>
  <si>
    <t>CAP.kt.FR.NFM.PRIM_ALU</t>
  </si>
  <si>
    <t>CAP.kt.FR.NFM.SEC_ALU</t>
  </si>
  <si>
    <t>CAP.kt.FR.NFM.OTHER_NFM</t>
  </si>
  <si>
    <t>Capacity investment (kt production)</t>
  </si>
  <si>
    <t>NEWCAP.kt.FR.NFM.ALUMINA</t>
  </si>
  <si>
    <t>NEWCAP.kt.FR.NFM.PRIM_ALU</t>
  </si>
  <si>
    <t>NEWCAP.kt.FR.NFM.SEC_ALU</t>
  </si>
  <si>
    <t>NEWCAP.kt.FR.NFM.OTHER_NFM</t>
  </si>
  <si>
    <t>Decommissioned capacity (kt production)</t>
  </si>
  <si>
    <t>Idle capacity (kt production)</t>
  </si>
  <si>
    <t>FEC.ktoe.FR.NFM.TOTAL.TOTAL.TOTAL.TOTAL</t>
  </si>
  <si>
    <t>FEC.ktoe.FR.NFM.TOTAL.TOTAL.TOTAL.SOLIDS</t>
  </si>
  <si>
    <t>FEC.ktoe.FR.NFM.TOTAL.TOTAL.TOTAL.RFG</t>
  </si>
  <si>
    <t>FEC.ktoe.FR.NFM.TOTAL.TOTAL.TOTAL.LPG</t>
  </si>
  <si>
    <t>FEC.ktoe.FR.NFM.TOTAL.TOTAL.TOTAL.DIESEL</t>
  </si>
  <si>
    <t>FEC.ktoe.FR.NFM.TOTAL.TOTAL.TOTAL.RFO</t>
  </si>
  <si>
    <t>FEC.ktoe.FR.NFM.TOTAL.TOTAL.TOTAL.OTHER</t>
  </si>
  <si>
    <t>FEC.ktoe.FR.NFM.TOTAL.TOTAL.TOTAL.NG</t>
  </si>
  <si>
    <t>FEC.ktoe.FR.NFM.TOTAL.TOTAL.TOTAL.DERIVED</t>
  </si>
  <si>
    <t>FEC.ktoe.FR.NFM.TOTAL.TOTAL.TOTAL.BIOMASS_WASTE</t>
  </si>
  <si>
    <t>FEC.ktoe.FR.NFM.TOTAL.TOTAL.TOTAL.BIOGAS</t>
  </si>
  <si>
    <t>FEC.ktoe.FR.NFM.TOTAL.TOTAL.TOTAL.LIQBIO</t>
  </si>
  <si>
    <t>FEC.ktoe.FR.NFM.TOTAL.TOTAL.TOTAL.SOLAR</t>
  </si>
  <si>
    <t>FEC.ktoe.FR.NFM.TOTAL.TOTAL.TOTAL.GEO</t>
  </si>
  <si>
    <t>FEC.ktoe.FR.NFM.TOTAL.TOTAL.TOTAL.AMBIENT</t>
  </si>
  <si>
    <t>FEC.ktoe.FR.NFM.TOTAL.TOTAL.TOTAL.STEAM_DISTR</t>
  </si>
  <si>
    <t>FEC.ktoe.FR.NFM.TOTAL.TOTAL.TOTAL.ELEC</t>
  </si>
  <si>
    <t>FEC.ktoe.FR.NFM.ALUMINA.TOTAL.TOTAL.TOTAL</t>
  </si>
  <si>
    <t>FEC.ktoe.FR.NFM.ALUMINA.LIGHT.GENERIC.ELEC</t>
  </si>
  <si>
    <t>FEC.ktoe.FR.NFM.ALUMINA.AIRCOMP.GENERIC.ELEC</t>
  </si>
  <si>
    <t>FEC.ktoe.FR.NFM.ALUMINA.MOTOR.GENERIC.ELEC</t>
  </si>
  <si>
    <t>FEC.ktoe.FR.NFM.ALUMINA.FANS.GENERIC.ELEC</t>
  </si>
  <si>
    <t>FEC.ktoe.FR.NFM.ALUMINA.LOW_ENTH.TOTAL.TOTAL</t>
  </si>
  <si>
    <t>FEC.ktoe.FR.NFM.ALUMINA.LOW_ENTH.THERM.DIESEL_LIQBIO</t>
  </si>
  <si>
    <t>FEC.ktoe.FR.NFM.ALUMINA.LOW_ENTH.THERM.NG_BIOGAS</t>
  </si>
  <si>
    <t>FEC.ktoe.FR.NFM.ALUMINA.LOW_ENTH.THERM.SOLAR_GEO</t>
  </si>
  <si>
    <t>FEC.ktoe.FR.NFM.ALUMINA.LOW_ENTH.HP.AMBIENT</t>
  </si>
  <si>
    <t>FEC.ktoe.FR.NFM.ALUMINA.LOW_ENTH.THERM.ELEC</t>
  </si>
  <si>
    <t>Alumina production: High-enthalpy heat</t>
  </si>
  <si>
    <t>FEC.ktoe.FR.NFM.ALUMINA.A_PRODUCTION.TOTAL.TOTAL</t>
  </si>
  <si>
    <t>FEC.ktoe.FR.NFM.ALUMINA.A_PRODUCTION.STEAM.SOLIDS</t>
  </si>
  <si>
    <t>FEC.ktoe.FR.NFM.ALUMINA.A_PRODUCTION.STEAM.RFG</t>
  </si>
  <si>
    <t>FEC.ktoe.FR.NFM.ALUMINA.A_PRODUCTION.STEAM.LPG</t>
  </si>
  <si>
    <t>FEC.ktoe.FR.NFM.ALUMINA.A_PRODUCTION.STEAM.DIESEL_LIQBIO</t>
  </si>
  <si>
    <t>FEC.ktoe.FR.NFM.ALUMINA.A_PRODUCTION.STEAM.RFO</t>
  </si>
  <si>
    <t>FEC.ktoe.FR.NFM.ALUMINA.A_PRODUCTION.STEAM.OTHER</t>
  </si>
  <si>
    <t>FEC.ktoe.FR.NFM.ALUMINA.A_PRODUCTION.STEAM.NG_BIOGAS</t>
  </si>
  <si>
    <t>FEC.ktoe.FR.NFM.ALUMINA.A_PRODUCTION.STEAM.DERIVED</t>
  </si>
  <si>
    <t>FEC.ktoe.FR.NFM.ALUMINA.A_PRODUCTION.STEAM.BIOMASS_WASTE</t>
  </si>
  <si>
    <t>FEC.ktoe.FR.NFM.ALUMINA.A_PRODUCTION.STEAM.STEAM_DISTR</t>
  </si>
  <si>
    <t>Alumina production: Refining</t>
  </si>
  <si>
    <t>FEC.ktoe.FR.NFM.ALUMINA.A_REFINING.TOTAL.TOTAL</t>
  </si>
  <si>
    <t>FEC.ktoe.FR.NFM.ALUMINA.A_REFINING.THERM.LPG</t>
  </si>
  <si>
    <t>FEC.ktoe.FR.NFM.ALUMINA.A_REFINING.THERM.DIESEL_LIQBIO</t>
  </si>
  <si>
    <t>FEC.ktoe.FR.NFM.ALUMINA.A_REFINING.THERM.RFO</t>
  </si>
  <si>
    <t>FEC.ktoe.FR.NFM.ALUMINA.A_REFINING.THERM.NG_BIOGAS</t>
  </si>
  <si>
    <t>FEC.ktoe.FR.NFM.ALUMINA.A_REFINING.THERM.ELEC</t>
  </si>
  <si>
    <t>FEC.ktoe.FR.NFM.PRIM_ALU.TOTAL.TOTAL.TOTAL</t>
  </si>
  <si>
    <t>FEC.ktoe.FR.NFM.PRIM_ALU.LIGHT.GENERIC.ELEC</t>
  </si>
  <si>
    <t>FEC.ktoe.FR.NFM.PRIM_ALU.AIRCOMP.GENERIC.ELEC</t>
  </si>
  <si>
    <t>FEC.ktoe.FR.NFM.PRIM_ALU.MOTOR.GENERIC.ELEC</t>
  </si>
  <si>
    <t>FEC.ktoe.FR.NFM.PRIM_ALU.FANS.GENERIC.ELEC</t>
  </si>
  <si>
    <t>FEC.ktoe.FR.NFM.PRIM_ALU.LOW_ENTH.TOTAL.TOTAL</t>
  </si>
  <si>
    <t>FEC.ktoe.FR.NFM.PRIM_ALU.LOW_ENTH.THERM.DIESEL_LIQBIO</t>
  </si>
  <si>
    <t>FEC.ktoe.FR.NFM.PRIM_ALU.LOW_ENTH.THERM.NG_BIOGAS</t>
  </si>
  <si>
    <t>FEC.ktoe.FR.NFM.PRIM_ALU.LOW_ENTH.THERM.SOLAR_GEO</t>
  </si>
  <si>
    <t>FEC.ktoe.FR.NFM.PRIM_ALU.LOW_ENTH.HP.AMBIENT</t>
  </si>
  <si>
    <t>FEC.ktoe.FR.NFM.PRIM_ALU.LOW_ENTH.THERM.ELEC</t>
  </si>
  <si>
    <t>Aluminium electrolysis (smelting)</t>
  </si>
  <si>
    <t>FEC.ktoe.FR.NFM.PRIM_ALU.SMELTING.ELEC.ELEC</t>
  </si>
  <si>
    <t>Aluminium processing  (metallurgy e.g. cast house, reheating)</t>
  </si>
  <si>
    <t>FEC.ktoe.FR.NFM.PRIM_ALU.PROCESSING.TOTAL.TOTAL</t>
  </si>
  <si>
    <t>Aluminium processing - Thermal</t>
  </si>
  <si>
    <t>FEC.ktoe.FR.NFM.PRIM_ALU.PROCESSING.THERM.TOTAL</t>
  </si>
  <si>
    <t>FEC.ktoe.FR.NFM.PRIM_ALU.PROCESSING.THERM.LPG</t>
  </si>
  <si>
    <t>FEC.ktoe.FR.NFM.PRIM_ALU.PROCESSING.THERM.DIESEL_LIQBIO</t>
  </si>
  <si>
    <t>FEC.ktoe.FR.NFM.PRIM_ALU.PROCESSING.THERM.RFO</t>
  </si>
  <si>
    <t>FEC.ktoe.FR.NFM.PRIM_ALU.PROCESSING.THERM.NG_BIOGAS</t>
  </si>
  <si>
    <t>Aluminium processing - Electric</t>
  </si>
  <si>
    <t>FEC.ktoe.FR.NFM.PRIM_ALU.PROCESSING.ELEC.ELEC</t>
  </si>
  <si>
    <t>Aluminium finishing</t>
  </si>
  <si>
    <t>Aluminium finishing - Thermal</t>
  </si>
  <si>
    <t>FEC.ktoe.FR.NFM.PRIM_ALU.FINISHING.THERM.TOTAL</t>
  </si>
  <si>
    <t>FEC.ktoe.FR.NFM.PRIM_ALU.FINISHING.THERM.LPG</t>
  </si>
  <si>
    <t>FEC.ktoe.FR.NFM.PRIM_ALU.FINISHING.THERM.DIESEL_LIQBIO</t>
  </si>
  <si>
    <t>FEC.ktoe.FR.NFM.PRIM_ALU.FINISHING.THERM.NG_BIOGAS</t>
  </si>
  <si>
    <t>Aluminium finishing - Steam</t>
  </si>
  <si>
    <t>FEC.ktoe.FR.NFM.PRIM_ALU.FINISHING_STEAM.TOTAL.TOTAL</t>
  </si>
  <si>
    <t>FEC.ktoe.FR.NFM.PRIM_ALU.FINISHING_STEAM.STEAM.SOLIDS</t>
  </si>
  <si>
    <t>FEC.ktoe.FR.NFM.PRIM_ALU.FINISHING_STEAM.STEAM.RFG</t>
  </si>
  <si>
    <t>FEC.ktoe.FR.NFM.PRIM_ALU.FINISHING_STEAM.STEAM.LPG</t>
  </si>
  <si>
    <t>FEC.ktoe.FR.NFM.PRIM_ALU.FINISHING_STEAM.STEAM.DIESEL_LIQBIO</t>
  </si>
  <si>
    <t>FEC.ktoe.FR.NFM.PRIM_ALU.FINISHING_STEAM.STEAM.RFO</t>
  </si>
  <si>
    <t>FEC.ktoe.FR.NFM.PRIM_ALU.FINISHING_STEAM.STEAM.OTHER</t>
  </si>
  <si>
    <t>FEC.ktoe.FR.NFM.PRIM_ALU.FINISHING_STEAM.STEAM.NG_BIOGAS</t>
  </si>
  <si>
    <t>FEC.ktoe.FR.NFM.PRIM_ALU.FINISHING_STEAM.STEAM.DERIVED</t>
  </si>
  <si>
    <t>FEC.ktoe.FR.NFM.PRIM_ALU.FINISHING_STEAM.STEAM.BIOMASS_WASTE</t>
  </si>
  <si>
    <t>FEC.ktoe.FR.NFM.PRIM_ALU.FINISHING_STEAM.STEAM.STEAM_DISTR</t>
  </si>
  <si>
    <t>Aluminium finishing - Electric</t>
  </si>
  <si>
    <t>FEC.ktoe.FR.NFM.PRIM_ALU.FINISHING.ELEC.ELEC</t>
  </si>
  <si>
    <t>FEC.ktoe.FR.NFM.SEC_ALU.TOTAL.TOTAL.TOTAL</t>
  </si>
  <si>
    <t>FEC.ktoe.FR.NFM.SEC_ALU.LIGHT.GENERIC.ELEC</t>
  </si>
  <si>
    <t>FEC.ktoe.FR.NFM.SEC_ALU.AIRCOMP.GENERIC.ELEC</t>
  </si>
  <si>
    <t>FEC.ktoe.FR.NFM.SEC_ALU.MOTOR.GENERIC.ELEC</t>
  </si>
  <si>
    <t>FEC.ktoe.FR.NFM.SEC_ALU.FANS.GENERIC.ELEC</t>
  </si>
  <si>
    <t>FEC.ktoe.FR.NFM.SEC_ALU.LOW_ENTH.TOTAL.TOTAL</t>
  </si>
  <si>
    <t>FEC.ktoe.FR.NFM.SEC_ALU.LOW_ENTH.THERM.DIESEL_LIQBIO</t>
  </si>
  <si>
    <t>FEC.ktoe.FR.NFM.SEC_ALU.LOW_ENTH.THERM.NG_BIOGAS</t>
  </si>
  <si>
    <t>FEC.ktoe.FR.NFM.SEC_ALU.LOW_ENTH.THERM.SOLAR_GEO</t>
  </si>
  <si>
    <t>FEC.ktoe.FR.NFM.SEC_ALU.LOW_ENTH.HP.AMBIENT</t>
  </si>
  <si>
    <t>FEC.ktoe.FR.NFM.SEC_ALU.LOW_ENTH.THERM.ELEC</t>
  </si>
  <si>
    <t>Secondary aluminium (incl. pre-treatment, remelting)</t>
  </si>
  <si>
    <t>FEC.ktoe.FR.NFM.SEC_ALU.SEC_REMELTING.TOTAL.TOTAL</t>
  </si>
  <si>
    <t>Secondary aluminium - Thermal</t>
  </si>
  <si>
    <t>FEC.ktoe.FR.NFM.SEC_ALU.SEC_REMELTING.THERM.TOTAL</t>
  </si>
  <si>
    <t>FEC.ktoe.FR.NFM.SEC_ALU.SEC_REMELTING.THERM.LPG</t>
  </si>
  <si>
    <t>FEC.ktoe.FR.NFM.SEC_ALU.SEC_REMELTING.THERM.DIESEL_LIQBIO</t>
  </si>
  <si>
    <t>FEC.ktoe.FR.NFM.SEC_ALU.SEC_REMELTING.THERM.RFO</t>
  </si>
  <si>
    <t>FEC.ktoe.FR.NFM.SEC_ALU.SEC_REMELTING.THERM.NG_BIOGAS</t>
  </si>
  <si>
    <t>Secondary aluminium - Electric</t>
  </si>
  <si>
    <t>FEC.ktoe.FR.NFM.SEC_ALU.SEC_REMELTING.ELEC.ELEC</t>
  </si>
  <si>
    <t>FEC.ktoe.FR.NFM.SEC_ALU.SEC_PROCESSING.TOTAL.TOTAL</t>
  </si>
  <si>
    <t>FEC.ktoe.FR.NFM.SEC_ALU.SEC_PROCESSING.THERM.TOTAL</t>
  </si>
  <si>
    <t>FEC.ktoe.FR.NFM.SEC_ALU.SEC_PROCESSING.THERM.LPG</t>
  </si>
  <si>
    <t>FEC.ktoe.FR.NFM.SEC_ALU.SEC_PROCESSING.THERM.DIESEL_LIQBIO</t>
  </si>
  <si>
    <t>FEC.ktoe.FR.NFM.SEC_ALU.SEC_PROCESSING.THERM.RFO</t>
  </si>
  <si>
    <t>FEC.ktoe.FR.NFM.SEC_ALU.SEC_PROCESSING.THERM.NG_BIOGAS</t>
  </si>
  <si>
    <t>FEC.ktoe.FR.NFM.SEC_ALU.SEC_PROCESSING.ELEC.ELEC</t>
  </si>
  <si>
    <t>FEC.ktoe.FR.NFM.SEC_ALU.SEC_FINISHING.THERM.TOTAL</t>
  </si>
  <si>
    <t>FEC.ktoe.FR.NFM.SEC_ALU.SEC_FINISHING.THERM.LPG</t>
  </si>
  <si>
    <t>FEC.ktoe.FR.NFM.SEC_ALU.SEC_FINISHING.THERM.DIESEL_LIQBIO</t>
  </si>
  <si>
    <t>FEC.ktoe.FR.NFM.SEC_ALU.SEC_FINISHING.THERM.NG_BIOGAS</t>
  </si>
  <si>
    <t>FEC.ktoe.FR.NFM.SEC_ALU.SEC_FINISHING_STEAM.TOTAL.TOTAL</t>
  </si>
  <si>
    <t>FEC.ktoe.FR.NFM.SEC_ALU.SEC_FINISHING_STEAM.STEAM.SOLIDS</t>
  </si>
  <si>
    <t>FEC.ktoe.FR.NFM.SEC_ALU.SEC_FINISHING_STEAM.STEAM.RFG</t>
  </si>
  <si>
    <t>FEC.ktoe.FR.NFM.SEC_ALU.SEC_FINISHING_STEAM.STEAM.LPG</t>
  </si>
  <si>
    <t>FEC.ktoe.FR.NFM.SEC_ALU.SEC_FINISHING_STEAM.STEAM.DIESEL_LIQBIO</t>
  </si>
  <si>
    <t>FEC.ktoe.FR.NFM.SEC_ALU.SEC_FINISHING_STEAM.STEAM.RFO</t>
  </si>
  <si>
    <t>FEC.ktoe.FR.NFM.SEC_ALU.SEC_FINISHING_STEAM.STEAM.OTHER</t>
  </si>
  <si>
    <t>FEC.ktoe.FR.NFM.SEC_ALU.SEC_FINISHING_STEAM.STEAM.NG_BIOGAS</t>
  </si>
  <si>
    <t>FEC.ktoe.FR.NFM.SEC_ALU.SEC_FINISHING_STEAM.STEAM.DERIVED</t>
  </si>
  <si>
    <t>FEC.ktoe.FR.NFM.SEC_ALU.SEC_FINISHING_STEAM.STEAM.BIOMASS_WASTE</t>
  </si>
  <si>
    <t>FEC.ktoe.FR.NFM.SEC_ALU.SEC_FINISHING_STEAM.STEAM.STEAM_DISTR</t>
  </si>
  <si>
    <t>FEC.ktoe.FR.NFM.SEC_ALU.SEC_FINISHING.ELEC.ELEC</t>
  </si>
  <si>
    <t>FEC.ktoe.FR.NFM.OTHER_NFM.TOTAL.TOTAL.TOTAL</t>
  </si>
  <si>
    <t>FEC.ktoe.FR.NFM.OTHER_NFM.LIGHT.GENERIC.ELEC</t>
  </si>
  <si>
    <t>FEC.ktoe.FR.NFM.OTHER_NFM.AIRCOMP.GENERIC.ELEC</t>
  </si>
  <si>
    <t>FEC.ktoe.FR.NFM.OTHER_NFM.MOTOR.GENERIC.ELEC</t>
  </si>
  <si>
    <t>FEC.ktoe.FR.NFM.OTHER_NFM.FANS.GENERIC.ELEC</t>
  </si>
  <si>
    <t>FEC.ktoe.FR.NFM.OTHER_NFM.LOW_ENTH.TOTAL.TOTAL</t>
  </si>
  <si>
    <t>FEC.ktoe.FR.NFM.OTHER_NFM.LOW_ENTH.THERM.DIESEL_LIQBIO</t>
  </si>
  <si>
    <t>FEC.ktoe.FR.NFM.OTHER_NFM.LOW_ENTH.THERM.NG_BIOGAS</t>
  </si>
  <si>
    <t>FEC.ktoe.FR.NFM.OTHER_NFM.LOW_ENTH.THERM.SOLAR_GEO</t>
  </si>
  <si>
    <t>FEC.ktoe.FR.NFM.OTHER_NFM.LOW_ENTH.HP.AMBIENT</t>
  </si>
  <si>
    <t>FEC.ktoe.FR.NFM.OTHER_NFM.LOW_ENTH.THERM.ELEC</t>
  </si>
  <si>
    <t>Other Metals: production</t>
  </si>
  <si>
    <t>FEC.ktoe.FR.NFM.OTHER_NFM.OTH_PRODUCTION.TOTAL.TOTAL</t>
  </si>
  <si>
    <t>Metal production - Thermal</t>
  </si>
  <si>
    <t>FEC.ktoe.FR.NFM.OTHER_NFM.OTH_PRODUCTION.THERM.TOTAL</t>
  </si>
  <si>
    <t>FEC.ktoe.FR.NFM.OTHER_NFM.OTH_PRODUCTION.THERM.SOLIDS</t>
  </si>
  <si>
    <t>FEC.ktoe.FR.NFM.OTHER_NFM.OTH_PRODUCTION.THERM.LPG</t>
  </si>
  <si>
    <t>FEC.ktoe.FR.NFM.OTHER_NFM.OTH_PRODUCTION.THERM.DIESEL_LIQBIO</t>
  </si>
  <si>
    <t>FEC.ktoe.FR.NFM.OTHER_NFM.OTH_PRODUCTION.THERM.RFO</t>
  </si>
  <si>
    <t>FEC.ktoe.FR.NFM.OTHER_NFM.OTH_PRODUCTION.THERM.NG_BIOGAS</t>
  </si>
  <si>
    <t>Metal production - Electric</t>
  </si>
  <si>
    <t>FEC.ktoe.FR.NFM.OTHER_NFM.OTH_PRODUCTION.ELEC.ELEC</t>
  </si>
  <si>
    <t>Metal processing  (metallurgy e.g. cast house, reheating)</t>
  </si>
  <si>
    <t>FEC.ktoe.FR.NFM.OTHER_NFM.OTH_PROCESSING.TOTAL.TOTAL</t>
  </si>
  <si>
    <t>Metal processing - Thermal</t>
  </si>
  <si>
    <t>FEC.ktoe.FR.NFM.OTHER_NFM.OTH_PROCESSING.THERM.TOTAL</t>
  </si>
  <si>
    <t>FEC.ktoe.FR.NFM.OTHER_NFM.OTH_PROCESSING.THERM.LPG</t>
  </si>
  <si>
    <t>FEC.ktoe.FR.NFM.OTHER_NFM.OTH_PROCESSING.THERM.DIESEL_LIQBIO</t>
  </si>
  <si>
    <t>FEC.ktoe.FR.NFM.OTHER_NFM.OTH_PROCESSING.THERM.RFO</t>
  </si>
  <si>
    <t>FEC.ktoe.FR.NFM.OTHER_NFM.OTH_PROCESSING.THERM.NG_BIOGAS</t>
  </si>
  <si>
    <t>Metal processing - Electric</t>
  </si>
  <si>
    <t>FEC.ktoe.FR.NFM.OTHER_NFM.OTH_PROCESSING.ELEC.ELEC</t>
  </si>
  <si>
    <t>Metal finishing</t>
  </si>
  <si>
    <t>Metal finishing - Thermal</t>
  </si>
  <si>
    <t>FEC.ktoe.FR.NFM.OTHER_NFM.OTH_FINISHING.THERM.TOTAL</t>
  </si>
  <si>
    <t>FEC.ktoe.FR.NFM.OTHER_NFM.OTH_FINISHING.THERM.LPG</t>
  </si>
  <si>
    <t>FEC.ktoe.FR.NFM.OTHER_NFM.OTH_FINISHING.THERM.DIESEL_LIQBIO</t>
  </si>
  <si>
    <t>FEC.ktoe.FR.NFM.OTHER_NFM.OTH_FINISHING.THERM.NG_BIOGAS</t>
  </si>
  <si>
    <t>Metal finishing - Steam</t>
  </si>
  <si>
    <t>FEC.ktoe.FR.NFM.OTHER_NFM.OTH_FINISHING_STEAM.TOTAL.TOTAL</t>
  </si>
  <si>
    <t>FEC.ktoe.FR.NFM.OTHER_NFM.OTH_FINISHING_STEAM.STEAM.SOLIDS</t>
  </si>
  <si>
    <t>FEC.ktoe.FR.NFM.OTHER_NFM.OTH_FINISHING_STEAM.STEAM.RFG</t>
  </si>
  <si>
    <t>FEC.ktoe.FR.NFM.OTHER_NFM.OTH_FINISHING_STEAM.STEAM.LPG</t>
  </si>
  <si>
    <t>FEC.ktoe.FR.NFM.OTHER_NFM.OTH_FINISHING_STEAM.STEAM.DIESEL_LIQBIO</t>
  </si>
  <si>
    <t>FEC.ktoe.FR.NFM.OTHER_NFM.OTH_FINISHING_STEAM.STEAM.RFO</t>
  </si>
  <si>
    <t>FEC.ktoe.FR.NFM.OTHER_NFM.OTH_FINISHING_STEAM.STEAM.OTHER</t>
  </si>
  <si>
    <t>FEC.ktoe.FR.NFM.OTHER_NFM.OTH_FINISHING_STEAM.STEAM.NG_BIOGAS</t>
  </si>
  <si>
    <t>FEC.ktoe.FR.NFM.OTHER_NFM.OTH_FINISHING_STEAM.STEAM.DERIVED</t>
  </si>
  <si>
    <t>FEC.ktoe.FR.NFM.OTHER_NFM.OTH_FINISHING_STEAM.STEAM.BIOMASS_WASTE</t>
  </si>
  <si>
    <t>FEC.ktoe.FR.NFM.OTHER_NFM.OTH_FINISHING_STEAM.STEAM.STEAM_DISTR</t>
  </si>
  <si>
    <t>Metal finishing - Electric</t>
  </si>
  <si>
    <t>FEC.ktoe.FR.NFM.OTHER_NFM.OTH_FINISHING.ELEC.ELEC</t>
  </si>
  <si>
    <t>UED.ktoe.FR.NFM.ALUMINA.TOTAL.TOTAL.TOTAL</t>
  </si>
  <si>
    <t>UED.ktoe.FR.NFM.ALUMINA.LIGHT.GENERIC.ELEC</t>
  </si>
  <si>
    <t>UED.ktoe.FR.NFM.ALUMINA.AIRCOMP.GENERIC.ELEC</t>
  </si>
  <si>
    <t>UED.ktoe.FR.NFM.ALUMINA.MOTOR.GENERIC.ELEC</t>
  </si>
  <si>
    <t>UED.ktoe.FR.NFM.ALUMINA.FANS.GENERIC.ELEC</t>
  </si>
  <si>
    <t>UED.ktoe.FR.NFM.ALUMINA.LOW_ENTH.TOTAL.TOTAL</t>
  </si>
  <si>
    <t>UED.ktoe.FR.NFM.ALUMINA.LOW_ENTH.THERM.DIESEL_LIQBIO</t>
  </si>
  <si>
    <t>UED.ktoe.FR.NFM.ALUMINA.LOW_ENTH.THERM.NG_BIOGAS</t>
  </si>
  <si>
    <t>UED.ktoe.FR.NFM.ALUMINA.LOW_ENTH.THERM.SOLAR_GEO</t>
  </si>
  <si>
    <t>UED.ktoe.FR.NFM.ALUMINA.LOW_ENTH.HP.AMBIENT</t>
  </si>
  <si>
    <t>UED.ktoe.FR.NFM.ALUMINA.LOW_ENTH.THERM.ELEC</t>
  </si>
  <si>
    <t>UED.ktoe.FR.NFM.ALUMINA.A_PRODUCTION.TOTAL.TOTAL</t>
  </si>
  <si>
    <t>UED.ktoe.FR.NFM.ALUMINA.A_PRODUCTION.STEAM.SOLIDS</t>
  </si>
  <si>
    <t>UED.ktoe.FR.NFM.ALUMINA.A_PRODUCTION.STEAM.RFG</t>
  </si>
  <si>
    <t>UED.ktoe.FR.NFM.ALUMINA.A_PRODUCTION.STEAM.LPG</t>
  </si>
  <si>
    <t>UED.ktoe.FR.NFM.ALUMINA.A_PRODUCTION.STEAM.DIESEL_LIQBIO</t>
  </si>
  <si>
    <t>UED.ktoe.FR.NFM.ALUMINA.A_PRODUCTION.STEAM.RFO</t>
  </si>
  <si>
    <t>UED.ktoe.FR.NFM.ALUMINA.A_PRODUCTION.STEAM.OTHER</t>
  </si>
  <si>
    <t>UED.ktoe.FR.NFM.ALUMINA.A_PRODUCTION.STEAM.NG_BIOGAS</t>
  </si>
  <si>
    <t>UED.ktoe.FR.NFM.ALUMINA.A_PRODUCTION.STEAM.DERIVED</t>
  </si>
  <si>
    <t>UED.ktoe.FR.NFM.ALUMINA.A_PRODUCTION.STEAM.BIOMASS_WASTE</t>
  </si>
  <si>
    <t>UED.ktoe.FR.NFM.ALUMINA.A_PRODUCTION.STEAM.STEAM_DISTR</t>
  </si>
  <si>
    <t>UED.ktoe.FR.NFM.ALUMINA.A_REFINING.TOTAL.TOTAL</t>
  </si>
  <si>
    <t>UED.ktoe.FR.NFM.ALUMINA.A_REFINING.THERM.LPG</t>
  </si>
  <si>
    <t>UED.ktoe.FR.NFM.ALUMINA.A_REFINING.THERM.DIESEL_LIQBIO</t>
  </si>
  <si>
    <t>UED.ktoe.FR.NFM.ALUMINA.A_REFINING.THERM.RFO</t>
  </si>
  <si>
    <t>UED.ktoe.FR.NFM.ALUMINA.A_REFINING.THERM.NG_BIOGAS</t>
  </si>
  <si>
    <t>UED.ktoe.FR.NFM.ALUMINA.A_REFINING.THERM.ELEC</t>
  </si>
  <si>
    <t>UED.ktoe.FR.NFM.PRIM_ALU.TOTAL.TOTAL.TOTAL</t>
  </si>
  <si>
    <t>UED.ktoe.FR.NFM.PRIM_ALU.LIGHT.GENERIC.ELEC</t>
  </si>
  <si>
    <t>UED.ktoe.FR.NFM.PRIM_ALU.AIRCOMP.GENERIC.ELEC</t>
  </si>
  <si>
    <t>UED.ktoe.FR.NFM.PRIM_ALU.MOTOR.GENERIC.ELEC</t>
  </si>
  <si>
    <t>UED.ktoe.FR.NFM.PRIM_ALU.FANS.GENERIC.ELEC</t>
  </si>
  <si>
    <t>UED.ktoe.FR.NFM.PRIM_ALU.LOW_ENTH.TOTAL.TOTAL</t>
  </si>
  <si>
    <t>UED.ktoe.FR.NFM.PRIM_ALU.LOW_ENTH.THERM.DIESEL_LIQBIO</t>
  </si>
  <si>
    <t>UED.ktoe.FR.NFM.PRIM_ALU.LOW_ENTH.THERM.NG_BIOGAS</t>
  </si>
  <si>
    <t>UED.ktoe.FR.NFM.PRIM_ALU.LOW_ENTH.THERM.SOLAR_GEO</t>
  </si>
  <si>
    <t>UED.ktoe.FR.NFM.PRIM_ALU.LOW_ENTH.HP.AMBIENT</t>
  </si>
  <si>
    <t>UED.ktoe.FR.NFM.PRIM_ALU.LOW_ENTH.THERM.ELEC</t>
  </si>
  <si>
    <t>UED.ktoe.FR.NFM.PRIM_ALU.SMELTING.ELEC.ELEC</t>
  </si>
  <si>
    <t>UED.ktoe.FR.NFM.PRIM_ALU.PROCESSING.TOTAL.TOTAL</t>
  </si>
  <si>
    <t>UED.ktoe.FR.NFM.PRIM_ALU.PROCESSING.THERM.TOTAL</t>
  </si>
  <si>
    <t>UED.ktoe.FR.NFM.PRIM_ALU.PROCESSING.THERM.LPG</t>
  </si>
  <si>
    <t>UED.ktoe.FR.NFM.PRIM_ALU.PROCESSING.THERM.DIESEL_LIQBIO</t>
  </si>
  <si>
    <t>UED.ktoe.FR.NFM.PRIM_ALU.PROCESSING.THERM.RFO</t>
  </si>
  <si>
    <t>UED.ktoe.FR.NFM.PRIM_ALU.PROCESSING.THERM.NG_BIOGAS</t>
  </si>
  <si>
    <t>UED.ktoe.FR.NFM.PRIM_ALU.PROCESSING.ELEC.ELEC</t>
  </si>
  <si>
    <t>UED.ktoe.FR.NFM.PRIM_ALU.FINISHING.THERM.TOTAL</t>
  </si>
  <si>
    <t>UED.ktoe.FR.NFM.PRIM_ALU.FINISHING.THERM.LPG</t>
  </si>
  <si>
    <t>UED.ktoe.FR.NFM.PRIM_ALU.FINISHING.THERM.DIESEL_LIQBIO</t>
  </si>
  <si>
    <t>UED.ktoe.FR.NFM.PRIM_ALU.FINISHING.THERM.NG_BIOGAS</t>
  </si>
  <si>
    <t>UED.ktoe.FR.NFM.PRIM_ALU.FINISHING_STEAM.TOTAL.TOTAL</t>
  </si>
  <si>
    <t>UED.ktoe.FR.NFM.PRIM_ALU.FINISHING_STEAM.STEAM.SOLIDS</t>
  </si>
  <si>
    <t>UED.ktoe.FR.NFM.PRIM_ALU.FINISHING_STEAM.STEAM.RFG</t>
  </si>
  <si>
    <t>UED.ktoe.FR.NFM.PRIM_ALU.FINISHING_STEAM.STEAM.LPG</t>
  </si>
  <si>
    <t>UED.ktoe.FR.NFM.PRIM_ALU.FINISHING_STEAM.STEAM.DIESEL_LIQBIO</t>
  </si>
  <si>
    <t>UED.ktoe.FR.NFM.PRIM_ALU.FINISHING_STEAM.STEAM.RFO</t>
  </si>
  <si>
    <t>UED.ktoe.FR.NFM.PRIM_ALU.FINISHING_STEAM.STEAM.OTHER</t>
  </si>
  <si>
    <t>UED.ktoe.FR.NFM.PRIM_ALU.FINISHING_STEAM.STEAM.NG_BIOGAS</t>
  </si>
  <si>
    <t>UED.ktoe.FR.NFM.PRIM_ALU.FINISHING_STEAM.STEAM.DERIVED</t>
  </si>
  <si>
    <t>UED.ktoe.FR.NFM.PRIM_ALU.FINISHING_STEAM.STEAM.BIOMASS_WASTE</t>
  </si>
  <si>
    <t>UED.ktoe.FR.NFM.PRIM_ALU.FINISHING_STEAM.STEAM.STEAM_DISTR</t>
  </si>
  <si>
    <t>UED.ktoe.FR.NFM.PRIM_ALU.FINISHING.ELEC.ELEC</t>
  </si>
  <si>
    <t>UED.ktoe.FR.NFM.SEC_ALU.TOTAL.TOTAL.TOTAL</t>
  </si>
  <si>
    <t>UED.ktoe.FR.NFM.SEC_ALU.LIGHT.GENERIC.ELEC</t>
  </si>
  <si>
    <t>UED.ktoe.FR.NFM.SEC_ALU.AIRCOMP.GENERIC.ELEC</t>
  </si>
  <si>
    <t>UED.ktoe.FR.NFM.SEC_ALU.MOTOR.GENERIC.ELEC</t>
  </si>
  <si>
    <t>UED.ktoe.FR.NFM.SEC_ALU.FANS.GENERIC.ELEC</t>
  </si>
  <si>
    <t>UED.ktoe.FR.NFM.SEC_ALU.LOW_ENTH.TOTAL.TOTAL</t>
  </si>
  <si>
    <t>UED.ktoe.FR.NFM.SEC_ALU.LOW_ENTH.THERM.DIESEL_LIQBIO</t>
  </si>
  <si>
    <t>UED.ktoe.FR.NFM.SEC_ALU.LOW_ENTH.THERM.NG_BIOGAS</t>
  </si>
  <si>
    <t>UED.ktoe.FR.NFM.SEC_ALU.LOW_ENTH.THERM.SOLAR_GEO</t>
  </si>
  <si>
    <t>UED.ktoe.FR.NFM.SEC_ALU.LOW_ENTH.HP.AMBIENT</t>
  </si>
  <si>
    <t>UED.ktoe.FR.NFM.SEC_ALU.LOW_ENTH.THERM.ELEC</t>
  </si>
  <si>
    <t>UED.ktoe.FR.NFM.SEC_ALU.SEC_REMELTING.TOTAL.TOTAL</t>
  </si>
  <si>
    <t>UED.ktoe.FR.NFM.SEC_ALU.SEC_REMELTING.THERM.TOTAL</t>
  </si>
  <si>
    <t>UED.ktoe.FR.NFM.SEC_ALU.SEC_REMELTING.THERM.LPG</t>
  </si>
  <si>
    <t>UED.ktoe.FR.NFM.SEC_ALU.SEC_REMELTING.THERM.DIESEL_LIQBIO</t>
  </si>
  <si>
    <t>UED.ktoe.FR.NFM.SEC_ALU.SEC_REMELTING.THERM.RFO</t>
  </si>
  <si>
    <t>UED.ktoe.FR.NFM.SEC_ALU.SEC_REMELTING.THERM.NG_BIOGAS</t>
  </si>
  <si>
    <t>UED.ktoe.FR.NFM.SEC_ALU.SEC_REMELTING.ELEC.ELEC</t>
  </si>
  <si>
    <t>UED.ktoe.FR.NFM.SEC_ALU.SEC_PROCESSING.TOTAL.TOTAL</t>
  </si>
  <si>
    <t>UED.ktoe.FR.NFM.SEC_ALU.SEC_PROCESSING.THERM.TOTAL</t>
  </si>
  <si>
    <t>UED.ktoe.FR.NFM.SEC_ALU.SEC_PROCESSING.THERM.LPG</t>
  </si>
  <si>
    <t>UED.ktoe.FR.NFM.SEC_ALU.SEC_PROCESSING.THERM.DIESEL_LIQBIO</t>
  </si>
  <si>
    <t>UED.ktoe.FR.NFM.SEC_ALU.SEC_PROCESSING.THERM.RFO</t>
  </si>
  <si>
    <t>UED.ktoe.FR.NFM.SEC_ALU.SEC_PROCESSING.THERM.NG_BIOGAS</t>
  </si>
  <si>
    <t>UED.ktoe.FR.NFM.SEC_ALU.SEC_PROCESSING.ELEC.ELEC</t>
  </si>
  <si>
    <t>UED.ktoe.FR.NFM.SEC_ALU.SEC_FINISHING.THERM.TOTAL</t>
  </si>
  <si>
    <t>UED.ktoe.FR.NFM.SEC_ALU.SEC_FINISHING.THERM.LPG</t>
  </si>
  <si>
    <t>UED.ktoe.FR.NFM.SEC_ALU.SEC_FINISHING.THERM.DIESEL_LIQBIO</t>
  </si>
  <si>
    <t>UED.ktoe.FR.NFM.SEC_ALU.SEC_FINISHING.THERM.NG_BIOGAS</t>
  </si>
  <si>
    <t>UED.ktoe.FR.NFM.SEC_ALU.SEC_FINISHING_STEAM.TOTAL.TOTAL</t>
  </si>
  <si>
    <t>UED.ktoe.FR.NFM.SEC_ALU.SEC_FINISHING_STEAM.STEAM.SOLIDS</t>
  </si>
  <si>
    <t>UED.ktoe.FR.NFM.SEC_ALU.SEC_FINISHING_STEAM.STEAM.RFG</t>
  </si>
  <si>
    <t>UED.ktoe.FR.NFM.SEC_ALU.SEC_FINISHING_STEAM.STEAM.LPG</t>
  </si>
  <si>
    <t>UED.ktoe.FR.NFM.SEC_ALU.SEC_FINISHING_STEAM.STEAM.DIESEL_LIQBIO</t>
  </si>
  <si>
    <t>UED.ktoe.FR.NFM.SEC_ALU.SEC_FINISHING_STEAM.STEAM.RFO</t>
  </si>
  <si>
    <t>UED.ktoe.FR.NFM.SEC_ALU.SEC_FINISHING_STEAM.STEAM.OTHER</t>
  </si>
  <si>
    <t>UED.ktoe.FR.NFM.SEC_ALU.SEC_FINISHING_STEAM.STEAM.NG_BIOGAS</t>
  </si>
  <si>
    <t>UED.ktoe.FR.NFM.SEC_ALU.SEC_FINISHING_STEAM.STEAM.DERIVED</t>
  </si>
  <si>
    <t>UED.ktoe.FR.NFM.SEC_ALU.SEC_FINISHING_STEAM.STEAM.BIOMASS_WASTE</t>
  </si>
  <si>
    <t>UED.ktoe.FR.NFM.SEC_ALU.SEC_FINISHING_STEAM.STEAM.STEAM_DISTR</t>
  </si>
  <si>
    <t>UED.ktoe.FR.NFM.SEC_ALU.SEC_FINISHING.ELEC.ELEC</t>
  </si>
  <si>
    <t>UED.ktoe.FR.NFM.OTHER_NFM.TOTAL.TOTAL.TOTAL</t>
  </si>
  <si>
    <t>UED.ktoe.FR.NFM.OTHER_NFM.LIGHT.GENERIC.ELEC</t>
  </si>
  <si>
    <t>UED.ktoe.FR.NFM.OTHER_NFM.AIRCOMP.GENERIC.ELEC</t>
  </si>
  <si>
    <t>UED.ktoe.FR.NFM.OTHER_NFM.MOTOR.GENERIC.ELEC</t>
  </si>
  <si>
    <t>UED.ktoe.FR.NFM.OTHER_NFM.FANS.GENERIC.ELEC</t>
  </si>
  <si>
    <t>UED.ktoe.FR.NFM.OTHER_NFM.LOW_ENTH.TOTAL.TOTAL</t>
  </si>
  <si>
    <t>UED.ktoe.FR.NFM.OTHER_NFM.LOW_ENTH.THERM.DIESEL_LIQBIO</t>
  </si>
  <si>
    <t>UED.ktoe.FR.NFM.OTHER_NFM.LOW_ENTH.THERM.NG_BIOGAS</t>
  </si>
  <si>
    <t>UED.ktoe.FR.NFM.OTHER_NFM.LOW_ENTH.THERM.SOLAR_GEO</t>
  </si>
  <si>
    <t>UED.ktoe.FR.NFM.OTHER_NFM.LOW_ENTH.HP.AMBIENT</t>
  </si>
  <si>
    <t>UED.ktoe.FR.NFM.OTHER_NFM.LOW_ENTH.THERM.ELEC</t>
  </si>
  <si>
    <t>UED.ktoe.FR.NFM.OTHER_NFM.OTH_PRODUCTION.TOTAL.TOTAL</t>
  </si>
  <si>
    <t>UED.ktoe.FR.NFM.OTHER_NFM.OTH_PRODUCTION.THERM.TOTAL</t>
  </si>
  <si>
    <t>UED.ktoe.FR.NFM.OTHER_NFM.OTH_PRODUCTION.THERM.SOLIDS</t>
  </si>
  <si>
    <t>UED.ktoe.FR.NFM.OTHER_NFM.OTH_PRODUCTION.THERM.LPG</t>
  </si>
  <si>
    <t>UED.ktoe.FR.NFM.OTHER_NFM.OTH_PRODUCTION.THERM.DIESEL_LIQBIO</t>
  </si>
  <si>
    <t>UED.ktoe.FR.NFM.OTHER_NFM.OTH_PRODUCTION.THERM.RFO</t>
  </si>
  <si>
    <t>UED.ktoe.FR.NFM.OTHER_NFM.OTH_PRODUCTION.THERM.NG_BIOGAS</t>
  </si>
  <si>
    <t>UED.ktoe.FR.NFM.OTHER_NFM.OTH_PRODUCTION.ELEC.ELEC</t>
  </si>
  <si>
    <t>UED.ktoe.FR.NFM.OTHER_NFM.OTH_PROCESSING.TOTAL.TOTAL</t>
  </si>
  <si>
    <t>UED.ktoe.FR.NFM.OTHER_NFM.OTH_PROCESSING.THERM.TOTAL</t>
  </si>
  <si>
    <t>UED.ktoe.FR.NFM.OTHER_NFM.OTH_PROCESSING.THERM.LPG</t>
  </si>
  <si>
    <t>UED.ktoe.FR.NFM.OTHER_NFM.OTH_PROCESSING.THERM.DIESEL_LIQBIO</t>
  </si>
  <si>
    <t>UED.ktoe.FR.NFM.OTHER_NFM.OTH_PROCESSING.THERM.RFO</t>
  </si>
  <si>
    <t>UED.ktoe.FR.NFM.OTHER_NFM.OTH_PROCESSING.THERM.NG_BIOGAS</t>
  </si>
  <si>
    <t>UED.ktoe.FR.NFM.OTHER_NFM.OTH_PROCESSING.ELEC.ELEC</t>
  </si>
  <si>
    <t>UED.ktoe.FR.NFM.OTHER_NFM.OTH_FINISHING.THERM.TOTAL</t>
  </si>
  <si>
    <t>UED.ktoe.FR.NFM.OTHER_NFM.OTH_FINISHING.THERM.LPG</t>
  </si>
  <si>
    <t>UED.ktoe.FR.NFM.OTHER_NFM.OTH_FINISHING.THERM.DIESEL_LIQBIO</t>
  </si>
  <si>
    <t>UED.ktoe.FR.NFM.OTHER_NFM.OTH_FINISHING.THERM.NG_BIOGAS</t>
  </si>
  <si>
    <t>UED.ktoe.FR.NFM.OTHER_NFM.OTH_FINISHING_STEAM.TOTAL.TOTAL</t>
  </si>
  <si>
    <t>UED.ktoe.FR.NFM.OTHER_NFM.OTH_FINISHING_STEAM.STEAM.SOLIDS</t>
  </si>
  <si>
    <t>UED.ktoe.FR.NFM.OTHER_NFM.OTH_FINISHING_STEAM.STEAM.RFG</t>
  </si>
  <si>
    <t>UED.ktoe.FR.NFM.OTHER_NFM.OTH_FINISHING_STEAM.STEAM.LPG</t>
  </si>
  <si>
    <t>UED.ktoe.FR.NFM.OTHER_NFM.OTH_FINISHING_STEAM.STEAM.DIESEL_LIQBIO</t>
  </si>
  <si>
    <t>UED.ktoe.FR.NFM.OTHER_NFM.OTH_FINISHING_STEAM.STEAM.RFO</t>
  </si>
  <si>
    <t>UED.ktoe.FR.NFM.OTHER_NFM.OTH_FINISHING_STEAM.STEAM.OTHER</t>
  </si>
  <si>
    <t>UED.ktoe.FR.NFM.OTHER_NFM.OTH_FINISHING_STEAM.STEAM.NG_BIOGAS</t>
  </si>
  <si>
    <t>UED.ktoe.FR.NFM.OTHER_NFM.OTH_FINISHING_STEAM.STEAM.DERIVED</t>
  </si>
  <si>
    <t>UED.ktoe.FR.NFM.OTHER_NFM.OTH_FINISHING_STEAM.STEAM.BIOMASS_WASTE</t>
  </si>
  <si>
    <t>UED.ktoe.FR.NFM.OTHER_NFM.OTH_FINISHING_STEAM.STEAM.STEAM_DISTR</t>
  </si>
  <si>
    <t>UED.ktoe.FR.NFM.OTHER_NFM.OTH_FINISHING.ELEC.ELEC</t>
  </si>
  <si>
    <t>FUEL_EMI.ktCO2.FR.NFM.ALUMINA.TOTAL.TOTAL.TOTAL</t>
  </si>
  <si>
    <t>FUEL_EMI.ktCO2.FR.NFM.ALUMINA.LIGHT.GENERIC.ELEC</t>
  </si>
  <si>
    <t>FUEL_EMI.ktCO2.FR.NFM.ALUMINA.AIRCOMP.GENERIC.ELEC</t>
  </si>
  <si>
    <t>FUEL_EMI.ktCO2.FR.NFM.ALUMINA.MOTOR.GENERIC.ELEC</t>
  </si>
  <si>
    <t>FUEL_EMI.ktCO2.FR.NFM.ALUMINA.FANS.GENERIC.ELEC</t>
  </si>
  <si>
    <t>FUEL_EMI.ktCO2.FR.NFM.ALUMINA.LOW_ENTH.TOTAL.TOTAL</t>
  </si>
  <si>
    <t>FUEL_EMI.ktCO2.FR.NFM.ALUMINA.LOW_ENTH.THERM.DIESEL_LIQBIO</t>
  </si>
  <si>
    <t>FUEL_EMI.ktCO2.FR.NFM.ALUMINA.LOW_ENTH.THERM.NG_BIOGAS</t>
  </si>
  <si>
    <t>FUEL_EMI.ktCO2.FR.NFM.ALUMINA.LOW_ENTH.THERM.SOLAR_GEO</t>
  </si>
  <si>
    <t>FUEL_EMI.ktCO2.FR.NFM.ALUMINA.LOW_ENTH.HP.AMBIENT</t>
  </si>
  <si>
    <t>FUEL_EMI.ktCO2.FR.NFM.ALUMINA.LOW_ENTH.THERM.ELEC</t>
  </si>
  <si>
    <t>FUEL_EMI.ktCO2.FR.NFM.ALUMINA.A_PRODUCTION.TOTAL.TOTAL</t>
  </si>
  <si>
    <t>FUEL_EMI.ktCO2.FR.NFM.ALUMINA.A_PRODUCTION.STEAM.SOLIDS</t>
  </si>
  <si>
    <t>FUEL_EMI.ktCO2.FR.NFM.ALUMINA.A_PRODUCTION.STEAM.RFG</t>
  </si>
  <si>
    <t>FUEL_EMI.ktCO2.FR.NFM.ALUMINA.A_PRODUCTION.STEAM.LPG</t>
  </si>
  <si>
    <t>FUEL_EMI.ktCO2.FR.NFM.ALUMINA.A_PRODUCTION.STEAM.DIESEL_LIQBIO</t>
  </si>
  <si>
    <t>FUEL_EMI.ktCO2.FR.NFM.ALUMINA.A_PRODUCTION.STEAM.RFO</t>
  </si>
  <si>
    <t>FUEL_EMI.ktCO2.FR.NFM.ALUMINA.A_PRODUCTION.STEAM.OTHER</t>
  </si>
  <si>
    <t>FUEL_EMI.ktCO2.FR.NFM.ALUMINA.A_PRODUCTION.STEAM.NG_BIOGAS</t>
  </si>
  <si>
    <t>FUEL_EMI.ktCO2.FR.NFM.ALUMINA.A_PRODUCTION.STEAM.DERIVED</t>
  </si>
  <si>
    <t>FUEL_EMI.ktCO2.FR.NFM.ALUMINA.A_PRODUCTION.STEAM.BIOMASS_WASTE</t>
  </si>
  <si>
    <t>FUEL_EMI.ktCO2.FR.NFM.ALUMINA.A_PRODUCTION.STEAM.STEAM_DISTR</t>
  </si>
  <si>
    <t>FUEL_EMI.ktCO2.FR.NFM.ALUMINA.A_REFINING.TOTAL.TOTAL</t>
  </si>
  <si>
    <t>FUEL_EMI.ktCO2.FR.NFM.ALUMINA.A_REFINING.THERM.LPG</t>
  </si>
  <si>
    <t>FUEL_EMI.ktCO2.FR.NFM.ALUMINA.A_REFINING.THERM.DIESEL_LIQBIO</t>
  </si>
  <si>
    <t>FUEL_EMI.ktCO2.FR.NFM.ALUMINA.A_REFINING.THERM.RFO</t>
  </si>
  <si>
    <t>FUEL_EMI.ktCO2.FR.NFM.ALUMINA.A_REFINING.THERM.NG_BIOGAS</t>
  </si>
  <si>
    <t>FUEL_EMI.ktCO2.FR.NFM.ALUMINA.A_REFINING.THERM.ELEC</t>
  </si>
  <si>
    <t>FUEL_EMI.ktCO2.FR.NFM.PRIM_ALU.LIGHT.GENERIC.ELEC</t>
  </si>
  <si>
    <t>FUEL_EMI.ktCO2.FR.NFM.PRIM_ALU.AIRCOMP.GENERIC.ELEC</t>
  </si>
  <si>
    <t>FUEL_EMI.ktCO2.FR.NFM.PRIM_ALU.MOTOR.GENERIC.ELEC</t>
  </si>
  <si>
    <t>FUEL_EMI.ktCO2.FR.NFM.PRIM_ALU.FANS.GENERIC.ELEC</t>
  </si>
  <si>
    <t>FUEL_EMI.ktCO2.FR.NFM.PRIM_ALU.LOW_ENTH.TOTAL.TOTAL</t>
  </si>
  <si>
    <t>FUEL_EMI.ktCO2.FR.NFM.PRIM_ALU.LOW_ENTH.THERM.DIESEL_LIQBIO</t>
  </si>
  <si>
    <t>FUEL_EMI.ktCO2.FR.NFM.PRIM_ALU.LOW_ENTH.THERM.NG_BIOGAS</t>
  </si>
  <si>
    <t>FUEL_EMI.ktCO2.FR.NFM.PRIM_ALU.LOW_ENTH.THERM.SOLAR_GEO</t>
  </si>
  <si>
    <t>FUEL_EMI.ktCO2.FR.NFM.PRIM_ALU.LOW_ENTH.HP.AMBIENT</t>
  </si>
  <si>
    <t>FUEL_EMI.ktCO2.FR.NFM.PRIM_ALU.LOW_ENTH.THERM.ELEC</t>
  </si>
  <si>
    <t>FUEL_EMI.ktCO2.FR.NFM.PRIM_ALU.SMELTING.ELEC.ELEC</t>
  </si>
  <si>
    <t>FUEL_EMI.ktCO2.FR.NFM.PRIM_ALU.PROCESSING.TOTAL.TOTAL</t>
  </si>
  <si>
    <t>FUEL_EMI.ktCO2.FR.NFM.PRIM_ALU.PROCESSING.THERM.TOTAL</t>
  </si>
  <si>
    <t>FUEL_EMI.ktCO2.FR.NFM.PRIM_ALU.PROCESSING.THERM.LPG</t>
  </si>
  <si>
    <t>FUEL_EMI.ktCO2.FR.NFM.PRIM_ALU.PROCESSING.THERM.DIESEL_LIQBIO</t>
  </si>
  <si>
    <t>FUEL_EMI.ktCO2.FR.NFM.PRIM_ALU.PROCESSING.THERM.RFO</t>
  </si>
  <si>
    <t>FUEL_EMI.ktCO2.FR.NFM.PRIM_ALU.PROCESSING.THERM.NG_BIOGAS</t>
  </si>
  <si>
    <t>FUEL_EMI.ktCO2.FR.NFM.PRIM_ALU.PROCESSING.ELEC.ELEC</t>
  </si>
  <si>
    <t>FUEL_EMI.ktCO2.FR.NFM.PRIM_ALU.FINISHING.THERM.TOTAL</t>
  </si>
  <si>
    <t>FUEL_EMI.ktCO2.FR.NFM.PRIM_ALU.FINISHING.THERM.LPG</t>
  </si>
  <si>
    <t>FUEL_EMI.ktCO2.FR.NFM.PRIM_ALU.FINISHING.THERM.DIESEL_LIQBIO</t>
  </si>
  <si>
    <t>FUEL_EMI.ktCO2.FR.NFM.PRIM_ALU.FINISHING.THERM.NG_BIOGAS</t>
  </si>
  <si>
    <t>FUEL_EMI.ktCO2.FR.NFM.PRIM_ALU.FINISHING_STEAM.TOTAL.TOTAL</t>
  </si>
  <si>
    <t>FUEL_EMI.ktCO2.FR.NFM.PRIM_ALU.FINISHING_STEAM.STEAM.SOLIDS</t>
  </si>
  <si>
    <t>FUEL_EMI.ktCO2.FR.NFM.PRIM_ALU.FINISHING_STEAM.STEAM.RFG</t>
  </si>
  <si>
    <t>FUEL_EMI.ktCO2.FR.NFM.PRIM_ALU.FINISHING_STEAM.STEAM.LPG</t>
  </si>
  <si>
    <t>FUEL_EMI.ktCO2.FR.NFM.PRIM_ALU.FINISHING_STEAM.STEAM.DIESEL_LIQBIO</t>
  </si>
  <si>
    <t>FUEL_EMI.ktCO2.FR.NFM.PRIM_ALU.FINISHING_STEAM.STEAM.RFO</t>
  </si>
  <si>
    <t>FUEL_EMI.ktCO2.FR.NFM.PRIM_ALU.FINISHING_STEAM.STEAM.OTHER</t>
  </si>
  <si>
    <t>FUEL_EMI.ktCO2.FR.NFM.PRIM_ALU.FINISHING_STEAM.STEAM.NG_BIOGAS</t>
  </si>
  <si>
    <t>FUEL_EMI.ktCO2.FR.NFM.PRIM_ALU.FINISHING_STEAM.STEAM.DERIVED</t>
  </si>
  <si>
    <t>FUEL_EMI.ktCO2.FR.NFM.PRIM_ALU.FINISHING_STEAM.STEAM.BIOMASS_WASTE</t>
  </si>
  <si>
    <t>FUEL_EMI.ktCO2.FR.NFM.PRIM_ALU.FINISHING_STEAM.STEAM.STEAM_DISTR</t>
  </si>
  <si>
    <t>FUEL_EMI.ktCO2.FR.NFM.PRIM_ALU.FINISHING.ELEC.ELEC</t>
  </si>
  <si>
    <t>PROCESS_EMI.ktCO2.FR.NFM.PRIM_ALU</t>
  </si>
  <si>
    <t>FUEL_EMI.ktCO2.FR.NFM.SEC_ALU.TOTAL.TOTAL.TOTAL</t>
  </si>
  <si>
    <t>FUEL_EMI.ktCO2.FR.NFM.SEC_ALU.LIGHT.GENERIC.ELEC</t>
  </si>
  <si>
    <t>FUEL_EMI.ktCO2.FR.NFM.SEC_ALU.AIRCOMP.GENERIC.ELEC</t>
  </si>
  <si>
    <t>FUEL_EMI.ktCO2.FR.NFM.SEC_ALU.MOTOR.GENERIC.ELEC</t>
  </si>
  <si>
    <t>FUEL_EMI.ktCO2.FR.NFM.SEC_ALU.FANS.GENERIC.ELEC</t>
  </si>
  <si>
    <t>FUEL_EMI.ktCO2.FR.NFM.SEC_ALU.LOW_ENTH.TOTAL.TOTAL</t>
  </si>
  <si>
    <t>FUEL_EMI.ktCO2.FR.NFM.SEC_ALU.LOW_ENTH.THERM.DIESEL_LIQBIO</t>
  </si>
  <si>
    <t>FUEL_EMI.ktCO2.FR.NFM.SEC_ALU.LOW_ENTH.THERM.NG_BIOGAS</t>
  </si>
  <si>
    <t>FUEL_EMI.ktCO2.FR.NFM.SEC_ALU.LOW_ENTH.THERM.SOLAR_GEO</t>
  </si>
  <si>
    <t>FUEL_EMI.ktCO2.FR.NFM.SEC_ALU.LOW_ENTH.HP.AMBIENT</t>
  </si>
  <si>
    <t>FUEL_EMI.ktCO2.FR.NFM.SEC_ALU.LOW_ENTH.THERM.ELEC</t>
  </si>
  <si>
    <t>FUEL_EMI.ktCO2.FR.NFM.SEC_ALU.SEC_REMELTING.TOTAL.TOTAL</t>
  </si>
  <si>
    <t>FUEL_EMI.ktCO2.FR.NFM.SEC_ALU.SEC_REMELTING.THERM.TOTAL</t>
  </si>
  <si>
    <t>FUEL_EMI.ktCO2.FR.NFM.SEC_ALU.SEC_REMELTING.THERM.LPG</t>
  </si>
  <si>
    <t>FUEL_EMI.ktCO2.FR.NFM.SEC_ALU.SEC_REMELTING.THERM.DIESEL_LIQBIO</t>
  </si>
  <si>
    <t>FUEL_EMI.ktCO2.FR.NFM.SEC_ALU.SEC_REMELTING.THERM.RFO</t>
  </si>
  <si>
    <t>FUEL_EMI.ktCO2.FR.NFM.SEC_ALU.SEC_REMELTING.THERM.NG_BIOGAS</t>
  </si>
  <si>
    <t>FUEL_EMI.ktCO2.FR.NFM.SEC_ALU.SEC_REMELTING.ELEC.ELEC</t>
  </si>
  <si>
    <t>FUEL_EMI.ktCO2.FR.NFM.SEC_ALU.SEC_PROCESSING.TOTAL.TOTAL</t>
  </si>
  <si>
    <t>FUEL_EMI.ktCO2.FR.NFM.SEC_ALU.SEC_PROCESSING.THERM.TOTAL</t>
  </si>
  <si>
    <t>FUEL_EMI.ktCO2.FR.NFM.SEC_ALU.SEC_PROCESSING.THERM.LPG</t>
  </si>
  <si>
    <t>FUEL_EMI.ktCO2.FR.NFM.SEC_ALU.SEC_PROCESSING.THERM.DIESEL_LIQBIO</t>
  </si>
  <si>
    <t>FUEL_EMI.ktCO2.FR.NFM.SEC_ALU.SEC_PROCESSING.THERM.RFO</t>
  </si>
  <si>
    <t>FUEL_EMI.ktCO2.FR.NFM.SEC_ALU.SEC_PROCESSING.THERM.NG_BIOGAS</t>
  </si>
  <si>
    <t>FUEL_EMI.ktCO2.FR.NFM.SEC_ALU.SEC_PROCESSING.ELEC.ELEC</t>
  </si>
  <si>
    <t>FUEL_EMI.ktCO2.FR.NFM.SEC_ALU.SEC_FINISHING.THERM.TOTAL</t>
  </si>
  <si>
    <t>FUEL_EMI.ktCO2.FR.NFM.SEC_ALU.SEC_FINISHING.THERM.LPG</t>
  </si>
  <si>
    <t>FUEL_EMI.ktCO2.FR.NFM.SEC_ALU.SEC_FINISHING.THERM.DIESEL_LIQBIO</t>
  </si>
  <si>
    <t>FUEL_EMI.ktCO2.FR.NFM.SEC_ALU.SEC_FINISHING.THERM.NG_BIOGAS</t>
  </si>
  <si>
    <t>FUEL_EMI.ktCO2.FR.NFM.SEC_ALU.SEC_FINISHING_STEAM.TOTAL.TOTAL</t>
  </si>
  <si>
    <t>FUEL_EMI.ktCO2.FR.NFM.SEC_ALU.SEC_FINISHING_STEAM.STEAM.SOLIDS</t>
  </si>
  <si>
    <t>FUEL_EMI.ktCO2.FR.NFM.SEC_ALU.SEC_FINISHING_STEAM.STEAM.RFG</t>
  </si>
  <si>
    <t>FUEL_EMI.ktCO2.FR.NFM.SEC_ALU.SEC_FINISHING_STEAM.STEAM.LPG</t>
  </si>
  <si>
    <t>FUEL_EMI.ktCO2.FR.NFM.SEC_ALU.SEC_FINISHING_STEAM.STEAM.DIESEL_LIQBIO</t>
  </si>
  <si>
    <t>FUEL_EMI.ktCO2.FR.NFM.SEC_ALU.SEC_FINISHING_STEAM.STEAM.RFO</t>
  </si>
  <si>
    <t>FUEL_EMI.ktCO2.FR.NFM.SEC_ALU.SEC_FINISHING_STEAM.STEAM.OTHER</t>
  </si>
  <si>
    <t>FUEL_EMI.ktCO2.FR.NFM.SEC_ALU.SEC_FINISHING_STEAM.STEAM.NG_BIOGAS</t>
  </si>
  <si>
    <t>FUEL_EMI.ktCO2.FR.NFM.SEC_ALU.SEC_FINISHING_STEAM.STEAM.DERIVED</t>
  </si>
  <si>
    <t>FUEL_EMI.ktCO2.FR.NFM.SEC_ALU.SEC_FINISHING_STEAM.STEAM.BIOMASS_WASTE</t>
  </si>
  <si>
    <t>FUEL_EMI.ktCO2.FR.NFM.SEC_ALU.SEC_FINISHING_STEAM.STEAM.STEAM_DISTR</t>
  </si>
  <si>
    <t>FUEL_EMI.ktCO2.FR.NFM.SEC_ALU.SEC_FINISHING.ELEC.ELEC</t>
  </si>
  <si>
    <t>FUEL_EMI.ktCO2.FR.NFM.OTHER_NFM.LIGHT.GENERIC.ELEC</t>
  </si>
  <si>
    <t>FUEL_EMI.ktCO2.FR.NFM.OTHER_NFM.AIRCOMP.GENERIC.ELEC</t>
  </si>
  <si>
    <t>FUEL_EMI.ktCO2.FR.NFM.OTHER_NFM.MOTOR.GENERIC.ELEC</t>
  </si>
  <si>
    <t>FUEL_EMI.ktCO2.FR.NFM.OTHER_NFM.FANS.GENERIC.ELEC</t>
  </si>
  <si>
    <t>FUEL_EMI.ktCO2.FR.NFM.OTHER_NFM.LOW_ENTH.TOTAL.TOTAL</t>
  </si>
  <si>
    <t>FUEL_EMI.ktCO2.FR.NFM.OTHER_NFM.LOW_ENTH.THERM.DIESEL_LIQBIO</t>
  </si>
  <si>
    <t>FUEL_EMI.ktCO2.FR.NFM.OTHER_NFM.LOW_ENTH.THERM.NG_BIOGAS</t>
  </si>
  <si>
    <t>FUEL_EMI.ktCO2.FR.NFM.OTHER_NFM.LOW_ENTH.THERM.SOLAR_GEO</t>
  </si>
  <si>
    <t>FUEL_EMI.ktCO2.FR.NFM.OTHER_NFM.LOW_ENTH.HP.AMBIENT</t>
  </si>
  <si>
    <t>FUEL_EMI.ktCO2.FR.NFM.OTHER_NFM.LOW_ENTH.THERM.ELEC</t>
  </si>
  <si>
    <t>FUEL_EMI.ktCO2.FR.NFM.OTHER_NFM.OTH_PRODUCTION.TOTAL.TOTAL</t>
  </si>
  <si>
    <t>FUEL_EMI.ktCO2.FR.NFM.OTHER_NFM.OTH_PRODUCTION.THERM.TOTAL</t>
  </si>
  <si>
    <t>FUEL_EMI.ktCO2.FR.NFM.OTHER_NFM.OTH_PRODUCTION.THERM.SOLIDS</t>
  </si>
  <si>
    <t>FUEL_EMI.ktCO2.FR.NFM.OTHER_NFM.OTH_PRODUCTION.THERM.LPG</t>
  </si>
  <si>
    <t>FUEL_EMI.ktCO2.FR.NFM.OTHER_NFM.OTH_PRODUCTION.THERM.DIESEL_LIQBIO</t>
  </si>
  <si>
    <t>FUEL_EMI.ktCO2.FR.NFM.OTHER_NFM.OTH_PRODUCTION.THERM.RFO</t>
  </si>
  <si>
    <t>FUEL_EMI.ktCO2.FR.NFM.OTHER_NFM.OTH_PRODUCTION.THERM.NG_BIOGAS</t>
  </si>
  <si>
    <t>FUEL_EMI.ktCO2.FR.NFM.OTHER_NFM.OTH_PRODUCTION.ELEC.ELEC</t>
  </si>
  <si>
    <t>FUEL_EMI.ktCO2.FR.NFM.OTHER_NFM.OTH_PROCESSING.TOTAL.TOTAL</t>
  </si>
  <si>
    <t>FUEL_EMI.ktCO2.FR.NFM.OTHER_NFM.OTH_PROCESSING.THERM.TOTAL</t>
  </si>
  <si>
    <t>FUEL_EMI.ktCO2.FR.NFM.OTHER_NFM.OTH_PROCESSING.THERM.LPG</t>
  </si>
  <si>
    <t>FUEL_EMI.ktCO2.FR.NFM.OTHER_NFM.OTH_PROCESSING.THERM.DIESEL_LIQBIO</t>
  </si>
  <si>
    <t>FUEL_EMI.ktCO2.FR.NFM.OTHER_NFM.OTH_PROCESSING.THERM.RFO</t>
  </si>
  <si>
    <t>FUEL_EMI.ktCO2.FR.NFM.OTHER_NFM.OTH_PROCESSING.THERM.NG_BIOGAS</t>
  </si>
  <si>
    <t>FUEL_EMI.ktCO2.FR.NFM.OTHER_NFM.OTH_PROCESSING.ELEC.ELEC</t>
  </si>
  <si>
    <t>FUEL_EMI.ktCO2.FR.NFM.OTHER_NFM.OTH_FINISHING.THERM.TOTAL</t>
  </si>
  <si>
    <t>FUEL_EMI.ktCO2.FR.NFM.OTHER_NFM.OTH_FINISHING.THERM.LPG</t>
  </si>
  <si>
    <t>FUEL_EMI.ktCO2.FR.NFM.OTHER_NFM.OTH_FINISHING.THERM.DIESEL_LIQBIO</t>
  </si>
  <si>
    <t>FUEL_EMI.ktCO2.FR.NFM.OTHER_NFM.OTH_FINISHING.THERM.NG_BIOGAS</t>
  </si>
  <si>
    <t>FUEL_EMI.ktCO2.FR.NFM.OTHER_NFM.OTH_FINISHING_STEAM.TOTAL.TOTAL</t>
  </si>
  <si>
    <t>FUEL_EMI.ktCO2.FR.NFM.OTHER_NFM.OTH_FINISHING_STEAM.STEAM.SOLIDS</t>
  </si>
  <si>
    <t>FUEL_EMI.ktCO2.FR.NFM.OTHER_NFM.OTH_FINISHING_STEAM.STEAM.RFG</t>
  </si>
  <si>
    <t>FUEL_EMI.ktCO2.FR.NFM.OTHER_NFM.OTH_FINISHING_STEAM.STEAM.LPG</t>
  </si>
  <si>
    <t>FUEL_EMI.ktCO2.FR.NFM.OTHER_NFM.OTH_FINISHING_STEAM.STEAM.DIESEL_LIQBIO</t>
  </si>
  <si>
    <t>FUEL_EMI.ktCO2.FR.NFM.OTHER_NFM.OTH_FINISHING_STEAM.STEAM.RFO</t>
  </si>
  <si>
    <t>FUEL_EMI.ktCO2.FR.NFM.OTHER_NFM.OTH_FINISHING_STEAM.STEAM.OTHER</t>
  </si>
  <si>
    <t>FUEL_EMI.ktCO2.FR.NFM.OTHER_NFM.OTH_FINISHING_STEAM.STEAM.NG_BIOGAS</t>
  </si>
  <si>
    <t>FUEL_EMI.ktCO2.FR.NFM.OTHER_NFM.OTH_FINISHING_STEAM.STEAM.DERIVED</t>
  </si>
  <si>
    <t>FUEL_EMI.ktCO2.FR.NFM.OTHER_NFM.OTH_FINISHING_STEAM.STEAM.BIOMASS_WASTE</t>
  </si>
  <si>
    <t>FUEL_EMI.ktCO2.FR.NFM.OTHER_NFM.OTH_FINISHING_STEAM.STEAM.STEAM_DISTR</t>
  </si>
  <si>
    <t>FUEL_EMI.ktCO2.FR.NFM.OTHER_NFM.OTH_FINISHING.ELEC.ELEC</t>
  </si>
  <si>
    <t>PROCESS_EMI.ktCO2.FR.NFM.OTHER_NFM</t>
  </si>
  <si>
    <t>Aluminium - primary production (without process emissions)</t>
  </si>
  <si>
    <t>Other non-ferrous metals (without process emissions)</t>
  </si>
  <si>
    <t>Basic and other chemicals</t>
  </si>
  <si>
    <t>VA.Meuro2015.FR.CHI.BASIC_CHEM</t>
  </si>
  <si>
    <t>VA.Meuro2015.FR.CHI.OTHER_CHEM</t>
  </si>
  <si>
    <t>VA.Meuro2015.FR.CHI.PHARM</t>
  </si>
  <si>
    <t>Basic chemicals (kt ethylene eq.)</t>
  </si>
  <si>
    <t>OUTPUT.kt.FR.CHI.BASIC_CHEM</t>
  </si>
  <si>
    <t>Other chemicals (kt ethylene eq.)</t>
  </si>
  <si>
    <t>OUTPUT.kt.FR.CHI.OTHER_CHEM</t>
  </si>
  <si>
    <t>Pharmaceutical products etc. (kt ethylene eq.)</t>
  </si>
  <si>
    <t>OUTPUT.kt.FR.CHI.PHARM</t>
  </si>
  <si>
    <t>CAP.kt.FR.CHI.BASIC_CHEM</t>
  </si>
  <si>
    <t>CAP.kt.FR.CHI.OTHER_CHEM</t>
  </si>
  <si>
    <t>CAP.kt.FR.CHI.PHARM</t>
  </si>
  <si>
    <t>NEWCAP.kt.FR.CHI.BASIC_CHEM</t>
  </si>
  <si>
    <t>NEWCAP.kt.FR.CHI.OTHER_CHEM</t>
  </si>
  <si>
    <t>NEWCAP.kt.FR.CHI.PHARM</t>
  </si>
  <si>
    <t>FEC.ktoe.FR.CHI.TOTAL.TOTAL.TOTAL.TOTAL</t>
  </si>
  <si>
    <t>FEC.ktoe.FR.CHI.TOTAL.TOTAL.TOTAL.SOLIDS</t>
  </si>
  <si>
    <t>FEC.ktoe.FR.CHI.TOTAL.TOTAL.TOTAL.RFG</t>
  </si>
  <si>
    <t>FEC.ktoe.FR.CHI.TOTAL.TOTAL.TOTAL.LPG</t>
  </si>
  <si>
    <t>FEC.ktoe.FR.CHI.TOTAL.TOTAL.TOTAL.DIESEL</t>
  </si>
  <si>
    <t>FEC.ktoe.FR.CHI.TOTAL.TOTAL.TOTAL.RFO</t>
  </si>
  <si>
    <t>FEC.ktoe.FR.CHI.TOTAL.TOTAL.TOTAL.OTHER</t>
  </si>
  <si>
    <t>FEC.ktoe.FR.CHI.TOTAL.TOTAL.TOTAL.NG</t>
  </si>
  <si>
    <t>FEC.ktoe.FR.CHI.TOTAL.TOTAL.TOTAL.DERIVED</t>
  </si>
  <si>
    <t>FEC.ktoe.FR.CHI.TOTAL.TOTAL.TOTAL.BIOMASS_WASTE</t>
  </si>
  <si>
    <t>FEC.ktoe.FR.CHI.TOTAL.TOTAL.TOTAL.BIOGAS</t>
  </si>
  <si>
    <t>FEC.ktoe.FR.CHI.TOTAL.TOTAL.TOTAL.LIQBIO</t>
  </si>
  <si>
    <t>FEC.ktoe.FR.CHI.TOTAL.TOTAL.TOTAL.SOLAR</t>
  </si>
  <si>
    <t>FEC.ktoe.FR.CHI.TOTAL.TOTAL.TOTAL.GEO</t>
  </si>
  <si>
    <t>FEC.ktoe.FR.CHI.TOTAL.TOTAL.TOTAL.AMBIENT</t>
  </si>
  <si>
    <t>FEC.ktoe.FR.CHI.TOTAL.TOTAL.TOTAL.STEAM_DISTR</t>
  </si>
  <si>
    <t>FEC.ktoe.FR.CHI.TOTAL.TOTAL.TOTAL.ELEC</t>
  </si>
  <si>
    <t>Non-energy use in the Chemical industry (ktoe)</t>
  </si>
  <si>
    <t>NONENERGY.ktoe.FR.CHI.TOTAL.TOTAL.TOTAL.TOTAL</t>
  </si>
  <si>
    <t>NONENERGY.ktoe.FR.CHI.TOTAL.TOTAL.TOTAL.SOLIDS</t>
  </si>
  <si>
    <t>NONENERGY.ktoe.FR.CHI.TOTAL.TOTAL.TOTAL.RFG</t>
  </si>
  <si>
    <t>NONENERGY.ktoe.FR.CHI.TOTAL.TOTAL.TOTAL.LPG</t>
  </si>
  <si>
    <t>NONENERGY.ktoe.FR.CHI.TOTAL.TOTAL.TOTAL.DIESEL</t>
  </si>
  <si>
    <t>NONENERGY.ktoe.FR.CHI.TOTAL.TOTAL.TOTAL.RFO</t>
  </si>
  <si>
    <t>NONENERGY.ktoe.FR.CHI.TOTAL.TOTAL.TOTAL.OTHER</t>
  </si>
  <si>
    <t>NONENERGY.ktoe.FR.CHI.TOTAL.TOTAL.TOTAL.NAPHTHA</t>
  </si>
  <si>
    <t>NONENERGY.ktoe.FR.CHI.TOTAL.TOTAL.TOTAL.NG_BIOGAS</t>
  </si>
  <si>
    <t>NONENERGY.ktoe.FR.CHI.TOTAL.TOTAL.TOTAL.DERIVED</t>
  </si>
  <si>
    <t>NONENERGY.ktoe.FR.CHI.TOTAL.TOTAL.TOTAL.BIOMASS_WASTE</t>
  </si>
  <si>
    <t>Basic chemicals - non energy</t>
  </si>
  <si>
    <t>Basic chemicals - energy</t>
  </si>
  <si>
    <t>Emission intensity (kt of CO2 / ktoe energy)</t>
  </si>
  <si>
    <t>Basic chemicals (including process emissions)</t>
  </si>
  <si>
    <t>Other chemicals (including process emissions)</t>
  </si>
  <si>
    <t>FEC.ktoe.FR.CHI.BASIC_CHEM.LIGHT.GENERIC.ELEC</t>
  </si>
  <si>
    <t>FEC.ktoe.FR.CHI.BASIC_CHEM.AIRCOMP.GENERIC.ELEC</t>
  </si>
  <si>
    <t>FEC.ktoe.FR.CHI.BASIC_CHEM.MOTOR.GENERIC.ELEC</t>
  </si>
  <si>
    <t>FEC.ktoe.FR.CHI.BASIC_CHEM.FANS.GENERIC.ELEC</t>
  </si>
  <si>
    <t>FEC.ktoe.FR.CHI.BASIC_CHEM.LOW_ENTH.TOTAL.TOTAL</t>
  </si>
  <si>
    <t>FEC.ktoe.FR.CHI.BASIC_CHEM.LOW_ENTH.THERM.DIESEL_LIQBIO</t>
  </si>
  <si>
    <t>FEC.ktoe.FR.CHI.BASIC_CHEM.LOW_ENTH.THERM.NG_BIOGAS</t>
  </si>
  <si>
    <t>FEC.ktoe.FR.CHI.BASIC_CHEM.LOW_ENTH.THERM.SOLAR_GEO</t>
  </si>
  <si>
    <t>FEC.ktoe.FR.CHI.BASIC_CHEM.LOW_ENTH.HP.AMBIENT</t>
  </si>
  <si>
    <t>FEC.ktoe.FR.CHI.BASIC_CHEM.LOW_ENTH.THERM.ELEC</t>
  </si>
  <si>
    <t>Chemicals: Feedstock (energy used as raw material)</t>
  </si>
  <si>
    <t>Chemicals: Steam processing</t>
  </si>
  <si>
    <t>FEC.ktoe.FR.CHI.BASIC_CHEM.PROCESSING.TOTAL.TOTAL</t>
  </si>
  <si>
    <t>FEC.ktoe.FR.CHI.BASIC_CHEM.PROCESSING.STEAM.SOLIDS</t>
  </si>
  <si>
    <t>FEC.ktoe.FR.CHI.BASIC_CHEM.PROCESSING.STEAM.RFG</t>
  </si>
  <si>
    <t>FEC.ktoe.FR.CHI.BASIC_CHEM.PROCESSING.STEAM.LPG</t>
  </si>
  <si>
    <t>FEC.ktoe.FR.CHI.BASIC_CHEM.PROCESSING.STEAM.DIESEL_LIQBIO</t>
  </si>
  <si>
    <t>FEC.ktoe.FR.CHI.BASIC_CHEM.PROCESSING.STEAM.RFO</t>
  </si>
  <si>
    <t>FEC.ktoe.FR.CHI.BASIC_CHEM.PROCESSING.STEAM.OTHER</t>
  </si>
  <si>
    <t>FEC.ktoe.FR.CHI.BASIC_CHEM.PROCESSING.STEAM.NG_BIOGAS</t>
  </si>
  <si>
    <t>FEC.ktoe.FR.CHI.BASIC_CHEM.PROCESSING.STEAM.DERIVED</t>
  </si>
  <si>
    <t>FEC.ktoe.FR.CHI.BASIC_CHEM.PROCESSING.STEAM.BIOMASS_WASTE</t>
  </si>
  <si>
    <t>FEC.ktoe.FR.CHI.BASIC_CHEM.PROCESSING.STEAM.STEAM_DISTR</t>
  </si>
  <si>
    <t>Chemicals: Furnaces</t>
  </si>
  <si>
    <t>FEC.ktoe.FR.CHI.BASIC_CHEM.PROC_HEAT.TOTAL.TOTAL</t>
  </si>
  <si>
    <t>Chemicals: Furnaces - Thermal</t>
  </si>
  <si>
    <t>FEC.ktoe.FR.CHI.BASIC_CHEM.PROC_HEAT.THERM.TOTAL</t>
  </si>
  <si>
    <t>FEC.ktoe.FR.CHI.BASIC_CHEM.PROC_HEAT.THERM.SOLIDS</t>
  </si>
  <si>
    <t>FEC.ktoe.FR.CHI.BASIC_CHEM.PROC_HEAT.THERM.LPG</t>
  </si>
  <si>
    <t>FEC.ktoe.FR.CHI.BASIC_CHEM.PROC_HEAT.THERM.DIESEL_LIQBIO</t>
  </si>
  <si>
    <t>FEC.ktoe.FR.CHI.BASIC_CHEM.PROC_HEAT.THERM.RFO</t>
  </si>
  <si>
    <t>FEC.ktoe.FR.CHI.BASIC_CHEM.PROC_HEAT.THERM.NG_BIOGAS</t>
  </si>
  <si>
    <t>Chemicals: Furnaces - Electric</t>
  </si>
  <si>
    <t>FEC.ktoe.FR.CHI.BASIC_CHEM.PROC_HEAT.ELEC.ELEC</t>
  </si>
  <si>
    <t>Chemicals: Process cooling</t>
  </si>
  <si>
    <t>Chemicals: Process cooling - Natural gas and biogas</t>
  </si>
  <si>
    <t>FEC.ktoe.FR.CHI.BASIC_CHEM.PROC_COOL.THERM.NG_BIOGAS</t>
  </si>
  <si>
    <t>Chemicals: Process cooling - Steam</t>
  </si>
  <si>
    <t>FEC.ktoe.FR.CHI.BASIC_CHEM.PROC_COOL_STEAM.TOTAL.TOTAL</t>
  </si>
  <si>
    <t>FEC.ktoe.FR.CHI.BASIC_CHEM.PROC_COOL_STEAM.STEAM.SOLIDS</t>
  </si>
  <si>
    <t>FEC.ktoe.FR.CHI.BASIC_CHEM.PROC_COOL_STEAM.STEAM.RFG</t>
  </si>
  <si>
    <t>FEC.ktoe.FR.CHI.BASIC_CHEM.PROC_COOL_STEAM.STEAM.LPG</t>
  </si>
  <si>
    <t>FEC.ktoe.FR.CHI.BASIC_CHEM.PROC_COOL_STEAM.STEAM.DIESEL_LIQBIO</t>
  </si>
  <si>
    <t>FEC.ktoe.FR.CHI.BASIC_CHEM.PROC_COOL_STEAM.STEAM.RFO</t>
  </si>
  <si>
    <t>FEC.ktoe.FR.CHI.BASIC_CHEM.PROC_COOL_STEAM.STEAM.OTHER</t>
  </si>
  <si>
    <t>FEC.ktoe.FR.CHI.BASIC_CHEM.PROC_COOL_STEAM.STEAM.NG_BIOGAS</t>
  </si>
  <si>
    <t>FEC.ktoe.FR.CHI.BASIC_CHEM.PROC_COOL_STEAM.STEAM.DERIVED</t>
  </si>
  <si>
    <t>FEC.ktoe.FR.CHI.BASIC_CHEM.PROC_COOL_STEAM.STEAM.BIOMASS_WASTE</t>
  </si>
  <si>
    <t>FEC.ktoe.FR.CHI.BASIC_CHEM.PROC_COOL_STEAM.STEAM.STEAM_DISTR</t>
  </si>
  <si>
    <t>Chemicals: Process cooling - Electric</t>
  </si>
  <si>
    <t>FEC.ktoe.FR.CHI.BASIC_CHEM.PROC_COOL.ELEC.ELEC</t>
  </si>
  <si>
    <t>Chemicals: Generic electric process</t>
  </si>
  <si>
    <t>FEC.ktoe.FR.CHI.BASIC_CHEM.GENERIC.MECH.ELEC</t>
  </si>
  <si>
    <t>FEC.ktoe.FR.CHI.OTHER_CHEM.TOTAL.TOTAL.TOTAL</t>
  </si>
  <si>
    <t>FEC.ktoe.FR.CHI.OTHER_CHEM.LIGHT.GENERIC.ELEC</t>
  </si>
  <si>
    <t>FEC.ktoe.FR.CHI.OTHER_CHEM.AIRCOMP.GENERIC.ELEC</t>
  </si>
  <si>
    <t>FEC.ktoe.FR.CHI.OTHER_CHEM.MOTOR.GENERIC.ELEC</t>
  </si>
  <si>
    <t>FEC.ktoe.FR.CHI.OTHER_CHEM.FANS.GENERIC.ELEC</t>
  </si>
  <si>
    <t>FEC.ktoe.FR.CHI.OTHER_CHEM.LOW_ENTH.TOTAL.TOTAL</t>
  </si>
  <si>
    <t>FEC.ktoe.FR.CHI.OTHER_CHEM.LOW_ENTH.THERM.DIESEL_LIQBIO</t>
  </si>
  <si>
    <t>FEC.ktoe.FR.CHI.OTHER_CHEM.LOW_ENTH.THERM.NG_BIOGAS</t>
  </si>
  <si>
    <t>FEC.ktoe.FR.CHI.OTHER_CHEM.LOW_ENTH.THERM.SOLAR_GEO</t>
  </si>
  <si>
    <t>FEC.ktoe.FR.CHI.OTHER_CHEM.LOW_ENTH.HP.AMBIENT</t>
  </si>
  <si>
    <t>FEC.ktoe.FR.CHI.OTHER_CHEM.LOW_ENTH.THERM.ELEC</t>
  </si>
  <si>
    <t>Chemicals: High-enthalpy heat processing</t>
  </si>
  <si>
    <t>High-enthalpy heat processing - Steam</t>
  </si>
  <si>
    <t>FEC.ktoe.FR.CHI.OTHER_CHEM.PROCESSING_STEAM.TOTAL.TOTAL</t>
  </si>
  <si>
    <t>FEC.ktoe.FR.CHI.OTHER_CHEM.PROCESSING_STEAM.STEAM.SOLIDS</t>
  </si>
  <si>
    <t>FEC.ktoe.FR.CHI.OTHER_CHEM.PROCESSING_STEAM.STEAM.RFG</t>
  </si>
  <si>
    <t>FEC.ktoe.FR.CHI.OTHER_CHEM.PROCESSING_STEAM.STEAM.LPG</t>
  </si>
  <si>
    <t>FEC.ktoe.FR.CHI.OTHER_CHEM.PROCESSING_STEAM.STEAM.DIESEL_LIQBIO</t>
  </si>
  <si>
    <t>FEC.ktoe.FR.CHI.OTHER_CHEM.PROCESSING_STEAM.STEAM.RFO</t>
  </si>
  <si>
    <t>FEC.ktoe.FR.CHI.OTHER_CHEM.PROCESSING_STEAM.STEAM.OTHER</t>
  </si>
  <si>
    <t>FEC.ktoe.FR.CHI.OTHER_CHEM.PROCESSING_STEAM.STEAM.NG_BIOGAS</t>
  </si>
  <si>
    <t>FEC.ktoe.FR.CHI.OTHER_CHEM.PROCESSING_STEAM.STEAM.DERIVED</t>
  </si>
  <si>
    <t>FEC.ktoe.FR.CHI.OTHER_CHEM.PROCESSING_STEAM.STEAM.BIOMASS_WASTE</t>
  </si>
  <si>
    <t>FEC.ktoe.FR.CHI.OTHER_CHEM.PROCESSING_STEAM.STEAM.STEAM_DISTR</t>
  </si>
  <si>
    <t>High-enthalpy heat processing - Electric (microwave)</t>
  </si>
  <si>
    <t>FEC.ktoe.FR.CHI.OTHER_CHEM.PROCESSING.MICROW.ELEC</t>
  </si>
  <si>
    <t>FEC.ktoe.FR.CHI.OTHER_CHEM.PROC_HEAT.TOTAL.TOTAL</t>
  </si>
  <si>
    <t>FEC.ktoe.FR.CHI.OTHER_CHEM.PROC_HEAT.THERM.TOTAL</t>
  </si>
  <si>
    <t>FEC.ktoe.FR.CHI.OTHER_CHEM.PROC_HEAT.THERM.SOLIDS</t>
  </si>
  <si>
    <t>FEC.ktoe.FR.CHI.OTHER_CHEM.PROC_HEAT.THERM.LPG</t>
  </si>
  <si>
    <t>FEC.ktoe.FR.CHI.OTHER_CHEM.PROC_HEAT.THERM.DIESEL_LIQBIO</t>
  </si>
  <si>
    <t>FEC.ktoe.FR.CHI.OTHER_CHEM.PROC_HEAT.THERM.RFO</t>
  </si>
  <si>
    <t>FEC.ktoe.FR.CHI.OTHER_CHEM.PROC_HEAT.THERM.NG_BIOGAS</t>
  </si>
  <si>
    <t>FEC.ktoe.FR.CHI.OTHER_CHEM.PROC_HEAT.ELEC.ELEC</t>
  </si>
  <si>
    <t>FEC.ktoe.FR.CHI.OTHER_CHEM.PROC_COOL.THERM.NG_BIOGAS</t>
  </si>
  <si>
    <t>FEC.ktoe.FR.CHI.OTHER_CHEM.PROC_COOL_STEAM.TOTAL.TOTAL</t>
  </si>
  <si>
    <t>FEC.ktoe.FR.CHI.OTHER_CHEM.PROC_COOL_STEAM.STEAM.SOLIDS</t>
  </si>
  <si>
    <t>FEC.ktoe.FR.CHI.OTHER_CHEM.PROC_COOL_STEAM.STEAM.RFG</t>
  </si>
  <si>
    <t>FEC.ktoe.FR.CHI.OTHER_CHEM.PROC_COOL_STEAM.STEAM.LPG</t>
  </si>
  <si>
    <t>FEC.ktoe.FR.CHI.OTHER_CHEM.PROC_COOL_STEAM.STEAM.DIESEL_LIQBIO</t>
  </si>
  <si>
    <t>FEC.ktoe.FR.CHI.OTHER_CHEM.PROC_COOL_STEAM.STEAM.RFO</t>
  </si>
  <si>
    <t>FEC.ktoe.FR.CHI.OTHER_CHEM.PROC_COOL_STEAM.STEAM.OTHER</t>
  </si>
  <si>
    <t>FEC.ktoe.FR.CHI.OTHER_CHEM.PROC_COOL_STEAM.STEAM.NG_BIOGAS</t>
  </si>
  <si>
    <t>FEC.ktoe.FR.CHI.OTHER_CHEM.PROC_COOL_STEAM.STEAM.DERIVED</t>
  </si>
  <si>
    <t>FEC.ktoe.FR.CHI.OTHER_CHEM.PROC_COOL_STEAM.STEAM.BIOMASS_WASTE</t>
  </si>
  <si>
    <t>FEC.ktoe.FR.CHI.OTHER_CHEM.PROC_COOL_STEAM.STEAM.STEAM_DISTR</t>
  </si>
  <si>
    <t>FEC.ktoe.FR.CHI.OTHER_CHEM.PROC_COOL.ELEC.ELEC</t>
  </si>
  <si>
    <t>FEC.ktoe.FR.CHI.OTHER_CHEM.GENERIC.MECH.ELEC</t>
  </si>
  <si>
    <t>FEC.ktoe.FR.CHI.PHARM.TOTAL.TOTAL.TOTAL</t>
  </si>
  <si>
    <t>FEC.ktoe.FR.CHI.PHARM.LIGHT.GENERIC.ELEC</t>
  </si>
  <si>
    <t>FEC.ktoe.FR.CHI.PHARM.AIRCOMP.GENERIC.ELEC</t>
  </si>
  <si>
    <t>FEC.ktoe.FR.CHI.PHARM.MOTOR.GENERIC.ELEC</t>
  </si>
  <si>
    <t>FEC.ktoe.FR.CHI.PHARM.FANS.GENERIC.ELEC</t>
  </si>
  <si>
    <t>FEC.ktoe.FR.CHI.PHARM.LOW_ENTH.TOTAL.TOTAL</t>
  </si>
  <si>
    <t>FEC.ktoe.FR.CHI.PHARM.LOW_ENTH.THERM.DIESEL_LIQBIO</t>
  </si>
  <si>
    <t>FEC.ktoe.FR.CHI.PHARM.LOW_ENTH.THERM.NG_BIOGAS</t>
  </si>
  <si>
    <t>FEC.ktoe.FR.CHI.PHARM.LOW_ENTH.THERM.SOLAR_GEO</t>
  </si>
  <si>
    <t>FEC.ktoe.FR.CHI.PHARM.LOW_ENTH.HP.AMBIENT</t>
  </si>
  <si>
    <t>FEC.ktoe.FR.CHI.PHARM.LOW_ENTH.THERM.ELEC</t>
  </si>
  <si>
    <t>FEC.ktoe.FR.CHI.PHARM.PROCESSING_STEAM.TOTAL.TOTAL</t>
  </si>
  <si>
    <t>FEC.ktoe.FR.CHI.PHARM.PROCESSING_STEAM.STEAM.SOLIDS</t>
  </si>
  <si>
    <t>FEC.ktoe.FR.CHI.PHARM.PROCESSING_STEAM.STEAM.RFG</t>
  </si>
  <si>
    <t>FEC.ktoe.FR.CHI.PHARM.PROCESSING_STEAM.STEAM.LPG</t>
  </si>
  <si>
    <t>FEC.ktoe.FR.CHI.PHARM.PROCESSING_STEAM.STEAM.DIESEL_LIQBIO</t>
  </si>
  <si>
    <t>FEC.ktoe.FR.CHI.PHARM.PROCESSING_STEAM.STEAM.RFO</t>
  </si>
  <si>
    <t>FEC.ktoe.FR.CHI.PHARM.PROCESSING_STEAM.STEAM.OTHER</t>
  </si>
  <si>
    <t>FEC.ktoe.FR.CHI.PHARM.PROCESSING_STEAM.STEAM.NG_BIOGAS</t>
  </si>
  <si>
    <t>FEC.ktoe.FR.CHI.PHARM.PROCESSING_STEAM.STEAM.DERIVED</t>
  </si>
  <si>
    <t>FEC.ktoe.FR.CHI.PHARM.PROCESSING_STEAM.STEAM.BIOMASS_WASTE</t>
  </si>
  <si>
    <t>FEC.ktoe.FR.CHI.PHARM.PROCESSING_STEAM.STEAM.STEAM_DISTR</t>
  </si>
  <si>
    <t>FEC.ktoe.FR.CHI.PHARM.PROCESSING.MICROW.ELEC</t>
  </si>
  <si>
    <t>FEC.ktoe.FR.CHI.PHARM.PROC_HEAT.TOTAL.TOTAL</t>
  </si>
  <si>
    <t>FEC.ktoe.FR.CHI.PHARM.PROC_HEAT.THERM.TOTAL</t>
  </si>
  <si>
    <t>FEC.ktoe.FR.CHI.PHARM.PROC_HEAT.THERM.SOLIDS</t>
  </si>
  <si>
    <t>FEC.ktoe.FR.CHI.PHARM.PROC_HEAT.THERM.LPG</t>
  </si>
  <si>
    <t>FEC.ktoe.FR.CHI.PHARM.PROC_HEAT.THERM.DIESEL_LIQBIO</t>
  </si>
  <si>
    <t>FEC.ktoe.FR.CHI.PHARM.PROC_HEAT.THERM.RFO</t>
  </si>
  <si>
    <t>FEC.ktoe.FR.CHI.PHARM.PROC_HEAT.THERM.NG_BIOGAS</t>
  </si>
  <si>
    <t>FEC.ktoe.FR.CHI.PHARM.PROC_HEAT.ELEC.ELEC</t>
  </si>
  <si>
    <t>FEC.ktoe.FR.CHI.PHARM.PROC_COOL.THERM.NG_BIOGAS</t>
  </si>
  <si>
    <t>FEC.ktoe.FR.CHI.PHARM.PROC_COOL_STEAM.TOTAL.TOTAL</t>
  </si>
  <si>
    <t>FEC.ktoe.FR.CHI.PHARM.PROC_COOL_STEAM.STEAM.SOLIDS</t>
  </si>
  <si>
    <t>FEC.ktoe.FR.CHI.PHARM.PROC_COOL_STEAM.STEAM.RFG</t>
  </si>
  <si>
    <t>FEC.ktoe.FR.CHI.PHARM.PROC_COOL_STEAM.STEAM.LPG</t>
  </si>
  <si>
    <t>FEC.ktoe.FR.CHI.PHARM.PROC_COOL_STEAM.STEAM.DIESEL_LIQBIO</t>
  </si>
  <si>
    <t>FEC.ktoe.FR.CHI.PHARM.PROC_COOL_STEAM.STEAM.RFO</t>
  </si>
  <si>
    <t>FEC.ktoe.FR.CHI.PHARM.PROC_COOL_STEAM.STEAM.OTHER</t>
  </si>
  <si>
    <t>FEC.ktoe.FR.CHI.PHARM.PROC_COOL_STEAM.STEAM.NG_BIOGAS</t>
  </si>
  <si>
    <t>FEC.ktoe.FR.CHI.PHARM.PROC_COOL_STEAM.STEAM.DERIVED</t>
  </si>
  <si>
    <t>FEC.ktoe.FR.CHI.PHARM.PROC_COOL_STEAM.STEAM.BIOMASS_WASTE</t>
  </si>
  <si>
    <t>FEC.ktoe.FR.CHI.PHARM.PROC_COOL_STEAM.STEAM.STEAM_DISTR</t>
  </si>
  <si>
    <t>FEC.ktoe.FR.CHI.PHARM.PROC_COOL.ELEC.ELEC</t>
  </si>
  <si>
    <t>FEC.ktoe.FR.CHI.PHARM.GENERIC.MECH.ELEC</t>
  </si>
  <si>
    <t>Chemicals: Process cooling - Natural gas</t>
  </si>
  <si>
    <t>UED.ktoe.FR.CHI.BASIC_CHEM.LIGHT.GENERIC.ELEC</t>
  </si>
  <si>
    <t>UED.ktoe.FR.CHI.BASIC_CHEM.AIRCOMP.GENERIC.ELEC</t>
  </si>
  <si>
    <t>UED.ktoe.FR.CHI.BASIC_CHEM.MOTOR.GENERIC.ELEC</t>
  </si>
  <si>
    <t>UED.ktoe.FR.CHI.BASIC_CHEM.FANS.GENERIC.ELEC</t>
  </si>
  <si>
    <t>UED.ktoe.FR.CHI.BASIC_CHEM.LOW_ENTH.TOTAL.TOTAL</t>
  </si>
  <si>
    <t>UED.ktoe.FR.CHI.BASIC_CHEM.LOW_ENTH.THERM.DIESEL_LIQBIO</t>
  </si>
  <si>
    <t>UED.ktoe.FR.CHI.BASIC_CHEM.LOW_ENTH.THERM.NG_BIOGAS</t>
  </si>
  <si>
    <t>UED.ktoe.FR.CHI.BASIC_CHEM.LOW_ENTH.THERM.SOLAR_GEO</t>
  </si>
  <si>
    <t>UED.ktoe.FR.CHI.BASIC_CHEM.LOW_ENTH.HP.AMBIENT</t>
  </si>
  <si>
    <t>UED.ktoe.FR.CHI.BASIC_CHEM.LOW_ENTH.THERM.ELEC</t>
  </si>
  <si>
    <t>UED.ktoe.FR.CHI.BASIC_CHEM.PROCESSING.TOTAL.TOTAL</t>
  </si>
  <si>
    <t>UED.ktoe.FR.CHI.BASIC_CHEM.PROCESSING.STEAM.SOLIDS</t>
  </si>
  <si>
    <t>UED.ktoe.FR.CHI.BASIC_CHEM.PROCESSING.STEAM.RFG</t>
  </si>
  <si>
    <t>UED.ktoe.FR.CHI.BASIC_CHEM.PROCESSING.STEAM.LPG</t>
  </si>
  <si>
    <t>UED.ktoe.FR.CHI.BASIC_CHEM.PROCESSING.STEAM.DIESEL_LIQBIO</t>
  </si>
  <si>
    <t>UED.ktoe.FR.CHI.BASIC_CHEM.PROCESSING.STEAM.RFO</t>
  </si>
  <si>
    <t>UED.ktoe.FR.CHI.BASIC_CHEM.PROCESSING.STEAM.OTHER</t>
  </si>
  <si>
    <t>UED.ktoe.FR.CHI.BASIC_CHEM.PROCESSING.STEAM.NG_BIOGAS</t>
  </si>
  <si>
    <t>UED.ktoe.FR.CHI.BASIC_CHEM.PROCESSING.STEAM.DERIVED</t>
  </si>
  <si>
    <t>UED.ktoe.FR.CHI.BASIC_CHEM.PROCESSING.STEAM.BIOMASS_WASTE</t>
  </si>
  <si>
    <t>UED.ktoe.FR.CHI.BASIC_CHEM.PROCESSING.STEAM.STEAM_DISTR</t>
  </si>
  <si>
    <t>UED.ktoe.FR.CHI.BASIC_CHEM.PROC_HEAT.TOTAL.TOTAL</t>
  </si>
  <si>
    <t>UED.ktoe.FR.CHI.BASIC_CHEM.PROC_HEAT.THERM.TOTAL</t>
  </si>
  <si>
    <t>UED.ktoe.FR.CHI.BASIC_CHEM.PROC_HEAT.THERM.SOLIDS</t>
  </si>
  <si>
    <t>UED.ktoe.FR.CHI.BASIC_CHEM.PROC_HEAT.THERM.LPG</t>
  </si>
  <si>
    <t>UED.ktoe.FR.CHI.BASIC_CHEM.PROC_HEAT.THERM.DIESEL_LIQBIO</t>
  </si>
  <si>
    <t>UED.ktoe.FR.CHI.BASIC_CHEM.PROC_HEAT.THERM.RFO</t>
  </si>
  <si>
    <t>UED.ktoe.FR.CHI.BASIC_CHEM.PROC_HEAT.THERM.NG_BIOGAS</t>
  </si>
  <si>
    <t>UED.ktoe.FR.CHI.BASIC_CHEM.PROC_HEAT.ELEC.ELEC</t>
  </si>
  <si>
    <t>UED.ktoe.FR.CHI.BASIC_CHEM.PROC_COOL.THERM.NG_BIOGAS</t>
  </si>
  <si>
    <t>UED.ktoe.FR.CHI.BASIC_CHEM.PROC_COOL_STEAM.TOTAL.TOTAL</t>
  </si>
  <si>
    <t>UED.ktoe.FR.CHI.BASIC_CHEM.PROC_COOL_STEAM.STEAM.SOLIDS</t>
  </si>
  <si>
    <t>UED.ktoe.FR.CHI.BASIC_CHEM.PROC_COOL_STEAM.STEAM.RFG</t>
  </si>
  <si>
    <t>UED.ktoe.FR.CHI.BASIC_CHEM.PROC_COOL_STEAM.STEAM.LPG</t>
  </si>
  <si>
    <t>UED.ktoe.FR.CHI.BASIC_CHEM.PROC_COOL_STEAM.STEAM.DIESEL_LIQBIO</t>
  </si>
  <si>
    <t>UED.ktoe.FR.CHI.BASIC_CHEM.PROC_COOL_STEAM.STEAM.RFO</t>
  </si>
  <si>
    <t>UED.ktoe.FR.CHI.BASIC_CHEM.PROC_COOL_STEAM.STEAM.OTHER</t>
  </si>
  <si>
    <t>UED.ktoe.FR.CHI.BASIC_CHEM.PROC_COOL_STEAM.STEAM.NG_BIOGAS</t>
  </si>
  <si>
    <t>UED.ktoe.FR.CHI.BASIC_CHEM.PROC_COOL_STEAM.STEAM.DERIVED</t>
  </si>
  <si>
    <t>UED.ktoe.FR.CHI.BASIC_CHEM.PROC_COOL_STEAM.STEAM.BIOMASS_WASTE</t>
  </si>
  <si>
    <t>UED.ktoe.FR.CHI.BASIC_CHEM.PROC_COOL_STEAM.STEAM.STEAM_DISTR</t>
  </si>
  <si>
    <t>UED.ktoe.FR.CHI.BASIC_CHEM.PROC_COOL.ELEC.ELEC</t>
  </si>
  <si>
    <t>UED.ktoe.FR.CHI.BASIC_CHEM.GENERIC.MECH.ELEC</t>
  </si>
  <si>
    <t>UED.ktoe.FR.CHI.OTHER_CHEM.TOTAL.TOTAL.TOTAL</t>
  </si>
  <si>
    <t>UED.ktoe.FR.CHI.OTHER_CHEM.LIGHT.GENERIC.ELEC</t>
  </si>
  <si>
    <t>UED.ktoe.FR.CHI.OTHER_CHEM.AIRCOMP.GENERIC.ELEC</t>
  </si>
  <si>
    <t>UED.ktoe.FR.CHI.OTHER_CHEM.MOTOR.GENERIC.ELEC</t>
  </si>
  <si>
    <t>UED.ktoe.FR.CHI.OTHER_CHEM.FANS.GENERIC.ELEC</t>
  </si>
  <si>
    <t>UED.ktoe.FR.CHI.OTHER_CHEM.LOW_ENTH.TOTAL.TOTAL</t>
  </si>
  <si>
    <t>UED.ktoe.FR.CHI.OTHER_CHEM.LOW_ENTH.THERM.DIESEL_LIQBIO</t>
  </si>
  <si>
    <t>UED.ktoe.FR.CHI.OTHER_CHEM.LOW_ENTH.THERM.NG_BIOGAS</t>
  </si>
  <si>
    <t>UED.ktoe.FR.CHI.OTHER_CHEM.LOW_ENTH.THERM.SOLAR_GEO</t>
  </si>
  <si>
    <t>UED.ktoe.FR.CHI.OTHER_CHEM.LOW_ENTH.HP.AMBIENT</t>
  </si>
  <si>
    <t>UED.ktoe.FR.CHI.OTHER_CHEM.LOW_ENTH.THERM.ELEC</t>
  </si>
  <si>
    <t>UED.ktoe.FR.CHI.OTHER_CHEM.PROCESSING_STEAM.TOTAL.TOTAL</t>
  </si>
  <si>
    <t>UED.ktoe.FR.CHI.OTHER_CHEM.PROCESSING_STEAM.STEAM.SOLIDS</t>
  </si>
  <si>
    <t>UED.ktoe.FR.CHI.OTHER_CHEM.PROCESSING_STEAM.STEAM.RFG</t>
  </si>
  <si>
    <t>UED.ktoe.FR.CHI.OTHER_CHEM.PROCESSING_STEAM.STEAM.LPG</t>
  </si>
  <si>
    <t>UED.ktoe.FR.CHI.OTHER_CHEM.PROCESSING_STEAM.STEAM.DIESEL_LIQBIO</t>
  </si>
  <si>
    <t>UED.ktoe.FR.CHI.OTHER_CHEM.PROCESSING_STEAM.STEAM.RFO</t>
  </si>
  <si>
    <t>UED.ktoe.FR.CHI.OTHER_CHEM.PROCESSING_STEAM.STEAM.OTHER</t>
  </si>
  <si>
    <t>UED.ktoe.FR.CHI.OTHER_CHEM.PROCESSING_STEAM.STEAM.NG_BIOGAS</t>
  </si>
  <si>
    <t>UED.ktoe.FR.CHI.OTHER_CHEM.PROCESSING_STEAM.STEAM.DERIVED</t>
  </si>
  <si>
    <t>UED.ktoe.FR.CHI.OTHER_CHEM.PROCESSING_STEAM.STEAM.BIOMASS_WASTE</t>
  </si>
  <si>
    <t>UED.ktoe.FR.CHI.OTHER_CHEM.PROCESSING_STEAM.STEAM.STEAM_DISTR</t>
  </si>
  <si>
    <t>UED.ktoe.FR.CHI.OTHER_CHEM.PROCESSING.MICROW.ELEC</t>
  </si>
  <si>
    <t>UED.ktoe.FR.CHI.OTHER_CHEM.PROC_HEAT.TOTAL.TOTAL</t>
  </si>
  <si>
    <t>UED.ktoe.FR.CHI.OTHER_CHEM.PROC_HEAT.THERM.TOTAL</t>
  </si>
  <si>
    <t>UED.ktoe.FR.CHI.OTHER_CHEM.PROC_HEAT.THERM.SOLIDS</t>
  </si>
  <si>
    <t>UED.ktoe.FR.CHI.OTHER_CHEM.PROC_HEAT.THERM.LPG</t>
  </si>
  <si>
    <t>UED.ktoe.FR.CHI.OTHER_CHEM.PROC_HEAT.THERM.DIESEL_LIQBIO</t>
  </si>
  <si>
    <t>UED.ktoe.FR.CHI.OTHER_CHEM.PROC_HEAT.THERM.RFO</t>
  </si>
  <si>
    <t>UED.ktoe.FR.CHI.OTHER_CHEM.PROC_HEAT.THERM.NG_BIOGAS</t>
  </si>
  <si>
    <t>UED.ktoe.FR.CHI.OTHER_CHEM.PROC_HEAT.ELEC.ELEC</t>
  </si>
  <si>
    <t>UED.ktoe.FR.CHI.OTHER_CHEM.PROC_COOL.THERM.NG_BIOGAS</t>
  </si>
  <si>
    <t>UED.ktoe.FR.CHI.OTHER_CHEM.PROC_COOL_STEAM.TOTAL.TOTAL</t>
  </si>
  <si>
    <t>UED.ktoe.FR.CHI.OTHER_CHEM.PROC_COOL_STEAM.STEAM.SOLIDS</t>
  </si>
  <si>
    <t>UED.ktoe.FR.CHI.OTHER_CHEM.PROC_COOL_STEAM.STEAM.RFG</t>
  </si>
  <si>
    <t>UED.ktoe.FR.CHI.OTHER_CHEM.PROC_COOL_STEAM.STEAM.LPG</t>
  </si>
  <si>
    <t>UED.ktoe.FR.CHI.OTHER_CHEM.PROC_COOL_STEAM.STEAM.DIESEL_LIQBIO</t>
  </si>
  <si>
    <t>UED.ktoe.FR.CHI.OTHER_CHEM.PROC_COOL_STEAM.STEAM.RFO</t>
  </si>
  <si>
    <t>UED.ktoe.FR.CHI.OTHER_CHEM.PROC_COOL_STEAM.STEAM.OTHER</t>
  </si>
  <si>
    <t>UED.ktoe.FR.CHI.OTHER_CHEM.PROC_COOL_STEAM.STEAM.NG_BIOGAS</t>
  </si>
  <si>
    <t>UED.ktoe.FR.CHI.OTHER_CHEM.PROC_COOL_STEAM.STEAM.DERIVED</t>
  </si>
  <si>
    <t>UED.ktoe.FR.CHI.OTHER_CHEM.PROC_COOL_STEAM.STEAM.BIOMASS_WASTE</t>
  </si>
  <si>
    <t>UED.ktoe.FR.CHI.OTHER_CHEM.PROC_COOL_STEAM.STEAM.STEAM_DISTR</t>
  </si>
  <si>
    <t>UED.ktoe.FR.CHI.OTHER_CHEM.PROC_COOL.ELEC.ELEC</t>
  </si>
  <si>
    <t>UED.ktoe.FR.CHI.OTHER_CHEM.GENERIC.MECH.ELEC</t>
  </si>
  <si>
    <t>UED.ktoe.FR.CHI.PHARM.TOTAL.TOTAL.TOTAL</t>
  </si>
  <si>
    <t>UED.ktoe.FR.CHI.PHARM.LIGHT.GENERIC.ELEC</t>
  </si>
  <si>
    <t>UED.ktoe.FR.CHI.PHARM.AIRCOMP.GENERIC.ELEC</t>
  </si>
  <si>
    <t>UED.ktoe.FR.CHI.PHARM.MOTOR.GENERIC.ELEC</t>
  </si>
  <si>
    <t>UED.ktoe.FR.CHI.PHARM.FANS.GENERIC.ELEC</t>
  </si>
  <si>
    <t>UED.ktoe.FR.CHI.PHARM.LOW_ENTH.TOTAL.TOTAL</t>
  </si>
  <si>
    <t>UED.ktoe.FR.CHI.PHARM.LOW_ENTH.THERM.DIESEL_LIQBIO</t>
  </si>
  <si>
    <t>UED.ktoe.FR.CHI.PHARM.LOW_ENTH.THERM.NG_BIOGAS</t>
  </si>
  <si>
    <t>UED.ktoe.FR.CHI.PHARM.LOW_ENTH.THERM.SOLAR_GEO</t>
  </si>
  <si>
    <t>UED.ktoe.FR.CHI.PHARM.LOW_ENTH.HP.AMBIENT</t>
  </si>
  <si>
    <t>UED.ktoe.FR.CHI.PHARM.LOW_ENTH.THERM.ELEC</t>
  </si>
  <si>
    <t>UED.ktoe.FR.CHI.PHARM.PROCESSING_STEAM.TOTAL.TOTAL</t>
  </si>
  <si>
    <t>UED.ktoe.FR.CHI.PHARM.PROCESSING_STEAM.STEAM.SOLIDS</t>
  </si>
  <si>
    <t>UED.ktoe.FR.CHI.PHARM.PROCESSING_STEAM.STEAM.RFG</t>
  </si>
  <si>
    <t>UED.ktoe.FR.CHI.PHARM.PROCESSING_STEAM.STEAM.LPG</t>
  </si>
  <si>
    <t>UED.ktoe.FR.CHI.PHARM.PROCESSING_STEAM.STEAM.DIESEL_LIQBIO</t>
  </si>
  <si>
    <t>UED.ktoe.FR.CHI.PHARM.PROCESSING_STEAM.STEAM.RFO</t>
  </si>
  <si>
    <t>UED.ktoe.FR.CHI.PHARM.PROCESSING_STEAM.STEAM.OTHER</t>
  </si>
  <si>
    <t>UED.ktoe.FR.CHI.PHARM.PROCESSING_STEAM.STEAM.NG_BIOGAS</t>
  </si>
  <si>
    <t>UED.ktoe.FR.CHI.PHARM.PROCESSING_STEAM.STEAM.DERIVED</t>
  </si>
  <si>
    <t>UED.ktoe.FR.CHI.PHARM.PROCESSING_STEAM.STEAM.BIOMASS_WASTE</t>
  </si>
  <si>
    <t>UED.ktoe.FR.CHI.PHARM.PROCESSING_STEAM.STEAM.STEAM_DISTR</t>
  </si>
  <si>
    <t>UED.ktoe.FR.CHI.PHARM.PROCESSING.MICROW.ELEC</t>
  </si>
  <si>
    <t>UED.ktoe.FR.CHI.PHARM.PROC_HEAT.TOTAL.TOTAL</t>
  </si>
  <si>
    <t>UED.ktoe.FR.CHI.PHARM.PROC_HEAT.THERM.TOTAL</t>
  </si>
  <si>
    <t>UED.ktoe.FR.CHI.PHARM.PROC_HEAT.THERM.SOLIDS</t>
  </si>
  <si>
    <t>UED.ktoe.FR.CHI.PHARM.PROC_HEAT.THERM.LPG</t>
  </si>
  <si>
    <t>UED.ktoe.FR.CHI.PHARM.PROC_HEAT.THERM.DIESEL_LIQBIO</t>
  </si>
  <si>
    <t>UED.ktoe.FR.CHI.PHARM.PROC_HEAT.THERM.RFO</t>
  </si>
  <si>
    <t>UED.ktoe.FR.CHI.PHARM.PROC_HEAT.THERM.NG_BIOGAS</t>
  </si>
  <si>
    <t>UED.ktoe.FR.CHI.PHARM.PROC_HEAT.ELEC.ELEC</t>
  </si>
  <si>
    <t>UED.ktoe.FR.CHI.PHARM.PROC_COOL.THERM.NG_BIOGAS</t>
  </si>
  <si>
    <t>UED.ktoe.FR.CHI.PHARM.PROC_COOL_STEAM.TOTAL.TOTAL</t>
  </si>
  <si>
    <t>UED.ktoe.FR.CHI.PHARM.PROC_COOL_STEAM.STEAM.SOLIDS</t>
  </si>
  <si>
    <t>UED.ktoe.FR.CHI.PHARM.PROC_COOL_STEAM.STEAM.RFG</t>
  </si>
  <si>
    <t>UED.ktoe.FR.CHI.PHARM.PROC_COOL_STEAM.STEAM.LPG</t>
  </si>
  <si>
    <t>UED.ktoe.FR.CHI.PHARM.PROC_COOL_STEAM.STEAM.DIESEL_LIQBIO</t>
  </si>
  <si>
    <t>UED.ktoe.FR.CHI.PHARM.PROC_COOL_STEAM.STEAM.RFO</t>
  </si>
  <si>
    <t>UED.ktoe.FR.CHI.PHARM.PROC_COOL_STEAM.STEAM.OTHER</t>
  </si>
  <si>
    <t>UED.ktoe.FR.CHI.PHARM.PROC_COOL_STEAM.STEAM.NG_BIOGAS</t>
  </si>
  <si>
    <t>UED.ktoe.FR.CHI.PHARM.PROC_COOL_STEAM.STEAM.DERIVED</t>
  </si>
  <si>
    <t>UED.ktoe.FR.CHI.PHARM.PROC_COOL_STEAM.STEAM.BIOMASS_WASTE</t>
  </si>
  <si>
    <t>UED.ktoe.FR.CHI.PHARM.PROC_COOL_STEAM.STEAM.STEAM_DISTR</t>
  </si>
  <si>
    <t>UED.ktoe.FR.CHI.PHARM.PROC_COOL.ELEC.ELEC</t>
  </si>
  <si>
    <t>UED.ktoe.FR.CHI.PHARM.GENERIC.MECH.ELEC</t>
  </si>
  <si>
    <t>Basic chemicals (energy consumption)</t>
  </si>
  <si>
    <t>FUEL_EMI.ktCO2.FR.CHI.BASIC_CHEM.LIGHT.GENERIC.ELEC</t>
  </si>
  <si>
    <t>FUEL_EMI.ktCO2.FR.CHI.BASIC_CHEM.AIRCOMP.GENERIC.ELEC</t>
  </si>
  <si>
    <t>FUEL_EMI.ktCO2.FR.CHI.BASIC_CHEM.MOTOR.GENERIC.ELEC</t>
  </si>
  <si>
    <t>FUEL_EMI.ktCO2.FR.CHI.BASIC_CHEM.FANS.GENERIC.ELEC</t>
  </si>
  <si>
    <t>FUEL_EMI.ktCO2.FR.CHI.BASIC_CHEM.LOW_ENTH.TOTAL.TOTAL</t>
  </si>
  <si>
    <t>FUEL_EMI.ktCO2.FR.CHI.BASIC_CHEM.LOW_ENTH.THERM.DIESEL_LIQBIO</t>
  </si>
  <si>
    <t>FUEL_EMI.ktCO2.FR.CHI.BASIC_CHEM.LOW_ENTH.THERM.NG_BIOGAS</t>
  </si>
  <si>
    <t>FUEL_EMI.ktCO2.FR.CHI.BASIC_CHEM.LOW_ENTH.THERM.SOLAR_GEO</t>
  </si>
  <si>
    <t>FUEL_EMI.ktCO2.FR.CHI.BASIC_CHEM.LOW_ENTH.HP.AMBIENT</t>
  </si>
  <si>
    <t>FUEL_EMI.ktCO2.FR.CHI.BASIC_CHEM.LOW_ENTH.THERM.ELEC</t>
  </si>
  <si>
    <t>FUEL_EMI.ktCO2.FR.CHI.BASIC_CHEM.PROCESSING.TOTAL.TOTAL</t>
  </si>
  <si>
    <t>FUEL_EMI.ktCO2.FR.CHI.BASIC_CHEM.PROCESSING.STEAM.SOLIDS</t>
  </si>
  <si>
    <t>FUEL_EMI.ktCO2.FR.CHI.BASIC_CHEM.PROCESSING.STEAM.RFG</t>
  </si>
  <si>
    <t>FUEL_EMI.ktCO2.FR.CHI.BASIC_CHEM.PROCESSING.STEAM.LPG</t>
  </si>
  <si>
    <t>FUEL_EMI.ktCO2.FR.CHI.BASIC_CHEM.PROCESSING.STEAM.DIESEL_LIQBIO</t>
  </si>
  <si>
    <t>FUEL_EMI.ktCO2.FR.CHI.BASIC_CHEM.PROCESSING.STEAM.RFO</t>
  </si>
  <si>
    <t>FUEL_EMI.ktCO2.FR.CHI.BASIC_CHEM.PROCESSING.STEAM.OTHER</t>
  </si>
  <si>
    <t>FUEL_EMI.ktCO2.FR.CHI.BASIC_CHEM.PROCESSING.STEAM.NG_BIOGAS</t>
  </si>
  <si>
    <t>FUEL_EMI.ktCO2.FR.CHI.BASIC_CHEM.PROCESSING.STEAM.DERIVED</t>
  </si>
  <si>
    <t>FUEL_EMI.ktCO2.FR.CHI.BASIC_CHEM.PROCESSING.STEAM.BIOMASS_WASTE</t>
  </si>
  <si>
    <t>FUEL_EMI.ktCO2.FR.CHI.BASIC_CHEM.PROCESSING.STEAM.STEAM_DISTR</t>
  </si>
  <si>
    <t>FUEL_EMI.ktCO2.FR.CHI.BASIC_CHEM.PROC_HEAT.TOTAL.TOTAL</t>
  </si>
  <si>
    <t>FUEL_EMI.ktCO2.FR.CHI.BASIC_CHEM.PROC_HEAT.THERM.TOTAL</t>
  </si>
  <si>
    <t>FUEL_EMI.ktCO2.FR.CHI.BASIC_CHEM.PROC_HEAT.THERM.SOLIDS</t>
  </si>
  <si>
    <t>FUEL_EMI.ktCO2.FR.CHI.BASIC_CHEM.PROC_HEAT.THERM.LPG</t>
  </si>
  <si>
    <t>FUEL_EMI.ktCO2.FR.CHI.BASIC_CHEM.PROC_HEAT.THERM.DIESEL_LIQBIO</t>
  </si>
  <si>
    <t>FUEL_EMI.ktCO2.FR.CHI.BASIC_CHEM.PROC_HEAT.THERM.RFO</t>
  </si>
  <si>
    <t>FUEL_EMI.ktCO2.FR.CHI.BASIC_CHEM.PROC_HEAT.THERM.NG_BIOGAS</t>
  </si>
  <si>
    <t>FUEL_EMI.ktCO2.FR.CHI.BASIC_CHEM.PROC_HEAT.ELEC.ELEC</t>
  </si>
  <si>
    <t>FUEL_EMI.ktCO2.FR.CHI.BASIC_CHEM.PROC_COOL.THERM.NG_BIOGAS</t>
  </si>
  <si>
    <t>FUEL_EMI.ktCO2.FR.CHI.BASIC_CHEM.PROC_COOL_STEAM.TOTAL.TOTAL</t>
  </si>
  <si>
    <t>FUEL_EMI.ktCO2.FR.CHI.BASIC_CHEM.PROC_COOL_STEAM.STEAM.SOLIDS</t>
  </si>
  <si>
    <t>FUEL_EMI.ktCO2.FR.CHI.BASIC_CHEM.PROC_COOL_STEAM.STEAM.RFG</t>
  </si>
  <si>
    <t>FUEL_EMI.ktCO2.FR.CHI.BASIC_CHEM.PROC_COOL_STEAM.STEAM.LPG</t>
  </si>
  <si>
    <t>FUEL_EMI.ktCO2.FR.CHI.BASIC_CHEM.PROC_COOL_STEAM.STEAM.DIESEL_LIQBIO</t>
  </si>
  <si>
    <t>FUEL_EMI.ktCO2.FR.CHI.BASIC_CHEM.PROC_COOL_STEAM.STEAM.RFO</t>
  </si>
  <si>
    <t>FUEL_EMI.ktCO2.FR.CHI.BASIC_CHEM.PROC_COOL_STEAM.STEAM.OTHER</t>
  </si>
  <si>
    <t>FUEL_EMI.ktCO2.FR.CHI.BASIC_CHEM.PROC_COOL_STEAM.STEAM.NG_BIOGAS</t>
  </si>
  <si>
    <t>FUEL_EMI.ktCO2.FR.CHI.BASIC_CHEM.PROC_COOL_STEAM.STEAM.DERIVED</t>
  </si>
  <si>
    <t>FUEL_EMI.ktCO2.FR.CHI.BASIC_CHEM.PROC_COOL_STEAM.STEAM.BIOMASS_WASTE</t>
  </si>
  <si>
    <t>FUEL_EMI.ktCO2.FR.CHI.BASIC_CHEM.PROC_COOL_STEAM.STEAM.STEAM_DISTR</t>
  </si>
  <si>
    <t>FUEL_EMI.ktCO2.FR.CHI.BASIC_CHEM.PROC_COOL.ELEC.ELEC</t>
  </si>
  <si>
    <t>FUEL_EMI.ktCO2.FR.CHI.BASIC_CHEM.GENERIC.MECH.ELEC</t>
  </si>
  <si>
    <t>PROCESS_EMI.ktCO2.FR.CHI.BASIC_CHEM</t>
  </si>
  <si>
    <t>FUEL_EMI.ktCO2.FR.CHI.OTHER_CHEM.LIGHT.GENERIC.ELEC</t>
  </si>
  <si>
    <t>FUEL_EMI.ktCO2.FR.CHI.OTHER_CHEM.AIRCOMP.GENERIC.ELEC</t>
  </si>
  <si>
    <t>FUEL_EMI.ktCO2.FR.CHI.OTHER_CHEM.MOTOR.GENERIC.ELEC</t>
  </si>
  <si>
    <t>FUEL_EMI.ktCO2.FR.CHI.OTHER_CHEM.FANS.GENERIC.ELEC</t>
  </si>
  <si>
    <t>FUEL_EMI.ktCO2.FR.CHI.OTHER_CHEM.LOW_ENTH.TOTAL.TOTAL</t>
  </si>
  <si>
    <t>FUEL_EMI.ktCO2.FR.CHI.OTHER_CHEM.LOW_ENTH.THERM.DIESEL_LIQBIO</t>
  </si>
  <si>
    <t>FUEL_EMI.ktCO2.FR.CHI.OTHER_CHEM.LOW_ENTH.THERM.NG_BIOGAS</t>
  </si>
  <si>
    <t>FUEL_EMI.ktCO2.FR.CHI.OTHER_CHEM.LOW_ENTH.THERM.SOLAR_GEO</t>
  </si>
  <si>
    <t>FUEL_EMI.ktCO2.FR.CHI.OTHER_CHEM.LOW_ENTH.HP.AMBIENT</t>
  </si>
  <si>
    <t>FUEL_EMI.ktCO2.FR.CHI.OTHER_CHEM.LOW_ENTH.THERM.ELEC</t>
  </si>
  <si>
    <t>FUEL_EMI.ktCO2.FR.CHI.OTHER_CHEM.PROCESSING_STEAM.TOTAL.TOTAL</t>
  </si>
  <si>
    <t>FUEL_EMI.ktCO2.FR.CHI.OTHER_CHEM.PROCESSING_STEAM.STEAM.SOLIDS</t>
  </si>
  <si>
    <t>FUEL_EMI.ktCO2.FR.CHI.OTHER_CHEM.PROCESSING_STEAM.STEAM.RFG</t>
  </si>
  <si>
    <t>FUEL_EMI.ktCO2.FR.CHI.OTHER_CHEM.PROCESSING_STEAM.STEAM.LPG</t>
  </si>
  <si>
    <t>FUEL_EMI.ktCO2.FR.CHI.OTHER_CHEM.PROCESSING_STEAM.STEAM.DIESEL_LIQBIO</t>
  </si>
  <si>
    <t>FUEL_EMI.ktCO2.FR.CHI.OTHER_CHEM.PROCESSING_STEAM.STEAM.RFO</t>
  </si>
  <si>
    <t>FUEL_EMI.ktCO2.FR.CHI.OTHER_CHEM.PROCESSING_STEAM.STEAM.OTHER</t>
  </si>
  <si>
    <t>FUEL_EMI.ktCO2.FR.CHI.OTHER_CHEM.PROCESSING_STEAM.STEAM.NG_BIOGAS</t>
  </si>
  <si>
    <t>FUEL_EMI.ktCO2.FR.CHI.OTHER_CHEM.PROCESSING_STEAM.STEAM.DERIVED</t>
  </si>
  <si>
    <t>FUEL_EMI.ktCO2.FR.CHI.OTHER_CHEM.PROCESSING_STEAM.STEAM.BIOMASS_WASTE</t>
  </si>
  <si>
    <t>FUEL_EMI.ktCO2.FR.CHI.OTHER_CHEM.PROCESSING_STEAM.STEAM.STEAM_DISTR</t>
  </si>
  <si>
    <t>FUEL_EMI.ktCO2.FR.CHI.OTHER_CHEM.PROCESSING.MICROW.ELEC</t>
  </si>
  <si>
    <t>FUEL_EMI.ktCO2.FR.CHI.OTHER_CHEM.PROC_HEAT.TOTAL.TOTAL</t>
  </si>
  <si>
    <t>FUEL_EMI.ktCO2.FR.CHI.OTHER_CHEM.PROC_HEAT.THERM.TOTAL</t>
  </si>
  <si>
    <t>FUEL_EMI.ktCO2.FR.CHI.OTHER_CHEM.PROC_HEAT.THERM.SOLIDS</t>
  </si>
  <si>
    <t>FUEL_EMI.ktCO2.FR.CHI.OTHER_CHEM.PROC_HEAT.THERM.LPG</t>
  </si>
  <si>
    <t>FUEL_EMI.ktCO2.FR.CHI.OTHER_CHEM.PROC_HEAT.THERM.DIESEL_LIQBIO</t>
  </si>
  <si>
    <t>FUEL_EMI.ktCO2.FR.CHI.OTHER_CHEM.PROC_HEAT.THERM.RFO</t>
  </si>
  <si>
    <t>FUEL_EMI.ktCO2.FR.CHI.OTHER_CHEM.PROC_HEAT.THERM.NG_BIOGAS</t>
  </si>
  <si>
    <t>FUEL_EMI.ktCO2.FR.CHI.OTHER_CHEM.PROC_HEAT.ELEC.ELEC</t>
  </si>
  <si>
    <t>FUEL_EMI.ktCO2.FR.CHI.OTHER_CHEM.PROC_COOL.THERM.NG_BIOGAS</t>
  </si>
  <si>
    <t>FUEL_EMI.ktCO2.FR.CHI.OTHER_CHEM.PROC_COOL_STEAM.TOTAL.TOTAL</t>
  </si>
  <si>
    <t>FUEL_EMI.ktCO2.FR.CHI.OTHER_CHEM.PROC_COOL_STEAM.STEAM.SOLIDS</t>
  </si>
  <si>
    <t>FUEL_EMI.ktCO2.FR.CHI.OTHER_CHEM.PROC_COOL_STEAM.STEAM.RFG</t>
  </si>
  <si>
    <t>FUEL_EMI.ktCO2.FR.CHI.OTHER_CHEM.PROC_COOL_STEAM.STEAM.LPG</t>
  </si>
  <si>
    <t>FUEL_EMI.ktCO2.FR.CHI.OTHER_CHEM.PROC_COOL_STEAM.STEAM.DIESEL_LIQBIO</t>
  </si>
  <si>
    <t>FUEL_EMI.ktCO2.FR.CHI.OTHER_CHEM.PROC_COOL_STEAM.STEAM.RFO</t>
  </si>
  <si>
    <t>FUEL_EMI.ktCO2.FR.CHI.OTHER_CHEM.PROC_COOL_STEAM.STEAM.OTHER</t>
  </si>
  <si>
    <t>FUEL_EMI.ktCO2.FR.CHI.OTHER_CHEM.PROC_COOL_STEAM.STEAM.NG_BIOGAS</t>
  </si>
  <si>
    <t>FUEL_EMI.ktCO2.FR.CHI.OTHER_CHEM.PROC_COOL_STEAM.STEAM.DERIVED</t>
  </si>
  <si>
    <t>FUEL_EMI.ktCO2.FR.CHI.OTHER_CHEM.PROC_COOL_STEAM.STEAM.BIOMASS_WASTE</t>
  </si>
  <si>
    <t>FUEL_EMI.ktCO2.FR.CHI.OTHER_CHEM.PROC_COOL_STEAM.STEAM.STEAM_DISTR</t>
  </si>
  <si>
    <t>FUEL_EMI.ktCO2.FR.CHI.OTHER_CHEM.PROC_COOL.ELEC.ELEC</t>
  </si>
  <si>
    <t>FUEL_EMI.ktCO2.FR.CHI.OTHER_CHEM.GENERIC.MECH.ELEC</t>
  </si>
  <si>
    <t>PROCESS_EMI.ktCO2.FR.CHI.OTHER_CHEM</t>
  </si>
  <si>
    <t>FUEL_EMI.ktCO2.FR.CHI.PHARM.TOTAL.TOTAL.TOTAL</t>
  </si>
  <si>
    <t>FUEL_EMI.ktCO2.FR.CHI.PHARM.LIGHT.GENERIC.ELEC</t>
  </si>
  <si>
    <t>FUEL_EMI.ktCO2.FR.CHI.PHARM.AIRCOMP.GENERIC.ELEC</t>
  </si>
  <si>
    <t>FUEL_EMI.ktCO2.FR.CHI.PHARM.MOTOR.GENERIC.ELEC</t>
  </si>
  <si>
    <t>FUEL_EMI.ktCO2.FR.CHI.PHARM.FANS.GENERIC.ELEC</t>
  </si>
  <si>
    <t>FUEL_EMI.ktCO2.FR.CHI.PHARM.LOW_ENTH.TOTAL.TOTAL</t>
  </si>
  <si>
    <t>FUEL_EMI.ktCO2.FR.CHI.PHARM.LOW_ENTH.THERM.DIESEL_LIQBIO</t>
  </si>
  <si>
    <t>FUEL_EMI.ktCO2.FR.CHI.PHARM.LOW_ENTH.THERM.NG_BIOGAS</t>
  </si>
  <si>
    <t>FUEL_EMI.ktCO2.FR.CHI.PHARM.LOW_ENTH.THERM.SOLAR_GEO</t>
  </si>
  <si>
    <t>FUEL_EMI.ktCO2.FR.CHI.PHARM.LOW_ENTH.HP.AMBIENT</t>
  </si>
  <si>
    <t>FUEL_EMI.ktCO2.FR.CHI.PHARM.LOW_ENTH.THERM.ELEC</t>
  </si>
  <si>
    <t>FUEL_EMI.ktCO2.FR.CHI.PHARM.PROCESSING_STEAM.TOTAL.TOTAL</t>
  </si>
  <si>
    <t>FUEL_EMI.ktCO2.FR.CHI.PHARM.PROCESSING_STEAM.STEAM.SOLIDS</t>
  </si>
  <si>
    <t>FUEL_EMI.ktCO2.FR.CHI.PHARM.PROCESSING_STEAM.STEAM.RFG</t>
  </si>
  <si>
    <t>FUEL_EMI.ktCO2.FR.CHI.PHARM.PROCESSING_STEAM.STEAM.LPG</t>
  </si>
  <si>
    <t>FUEL_EMI.ktCO2.FR.CHI.PHARM.PROCESSING_STEAM.STEAM.DIESEL_LIQBIO</t>
  </si>
  <si>
    <t>FUEL_EMI.ktCO2.FR.CHI.PHARM.PROCESSING_STEAM.STEAM.RFO</t>
  </si>
  <si>
    <t>FUEL_EMI.ktCO2.FR.CHI.PHARM.PROCESSING_STEAM.STEAM.OTHER</t>
  </si>
  <si>
    <t>FUEL_EMI.ktCO2.FR.CHI.PHARM.PROCESSING_STEAM.STEAM.NG_BIOGAS</t>
  </si>
  <si>
    <t>FUEL_EMI.ktCO2.FR.CHI.PHARM.PROCESSING_STEAM.STEAM.DERIVED</t>
  </si>
  <si>
    <t>FUEL_EMI.ktCO2.FR.CHI.PHARM.PROCESSING_STEAM.STEAM.BIOMASS_WASTE</t>
  </si>
  <si>
    <t>FUEL_EMI.ktCO2.FR.CHI.PHARM.PROCESSING_STEAM.STEAM.STEAM_DISTR</t>
  </si>
  <si>
    <t>FUEL_EMI.ktCO2.FR.CHI.PHARM.PROCESSING.MICROW.ELEC</t>
  </si>
  <si>
    <t>FUEL_EMI.ktCO2.FR.CHI.PHARM.PROC_HEAT.TOTAL.TOTAL</t>
  </si>
  <si>
    <t>FUEL_EMI.ktCO2.FR.CHI.PHARM.PROC_HEAT.THERM.TOTAL</t>
  </si>
  <si>
    <t>FUEL_EMI.ktCO2.FR.CHI.PHARM.PROC_HEAT.THERM.SOLIDS</t>
  </si>
  <si>
    <t>FUEL_EMI.ktCO2.FR.CHI.PHARM.PROC_HEAT.THERM.LPG</t>
  </si>
  <si>
    <t>FUEL_EMI.ktCO2.FR.CHI.PHARM.PROC_HEAT.THERM.DIESEL_LIQBIO</t>
  </si>
  <si>
    <t>FUEL_EMI.ktCO2.FR.CHI.PHARM.PROC_HEAT.THERM.RFO</t>
  </si>
  <si>
    <t>FUEL_EMI.ktCO2.FR.CHI.PHARM.PROC_HEAT.THERM.NG_BIOGAS</t>
  </si>
  <si>
    <t>FUEL_EMI.ktCO2.FR.CHI.PHARM.PROC_HEAT.ELEC.ELEC</t>
  </si>
  <si>
    <t>FUEL_EMI.ktCO2.FR.CHI.PHARM.PROC_COOL.THERM.NG_BIOGAS</t>
  </si>
  <si>
    <t>FUEL_EMI.ktCO2.FR.CHI.PHARM.PROC_COOL_STEAM.TOTAL.TOTAL</t>
  </si>
  <si>
    <t>FUEL_EMI.ktCO2.FR.CHI.PHARM.PROC_COOL_STEAM.STEAM.SOLIDS</t>
  </si>
  <si>
    <t>FUEL_EMI.ktCO2.FR.CHI.PHARM.PROC_COOL_STEAM.STEAM.RFG</t>
  </si>
  <si>
    <t>FUEL_EMI.ktCO2.FR.CHI.PHARM.PROC_COOL_STEAM.STEAM.LPG</t>
  </si>
  <si>
    <t>FUEL_EMI.ktCO2.FR.CHI.PHARM.PROC_COOL_STEAM.STEAM.DIESEL_LIQBIO</t>
  </si>
  <si>
    <t>FUEL_EMI.ktCO2.FR.CHI.PHARM.PROC_COOL_STEAM.STEAM.RFO</t>
  </si>
  <si>
    <t>FUEL_EMI.ktCO2.FR.CHI.PHARM.PROC_COOL_STEAM.STEAM.OTHER</t>
  </si>
  <si>
    <t>FUEL_EMI.ktCO2.FR.CHI.PHARM.PROC_COOL_STEAM.STEAM.NG_BIOGAS</t>
  </si>
  <si>
    <t>FUEL_EMI.ktCO2.FR.CHI.PHARM.PROC_COOL_STEAM.STEAM.DERIVED</t>
  </si>
  <si>
    <t>FUEL_EMI.ktCO2.FR.CHI.PHARM.PROC_COOL_STEAM.STEAM.BIOMASS_WASTE</t>
  </si>
  <si>
    <t>FUEL_EMI.ktCO2.FR.CHI.PHARM.PROC_COOL_STEAM.STEAM.STEAM_DISTR</t>
  </si>
  <si>
    <t>FUEL_EMI.ktCO2.FR.CHI.PHARM.PROC_COOL.ELEC.ELEC</t>
  </si>
  <si>
    <t>FUEL_EMI.ktCO2.FR.CHI.PHARM.GENERIC.MECH.ELEC</t>
  </si>
  <si>
    <t>Basic chemicals (over energy consumption, without process emissions)</t>
  </si>
  <si>
    <t>Other chemicals (without process emissions)</t>
  </si>
  <si>
    <t>VA.Meuro2015.FR.NMM.CEM</t>
  </si>
  <si>
    <t>VA.Meuro2015.FR.NMM.CER</t>
  </si>
  <si>
    <t>VA.Meuro2015.FR.NMM.GLASS</t>
  </si>
  <si>
    <t>Cement (kt)</t>
  </si>
  <si>
    <t>OUTPUT.kt.FR.NMM.CEM</t>
  </si>
  <si>
    <t>Ceramics &amp; other NMM (kt bricks eq.)</t>
  </si>
  <si>
    <t>OUTPUT.kt.FR.NMM.CER</t>
  </si>
  <si>
    <t>Glass production  (kt)</t>
  </si>
  <si>
    <t>OUTPUT.kt.FR.NMM.GLASS</t>
  </si>
  <si>
    <t>CAP.kt.FR.NMM.CEM</t>
  </si>
  <si>
    <t>CAP.kt.FR.NMM.CER</t>
  </si>
  <si>
    <t>CAP.kt.FR.NMM.GLASS</t>
  </si>
  <si>
    <t>NEWCAP.kt.FR.NMM.CEM</t>
  </si>
  <si>
    <t>NEWCAP.kt.FR.NMM.CER</t>
  </si>
  <si>
    <t>NEWCAP.kt.FR.NMM.GLASS</t>
  </si>
  <si>
    <t>FEC.ktoe.FR.NMM.TOTAL.TOTAL.TOTAL.TOTAL</t>
  </si>
  <si>
    <t>FEC.ktoe.FR.NMM.TOTAL.TOTAL.TOTAL.SOLIDS</t>
  </si>
  <si>
    <t>FEC.ktoe.FR.NMM.TOTAL.TOTAL.TOTAL.RFG</t>
  </si>
  <si>
    <t>FEC.ktoe.FR.NMM.TOTAL.TOTAL.TOTAL.LPG</t>
  </si>
  <si>
    <t>FEC.ktoe.FR.NMM.TOTAL.TOTAL.TOTAL.DIESEL</t>
  </si>
  <si>
    <t>FEC.ktoe.FR.NMM.TOTAL.TOTAL.TOTAL.RFO</t>
  </si>
  <si>
    <t>FEC.ktoe.FR.NMM.TOTAL.TOTAL.TOTAL.OTHER</t>
  </si>
  <si>
    <t>FEC.ktoe.FR.NMM.TOTAL.TOTAL.TOTAL.NG</t>
  </si>
  <si>
    <t>FEC.ktoe.FR.NMM.TOTAL.TOTAL.TOTAL.DERIVED</t>
  </si>
  <si>
    <t>FEC.ktoe.FR.NMM.TOTAL.TOTAL.TOTAL.BIOMASS_WASTE</t>
  </si>
  <si>
    <t>FEC.ktoe.FR.NMM.TOTAL.TOTAL.TOTAL.BIOGAS</t>
  </si>
  <si>
    <t>FEC.ktoe.FR.NMM.TOTAL.TOTAL.TOTAL.LIQBIO</t>
  </si>
  <si>
    <t>FEC.ktoe.FR.NMM.TOTAL.TOTAL.TOTAL.SOLAR</t>
  </si>
  <si>
    <t>FEC.ktoe.FR.NMM.TOTAL.TOTAL.TOTAL.GEO</t>
  </si>
  <si>
    <t>FEC.ktoe.FR.NMM.TOTAL.TOTAL.TOTAL.AMBIENT</t>
  </si>
  <si>
    <t>FEC.ktoe.FR.NMM.TOTAL.TOTAL.TOTAL.STEAM_DISTR</t>
  </si>
  <si>
    <t>FEC.ktoe.FR.NMM.TOTAL.TOTAL.TOTAL.ELEC</t>
  </si>
  <si>
    <t>Cement (including process emissions)</t>
  </si>
  <si>
    <t>Ceramics &amp; other NMM (including process emissions)</t>
  </si>
  <si>
    <t>Glass production (including process emissions)</t>
  </si>
  <si>
    <t>FEC.ktoe.FR.NMM.CEM.TOTAL.TOTAL.TOTAL</t>
  </si>
  <si>
    <t>FEC.ktoe.FR.NMM.CEM.LIGHT.GENERIC.ELEC</t>
  </si>
  <si>
    <t>FEC.ktoe.FR.NMM.CEM.AIRCOMP.GENERIC.ELEC</t>
  </si>
  <si>
    <t>FEC.ktoe.FR.NMM.CEM.MOTOR.GENERIC.ELEC</t>
  </si>
  <si>
    <t>FEC.ktoe.FR.NMM.CEM.FANS.GENERIC.ELEC</t>
  </si>
  <si>
    <t>FEC.ktoe.FR.NMM.CEM.LOW_ENTH.TOTAL.TOTAL</t>
  </si>
  <si>
    <t>FEC.ktoe.FR.NMM.CEM.LOW_ENTH.THERM.DIESEL_LIQBIO</t>
  </si>
  <si>
    <t>FEC.ktoe.FR.NMM.CEM.LOW_ENTH.THERM.NG_BIOGAS</t>
  </si>
  <si>
    <t>FEC.ktoe.FR.NMM.CEM.LOW_ENTH.THERM.SOLAR_GEO</t>
  </si>
  <si>
    <t>FEC.ktoe.FR.NMM.CEM.LOW_ENTH.HP.AMBIENT</t>
  </si>
  <si>
    <t>FEC.ktoe.FR.NMM.CEM.LOW_ENTH.THERM.ELEC</t>
  </si>
  <si>
    <t>Cement: Grinding, milling of raw material</t>
  </si>
  <si>
    <t>FEC.ktoe.FR.NMM.CEM.GRINDING_RAW.MECH.ELEC</t>
  </si>
  <si>
    <t>Cement: Pre-heating and pre-calcination</t>
  </si>
  <si>
    <t>FEC.ktoe.FR.NMM.CEM.PREHEAT.TOTAL.TOTAL</t>
  </si>
  <si>
    <t>FEC.ktoe.FR.NMM.CEM.PREHEAT.THERM.SOLIDS</t>
  </si>
  <si>
    <t>FEC.ktoe.FR.NMM.CEM.PREHEAT.THERM.LPG</t>
  </si>
  <si>
    <t>FEC.ktoe.FR.NMM.CEM.PREHEAT.THERM.DIESEL_LIQBIO</t>
  </si>
  <si>
    <t>FEC.ktoe.FR.NMM.CEM.PREHEAT.THERM.RFO</t>
  </si>
  <si>
    <t>FEC.ktoe.FR.NMM.CEM.PREHEAT.THERM.OTHER</t>
  </si>
  <si>
    <t>FEC.ktoe.FR.NMM.CEM.PREHEAT.THERM.NG_BIOGAS</t>
  </si>
  <si>
    <t>FEC.ktoe.FR.NMM.CEM.PREHEAT.THERM.BIOMASS_WASTE</t>
  </si>
  <si>
    <t>Cement: Clinker production (kilns)</t>
  </si>
  <si>
    <t>FEC.ktoe.FR.NMM.CEM.KILN.TOTAL.TOTAL</t>
  </si>
  <si>
    <t>FEC.ktoe.FR.NMM.CEM.KILN.THERM.SOLIDS</t>
  </si>
  <si>
    <t>FEC.ktoe.FR.NMM.CEM.KILN.THERM.LPG</t>
  </si>
  <si>
    <t>FEC.ktoe.FR.NMM.CEM.KILN.THERM.DIESEL_LIQBIO</t>
  </si>
  <si>
    <t>FEC.ktoe.FR.NMM.CEM.KILN.THERM.RFO</t>
  </si>
  <si>
    <t>FEC.ktoe.FR.NMM.CEM.KILN.THERM.OTHER</t>
  </si>
  <si>
    <t>FEC.ktoe.FR.NMM.CEM.KILN.THERM.NG_BIOGAS</t>
  </si>
  <si>
    <t>FEC.ktoe.FR.NMM.CEM.KILN.THERM.BIOMASS_WASTE</t>
  </si>
  <si>
    <t>Cement: Grinding, packaging and precasting</t>
  </si>
  <si>
    <t>Cement: Grinding, packaging and precasting (electricity)</t>
  </si>
  <si>
    <t>FEC.ktoe.FR.NMM.CEM.PRECAST.MECH.ELEC</t>
  </si>
  <si>
    <t>Cement: Precasting - Steam</t>
  </si>
  <si>
    <t>FEC.ktoe.FR.NMM.CEM.PRECAST_STEAM.TOTAL.TOTAL</t>
  </si>
  <si>
    <t>FEC.ktoe.FR.NMM.CEM.PRECAST_STEAM.STEAM.SOLIDS</t>
  </si>
  <si>
    <t>FEC.ktoe.FR.NMM.CEM.PRECAST_STEAM.STEAM.RFG</t>
  </si>
  <si>
    <t>FEC.ktoe.FR.NMM.CEM.PRECAST_STEAM.STEAM.LPG</t>
  </si>
  <si>
    <t>FEC.ktoe.FR.NMM.CEM.PRECAST_STEAM.STEAM.DIESEL_LIQBIO</t>
  </si>
  <si>
    <t>FEC.ktoe.FR.NMM.CEM.PRECAST_STEAM.STEAM.RFO</t>
  </si>
  <si>
    <t>FEC.ktoe.FR.NMM.CEM.PRECAST_STEAM.STEAM.OTHER</t>
  </si>
  <si>
    <t>FEC.ktoe.FR.NMM.CEM.PRECAST_STEAM.STEAM.NG_BIOGAS</t>
  </si>
  <si>
    <t>FEC.ktoe.FR.NMM.CEM.PRECAST_STEAM.STEAM.DERIVED</t>
  </si>
  <si>
    <t>FEC.ktoe.FR.NMM.CEM.PRECAST_STEAM.STEAM.BIOMASS_WASTE</t>
  </si>
  <si>
    <t>FEC.ktoe.FR.NMM.CEM.PRECAST_STEAM.STEAM.STEAM_DISTR</t>
  </si>
  <si>
    <t>FEC.ktoe.FR.NMM.CER.TOTAL.TOTAL.TOTAL</t>
  </si>
  <si>
    <t>FEC.ktoe.FR.NMM.CER.LIGHT.GENERIC.ELEC</t>
  </si>
  <si>
    <t>FEC.ktoe.FR.NMM.CER.AIRCOMP.GENERIC.ELEC</t>
  </si>
  <si>
    <t>FEC.ktoe.FR.NMM.CER.MOTOR.GENERIC.ELEC</t>
  </si>
  <si>
    <t>FEC.ktoe.FR.NMM.CER.FANS.GENERIC.ELEC</t>
  </si>
  <si>
    <t>FEC.ktoe.FR.NMM.CER.LOW_ENTH.TOTAL.TOTAL</t>
  </si>
  <si>
    <t>FEC.ktoe.FR.NMM.CER.LOW_ENTH.THERM.DIESEL_LIQBIO</t>
  </si>
  <si>
    <t>FEC.ktoe.FR.NMM.CER.LOW_ENTH.THERM.NG_BIOGAS</t>
  </si>
  <si>
    <t>FEC.ktoe.FR.NMM.CER.LOW_ENTH.THERM.SOLAR_GEO</t>
  </si>
  <si>
    <t>FEC.ktoe.FR.NMM.CER.LOW_ENTH.HP.AMBIENT</t>
  </si>
  <si>
    <t>FEC.ktoe.FR.NMM.CER.LOW_ENTH.THERM.ELEC</t>
  </si>
  <si>
    <t>Ceramics: Mixing of raw material</t>
  </si>
  <si>
    <t>FEC.ktoe.FR.NMM.CER.MIXING.MECH.ELEC</t>
  </si>
  <si>
    <t>Ceramics: Drying and sintering of raw material</t>
  </si>
  <si>
    <t>Ceramics: Thermal drying and sintering</t>
  </si>
  <si>
    <t>FEC.ktoe.FR.NMM.CER.DRYING.TOTAL.TOTAL</t>
  </si>
  <si>
    <t>FEC.ktoe.FR.NMM.CER.DRYING.THERM.SOLIDS</t>
  </si>
  <si>
    <t>FEC.ktoe.FR.NMM.CER.DRYING.THERM.LPG</t>
  </si>
  <si>
    <t>FEC.ktoe.FR.NMM.CER.DRYING.THERM.DIESEL_LIQBIO</t>
  </si>
  <si>
    <t>FEC.ktoe.FR.NMM.CER.DRYING.THERM.RFO</t>
  </si>
  <si>
    <t>FEC.ktoe.FR.NMM.CER.DRYING.THERM.NG_BIOGAS</t>
  </si>
  <si>
    <t>Ceramics: Steam drying and sintering</t>
  </si>
  <si>
    <t>FEC.ktoe.FR.NMM.CER.DRYING_STEAM.TOTAL.TOTAL</t>
  </si>
  <si>
    <t>FEC.ktoe.FR.NMM.CER.DRYING_STEAM.STEAM.SOLIDS</t>
  </si>
  <si>
    <t>FEC.ktoe.FR.NMM.CER.DRYING_STEAM.STEAM.RFG</t>
  </si>
  <si>
    <t>FEC.ktoe.FR.NMM.CER.DRYING_STEAM.STEAM.LPG</t>
  </si>
  <si>
    <t>FEC.ktoe.FR.NMM.CER.DRYING_STEAM.STEAM.DIESEL_LIQBIO</t>
  </si>
  <si>
    <t>FEC.ktoe.FR.NMM.CER.DRYING_STEAM.STEAM.RFO</t>
  </si>
  <si>
    <t>FEC.ktoe.FR.NMM.CER.DRYING_STEAM.STEAM.OTHER</t>
  </si>
  <si>
    <t>FEC.ktoe.FR.NMM.CER.DRYING_STEAM.STEAM.NG_BIOGAS</t>
  </si>
  <si>
    <t>FEC.ktoe.FR.NMM.CER.DRYING_STEAM.STEAM.DERIVED</t>
  </si>
  <si>
    <t>FEC.ktoe.FR.NMM.CER.DRYING_STEAM.STEAM.BIOMASS_WASTE</t>
  </si>
  <si>
    <t>FEC.ktoe.FR.NMM.CER.DRYING_STEAM.STEAM.STEAM_DISTR</t>
  </si>
  <si>
    <t>Ceramics: Microwave drying and sintering</t>
  </si>
  <si>
    <t>FEC.ktoe.FR.NMM.CER.DRYING_MICROW.MICROW.ELEC</t>
  </si>
  <si>
    <t>Ceramics: Primary production process</t>
  </si>
  <si>
    <t>Ceramics: Thermal kiln</t>
  </si>
  <si>
    <t>FEC.ktoe.FR.NMM.CER.KILN_THERM.TOTAL.TOTAL</t>
  </si>
  <si>
    <t>FEC.ktoe.FR.NMM.CER.KILN_THERM.THERM.SOLIDS</t>
  </si>
  <si>
    <t>FEC.ktoe.FR.NMM.CER.KILN_THERM.THERM.LPG</t>
  </si>
  <si>
    <t>FEC.ktoe.FR.NMM.CER.KILN_THERM.THERM.DIESEL_LIQBIO</t>
  </si>
  <si>
    <t>FEC.ktoe.FR.NMM.CER.KILN_THERM.THERM.RFO</t>
  </si>
  <si>
    <t>FEC.ktoe.FR.NMM.CER.KILN_THERM.THERM.OTHER</t>
  </si>
  <si>
    <t>FEC.ktoe.FR.NMM.CER.KILN_THERM.THERM.NG_BIOGAS</t>
  </si>
  <si>
    <t>FEC.ktoe.FR.NMM.CER.KILN_THERM.THERM.BIOMASS_WASTE</t>
  </si>
  <si>
    <t>Ceramics: Electric kiln</t>
  </si>
  <si>
    <t>FEC.ktoe.FR.NMM.CER.KILN_ELEC.ELEC.ELEC</t>
  </si>
  <si>
    <t>Ceramics: Product finishing</t>
  </si>
  <si>
    <t>Ceramics: Thermal furnace</t>
  </si>
  <si>
    <t>FEC.ktoe.FR.NMM.CER.FINISHING.TOTAL.TOTAL</t>
  </si>
  <si>
    <t>FEC.ktoe.FR.NMM.CER.FINISHING.THERM.SOLIDS</t>
  </si>
  <si>
    <t>FEC.ktoe.FR.NMM.CER.FINISHING.THERM.LPG</t>
  </si>
  <si>
    <t>FEC.ktoe.FR.NMM.CER.FINISHING.THERM.DIESEL_LIQBIO</t>
  </si>
  <si>
    <t>FEC.ktoe.FR.NMM.CER.FINISHING.THERM.RFO</t>
  </si>
  <si>
    <t>FEC.ktoe.FR.NMM.CER.FINISHING.THERM.NG_BIOGAS</t>
  </si>
  <si>
    <t>Ceramics: Electric furnace</t>
  </si>
  <si>
    <t>FEC.ktoe.FR.NMM.CER.FINISHING_ELEC.ELEC.ELEC</t>
  </si>
  <si>
    <t>FEC.ktoe.FR.NMM.GLASS.TOTAL.TOTAL.TOTAL</t>
  </si>
  <si>
    <t>FEC.ktoe.FR.NMM.GLASS.LIGHT.GENERIC.ELEC</t>
  </si>
  <si>
    <t>FEC.ktoe.FR.NMM.GLASS.AIRCOMP.GENERIC.ELEC</t>
  </si>
  <si>
    <t>FEC.ktoe.FR.NMM.GLASS.MOTOR.GENERIC.ELEC</t>
  </si>
  <si>
    <t>FEC.ktoe.FR.NMM.GLASS.FANS.GENERIC.ELEC</t>
  </si>
  <si>
    <t>FEC.ktoe.FR.NMM.GLASS.LOW_ENTH.TOTAL.TOTAL</t>
  </si>
  <si>
    <t>FEC.ktoe.FR.NMM.GLASS.LOW_ENTH.THERM.DIESEL_LIQBIO</t>
  </si>
  <si>
    <t>FEC.ktoe.FR.NMM.GLASS.LOW_ENTH.THERM.NG_BIOGAS</t>
  </si>
  <si>
    <t>FEC.ktoe.FR.NMM.GLASS.LOW_ENTH.THERM.SOLAR_GEO</t>
  </si>
  <si>
    <t>FEC.ktoe.FR.NMM.GLASS.LOW_ENTH.HP.AMBIENT</t>
  </si>
  <si>
    <t>FEC.ktoe.FR.NMM.GLASS.LOW_ENTH.THERM.ELEC</t>
  </si>
  <si>
    <t>Glass: Melting tank</t>
  </si>
  <si>
    <t>Glass: Thermal melting tank</t>
  </si>
  <si>
    <t>FEC.ktoe.FR.NMM.GLASS.MELTING.TOTAL.TOTAL</t>
  </si>
  <si>
    <t>FEC.ktoe.FR.NMM.GLASS.MELTING.THERM.SOLIDS</t>
  </si>
  <si>
    <t>FEC.ktoe.FR.NMM.GLASS.MELTING.THERM.LPG</t>
  </si>
  <si>
    <t>FEC.ktoe.FR.NMM.GLASS.MELTING.THERM.DIESEL_LIQBIO</t>
  </si>
  <si>
    <t>FEC.ktoe.FR.NMM.GLASS.MELTING.THERM.RFO</t>
  </si>
  <si>
    <t>FEC.ktoe.FR.NMM.GLASS.MELTING.THERM.NG_BIOGAS</t>
  </si>
  <si>
    <t>Glass: Electric melting tank</t>
  </si>
  <si>
    <t>FEC.ktoe.FR.NMM.GLASS.MELTING_ELEC.ELEC.ELEC</t>
  </si>
  <si>
    <t>Glass: Forming</t>
  </si>
  <si>
    <t>FEC.ktoe.FR.NMM.GLASS.FORMING.ELEC.ELEC</t>
  </si>
  <si>
    <t>Glass: Annealing</t>
  </si>
  <si>
    <t>Glass: Annealing - thermal</t>
  </si>
  <si>
    <t>FEC.ktoe.FR.NMM.GLASS.ANNEALING.TOTAL.TOTAL</t>
  </si>
  <si>
    <t>FEC.ktoe.FR.NMM.GLASS.ANNEALING.THERM.SOLIDS</t>
  </si>
  <si>
    <t>FEC.ktoe.FR.NMM.GLASS.ANNEALING.THERM.LPG</t>
  </si>
  <si>
    <t>FEC.ktoe.FR.NMM.GLASS.ANNEALING.THERM.DIESEL_LIQBIO</t>
  </si>
  <si>
    <t>FEC.ktoe.FR.NMM.GLASS.ANNEALING.THERM.RFO</t>
  </si>
  <si>
    <t>FEC.ktoe.FR.NMM.GLASS.ANNEALING.THERM.NG_BIOGAS</t>
  </si>
  <si>
    <t>Glass: Annealing - electric</t>
  </si>
  <si>
    <t>FEC.ktoe.FR.NMM.GLASS.ANNEALING_ELEC.ELEC.ELEC</t>
  </si>
  <si>
    <t>Glass: Finishing processes</t>
  </si>
  <si>
    <t>FEC.ktoe.FR.NMM.GLASS.FINISHING.ELEC.ELEC</t>
  </si>
  <si>
    <t>Cement: Grinding, packaging - electric</t>
  </si>
  <si>
    <t>Cement: Precasting - steam</t>
  </si>
  <si>
    <t>UED.ktoe.FR.NMM.CEM.TOTAL.TOTAL.TOTAL</t>
  </si>
  <si>
    <t>UED.ktoe.FR.NMM.CEM.LIGHT.GENERIC.ELEC</t>
  </si>
  <si>
    <t>UED.ktoe.FR.NMM.CEM.AIRCOMP.GENERIC.ELEC</t>
  </si>
  <si>
    <t>UED.ktoe.FR.NMM.CEM.MOTOR.GENERIC.ELEC</t>
  </si>
  <si>
    <t>UED.ktoe.FR.NMM.CEM.FANS.GENERIC.ELEC</t>
  </si>
  <si>
    <t>UED.ktoe.FR.NMM.CEM.LOW_ENTH.TOTAL.TOTAL</t>
  </si>
  <si>
    <t>UED.ktoe.FR.NMM.CEM.LOW_ENTH.THERM.DIESEL_LIQBIO</t>
  </si>
  <si>
    <t>UED.ktoe.FR.NMM.CEM.LOW_ENTH.THERM.NG_BIOGAS</t>
  </si>
  <si>
    <t>UED.ktoe.FR.NMM.CEM.LOW_ENTH.THERM.SOLAR_GEO</t>
  </si>
  <si>
    <t>UED.ktoe.FR.NMM.CEM.LOW_ENTH.HP.AMBIENT</t>
  </si>
  <si>
    <t>UED.ktoe.FR.NMM.CEM.LOW_ENTH.THERM.ELEC</t>
  </si>
  <si>
    <t>UED.ktoe.FR.NMM.CEM.GRINDING_RAW.MECH.ELEC</t>
  </si>
  <si>
    <t>UED.ktoe.FR.NMM.CEM.PREHEAT.TOTAL.TOTAL</t>
  </si>
  <si>
    <t>UED.ktoe.FR.NMM.CEM.PREHEAT.THERM.SOLIDS</t>
  </si>
  <si>
    <t>UED.ktoe.FR.NMM.CEM.PREHEAT.THERM.LPG</t>
  </si>
  <si>
    <t>UED.ktoe.FR.NMM.CEM.PREHEAT.THERM.DIESEL_LIQBIO</t>
  </si>
  <si>
    <t>UED.ktoe.FR.NMM.CEM.PREHEAT.THERM.RFO</t>
  </si>
  <si>
    <t>UED.ktoe.FR.NMM.CEM.PREHEAT.THERM.OTHER</t>
  </si>
  <si>
    <t>UED.ktoe.FR.NMM.CEM.PREHEAT.THERM.NG_BIOGAS</t>
  </si>
  <si>
    <t>UED.ktoe.FR.NMM.CEM.PREHEAT.THERM.BIOMASS_WASTE</t>
  </si>
  <si>
    <t>UED.ktoe.FR.NMM.CEM.KILN.TOTAL.TOTAL</t>
  </si>
  <si>
    <t>UED.ktoe.FR.NMM.CEM.KILN.THERM.SOLIDS</t>
  </si>
  <si>
    <t>UED.ktoe.FR.NMM.CEM.KILN.THERM.LPG</t>
  </si>
  <si>
    <t>UED.ktoe.FR.NMM.CEM.KILN.THERM.DIESEL_LIQBIO</t>
  </si>
  <si>
    <t>UED.ktoe.FR.NMM.CEM.KILN.THERM.RFO</t>
  </si>
  <si>
    <t>UED.ktoe.FR.NMM.CEM.KILN.THERM.OTHER</t>
  </si>
  <si>
    <t>UED.ktoe.FR.NMM.CEM.KILN.THERM.NG_BIOGAS</t>
  </si>
  <si>
    <t>UED.ktoe.FR.NMM.CEM.KILN.THERM.BIOMASS_WASTE</t>
  </si>
  <si>
    <t>UED.ktoe.FR.NMM.CEM.PRECAST.MECH.ELEC</t>
  </si>
  <si>
    <t>UED.ktoe.FR.NMM.CEM.PRECAST_STEAM.TOTAL.TOTAL</t>
  </si>
  <si>
    <t>UED.ktoe.FR.NMM.CEM.PRECAST_STEAM.STEAM.SOLIDS</t>
  </si>
  <si>
    <t>UED.ktoe.FR.NMM.CEM.PRECAST_STEAM.STEAM.RFG</t>
  </si>
  <si>
    <t>UED.ktoe.FR.NMM.CEM.PRECAST_STEAM.STEAM.LPG</t>
  </si>
  <si>
    <t>UED.ktoe.FR.NMM.CEM.PRECAST_STEAM.STEAM.DIESEL_LIQBIO</t>
  </si>
  <si>
    <t>UED.ktoe.FR.NMM.CEM.PRECAST_STEAM.STEAM.RFO</t>
  </si>
  <si>
    <t>UED.ktoe.FR.NMM.CEM.PRECAST_STEAM.STEAM.OTHER</t>
  </si>
  <si>
    <t>UED.ktoe.FR.NMM.CEM.PRECAST_STEAM.STEAM.NG_BIOGAS</t>
  </si>
  <si>
    <t>UED.ktoe.FR.NMM.CEM.PRECAST_STEAM.STEAM.DERIVED</t>
  </si>
  <si>
    <t>UED.ktoe.FR.NMM.CEM.PRECAST_STEAM.STEAM.BIOMASS_WASTE</t>
  </si>
  <si>
    <t>UED.ktoe.FR.NMM.CEM.PRECAST_STEAM.STEAM.STEAM_DISTR</t>
  </si>
  <si>
    <t>UED.ktoe.FR.NMM.CER.TOTAL.TOTAL.TOTAL</t>
  </si>
  <si>
    <t>UED.ktoe.FR.NMM.CER.LIGHT.GENERIC.ELEC</t>
  </si>
  <si>
    <t>UED.ktoe.FR.NMM.CER.AIRCOMP.GENERIC.ELEC</t>
  </si>
  <si>
    <t>UED.ktoe.FR.NMM.CER.MOTOR.GENERIC.ELEC</t>
  </si>
  <si>
    <t>UED.ktoe.FR.NMM.CER.FANS.GENERIC.ELEC</t>
  </si>
  <si>
    <t>UED.ktoe.FR.NMM.CER.LOW_ENTH.TOTAL.TOTAL</t>
  </si>
  <si>
    <t>UED.ktoe.FR.NMM.CER.LOW_ENTH.THERM.DIESEL_LIQBIO</t>
  </si>
  <si>
    <t>UED.ktoe.FR.NMM.CER.LOW_ENTH.THERM.NG_BIOGAS</t>
  </si>
  <si>
    <t>UED.ktoe.FR.NMM.CER.LOW_ENTH.THERM.SOLAR_GEO</t>
  </si>
  <si>
    <t>UED.ktoe.FR.NMM.CER.LOW_ENTH.HP.AMBIENT</t>
  </si>
  <si>
    <t>UED.ktoe.FR.NMM.CER.LOW_ENTH.THERM.ELEC</t>
  </si>
  <si>
    <t>UED.ktoe.FR.NMM.CER.MIXING.MECH.ELEC</t>
  </si>
  <si>
    <t>UED.ktoe.FR.NMM.CER.DRYING.TOTAL.TOTAL</t>
  </si>
  <si>
    <t>UED.ktoe.FR.NMM.CER.DRYING.THERM.SOLIDS</t>
  </si>
  <si>
    <t>UED.ktoe.FR.NMM.CER.DRYING.THERM.LPG</t>
  </si>
  <si>
    <t>UED.ktoe.FR.NMM.CER.DRYING.THERM.DIESEL_LIQBIO</t>
  </si>
  <si>
    <t>UED.ktoe.FR.NMM.CER.DRYING.THERM.RFO</t>
  </si>
  <si>
    <t>UED.ktoe.FR.NMM.CER.DRYING.THERM.NG_BIOGAS</t>
  </si>
  <si>
    <t>UED.ktoe.FR.NMM.CER.DRYING_STEAM.TOTAL.TOTAL</t>
  </si>
  <si>
    <t>UED.ktoe.FR.NMM.CER.DRYING_STEAM.STEAM.SOLIDS</t>
  </si>
  <si>
    <t>UED.ktoe.FR.NMM.CER.DRYING_STEAM.STEAM.RFG</t>
  </si>
  <si>
    <t>UED.ktoe.FR.NMM.CER.DRYING_STEAM.STEAM.LPG</t>
  </si>
  <si>
    <t>UED.ktoe.FR.NMM.CER.DRYING_STEAM.STEAM.DIESEL_LIQBIO</t>
  </si>
  <si>
    <t>UED.ktoe.FR.NMM.CER.DRYING_STEAM.STEAM.RFO</t>
  </si>
  <si>
    <t>UED.ktoe.FR.NMM.CER.DRYING_STEAM.STEAM.OTHER</t>
  </si>
  <si>
    <t>UED.ktoe.FR.NMM.CER.DRYING_STEAM.STEAM.NG_BIOGAS</t>
  </si>
  <si>
    <t>UED.ktoe.FR.NMM.CER.DRYING_STEAM.STEAM.DERIVED</t>
  </si>
  <si>
    <t>UED.ktoe.FR.NMM.CER.DRYING_STEAM.STEAM.BIOMASS_WASTE</t>
  </si>
  <si>
    <t>UED.ktoe.FR.NMM.CER.DRYING_STEAM.STEAM.STEAM_DISTR</t>
  </si>
  <si>
    <t>UED.ktoe.FR.NMM.CER.DRYING_MICROW.MICROW.ELEC</t>
  </si>
  <si>
    <t>UED.ktoe.FR.NMM.CER.KILN_THERM.TOTAL.TOTAL</t>
  </si>
  <si>
    <t>UED.ktoe.FR.NMM.CER.KILN_THERM.THERM.SOLIDS</t>
  </si>
  <si>
    <t>UED.ktoe.FR.NMM.CER.KILN_THERM.THERM.LPG</t>
  </si>
  <si>
    <t>UED.ktoe.FR.NMM.CER.KILN_THERM.THERM.DIESEL_LIQBIO</t>
  </si>
  <si>
    <t>UED.ktoe.FR.NMM.CER.KILN_THERM.THERM.RFO</t>
  </si>
  <si>
    <t>UED.ktoe.FR.NMM.CER.KILN_THERM.THERM.OTHER</t>
  </si>
  <si>
    <t>UED.ktoe.FR.NMM.CER.KILN_THERM.THERM.NG_BIOGAS</t>
  </si>
  <si>
    <t>UED.ktoe.FR.NMM.CER.KILN_THERM.THERM.BIOMASS_WASTE</t>
  </si>
  <si>
    <t>UED.ktoe.FR.NMM.CER.KILN_ELEC.ELEC.ELEC</t>
  </si>
  <si>
    <t>UED.ktoe.FR.NMM.CER.FINISHING.TOTAL.TOTAL</t>
  </si>
  <si>
    <t>UED.ktoe.FR.NMM.CER.FINISHING.THERM.SOLIDS</t>
  </si>
  <si>
    <t>UED.ktoe.FR.NMM.CER.FINISHING.THERM.LPG</t>
  </si>
  <si>
    <t>UED.ktoe.FR.NMM.CER.FINISHING.THERM.DIESEL_LIQBIO</t>
  </si>
  <si>
    <t>UED.ktoe.FR.NMM.CER.FINISHING.THERM.RFO</t>
  </si>
  <si>
    <t>UED.ktoe.FR.NMM.CER.FINISHING.THERM.NG_BIOGAS</t>
  </si>
  <si>
    <t>UED.ktoe.FR.NMM.CER.FINISHING_ELEC.ELEC.ELEC</t>
  </si>
  <si>
    <t>UED.ktoe.FR.NMM.GLASS.TOTAL.TOTAL.TOTAL</t>
  </si>
  <si>
    <t>UED.ktoe.FR.NMM.GLASS.LIGHT.GENERIC.ELEC</t>
  </si>
  <si>
    <t>UED.ktoe.FR.NMM.GLASS.AIRCOMP.GENERIC.ELEC</t>
  </si>
  <si>
    <t>UED.ktoe.FR.NMM.GLASS.MOTOR.GENERIC.ELEC</t>
  </si>
  <si>
    <t>UED.ktoe.FR.NMM.GLASS.FANS.GENERIC.ELEC</t>
  </si>
  <si>
    <t>UED.ktoe.FR.NMM.GLASS.LOW_ENTH.TOTAL.TOTAL</t>
  </si>
  <si>
    <t>UED.ktoe.FR.NMM.GLASS.LOW_ENTH.THERM.DIESEL_LIQBIO</t>
  </si>
  <si>
    <t>UED.ktoe.FR.NMM.GLASS.LOW_ENTH.THERM.NG_BIOGAS</t>
  </si>
  <si>
    <t>UED.ktoe.FR.NMM.GLASS.LOW_ENTH.THERM.SOLAR_GEO</t>
  </si>
  <si>
    <t>UED.ktoe.FR.NMM.GLASS.LOW_ENTH.HP.AMBIENT</t>
  </si>
  <si>
    <t>UED.ktoe.FR.NMM.GLASS.LOW_ENTH.THERM.ELEC</t>
  </si>
  <si>
    <t>UED.ktoe.FR.NMM.GLASS.MELTING.TOTAL.TOTAL</t>
  </si>
  <si>
    <t>UED.ktoe.FR.NMM.GLASS.MELTING.THERM.SOLIDS</t>
  </si>
  <si>
    <t>UED.ktoe.FR.NMM.GLASS.MELTING.THERM.LPG</t>
  </si>
  <si>
    <t>UED.ktoe.FR.NMM.GLASS.MELTING.THERM.DIESEL_LIQBIO</t>
  </si>
  <si>
    <t>UED.ktoe.FR.NMM.GLASS.MELTING.THERM.RFO</t>
  </si>
  <si>
    <t>UED.ktoe.FR.NMM.GLASS.MELTING.THERM.NG_BIOGAS</t>
  </si>
  <si>
    <t>UED.ktoe.FR.NMM.GLASS.MELTING_ELEC.ELEC.ELEC</t>
  </si>
  <si>
    <t>UED.ktoe.FR.NMM.GLASS.FORMING.ELEC.ELEC</t>
  </si>
  <si>
    <t>UED.ktoe.FR.NMM.GLASS.ANNEALING.TOTAL.TOTAL</t>
  </si>
  <si>
    <t>UED.ktoe.FR.NMM.GLASS.ANNEALING.THERM.SOLIDS</t>
  </si>
  <si>
    <t>UED.ktoe.FR.NMM.GLASS.ANNEALING.THERM.LPG</t>
  </si>
  <si>
    <t>UED.ktoe.FR.NMM.GLASS.ANNEALING.THERM.DIESEL_LIQBIO</t>
  </si>
  <si>
    <t>UED.ktoe.FR.NMM.GLASS.ANNEALING.THERM.RFO</t>
  </si>
  <si>
    <t>UED.ktoe.FR.NMM.GLASS.ANNEALING.THERM.NG_BIOGAS</t>
  </si>
  <si>
    <t>UED.ktoe.FR.NMM.GLASS.ANNEALING_ELEC.ELEC.ELEC</t>
  </si>
  <si>
    <t>UED.ktoe.FR.NMM.GLASS.FINISHING.ELEC.ELEC</t>
  </si>
  <si>
    <t>FUEL_EMI.ktCO2.FR.NMM.CEM.LIGHT.GENERIC.ELEC</t>
  </si>
  <si>
    <t>FUEL_EMI.ktCO2.FR.NMM.CEM.AIRCOMP.GENERIC.ELEC</t>
  </si>
  <si>
    <t>FUEL_EMI.ktCO2.FR.NMM.CEM.MOTOR.GENERIC.ELEC</t>
  </si>
  <si>
    <t>FUEL_EMI.ktCO2.FR.NMM.CEM.FANS.GENERIC.ELEC</t>
  </si>
  <si>
    <t>FUEL_EMI.ktCO2.FR.NMM.CEM.LOW_ENTH.TOTAL.TOTAL</t>
  </si>
  <si>
    <t>FUEL_EMI.ktCO2.FR.NMM.CEM.LOW_ENTH.THERM.DIESEL_LIQBIO</t>
  </si>
  <si>
    <t>FUEL_EMI.ktCO2.FR.NMM.CEM.LOW_ENTH.THERM.NG_BIOGAS</t>
  </si>
  <si>
    <t>FUEL_EMI.ktCO2.FR.NMM.CEM.LOW_ENTH.THERM.SOLAR_GEO</t>
  </si>
  <si>
    <t>FUEL_EMI.ktCO2.FR.NMM.CEM.LOW_ENTH.HP.AMBIENT</t>
  </si>
  <si>
    <t>FUEL_EMI.ktCO2.FR.NMM.CEM.LOW_ENTH.THERM.ELEC</t>
  </si>
  <si>
    <t>FUEL_EMI.ktCO2.FR.NMM.CEM.GRINDING_RAW.MECH.ELEC</t>
  </si>
  <si>
    <t>FUEL_EMI.ktCO2.FR.NMM.CEM.PREHEAT.TOTAL.TOTAL</t>
  </si>
  <si>
    <t>FUEL_EMI.ktCO2.FR.NMM.CEM.PREHEAT.THERM.SOLIDS</t>
  </si>
  <si>
    <t>FUEL_EMI.ktCO2.FR.NMM.CEM.PREHEAT.THERM.LPG</t>
  </si>
  <si>
    <t>FUEL_EMI.ktCO2.FR.NMM.CEM.PREHEAT.THERM.DIESEL_LIQBIO</t>
  </si>
  <si>
    <t>FUEL_EMI.ktCO2.FR.NMM.CEM.PREHEAT.THERM.RFO</t>
  </si>
  <si>
    <t>FUEL_EMI.ktCO2.FR.NMM.CEM.PREHEAT.THERM.OTHER</t>
  </si>
  <si>
    <t>FUEL_EMI.ktCO2.FR.NMM.CEM.PREHEAT.THERM.NG_BIOGAS</t>
  </si>
  <si>
    <t>FUEL_EMI.ktCO2.FR.NMM.CEM.PREHEAT.THERM.BIOMASS_WASTE</t>
  </si>
  <si>
    <t>FUEL_EMI.ktCO2.FR.NMM.CEM.KILN.TOTAL.TOTAL</t>
  </si>
  <si>
    <t>FUEL_EMI.ktCO2.FR.NMM.CEM.KILN.THERM.SOLIDS</t>
  </si>
  <si>
    <t>FUEL_EMI.ktCO2.FR.NMM.CEM.KILN.THERM.LPG</t>
  </si>
  <si>
    <t>FUEL_EMI.ktCO2.FR.NMM.CEM.KILN.THERM.DIESEL_LIQBIO</t>
  </si>
  <si>
    <t>FUEL_EMI.ktCO2.FR.NMM.CEM.KILN.THERM.RFO</t>
  </si>
  <si>
    <t>FUEL_EMI.ktCO2.FR.NMM.CEM.KILN.THERM.OTHER</t>
  </si>
  <si>
    <t>FUEL_EMI.ktCO2.FR.NMM.CEM.KILN.THERM.NG_BIOGAS</t>
  </si>
  <si>
    <t>FUEL_EMI.ktCO2.FR.NMM.CEM.KILN.THERM.BIOMASS_WASTE</t>
  </si>
  <si>
    <t>FUEL_EMI.ktCO2.FR.NMM.CEM.PRECAST.MECH.ELEC</t>
  </si>
  <si>
    <t>FUEL_EMI.ktCO2.FR.NMM.CEM.PRECAST_STEAM.TOTAL.TOTAL</t>
  </si>
  <si>
    <t>FUEL_EMI.ktCO2.FR.NMM.CEM.PRECAST_STEAM.STEAM.SOLIDS</t>
  </si>
  <si>
    <t>FUEL_EMI.ktCO2.FR.NMM.CEM.PRECAST_STEAM.STEAM.RFG</t>
  </si>
  <si>
    <t>FUEL_EMI.ktCO2.FR.NMM.CEM.PRECAST_STEAM.STEAM.LPG</t>
  </si>
  <si>
    <t>FUEL_EMI.ktCO2.FR.NMM.CEM.PRECAST_STEAM.STEAM.DIESEL_LIQBIO</t>
  </si>
  <si>
    <t>FUEL_EMI.ktCO2.FR.NMM.CEM.PRECAST_STEAM.STEAM.RFO</t>
  </si>
  <si>
    <t>FUEL_EMI.ktCO2.FR.NMM.CEM.PRECAST_STEAM.STEAM.OTHER</t>
  </si>
  <si>
    <t>FUEL_EMI.ktCO2.FR.NMM.CEM.PRECAST_STEAM.STEAM.NG_BIOGAS</t>
  </si>
  <si>
    <t>FUEL_EMI.ktCO2.FR.NMM.CEM.PRECAST_STEAM.STEAM.DERIVED</t>
  </si>
  <si>
    <t>FUEL_EMI.ktCO2.FR.NMM.CEM.PRECAST_STEAM.STEAM.BIOMASS_WASTE</t>
  </si>
  <si>
    <t>FUEL_EMI.ktCO2.FR.NMM.CEM.PRECAST_STEAM.STEAM.STEAM_DISTR</t>
  </si>
  <si>
    <t>PROCESS_EMI.ktCO2.FR.NMM.CEM</t>
  </si>
  <si>
    <t>FUEL_EMI.ktCO2.FR.NMM.CER.LIGHT.GENERIC.ELEC</t>
  </si>
  <si>
    <t>FUEL_EMI.ktCO2.FR.NMM.CER.AIRCOMP.GENERIC.ELEC</t>
  </si>
  <si>
    <t>FUEL_EMI.ktCO2.FR.NMM.CER.MOTOR.GENERIC.ELEC</t>
  </si>
  <si>
    <t>FUEL_EMI.ktCO2.FR.NMM.CER.FANS.GENERIC.ELEC</t>
  </si>
  <si>
    <t>FUEL_EMI.ktCO2.FR.NMM.CER.LOW_ENTH.TOTAL.TOTAL</t>
  </si>
  <si>
    <t>FUEL_EMI.ktCO2.FR.NMM.CER.LOW_ENTH.THERM.DIESEL_LIQBIO</t>
  </si>
  <si>
    <t>FUEL_EMI.ktCO2.FR.NMM.CER.LOW_ENTH.THERM.NG_BIOGAS</t>
  </si>
  <si>
    <t>FUEL_EMI.ktCO2.FR.NMM.CER.LOW_ENTH.THERM.SOLAR_GEO</t>
  </si>
  <si>
    <t>FUEL_EMI.ktCO2.FR.NMM.CER.LOW_ENTH.HP.AMBIENT</t>
  </si>
  <si>
    <t>FUEL_EMI.ktCO2.FR.NMM.CER.LOW_ENTH.THERM.ELEC</t>
  </si>
  <si>
    <t>FUEL_EMI.ktCO2.FR.NMM.CER.MIXING.MECH.ELEC</t>
  </si>
  <si>
    <t>FUEL_EMI.ktCO2.FR.NMM.CER.DRYING.TOTAL.TOTAL</t>
  </si>
  <si>
    <t>FUEL_EMI.ktCO2.FR.NMM.CER.DRYING.THERM.SOLIDS</t>
  </si>
  <si>
    <t>FUEL_EMI.ktCO2.FR.NMM.CER.DRYING.THERM.LPG</t>
  </si>
  <si>
    <t>FUEL_EMI.ktCO2.FR.NMM.CER.DRYING.THERM.DIESEL_LIQBIO</t>
  </si>
  <si>
    <t>FUEL_EMI.ktCO2.FR.NMM.CER.DRYING.THERM.RFO</t>
  </si>
  <si>
    <t>FUEL_EMI.ktCO2.FR.NMM.CER.DRYING.THERM.NG_BIOGAS</t>
  </si>
  <si>
    <t>FUEL_EMI.ktCO2.FR.NMM.CER.DRYING_STEAM.TOTAL.TOTAL</t>
  </si>
  <si>
    <t>FUEL_EMI.ktCO2.FR.NMM.CER.DRYING_STEAM.STEAM.SOLIDS</t>
  </si>
  <si>
    <t>FUEL_EMI.ktCO2.FR.NMM.CER.DRYING_STEAM.STEAM.RFG</t>
  </si>
  <si>
    <t>FUEL_EMI.ktCO2.FR.NMM.CER.DRYING_STEAM.STEAM.LPG</t>
  </si>
  <si>
    <t>FUEL_EMI.ktCO2.FR.NMM.CER.DRYING_STEAM.STEAM.DIESEL_LIQBIO</t>
  </si>
  <si>
    <t>FUEL_EMI.ktCO2.FR.NMM.CER.DRYING_STEAM.STEAM.RFO</t>
  </si>
  <si>
    <t>FUEL_EMI.ktCO2.FR.NMM.CER.DRYING_STEAM.STEAM.OTHER</t>
  </si>
  <si>
    <t>FUEL_EMI.ktCO2.FR.NMM.CER.DRYING_STEAM.STEAM.NG_BIOGAS</t>
  </si>
  <si>
    <t>FUEL_EMI.ktCO2.FR.NMM.CER.DRYING_STEAM.STEAM.DERIVED</t>
  </si>
  <si>
    <t>FUEL_EMI.ktCO2.FR.NMM.CER.DRYING_STEAM.STEAM.BIOMASS_WASTE</t>
  </si>
  <si>
    <t>FUEL_EMI.ktCO2.FR.NMM.CER.DRYING_STEAM.STEAM.STEAM_DISTR</t>
  </si>
  <si>
    <t>FUEL_EMI.ktCO2.FR.NMM.CER.DRYING_MICROW.MICROW.ELEC</t>
  </si>
  <si>
    <t>FUEL_EMI.ktCO2.FR.NMM.CER.KILN_THERM.TOTAL.TOTAL</t>
  </si>
  <si>
    <t>FUEL_EMI.ktCO2.FR.NMM.CER.KILN_THERM.THERM.SOLIDS</t>
  </si>
  <si>
    <t>FUEL_EMI.ktCO2.FR.NMM.CER.KILN_THERM.THERM.LPG</t>
  </si>
  <si>
    <t>FUEL_EMI.ktCO2.FR.NMM.CER.KILN_THERM.THERM.DIESEL_LIQBIO</t>
  </si>
  <si>
    <t>FUEL_EMI.ktCO2.FR.NMM.CER.KILN_THERM.THERM.RFO</t>
  </si>
  <si>
    <t>FUEL_EMI.ktCO2.FR.NMM.CER.KILN_THERM.THERM.OTHER</t>
  </si>
  <si>
    <t>FUEL_EMI.ktCO2.FR.NMM.CER.KILN_THERM.THERM.NG_BIOGAS</t>
  </si>
  <si>
    <t>FUEL_EMI.ktCO2.FR.NMM.CER.KILN_THERM.THERM.BIOMASS_WASTE</t>
  </si>
  <si>
    <t>FUEL_EMI.ktCO2.FR.NMM.CER.KILN_ELEC.ELEC.ELEC</t>
  </si>
  <si>
    <t>FUEL_EMI.ktCO2.FR.NMM.CER.FINISHING.TOTAL.TOTAL</t>
  </si>
  <si>
    <t>FUEL_EMI.ktCO2.FR.NMM.CER.FINISHING.THERM.SOLIDS</t>
  </si>
  <si>
    <t>FUEL_EMI.ktCO2.FR.NMM.CER.FINISHING.THERM.LPG</t>
  </si>
  <si>
    <t>FUEL_EMI.ktCO2.FR.NMM.CER.FINISHING.THERM.DIESEL_LIQBIO</t>
  </si>
  <si>
    <t>FUEL_EMI.ktCO2.FR.NMM.CER.FINISHING.THERM.RFO</t>
  </si>
  <si>
    <t>FUEL_EMI.ktCO2.FR.NMM.CER.FINISHING.THERM.NG_BIOGAS</t>
  </si>
  <si>
    <t>FUEL_EMI.ktCO2.FR.NMM.CER.FINISHING_ELEC.ELEC.ELEC</t>
  </si>
  <si>
    <t>PROCESS_EMI.ktCO2.FR.NMM.CER</t>
  </si>
  <si>
    <t>FUEL_EMI.ktCO2.FR.NMM.GLASS.LIGHT.GENERIC.ELEC</t>
  </si>
  <si>
    <t>FUEL_EMI.ktCO2.FR.NMM.GLASS.AIRCOMP.GENERIC.ELEC</t>
  </si>
  <si>
    <t>FUEL_EMI.ktCO2.FR.NMM.GLASS.MOTOR.GENERIC.ELEC</t>
  </si>
  <si>
    <t>FUEL_EMI.ktCO2.FR.NMM.GLASS.FANS.GENERIC.ELEC</t>
  </si>
  <si>
    <t>FUEL_EMI.ktCO2.FR.NMM.GLASS.LOW_ENTH.TOTAL.TOTAL</t>
  </si>
  <si>
    <t>FUEL_EMI.ktCO2.FR.NMM.GLASS.LOW_ENTH.THERM.DIESEL_LIQBIO</t>
  </si>
  <si>
    <t>FUEL_EMI.ktCO2.FR.NMM.GLASS.LOW_ENTH.THERM.NG_BIOGAS</t>
  </si>
  <si>
    <t>FUEL_EMI.ktCO2.FR.NMM.GLASS.LOW_ENTH.THERM.SOLAR_GEO</t>
  </si>
  <si>
    <t>FUEL_EMI.ktCO2.FR.NMM.GLASS.LOW_ENTH.HP.AMBIENT</t>
  </si>
  <si>
    <t>FUEL_EMI.ktCO2.FR.NMM.GLASS.LOW_ENTH.THERM.ELEC</t>
  </si>
  <si>
    <t>FUEL_EMI.ktCO2.FR.NMM.GLASS.MELTING.TOTAL.TOTAL</t>
  </si>
  <si>
    <t>FUEL_EMI.ktCO2.FR.NMM.GLASS.MELTING.THERM.SOLIDS</t>
  </si>
  <si>
    <t>FUEL_EMI.ktCO2.FR.NMM.GLASS.MELTING.THERM.LPG</t>
  </si>
  <si>
    <t>FUEL_EMI.ktCO2.FR.NMM.GLASS.MELTING.THERM.DIESEL_LIQBIO</t>
  </si>
  <si>
    <t>FUEL_EMI.ktCO2.FR.NMM.GLASS.MELTING.THERM.RFO</t>
  </si>
  <si>
    <t>FUEL_EMI.ktCO2.FR.NMM.GLASS.MELTING.THERM.NG_BIOGAS</t>
  </si>
  <si>
    <t>FUEL_EMI.ktCO2.FR.NMM.GLASS.MELTING_ELEC.ELEC.ELEC</t>
  </si>
  <si>
    <t>FUEL_EMI.ktCO2.FR.NMM.GLASS.FORMING.ELEC.ELEC</t>
  </si>
  <si>
    <t>FUEL_EMI.ktCO2.FR.NMM.GLASS.ANNEALING.TOTAL.TOTAL</t>
  </si>
  <si>
    <t>FUEL_EMI.ktCO2.FR.NMM.GLASS.ANNEALING.THERM.SOLIDS</t>
  </si>
  <si>
    <t>FUEL_EMI.ktCO2.FR.NMM.GLASS.ANNEALING.THERM.LPG</t>
  </si>
  <si>
    <t>FUEL_EMI.ktCO2.FR.NMM.GLASS.ANNEALING.THERM.DIESEL_LIQBIO</t>
  </si>
  <si>
    <t>FUEL_EMI.ktCO2.FR.NMM.GLASS.ANNEALING.THERM.RFO</t>
  </si>
  <si>
    <t>FUEL_EMI.ktCO2.FR.NMM.GLASS.ANNEALING.THERM.NG_BIOGAS</t>
  </si>
  <si>
    <t>FUEL_EMI.ktCO2.FR.NMM.GLASS.ANNEALING_ELEC.ELEC.ELEC</t>
  </si>
  <si>
    <t>FUEL_EMI.ktCO2.FR.NMM.GLASS.FINISHING.ELEC.ELEC</t>
  </si>
  <si>
    <t>PROCESS_EMI.ktCO2.FR.NMM.GLASS</t>
  </si>
  <si>
    <t>Cement (without process emissions)</t>
  </si>
  <si>
    <t>Cement: Grinding, packaging</t>
  </si>
  <si>
    <t>Ceramics &amp; other NMM (without process emissions)</t>
  </si>
  <si>
    <t>Glass production (without process emissions)</t>
  </si>
  <si>
    <t>Paper and paper products</t>
  </si>
  <si>
    <t>VA.Meuro2015.FR.PPA.PULP</t>
  </si>
  <si>
    <t>VA.Meuro2015.FR.PPA.PAPER</t>
  </si>
  <si>
    <t>VA.Meuro2015.FR.PPA.PRINT</t>
  </si>
  <si>
    <t>Pulp production (kt)</t>
  </si>
  <si>
    <t>OUTPUT.kt.FR.PPA.PULP</t>
  </si>
  <si>
    <t>Paper production  (kt)</t>
  </si>
  <si>
    <t>OUTPUT.kt.FR.PPA.PAPER</t>
  </si>
  <si>
    <t>Printing and media reproduction (kt paper eq.)</t>
  </si>
  <si>
    <t>OUTPUT.kt.FR.PPA.PRINT</t>
  </si>
  <si>
    <t>CAP.kt.FR.PPA.PULP</t>
  </si>
  <si>
    <t>CAP.kt.FR.PPA.PAPER</t>
  </si>
  <si>
    <t>CAP.kt.FR.PPA.PRINT</t>
  </si>
  <si>
    <t>NEWCAP.kt.FR.PPA.PULP</t>
  </si>
  <si>
    <t>NEWCAP.kt.FR.PPA.PAPER</t>
  </si>
  <si>
    <t>NEWCAP.kt.FR.PPA.PRINT</t>
  </si>
  <si>
    <t>FEC.ktoe.FR.PPA.TOTAL.TOTAL.TOTAL.TOTAL</t>
  </si>
  <si>
    <t>FEC.ktoe.FR.PPA.TOTAL.TOTAL.TOTAL.SOLIDS</t>
  </si>
  <si>
    <t>FEC.ktoe.FR.PPA.TOTAL.TOTAL.TOTAL.RFG</t>
  </si>
  <si>
    <t>FEC.ktoe.FR.PPA.TOTAL.TOTAL.TOTAL.LPG</t>
  </si>
  <si>
    <t>FEC.ktoe.FR.PPA.TOTAL.TOTAL.TOTAL.DIESEL</t>
  </si>
  <si>
    <t>FEC.ktoe.FR.PPA.TOTAL.TOTAL.TOTAL.RFO</t>
  </si>
  <si>
    <t>FEC.ktoe.FR.PPA.TOTAL.TOTAL.TOTAL.OTHER</t>
  </si>
  <si>
    <t>FEC.ktoe.FR.PPA.TOTAL.TOTAL.TOTAL.NG</t>
  </si>
  <si>
    <t>FEC.ktoe.FR.PPA.TOTAL.TOTAL.TOTAL.DERIVED</t>
  </si>
  <si>
    <t>FEC.ktoe.FR.PPA.TOTAL.TOTAL.TOTAL.BIOMASS_WASTE</t>
  </si>
  <si>
    <t>FEC.ktoe.FR.PPA.TOTAL.TOTAL.TOTAL.BIOGAS</t>
  </si>
  <si>
    <t>FEC.ktoe.FR.PPA.TOTAL.TOTAL.TOTAL.LIQBIO</t>
  </si>
  <si>
    <t>FEC.ktoe.FR.PPA.TOTAL.TOTAL.TOTAL.SOLAR</t>
  </si>
  <si>
    <t>FEC.ktoe.FR.PPA.TOTAL.TOTAL.TOTAL.GEO</t>
  </si>
  <si>
    <t>FEC.ktoe.FR.PPA.TOTAL.TOTAL.TOTAL.AMBIENT</t>
  </si>
  <si>
    <t>FEC.ktoe.FR.PPA.TOTAL.TOTAL.TOTAL.STEAM_DISTR</t>
  </si>
  <si>
    <t>FEC.ktoe.FR.PPA.TOTAL.TOTAL.TOTAL.ELEC</t>
  </si>
  <si>
    <t>FEC.ktoe.FR.PPA.PULP.TOTAL.TOTAL.TOTAL</t>
  </si>
  <si>
    <t>FEC.ktoe.FR.PPA.PULP.LIGHT.GENERIC.ELEC</t>
  </si>
  <si>
    <t>FEC.ktoe.FR.PPA.PULP.AIRCOMP.GENERIC.ELEC</t>
  </si>
  <si>
    <t>FEC.ktoe.FR.PPA.PULP.MOTOR.GENERIC.ELEC</t>
  </si>
  <si>
    <t>FEC.ktoe.FR.PPA.PULP.FANS.GENERIC.ELEC</t>
  </si>
  <si>
    <t>FEC.ktoe.FR.PPA.PULP.LOW_ENTH.TOTAL.TOTAL</t>
  </si>
  <si>
    <t>FEC.ktoe.FR.PPA.PULP.LOW_ENTH.THERM.DIESEL_LIQBIO</t>
  </si>
  <si>
    <t>FEC.ktoe.FR.PPA.PULP.LOW_ENTH.THERM.NG_BIOGAS</t>
  </si>
  <si>
    <t>FEC.ktoe.FR.PPA.PULP.LOW_ENTH.THERM.SOLAR_GEO</t>
  </si>
  <si>
    <t>FEC.ktoe.FR.PPA.PULP.LOW_ENTH.HP.AMBIENT</t>
  </si>
  <si>
    <t>FEC.ktoe.FR.PPA.PULP.LOW_ENTH.THERM.ELEC</t>
  </si>
  <si>
    <t>Pulp: Wood preparation, grinding</t>
  </si>
  <si>
    <t>FEC.ktoe.FR.PPA.PULP.PREPARATION.MECH.ELEC</t>
  </si>
  <si>
    <t>Pulp: Pulping</t>
  </si>
  <si>
    <t>Pulp: Pulping thermal</t>
  </si>
  <si>
    <t>FEC.ktoe.FR.PPA.PULP.PULPING.TOTAL.TOTAL</t>
  </si>
  <si>
    <t>FEC.ktoe.FR.PPA.PULP.PULPING.STEAM.SOLIDS</t>
  </si>
  <si>
    <t>FEC.ktoe.FR.PPA.PULP.PULPING.STEAM.RFG</t>
  </si>
  <si>
    <t>FEC.ktoe.FR.PPA.PULP.PULPING.STEAM.LPG</t>
  </si>
  <si>
    <t>FEC.ktoe.FR.PPA.PULP.PULPING.STEAM.DIESEL_LIQBIO</t>
  </si>
  <si>
    <t>FEC.ktoe.FR.PPA.PULP.PULPING.STEAM.RFO</t>
  </si>
  <si>
    <t>FEC.ktoe.FR.PPA.PULP.PULPING.STEAM.OTHER</t>
  </si>
  <si>
    <t>FEC.ktoe.FR.PPA.PULP.PULPING.STEAM.NG_BIOGAS</t>
  </si>
  <si>
    <t>FEC.ktoe.FR.PPA.PULP.PULPING.STEAM.DERIVED</t>
  </si>
  <si>
    <t>FEC.ktoe.FR.PPA.PULP.PULPING.STEAM.BIOMASS_WASTE</t>
  </si>
  <si>
    <t>FEC.ktoe.FR.PPA.PULP.PULPING.STEAM.STEAM_DISTR</t>
  </si>
  <si>
    <t>Pulp: Pulping electric</t>
  </si>
  <si>
    <t>FEC.ktoe.FR.PPA.PULP.PULPING_MECH.MECH.ELEC</t>
  </si>
  <si>
    <t>Pulp: Cleaning</t>
  </si>
  <si>
    <t>FEC.ktoe.FR.PPA.PULP.BLEACHING.THERM.ELEC</t>
  </si>
  <si>
    <t>FEC.ktoe.FR.PPA.PAPER.TOTAL.TOTAL.TOTAL</t>
  </si>
  <si>
    <t>FEC.ktoe.FR.PPA.PAPER.LIGHT.GENERIC.ELEC</t>
  </si>
  <si>
    <t>FEC.ktoe.FR.PPA.PAPER.AIRCOMP.GENERIC.ELEC</t>
  </si>
  <si>
    <t>FEC.ktoe.FR.PPA.PAPER.MOTOR.GENERIC.ELEC</t>
  </si>
  <si>
    <t>FEC.ktoe.FR.PPA.PAPER.FANS.GENERIC.ELEC</t>
  </si>
  <si>
    <t>FEC.ktoe.FR.PPA.PAPER.LOW_ENTH.TOTAL.TOTAL</t>
  </si>
  <si>
    <t>FEC.ktoe.FR.PPA.PAPER.LOW_ENTH.THERM.DIESEL_LIQBIO</t>
  </si>
  <si>
    <t>FEC.ktoe.FR.PPA.PAPER.LOW_ENTH.THERM.NG_BIOGAS</t>
  </si>
  <si>
    <t>FEC.ktoe.FR.PPA.PAPER.LOW_ENTH.THERM.SOLAR_GEO</t>
  </si>
  <si>
    <t>FEC.ktoe.FR.PPA.PAPER.LOW_ENTH.HP.AMBIENT</t>
  </si>
  <si>
    <t>FEC.ktoe.FR.PPA.PAPER.LOW_ENTH.THERM.ELEC</t>
  </si>
  <si>
    <t>Paper: Stock preparation</t>
  </si>
  <si>
    <t>Paper: Stock preparation - Thermal</t>
  </si>
  <si>
    <t>FEC.ktoe.FR.PPA.PAPER.PREPARATION.TOTAL.TOTAL</t>
  </si>
  <si>
    <t>FEC.ktoe.FR.PPA.PAPER.PREPARATION.THERM.SOLIDS</t>
  </si>
  <si>
    <t>FEC.ktoe.FR.PPA.PAPER.PREPARATION.THERM.RFG</t>
  </si>
  <si>
    <t>FEC.ktoe.FR.PPA.PAPER.PREPARATION.THERM.LPG</t>
  </si>
  <si>
    <t>FEC.ktoe.FR.PPA.PAPER.PREPARATION.THERM.DIESEL_LIQBIO</t>
  </si>
  <si>
    <t>FEC.ktoe.FR.PPA.PAPER.PREPARATION.THERM.RFO</t>
  </si>
  <si>
    <t>FEC.ktoe.FR.PPA.PAPER.PREPARATION.THERM.OTHER</t>
  </si>
  <si>
    <t>FEC.ktoe.FR.PPA.PAPER.PREPARATION.THERM.NG_BIOGAS</t>
  </si>
  <si>
    <t>FEC.ktoe.FR.PPA.PAPER.PREPARATION.THERM.DERIVED</t>
  </si>
  <si>
    <t>FEC.ktoe.FR.PPA.PAPER.PREPARATION.THERM.BIOMASS_WASTE</t>
  </si>
  <si>
    <t>FEC.ktoe.FR.PPA.PAPER.PREPARATION.THERM.STEAM_DISTR</t>
  </si>
  <si>
    <t>Paper: Stock preparation - Mechanical</t>
  </si>
  <si>
    <t>FEC.ktoe.FR.PPA.PAPER.PREPARATION_ELEC.MECH.ELEC</t>
  </si>
  <si>
    <t>Paper: Paper machine</t>
  </si>
  <si>
    <t>Paper: Paper machine - Steam use</t>
  </si>
  <si>
    <t>FEC.ktoe.FR.PPA.PAPER.PAPER_MACHINE.TOTAL.TOTAL</t>
  </si>
  <si>
    <t>FEC.ktoe.FR.PPA.PAPER.PAPER_MACHINE.STEAM.SOLIDS</t>
  </si>
  <si>
    <t>FEC.ktoe.FR.PPA.PAPER.PAPER_MACHINE.STEAM.RFG</t>
  </si>
  <si>
    <t>FEC.ktoe.FR.PPA.PAPER.PAPER_MACHINE.STEAM.LPG</t>
  </si>
  <si>
    <t>FEC.ktoe.FR.PPA.PAPER.PAPER_MACHINE.STEAM.DIESEL_LIQBIO</t>
  </si>
  <si>
    <t>FEC.ktoe.FR.PPA.PAPER.PAPER_MACHINE.STEAM.RFO</t>
  </si>
  <si>
    <t>FEC.ktoe.FR.PPA.PAPER.PAPER_MACHINE.STEAM.OTHER</t>
  </si>
  <si>
    <t>FEC.ktoe.FR.PPA.PAPER.PAPER_MACHINE.STEAM.NG_BIOGAS</t>
  </si>
  <si>
    <t>FEC.ktoe.FR.PPA.PAPER.PAPER_MACHINE.STEAM.DERIVED</t>
  </si>
  <si>
    <t>FEC.ktoe.FR.PPA.PAPER.PAPER_MACHINE.STEAM.BIOMASS_WASTE</t>
  </si>
  <si>
    <t>FEC.ktoe.FR.PPA.PAPER.PAPER_MACHINE.STEAM.STEAM_DISTR</t>
  </si>
  <si>
    <t>Paper: Paper machine - Electricity</t>
  </si>
  <si>
    <t>FEC.ktoe.FR.PPA.PAPER.PAPER_MACHINE_ELEC.ELEC.ELEC</t>
  </si>
  <si>
    <t>Paper: Product finishing</t>
  </si>
  <si>
    <t>Paper: Product finishing - Steam use</t>
  </si>
  <si>
    <t>FEC.ktoe.FR.PPA.PAPER.FINISHING.TOTAL.TOTAL</t>
  </si>
  <si>
    <t>FEC.ktoe.FR.PPA.PAPER.FINISHING.STEAM.SOLIDS</t>
  </si>
  <si>
    <t>FEC.ktoe.FR.PPA.PAPER.FINISHING.STEAM.RFG</t>
  </si>
  <si>
    <t>FEC.ktoe.FR.PPA.PAPER.FINISHING.STEAM.LPG</t>
  </si>
  <si>
    <t>FEC.ktoe.FR.PPA.PAPER.FINISHING.STEAM.DIESEL_LIQBIO</t>
  </si>
  <si>
    <t>FEC.ktoe.FR.PPA.PAPER.FINISHING.STEAM.RFO</t>
  </si>
  <si>
    <t>FEC.ktoe.FR.PPA.PAPER.FINISHING.STEAM.OTHER</t>
  </si>
  <si>
    <t>FEC.ktoe.FR.PPA.PAPER.FINISHING.STEAM.NG_BIOGAS</t>
  </si>
  <si>
    <t>FEC.ktoe.FR.PPA.PAPER.FINISHING.STEAM.DERIVED</t>
  </si>
  <si>
    <t>FEC.ktoe.FR.PPA.PAPER.FINISHING.STEAM.BIOMASS_WASTE</t>
  </si>
  <si>
    <t>FEC.ktoe.FR.PPA.PAPER.FINISHING.STEAM.STEAM_DISTR</t>
  </si>
  <si>
    <t>Paper: Product finishing - Electricity</t>
  </si>
  <si>
    <t>FEC.ktoe.FR.PPA.PAPER.FINISHING_ELEC.ELEC.ELEC</t>
  </si>
  <si>
    <t>FEC.ktoe.FR.PPA.PRINT.TOTAL.TOTAL.TOTAL</t>
  </si>
  <si>
    <t>FEC.ktoe.FR.PPA.PRINT.LIGHT.GENERIC.ELEC</t>
  </si>
  <si>
    <t>FEC.ktoe.FR.PPA.PRINT.AIRCOMP.GENERIC.ELEC</t>
  </si>
  <si>
    <t>FEC.ktoe.FR.PPA.PRINT.MOTOR.GENERIC.ELEC</t>
  </si>
  <si>
    <t>FEC.ktoe.FR.PPA.PRINT.FANS.GENERIC.ELEC</t>
  </si>
  <si>
    <t>FEC.ktoe.FR.PPA.PRINT.LOW_ENTH.TOTAL.TOTAL</t>
  </si>
  <si>
    <t>FEC.ktoe.FR.PPA.PRINT.LOW_ENTH.THERM.DIESEL_LIQBIO</t>
  </si>
  <si>
    <t>FEC.ktoe.FR.PPA.PRINT.LOW_ENTH.THERM.NG_BIOGAS</t>
  </si>
  <si>
    <t>FEC.ktoe.FR.PPA.PRINT.LOW_ENTH.THERM.SOLAR_GEO</t>
  </si>
  <si>
    <t>FEC.ktoe.FR.PPA.PRINT.LOW_ENTH.HP.AMBIENT</t>
  </si>
  <si>
    <t>FEC.ktoe.FR.PPA.PRINT.LOW_ENTH.THERM.ELEC</t>
  </si>
  <si>
    <t>Printing and publishing</t>
  </si>
  <si>
    <t>FEC.ktoe.FR.PPA.PRINT.PRINTING.MECH.ELEC</t>
  </si>
  <si>
    <t>UED.ktoe.FR.PPA.PULP.TOTAL.TOTAL.TOTAL</t>
  </si>
  <si>
    <t>UED.ktoe.FR.PPA.PULP.LIGHT.GENERIC.ELEC</t>
  </si>
  <si>
    <t>UED.ktoe.FR.PPA.PULP.AIRCOMP.GENERIC.ELEC</t>
  </si>
  <si>
    <t>UED.ktoe.FR.PPA.PULP.MOTOR.GENERIC.ELEC</t>
  </si>
  <si>
    <t>UED.ktoe.FR.PPA.PULP.FANS.GENERIC.ELEC</t>
  </si>
  <si>
    <t>UED.ktoe.FR.PPA.PULP.LOW_ENTH.TOTAL.TOTAL</t>
  </si>
  <si>
    <t>UED.ktoe.FR.PPA.PULP.LOW_ENTH.THERM.DIESEL_LIQBIO</t>
  </si>
  <si>
    <t>UED.ktoe.FR.PPA.PULP.LOW_ENTH.THERM.NG_BIOGAS</t>
  </si>
  <si>
    <t>UED.ktoe.FR.PPA.PULP.LOW_ENTH.THERM.SOLAR_GEO</t>
  </si>
  <si>
    <t>UED.ktoe.FR.PPA.PULP.LOW_ENTH.HP.AMBIENT</t>
  </si>
  <si>
    <t>UED.ktoe.FR.PPA.PULP.LOW_ENTH.THERM.ELEC</t>
  </si>
  <si>
    <t>UED.ktoe.FR.PPA.PULP.PREPARATION.MECH.ELEC</t>
  </si>
  <si>
    <t>UED.ktoe.FR.PPA.PULP.PULPING.TOTAL.TOTAL</t>
  </si>
  <si>
    <t>UED.ktoe.FR.PPA.PULP.PULPING.STEAM.SOLIDS</t>
  </si>
  <si>
    <t>UED.ktoe.FR.PPA.PULP.PULPING.STEAM.RFG</t>
  </si>
  <si>
    <t>UED.ktoe.FR.PPA.PULP.PULPING.STEAM.LPG</t>
  </si>
  <si>
    <t>UED.ktoe.FR.PPA.PULP.PULPING.STEAM.DIESEL_LIQBIO</t>
  </si>
  <si>
    <t>UED.ktoe.FR.PPA.PULP.PULPING.STEAM.RFO</t>
  </si>
  <si>
    <t>UED.ktoe.FR.PPA.PULP.PULPING.STEAM.OTHER</t>
  </si>
  <si>
    <t>UED.ktoe.FR.PPA.PULP.PULPING.STEAM.NG_BIOGAS</t>
  </si>
  <si>
    <t>UED.ktoe.FR.PPA.PULP.PULPING.STEAM.DERIVED</t>
  </si>
  <si>
    <t>UED.ktoe.FR.PPA.PULP.PULPING.STEAM.BIOMASS_WASTE</t>
  </si>
  <si>
    <t>UED.ktoe.FR.PPA.PULP.PULPING.STEAM.STEAM_DISTR</t>
  </si>
  <si>
    <t>UED.ktoe.FR.PPA.PULP.PULPING_MECH.MECH.ELEC</t>
  </si>
  <si>
    <t>UED.ktoe.FR.PPA.PULP.BLEACHING.THERM.ELEC</t>
  </si>
  <si>
    <t>UED.ktoe.FR.PPA.PAPER.TOTAL.TOTAL.TOTAL</t>
  </si>
  <si>
    <t>UED.ktoe.FR.PPA.PAPER.LIGHT.GENERIC.ELEC</t>
  </si>
  <si>
    <t>UED.ktoe.FR.PPA.PAPER.AIRCOMP.GENERIC.ELEC</t>
  </si>
  <si>
    <t>UED.ktoe.FR.PPA.PAPER.MOTOR.GENERIC.ELEC</t>
  </si>
  <si>
    <t>UED.ktoe.FR.PPA.PAPER.FANS.GENERIC.ELEC</t>
  </si>
  <si>
    <t>UED.ktoe.FR.PPA.PAPER.LOW_ENTH.TOTAL.TOTAL</t>
  </si>
  <si>
    <t>UED.ktoe.FR.PPA.PAPER.LOW_ENTH.THERM.DIESEL_LIQBIO</t>
  </si>
  <si>
    <t>UED.ktoe.FR.PPA.PAPER.LOW_ENTH.THERM.NG_BIOGAS</t>
  </si>
  <si>
    <t>UED.ktoe.FR.PPA.PAPER.LOW_ENTH.THERM.SOLAR_GEO</t>
  </si>
  <si>
    <t>UED.ktoe.FR.PPA.PAPER.LOW_ENTH.HP.AMBIENT</t>
  </si>
  <si>
    <t>UED.ktoe.FR.PPA.PAPER.LOW_ENTH.THERM.ELEC</t>
  </si>
  <si>
    <t>UED.ktoe.FR.PPA.PAPER.PREPARATION.TOTAL.TOTAL</t>
  </si>
  <si>
    <t>UED.ktoe.FR.PPA.PAPER.PREPARATION.THERM.SOLIDS</t>
  </si>
  <si>
    <t>UED.ktoe.FR.PPA.PAPER.PREPARATION.THERM.RFG</t>
  </si>
  <si>
    <t>UED.ktoe.FR.PPA.PAPER.PREPARATION.THERM.LPG</t>
  </si>
  <si>
    <t>UED.ktoe.FR.PPA.PAPER.PREPARATION.THERM.DIESEL_LIQBIO</t>
  </si>
  <si>
    <t>UED.ktoe.FR.PPA.PAPER.PREPARATION.THERM.RFO</t>
  </si>
  <si>
    <t>UED.ktoe.FR.PPA.PAPER.PREPARATION.THERM.OTHER</t>
  </si>
  <si>
    <t>UED.ktoe.FR.PPA.PAPER.PREPARATION.THERM.NG_BIOGAS</t>
  </si>
  <si>
    <t>UED.ktoe.FR.PPA.PAPER.PREPARATION.THERM.DERIVED</t>
  </si>
  <si>
    <t>UED.ktoe.FR.PPA.PAPER.PREPARATION.THERM.BIOMASS_WASTE</t>
  </si>
  <si>
    <t>UED.ktoe.FR.PPA.PAPER.PREPARATION.THERM.STEAM_DISTR</t>
  </si>
  <si>
    <t>UED.ktoe.FR.PPA.PAPER.PREPARATION_ELEC.MECH.ELEC</t>
  </si>
  <si>
    <t>UED.ktoe.FR.PPA.PAPER.PAPER_MACHINE.TOTAL.TOTAL</t>
  </si>
  <si>
    <t>UED.ktoe.FR.PPA.PAPER.PAPER_MACHINE.STEAM.SOLIDS</t>
  </si>
  <si>
    <t>UED.ktoe.FR.PPA.PAPER.PAPER_MACHINE.STEAM.RFG</t>
  </si>
  <si>
    <t>UED.ktoe.FR.PPA.PAPER.PAPER_MACHINE.STEAM.LPG</t>
  </si>
  <si>
    <t>UED.ktoe.FR.PPA.PAPER.PAPER_MACHINE.STEAM.DIESEL_LIQBIO</t>
  </si>
  <si>
    <t>UED.ktoe.FR.PPA.PAPER.PAPER_MACHINE.STEAM.RFO</t>
  </si>
  <si>
    <t>UED.ktoe.FR.PPA.PAPER.PAPER_MACHINE.STEAM.OTHER</t>
  </si>
  <si>
    <t>UED.ktoe.FR.PPA.PAPER.PAPER_MACHINE.STEAM.NG_BIOGAS</t>
  </si>
  <si>
    <t>UED.ktoe.FR.PPA.PAPER.PAPER_MACHINE.STEAM.DERIVED</t>
  </si>
  <si>
    <t>UED.ktoe.FR.PPA.PAPER.PAPER_MACHINE.STEAM.BIOMASS_WASTE</t>
  </si>
  <si>
    <t>UED.ktoe.FR.PPA.PAPER.PAPER_MACHINE.STEAM.STEAM_DISTR</t>
  </si>
  <si>
    <t>UED.ktoe.FR.PPA.PAPER.PAPER_MACHINE_ELEC.ELEC.ELEC</t>
  </si>
  <si>
    <t>UED.ktoe.FR.PPA.PAPER.FINISHING.TOTAL.TOTAL</t>
  </si>
  <si>
    <t>UED.ktoe.FR.PPA.PAPER.FINISHING.STEAM.SOLIDS</t>
  </si>
  <si>
    <t>UED.ktoe.FR.PPA.PAPER.FINISHING.STEAM.RFG</t>
  </si>
  <si>
    <t>UED.ktoe.FR.PPA.PAPER.FINISHING.STEAM.LPG</t>
  </si>
  <si>
    <t>UED.ktoe.FR.PPA.PAPER.FINISHING.STEAM.DIESEL_LIQBIO</t>
  </si>
  <si>
    <t>UED.ktoe.FR.PPA.PAPER.FINISHING.STEAM.RFO</t>
  </si>
  <si>
    <t>UED.ktoe.FR.PPA.PAPER.FINISHING.STEAM.OTHER</t>
  </si>
  <si>
    <t>UED.ktoe.FR.PPA.PAPER.FINISHING.STEAM.NG_BIOGAS</t>
  </si>
  <si>
    <t>UED.ktoe.FR.PPA.PAPER.FINISHING.STEAM.DERIVED</t>
  </si>
  <si>
    <t>UED.ktoe.FR.PPA.PAPER.FINISHING.STEAM.BIOMASS_WASTE</t>
  </si>
  <si>
    <t>UED.ktoe.FR.PPA.PAPER.FINISHING.STEAM.STEAM_DISTR</t>
  </si>
  <si>
    <t>UED.ktoe.FR.PPA.PAPER.FINISHING_ELEC.ELEC.ELEC</t>
  </si>
  <si>
    <t>UED.ktoe.FR.PPA.PRINT.TOTAL.TOTAL.TOTAL</t>
  </si>
  <si>
    <t>UED.ktoe.FR.PPA.PRINT.LIGHT.GENERIC.ELEC</t>
  </si>
  <si>
    <t>UED.ktoe.FR.PPA.PRINT.AIRCOMP.GENERIC.ELEC</t>
  </si>
  <si>
    <t>UED.ktoe.FR.PPA.PRINT.MOTOR.GENERIC.ELEC</t>
  </si>
  <si>
    <t>UED.ktoe.FR.PPA.PRINT.FANS.GENERIC.ELEC</t>
  </si>
  <si>
    <t>UED.ktoe.FR.PPA.PRINT.LOW_ENTH.TOTAL.TOTAL</t>
  </si>
  <si>
    <t>UED.ktoe.FR.PPA.PRINT.LOW_ENTH.THERM.DIESEL_LIQBIO</t>
  </si>
  <si>
    <t>UED.ktoe.FR.PPA.PRINT.LOW_ENTH.THERM.NG_BIOGAS</t>
  </si>
  <si>
    <t>UED.ktoe.FR.PPA.PRINT.LOW_ENTH.THERM.SOLAR_GEO</t>
  </si>
  <si>
    <t>UED.ktoe.FR.PPA.PRINT.LOW_ENTH.HP.AMBIENT</t>
  </si>
  <si>
    <t>UED.ktoe.FR.PPA.PRINT.LOW_ENTH.THERM.ELEC</t>
  </si>
  <si>
    <t>UED.ktoe.FR.PPA.PRINT.PRINTING.MECH.ELEC</t>
  </si>
  <si>
    <t>FUEL_EMI.ktCO2.FR.PPA.PULP.TOTAL.TOTAL.TOTAL</t>
  </si>
  <si>
    <t>FUEL_EMI.ktCO2.FR.PPA.PULP.LIGHT.GENERIC.ELEC</t>
  </si>
  <si>
    <t>FUEL_EMI.ktCO2.FR.PPA.PULP.AIRCOMP.GENERIC.ELEC</t>
  </si>
  <si>
    <t>FUEL_EMI.ktCO2.FR.PPA.PULP.MOTOR.GENERIC.ELEC</t>
  </si>
  <si>
    <t>FUEL_EMI.ktCO2.FR.PPA.PULP.FANS.GENERIC.ELEC</t>
  </si>
  <si>
    <t>FUEL_EMI.ktCO2.FR.PPA.PULP.LOW_ENTH.TOTAL.TOTAL</t>
  </si>
  <si>
    <t>FUEL_EMI.ktCO2.FR.PPA.PULP.LOW_ENTH.THERM.DIESEL_LIQBIO</t>
  </si>
  <si>
    <t>FUEL_EMI.ktCO2.FR.PPA.PULP.LOW_ENTH.THERM.NG_BIOGAS</t>
  </si>
  <si>
    <t>FUEL_EMI.ktCO2.FR.PPA.PULP.LOW_ENTH.THERM.SOLAR_GEO</t>
  </si>
  <si>
    <t>FUEL_EMI.ktCO2.FR.PPA.PULP.LOW_ENTH.HP.AMBIENT</t>
  </si>
  <si>
    <t>FUEL_EMI.ktCO2.FR.PPA.PULP.LOW_ENTH.THERM.ELEC</t>
  </si>
  <si>
    <t>FUEL_EMI.ktCO2.FR.PPA.PULP.PREPARATION.MECH.ELEC</t>
  </si>
  <si>
    <t>FUEL_EMI.ktCO2.FR.PPA.PULP.PULPING.TOTAL.TOTAL</t>
  </si>
  <si>
    <t>FUEL_EMI.ktCO2.FR.PPA.PULP.PULPING.STEAM.SOLIDS</t>
  </si>
  <si>
    <t>FUEL_EMI.ktCO2.FR.PPA.PULP.PULPING.STEAM.RFG</t>
  </si>
  <si>
    <t>FUEL_EMI.ktCO2.FR.PPA.PULP.PULPING.STEAM.LPG</t>
  </si>
  <si>
    <t>FUEL_EMI.ktCO2.FR.PPA.PULP.PULPING.STEAM.DIESEL_LIQBIO</t>
  </si>
  <si>
    <t>FUEL_EMI.ktCO2.FR.PPA.PULP.PULPING.STEAM.RFO</t>
  </si>
  <si>
    <t>FUEL_EMI.ktCO2.FR.PPA.PULP.PULPING.STEAM.OTHER</t>
  </si>
  <si>
    <t>FUEL_EMI.ktCO2.FR.PPA.PULP.PULPING.STEAM.NG_BIOGAS</t>
  </si>
  <si>
    <t>FUEL_EMI.ktCO2.FR.PPA.PULP.PULPING.STEAM.DERIVED</t>
  </si>
  <si>
    <t>FUEL_EMI.ktCO2.FR.PPA.PULP.PULPING.STEAM.BIOMASS_WASTE</t>
  </si>
  <si>
    <t>FUEL_EMI.ktCO2.FR.PPA.PULP.PULPING.STEAM.STEAM_DISTR</t>
  </si>
  <si>
    <t>FUEL_EMI.ktCO2.FR.PPA.PULP.PULPING_MECH.MECH.ELEC</t>
  </si>
  <si>
    <t>FUEL_EMI.ktCO2.FR.PPA.PULP.BLEACHING.THERM.ELEC</t>
  </si>
  <si>
    <t>FUEL_EMI.ktCO2.FR.PPA.PAPER.TOTAL.TOTAL.TOTAL</t>
  </si>
  <si>
    <t>FUEL_EMI.ktCO2.FR.PPA.PAPER.LIGHT.GENERIC.ELEC</t>
  </si>
  <si>
    <t>FUEL_EMI.ktCO2.FR.PPA.PAPER.AIRCOMP.GENERIC.ELEC</t>
  </si>
  <si>
    <t>FUEL_EMI.ktCO2.FR.PPA.PAPER.MOTOR.GENERIC.ELEC</t>
  </si>
  <si>
    <t>FUEL_EMI.ktCO2.FR.PPA.PAPER.FANS.GENERIC.ELEC</t>
  </si>
  <si>
    <t>FUEL_EMI.ktCO2.FR.PPA.PAPER.LOW_ENTH.TOTAL.TOTAL</t>
  </si>
  <si>
    <t>FUEL_EMI.ktCO2.FR.PPA.PAPER.LOW_ENTH.THERM.DIESEL_LIQBIO</t>
  </si>
  <si>
    <t>FUEL_EMI.ktCO2.FR.PPA.PAPER.LOW_ENTH.THERM.NG_BIOGAS</t>
  </si>
  <si>
    <t>FUEL_EMI.ktCO2.FR.PPA.PAPER.LOW_ENTH.THERM.SOLAR_GEO</t>
  </si>
  <si>
    <t>FUEL_EMI.ktCO2.FR.PPA.PAPER.LOW_ENTH.HP.AMBIENT</t>
  </si>
  <si>
    <t>FUEL_EMI.ktCO2.FR.PPA.PAPER.LOW_ENTH.THERM.ELEC</t>
  </si>
  <si>
    <t>FUEL_EMI.ktCO2.FR.PPA.PAPER.PREPARATION.TOTAL.TOTAL</t>
  </si>
  <si>
    <t>FUEL_EMI.ktCO2.FR.PPA.PAPER.PREPARATION.THERM.SOLIDS</t>
  </si>
  <si>
    <t>FUEL_EMI.ktCO2.FR.PPA.PAPER.PREPARATION.THERM.RFG</t>
  </si>
  <si>
    <t>FUEL_EMI.ktCO2.FR.PPA.PAPER.PREPARATION.THERM.LPG</t>
  </si>
  <si>
    <t>FUEL_EMI.ktCO2.FR.PPA.PAPER.PREPARATION.THERM.DIESEL_LIQBIO</t>
  </si>
  <si>
    <t>FUEL_EMI.ktCO2.FR.PPA.PAPER.PREPARATION.THERM.RFO</t>
  </si>
  <si>
    <t>FUEL_EMI.ktCO2.FR.PPA.PAPER.PREPARATION.THERM.OTHER</t>
  </si>
  <si>
    <t>FUEL_EMI.ktCO2.FR.PPA.PAPER.PREPARATION.THERM.NG_BIOGAS</t>
  </si>
  <si>
    <t>FUEL_EMI.ktCO2.FR.PPA.PAPER.PREPARATION.THERM.DERIVED</t>
  </si>
  <si>
    <t>FUEL_EMI.ktCO2.FR.PPA.PAPER.PREPARATION.THERM.BIOMASS_WASTE</t>
  </si>
  <si>
    <t>FUEL_EMI.ktCO2.FR.PPA.PAPER.PREPARATION.THERM.STEAM_DISTR</t>
  </si>
  <si>
    <t>FUEL_EMI.ktCO2.FR.PPA.PAPER.PREPARATION_ELEC.MECH.ELEC</t>
  </si>
  <si>
    <t>FUEL_EMI.ktCO2.FR.PPA.PAPER.PAPER_MACHINE.TOTAL.TOTAL</t>
  </si>
  <si>
    <t>FUEL_EMI.ktCO2.FR.PPA.PAPER.PAPER_MACHINE.STEAM.SOLIDS</t>
  </si>
  <si>
    <t>FUEL_EMI.ktCO2.FR.PPA.PAPER.PAPER_MACHINE.STEAM.RFG</t>
  </si>
  <si>
    <t>FUEL_EMI.ktCO2.FR.PPA.PAPER.PAPER_MACHINE.STEAM.LPG</t>
  </si>
  <si>
    <t>FUEL_EMI.ktCO2.FR.PPA.PAPER.PAPER_MACHINE.STEAM.DIESEL_LIQBIO</t>
  </si>
  <si>
    <t>FUEL_EMI.ktCO2.FR.PPA.PAPER.PAPER_MACHINE.STEAM.RFO</t>
  </si>
  <si>
    <t>FUEL_EMI.ktCO2.FR.PPA.PAPER.PAPER_MACHINE.STEAM.OTHER</t>
  </si>
  <si>
    <t>FUEL_EMI.ktCO2.FR.PPA.PAPER.PAPER_MACHINE.STEAM.NG_BIOGAS</t>
  </si>
  <si>
    <t>FUEL_EMI.ktCO2.FR.PPA.PAPER.PAPER_MACHINE.STEAM.DERIVED</t>
  </si>
  <si>
    <t>FUEL_EMI.ktCO2.FR.PPA.PAPER.PAPER_MACHINE.STEAM.BIOMASS_WASTE</t>
  </si>
  <si>
    <t>FUEL_EMI.ktCO2.FR.PPA.PAPER.PAPER_MACHINE.STEAM.STEAM_DISTR</t>
  </si>
  <si>
    <t>FUEL_EMI.ktCO2.FR.PPA.PAPER.PAPER_MACHINE_ELEC.ELEC.ELEC</t>
  </si>
  <si>
    <t>FUEL_EMI.ktCO2.FR.PPA.PAPER.FINISHING.TOTAL.TOTAL</t>
  </si>
  <si>
    <t>FUEL_EMI.ktCO2.FR.PPA.PAPER.FINISHING.STEAM.SOLIDS</t>
  </si>
  <si>
    <t>FUEL_EMI.ktCO2.FR.PPA.PAPER.FINISHING.STEAM.RFG</t>
  </si>
  <si>
    <t>FUEL_EMI.ktCO2.FR.PPA.PAPER.FINISHING.STEAM.LPG</t>
  </si>
  <si>
    <t>FUEL_EMI.ktCO2.FR.PPA.PAPER.FINISHING.STEAM.DIESEL_LIQBIO</t>
  </si>
  <si>
    <t>FUEL_EMI.ktCO2.FR.PPA.PAPER.FINISHING.STEAM.RFO</t>
  </si>
  <si>
    <t>FUEL_EMI.ktCO2.FR.PPA.PAPER.FINISHING.STEAM.OTHER</t>
  </si>
  <si>
    <t>FUEL_EMI.ktCO2.FR.PPA.PAPER.FINISHING.STEAM.NG_BIOGAS</t>
  </si>
  <si>
    <t>FUEL_EMI.ktCO2.FR.PPA.PAPER.FINISHING.STEAM.DERIVED</t>
  </si>
  <si>
    <t>FUEL_EMI.ktCO2.FR.PPA.PAPER.FINISHING.STEAM.BIOMASS_WASTE</t>
  </si>
  <si>
    <t>FUEL_EMI.ktCO2.FR.PPA.PAPER.FINISHING.STEAM.STEAM_DISTR</t>
  </si>
  <si>
    <t>FUEL_EMI.ktCO2.FR.PPA.PAPER.FINISHING_ELEC.ELEC.ELEC</t>
  </si>
  <si>
    <t>FUEL_EMI.ktCO2.FR.PPA.PRINT.TOTAL.TOTAL.TOTAL</t>
  </si>
  <si>
    <t>FUEL_EMI.ktCO2.FR.PPA.PRINT.LIGHT.GENERIC.ELEC</t>
  </si>
  <si>
    <t>FUEL_EMI.ktCO2.FR.PPA.PRINT.AIRCOMP.GENERIC.ELEC</t>
  </si>
  <si>
    <t>FUEL_EMI.ktCO2.FR.PPA.PRINT.MOTOR.GENERIC.ELEC</t>
  </si>
  <si>
    <t>FUEL_EMI.ktCO2.FR.PPA.PRINT.FANS.GENERIC.ELEC</t>
  </si>
  <si>
    <t>FUEL_EMI.ktCO2.FR.PPA.PRINT.LOW_ENTH.TOTAL.TOTAL</t>
  </si>
  <si>
    <t>FUEL_EMI.ktCO2.FR.PPA.PRINT.LOW_ENTH.THERM.DIESEL_LIQBIO</t>
  </si>
  <si>
    <t>FUEL_EMI.ktCO2.FR.PPA.PRINT.LOW_ENTH.THERM.NG_BIOGAS</t>
  </si>
  <si>
    <t>FUEL_EMI.ktCO2.FR.PPA.PRINT.LOW_ENTH.THERM.SOLAR_GEO</t>
  </si>
  <si>
    <t>FUEL_EMI.ktCO2.FR.PPA.PRINT.LOW_ENTH.HP.AMBIENT</t>
  </si>
  <si>
    <t>FUEL_EMI.ktCO2.FR.PPA.PRINT.LOW_ENTH.THERM.ELEC</t>
  </si>
  <si>
    <t>FUEL_EMI.ktCO2.FR.PPA.PRINT.PRINTING.MECH.ELEC</t>
  </si>
  <si>
    <t>VA.Meuro2015.FR.FBT.FBT</t>
  </si>
  <si>
    <t>Physical output (index)</t>
  </si>
  <si>
    <t>OUTPUT.index.FR.FBT.FBT</t>
  </si>
  <si>
    <t>Installed capacity (production index)</t>
  </si>
  <si>
    <t>CAP.index.FR.FBT.FBT</t>
  </si>
  <si>
    <t>Capacity investment (production index)</t>
  </si>
  <si>
    <t>NEWCAP.index.FR.FBT.FBT</t>
  </si>
  <si>
    <t>Decommissioned capacity (production index)</t>
  </si>
  <si>
    <t>Idle capacity (production index)</t>
  </si>
  <si>
    <t>FEC.ktoe.FR.FBT.FBT.TOTAL.TOTAL.TOTAL</t>
  </si>
  <si>
    <t>FEC.ktoe.FR.FBT.FBT.TOTAL.TOTAL.SOLIDS</t>
  </si>
  <si>
    <t>FEC.ktoe.FR.FBT.FBT.TOTAL.TOTAL.RFG</t>
  </si>
  <si>
    <t>FEC.ktoe.FR.FBT.FBT.TOTAL.TOTAL.LPG</t>
  </si>
  <si>
    <t>FEC.ktoe.FR.FBT.FBT.TOTAL.TOTAL.DIESEL</t>
  </si>
  <si>
    <t>FEC.ktoe.FR.FBT.FBT.TOTAL.TOTAL.RFO</t>
  </si>
  <si>
    <t>FEC.ktoe.FR.FBT.FBT.TOTAL.TOTAL.OTHER</t>
  </si>
  <si>
    <t>FEC.ktoe.FR.FBT.FBT.TOTAL.TOTAL.NG</t>
  </si>
  <si>
    <t>FEC.ktoe.FR.FBT.FBT.TOTAL.TOTAL.DERIVED</t>
  </si>
  <si>
    <t>FEC.ktoe.FR.FBT.FBT.TOTAL.TOTAL.BIOMASS_WASTE</t>
  </si>
  <si>
    <t>FEC.ktoe.FR.FBT.FBT.TOTAL.TOTAL.BIOGAS</t>
  </si>
  <si>
    <t>FEC.ktoe.FR.FBT.FBT.TOTAL.TOTAL.LIQBIO</t>
  </si>
  <si>
    <t>FEC.ktoe.FR.FBT.FBT.TOTAL.TOTAL.SOLAR</t>
  </si>
  <si>
    <t>FEC.ktoe.FR.FBT.FBT.TOTAL.TOTAL.GEO</t>
  </si>
  <si>
    <t>FEC.ktoe.FR.FBT.FBT.TOTAL.TOTAL.AMBIENT</t>
  </si>
  <si>
    <t>FEC.ktoe.FR.FBT.FBT.TOTAL.TOTAL.STEAM_DISTR</t>
  </si>
  <si>
    <t>FEC.ktoe.FR.FBT.FBT.TOTAL.TOTAL.ELEC</t>
  </si>
  <si>
    <t>Energy intensity (toe / physical output index)</t>
  </si>
  <si>
    <t>Useful energy demand intensity (toe useful / physical output index)</t>
  </si>
  <si>
    <t>FEC.ktoe.FR.FBT.FBT.LIGHT.GENERIC.ELEC</t>
  </si>
  <si>
    <t>FEC.ktoe.FR.FBT.FBT.AIRCOMP.GENERIC.ELEC</t>
  </si>
  <si>
    <t>FEC.ktoe.FR.FBT.FBT.MOTOR.GENERIC.ELEC</t>
  </si>
  <si>
    <t>FEC.ktoe.FR.FBT.FBT.FANS.GENERIC.ELEC</t>
  </si>
  <si>
    <t>FEC.ktoe.FR.FBT.FBT.LOW_ENTH.TOTAL.TOTAL</t>
  </si>
  <si>
    <t>FEC.ktoe.FR.FBT.FBT.LOW_ENTH.THERM.DIESEL_LIQBIO</t>
  </si>
  <si>
    <t>FEC.ktoe.FR.FBT.FBT.LOW_ENTH.THERM.NG_BIOGAS</t>
  </si>
  <si>
    <t>FEC.ktoe.FR.FBT.FBT.LOW_ENTH.THERM.SOLAR_GEO</t>
  </si>
  <si>
    <t>FEC.ktoe.FR.FBT.FBT.LOW_ENTH.HP.AMBIENT</t>
  </si>
  <si>
    <t>FEC.ktoe.FR.FBT.FBT.LOW_ENTH.THERM.ELEC</t>
  </si>
  <si>
    <t>Food: Oven (direct heat)</t>
  </si>
  <si>
    <t>Food: Direct Heat - Thermal</t>
  </si>
  <si>
    <t>FEC.ktoe.FR.FBT.FBT.OVEN.THERM.TOTAL</t>
  </si>
  <si>
    <t>FEC.ktoe.FR.FBT.FBT.OVEN.THERM.SOLIDS</t>
  </si>
  <si>
    <t>FEC.ktoe.FR.FBT.FBT.OVEN.THERM.LPG</t>
  </si>
  <si>
    <t>FEC.ktoe.FR.FBT.FBT.OVEN.THERM.DIESEL_LIQBIO</t>
  </si>
  <si>
    <t>FEC.ktoe.FR.FBT.FBT.OVEN.THERM.RFO</t>
  </si>
  <si>
    <t>FEC.ktoe.FR.FBT.FBT.OVEN.THERM.NG_BIOGAS</t>
  </si>
  <si>
    <t>Food: Direct Heat - Electric</t>
  </si>
  <si>
    <t>FEC.ktoe.FR.FBT.FBT.OVEN.ELEC.ELEC</t>
  </si>
  <si>
    <t>Food: Direct Heat - Microwave</t>
  </si>
  <si>
    <t>FEC.ktoe.FR.FBT.FBT.OVEN_MICROW.MICROW.ELEC</t>
  </si>
  <si>
    <t>Food: Specific process heat</t>
  </si>
  <si>
    <t>Food: Process Heat - Thermal</t>
  </si>
  <si>
    <t>FEC.ktoe.FR.FBT.FBT.PROC_HEAT.THERM.TOTAL</t>
  </si>
  <si>
    <t>FEC.ktoe.FR.FBT.FBT.PROC_HEAT.THERM.SOLIDS</t>
  </si>
  <si>
    <t>FEC.ktoe.FR.FBT.FBT.PROC_HEAT.THERM.LPG</t>
  </si>
  <si>
    <t>FEC.ktoe.FR.FBT.FBT.PROC_HEAT.THERM.DIESEL_LIQBIO</t>
  </si>
  <si>
    <t>FEC.ktoe.FR.FBT.FBT.PROC_HEAT.THERM.RFO</t>
  </si>
  <si>
    <t>FEC.ktoe.FR.FBT.FBT.PROC_HEAT.THERM.NG_BIOGAS</t>
  </si>
  <si>
    <t>Food: Process Heat - Electric</t>
  </si>
  <si>
    <t>FEC.ktoe.FR.FBT.FBT.PROC_HEAT.ELEC.ELEC</t>
  </si>
  <si>
    <t>Food: Process Heat - Microwave</t>
  </si>
  <si>
    <t>FEC.ktoe.FR.FBT.FBT.PROC_HEAT_MICROW.MICROW.ELEC</t>
  </si>
  <si>
    <t>Food: Steam processing</t>
  </si>
  <si>
    <t>FEC.ktoe.FR.FBT.FBT.PROCESSING.TOTAL.TOTAL</t>
  </si>
  <si>
    <t>FEC.ktoe.FR.FBT.FBT.PROCESSING.STEAM.SOLIDS</t>
  </si>
  <si>
    <t>FEC.ktoe.FR.FBT.FBT.PROCESSING.STEAM.RFG</t>
  </si>
  <si>
    <t>FEC.ktoe.FR.FBT.FBT.PROCESSING.STEAM.LPG</t>
  </si>
  <si>
    <t>FEC.ktoe.FR.FBT.FBT.PROCESSING.STEAM.DIESEL_LIQBIO</t>
  </si>
  <si>
    <t>FEC.ktoe.FR.FBT.FBT.PROCESSING.STEAM.RFO</t>
  </si>
  <si>
    <t>FEC.ktoe.FR.FBT.FBT.PROCESSING.STEAM.OTHER</t>
  </si>
  <si>
    <t>FEC.ktoe.FR.FBT.FBT.PROCESSING.STEAM.NG_BIOGAS</t>
  </si>
  <si>
    <t>FEC.ktoe.FR.FBT.FBT.PROCESSING.STEAM.DERIVED</t>
  </si>
  <si>
    <t>FEC.ktoe.FR.FBT.FBT.PROCESSING.STEAM.BIOMASS_WASTE</t>
  </si>
  <si>
    <t>FEC.ktoe.FR.FBT.FBT.PROCESSING.STEAM.STEAM_DISTR</t>
  </si>
  <si>
    <t>Food: Drying</t>
  </si>
  <si>
    <t>Food: Thermal drying</t>
  </si>
  <si>
    <t>FEC.ktoe.FR.FBT.FBT.DRYING.TOTAL.TOTAL</t>
  </si>
  <si>
    <t>FEC.ktoe.FR.FBT.FBT.DRYING.THERM.SOLIDS</t>
  </si>
  <si>
    <t>FEC.ktoe.FR.FBT.FBT.DRYING.THERM.LPG</t>
  </si>
  <si>
    <t>FEC.ktoe.FR.FBT.FBT.DRYING.THERM.DIESEL_LIQBIO</t>
  </si>
  <si>
    <t>FEC.ktoe.FR.FBT.FBT.DRYING.THERM.RFO</t>
  </si>
  <si>
    <t>FEC.ktoe.FR.FBT.FBT.DRYING.THERM.NG_BIOGAS</t>
  </si>
  <si>
    <t>Food: Steam drying</t>
  </si>
  <si>
    <t>FEC.ktoe.FR.FBT.FBT.DRYING_STEAM.TOTAL.TOTAL</t>
  </si>
  <si>
    <t>FEC.ktoe.FR.FBT.FBT.DRYING_STEAM.STEAM.SOLIDS</t>
  </si>
  <si>
    <t>FEC.ktoe.FR.FBT.FBT.DRYING_STEAM.STEAM.RFG</t>
  </si>
  <si>
    <t>FEC.ktoe.FR.FBT.FBT.DRYING_STEAM.STEAM.LPG</t>
  </si>
  <si>
    <t>FEC.ktoe.FR.FBT.FBT.DRYING_STEAM.STEAM.DIESEL_LIQBIO</t>
  </si>
  <si>
    <t>FEC.ktoe.FR.FBT.FBT.DRYING_STEAM.STEAM.RFO</t>
  </si>
  <si>
    <t>FEC.ktoe.FR.FBT.FBT.DRYING_STEAM.STEAM.OTHER</t>
  </si>
  <si>
    <t>FEC.ktoe.FR.FBT.FBT.DRYING_STEAM.STEAM.NG_BIOGAS</t>
  </si>
  <si>
    <t>FEC.ktoe.FR.FBT.FBT.DRYING_STEAM.STEAM.DERIVED</t>
  </si>
  <si>
    <t>FEC.ktoe.FR.FBT.FBT.DRYING_STEAM.STEAM.BIOMASS_WASTE</t>
  </si>
  <si>
    <t>FEC.ktoe.FR.FBT.FBT.DRYING_STEAM.STEAM.STEAM_DISTR</t>
  </si>
  <si>
    <t>Food: Electric drying</t>
  </si>
  <si>
    <t>FEC.ktoe.FR.FBT.FBT.DRYING_ELEC.ELEC.ELEC</t>
  </si>
  <si>
    <t>Food: Freeze drying</t>
  </si>
  <si>
    <t>FEC.ktoe.FR.FBT.FBT.DRYING_FREEZE.FREEZE_DRY.ELEC</t>
  </si>
  <si>
    <t>Food: Microwave drying</t>
  </si>
  <si>
    <t>FEC.ktoe.FR.FBT.FBT.DRYING_MICROW.MICROW.ELEC</t>
  </si>
  <si>
    <t>Food: Process cooling and refrigeration</t>
  </si>
  <si>
    <t>Food: Thermal cooling</t>
  </si>
  <si>
    <t>FEC.ktoe.FR.FBT.FBT.PROC_COOL_THERM.THERM.NG_BIOGAS</t>
  </si>
  <si>
    <t>Food: Steam cooling</t>
  </si>
  <si>
    <t>FEC.ktoe.FR.FBT.FBT.PROC_COOL.TOTAL.TOTAL</t>
  </si>
  <si>
    <t>FEC.ktoe.FR.FBT.FBT.PROC_COOL.STEAM.SOLIDS</t>
  </si>
  <si>
    <t>FEC.ktoe.FR.FBT.FBT.PROC_COOL.STEAM.RFG</t>
  </si>
  <si>
    <t>FEC.ktoe.FR.FBT.FBT.PROC_COOL.STEAM.LPG</t>
  </si>
  <si>
    <t>FEC.ktoe.FR.FBT.FBT.PROC_COOL.STEAM.DIESEL_LIQBIO</t>
  </si>
  <si>
    <t>FEC.ktoe.FR.FBT.FBT.PROC_COOL.STEAM.RFO</t>
  </si>
  <si>
    <t>FEC.ktoe.FR.FBT.FBT.PROC_COOL.STEAM.OTHER</t>
  </si>
  <si>
    <t>FEC.ktoe.FR.FBT.FBT.PROC_COOL.STEAM.NG_BIOGAS</t>
  </si>
  <si>
    <t>FEC.ktoe.FR.FBT.FBT.PROC_COOL.STEAM.DERIVED</t>
  </si>
  <si>
    <t>FEC.ktoe.FR.FBT.FBT.PROC_COOL.STEAM.BIOMASS_WASTE</t>
  </si>
  <si>
    <t>FEC.ktoe.FR.FBT.FBT.PROC_COOL.STEAM.STEAM_DISTR</t>
  </si>
  <si>
    <t>Food: Electric cooling</t>
  </si>
  <si>
    <t>FEC.ktoe.FR.FBT.FBT.PROC_COOL_ELEC.ELEC.ELEC</t>
  </si>
  <si>
    <t>Food: Electric machinery</t>
  </si>
  <si>
    <t>FEC.ktoe.FR.FBT.FBT.GENERIC.MECH.ELEC</t>
  </si>
  <si>
    <t>UED.ktoe.FR.FBT.FBT.TOTAL.TOTAL.TOTAL</t>
  </si>
  <si>
    <t>UED.ktoe.FR.FBT.FBT.LIGHT.GENERIC.ELEC</t>
  </si>
  <si>
    <t>UED.ktoe.FR.FBT.FBT.AIRCOMP.GENERIC.ELEC</t>
  </si>
  <si>
    <t>UED.ktoe.FR.FBT.FBT.MOTOR.GENERIC.ELEC</t>
  </si>
  <si>
    <t>UED.ktoe.FR.FBT.FBT.FANS.GENERIC.ELEC</t>
  </si>
  <si>
    <t>UED.ktoe.FR.FBT.FBT.LOW_ENTH.TOTAL.TOTAL</t>
  </si>
  <si>
    <t>UED.ktoe.FR.FBT.FBT.LOW_ENTH.THERM.DIESEL_LIQBIO</t>
  </si>
  <si>
    <t>UED.ktoe.FR.FBT.FBT.LOW_ENTH.THERM.NG_BIOGAS</t>
  </si>
  <si>
    <t>UED.ktoe.FR.FBT.FBT.LOW_ENTH.THERM.SOLAR_GEO</t>
  </si>
  <si>
    <t>UED.ktoe.FR.FBT.FBT.LOW_ENTH.HP.AMBIENT</t>
  </si>
  <si>
    <t>UED.ktoe.FR.FBT.FBT.LOW_ENTH.THERM.ELEC</t>
  </si>
  <si>
    <t>UED.ktoe.FR.FBT.FBT.OVEN.THERM.TOTAL</t>
  </si>
  <si>
    <t>UED.ktoe.FR.FBT.FBT.OVEN.THERM.SOLIDS</t>
  </si>
  <si>
    <t>UED.ktoe.FR.FBT.FBT.OVEN.THERM.LPG</t>
  </si>
  <si>
    <t>UED.ktoe.FR.FBT.FBT.OVEN.THERM.DIESEL_LIQBIO</t>
  </si>
  <si>
    <t>UED.ktoe.FR.FBT.FBT.OVEN.THERM.RFO</t>
  </si>
  <si>
    <t>UED.ktoe.FR.FBT.FBT.OVEN.THERM.NG_BIOGAS</t>
  </si>
  <si>
    <t>UED.ktoe.FR.FBT.FBT.OVEN.ELEC.ELEC</t>
  </si>
  <si>
    <t>UED.ktoe.FR.FBT.FBT.OVEN_MICROW.MICROW.ELEC</t>
  </si>
  <si>
    <t>UED.ktoe.FR.FBT.FBT.PROC_HEAT.THERM.TOTAL</t>
  </si>
  <si>
    <t>UED.ktoe.FR.FBT.FBT.PROC_HEAT.THERM.SOLIDS</t>
  </si>
  <si>
    <t>UED.ktoe.FR.FBT.FBT.PROC_HEAT.THERM.LPG</t>
  </si>
  <si>
    <t>UED.ktoe.FR.FBT.FBT.PROC_HEAT.THERM.DIESEL_LIQBIO</t>
  </si>
  <si>
    <t>UED.ktoe.FR.FBT.FBT.PROC_HEAT.THERM.RFO</t>
  </si>
  <si>
    <t>UED.ktoe.FR.FBT.FBT.PROC_HEAT.THERM.NG_BIOGAS</t>
  </si>
  <si>
    <t>UED.ktoe.FR.FBT.FBT.PROC_HEAT.ELEC.ELEC</t>
  </si>
  <si>
    <t>UED.ktoe.FR.FBT.FBT.PROC_HEAT_MICROW.MICROW.ELEC</t>
  </si>
  <si>
    <t>UED.ktoe.FR.FBT.FBT.PROCESSING.TOTAL.TOTAL</t>
  </si>
  <si>
    <t>UED.ktoe.FR.FBT.FBT.PROCESSING.STEAM.SOLIDS</t>
  </si>
  <si>
    <t>UED.ktoe.FR.FBT.FBT.PROCESSING.STEAM.RFG</t>
  </si>
  <si>
    <t>UED.ktoe.FR.FBT.FBT.PROCESSING.STEAM.LPG</t>
  </si>
  <si>
    <t>UED.ktoe.FR.FBT.FBT.PROCESSING.STEAM.DIESEL_LIQBIO</t>
  </si>
  <si>
    <t>UED.ktoe.FR.FBT.FBT.PROCESSING.STEAM.RFO</t>
  </si>
  <si>
    <t>UED.ktoe.FR.FBT.FBT.PROCESSING.STEAM.OTHER</t>
  </si>
  <si>
    <t>UED.ktoe.FR.FBT.FBT.PROCESSING.STEAM.NG_BIOGAS</t>
  </si>
  <si>
    <t>UED.ktoe.FR.FBT.FBT.PROCESSING.STEAM.DERIVED</t>
  </si>
  <si>
    <t>UED.ktoe.FR.FBT.FBT.PROCESSING.STEAM.BIOMASS_WASTE</t>
  </si>
  <si>
    <t>UED.ktoe.FR.FBT.FBT.PROCESSING.STEAM.STEAM_DISTR</t>
  </si>
  <si>
    <t>UED.ktoe.FR.FBT.FBT.DRYING.TOTAL.TOTAL</t>
  </si>
  <si>
    <t>UED.ktoe.FR.FBT.FBT.DRYING.THERM.SOLIDS</t>
  </si>
  <si>
    <t>UED.ktoe.FR.FBT.FBT.DRYING.THERM.LPG</t>
  </si>
  <si>
    <t>UED.ktoe.FR.FBT.FBT.DRYING.THERM.DIESEL_LIQBIO</t>
  </si>
  <si>
    <t>UED.ktoe.FR.FBT.FBT.DRYING.THERM.RFO</t>
  </si>
  <si>
    <t>UED.ktoe.FR.FBT.FBT.DRYING.THERM.NG_BIOGAS</t>
  </si>
  <si>
    <t>UED.ktoe.FR.FBT.FBT.DRYING_STEAM.TOTAL.TOTAL</t>
  </si>
  <si>
    <t>UED.ktoe.FR.FBT.FBT.DRYING_STEAM.STEAM.SOLIDS</t>
  </si>
  <si>
    <t>UED.ktoe.FR.FBT.FBT.DRYING_STEAM.STEAM.RFG</t>
  </si>
  <si>
    <t>UED.ktoe.FR.FBT.FBT.DRYING_STEAM.STEAM.LPG</t>
  </si>
  <si>
    <t>UED.ktoe.FR.FBT.FBT.DRYING_STEAM.STEAM.DIESEL_LIQBIO</t>
  </si>
  <si>
    <t>UED.ktoe.FR.FBT.FBT.DRYING_STEAM.STEAM.RFO</t>
  </si>
  <si>
    <t>UED.ktoe.FR.FBT.FBT.DRYING_STEAM.STEAM.OTHER</t>
  </si>
  <si>
    <t>UED.ktoe.FR.FBT.FBT.DRYING_STEAM.STEAM.NG_BIOGAS</t>
  </si>
  <si>
    <t>UED.ktoe.FR.FBT.FBT.DRYING_STEAM.STEAM.DERIVED</t>
  </si>
  <si>
    <t>UED.ktoe.FR.FBT.FBT.DRYING_STEAM.STEAM.BIOMASS_WASTE</t>
  </si>
  <si>
    <t>UED.ktoe.FR.FBT.FBT.DRYING_STEAM.STEAM.STEAM_DISTR</t>
  </si>
  <si>
    <t>UED.ktoe.FR.FBT.FBT.DRYING_ELEC.ELEC.ELEC</t>
  </si>
  <si>
    <t>UED.ktoe.FR.FBT.FBT.DRYING_FREEZE.FREEZE_DRY.ELEC</t>
  </si>
  <si>
    <t>UED.ktoe.FR.FBT.FBT.DRYING_MICROW.MICROW.ELEC</t>
  </si>
  <si>
    <t>UED.ktoe.FR.FBT.FBT.PROC_COOL_THERM.THERM.NG_BIOGAS</t>
  </si>
  <si>
    <t>UED.ktoe.FR.FBT.FBT.PROC_COOL.TOTAL.TOTAL</t>
  </si>
  <si>
    <t>UED.ktoe.FR.FBT.FBT.PROC_COOL.STEAM.SOLIDS</t>
  </si>
  <si>
    <t>UED.ktoe.FR.FBT.FBT.PROC_COOL.STEAM.RFG</t>
  </si>
  <si>
    <t>UED.ktoe.FR.FBT.FBT.PROC_COOL.STEAM.LPG</t>
  </si>
  <si>
    <t>UED.ktoe.FR.FBT.FBT.PROC_COOL.STEAM.DIESEL_LIQBIO</t>
  </si>
  <si>
    <t>UED.ktoe.FR.FBT.FBT.PROC_COOL.STEAM.RFO</t>
  </si>
  <si>
    <t>UED.ktoe.FR.FBT.FBT.PROC_COOL.STEAM.OTHER</t>
  </si>
  <si>
    <t>UED.ktoe.FR.FBT.FBT.PROC_COOL.STEAM.NG_BIOGAS</t>
  </si>
  <si>
    <t>UED.ktoe.FR.FBT.FBT.PROC_COOL.STEAM.DERIVED</t>
  </si>
  <si>
    <t>UED.ktoe.FR.FBT.FBT.PROC_COOL.STEAM.BIOMASS_WASTE</t>
  </si>
  <si>
    <t>UED.ktoe.FR.FBT.FBT.PROC_COOL.STEAM.STEAM_DISTR</t>
  </si>
  <si>
    <t>UED.ktoe.FR.FBT.FBT.PROC_COOL_ELEC.ELEC.ELEC</t>
  </si>
  <si>
    <t>UED.ktoe.FR.FBT.FBT.GENERIC.MECH.ELEC</t>
  </si>
  <si>
    <t>FUEL_EMI.ktCO2.FR.FBT.FBT.TOTAL.TOTAL.TOTAL</t>
  </si>
  <si>
    <t>FUEL_EMI.ktCO2.FR.FBT.FBT.LIGHT.GENERIC.ELEC</t>
  </si>
  <si>
    <t>FUEL_EMI.ktCO2.FR.FBT.FBT.AIRCOMP.GENERIC.ELEC</t>
  </si>
  <si>
    <t>FUEL_EMI.ktCO2.FR.FBT.FBT.MOTOR.GENERIC.ELEC</t>
  </si>
  <si>
    <t>FUEL_EMI.ktCO2.FR.FBT.FBT.FANS.GENERIC.ELEC</t>
  </si>
  <si>
    <t>FUEL_EMI.ktCO2.FR.FBT.FBT.LOW_ENTH.TOTAL.TOTAL</t>
  </si>
  <si>
    <t>FUEL_EMI.ktCO2.FR.FBT.FBT.LOW_ENTH.THERM.DIESEL_LIQBIO</t>
  </si>
  <si>
    <t>FUEL_EMI.ktCO2.FR.FBT.FBT.LOW_ENTH.THERM.NG_BIOGAS</t>
  </si>
  <si>
    <t>FUEL_EMI.ktCO2.FR.FBT.FBT.LOW_ENTH.THERM.SOLAR_GEO</t>
  </si>
  <si>
    <t>FUEL_EMI.ktCO2.FR.FBT.FBT.LOW_ENTH.HP.AMBIENT</t>
  </si>
  <si>
    <t>FUEL_EMI.ktCO2.FR.FBT.FBT.LOW_ENTH.THERM.ELEC</t>
  </si>
  <si>
    <t>FUEL_EMI.ktCO2.FR.FBT.FBT.OVEN.THERM.TOTAL</t>
  </si>
  <si>
    <t>FUEL_EMI.ktCO2.FR.FBT.FBT.OVEN.THERM.SOLIDS</t>
  </si>
  <si>
    <t>FUEL_EMI.ktCO2.FR.FBT.FBT.OVEN.THERM.LPG</t>
  </si>
  <si>
    <t>FUEL_EMI.ktCO2.FR.FBT.FBT.OVEN.THERM.DIESEL_LIQBIO</t>
  </si>
  <si>
    <t>FUEL_EMI.ktCO2.FR.FBT.FBT.OVEN.THERM.RFO</t>
  </si>
  <si>
    <t>FUEL_EMI.ktCO2.FR.FBT.FBT.OVEN.THERM.NG_BIOGAS</t>
  </si>
  <si>
    <t>FUEL_EMI.ktCO2.FR.FBT.FBT.OVEN.ELEC.ELEC</t>
  </si>
  <si>
    <t>FUEL_EMI.ktCO2.FR.FBT.FBT.OVEN_MICROW.MICROW.ELEC</t>
  </si>
  <si>
    <t>FUEL_EMI.ktCO2.FR.FBT.FBT.PROC_HEAT.THERM.TOTAL</t>
  </si>
  <si>
    <t>FUEL_EMI.ktCO2.FR.FBT.FBT.PROC_HEAT.THERM.SOLIDS</t>
  </si>
  <si>
    <t>FUEL_EMI.ktCO2.FR.FBT.FBT.PROC_HEAT.THERM.LPG</t>
  </si>
  <si>
    <t>FUEL_EMI.ktCO2.FR.FBT.FBT.PROC_HEAT.THERM.DIESEL_LIQBIO</t>
  </si>
  <si>
    <t>FUEL_EMI.ktCO2.FR.FBT.FBT.PROC_HEAT.THERM.RFO</t>
  </si>
  <si>
    <t>FUEL_EMI.ktCO2.FR.FBT.FBT.PROC_HEAT.THERM.NG_BIOGAS</t>
  </si>
  <si>
    <t>FUEL_EMI.ktCO2.FR.FBT.FBT.PROC_HEAT.ELEC.ELEC</t>
  </si>
  <si>
    <t>FUEL_EMI.ktCO2.FR.FBT.FBT.PROC_HEAT_MICROW.MICROW.ELEC</t>
  </si>
  <si>
    <t>FUEL_EMI.ktCO2.FR.FBT.FBT.PROCESSING.TOTAL.TOTAL</t>
  </si>
  <si>
    <t>FUEL_EMI.ktCO2.FR.FBT.FBT.PROCESSING.STEAM.SOLIDS</t>
  </si>
  <si>
    <t>FUEL_EMI.ktCO2.FR.FBT.FBT.PROCESSING.STEAM.RFG</t>
  </si>
  <si>
    <t>FUEL_EMI.ktCO2.FR.FBT.FBT.PROCESSING.STEAM.LPG</t>
  </si>
  <si>
    <t>FUEL_EMI.ktCO2.FR.FBT.FBT.PROCESSING.STEAM.DIESEL_LIQBIO</t>
  </si>
  <si>
    <t>FUEL_EMI.ktCO2.FR.FBT.FBT.PROCESSING.STEAM.RFO</t>
  </si>
  <si>
    <t>FUEL_EMI.ktCO2.FR.FBT.FBT.PROCESSING.STEAM.OTHER</t>
  </si>
  <si>
    <t>FUEL_EMI.ktCO2.FR.FBT.FBT.PROCESSING.STEAM.NG_BIOGAS</t>
  </si>
  <si>
    <t>FUEL_EMI.ktCO2.FR.FBT.FBT.PROCESSING.STEAM.DERIVED</t>
  </si>
  <si>
    <t>FUEL_EMI.ktCO2.FR.FBT.FBT.PROCESSING.STEAM.BIOMASS_WASTE</t>
  </si>
  <si>
    <t>FUEL_EMI.ktCO2.FR.FBT.FBT.PROCESSING.STEAM.STEAM_DISTR</t>
  </si>
  <si>
    <t>FUEL_EMI.ktCO2.FR.FBT.FBT.DRYING.TOTAL.TOTAL</t>
  </si>
  <si>
    <t>FUEL_EMI.ktCO2.FR.FBT.FBT.DRYING.THERM.SOLIDS</t>
  </si>
  <si>
    <t>FUEL_EMI.ktCO2.FR.FBT.FBT.DRYING.THERM.LPG</t>
  </si>
  <si>
    <t>FUEL_EMI.ktCO2.FR.FBT.FBT.DRYING.THERM.DIESEL_LIQBIO</t>
  </si>
  <si>
    <t>FUEL_EMI.ktCO2.FR.FBT.FBT.DRYING.THERM.RFO</t>
  </si>
  <si>
    <t>FUEL_EMI.ktCO2.FR.FBT.FBT.DRYING.THERM.NG_BIOGAS</t>
  </si>
  <si>
    <t>FUEL_EMI.ktCO2.FR.FBT.FBT.DRYING_STEAM.TOTAL.TOTAL</t>
  </si>
  <si>
    <t>FUEL_EMI.ktCO2.FR.FBT.FBT.DRYING_STEAM.STEAM.SOLIDS</t>
  </si>
  <si>
    <t>FUEL_EMI.ktCO2.FR.FBT.FBT.DRYING_STEAM.STEAM.RFG</t>
  </si>
  <si>
    <t>FUEL_EMI.ktCO2.FR.FBT.FBT.DRYING_STEAM.STEAM.LPG</t>
  </si>
  <si>
    <t>FUEL_EMI.ktCO2.FR.FBT.FBT.DRYING_STEAM.STEAM.DIESEL_LIQBIO</t>
  </si>
  <si>
    <t>FUEL_EMI.ktCO2.FR.FBT.FBT.DRYING_STEAM.STEAM.RFO</t>
  </si>
  <si>
    <t>FUEL_EMI.ktCO2.FR.FBT.FBT.DRYING_STEAM.STEAM.OTHER</t>
  </si>
  <si>
    <t>FUEL_EMI.ktCO2.FR.FBT.FBT.DRYING_STEAM.STEAM.NG_BIOGAS</t>
  </si>
  <si>
    <t>FUEL_EMI.ktCO2.FR.FBT.FBT.DRYING_STEAM.STEAM.DERIVED</t>
  </si>
  <si>
    <t>FUEL_EMI.ktCO2.FR.FBT.FBT.DRYING_STEAM.STEAM.BIOMASS_WASTE</t>
  </si>
  <si>
    <t>FUEL_EMI.ktCO2.FR.FBT.FBT.DRYING_STEAM.STEAM.STEAM_DISTR</t>
  </si>
  <si>
    <t>FUEL_EMI.ktCO2.FR.FBT.FBT.DRYING_ELEC.ELEC.ELEC</t>
  </si>
  <si>
    <t>FUEL_EMI.ktCO2.FR.FBT.FBT.DRYING_FREEZE.FREEZE_DRY.ELEC</t>
  </si>
  <si>
    <t>FUEL_EMI.ktCO2.FR.FBT.FBT.DRYING_MICROW.MICROW.ELEC</t>
  </si>
  <si>
    <t>FUEL_EMI.ktCO2.FR.FBT.FBT.PROC_COOL_THERM.THERM.NG_BIOGAS</t>
  </si>
  <si>
    <t>FUEL_EMI.ktCO2.FR.FBT.FBT.PROC_COOL.TOTAL.TOTAL</t>
  </si>
  <si>
    <t>FUEL_EMI.ktCO2.FR.FBT.FBT.PROC_COOL.STEAM.SOLIDS</t>
  </si>
  <si>
    <t>FUEL_EMI.ktCO2.FR.FBT.FBT.PROC_COOL.STEAM.RFG</t>
  </si>
  <si>
    <t>FUEL_EMI.ktCO2.FR.FBT.FBT.PROC_COOL.STEAM.LPG</t>
  </si>
  <si>
    <t>FUEL_EMI.ktCO2.FR.FBT.FBT.PROC_COOL.STEAM.DIESEL_LIQBIO</t>
  </si>
  <si>
    <t>FUEL_EMI.ktCO2.FR.FBT.FBT.PROC_COOL.STEAM.RFO</t>
  </si>
  <si>
    <t>FUEL_EMI.ktCO2.FR.FBT.FBT.PROC_COOL.STEAM.OTHER</t>
  </si>
  <si>
    <t>FUEL_EMI.ktCO2.FR.FBT.FBT.PROC_COOL.STEAM.NG_BIOGAS</t>
  </si>
  <si>
    <t>FUEL_EMI.ktCO2.FR.FBT.FBT.PROC_COOL.STEAM.DERIVED</t>
  </si>
  <si>
    <t>FUEL_EMI.ktCO2.FR.FBT.FBT.PROC_COOL.STEAM.BIOMASS_WASTE</t>
  </si>
  <si>
    <t>FUEL_EMI.ktCO2.FR.FBT.FBT.PROC_COOL.STEAM.STEAM_DISTR</t>
  </si>
  <si>
    <t>FUEL_EMI.ktCO2.FR.FBT.FBT.PROC_COOL_ELEC.ELEC.ELEC</t>
  </si>
  <si>
    <t>FUEL_EMI.ktCO2.FR.FBT.FBT.GENERIC.MECH.ELEC</t>
  </si>
  <si>
    <t>VA.Meuro2015.FR.TRE.TRE</t>
  </si>
  <si>
    <t>OUTPUT.index.FR.TRE.TRE</t>
  </si>
  <si>
    <t>CAP.index.FR.TRE.TRE</t>
  </si>
  <si>
    <t>NEWCAP.index.FR.TRE.TRE</t>
  </si>
  <si>
    <t>FEC.ktoe.FR.TRE.TRE.TOTAL.TOTAL.TOTAL</t>
  </si>
  <si>
    <t>FEC.ktoe.FR.TRE.TRE.TOTAL.TOTAL.SOLIDS</t>
  </si>
  <si>
    <t>FEC.ktoe.FR.TRE.TRE.TOTAL.TOTAL.RFG</t>
  </si>
  <si>
    <t>FEC.ktoe.FR.TRE.TRE.TOTAL.TOTAL.LPG</t>
  </si>
  <si>
    <t>FEC.ktoe.FR.TRE.TRE.TOTAL.TOTAL.DIESEL</t>
  </si>
  <si>
    <t>FEC.ktoe.FR.TRE.TRE.TOTAL.TOTAL.RFO</t>
  </si>
  <si>
    <t>FEC.ktoe.FR.TRE.TRE.TOTAL.TOTAL.OTHER</t>
  </si>
  <si>
    <t>FEC.ktoe.FR.TRE.TRE.TOTAL.TOTAL.NG</t>
  </si>
  <si>
    <t>FEC.ktoe.FR.TRE.TRE.TOTAL.TOTAL.DERIVED</t>
  </si>
  <si>
    <t>FEC.ktoe.FR.TRE.TRE.TOTAL.TOTAL.BIOMASS_WASTE</t>
  </si>
  <si>
    <t>FEC.ktoe.FR.TRE.TRE.TOTAL.TOTAL.BIOGAS</t>
  </si>
  <si>
    <t>FEC.ktoe.FR.TRE.TRE.TOTAL.TOTAL.LIQBIO</t>
  </si>
  <si>
    <t>FEC.ktoe.FR.TRE.TRE.TOTAL.TOTAL.SOLAR</t>
  </si>
  <si>
    <t>FEC.ktoe.FR.TRE.TRE.TOTAL.TOTAL.GEO</t>
  </si>
  <si>
    <t>FEC.ktoe.FR.TRE.TRE.TOTAL.TOTAL.AMBIENT</t>
  </si>
  <si>
    <t>FEC.ktoe.FR.TRE.TRE.TOTAL.TOTAL.STEAM_DISTR</t>
  </si>
  <si>
    <t>FEC.ktoe.FR.TRE.TRE.TOTAL.TOTAL.ELEC</t>
  </si>
  <si>
    <t>FEC.ktoe.FR.TRE.TRE.LIGHT.GENERIC.ELEC</t>
  </si>
  <si>
    <t>FEC.ktoe.FR.TRE.TRE.AIRCOMP.GENERIC.ELEC</t>
  </si>
  <si>
    <t>FEC.ktoe.FR.TRE.TRE.MOTOR.GENERIC.ELEC</t>
  </si>
  <si>
    <t>FEC.ktoe.FR.TRE.TRE.FANS.GENERIC.ELEC</t>
  </si>
  <si>
    <t>FEC.ktoe.FR.TRE.TRE.LOW_ENTH.TOTAL.TOTAL</t>
  </si>
  <si>
    <t>FEC.ktoe.FR.TRE.TRE.LOW_ENTH.THERM.DIESEL_LIQBIO</t>
  </si>
  <si>
    <t>FEC.ktoe.FR.TRE.TRE.LOW_ENTH.THERM.NG_BIOGAS</t>
  </si>
  <si>
    <t>FEC.ktoe.FR.TRE.TRE.LOW_ENTH.THERM.SOLAR_GEO</t>
  </si>
  <si>
    <t>FEC.ktoe.FR.TRE.TRE.LOW_ENTH.HP.AMBIENT</t>
  </si>
  <si>
    <t>FEC.ktoe.FR.TRE.TRE.LOW_ENTH.THERM.ELEC</t>
  </si>
  <si>
    <t>Trans. Eq.: Foundries</t>
  </si>
  <si>
    <t>Trans. Eq.: Thermal Foundries</t>
  </si>
  <si>
    <t>FEC.ktoe.FR.TRE.TRE.FOUNDRY.THERM.TOTAL</t>
  </si>
  <si>
    <t>FEC.ktoe.FR.TRE.TRE.FOUNDRY.THERM.SOLIDS</t>
  </si>
  <si>
    <t>FEC.ktoe.FR.TRE.TRE.FOUNDRY.THERM.LPG</t>
  </si>
  <si>
    <t>FEC.ktoe.FR.TRE.TRE.FOUNDRY.THERM.DIESEL_LIQBIO</t>
  </si>
  <si>
    <t>FEC.ktoe.FR.TRE.TRE.FOUNDRY.THERM.RFO</t>
  </si>
  <si>
    <t>FEC.ktoe.FR.TRE.TRE.FOUNDRY.THERM.NG_BIOGAS</t>
  </si>
  <si>
    <t>Trans. Eq.: Electric Foundries</t>
  </si>
  <si>
    <t>FEC.ktoe.FR.TRE.TRE.FOUNDRY.ELEC.ELEC</t>
  </si>
  <si>
    <t>Trans. Eq.: Connection techniques</t>
  </si>
  <si>
    <t>Trans. Eq.: Thermal connection</t>
  </si>
  <si>
    <t>FEC.ktoe.FR.TRE.TRE.CONNECTION_THERM.THERM.NG_BIOGAS</t>
  </si>
  <si>
    <t>Trans. Eq.: Electric connection</t>
  </si>
  <si>
    <t>FEC.ktoe.FR.TRE.TRE.CONNECTION_ELEC.ELEC.ELEC</t>
  </si>
  <si>
    <t>Trans. Eq.: Heat treatment</t>
  </si>
  <si>
    <t>Trans. Eq.: Heat treatment - Thermal</t>
  </si>
  <si>
    <t>FEC.ktoe.FR.TRE.TRE.HEAT_TREAT.THERM.TOTAL</t>
  </si>
  <si>
    <t>FEC.ktoe.FR.TRE.TRE.HEAT_TREAT.THERM.SOLIDS</t>
  </si>
  <si>
    <t>FEC.ktoe.FR.TRE.TRE.HEAT_TREAT.THERM.LPG</t>
  </si>
  <si>
    <t>FEC.ktoe.FR.TRE.TRE.HEAT_TREAT.THERM.DIESEL_LIQBIO</t>
  </si>
  <si>
    <t>FEC.ktoe.FR.TRE.TRE.HEAT_TREAT.THERM.RFO</t>
  </si>
  <si>
    <t>FEC.ktoe.FR.TRE.TRE.HEAT_TREAT.THERM.NG_BIOGAS</t>
  </si>
  <si>
    <t>Trans. Eq.: Heat treatment - Electric</t>
  </si>
  <si>
    <t>FEC.ktoe.FR.TRE.TRE.HEAT_TREAT.ELEC.ELEC</t>
  </si>
  <si>
    <t>Trans. Eq.: Steam processing</t>
  </si>
  <si>
    <t>FEC.ktoe.FR.TRE.TRE.PROCESSING.TOTAL.TOTAL</t>
  </si>
  <si>
    <t>FEC.ktoe.FR.TRE.TRE.PROCESSING.STEAM.SOLIDS</t>
  </si>
  <si>
    <t>FEC.ktoe.FR.TRE.TRE.PROCESSING.STEAM.RFG</t>
  </si>
  <si>
    <t>FEC.ktoe.FR.TRE.TRE.PROCESSING.STEAM.LPG</t>
  </si>
  <si>
    <t>FEC.ktoe.FR.TRE.TRE.PROCESSING.STEAM.DIESEL_LIQBIO</t>
  </si>
  <si>
    <t>FEC.ktoe.FR.TRE.TRE.PROCESSING.STEAM.RFO</t>
  </si>
  <si>
    <t>FEC.ktoe.FR.TRE.TRE.PROCESSING.STEAM.OTHER</t>
  </si>
  <si>
    <t>FEC.ktoe.FR.TRE.TRE.PROCESSING.STEAM.NG_BIOGAS</t>
  </si>
  <si>
    <t>FEC.ktoe.FR.TRE.TRE.PROCESSING.STEAM.DERIVED</t>
  </si>
  <si>
    <t>FEC.ktoe.FR.TRE.TRE.PROCESSING.STEAM.BIOMASS_WASTE</t>
  </si>
  <si>
    <t>FEC.ktoe.FR.TRE.TRE.PROCESSING.STEAM.STEAM_DISTR</t>
  </si>
  <si>
    <t>Trans. Eq.: General machinery</t>
  </si>
  <si>
    <t>FEC.ktoe.FR.TRE.TRE.GENERIC.MECH.ELEC</t>
  </si>
  <si>
    <t>Trans. Eq.: Product finishing</t>
  </si>
  <si>
    <t>FEC.ktoe.FR.TRE.TRE.FINISHING.THERM.ELEC</t>
  </si>
  <si>
    <t>UED.ktoe.FR.TRE.TRE.TOTAL.TOTAL.TOTAL</t>
  </si>
  <si>
    <t>UED.ktoe.FR.TRE.TRE.LIGHT.GENERIC.ELEC</t>
  </si>
  <si>
    <t>UED.ktoe.FR.TRE.TRE.AIRCOMP.GENERIC.ELEC</t>
  </si>
  <si>
    <t>UED.ktoe.FR.TRE.TRE.MOTOR.GENERIC.ELEC</t>
  </si>
  <si>
    <t>UED.ktoe.FR.TRE.TRE.FANS.GENERIC.ELEC</t>
  </si>
  <si>
    <t>UED.ktoe.FR.TRE.TRE.LOW_ENTH.TOTAL.TOTAL</t>
  </si>
  <si>
    <t>UED.ktoe.FR.TRE.TRE.LOW_ENTH.THERM.DIESEL_LIQBIO</t>
  </si>
  <si>
    <t>UED.ktoe.FR.TRE.TRE.LOW_ENTH.THERM.NG_BIOGAS</t>
  </si>
  <si>
    <t>UED.ktoe.FR.TRE.TRE.LOW_ENTH.THERM.SOLAR_GEO</t>
  </si>
  <si>
    <t>UED.ktoe.FR.TRE.TRE.LOW_ENTH.HP.AMBIENT</t>
  </si>
  <si>
    <t>UED.ktoe.FR.TRE.TRE.LOW_ENTH.THERM.ELEC</t>
  </si>
  <si>
    <t>UED.ktoe.FR.TRE.TRE.FOUNDRY.THERM.TOTAL</t>
  </si>
  <si>
    <t>UED.ktoe.FR.TRE.TRE.FOUNDRY.THERM.SOLIDS</t>
  </si>
  <si>
    <t>UED.ktoe.FR.TRE.TRE.FOUNDRY.THERM.LPG</t>
  </si>
  <si>
    <t>UED.ktoe.FR.TRE.TRE.FOUNDRY.THERM.DIESEL_LIQBIO</t>
  </si>
  <si>
    <t>UED.ktoe.FR.TRE.TRE.FOUNDRY.THERM.RFO</t>
  </si>
  <si>
    <t>UED.ktoe.FR.TRE.TRE.FOUNDRY.THERM.NG_BIOGAS</t>
  </si>
  <si>
    <t>UED.ktoe.FR.TRE.TRE.FOUNDRY.ELEC.ELEC</t>
  </si>
  <si>
    <t>UED.ktoe.FR.TRE.TRE.CONNECTION_THERM.THERM.NG_BIOGAS</t>
  </si>
  <si>
    <t>UED.ktoe.FR.TRE.TRE.CONNECTION_ELEC.ELEC.ELEC</t>
  </si>
  <si>
    <t>UED.ktoe.FR.TRE.TRE.HEAT_TREAT.THERM.TOTAL</t>
  </si>
  <si>
    <t>UED.ktoe.FR.TRE.TRE.HEAT_TREAT.THERM.SOLIDS</t>
  </si>
  <si>
    <t>UED.ktoe.FR.TRE.TRE.HEAT_TREAT.THERM.LPG</t>
  </si>
  <si>
    <t>UED.ktoe.FR.TRE.TRE.HEAT_TREAT.THERM.DIESEL_LIQBIO</t>
  </si>
  <si>
    <t>UED.ktoe.FR.TRE.TRE.HEAT_TREAT.THERM.RFO</t>
  </si>
  <si>
    <t>UED.ktoe.FR.TRE.TRE.HEAT_TREAT.THERM.NG_BIOGAS</t>
  </si>
  <si>
    <t>UED.ktoe.FR.TRE.TRE.HEAT_TREAT.ELEC.ELEC</t>
  </si>
  <si>
    <t>UED.ktoe.FR.TRE.TRE.PROCESSING.TOTAL.TOTAL</t>
  </si>
  <si>
    <t>UED.ktoe.FR.TRE.TRE.PROCESSING.STEAM.SOLIDS</t>
  </si>
  <si>
    <t>UED.ktoe.FR.TRE.TRE.PROCESSING.STEAM.RFG</t>
  </si>
  <si>
    <t>UED.ktoe.FR.TRE.TRE.PROCESSING.STEAM.LPG</t>
  </si>
  <si>
    <t>UED.ktoe.FR.TRE.TRE.PROCESSING.STEAM.DIESEL_LIQBIO</t>
  </si>
  <si>
    <t>UED.ktoe.FR.TRE.TRE.PROCESSING.STEAM.RFO</t>
  </si>
  <si>
    <t>UED.ktoe.FR.TRE.TRE.PROCESSING.STEAM.OTHER</t>
  </si>
  <si>
    <t>UED.ktoe.FR.TRE.TRE.PROCESSING.STEAM.NG_BIOGAS</t>
  </si>
  <si>
    <t>UED.ktoe.FR.TRE.TRE.PROCESSING.STEAM.DERIVED</t>
  </si>
  <si>
    <t>UED.ktoe.FR.TRE.TRE.PROCESSING.STEAM.BIOMASS_WASTE</t>
  </si>
  <si>
    <t>UED.ktoe.FR.TRE.TRE.PROCESSING.STEAM.STEAM_DISTR</t>
  </si>
  <si>
    <t>UED.ktoe.FR.TRE.TRE.GENERIC.MECH.ELEC</t>
  </si>
  <si>
    <t>UED.ktoe.FR.TRE.TRE.FINISHING.THERM.ELEC</t>
  </si>
  <si>
    <t>FUEL_EMI.ktCO2.FR.TRE.TRE.TOTAL.TOTAL.TOTAL</t>
  </si>
  <si>
    <t>FUEL_EMI.ktCO2.FR.TRE.TRE.LIGHT.GENERIC.ELEC</t>
  </si>
  <si>
    <t>FUEL_EMI.ktCO2.FR.TRE.TRE.AIRCOMP.GENERIC.ELEC</t>
  </si>
  <si>
    <t>FUEL_EMI.ktCO2.FR.TRE.TRE.MOTOR.GENERIC.ELEC</t>
  </si>
  <si>
    <t>FUEL_EMI.ktCO2.FR.TRE.TRE.FANS.GENERIC.ELEC</t>
  </si>
  <si>
    <t>FUEL_EMI.ktCO2.FR.TRE.TRE.LOW_ENTH.TOTAL.TOTAL</t>
  </si>
  <si>
    <t>FUEL_EMI.ktCO2.FR.TRE.TRE.LOW_ENTH.THERM.DIESEL_LIQBIO</t>
  </si>
  <si>
    <t>FUEL_EMI.ktCO2.FR.TRE.TRE.LOW_ENTH.THERM.NG_BIOGAS</t>
  </si>
  <si>
    <t>FUEL_EMI.ktCO2.FR.TRE.TRE.LOW_ENTH.THERM.SOLAR_GEO</t>
  </si>
  <si>
    <t>FUEL_EMI.ktCO2.FR.TRE.TRE.LOW_ENTH.HP.AMBIENT</t>
  </si>
  <si>
    <t>FUEL_EMI.ktCO2.FR.TRE.TRE.LOW_ENTH.THERM.ELEC</t>
  </si>
  <si>
    <t>FUEL_EMI.ktCO2.FR.TRE.TRE.FOUNDRY.THERM.TOTAL</t>
  </si>
  <si>
    <t>FUEL_EMI.ktCO2.FR.TRE.TRE.FOUNDRY.THERM.SOLIDS</t>
  </si>
  <si>
    <t>FUEL_EMI.ktCO2.FR.TRE.TRE.FOUNDRY.THERM.LPG</t>
  </si>
  <si>
    <t>FUEL_EMI.ktCO2.FR.TRE.TRE.FOUNDRY.THERM.DIESEL_LIQBIO</t>
  </si>
  <si>
    <t>FUEL_EMI.ktCO2.FR.TRE.TRE.FOUNDRY.THERM.RFO</t>
  </si>
  <si>
    <t>FUEL_EMI.ktCO2.FR.TRE.TRE.FOUNDRY.THERM.NG_BIOGAS</t>
  </si>
  <si>
    <t>FUEL_EMI.ktCO2.FR.TRE.TRE.FOUNDRY.ELEC.ELEC</t>
  </si>
  <si>
    <t>FUEL_EMI.ktCO2.FR.TRE.TRE.CONNECTION_THERM.THERM.NG_BIOGAS</t>
  </si>
  <si>
    <t>FUEL_EMI.ktCO2.FR.TRE.TRE.CONNECTION_ELEC.ELEC.ELEC</t>
  </si>
  <si>
    <t>FUEL_EMI.ktCO2.FR.TRE.TRE.HEAT_TREAT.THERM.TOTAL</t>
  </si>
  <si>
    <t>FUEL_EMI.ktCO2.FR.TRE.TRE.HEAT_TREAT.THERM.SOLIDS</t>
  </si>
  <si>
    <t>FUEL_EMI.ktCO2.FR.TRE.TRE.HEAT_TREAT.THERM.LPG</t>
  </si>
  <si>
    <t>FUEL_EMI.ktCO2.FR.TRE.TRE.HEAT_TREAT.THERM.DIESEL_LIQBIO</t>
  </si>
  <si>
    <t>FUEL_EMI.ktCO2.FR.TRE.TRE.HEAT_TREAT.THERM.RFO</t>
  </si>
  <si>
    <t>FUEL_EMI.ktCO2.FR.TRE.TRE.HEAT_TREAT.THERM.NG_BIOGAS</t>
  </si>
  <si>
    <t>FUEL_EMI.ktCO2.FR.TRE.TRE.HEAT_TREAT.ELEC.ELEC</t>
  </si>
  <si>
    <t>FUEL_EMI.ktCO2.FR.TRE.TRE.PROCESSING.TOTAL.TOTAL</t>
  </si>
  <si>
    <t>FUEL_EMI.ktCO2.FR.TRE.TRE.PROCESSING.STEAM.SOLIDS</t>
  </si>
  <si>
    <t>FUEL_EMI.ktCO2.FR.TRE.TRE.PROCESSING.STEAM.RFG</t>
  </si>
  <si>
    <t>FUEL_EMI.ktCO2.FR.TRE.TRE.PROCESSING.STEAM.LPG</t>
  </si>
  <si>
    <t>FUEL_EMI.ktCO2.FR.TRE.TRE.PROCESSING.STEAM.DIESEL_LIQBIO</t>
  </si>
  <si>
    <t>FUEL_EMI.ktCO2.FR.TRE.TRE.PROCESSING.STEAM.RFO</t>
  </si>
  <si>
    <t>FUEL_EMI.ktCO2.FR.TRE.TRE.PROCESSING.STEAM.OTHER</t>
  </si>
  <si>
    <t>FUEL_EMI.ktCO2.FR.TRE.TRE.PROCESSING.STEAM.NG_BIOGAS</t>
  </si>
  <si>
    <t>FUEL_EMI.ktCO2.FR.TRE.TRE.PROCESSING.STEAM.DERIVED</t>
  </si>
  <si>
    <t>FUEL_EMI.ktCO2.FR.TRE.TRE.PROCESSING.STEAM.BIOMASS_WASTE</t>
  </si>
  <si>
    <t>FUEL_EMI.ktCO2.FR.TRE.TRE.PROCESSING.STEAM.STEAM_DISTR</t>
  </si>
  <si>
    <t>FUEL_EMI.ktCO2.FR.TRE.TRE.GENERIC.MECH.ELEC</t>
  </si>
  <si>
    <t>FUEL_EMI.ktCO2.FR.TRE.TRE.FINISHING.THERM.ELEC</t>
  </si>
  <si>
    <t>VA.Meuro2015.FR.MAE.MAE</t>
  </si>
  <si>
    <t>OUTPUT.index.FR.MAE.MAE</t>
  </si>
  <si>
    <t>CAP.index.FR.MAE.MAE</t>
  </si>
  <si>
    <t>NEWCAP.index.FR.MAE.MAE</t>
  </si>
  <si>
    <t>FEC.ktoe.FR.MAE.MAE.TOTAL.TOTAL.TOTAL</t>
  </si>
  <si>
    <t>FEC.ktoe.FR.MAE.MAE.TOTAL.TOTAL.SOLIDS</t>
  </si>
  <si>
    <t>FEC.ktoe.FR.MAE.MAE.TOTAL.TOTAL.RFG</t>
  </si>
  <si>
    <t>FEC.ktoe.FR.MAE.MAE.TOTAL.TOTAL.LPG</t>
  </si>
  <si>
    <t>FEC.ktoe.FR.MAE.MAE.TOTAL.TOTAL.DIESEL</t>
  </si>
  <si>
    <t>FEC.ktoe.FR.MAE.MAE.TOTAL.TOTAL.RFO</t>
  </si>
  <si>
    <t>FEC.ktoe.FR.MAE.MAE.TOTAL.TOTAL.OTHER</t>
  </si>
  <si>
    <t>FEC.ktoe.FR.MAE.MAE.TOTAL.TOTAL.NG</t>
  </si>
  <si>
    <t>FEC.ktoe.FR.MAE.MAE.TOTAL.TOTAL.DERIVED</t>
  </si>
  <si>
    <t>FEC.ktoe.FR.MAE.MAE.TOTAL.TOTAL.BIOMASS_WASTE</t>
  </si>
  <si>
    <t>FEC.ktoe.FR.MAE.MAE.TOTAL.TOTAL.BIOGAS</t>
  </si>
  <si>
    <t>FEC.ktoe.FR.MAE.MAE.TOTAL.TOTAL.LIQBIO</t>
  </si>
  <si>
    <t>FEC.ktoe.FR.MAE.MAE.TOTAL.TOTAL.SOLAR</t>
  </si>
  <si>
    <t>FEC.ktoe.FR.MAE.MAE.TOTAL.TOTAL.GEO</t>
  </si>
  <si>
    <t>FEC.ktoe.FR.MAE.MAE.TOTAL.TOTAL.AMBIENT</t>
  </si>
  <si>
    <t>FEC.ktoe.FR.MAE.MAE.TOTAL.TOTAL.STEAM_DISTR</t>
  </si>
  <si>
    <t>FEC.ktoe.FR.MAE.MAE.TOTAL.TOTAL.ELEC</t>
  </si>
  <si>
    <t>FEC.ktoe.FR.MAE.MAE.LIGHT.GENERIC.ELEC</t>
  </si>
  <si>
    <t>FEC.ktoe.FR.MAE.MAE.AIRCOMP.GENERIC.ELEC</t>
  </si>
  <si>
    <t>FEC.ktoe.FR.MAE.MAE.MOTOR.GENERIC.ELEC</t>
  </si>
  <si>
    <t>FEC.ktoe.FR.MAE.MAE.FANS.GENERIC.ELEC</t>
  </si>
  <si>
    <t>FEC.ktoe.FR.MAE.MAE.LOW_ENTH.TOTAL.TOTAL</t>
  </si>
  <si>
    <t>FEC.ktoe.FR.MAE.MAE.LOW_ENTH.THERM.DIESEL_LIQBIO</t>
  </si>
  <si>
    <t>FEC.ktoe.FR.MAE.MAE.LOW_ENTH.THERM.NG_BIOGAS</t>
  </si>
  <si>
    <t>FEC.ktoe.FR.MAE.MAE.LOW_ENTH.THERM.SOLAR_GEO</t>
  </si>
  <si>
    <t>FEC.ktoe.FR.MAE.MAE.LOW_ENTH.HP.AMBIENT</t>
  </si>
  <si>
    <t>FEC.ktoe.FR.MAE.MAE.LOW_ENTH.THERM.ELEC</t>
  </si>
  <si>
    <t>Mach. Eq.: Foundries</t>
  </si>
  <si>
    <t>Mach. Eq.: Thermal Foundries</t>
  </si>
  <si>
    <t>FEC.ktoe.FR.MAE.MAE.FOUNDRY.THERM.TOTAL</t>
  </si>
  <si>
    <t>FEC.ktoe.FR.MAE.MAE.FOUNDRY.THERM.SOLIDS</t>
  </si>
  <si>
    <t>FEC.ktoe.FR.MAE.MAE.FOUNDRY.THERM.LPG</t>
  </si>
  <si>
    <t>FEC.ktoe.FR.MAE.MAE.FOUNDRY.THERM.DIESEL_LIQBIO</t>
  </si>
  <si>
    <t>FEC.ktoe.FR.MAE.MAE.FOUNDRY.THERM.RFO</t>
  </si>
  <si>
    <t>FEC.ktoe.FR.MAE.MAE.FOUNDRY.THERM.NG_BIOGAS</t>
  </si>
  <si>
    <t>Mach. Eq.: Electric Foundries</t>
  </si>
  <si>
    <t>FEC.ktoe.FR.MAE.MAE.FOUNDRY.ELEC.ELEC</t>
  </si>
  <si>
    <t>Mach. Eq.: Connection techniques</t>
  </si>
  <si>
    <t>Mach. Eq.: Thermal connection</t>
  </si>
  <si>
    <t>FEC.ktoe.FR.MAE.MAE.CONNECTION_THERM.THERM.NG_BIOGAS</t>
  </si>
  <si>
    <t>Mach. Eq.: Electric connection</t>
  </si>
  <si>
    <t>FEC.ktoe.FR.MAE.MAE.CONNECTION_ELEC.ELEC.ELEC</t>
  </si>
  <si>
    <t>Mach. Eq.: Heat treatment</t>
  </si>
  <si>
    <t>Mach. Eq.: Heat treatment - Thermal</t>
  </si>
  <si>
    <t>FEC.ktoe.FR.MAE.MAE.HEAT_TREAT.THERM.TOTAL</t>
  </si>
  <si>
    <t>FEC.ktoe.FR.MAE.MAE.HEAT_TREAT.THERM.SOLIDS</t>
  </si>
  <si>
    <t>FEC.ktoe.FR.MAE.MAE.HEAT_TREAT.THERM.LPG</t>
  </si>
  <si>
    <t>FEC.ktoe.FR.MAE.MAE.HEAT_TREAT.THERM.DIESEL_LIQBIO</t>
  </si>
  <si>
    <t>FEC.ktoe.FR.MAE.MAE.HEAT_TREAT.THERM.RFO</t>
  </si>
  <si>
    <t>FEC.ktoe.FR.MAE.MAE.HEAT_TREAT.THERM.NG_BIOGAS</t>
  </si>
  <si>
    <t>Mach. Eq.: Heat treatment - Electric</t>
  </si>
  <si>
    <t>FEC.ktoe.FR.MAE.MAE.HEAT_TREAT.ELEC.ELEC</t>
  </si>
  <si>
    <t>Mach. Eq.: Steam processing</t>
  </si>
  <si>
    <t>FEC.ktoe.FR.MAE.MAE.PROCESSING.TOTAL.TOTAL</t>
  </si>
  <si>
    <t>FEC.ktoe.FR.MAE.MAE.PROCESSING.STEAM.SOLIDS</t>
  </si>
  <si>
    <t>FEC.ktoe.FR.MAE.MAE.PROCESSING.STEAM.RFG</t>
  </si>
  <si>
    <t>FEC.ktoe.FR.MAE.MAE.PROCESSING.STEAM.LPG</t>
  </si>
  <si>
    <t>FEC.ktoe.FR.MAE.MAE.PROCESSING.STEAM.DIESEL_LIQBIO</t>
  </si>
  <si>
    <t>FEC.ktoe.FR.MAE.MAE.PROCESSING.STEAM.RFO</t>
  </si>
  <si>
    <t>FEC.ktoe.FR.MAE.MAE.PROCESSING.STEAM.OTHER</t>
  </si>
  <si>
    <t>FEC.ktoe.FR.MAE.MAE.PROCESSING.STEAM.NG_BIOGAS</t>
  </si>
  <si>
    <t>FEC.ktoe.FR.MAE.MAE.PROCESSING.STEAM.DERIVED</t>
  </si>
  <si>
    <t>FEC.ktoe.FR.MAE.MAE.PROCESSING.STEAM.BIOMASS_WASTE</t>
  </si>
  <si>
    <t>FEC.ktoe.FR.MAE.MAE.PROCESSING.STEAM.STEAM_DISTR</t>
  </si>
  <si>
    <t>Mach. Eq.: General machinery</t>
  </si>
  <si>
    <t>FEC.ktoe.FR.MAE.MAE.GENERIC.MECH.ELEC</t>
  </si>
  <si>
    <t>Mach. Eq.: Product finishing</t>
  </si>
  <si>
    <t>FEC.ktoe.FR.MAE.MAE.FINISHING.THERM.ELEC</t>
  </si>
  <si>
    <t>UED.ktoe.FR.MAE.MAE.TOTAL.TOTAL.TOTAL</t>
  </si>
  <si>
    <t>UED.ktoe.FR.MAE.MAE.LIGHT.GENERIC.ELEC</t>
  </si>
  <si>
    <t>UED.ktoe.FR.MAE.MAE.AIRCOMP.GENERIC.ELEC</t>
  </si>
  <si>
    <t>UED.ktoe.FR.MAE.MAE.MOTOR.GENERIC.ELEC</t>
  </si>
  <si>
    <t>UED.ktoe.FR.MAE.MAE.FANS.GENERIC.ELEC</t>
  </si>
  <si>
    <t>UED.ktoe.FR.MAE.MAE.LOW_ENTH.TOTAL.TOTAL</t>
  </si>
  <si>
    <t>UED.ktoe.FR.MAE.MAE.LOW_ENTH.THERM.DIESEL_LIQBIO</t>
  </si>
  <si>
    <t>UED.ktoe.FR.MAE.MAE.LOW_ENTH.THERM.NG_BIOGAS</t>
  </si>
  <si>
    <t>UED.ktoe.FR.MAE.MAE.LOW_ENTH.THERM.SOLAR_GEO</t>
  </si>
  <si>
    <t>UED.ktoe.FR.MAE.MAE.LOW_ENTH.HP.AMBIENT</t>
  </si>
  <si>
    <t>UED.ktoe.FR.MAE.MAE.LOW_ENTH.THERM.ELEC</t>
  </si>
  <si>
    <t>UED.ktoe.FR.MAE.MAE.FOUNDRY.THERM.TOTAL</t>
  </si>
  <si>
    <t>UED.ktoe.FR.MAE.MAE.FOUNDRY.THERM.SOLIDS</t>
  </si>
  <si>
    <t>UED.ktoe.FR.MAE.MAE.FOUNDRY.THERM.LPG</t>
  </si>
  <si>
    <t>UED.ktoe.FR.MAE.MAE.FOUNDRY.THERM.DIESEL_LIQBIO</t>
  </si>
  <si>
    <t>UED.ktoe.FR.MAE.MAE.FOUNDRY.THERM.RFO</t>
  </si>
  <si>
    <t>UED.ktoe.FR.MAE.MAE.FOUNDRY.THERM.NG_BIOGAS</t>
  </si>
  <si>
    <t>UED.ktoe.FR.MAE.MAE.FOUNDRY.ELEC.ELEC</t>
  </si>
  <si>
    <t>UED.ktoe.FR.MAE.MAE.CONNECTION_THERM.THERM.NG_BIOGAS</t>
  </si>
  <si>
    <t>UED.ktoe.FR.MAE.MAE.CONNECTION_ELEC.ELEC.ELEC</t>
  </si>
  <si>
    <t>UED.ktoe.FR.MAE.MAE.HEAT_TREAT.THERM.TOTAL</t>
  </si>
  <si>
    <t>UED.ktoe.FR.MAE.MAE.HEAT_TREAT.THERM.SOLIDS</t>
  </si>
  <si>
    <t>UED.ktoe.FR.MAE.MAE.HEAT_TREAT.THERM.LPG</t>
  </si>
  <si>
    <t>UED.ktoe.FR.MAE.MAE.HEAT_TREAT.THERM.DIESEL_LIQBIO</t>
  </si>
  <si>
    <t>UED.ktoe.FR.MAE.MAE.HEAT_TREAT.THERM.RFO</t>
  </si>
  <si>
    <t>UED.ktoe.FR.MAE.MAE.HEAT_TREAT.THERM.NG_BIOGAS</t>
  </si>
  <si>
    <t>UED.ktoe.FR.MAE.MAE.HEAT_TREAT.ELEC.ELEC</t>
  </si>
  <si>
    <t>UED.ktoe.FR.MAE.MAE.PROCESSING.TOTAL.TOTAL</t>
  </si>
  <si>
    <t>UED.ktoe.FR.MAE.MAE.PROCESSING.STEAM.SOLIDS</t>
  </si>
  <si>
    <t>UED.ktoe.FR.MAE.MAE.PROCESSING.STEAM.RFG</t>
  </si>
  <si>
    <t>UED.ktoe.FR.MAE.MAE.PROCESSING.STEAM.LPG</t>
  </si>
  <si>
    <t>UED.ktoe.FR.MAE.MAE.PROCESSING.STEAM.DIESEL_LIQBIO</t>
  </si>
  <si>
    <t>UED.ktoe.FR.MAE.MAE.PROCESSING.STEAM.RFO</t>
  </si>
  <si>
    <t>UED.ktoe.FR.MAE.MAE.PROCESSING.STEAM.OTHER</t>
  </si>
  <si>
    <t>UED.ktoe.FR.MAE.MAE.PROCESSING.STEAM.NG_BIOGAS</t>
  </si>
  <si>
    <t>UED.ktoe.FR.MAE.MAE.PROCESSING.STEAM.DERIVED</t>
  </si>
  <si>
    <t>UED.ktoe.FR.MAE.MAE.PROCESSING.STEAM.BIOMASS_WASTE</t>
  </si>
  <si>
    <t>UED.ktoe.FR.MAE.MAE.PROCESSING.STEAM.STEAM_DISTR</t>
  </si>
  <si>
    <t>UED.ktoe.FR.MAE.MAE.GENERIC.MECH.ELEC</t>
  </si>
  <si>
    <t>UED.ktoe.FR.MAE.MAE.FINISHING.THERM.ELEC</t>
  </si>
  <si>
    <t>FUEL_EMI.ktCO2.FR.MAE.MAE.TOTAL.TOTAL.TOTAL</t>
  </si>
  <si>
    <t>FUEL_EMI.ktCO2.FR.MAE.MAE.LIGHT.GENERIC.ELEC</t>
  </si>
  <si>
    <t>FUEL_EMI.ktCO2.FR.MAE.MAE.AIRCOMP.GENERIC.ELEC</t>
  </si>
  <si>
    <t>FUEL_EMI.ktCO2.FR.MAE.MAE.MOTOR.GENERIC.ELEC</t>
  </si>
  <si>
    <t>FUEL_EMI.ktCO2.FR.MAE.MAE.FANS.GENERIC.ELEC</t>
  </si>
  <si>
    <t>FUEL_EMI.ktCO2.FR.MAE.MAE.LOW_ENTH.TOTAL.TOTAL</t>
  </si>
  <si>
    <t>FUEL_EMI.ktCO2.FR.MAE.MAE.LOW_ENTH.THERM.DIESEL_LIQBIO</t>
  </si>
  <si>
    <t>FUEL_EMI.ktCO2.FR.MAE.MAE.LOW_ENTH.THERM.NG_BIOGAS</t>
  </si>
  <si>
    <t>FUEL_EMI.ktCO2.FR.MAE.MAE.LOW_ENTH.THERM.SOLAR_GEO</t>
  </si>
  <si>
    <t>FUEL_EMI.ktCO2.FR.MAE.MAE.LOW_ENTH.HP.AMBIENT</t>
  </si>
  <si>
    <t>FUEL_EMI.ktCO2.FR.MAE.MAE.LOW_ENTH.THERM.ELEC</t>
  </si>
  <si>
    <t>FUEL_EMI.ktCO2.FR.MAE.MAE.FOUNDRY.THERM.TOTAL</t>
  </si>
  <si>
    <t>FUEL_EMI.ktCO2.FR.MAE.MAE.FOUNDRY.THERM.SOLIDS</t>
  </si>
  <si>
    <t>FUEL_EMI.ktCO2.FR.MAE.MAE.FOUNDRY.THERM.LPG</t>
  </si>
  <si>
    <t>FUEL_EMI.ktCO2.FR.MAE.MAE.FOUNDRY.THERM.DIESEL_LIQBIO</t>
  </si>
  <si>
    <t>FUEL_EMI.ktCO2.FR.MAE.MAE.FOUNDRY.THERM.RFO</t>
  </si>
  <si>
    <t>FUEL_EMI.ktCO2.FR.MAE.MAE.FOUNDRY.THERM.NG_BIOGAS</t>
  </si>
  <si>
    <t>FUEL_EMI.ktCO2.FR.MAE.MAE.FOUNDRY.ELEC.ELEC</t>
  </si>
  <si>
    <t>FUEL_EMI.ktCO2.FR.MAE.MAE.CONNECTION_THERM.THERM.NG_BIOGAS</t>
  </si>
  <si>
    <t>FUEL_EMI.ktCO2.FR.MAE.MAE.CONNECTION_ELEC.ELEC.ELEC</t>
  </si>
  <si>
    <t>FUEL_EMI.ktCO2.FR.MAE.MAE.HEAT_TREAT.THERM.TOTAL</t>
  </si>
  <si>
    <t>FUEL_EMI.ktCO2.FR.MAE.MAE.HEAT_TREAT.THERM.SOLIDS</t>
  </si>
  <si>
    <t>FUEL_EMI.ktCO2.FR.MAE.MAE.HEAT_TREAT.THERM.LPG</t>
  </si>
  <si>
    <t>FUEL_EMI.ktCO2.FR.MAE.MAE.HEAT_TREAT.THERM.DIESEL_LIQBIO</t>
  </si>
  <si>
    <t>FUEL_EMI.ktCO2.FR.MAE.MAE.HEAT_TREAT.THERM.RFO</t>
  </si>
  <si>
    <t>FUEL_EMI.ktCO2.FR.MAE.MAE.HEAT_TREAT.THERM.NG_BIOGAS</t>
  </si>
  <si>
    <t>FUEL_EMI.ktCO2.FR.MAE.MAE.HEAT_TREAT.ELEC.ELEC</t>
  </si>
  <si>
    <t>FUEL_EMI.ktCO2.FR.MAE.MAE.PROCESSING.TOTAL.TOTAL</t>
  </si>
  <si>
    <t>FUEL_EMI.ktCO2.FR.MAE.MAE.PROCESSING.STEAM.SOLIDS</t>
  </si>
  <si>
    <t>FUEL_EMI.ktCO2.FR.MAE.MAE.PROCESSING.STEAM.RFG</t>
  </si>
  <si>
    <t>FUEL_EMI.ktCO2.FR.MAE.MAE.PROCESSING.STEAM.LPG</t>
  </si>
  <si>
    <t>FUEL_EMI.ktCO2.FR.MAE.MAE.PROCESSING.STEAM.DIESEL_LIQBIO</t>
  </si>
  <si>
    <t>FUEL_EMI.ktCO2.FR.MAE.MAE.PROCESSING.STEAM.RFO</t>
  </si>
  <si>
    <t>FUEL_EMI.ktCO2.FR.MAE.MAE.PROCESSING.STEAM.OTHER</t>
  </si>
  <si>
    <t>FUEL_EMI.ktCO2.FR.MAE.MAE.PROCESSING.STEAM.NG_BIOGAS</t>
  </si>
  <si>
    <t>FUEL_EMI.ktCO2.FR.MAE.MAE.PROCESSING.STEAM.DERIVED</t>
  </si>
  <si>
    <t>FUEL_EMI.ktCO2.FR.MAE.MAE.PROCESSING.STEAM.BIOMASS_WASTE</t>
  </si>
  <si>
    <t>FUEL_EMI.ktCO2.FR.MAE.MAE.PROCESSING.STEAM.STEAM_DISTR</t>
  </si>
  <si>
    <t>FUEL_EMI.ktCO2.FR.MAE.MAE.GENERIC.MECH.ELEC</t>
  </si>
  <si>
    <t>FUEL_EMI.ktCO2.FR.MAE.MAE.FINISHING.THERM.ELEC</t>
  </si>
  <si>
    <t>VA.Meuro2015.FR.TEL.TEL</t>
  </si>
  <si>
    <t>OUTPUT.index.FR.TEL.TEL</t>
  </si>
  <si>
    <t>CAP.index.FR.TEL.TEL</t>
  </si>
  <si>
    <t>NEWCAP.index.FR.TEL.TEL</t>
  </si>
  <si>
    <t>FEC.ktoe.FR.TEL.TEL.TOTAL.TOTAL.TOTAL</t>
  </si>
  <si>
    <t>FEC.ktoe.FR.TEL.TEL.TOTAL.TOTAL.SOLIDS</t>
  </si>
  <si>
    <t>FEC.ktoe.FR.TEL.TEL.TOTAL.TOTAL.RFG</t>
  </si>
  <si>
    <t>FEC.ktoe.FR.TEL.TEL.TOTAL.TOTAL.LPG</t>
  </si>
  <si>
    <t>FEC.ktoe.FR.TEL.TEL.TOTAL.TOTAL.DIESEL</t>
  </si>
  <si>
    <t>FEC.ktoe.FR.TEL.TEL.TOTAL.TOTAL.RFO</t>
  </si>
  <si>
    <t>FEC.ktoe.FR.TEL.TEL.TOTAL.TOTAL.OTHER</t>
  </si>
  <si>
    <t>FEC.ktoe.FR.TEL.TEL.TOTAL.TOTAL.NG</t>
  </si>
  <si>
    <t>FEC.ktoe.FR.TEL.TEL.TOTAL.TOTAL.DERIVED</t>
  </si>
  <si>
    <t>FEC.ktoe.FR.TEL.TEL.TOTAL.TOTAL.BIOMASS_WASTE</t>
  </si>
  <si>
    <t>FEC.ktoe.FR.TEL.TEL.TOTAL.TOTAL.BIOGAS</t>
  </si>
  <si>
    <t>FEC.ktoe.FR.TEL.TEL.TOTAL.TOTAL.LIQBIO</t>
  </si>
  <si>
    <t>FEC.ktoe.FR.TEL.TEL.TOTAL.TOTAL.SOLAR</t>
  </si>
  <si>
    <t>FEC.ktoe.FR.TEL.TEL.TOTAL.TOTAL.GEO</t>
  </si>
  <si>
    <t>FEC.ktoe.FR.TEL.TEL.TOTAL.TOTAL.AMBIENT</t>
  </si>
  <si>
    <t>FEC.ktoe.FR.TEL.TEL.TOTAL.TOTAL.STEAM_DISTR</t>
  </si>
  <si>
    <t>FEC.ktoe.FR.TEL.TEL.TOTAL.TOTAL.ELEC</t>
  </si>
  <si>
    <t>FEC.ktoe.FR.TEL.TEL.LIGHT.GENERIC.ELEC</t>
  </si>
  <si>
    <t>FEC.ktoe.FR.TEL.TEL.AIRCOMP.GENERIC.ELEC</t>
  </si>
  <si>
    <t>FEC.ktoe.FR.TEL.TEL.MOTOR.GENERIC.ELEC</t>
  </si>
  <si>
    <t>FEC.ktoe.FR.TEL.TEL.FANS.GENERIC.ELEC</t>
  </si>
  <si>
    <t>FEC.ktoe.FR.TEL.TEL.LOW_ENTH.TOTAL.TOTAL</t>
  </si>
  <si>
    <t>FEC.ktoe.FR.TEL.TEL.LOW_ENTH.THERM.DIESEL_LIQBIO</t>
  </si>
  <si>
    <t>FEC.ktoe.FR.TEL.TEL.LOW_ENTH.THERM.NG_BIOGAS</t>
  </si>
  <si>
    <t>FEC.ktoe.FR.TEL.TEL.LOW_ENTH.THERM.SOLAR_GEO</t>
  </si>
  <si>
    <t>FEC.ktoe.FR.TEL.TEL.LOW_ENTH.HP.AMBIENT</t>
  </si>
  <si>
    <t>FEC.ktoe.FR.TEL.TEL.LOW_ENTH.THERM.ELEC</t>
  </si>
  <si>
    <t>Textiles: Pretreatment with steam</t>
  </si>
  <si>
    <t>FEC.ktoe.FR.TEL.TEL.PRETREAT.TOTAL.TOTAL</t>
  </si>
  <si>
    <t>FEC.ktoe.FR.TEL.TEL.PRETREAT.STEAM.SOLIDS</t>
  </si>
  <si>
    <t>FEC.ktoe.FR.TEL.TEL.PRETREAT.STEAM.RFG</t>
  </si>
  <si>
    <t>FEC.ktoe.FR.TEL.TEL.PRETREAT.STEAM.LPG</t>
  </si>
  <si>
    <t>FEC.ktoe.FR.TEL.TEL.PRETREAT.STEAM.DIESEL_LIQBIO</t>
  </si>
  <si>
    <t>FEC.ktoe.FR.TEL.TEL.PRETREAT.STEAM.RFO</t>
  </si>
  <si>
    <t>FEC.ktoe.FR.TEL.TEL.PRETREAT.STEAM.OTHER</t>
  </si>
  <si>
    <t>FEC.ktoe.FR.TEL.TEL.PRETREAT.STEAM.NG_BIOGAS</t>
  </si>
  <si>
    <t>FEC.ktoe.FR.TEL.TEL.PRETREAT.STEAM.DERIVED</t>
  </si>
  <si>
    <t>FEC.ktoe.FR.TEL.TEL.PRETREAT.STEAM.BIOMASS_WASTE</t>
  </si>
  <si>
    <t>FEC.ktoe.FR.TEL.TEL.PRETREAT.STEAM.STEAM_DISTR</t>
  </si>
  <si>
    <t>Textiles: Wet processing with steam</t>
  </si>
  <si>
    <t>FEC.ktoe.FR.TEL.TEL.PROCESSING.TOTAL.TOTAL</t>
  </si>
  <si>
    <t>FEC.ktoe.FR.TEL.TEL.PROCESSING.STEAM.SOLIDS</t>
  </si>
  <si>
    <t>FEC.ktoe.FR.TEL.TEL.PROCESSING.STEAM.RFG</t>
  </si>
  <si>
    <t>FEC.ktoe.FR.TEL.TEL.PROCESSING.STEAM.LPG</t>
  </si>
  <si>
    <t>FEC.ktoe.FR.TEL.TEL.PROCESSING.STEAM.DIESEL_LIQBIO</t>
  </si>
  <si>
    <t>FEC.ktoe.FR.TEL.TEL.PROCESSING.STEAM.RFO</t>
  </si>
  <si>
    <t>FEC.ktoe.FR.TEL.TEL.PROCESSING.STEAM.OTHER</t>
  </si>
  <si>
    <t>FEC.ktoe.FR.TEL.TEL.PROCESSING.STEAM.NG_BIOGAS</t>
  </si>
  <si>
    <t>FEC.ktoe.FR.TEL.TEL.PROCESSING.STEAM.DERIVED</t>
  </si>
  <si>
    <t>FEC.ktoe.FR.TEL.TEL.PROCESSING.STEAM.BIOMASS_WASTE</t>
  </si>
  <si>
    <t>FEC.ktoe.FR.TEL.TEL.PROCESSING.STEAM.STEAM_DISTR</t>
  </si>
  <si>
    <t>Textiles: Electric general machinery</t>
  </si>
  <si>
    <t>FEC.ktoe.FR.TEL.TEL.GENERIC.MECH.ELEC</t>
  </si>
  <si>
    <t>Textiles: Drying</t>
  </si>
  <si>
    <t>Textiles: Thermal drying</t>
  </si>
  <si>
    <t>FEC.ktoe.FR.TEL.TEL.DRYING.TOTAL.TOTAL</t>
  </si>
  <si>
    <t>FEC.ktoe.FR.TEL.TEL.DRYING.THERM.SOLIDS</t>
  </si>
  <si>
    <t>FEC.ktoe.FR.TEL.TEL.DRYING.THERM.LPG</t>
  </si>
  <si>
    <t>FEC.ktoe.FR.TEL.TEL.DRYING.THERM.DIESEL_LIQBIO</t>
  </si>
  <si>
    <t>FEC.ktoe.FR.TEL.TEL.DRYING.THERM.RFO</t>
  </si>
  <si>
    <t>FEC.ktoe.FR.TEL.TEL.DRYING.THERM.NG_BIOGAS</t>
  </si>
  <si>
    <t>Textiles: Steam drying</t>
  </si>
  <si>
    <t>FEC.ktoe.FR.TEL.TEL.DRYING_STEAM.TOTAL.TOTAL</t>
  </si>
  <si>
    <t>FEC.ktoe.FR.TEL.TEL.DRYING_STEAM.STEAM.SOLIDS</t>
  </si>
  <si>
    <t>FEC.ktoe.FR.TEL.TEL.DRYING_STEAM.STEAM.RFG</t>
  </si>
  <si>
    <t>FEC.ktoe.FR.TEL.TEL.DRYING_STEAM.STEAM.LPG</t>
  </si>
  <si>
    <t>FEC.ktoe.FR.TEL.TEL.DRYING_STEAM.STEAM.DIESEL_LIQBIO</t>
  </si>
  <si>
    <t>FEC.ktoe.FR.TEL.TEL.DRYING_STEAM.STEAM.RFO</t>
  </si>
  <si>
    <t>FEC.ktoe.FR.TEL.TEL.DRYING_STEAM.STEAM.OTHER</t>
  </si>
  <si>
    <t>FEC.ktoe.FR.TEL.TEL.DRYING_STEAM.STEAM.NG_BIOGAS</t>
  </si>
  <si>
    <t>FEC.ktoe.FR.TEL.TEL.DRYING_STEAM.STEAM.DERIVED</t>
  </si>
  <si>
    <t>FEC.ktoe.FR.TEL.TEL.DRYING_STEAM.STEAM.BIOMASS_WASTE</t>
  </si>
  <si>
    <t>FEC.ktoe.FR.TEL.TEL.DRYING_STEAM.STEAM.STEAM_DISTR</t>
  </si>
  <si>
    <t>Textiles: Electric drying</t>
  </si>
  <si>
    <t>FEC.ktoe.FR.TEL.TEL.DRYING_ELEC.ELEC.ELEC</t>
  </si>
  <si>
    <t>Textiles: Microwave drying</t>
  </si>
  <si>
    <t>FEC.ktoe.FR.TEL.TEL.DRYING_MICROW.MICROW.ELEC</t>
  </si>
  <si>
    <t>Textiles: Finishing Electric</t>
  </si>
  <si>
    <t>FEC.ktoe.FR.TEL.TEL.FINISHING.THERM.ELEC</t>
  </si>
  <si>
    <t>UED.ktoe.FR.TEL.TEL.TOTAL.TOTAL.TOTAL</t>
  </si>
  <si>
    <t>UED.ktoe.FR.TEL.TEL.LIGHT.GENERIC.ELEC</t>
  </si>
  <si>
    <t>UED.ktoe.FR.TEL.TEL.AIRCOMP.GENERIC.ELEC</t>
  </si>
  <si>
    <t>UED.ktoe.FR.TEL.TEL.MOTOR.GENERIC.ELEC</t>
  </si>
  <si>
    <t>UED.ktoe.FR.TEL.TEL.FANS.GENERIC.ELEC</t>
  </si>
  <si>
    <t>UED.ktoe.FR.TEL.TEL.LOW_ENTH.TOTAL.TOTAL</t>
  </si>
  <si>
    <t>UED.ktoe.FR.TEL.TEL.LOW_ENTH.THERM.DIESEL_LIQBIO</t>
  </si>
  <si>
    <t>UED.ktoe.FR.TEL.TEL.LOW_ENTH.THERM.NG_BIOGAS</t>
  </si>
  <si>
    <t>UED.ktoe.FR.TEL.TEL.LOW_ENTH.THERM.SOLAR_GEO</t>
  </si>
  <si>
    <t>UED.ktoe.FR.TEL.TEL.LOW_ENTH.HP.AMBIENT</t>
  </si>
  <si>
    <t>UED.ktoe.FR.TEL.TEL.LOW_ENTH.THERM.ELEC</t>
  </si>
  <si>
    <t>UED.ktoe.FR.TEL.TEL.PRETREAT.TOTAL.TOTAL</t>
  </si>
  <si>
    <t>UED.ktoe.FR.TEL.TEL.PRETREAT.STEAM.SOLIDS</t>
  </si>
  <si>
    <t>UED.ktoe.FR.TEL.TEL.PRETREAT.STEAM.RFG</t>
  </si>
  <si>
    <t>UED.ktoe.FR.TEL.TEL.PRETREAT.STEAM.LPG</t>
  </si>
  <si>
    <t>UED.ktoe.FR.TEL.TEL.PRETREAT.STEAM.DIESEL_LIQBIO</t>
  </si>
  <si>
    <t>UED.ktoe.FR.TEL.TEL.PRETREAT.STEAM.RFO</t>
  </si>
  <si>
    <t>UED.ktoe.FR.TEL.TEL.PRETREAT.STEAM.OTHER</t>
  </si>
  <si>
    <t>UED.ktoe.FR.TEL.TEL.PRETREAT.STEAM.NG_BIOGAS</t>
  </si>
  <si>
    <t>UED.ktoe.FR.TEL.TEL.PRETREAT.STEAM.DERIVED</t>
  </si>
  <si>
    <t>UED.ktoe.FR.TEL.TEL.PRETREAT.STEAM.BIOMASS_WASTE</t>
  </si>
  <si>
    <t>UED.ktoe.FR.TEL.TEL.PRETREAT.STEAM.STEAM_DISTR</t>
  </si>
  <si>
    <t>UED.ktoe.FR.TEL.TEL.PROCESSING.TOTAL.TOTAL</t>
  </si>
  <si>
    <t>UED.ktoe.FR.TEL.TEL.PROCESSING.STEAM.SOLIDS</t>
  </si>
  <si>
    <t>UED.ktoe.FR.TEL.TEL.PROCESSING.STEAM.RFG</t>
  </si>
  <si>
    <t>UED.ktoe.FR.TEL.TEL.PROCESSING.STEAM.LPG</t>
  </si>
  <si>
    <t>UED.ktoe.FR.TEL.TEL.PROCESSING.STEAM.DIESEL_LIQBIO</t>
  </si>
  <si>
    <t>UED.ktoe.FR.TEL.TEL.PROCESSING.STEAM.RFO</t>
  </si>
  <si>
    <t>UED.ktoe.FR.TEL.TEL.PROCESSING.STEAM.OTHER</t>
  </si>
  <si>
    <t>UED.ktoe.FR.TEL.TEL.PROCESSING.STEAM.NG_BIOGAS</t>
  </si>
  <si>
    <t>UED.ktoe.FR.TEL.TEL.PROCESSING.STEAM.DERIVED</t>
  </si>
  <si>
    <t>UED.ktoe.FR.TEL.TEL.PROCESSING.STEAM.BIOMASS_WASTE</t>
  </si>
  <si>
    <t>UED.ktoe.FR.TEL.TEL.PROCESSING.STEAM.STEAM_DISTR</t>
  </si>
  <si>
    <t>UED.ktoe.FR.TEL.TEL.GENERIC.MECH.ELEC</t>
  </si>
  <si>
    <t>UED.ktoe.FR.TEL.TEL.DRYING.TOTAL.TOTAL</t>
  </si>
  <si>
    <t>UED.ktoe.FR.TEL.TEL.DRYING.THERM.SOLIDS</t>
  </si>
  <si>
    <t>UED.ktoe.FR.TEL.TEL.DRYING.THERM.LPG</t>
  </si>
  <si>
    <t>UED.ktoe.FR.TEL.TEL.DRYING.THERM.DIESEL_LIQBIO</t>
  </si>
  <si>
    <t>UED.ktoe.FR.TEL.TEL.DRYING.THERM.RFO</t>
  </si>
  <si>
    <t>UED.ktoe.FR.TEL.TEL.DRYING.THERM.NG_BIOGAS</t>
  </si>
  <si>
    <t>UED.ktoe.FR.TEL.TEL.DRYING_STEAM.TOTAL.TOTAL</t>
  </si>
  <si>
    <t>UED.ktoe.FR.TEL.TEL.DRYING_STEAM.STEAM.SOLIDS</t>
  </si>
  <si>
    <t>UED.ktoe.FR.TEL.TEL.DRYING_STEAM.STEAM.RFG</t>
  </si>
  <si>
    <t>UED.ktoe.FR.TEL.TEL.DRYING_STEAM.STEAM.LPG</t>
  </si>
  <si>
    <t>UED.ktoe.FR.TEL.TEL.DRYING_STEAM.STEAM.DIESEL_LIQBIO</t>
  </si>
  <si>
    <t>UED.ktoe.FR.TEL.TEL.DRYING_STEAM.STEAM.RFO</t>
  </si>
  <si>
    <t>UED.ktoe.FR.TEL.TEL.DRYING_STEAM.STEAM.OTHER</t>
  </si>
  <si>
    <t>UED.ktoe.FR.TEL.TEL.DRYING_STEAM.STEAM.NG_BIOGAS</t>
  </si>
  <si>
    <t>UED.ktoe.FR.TEL.TEL.DRYING_STEAM.STEAM.DERIVED</t>
  </si>
  <si>
    <t>UED.ktoe.FR.TEL.TEL.DRYING_STEAM.STEAM.BIOMASS_WASTE</t>
  </si>
  <si>
    <t>UED.ktoe.FR.TEL.TEL.DRYING_STEAM.STEAM.STEAM_DISTR</t>
  </si>
  <si>
    <t>UED.ktoe.FR.TEL.TEL.DRYING_ELEC.ELEC.ELEC</t>
  </si>
  <si>
    <t>UED.ktoe.FR.TEL.TEL.DRYING_MICROW.MICROW.ELEC</t>
  </si>
  <si>
    <t>UED.ktoe.FR.TEL.TEL.FINISHING.THERM.ELEC</t>
  </si>
  <si>
    <t>FUEL_EMI.ktCO2.FR.TEL.TEL.TOTAL.TOTAL.TOTAL</t>
  </si>
  <si>
    <t>FUEL_EMI.ktCO2.FR.TEL.TEL.LIGHT.GENERIC.ELEC</t>
  </si>
  <si>
    <t>FUEL_EMI.ktCO2.FR.TEL.TEL.AIRCOMP.GENERIC.ELEC</t>
  </si>
  <si>
    <t>FUEL_EMI.ktCO2.FR.TEL.TEL.MOTOR.GENERIC.ELEC</t>
  </si>
  <si>
    <t>FUEL_EMI.ktCO2.FR.TEL.TEL.FANS.GENERIC.ELEC</t>
  </si>
  <si>
    <t>FUEL_EMI.ktCO2.FR.TEL.TEL.LOW_ENTH.TOTAL.TOTAL</t>
  </si>
  <si>
    <t>FUEL_EMI.ktCO2.FR.TEL.TEL.LOW_ENTH.THERM.DIESEL_LIQBIO</t>
  </si>
  <si>
    <t>FUEL_EMI.ktCO2.FR.TEL.TEL.LOW_ENTH.THERM.NG_BIOGAS</t>
  </si>
  <si>
    <t>FUEL_EMI.ktCO2.FR.TEL.TEL.LOW_ENTH.THERM.SOLAR_GEO</t>
  </si>
  <si>
    <t>FUEL_EMI.ktCO2.FR.TEL.TEL.LOW_ENTH.HP.AMBIENT</t>
  </si>
  <si>
    <t>FUEL_EMI.ktCO2.FR.TEL.TEL.LOW_ENTH.THERM.ELEC</t>
  </si>
  <si>
    <t>FUEL_EMI.ktCO2.FR.TEL.TEL.PRETREAT.TOTAL.TOTAL</t>
  </si>
  <si>
    <t>FUEL_EMI.ktCO2.FR.TEL.TEL.PRETREAT.STEAM.SOLIDS</t>
  </si>
  <si>
    <t>FUEL_EMI.ktCO2.FR.TEL.TEL.PRETREAT.STEAM.RFG</t>
  </si>
  <si>
    <t>FUEL_EMI.ktCO2.FR.TEL.TEL.PRETREAT.STEAM.LPG</t>
  </si>
  <si>
    <t>FUEL_EMI.ktCO2.FR.TEL.TEL.PRETREAT.STEAM.DIESEL_LIQBIO</t>
  </si>
  <si>
    <t>FUEL_EMI.ktCO2.FR.TEL.TEL.PRETREAT.STEAM.RFO</t>
  </si>
  <si>
    <t>FUEL_EMI.ktCO2.FR.TEL.TEL.PRETREAT.STEAM.OTHER</t>
  </si>
  <si>
    <t>FUEL_EMI.ktCO2.FR.TEL.TEL.PRETREAT.STEAM.NG_BIOGAS</t>
  </si>
  <si>
    <t>FUEL_EMI.ktCO2.FR.TEL.TEL.PRETREAT.STEAM.DERIVED</t>
  </si>
  <si>
    <t>FUEL_EMI.ktCO2.FR.TEL.TEL.PRETREAT.STEAM.BIOMASS_WASTE</t>
  </si>
  <si>
    <t>FUEL_EMI.ktCO2.FR.TEL.TEL.PRETREAT.STEAM.STEAM_DISTR</t>
  </si>
  <si>
    <t>FUEL_EMI.ktCO2.FR.TEL.TEL.PROCESSING.TOTAL.TOTAL</t>
  </si>
  <si>
    <t>FUEL_EMI.ktCO2.FR.TEL.TEL.PROCESSING.STEAM.SOLIDS</t>
  </si>
  <si>
    <t>FUEL_EMI.ktCO2.FR.TEL.TEL.PROCESSING.STEAM.RFG</t>
  </si>
  <si>
    <t>FUEL_EMI.ktCO2.FR.TEL.TEL.PROCESSING.STEAM.LPG</t>
  </si>
  <si>
    <t>FUEL_EMI.ktCO2.FR.TEL.TEL.PROCESSING.STEAM.DIESEL_LIQBIO</t>
  </si>
  <si>
    <t>FUEL_EMI.ktCO2.FR.TEL.TEL.PROCESSING.STEAM.RFO</t>
  </si>
  <si>
    <t>FUEL_EMI.ktCO2.FR.TEL.TEL.PROCESSING.STEAM.OTHER</t>
  </si>
  <si>
    <t>FUEL_EMI.ktCO2.FR.TEL.TEL.PROCESSING.STEAM.NG_BIOGAS</t>
  </si>
  <si>
    <t>FUEL_EMI.ktCO2.FR.TEL.TEL.PROCESSING.STEAM.DERIVED</t>
  </si>
  <si>
    <t>FUEL_EMI.ktCO2.FR.TEL.TEL.PROCESSING.STEAM.BIOMASS_WASTE</t>
  </si>
  <si>
    <t>FUEL_EMI.ktCO2.FR.TEL.TEL.PROCESSING.STEAM.STEAM_DISTR</t>
  </si>
  <si>
    <t>FUEL_EMI.ktCO2.FR.TEL.TEL.GENERIC.MECH.ELEC</t>
  </si>
  <si>
    <t>FUEL_EMI.ktCO2.FR.TEL.TEL.DRYING.TOTAL.TOTAL</t>
  </si>
  <si>
    <t>FUEL_EMI.ktCO2.FR.TEL.TEL.DRYING.THERM.SOLIDS</t>
  </si>
  <si>
    <t>FUEL_EMI.ktCO2.FR.TEL.TEL.DRYING.THERM.LPG</t>
  </si>
  <si>
    <t>FUEL_EMI.ktCO2.FR.TEL.TEL.DRYING.THERM.DIESEL_LIQBIO</t>
  </si>
  <si>
    <t>FUEL_EMI.ktCO2.FR.TEL.TEL.DRYING.THERM.RFO</t>
  </si>
  <si>
    <t>FUEL_EMI.ktCO2.FR.TEL.TEL.DRYING.THERM.NG_BIOGAS</t>
  </si>
  <si>
    <t>FUEL_EMI.ktCO2.FR.TEL.TEL.DRYING_STEAM.TOTAL.TOTAL</t>
  </si>
  <si>
    <t>FUEL_EMI.ktCO2.FR.TEL.TEL.DRYING_STEAM.STEAM.SOLIDS</t>
  </si>
  <si>
    <t>FUEL_EMI.ktCO2.FR.TEL.TEL.DRYING_STEAM.STEAM.RFG</t>
  </si>
  <si>
    <t>FUEL_EMI.ktCO2.FR.TEL.TEL.DRYING_STEAM.STEAM.LPG</t>
  </si>
  <si>
    <t>FUEL_EMI.ktCO2.FR.TEL.TEL.DRYING_STEAM.STEAM.DIESEL_LIQBIO</t>
  </si>
  <si>
    <t>FUEL_EMI.ktCO2.FR.TEL.TEL.DRYING_STEAM.STEAM.RFO</t>
  </si>
  <si>
    <t>FUEL_EMI.ktCO2.FR.TEL.TEL.DRYING_STEAM.STEAM.OTHER</t>
  </si>
  <si>
    <t>FUEL_EMI.ktCO2.FR.TEL.TEL.DRYING_STEAM.STEAM.NG_BIOGAS</t>
  </si>
  <si>
    <t>FUEL_EMI.ktCO2.FR.TEL.TEL.DRYING_STEAM.STEAM.DERIVED</t>
  </si>
  <si>
    <t>FUEL_EMI.ktCO2.FR.TEL.TEL.DRYING_STEAM.STEAM.BIOMASS_WASTE</t>
  </si>
  <si>
    <t>FUEL_EMI.ktCO2.FR.TEL.TEL.DRYING_STEAM.STEAM.STEAM_DISTR</t>
  </si>
  <si>
    <t>FUEL_EMI.ktCO2.FR.TEL.TEL.DRYING_ELEC.ELEC.ELEC</t>
  </si>
  <si>
    <t>FUEL_EMI.ktCO2.FR.TEL.TEL.DRYING_MICROW.MICROW.ELEC</t>
  </si>
  <si>
    <t>FUEL_EMI.ktCO2.FR.TEL.TEL.FINISHING.THERM.ELEC</t>
  </si>
  <si>
    <t>VA.Meuro2015.FR.WWP.WWP</t>
  </si>
  <si>
    <t>OUTPUT.index.FR.WWP.WWP</t>
  </si>
  <si>
    <t>CAP.index.FR.WWP.WWP</t>
  </si>
  <si>
    <t>NEWCAP.index.FR.WWP.WWP</t>
  </si>
  <si>
    <t>FEC.ktoe.FR.WWP.WWP.TOTAL.TOTAL.TOTAL</t>
  </si>
  <si>
    <t>FEC.ktoe.FR.WWP.WWP.TOTAL.TOTAL.SOLIDS</t>
  </si>
  <si>
    <t>FEC.ktoe.FR.WWP.WWP.TOTAL.TOTAL.RFG</t>
  </si>
  <si>
    <t>FEC.ktoe.FR.WWP.WWP.TOTAL.TOTAL.LPG</t>
  </si>
  <si>
    <t>FEC.ktoe.FR.WWP.WWP.TOTAL.TOTAL.DIESEL</t>
  </si>
  <si>
    <t>FEC.ktoe.FR.WWP.WWP.TOTAL.TOTAL.RFO</t>
  </si>
  <si>
    <t>FEC.ktoe.FR.WWP.WWP.TOTAL.TOTAL.OTHER</t>
  </si>
  <si>
    <t>FEC.ktoe.FR.WWP.WWP.TOTAL.TOTAL.NG</t>
  </si>
  <si>
    <t>FEC.ktoe.FR.WWP.WWP.TOTAL.TOTAL.DERIVED</t>
  </si>
  <si>
    <t>FEC.ktoe.FR.WWP.WWP.TOTAL.TOTAL.BIOMASS_WASTE</t>
  </si>
  <si>
    <t>FEC.ktoe.FR.WWP.WWP.TOTAL.TOTAL.BIOGAS</t>
  </si>
  <si>
    <t>FEC.ktoe.FR.WWP.WWP.TOTAL.TOTAL.LIQBIO</t>
  </si>
  <si>
    <t>FEC.ktoe.FR.WWP.WWP.TOTAL.TOTAL.SOLAR</t>
  </si>
  <si>
    <t>FEC.ktoe.FR.WWP.WWP.TOTAL.TOTAL.GEO</t>
  </si>
  <si>
    <t>FEC.ktoe.FR.WWP.WWP.TOTAL.TOTAL.AMBIENT</t>
  </si>
  <si>
    <t>FEC.ktoe.FR.WWP.WWP.TOTAL.TOTAL.STEAM_DISTR</t>
  </si>
  <si>
    <t>FEC.ktoe.FR.WWP.WWP.TOTAL.TOTAL.ELEC</t>
  </si>
  <si>
    <t>FEC.ktoe.FR.WWP.WWP.LIGHT.GENERIC.ELEC</t>
  </si>
  <si>
    <t>FEC.ktoe.FR.WWP.WWP.AIRCOMP.GENERIC.ELEC</t>
  </si>
  <si>
    <t>FEC.ktoe.FR.WWP.WWP.MOTOR.GENERIC.ELEC</t>
  </si>
  <si>
    <t>FEC.ktoe.FR.WWP.WWP.FANS.GENERIC.ELEC</t>
  </si>
  <si>
    <t>FEC.ktoe.FR.WWP.WWP.LOW_ENTH.TOTAL.TOTAL</t>
  </si>
  <si>
    <t>FEC.ktoe.FR.WWP.WWP.LOW_ENTH.THERM.DIESEL_LIQBIO</t>
  </si>
  <si>
    <t>FEC.ktoe.FR.WWP.WWP.LOW_ENTH.THERM.NG_BIOGAS</t>
  </si>
  <si>
    <t>FEC.ktoe.FR.WWP.WWP.LOW_ENTH.THERM.SOLAR_GEO</t>
  </si>
  <si>
    <t>FEC.ktoe.FR.WWP.WWP.LOW_ENTH.HP.AMBIENT</t>
  </si>
  <si>
    <t>FEC.ktoe.FR.WWP.WWP.LOW_ENTH.THERM.ELEC</t>
  </si>
  <si>
    <t>Wood: Specific processes with steam</t>
  </si>
  <si>
    <t>FEC.ktoe.FR.WWP.WWP.PROCESSING.TOTAL.TOTAL</t>
  </si>
  <si>
    <t>FEC.ktoe.FR.WWP.WWP.PROCESSING.STEAM.SOLIDS</t>
  </si>
  <si>
    <t>FEC.ktoe.FR.WWP.WWP.PROCESSING.STEAM.RFG</t>
  </si>
  <si>
    <t>FEC.ktoe.FR.WWP.WWP.PROCESSING.STEAM.LPG</t>
  </si>
  <si>
    <t>FEC.ktoe.FR.WWP.WWP.PROCESSING.STEAM.DIESEL_LIQBIO</t>
  </si>
  <si>
    <t>FEC.ktoe.FR.WWP.WWP.PROCESSING.STEAM.RFO</t>
  </si>
  <si>
    <t>FEC.ktoe.FR.WWP.WWP.PROCESSING.STEAM.OTHER</t>
  </si>
  <si>
    <t>FEC.ktoe.FR.WWP.WWP.PROCESSING.STEAM.NG_BIOGAS</t>
  </si>
  <si>
    <t>FEC.ktoe.FR.WWP.WWP.PROCESSING.STEAM.DERIVED</t>
  </si>
  <si>
    <t>FEC.ktoe.FR.WWP.WWP.PROCESSING.STEAM.BIOMASS_WASTE</t>
  </si>
  <si>
    <t>FEC.ktoe.FR.WWP.WWP.PROCESSING.STEAM.STEAM_DISTR</t>
  </si>
  <si>
    <t>Wood: Electric mechanical processes</t>
  </si>
  <si>
    <t>FEC.ktoe.FR.WWP.WWP.GENERIC.MECH.ELEC</t>
  </si>
  <si>
    <t>Wood: Drying</t>
  </si>
  <si>
    <t>Wood: Thermal drying</t>
  </si>
  <si>
    <t>FEC.ktoe.FR.WWP.WWP.DRYING.TOTAL.TOTAL</t>
  </si>
  <si>
    <t>FEC.ktoe.FR.WWP.WWP.DRYING.THERM.SOLIDS</t>
  </si>
  <si>
    <t>FEC.ktoe.FR.WWP.WWP.DRYING.THERM.LPG</t>
  </si>
  <si>
    <t>FEC.ktoe.FR.WWP.WWP.DRYING.THERM.DIESEL_LIQBIO</t>
  </si>
  <si>
    <t>FEC.ktoe.FR.WWP.WWP.DRYING.THERM.RFO</t>
  </si>
  <si>
    <t>FEC.ktoe.FR.WWP.WWP.DRYING.THERM.NG_BIOGAS</t>
  </si>
  <si>
    <t>Wood: Steam drying</t>
  </si>
  <si>
    <t>FEC.ktoe.FR.WWP.WWP.DRYING_STEAM.TOTAL.TOTAL</t>
  </si>
  <si>
    <t>FEC.ktoe.FR.WWP.WWP.DRYING_STEAM.STEAM.SOLIDS</t>
  </si>
  <si>
    <t>FEC.ktoe.FR.WWP.WWP.DRYING_STEAM.STEAM.RFG</t>
  </si>
  <si>
    <t>FEC.ktoe.FR.WWP.WWP.DRYING_STEAM.STEAM.LPG</t>
  </si>
  <si>
    <t>FEC.ktoe.FR.WWP.WWP.DRYING_STEAM.STEAM.DIESEL_LIQBIO</t>
  </si>
  <si>
    <t>FEC.ktoe.FR.WWP.WWP.DRYING_STEAM.STEAM.RFO</t>
  </si>
  <si>
    <t>FEC.ktoe.FR.WWP.WWP.DRYING_STEAM.STEAM.OTHER</t>
  </si>
  <si>
    <t>FEC.ktoe.FR.WWP.WWP.DRYING_STEAM.STEAM.NG_BIOGAS</t>
  </si>
  <si>
    <t>FEC.ktoe.FR.WWP.WWP.DRYING_STEAM.STEAM.DERIVED</t>
  </si>
  <si>
    <t>FEC.ktoe.FR.WWP.WWP.DRYING_STEAM.STEAM.BIOMASS_WASTE</t>
  </si>
  <si>
    <t>FEC.ktoe.FR.WWP.WWP.DRYING_STEAM.STEAM.STEAM_DISTR</t>
  </si>
  <si>
    <t>Wood: Electric drying</t>
  </si>
  <si>
    <t>FEC.ktoe.FR.WWP.WWP.DRYING_ELEC.ELEC.ELEC</t>
  </si>
  <si>
    <t>Wood: Microwave drying</t>
  </si>
  <si>
    <t>FEC.ktoe.FR.WWP.WWP.DRYING_MICROW.MICROW.ELEC</t>
  </si>
  <si>
    <t>Wood: Finishing Electric</t>
  </si>
  <si>
    <t>FEC.ktoe.FR.WWP.WWP.FINISHING.ELEC.ELEC</t>
  </si>
  <si>
    <t>UED.ktoe.FR.WWP.WWP.TOTAL.TOTAL.TOTAL</t>
  </si>
  <si>
    <t>UED.ktoe.FR.WWP.WWP.LIGHT.GENERIC.ELEC</t>
  </si>
  <si>
    <t>UED.ktoe.FR.WWP.WWP.AIRCOMP.GENERIC.ELEC</t>
  </si>
  <si>
    <t>UED.ktoe.FR.WWP.WWP.MOTOR.GENERIC.ELEC</t>
  </si>
  <si>
    <t>UED.ktoe.FR.WWP.WWP.FANS.GENERIC.ELEC</t>
  </si>
  <si>
    <t>UED.ktoe.FR.WWP.WWP.LOW_ENTH.TOTAL.TOTAL</t>
  </si>
  <si>
    <t>UED.ktoe.FR.WWP.WWP.LOW_ENTH.THERM.DIESEL_LIQBIO</t>
  </si>
  <si>
    <t>UED.ktoe.FR.WWP.WWP.LOW_ENTH.THERM.NG_BIOGAS</t>
  </si>
  <si>
    <t>UED.ktoe.FR.WWP.WWP.LOW_ENTH.THERM.SOLAR_GEO</t>
  </si>
  <si>
    <t>UED.ktoe.FR.WWP.WWP.LOW_ENTH.HP.AMBIENT</t>
  </si>
  <si>
    <t>UED.ktoe.FR.WWP.WWP.LOW_ENTH.THERM.ELEC</t>
  </si>
  <si>
    <t>UED.ktoe.FR.WWP.WWP.PROCESSING.TOTAL.TOTAL</t>
  </si>
  <si>
    <t>UED.ktoe.FR.WWP.WWP.PROCESSING.STEAM.SOLIDS</t>
  </si>
  <si>
    <t>UED.ktoe.FR.WWP.WWP.PROCESSING.STEAM.RFG</t>
  </si>
  <si>
    <t>UED.ktoe.FR.WWP.WWP.PROCESSING.STEAM.LPG</t>
  </si>
  <si>
    <t>UED.ktoe.FR.WWP.WWP.PROCESSING.STEAM.DIESEL_LIQBIO</t>
  </si>
  <si>
    <t>UED.ktoe.FR.WWP.WWP.PROCESSING.STEAM.RFO</t>
  </si>
  <si>
    <t>UED.ktoe.FR.WWP.WWP.PROCESSING.STEAM.OTHER</t>
  </si>
  <si>
    <t>UED.ktoe.FR.WWP.WWP.PROCESSING.STEAM.NG_BIOGAS</t>
  </si>
  <si>
    <t>UED.ktoe.FR.WWP.WWP.PROCESSING.STEAM.DERIVED</t>
  </si>
  <si>
    <t>UED.ktoe.FR.WWP.WWP.PROCESSING.STEAM.BIOMASS_WASTE</t>
  </si>
  <si>
    <t>UED.ktoe.FR.WWP.WWP.PROCESSING.STEAM.STEAM_DISTR</t>
  </si>
  <si>
    <t>UED.ktoe.FR.WWP.WWP.GENERIC.MECH.ELEC</t>
  </si>
  <si>
    <t>UED.ktoe.FR.WWP.WWP.DRYING.TOTAL.TOTAL</t>
  </si>
  <si>
    <t>UED.ktoe.FR.WWP.WWP.DRYING.THERM.SOLIDS</t>
  </si>
  <si>
    <t>UED.ktoe.FR.WWP.WWP.DRYING.THERM.LPG</t>
  </si>
  <si>
    <t>UED.ktoe.FR.WWP.WWP.DRYING.THERM.DIESEL_LIQBIO</t>
  </si>
  <si>
    <t>UED.ktoe.FR.WWP.WWP.DRYING.THERM.RFO</t>
  </si>
  <si>
    <t>UED.ktoe.FR.WWP.WWP.DRYING.THERM.NG_BIOGAS</t>
  </si>
  <si>
    <t>UED.ktoe.FR.WWP.WWP.DRYING_STEAM.TOTAL.TOTAL</t>
  </si>
  <si>
    <t>UED.ktoe.FR.WWP.WWP.DRYING_STEAM.STEAM.SOLIDS</t>
  </si>
  <si>
    <t>UED.ktoe.FR.WWP.WWP.DRYING_STEAM.STEAM.RFG</t>
  </si>
  <si>
    <t>UED.ktoe.FR.WWP.WWP.DRYING_STEAM.STEAM.LPG</t>
  </si>
  <si>
    <t>UED.ktoe.FR.WWP.WWP.DRYING_STEAM.STEAM.DIESEL_LIQBIO</t>
  </si>
  <si>
    <t>UED.ktoe.FR.WWP.WWP.DRYING_STEAM.STEAM.RFO</t>
  </si>
  <si>
    <t>UED.ktoe.FR.WWP.WWP.DRYING_STEAM.STEAM.OTHER</t>
  </si>
  <si>
    <t>UED.ktoe.FR.WWP.WWP.DRYING_STEAM.STEAM.NG_BIOGAS</t>
  </si>
  <si>
    <t>UED.ktoe.FR.WWP.WWP.DRYING_STEAM.STEAM.DERIVED</t>
  </si>
  <si>
    <t>UED.ktoe.FR.WWP.WWP.DRYING_STEAM.STEAM.BIOMASS_WASTE</t>
  </si>
  <si>
    <t>UED.ktoe.FR.WWP.WWP.DRYING_STEAM.STEAM.STEAM_DISTR</t>
  </si>
  <si>
    <t>UED.ktoe.FR.WWP.WWP.DRYING_ELEC.ELEC.ELEC</t>
  </si>
  <si>
    <t>UED.ktoe.FR.WWP.WWP.DRYING_MICROW.MICROW.ELEC</t>
  </si>
  <si>
    <t>UED.ktoe.FR.WWP.WWP.FINISHING.ELEC.ELEC</t>
  </si>
  <si>
    <t>FUEL_EMI.ktCO2.FR.WWP.WWP.TOTAL.TOTAL.TOTAL</t>
  </si>
  <si>
    <t>FUEL_EMI.ktCO2.FR.WWP.WWP.LIGHT.GENERIC.ELEC</t>
  </si>
  <si>
    <t>FUEL_EMI.ktCO2.FR.WWP.WWP.AIRCOMP.GENERIC.ELEC</t>
  </si>
  <si>
    <t>FUEL_EMI.ktCO2.FR.WWP.WWP.MOTOR.GENERIC.ELEC</t>
  </si>
  <si>
    <t>FUEL_EMI.ktCO2.FR.WWP.WWP.FANS.GENERIC.ELEC</t>
  </si>
  <si>
    <t>FUEL_EMI.ktCO2.FR.WWP.WWP.LOW_ENTH.TOTAL.TOTAL</t>
  </si>
  <si>
    <t>FUEL_EMI.ktCO2.FR.WWP.WWP.LOW_ENTH.THERM.DIESEL_LIQBIO</t>
  </si>
  <si>
    <t>FUEL_EMI.ktCO2.FR.WWP.WWP.LOW_ENTH.THERM.NG_BIOGAS</t>
  </si>
  <si>
    <t>FUEL_EMI.ktCO2.FR.WWP.WWP.LOW_ENTH.THERM.SOLAR_GEO</t>
  </si>
  <si>
    <t>FUEL_EMI.ktCO2.FR.WWP.WWP.LOW_ENTH.HP.AMBIENT</t>
  </si>
  <si>
    <t>FUEL_EMI.ktCO2.FR.WWP.WWP.LOW_ENTH.THERM.ELEC</t>
  </si>
  <si>
    <t>FUEL_EMI.ktCO2.FR.WWP.WWP.PROCESSING.TOTAL.TOTAL</t>
  </si>
  <si>
    <t>FUEL_EMI.ktCO2.FR.WWP.WWP.PROCESSING.STEAM.SOLIDS</t>
  </si>
  <si>
    <t>FUEL_EMI.ktCO2.FR.WWP.WWP.PROCESSING.STEAM.RFG</t>
  </si>
  <si>
    <t>FUEL_EMI.ktCO2.FR.WWP.WWP.PROCESSING.STEAM.LPG</t>
  </si>
  <si>
    <t>FUEL_EMI.ktCO2.FR.WWP.WWP.PROCESSING.STEAM.DIESEL_LIQBIO</t>
  </si>
  <si>
    <t>FUEL_EMI.ktCO2.FR.WWP.WWP.PROCESSING.STEAM.RFO</t>
  </si>
  <si>
    <t>FUEL_EMI.ktCO2.FR.WWP.WWP.PROCESSING.STEAM.OTHER</t>
  </si>
  <si>
    <t>FUEL_EMI.ktCO2.FR.WWP.WWP.PROCESSING.STEAM.NG_BIOGAS</t>
  </si>
  <si>
    <t>FUEL_EMI.ktCO2.FR.WWP.WWP.PROCESSING.STEAM.DERIVED</t>
  </si>
  <si>
    <t>FUEL_EMI.ktCO2.FR.WWP.WWP.PROCESSING.STEAM.BIOMASS_WASTE</t>
  </si>
  <si>
    <t>FUEL_EMI.ktCO2.FR.WWP.WWP.PROCESSING.STEAM.STEAM_DISTR</t>
  </si>
  <si>
    <t>FUEL_EMI.ktCO2.FR.WWP.WWP.GENERIC.MECH.ELEC</t>
  </si>
  <si>
    <t>FUEL_EMI.ktCO2.FR.WWP.WWP.DRYING.TOTAL.TOTAL</t>
  </si>
  <si>
    <t>FUEL_EMI.ktCO2.FR.WWP.WWP.DRYING.THERM.SOLIDS</t>
  </si>
  <si>
    <t>FUEL_EMI.ktCO2.FR.WWP.WWP.DRYING.THERM.LPG</t>
  </si>
  <si>
    <t>FUEL_EMI.ktCO2.FR.WWP.WWP.DRYING.THERM.DIESEL_LIQBIO</t>
  </si>
  <si>
    <t>FUEL_EMI.ktCO2.FR.WWP.WWP.DRYING.THERM.RFO</t>
  </si>
  <si>
    <t>FUEL_EMI.ktCO2.FR.WWP.WWP.DRYING.THERM.NG_BIOGAS</t>
  </si>
  <si>
    <t>FUEL_EMI.ktCO2.FR.WWP.WWP.DRYING_STEAM.TOTAL.TOTAL</t>
  </si>
  <si>
    <t>FUEL_EMI.ktCO2.FR.WWP.WWP.DRYING_STEAM.STEAM.SOLIDS</t>
  </si>
  <si>
    <t>FUEL_EMI.ktCO2.FR.WWP.WWP.DRYING_STEAM.STEAM.RFG</t>
  </si>
  <si>
    <t>FUEL_EMI.ktCO2.FR.WWP.WWP.DRYING_STEAM.STEAM.LPG</t>
  </si>
  <si>
    <t>FUEL_EMI.ktCO2.FR.WWP.WWP.DRYING_STEAM.STEAM.DIESEL_LIQBIO</t>
  </si>
  <si>
    <t>FUEL_EMI.ktCO2.FR.WWP.WWP.DRYING_STEAM.STEAM.RFO</t>
  </si>
  <si>
    <t>FUEL_EMI.ktCO2.FR.WWP.WWP.DRYING_STEAM.STEAM.OTHER</t>
  </si>
  <si>
    <t>FUEL_EMI.ktCO2.FR.WWP.WWP.DRYING_STEAM.STEAM.NG_BIOGAS</t>
  </si>
  <si>
    <t>FUEL_EMI.ktCO2.FR.WWP.WWP.DRYING_STEAM.STEAM.DERIVED</t>
  </si>
  <si>
    <t>FUEL_EMI.ktCO2.FR.WWP.WWP.DRYING_STEAM.STEAM.BIOMASS_WASTE</t>
  </si>
  <si>
    <t>FUEL_EMI.ktCO2.FR.WWP.WWP.DRYING_STEAM.STEAM.STEAM_DISTR</t>
  </si>
  <si>
    <t>FUEL_EMI.ktCO2.FR.WWP.WWP.DRYING_ELEC.ELEC.ELEC</t>
  </si>
  <si>
    <t>FUEL_EMI.ktCO2.FR.WWP.WWP.DRYING_MICROW.MICROW.ELEC</t>
  </si>
  <si>
    <t>FUEL_EMI.ktCO2.FR.WWP.WWP.FINISHING.ELEC.ELEC</t>
  </si>
  <si>
    <t>VA.Meuro2015.FR.OIS.OIS</t>
  </si>
  <si>
    <t>OUTPUT.index.FR.OIS.OIS</t>
  </si>
  <si>
    <t>CAP.index.FR.OIS.OIS</t>
  </si>
  <si>
    <t>NEWCAP.index.FR.OIS.OIS</t>
  </si>
  <si>
    <t>Energy consumption (ktoe)*</t>
  </si>
  <si>
    <t>FEC.ktoe.FR.OIS.OIS.TOTAL.TOTAL.TOTAL</t>
  </si>
  <si>
    <t>FEC.ktoe.FR.OIS.OIS.TOTAL.TOTAL.SOLIDS</t>
  </si>
  <si>
    <t>FEC.ktoe.FR.OIS.OIS.TOTAL.TOTAL.RFG</t>
  </si>
  <si>
    <t>FEC.ktoe.FR.OIS.OIS.TOTAL.TOTAL.LPG</t>
  </si>
  <si>
    <t>FEC.ktoe.FR.OIS.OIS.TOTAL.TOTAL.DIESEL</t>
  </si>
  <si>
    <t>FEC.ktoe.FR.OIS.OIS.TOTAL.TOTAL.RFO</t>
  </si>
  <si>
    <t>FEC.ktoe.FR.OIS.OIS.TOTAL.TOTAL.OTHER</t>
  </si>
  <si>
    <t>FEC.ktoe.FR.OIS.OIS.TOTAL.TOTAL.NG</t>
  </si>
  <si>
    <t>FEC.ktoe.FR.OIS.OIS.TOTAL.TOTAL.DERIVED</t>
  </si>
  <si>
    <t>FEC.ktoe.FR.OIS.OIS.TOTAL.TOTAL.BIOMASS_WASTE</t>
  </si>
  <si>
    <t>FEC.ktoe.FR.OIS.OIS.TOTAL.TOTAL.BIOGAS</t>
  </si>
  <si>
    <t>FEC.ktoe.FR.OIS.OIS.TOTAL.TOTAL.LIQBIO</t>
  </si>
  <si>
    <t>FEC.ktoe.FR.OIS.OIS.TOTAL.TOTAL.SOLAR</t>
  </si>
  <si>
    <t>FEC.ktoe.FR.OIS.OIS.TOTAL.TOTAL.GEO</t>
  </si>
  <si>
    <t>FEC.ktoe.FR.OIS.OIS.TOTAL.TOTAL.AMBIENT</t>
  </si>
  <si>
    <t>FEC.ktoe.FR.OIS.OIS.TOTAL.TOTAL.STEAM_DISTR</t>
  </si>
  <si>
    <t>FEC.ktoe.FR.OIS.OIS.TOTAL.TOTAL.ELEC</t>
  </si>
  <si>
    <t>*Energy consumption includes consumption in Mining and Quarrying and Construction sectors</t>
  </si>
  <si>
    <t>FEC.ktoe.FR.OIS.OIS.LIGHT.GENERIC.ELEC</t>
  </si>
  <si>
    <t>FEC.ktoe.FR.OIS.OIS.AIRCOMP.GENERIC.ELEC</t>
  </si>
  <si>
    <t>FEC.ktoe.FR.OIS.OIS.MOTOR.GENERIC.ELEC</t>
  </si>
  <si>
    <t>FEC.ktoe.FR.OIS.OIS.FANS.GENERIC.ELEC</t>
  </si>
  <si>
    <t>FEC.ktoe.FR.OIS.OIS.LOW_ENTH.TOTAL.TOTAL</t>
  </si>
  <si>
    <t>FEC.ktoe.FR.OIS.OIS.LOW_ENTH.THERM.DIESEL_LIQBIO</t>
  </si>
  <si>
    <t>FEC.ktoe.FR.OIS.OIS.LOW_ENTH.THERM.NG_BIOGAS</t>
  </si>
  <si>
    <t>FEC.ktoe.FR.OIS.OIS.LOW_ENTH.THERM.SOLAR_GEO</t>
  </si>
  <si>
    <t>FEC.ktoe.FR.OIS.OIS.LOW_ENTH.HP.AMBIENT</t>
  </si>
  <si>
    <t>FEC.ktoe.FR.OIS.OIS.LOW_ENTH.THERM.ELEC</t>
  </si>
  <si>
    <t>Other Industrial sectors: Steam processing</t>
  </si>
  <si>
    <t>FEC.ktoe.FR.OIS.OIS.PROCESSING.TOTAL.TOTAL</t>
  </si>
  <si>
    <t>FEC.ktoe.FR.OIS.OIS.PROCESSING.STEAM.SOLIDS</t>
  </si>
  <si>
    <t>FEC.ktoe.FR.OIS.OIS.PROCESSING.STEAM.RFG</t>
  </si>
  <si>
    <t>FEC.ktoe.FR.OIS.OIS.PROCESSING.STEAM.LPG</t>
  </si>
  <si>
    <t>FEC.ktoe.FR.OIS.OIS.PROCESSING.STEAM.DIESEL_LIQBIO</t>
  </si>
  <si>
    <t>FEC.ktoe.FR.OIS.OIS.PROCESSING.STEAM.RFO</t>
  </si>
  <si>
    <t>FEC.ktoe.FR.OIS.OIS.PROCESSING.STEAM.OTHER</t>
  </si>
  <si>
    <t>FEC.ktoe.FR.OIS.OIS.PROCESSING.STEAM.NG_BIOGAS</t>
  </si>
  <si>
    <t>FEC.ktoe.FR.OIS.OIS.PROCESSING.STEAM.DERIVED</t>
  </si>
  <si>
    <t>FEC.ktoe.FR.OIS.OIS.PROCESSING.STEAM.BIOMASS_WASTE</t>
  </si>
  <si>
    <t>FEC.ktoe.FR.OIS.OIS.PROCESSING.STEAM.STEAM_DISTR</t>
  </si>
  <si>
    <t>Other Industrial sectors: Process heating</t>
  </si>
  <si>
    <t>Other Industrial sectors: Thermal processing</t>
  </si>
  <si>
    <t>FEC.ktoe.FR.OIS.OIS.PROC_HEAT.TOTAL.TOTAL</t>
  </si>
  <si>
    <t>FEC.ktoe.FR.OIS.OIS.PROC_HEAT.THERM.SOLIDS</t>
  </si>
  <si>
    <t>FEC.ktoe.FR.OIS.OIS.PROC_HEAT.THERM.LPG</t>
  </si>
  <si>
    <t>FEC.ktoe.FR.OIS.OIS.PROC_HEAT.THERM.DIESEL_LIQBIO</t>
  </si>
  <si>
    <t>FEC.ktoe.FR.OIS.OIS.PROC_HEAT.THERM.RFO</t>
  </si>
  <si>
    <t>FEC.ktoe.FR.OIS.OIS.PROC_HEAT.THERM.NG_BIOGAS</t>
  </si>
  <si>
    <t>Other Industrial sectors: Electric processing</t>
  </si>
  <si>
    <t>FEC.ktoe.FR.OIS.OIS.PROC_HEAT_ELEC.ELEC.ELEC</t>
  </si>
  <si>
    <t>Other Industrial sectors: Drying</t>
  </si>
  <si>
    <t>Other Industries: Thermal drying</t>
  </si>
  <si>
    <t>FEC.ktoe.FR.OIS.OIS.DRYING.TOTAL.TOTAL</t>
  </si>
  <si>
    <t>FEC.ktoe.FR.OIS.OIS.DRYING.THERM.SOLIDS</t>
  </si>
  <si>
    <t>FEC.ktoe.FR.OIS.OIS.DRYING.THERM.LPG</t>
  </si>
  <si>
    <t>FEC.ktoe.FR.OIS.OIS.DRYING.THERM.DIESEL_LIQBIO</t>
  </si>
  <si>
    <t>FEC.ktoe.FR.OIS.OIS.DRYING.THERM.RFO</t>
  </si>
  <si>
    <t>FEC.ktoe.FR.OIS.OIS.DRYING.THERM.NG_BIOGAS</t>
  </si>
  <si>
    <t>Other Industries: Steam drying</t>
  </si>
  <si>
    <t>FEC.ktoe.FR.OIS.OIS.DRYING_STEAM.TOTAL.TOTAL</t>
  </si>
  <si>
    <t>FEC.ktoe.FR.OIS.OIS.DRYING_STEAM.STEAM.SOLIDS</t>
  </si>
  <si>
    <t>FEC.ktoe.FR.OIS.OIS.DRYING_STEAM.STEAM.RFG</t>
  </si>
  <si>
    <t>FEC.ktoe.FR.OIS.OIS.DRYING_STEAM.STEAM.LPG</t>
  </si>
  <si>
    <t>FEC.ktoe.FR.OIS.OIS.DRYING_STEAM.STEAM.DIESEL_LIQBIO</t>
  </si>
  <si>
    <t>FEC.ktoe.FR.OIS.OIS.DRYING_STEAM.STEAM.RFO</t>
  </si>
  <si>
    <t>FEC.ktoe.FR.OIS.OIS.DRYING_STEAM.STEAM.OTHER</t>
  </si>
  <si>
    <t>FEC.ktoe.FR.OIS.OIS.DRYING_STEAM.STEAM.NG_BIOGAS</t>
  </si>
  <si>
    <t>FEC.ktoe.FR.OIS.OIS.DRYING_STEAM.STEAM.DERIVED</t>
  </si>
  <si>
    <t>FEC.ktoe.FR.OIS.OIS.DRYING_STEAM.STEAM.BIOMASS_WASTE</t>
  </si>
  <si>
    <t>FEC.ktoe.FR.OIS.OIS.DRYING_STEAM.STEAM.STEAM_DISTR</t>
  </si>
  <si>
    <t>Other Industries: Electric drying</t>
  </si>
  <si>
    <t>FEC.ktoe.FR.OIS.OIS.DRYING_ELEC.ELEC.ELEC</t>
  </si>
  <si>
    <t>Other Industrial sectors: Process Cooling</t>
  </si>
  <si>
    <t>Other Industries: Thermal cooling</t>
  </si>
  <si>
    <t>FEC.ktoe.FR.OIS.OIS.PROC_COOL_THERM.THERM.NG_BIOGAS</t>
  </si>
  <si>
    <t>Other Industries: Steam cooling</t>
  </si>
  <si>
    <t>FEC.ktoe.FR.OIS.OIS.PROC_COOL_STEAM.TOTAL.TOTAL</t>
  </si>
  <si>
    <t>FEC.ktoe.FR.OIS.OIS.PROC_COOL_STEAM.STEAM.SOLIDS</t>
  </si>
  <si>
    <t>FEC.ktoe.FR.OIS.OIS.PROC_COOL_STEAM.STEAM.RFG</t>
  </si>
  <si>
    <t>FEC.ktoe.FR.OIS.OIS.PROC_COOL_STEAM.STEAM.LPG</t>
  </si>
  <si>
    <t>FEC.ktoe.FR.OIS.OIS.PROC_COOL_STEAM.STEAM.DIESEL_LIQBIO</t>
  </si>
  <si>
    <t>FEC.ktoe.FR.OIS.OIS.PROC_COOL_STEAM.STEAM.RFO</t>
  </si>
  <si>
    <t>FEC.ktoe.FR.OIS.OIS.PROC_COOL_STEAM.STEAM.OTHER</t>
  </si>
  <si>
    <t>FEC.ktoe.FR.OIS.OIS.PROC_COOL_STEAM.STEAM.NG_BIOGAS</t>
  </si>
  <si>
    <t>FEC.ktoe.FR.OIS.OIS.PROC_COOL_STEAM.STEAM.DERIVED</t>
  </si>
  <si>
    <t>FEC.ktoe.FR.OIS.OIS.PROC_COOL_STEAM.STEAM.BIOMASS_WASTE</t>
  </si>
  <si>
    <t>FEC.ktoe.FR.OIS.OIS.PROC_COOL_STEAM.STEAM.STEAM_DISTR</t>
  </si>
  <si>
    <t>Other Industries: Electric cooling</t>
  </si>
  <si>
    <t>FEC.ktoe.FR.OIS.OIS.PROC_COOL_ELEC.ELEC.ELEC</t>
  </si>
  <si>
    <t>Other Industrial sectors: Diesel motors (incl. biofuels)</t>
  </si>
  <si>
    <t>FEC.ktoe.FR.OIS.OIS.MOTOR.MECH.DIESEL_LIQBIO</t>
  </si>
  <si>
    <t>Other Industrial sectors: Electric machinery</t>
  </si>
  <si>
    <t>FEC.ktoe.FR.OIS.OIS.GENERIC.MECH.ELEC</t>
  </si>
  <si>
    <t>Other Industrial sectors: Diesel motors</t>
  </si>
  <si>
    <t>UED.ktoe.FR.OIS.OIS.TOTAL.TOTAL.TOTAL</t>
  </si>
  <si>
    <t>UED.ktoe.FR.OIS.OIS.LIGHT.GENERIC.ELEC</t>
  </si>
  <si>
    <t>UED.ktoe.FR.OIS.OIS.AIRCOMP.GENERIC.ELEC</t>
  </si>
  <si>
    <t>UED.ktoe.FR.OIS.OIS.MOTOR.GENERIC.ELEC</t>
  </si>
  <si>
    <t>UED.ktoe.FR.OIS.OIS.FANS.GENERIC.ELEC</t>
  </si>
  <si>
    <t>UED.ktoe.FR.OIS.OIS.LOW_ENTH.TOTAL.TOTAL</t>
  </si>
  <si>
    <t>UED.ktoe.FR.OIS.OIS.LOW_ENTH.THERM.DIESEL_LIQBIO</t>
  </si>
  <si>
    <t>UED.ktoe.FR.OIS.OIS.LOW_ENTH.THERM.NG_BIOGAS</t>
  </si>
  <si>
    <t>UED.ktoe.FR.OIS.OIS.LOW_ENTH.THERM.SOLAR_GEO</t>
  </si>
  <si>
    <t>UED.ktoe.FR.OIS.OIS.LOW_ENTH.HP.AMBIENT</t>
  </si>
  <si>
    <t>UED.ktoe.FR.OIS.OIS.LOW_ENTH.THERM.ELEC</t>
  </si>
  <si>
    <t>UED.ktoe.FR.OIS.OIS.PROCESSING.TOTAL.TOTAL</t>
  </si>
  <si>
    <t>UED.ktoe.FR.OIS.OIS.PROCESSING.STEAM.SOLIDS</t>
  </si>
  <si>
    <t>UED.ktoe.FR.OIS.OIS.PROCESSING.STEAM.RFG</t>
  </si>
  <si>
    <t>UED.ktoe.FR.OIS.OIS.PROCESSING.STEAM.LPG</t>
  </si>
  <si>
    <t>UED.ktoe.FR.OIS.OIS.PROCESSING.STEAM.DIESEL_LIQBIO</t>
  </si>
  <si>
    <t>UED.ktoe.FR.OIS.OIS.PROCESSING.STEAM.RFO</t>
  </si>
  <si>
    <t>UED.ktoe.FR.OIS.OIS.PROCESSING.STEAM.OTHER</t>
  </si>
  <si>
    <t>UED.ktoe.FR.OIS.OIS.PROCESSING.STEAM.NG_BIOGAS</t>
  </si>
  <si>
    <t>UED.ktoe.FR.OIS.OIS.PROCESSING.STEAM.DERIVED</t>
  </si>
  <si>
    <t>UED.ktoe.FR.OIS.OIS.PROCESSING.STEAM.BIOMASS_WASTE</t>
  </si>
  <si>
    <t>UED.ktoe.FR.OIS.OIS.PROCESSING.STEAM.STEAM_DISTR</t>
  </si>
  <si>
    <t>UED.ktoe.FR.OIS.OIS.PROC_HEAT.TOTAL.TOTAL</t>
  </si>
  <si>
    <t>UED.ktoe.FR.OIS.OIS.PROC_HEAT.THERM.SOLIDS</t>
  </si>
  <si>
    <t>UED.ktoe.FR.OIS.OIS.PROC_HEAT.THERM.LPG</t>
  </si>
  <si>
    <t>UED.ktoe.FR.OIS.OIS.PROC_HEAT.THERM.DIESEL_LIQBIO</t>
  </si>
  <si>
    <t>UED.ktoe.FR.OIS.OIS.PROC_HEAT.THERM.RFO</t>
  </si>
  <si>
    <t>UED.ktoe.FR.OIS.OIS.PROC_HEAT.THERM.NG_BIOGAS</t>
  </si>
  <si>
    <t>UED.ktoe.FR.OIS.OIS.PROC_HEAT_ELEC.ELEC.ELEC</t>
  </si>
  <si>
    <t>UED.ktoe.FR.OIS.OIS.DRYING.TOTAL.TOTAL</t>
  </si>
  <si>
    <t>UED.ktoe.FR.OIS.OIS.DRYING.THERM.SOLIDS</t>
  </si>
  <si>
    <t>UED.ktoe.FR.OIS.OIS.DRYING.THERM.LPG</t>
  </si>
  <si>
    <t>UED.ktoe.FR.OIS.OIS.DRYING.THERM.DIESEL_LIQBIO</t>
  </si>
  <si>
    <t>UED.ktoe.FR.OIS.OIS.DRYING.THERM.RFO</t>
  </si>
  <si>
    <t>UED.ktoe.FR.OIS.OIS.DRYING.THERM.NG_BIOGAS</t>
  </si>
  <si>
    <t>UED.ktoe.FR.OIS.OIS.DRYING_STEAM.TOTAL.TOTAL</t>
  </si>
  <si>
    <t>UED.ktoe.FR.OIS.OIS.DRYING_STEAM.STEAM.SOLIDS</t>
  </si>
  <si>
    <t>UED.ktoe.FR.OIS.OIS.DRYING_STEAM.STEAM.RFG</t>
  </si>
  <si>
    <t>UED.ktoe.FR.OIS.OIS.DRYING_STEAM.STEAM.LPG</t>
  </si>
  <si>
    <t>UED.ktoe.FR.OIS.OIS.DRYING_STEAM.STEAM.DIESEL_LIQBIO</t>
  </si>
  <si>
    <t>UED.ktoe.FR.OIS.OIS.DRYING_STEAM.STEAM.RFO</t>
  </si>
  <si>
    <t>UED.ktoe.FR.OIS.OIS.DRYING_STEAM.STEAM.OTHER</t>
  </si>
  <si>
    <t>UED.ktoe.FR.OIS.OIS.DRYING_STEAM.STEAM.NG_BIOGAS</t>
  </si>
  <si>
    <t>UED.ktoe.FR.OIS.OIS.DRYING_STEAM.STEAM.DERIVED</t>
  </si>
  <si>
    <t>UED.ktoe.FR.OIS.OIS.DRYING_STEAM.STEAM.BIOMASS_WASTE</t>
  </si>
  <si>
    <t>UED.ktoe.FR.OIS.OIS.DRYING_STEAM.STEAM.STEAM_DISTR</t>
  </si>
  <si>
    <t>UED.ktoe.FR.OIS.OIS.DRYING_ELEC.ELEC.ELEC</t>
  </si>
  <si>
    <t>UED.ktoe.FR.OIS.OIS.PROC_COOL_THERM.THERM.NG_BIOGAS</t>
  </si>
  <si>
    <t>UED.ktoe.FR.OIS.OIS.PROC_COOL_STEAM.TOTAL.TOTAL</t>
  </si>
  <si>
    <t>UED.ktoe.FR.OIS.OIS.PROC_COOL_STEAM.STEAM.SOLIDS</t>
  </si>
  <si>
    <t>UED.ktoe.FR.OIS.OIS.PROC_COOL_STEAM.STEAM.RFG</t>
  </si>
  <si>
    <t>UED.ktoe.FR.OIS.OIS.PROC_COOL_STEAM.STEAM.LPG</t>
  </si>
  <si>
    <t>UED.ktoe.FR.OIS.OIS.PROC_COOL_STEAM.STEAM.DIESEL_LIQBIO</t>
  </si>
  <si>
    <t>UED.ktoe.FR.OIS.OIS.PROC_COOL_STEAM.STEAM.RFO</t>
  </si>
  <si>
    <t>UED.ktoe.FR.OIS.OIS.PROC_COOL_STEAM.STEAM.OTHER</t>
  </si>
  <si>
    <t>UED.ktoe.FR.OIS.OIS.PROC_COOL_STEAM.STEAM.NG_BIOGAS</t>
  </si>
  <si>
    <t>UED.ktoe.FR.OIS.OIS.PROC_COOL_STEAM.STEAM.DERIVED</t>
  </si>
  <si>
    <t>UED.ktoe.FR.OIS.OIS.PROC_COOL_STEAM.STEAM.BIOMASS_WASTE</t>
  </si>
  <si>
    <t>UED.ktoe.FR.OIS.OIS.PROC_COOL_STEAM.STEAM.STEAM_DISTR</t>
  </si>
  <si>
    <t>UED.ktoe.FR.OIS.OIS.PROC_COOL_ELEC.ELEC.ELEC</t>
  </si>
  <si>
    <t>UED.ktoe.FR.OIS.OIS.MOTOR.MECH.DIESEL_LIQBIO</t>
  </si>
  <si>
    <t>UED.ktoe.FR.OIS.OIS.GENERIC.MECH.ELEC</t>
  </si>
  <si>
    <t>FUEL_EMI.ktCO2.FR.OIS.OIS.TOTAL.TOTAL.TOTAL</t>
  </si>
  <si>
    <t>FUEL_EMI.ktCO2.FR.OIS.OIS.LIGHT.GENERIC.ELEC</t>
  </si>
  <si>
    <t>FUEL_EMI.ktCO2.FR.OIS.OIS.AIRCOMP.GENERIC.ELEC</t>
  </si>
  <si>
    <t>FUEL_EMI.ktCO2.FR.OIS.OIS.MOTOR.GENERIC.ELEC</t>
  </si>
  <si>
    <t>FUEL_EMI.ktCO2.FR.OIS.OIS.FANS.GENERIC.ELEC</t>
  </si>
  <si>
    <t>FUEL_EMI.ktCO2.FR.OIS.OIS.LOW_ENTH.TOTAL.TOTAL</t>
  </si>
  <si>
    <t>FUEL_EMI.ktCO2.FR.OIS.OIS.LOW_ENTH.THERM.DIESEL_LIQBIO</t>
  </si>
  <si>
    <t>FUEL_EMI.ktCO2.FR.OIS.OIS.LOW_ENTH.THERM.NG_BIOGAS</t>
  </si>
  <si>
    <t>FUEL_EMI.ktCO2.FR.OIS.OIS.LOW_ENTH.THERM.SOLAR_GEO</t>
  </si>
  <si>
    <t>FUEL_EMI.ktCO2.FR.OIS.OIS.LOW_ENTH.HP.AMBIENT</t>
  </si>
  <si>
    <t>FUEL_EMI.ktCO2.FR.OIS.OIS.LOW_ENTH.THERM.ELEC</t>
  </si>
  <si>
    <t>FUEL_EMI.ktCO2.FR.OIS.OIS.PROCESSING.TOTAL.TOTAL</t>
  </si>
  <si>
    <t>FUEL_EMI.ktCO2.FR.OIS.OIS.PROCESSING.STEAM.SOLIDS</t>
  </si>
  <si>
    <t>FUEL_EMI.ktCO2.FR.OIS.OIS.PROCESSING.STEAM.RFG</t>
  </si>
  <si>
    <t>FUEL_EMI.ktCO2.FR.OIS.OIS.PROCESSING.STEAM.LPG</t>
  </si>
  <si>
    <t>FUEL_EMI.ktCO2.FR.OIS.OIS.PROCESSING.STEAM.DIESEL_LIQBIO</t>
  </si>
  <si>
    <t>FUEL_EMI.ktCO2.FR.OIS.OIS.PROCESSING.STEAM.RFO</t>
  </si>
  <si>
    <t>FUEL_EMI.ktCO2.FR.OIS.OIS.PROCESSING.STEAM.OTHER</t>
  </si>
  <si>
    <t>FUEL_EMI.ktCO2.FR.OIS.OIS.PROCESSING.STEAM.NG_BIOGAS</t>
  </si>
  <si>
    <t>FUEL_EMI.ktCO2.FR.OIS.OIS.PROCESSING.STEAM.DERIVED</t>
  </si>
  <si>
    <t>FUEL_EMI.ktCO2.FR.OIS.OIS.PROCESSING.STEAM.BIOMASS_WASTE</t>
  </si>
  <si>
    <t>FUEL_EMI.ktCO2.FR.OIS.OIS.PROCESSING.STEAM.STEAM_DISTR</t>
  </si>
  <si>
    <t>FUEL_EMI.ktCO2.FR.OIS.OIS.PROC_HEAT.TOTAL.TOTAL</t>
  </si>
  <si>
    <t>FUEL_EMI.ktCO2.FR.OIS.OIS.PROC_HEAT.THERM.SOLIDS</t>
  </si>
  <si>
    <t>FUEL_EMI.ktCO2.FR.OIS.OIS.PROC_HEAT.THERM.LPG</t>
  </si>
  <si>
    <t>FUEL_EMI.ktCO2.FR.OIS.OIS.PROC_HEAT.THERM.DIESEL_LIQBIO</t>
  </si>
  <si>
    <t>FUEL_EMI.ktCO2.FR.OIS.OIS.PROC_HEAT.THERM.RFO</t>
  </si>
  <si>
    <t>FUEL_EMI.ktCO2.FR.OIS.OIS.PROC_HEAT.THERM.NG_BIOGAS</t>
  </si>
  <si>
    <t>FUEL_EMI.ktCO2.FR.OIS.OIS.PROC_HEAT_ELEC.ELEC.ELEC</t>
  </si>
  <si>
    <t>FUEL_EMI.ktCO2.FR.OIS.OIS.DRYING.TOTAL.TOTAL</t>
  </si>
  <si>
    <t>FUEL_EMI.ktCO2.FR.OIS.OIS.DRYING.THERM.SOLIDS</t>
  </si>
  <si>
    <t>FUEL_EMI.ktCO2.FR.OIS.OIS.DRYING.THERM.LPG</t>
  </si>
  <si>
    <t>FUEL_EMI.ktCO2.FR.OIS.OIS.DRYING.THERM.DIESEL_LIQBIO</t>
  </si>
  <si>
    <t>FUEL_EMI.ktCO2.FR.OIS.OIS.DRYING.THERM.RFO</t>
  </si>
  <si>
    <t>FUEL_EMI.ktCO2.FR.OIS.OIS.DRYING.THERM.NG_BIOGAS</t>
  </si>
  <si>
    <t>FUEL_EMI.ktCO2.FR.OIS.OIS.DRYING_STEAM.TOTAL.TOTAL</t>
  </si>
  <si>
    <t>FUEL_EMI.ktCO2.FR.OIS.OIS.DRYING_STEAM.STEAM.SOLIDS</t>
  </si>
  <si>
    <t>FUEL_EMI.ktCO2.FR.OIS.OIS.DRYING_STEAM.STEAM.RFG</t>
  </si>
  <si>
    <t>FUEL_EMI.ktCO2.FR.OIS.OIS.DRYING_STEAM.STEAM.LPG</t>
  </si>
  <si>
    <t>FUEL_EMI.ktCO2.FR.OIS.OIS.DRYING_STEAM.STEAM.DIESEL_LIQBIO</t>
  </si>
  <si>
    <t>FUEL_EMI.ktCO2.FR.OIS.OIS.DRYING_STEAM.STEAM.RFO</t>
  </si>
  <si>
    <t>FUEL_EMI.ktCO2.FR.OIS.OIS.DRYING_STEAM.STEAM.OTHER</t>
  </si>
  <si>
    <t>FUEL_EMI.ktCO2.FR.OIS.OIS.DRYING_STEAM.STEAM.NG_BIOGAS</t>
  </si>
  <si>
    <t>FUEL_EMI.ktCO2.FR.OIS.OIS.DRYING_STEAM.STEAM.DERIVED</t>
  </si>
  <si>
    <t>FUEL_EMI.ktCO2.FR.OIS.OIS.DRYING_STEAM.STEAM.BIOMASS_WASTE</t>
  </si>
  <si>
    <t>FUEL_EMI.ktCO2.FR.OIS.OIS.DRYING_STEAM.STEAM.STEAM_DISTR</t>
  </si>
  <si>
    <t>FUEL_EMI.ktCO2.FR.OIS.OIS.DRYING_ELEC.ELEC.ELEC</t>
  </si>
  <si>
    <t>FUEL_EMI.ktCO2.FR.OIS.OIS.PROC_COOL_THERM.THERM.NG_BIOGAS</t>
  </si>
  <si>
    <t>FUEL_EMI.ktCO2.FR.OIS.OIS.PROC_COOL_STEAM.TOTAL.TOTAL</t>
  </si>
  <si>
    <t>FUEL_EMI.ktCO2.FR.OIS.OIS.PROC_COOL_STEAM.STEAM.SOLIDS</t>
  </si>
  <si>
    <t>FUEL_EMI.ktCO2.FR.OIS.OIS.PROC_COOL_STEAM.STEAM.RFG</t>
  </si>
  <si>
    <t>FUEL_EMI.ktCO2.FR.OIS.OIS.PROC_COOL_STEAM.STEAM.LPG</t>
  </si>
  <si>
    <t>FUEL_EMI.ktCO2.FR.OIS.OIS.PROC_COOL_STEAM.STEAM.DIESEL_LIQBIO</t>
  </si>
  <si>
    <t>FUEL_EMI.ktCO2.FR.OIS.OIS.PROC_COOL_STEAM.STEAM.RFO</t>
  </si>
  <si>
    <t>FUEL_EMI.ktCO2.FR.OIS.OIS.PROC_COOL_STEAM.STEAM.OTHER</t>
  </si>
  <si>
    <t>FUEL_EMI.ktCO2.FR.OIS.OIS.PROC_COOL_STEAM.STEAM.NG_BIOGAS</t>
  </si>
  <si>
    <t>FUEL_EMI.ktCO2.FR.OIS.OIS.PROC_COOL_STEAM.STEAM.DERIVED</t>
  </si>
  <si>
    <t>FUEL_EMI.ktCO2.FR.OIS.OIS.PROC_COOL_STEAM.STEAM.BIOMASS_WASTE</t>
  </si>
  <si>
    <t>FUEL_EMI.ktCO2.FR.OIS.OIS.PROC_COOL_STEAM.STEAM.STEAM_DISTR</t>
  </si>
  <si>
    <t>FUEL_EMI.ktCO2.FR.OIS.OIS.PROC_COOL_ELEC.ELEC.ELEC</t>
  </si>
  <si>
    <t>FUEL_EMI.ktCO2.FR.OIS.OIS.MOTOR.MECH.DIESEL_LIQBIO</t>
  </si>
  <si>
    <t>FUEL_EMI.ktCO2.FR.OIS.OIS.GENERIC.MECH.ELEC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</si>
</sst>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(* #,##0.00_);_(* \(#,##0.00\);_(* &quot;-&quot;??_);_(@_)"/>
    <numFmt numFmtId="165" formatCode="#,##0.00;\-#,##0.00;&quot;-&quot;"/>
    <numFmt numFmtId="166" formatCode="#,##0.0"/>
    <numFmt numFmtId="167" formatCode="0.000"/>
    <numFmt numFmtId="168" formatCode="#,##0;\-#,##0;&quot;-&quot;"/>
    <numFmt numFmtId="169" formatCode="#,##0.000"/>
    <numFmt numFmtId="170" formatCode="#,##0.000;\-#,##0.000;&quot;-&quot;"/>
    <numFmt numFmtId="171" formatCode="#,##0.0;\-#,##0.0;&quot;-&quot;"/>
    <numFmt numFmtId="172" formatCode="0.00%;\-0.00%;&quot;-&quot;"/>
    <numFmt numFmtId="173" formatCode="0.0"/>
    <numFmt numFmtId="174" formatCode="#,##0.0;\-#,##0.0;&quot;&quot;"/>
    <numFmt numFmtId="175" formatCode="0.00000"/>
    <numFmt numFmtId="176" formatCode="#,##0.000000"/>
    <numFmt numFmtId="177" formatCode="mmmm\ yyyy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b/>
      <sz val="14"/>
      <color rgb="FF006EBE"/>
      <name val="Calibri"/>
      <family val="2"/>
      <scheme val="minor"/>
    </font>
    <font>
      <b/>
      <sz val="10"/>
      <color rgb="FF050505"/>
      <name val="Calibri"/>
      <family val="2"/>
      <scheme val="minor"/>
    </font>
    <font>
      <b/>
      <sz val="8"/>
      <color rgb="FF050505"/>
      <name val="Calibri"/>
      <family val="2"/>
      <scheme val="minor"/>
    </font>
    <font>
      <sz val="8"/>
      <color rgb="FF050505"/>
      <name val="Calibri"/>
      <family val="2"/>
      <scheme val="minor"/>
    </font>
    <font>
      <i/>
      <sz val="8"/>
      <color rgb="FF050505"/>
      <name val="Calibri"/>
      <family val="2"/>
      <scheme val="minor"/>
    </font>
    <font>
      <b/>
      <sz val="8"/>
      <color rgb="FF00143C"/>
      <name val="Calibri"/>
      <family val="2"/>
      <scheme val="minor"/>
    </font>
    <font>
      <sz val="8"/>
      <color rgb="FF00143C"/>
      <name val="Calibri"/>
      <family val="2"/>
      <scheme val="minor"/>
    </font>
    <font>
      <i/>
      <sz val="8"/>
      <color rgb="FF00143C"/>
      <name val="Calibri"/>
      <family val="2"/>
      <scheme val="minor"/>
    </font>
    <font>
      <u/>
      <sz val="9"/>
      <color rgb="FF0564C3"/>
      <name val="Calibri"/>
      <family val="2"/>
      <scheme val="minor"/>
    </font>
    <font>
      <b/>
      <sz val="10"/>
      <color rgb="FF00143C"/>
      <name val="Calibri"/>
      <family val="2"/>
      <scheme val="minor"/>
    </font>
    <font>
      <sz val="10"/>
      <color rgb="FF00143C"/>
      <name val="Calibri"/>
      <family val="2"/>
      <scheme val="minor"/>
    </font>
    <font>
      <sz val="10"/>
      <color rgb="FFBE0000"/>
      <name val="Calibri"/>
      <family val="2"/>
      <scheme val="minor"/>
    </font>
    <font>
      <b/>
      <sz val="8"/>
      <color rgb="FFBE0000"/>
      <name val="Calibri"/>
      <family val="2"/>
      <scheme val="minor"/>
    </font>
    <font>
      <sz val="8"/>
      <color rgb="FFBE0000"/>
      <name val="Calibri"/>
      <family val="2"/>
      <scheme val="minor"/>
    </font>
    <font>
      <sz val="8"/>
      <color rgb="FF506428"/>
      <name val="Calibri"/>
      <family val="2"/>
      <scheme val="minor"/>
    </font>
    <font>
      <sz val="8"/>
      <color rgb="FF828282"/>
      <name val="Calibri"/>
      <family val="2"/>
      <scheme val="minor"/>
    </font>
    <font>
      <sz val="8"/>
      <color rgb="FF006EBE"/>
      <name val="Calibri"/>
      <family val="2"/>
      <scheme val="minor"/>
    </font>
    <font>
      <sz val="8"/>
      <color rgb="FF963732"/>
      <name val="Calibri"/>
      <family val="2"/>
      <scheme val="minor"/>
    </font>
    <font>
      <sz val="8"/>
      <color rgb="FFE1690A"/>
      <name val="Calibri"/>
      <family val="2"/>
      <scheme val="minor"/>
    </font>
    <font>
      <i/>
      <sz val="8"/>
      <name val="Calibri"/>
      <family val="2"/>
      <scheme val="minor"/>
    </font>
    <font>
      <sz val="8"/>
      <color rgb="FF964605"/>
      <name val="Calibri"/>
      <family val="2"/>
      <scheme val="minor"/>
    </font>
    <font>
      <i/>
      <sz val="8"/>
      <color rgb="FF964605"/>
      <name val="Calibri"/>
      <family val="2"/>
      <scheme val="minor"/>
    </font>
    <font>
      <i/>
      <sz val="8"/>
      <color rgb="FF963732"/>
      <name val="Calibri"/>
      <family val="2"/>
      <scheme val="minor"/>
    </font>
    <font>
      <sz val="8"/>
      <color rgb="FF00B050"/>
      <name val="Calibri"/>
      <family val="2"/>
      <scheme val="minor"/>
    </font>
    <font>
      <sz val="8"/>
      <color rgb="FFDC9696"/>
      <name val="Calibri"/>
      <family val="2"/>
      <scheme val="minor"/>
    </font>
    <font>
      <i/>
      <sz val="9"/>
      <color rgb="FF050505"/>
      <name val="Calibri"/>
      <family val="2"/>
      <scheme val="minor"/>
    </font>
    <font>
      <sz val="9"/>
      <color rgb="FF050505"/>
      <name val="Calibri"/>
      <family val="2"/>
      <scheme val="minor"/>
    </font>
    <font>
      <sz val="16"/>
      <color rgb="FF050505"/>
      <name val="Calibri"/>
      <family val="2"/>
      <scheme val="minor"/>
    </font>
    <font>
      <b/>
      <sz val="20"/>
      <color rgb="FF050505"/>
      <name val="Calibri"/>
      <family val="2"/>
      <scheme val="minor"/>
    </font>
    <font>
      <b/>
      <sz val="24"/>
      <color rgb="FF050505"/>
      <name val="Calibri"/>
      <family val="2"/>
      <scheme val="minor"/>
    </font>
    <font>
      <b/>
      <sz val="22"/>
      <color rgb="FF050505"/>
      <name val="Calibri"/>
      <family val="2"/>
      <scheme val="minor"/>
    </font>
    <font>
      <b/>
      <u/>
      <sz val="16"/>
      <color rgb="FF050505"/>
      <name val="Calibri"/>
      <family val="2"/>
      <scheme val="minor"/>
    </font>
    <font>
      <b/>
      <sz val="14"/>
      <color rgb="FF050505"/>
      <name val="Calibri"/>
      <family val="2"/>
      <scheme val="minor"/>
    </font>
    <font>
      <sz val="10"/>
      <color rgb="FF050505"/>
      <name val="Calibri"/>
      <family val="2"/>
      <scheme val="minor"/>
    </font>
    <font>
      <b/>
      <sz val="11"/>
      <color rgb="FF050505"/>
      <name val="Calibri"/>
      <family val="2"/>
      <scheme val="minor"/>
    </font>
    <font>
      <u/>
      <sz val="11"/>
      <color rgb="FF0564C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CEBF5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F0F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</borders>
  <cellStyleXfs count="9">
    <xf numFmtId="0" fontId="0" fillId="0" borderId="0"/>
    <xf numFmtId="9" fontId="1" fillId="0" borderId="0"/>
    <xf numFmtId="0" fontId="3" fillId="0" borderId="0"/>
    <xf numFmtId="164" fontId="1" fillId="0" borderId="0"/>
    <xf numFmtId="0" fontId="8" fillId="0" borderId="0"/>
    <xf numFmtId="0" fontId="9" fillId="0" borderId="0"/>
    <xf numFmtId="9" fontId="8" fillId="0" borderId="0"/>
    <xf numFmtId="9" fontId="9" fillId="0" borderId="0"/>
    <xf numFmtId="0" fontId="1" fillId="0" borderId="0"/>
  </cellStyleXfs>
  <cellXfs count="359">
    <xf numFmtId="0" fontId="0" fillId="0" borderId="0" xfId="0"/>
    <xf numFmtId="0" fontId="10" fillId="2" borderId="0" xfId="4" applyFont="1" applyFill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0" fontId="15" fillId="2" borderId="0" xfId="4" applyFont="1" applyFill="1" applyAlignment="1">
      <alignment horizontal="right" vertical="center"/>
    </xf>
    <xf numFmtId="0" fontId="10" fillId="2" borderId="0" xfId="4" applyFont="1" applyFill="1" applyAlignment="1">
      <alignment horizontal="left" vertical="center" indent="1"/>
    </xf>
    <xf numFmtId="10" fontId="14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vertical="center"/>
    </xf>
    <xf numFmtId="10" fontId="10" fillId="2" borderId="0" xfId="4" applyNumberFormat="1" applyFont="1" applyFill="1" applyAlignment="1">
      <alignment vertical="center"/>
    </xf>
    <xf numFmtId="0" fontId="15" fillId="2" borderId="0" xfId="4" applyFont="1" applyFill="1" applyAlignment="1">
      <alignment vertical="center"/>
    </xf>
    <xf numFmtId="0" fontId="18" fillId="3" borderId="2" xfId="4" applyFont="1" applyFill="1" applyBorder="1" applyAlignment="1">
      <alignment horizontal="left" vertical="center"/>
    </xf>
    <xf numFmtId="1" fontId="19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horizontal="left" vertical="center" indent="4"/>
    </xf>
    <xf numFmtId="0" fontId="20" fillId="2" borderId="0" xfId="4" applyFont="1" applyFill="1" applyAlignment="1">
      <alignment horizontal="left" vertical="center" indent="1"/>
    </xf>
    <xf numFmtId="0" fontId="20" fillId="2" borderId="4" xfId="4" applyFont="1" applyFill="1" applyBorder="1" applyAlignment="1">
      <alignment horizontal="left" vertical="center" indent="1"/>
    </xf>
    <xf numFmtId="0" fontId="20" fillId="2" borderId="0" xfId="4" applyFont="1" applyFill="1" applyAlignment="1">
      <alignment horizontal="left" vertical="center" indent="2"/>
    </xf>
    <xf numFmtId="0" fontId="20" fillId="2" borderId="3" xfId="4" applyFont="1" applyFill="1" applyBorder="1" applyAlignment="1">
      <alignment horizontal="left" vertical="center" indent="1"/>
    </xf>
    <xf numFmtId="0" fontId="20" fillId="2" borderId="1" xfId="4" applyFont="1" applyFill="1" applyBorder="1" applyAlignment="1">
      <alignment horizontal="left" vertical="center" indent="1"/>
    </xf>
    <xf numFmtId="0" fontId="20" fillId="2" borderId="7" xfId="4" applyFont="1" applyFill="1" applyBorder="1" applyAlignment="1">
      <alignment horizontal="left" vertical="center" indent="2"/>
    </xf>
    <xf numFmtId="0" fontId="20" fillId="2" borderId="0" xfId="4" applyFont="1" applyFill="1" applyAlignment="1">
      <alignment horizontal="left" vertical="center" indent="3"/>
    </xf>
    <xf numFmtId="0" fontId="20" fillId="2" borderId="4" xfId="4" applyFont="1" applyFill="1" applyBorder="1" applyAlignment="1">
      <alignment horizontal="left" vertical="center" indent="2"/>
    </xf>
    <xf numFmtId="0" fontId="20" fillId="2" borderId="3" xfId="4" applyFont="1" applyFill="1" applyBorder="1" applyAlignment="1">
      <alignment horizontal="left" vertical="center" indent="2"/>
    </xf>
    <xf numFmtId="0" fontId="20" fillId="2" borderId="1" xfId="4" applyFont="1" applyFill="1" applyBorder="1" applyAlignment="1">
      <alignment horizontal="left" vertical="center" indent="2"/>
    </xf>
    <xf numFmtId="0" fontId="21" fillId="2" borderId="6" xfId="4" applyFont="1" applyFill="1" applyBorder="1" applyAlignment="1">
      <alignment horizontal="left" vertical="center" indent="4"/>
    </xf>
    <xf numFmtId="0" fontId="21" fillId="2" borderId="5" xfId="4" applyFont="1" applyFill="1" applyBorder="1" applyAlignment="1">
      <alignment horizontal="left" vertical="center" indent="4"/>
    </xf>
    <xf numFmtId="0" fontId="20" fillId="2" borderId="9" xfId="4" applyFont="1" applyFill="1" applyBorder="1" applyAlignment="1">
      <alignment horizontal="left" vertical="center" indent="2"/>
    </xf>
    <xf numFmtId="0" fontId="20" fillId="2" borderId="7" xfId="4" applyFont="1" applyFill="1" applyBorder="1" applyAlignment="1">
      <alignment horizontal="left" vertical="center" indent="1"/>
    </xf>
    <xf numFmtId="0" fontId="21" fillId="2" borderId="6" xfId="4" applyFont="1" applyFill="1" applyBorder="1" applyAlignment="1">
      <alignment horizontal="left" vertical="center" indent="3"/>
    </xf>
    <xf numFmtId="0" fontId="21" fillId="2" borderId="5" xfId="4" applyFont="1" applyFill="1" applyBorder="1" applyAlignment="1">
      <alignment horizontal="left" vertical="center" indent="3"/>
    </xf>
    <xf numFmtId="0" fontId="20" fillId="2" borderId="8" xfId="4" applyFont="1" applyFill="1" applyBorder="1" applyAlignment="1">
      <alignment horizontal="left" vertical="center" indent="1"/>
    </xf>
    <xf numFmtId="0" fontId="24" fillId="2" borderId="2" xfId="4" applyFont="1" applyFill="1" applyBorder="1" applyAlignment="1">
      <alignment horizontal="left" vertical="center" indent="1"/>
    </xf>
    <xf numFmtId="0" fontId="22" fillId="4" borderId="2" xfId="4" applyFont="1" applyFill="1" applyBorder="1" applyAlignment="1">
      <alignment horizontal="left" vertical="center"/>
    </xf>
    <xf numFmtId="0" fontId="24" fillId="5" borderId="2" xfId="4" applyFont="1" applyFill="1" applyBorder="1" applyAlignment="1">
      <alignment horizontal="left" vertical="center" indent="1"/>
    </xf>
    <xf numFmtId="0" fontId="26" fillId="4" borderId="2" xfId="4" applyFont="1" applyFill="1" applyBorder="1" applyAlignment="1">
      <alignment horizontal="left" vertical="center"/>
    </xf>
    <xf numFmtId="0" fontId="27" fillId="4" borderId="2" xfId="4" applyFont="1" applyFill="1" applyBorder="1" applyAlignment="1">
      <alignment vertical="center"/>
    </xf>
    <xf numFmtId="0" fontId="28" fillId="5" borderId="2" xfId="4" applyFont="1" applyFill="1" applyBorder="1" applyAlignment="1">
      <alignment horizontal="left" vertical="center" indent="1"/>
    </xf>
    <xf numFmtId="0" fontId="30" fillId="5" borderId="2" xfId="4" applyFont="1" applyFill="1" applyBorder="1" applyAlignment="1">
      <alignment horizontal="left" vertical="center" indent="1"/>
    </xf>
    <xf numFmtId="0" fontId="31" fillId="2" borderId="2" xfId="4" applyFont="1" applyFill="1" applyBorder="1" applyAlignment="1">
      <alignment horizontal="left" vertical="center" indent="2"/>
    </xf>
    <xf numFmtId="0" fontId="32" fillId="2" borderId="0" xfId="4" applyFont="1" applyFill="1" applyAlignment="1">
      <alignment horizontal="left" vertical="center" indent="3"/>
    </xf>
    <xf numFmtId="0" fontId="32" fillId="2" borderId="1" xfId="4" applyFont="1" applyFill="1" applyBorder="1" applyAlignment="1">
      <alignment horizontal="left" vertical="center" indent="3"/>
    </xf>
    <xf numFmtId="0" fontId="33" fillId="2" borderId="2" xfId="4" applyFont="1" applyFill="1" applyBorder="1" applyAlignment="1">
      <alignment horizontal="left" vertical="center" indent="2"/>
    </xf>
    <xf numFmtId="0" fontId="33" fillId="2" borderId="9" xfId="4" applyFont="1" applyFill="1" applyBorder="1" applyAlignment="1">
      <alignment horizontal="left" vertical="center" indent="2"/>
    </xf>
    <xf numFmtId="0" fontId="33" fillId="2" borderId="1" xfId="4" applyFont="1" applyFill="1" applyBorder="1" applyAlignment="1">
      <alignment horizontal="left" vertical="center" indent="2"/>
    </xf>
    <xf numFmtId="0" fontId="34" fillId="2" borderId="2" xfId="4" applyFont="1" applyFill="1" applyBorder="1" applyAlignment="1">
      <alignment horizontal="left" vertical="center" indent="2"/>
    </xf>
    <xf numFmtId="0" fontId="34" fillId="2" borderId="9" xfId="4" applyFont="1" applyFill="1" applyBorder="1" applyAlignment="1">
      <alignment horizontal="left" vertical="center" indent="3"/>
    </xf>
    <xf numFmtId="0" fontId="34" fillId="2" borderId="0" xfId="4" applyFont="1" applyFill="1" applyAlignment="1">
      <alignment horizontal="left" vertical="center" indent="3"/>
    </xf>
    <xf numFmtId="0" fontId="34" fillId="2" borderId="1" xfId="4" applyFont="1" applyFill="1" applyBorder="1" applyAlignment="1">
      <alignment horizontal="left" vertical="center" indent="3"/>
    </xf>
    <xf numFmtId="0" fontId="35" fillId="2" borderId="0" xfId="4" applyFont="1" applyFill="1" applyAlignment="1">
      <alignment horizontal="left" vertical="center" indent="3"/>
    </xf>
    <xf numFmtId="0" fontId="20" fillId="2" borderId="1" xfId="4" applyFont="1" applyFill="1" applyBorder="1" applyAlignment="1">
      <alignment horizontal="left" vertical="center" indent="3"/>
    </xf>
    <xf numFmtId="0" fontId="0" fillId="2" borderId="0" xfId="0" applyFill="1"/>
    <xf numFmtId="0" fontId="34" fillId="2" borderId="1" xfId="4" applyFont="1" applyFill="1" applyBorder="1" applyAlignment="1">
      <alignment horizontal="left" vertical="center" indent="1"/>
    </xf>
    <xf numFmtId="0" fontId="34" fillId="2" borderId="9" xfId="4" applyFont="1" applyFill="1" applyBorder="1" applyAlignment="1">
      <alignment horizontal="left" vertical="center" indent="1"/>
    </xf>
    <xf numFmtId="0" fontId="34" fillId="2" borderId="9" xfId="4" applyFont="1" applyFill="1" applyBorder="1" applyAlignment="1">
      <alignment horizontal="left" vertical="center" indent="2"/>
    </xf>
    <xf numFmtId="0" fontId="34" fillId="2" borderId="1" xfId="4" applyFont="1" applyFill="1" applyBorder="1" applyAlignment="1">
      <alignment horizontal="left" vertical="center" indent="2"/>
    </xf>
    <xf numFmtId="0" fontId="16" fillId="2" borderId="0" xfId="4" applyFont="1" applyFill="1" applyAlignment="1">
      <alignment horizontal="left" vertical="center" indent="3"/>
    </xf>
    <xf numFmtId="0" fontId="13" fillId="2" borderId="0" xfId="4" applyFont="1" applyFill="1" applyAlignment="1">
      <alignment horizontal="left" vertical="center" indent="3"/>
    </xf>
    <xf numFmtId="0" fontId="31" fillId="2" borderId="9" xfId="4" applyFont="1" applyFill="1" applyBorder="1" applyAlignment="1">
      <alignment horizontal="left" vertical="center" indent="2"/>
    </xf>
    <xf numFmtId="0" fontId="31" fillId="2" borderId="10" xfId="4" applyFont="1" applyFill="1" applyBorder="1" applyAlignment="1">
      <alignment horizontal="left" vertical="center" indent="2"/>
    </xf>
    <xf numFmtId="0" fontId="33" fillId="2" borderId="4" xfId="4" applyFont="1" applyFill="1" applyBorder="1" applyAlignment="1">
      <alignment horizontal="left" vertical="center" indent="2"/>
    </xf>
    <xf numFmtId="0" fontId="14" fillId="2" borderId="0" xfId="4" applyFont="1" applyFill="1" applyAlignment="1">
      <alignment horizontal="left" vertical="center" indent="3"/>
    </xf>
    <xf numFmtId="0" fontId="20" fillId="2" borderId="0" xfId="4" applyFont="1" applyFill="1" applyAlignment="1">
      <alignment horizontal="left" vertical="center" indent="4"/>
    </xf>
    <xf numFmtId="0" fontId="37" fillId="2" borderId="0" xfId="4" applyFont="1" applyFill="1" applyAlignment="1">
      <alignment horizontal="left" vertical="center" indent="3"/>
    </xf>
    <xf numFmtId="0" fontId="37" fillId="2" borderId="1" xfId="4" applyFont="1" applyFill="1" applyBorder="1" applyAlignment="1">
      <alignment horizontal="left" vertical="center" indent="3"/>
    </xf>
    <xf numFmtId="0" fontId="38" fillId="2" borderId="0" xfId="4" applyFont="1" applyFill="1" applyAlignment="1">
      <alignment horizontal="left" vertical="center" indent="3"/>
    </xf>
    <xf numFmtId="0" fontId="38" fillId="2" borderId="1" xfId="4" applyFont="1" applyFill="1" applyBorder="1" applyAlignment="1">
      <alignment horizontal="left" vertical="center" indent="3"/>
    </xf>
    <xf numFmtId="0" fontId="35" fillId="2" borderId="0" xfId="4" applyFont="1" applyFill="1" applyAlignment="1">
      <alignment horizontal="left" vertical="center" indent="4"/>
    </xf>
    <xf numFmtId="0" fontId="19" fillId="3" borderId="2" xfId="4" applyFont="1" applyFill="1" applyBorder="1" applyAlignment="1">
      <alignment horizontal="center" vertical="center" shrinkToFit="1"/>
    </xf>
    <xf numFmtId="0" fontId="10" fillId="2" borderId="0" xfId="4" applyFont="1" applyFill="1" applyAlignment="1">
      <alignment vertical="center" shrinkToFit="1"/>
    </xf>
    <xf numFmtId="0" fontId="31" fillId="2" borderId="9" xfId="4" applyFont="1" applyFill="1" applyBorder="1" applyAlignment="1">
      <alignment vertical="center" shrinkToFit="1"/>
    </xf>
    <xf numFmtId="0" fontId="31" fillId="2" borderId="10" xfId="4" applyFont="1" applyFill="1" applyBorder="1" applyAlignment="1">
      <alignment vertical="center" shrinkToFit="1"/>
    </xf>
    <xf numFmtId="0" fontId="32" fillId="2" borderId="0" xfId="4" applyFont="1" applyFill="1" applyAlignment="1">
      <alignment vertical="center" shrinkToFit="1"/>
    </xf>
    <xf numFmtId="0" fontId="33" fillId="2" borderId="4" xfId="4" applyFont="1" applyFill="1" applyBorder="1" applyAlignment="1">
      <alignment vertical="center" shrinkToFit="1"/>
    </xf>
    <xf numFmtId="0" fontId="20" fillId="2" borderId="0" xfId="4" applyFont="1" applyFill="1" applyAlignment="1">
      <alignment vertical="center" shrinkToFit="1"/>
    </xf>
    <xf numFmtId="0" fontId="37" fillId="2" borderId="0" xfId="4" applyFont="1" applyFill="1" applyAlignment="1">
      <alignment vertical="center" shrinkToFit="1"/>
    </xf>
    <xf numFmtId="0" fontId="35" fillId="2" borderId="0" xfId="4" applyFont="1" applyFill="1" applyAlignment="1">
      <alignment vertical="center" shrinkToFit="1"/>
    </xf>
    <xf numFmtId="0" fontId="37" fillId="2" borderId="1" xfId="4" applyFont="1" applyFill="1" applyBorder="1" applyAlignment="1">
      <alignment vertical="center" shrinkToFit="1"/>
    </xf>
    <xf numFmtId="0" fontId="16" fillId="2" borderId="0" xfId="4" applyFont="1" applyFill="1" applyAlignment="1">
      <alignment vertical="center" shrinkToFit="1"/>
    </xf>
    <xf numFmtId="0" fontId="31" fillId="2" borderId="9" xfId="1" applyNumberFormat="1" applyFont="1" applyFill="1" applyBorder="1" applyAlignment="1">
      <alignment vertical="center" shrinkToFit="1"/>
    </xf>
    <xf numFmtId="0" fontId="31" fillId="2" borderId="0" xfId="1" applyNumberFormat="1" applyFont="1" applyFill="1" applyAlignment="1">
      <alignment vertical="center" shrinkToFit="1"/>
    </xf>
    <xf numFmtId="0" fontId="31" fillId="2" borderId="10" xfId="1" applyNumberFormat="1" applyFont="1" applyFill="1" applyBorder="1" applyAlignment="1">
      <alignment vertical="center" shrinkToFit="1"/>
    </xf>
    <xf numFmtId="0" fontId="33" fillId="2" borderId="0" xfId="1" applyNumberFormat="1" applyFont="1" applyFill="1" applyAlignment="1">
      <alignment vertical="center" shrinkToFit="1"/>
    </xf>
    <xf numFmtId="0" fontId="38" fillId="2" borderId="0" xfId="1" applyNumberFormat="1" applyFont="1" applyFill="1" applyAlignment="1">
      <alignment vertical="center" shrinkToFit="1"/>
    </xf>
    <xf numFmtId="0" fontId="38" fillId="2" borderId="1" xfId="1" applyNumberFormat="1" applyFont="1" applyFill="1" applyBorder="1" applyAlignment="1">
      <alignment vertical="center" shrinkToFit="1"/>
    </xf>
    <xf numFmtId="0" fontId="33" fillId="2" borderId="1" xfId="1" applyNumberFormat="1" applyFont="1" applyFill="1" applyBorder="1" applyAlignment="1">
      <alignment vertical="center" shrinkToFit="1"/>
    </xf>
    <xf numFmtId="0" fontId="34" fillId="2" borderId="9" xfId="4" applyFont="1" applyFill="1" applyBorder="1" applyAlignment="1">
      <alignment vertical="center" shrinkToFit="1"/>
    </xf>
    <xf numFmtId="0" fontId="34" fillId="2" borderId="1" xfId="4" applyFont="1" applyFill="1" applyBorder="1" applyAlignment="1">
      <alignment vertical="center" shrinkToFit="1"/>
    </xf>
    <xf numFmtId="0" fontId="20" fillId="2" borderId="9" xfId="4" applyFont="1" applyFill="1" applyBorder="1" applyAlignment="1">
      <alignment vertical="center" shrinkToFit="1"/>
    </xf>
    <xf numFmtId="0" fontId="20" fillId="2" borderId="1" xfId="4" applyFont="1" applyFill="1" applyBorder="1" applyAlignment="1">
      <alignment vertical="center" shrinkToFit="1"/>
    </xf>
    <xf numFmtId="0" fontId="15" fillId="2" borderId="0" xfId="4" applyFont="1" applyFill="1" applyAlignment="1">
      <alignment vertical="center" shrinkToFit="1"/>
    </xf>
    <xf numFmtId="0" fontId="27" fillId="4" borderId="2" xfId="4" applyFont="1" applyFill="1" applyBorder="1" applyAlignment="1">
      <alignment vertical="center" shrinkToFit="1"/>
    </xf>
    <xf numFmtId="0" fontId="29" fillId="5" borderId="2" xfId="4" applyFont="1" applyFill="1" applyBorder="1" applyAlignment="1">
      <alignment vertical="center" shrinkToFit="1"/>
    </xf>
    <xf numFmtId="0" fontId="31" fillId="2" borderId="2" xfId="4" applyFont="1" applyFill="1" applyBorder="1" applyAlignment="1">
      <alignment vertical="center" shrinkToFit="1"/>
    </xf>
    <xf numFmtId="0" fontId="32" fillId="2" borderId="1" xfId="4" applyFont="1" applyFill="1" applyBorder="1" applyAlignment="1">
      <alignment vertical="center" shrinkToFit="1"/>
    </xf>
    <xf numFmtId="0" fontId="33" fillId="2" borderId="2" xfId="4" applyFont="1" applyFill="1" applyBorder="1" applyAlignment="1">
      <alignment vertical="center" shrinkToFit="1"/>
    </xf>
    <xf numFmtId="0" fontId="34" fillId="2" borderId="2" xfId="4" applyFont="1" applyFill="1" applyBorder="1" applyAlignment="1">
      <alignment vertical="center" shrinkToFit="1"/>
    </xf>
    <xf numFmtId="0" fontId="34" fillId="2" borderId="0" xfId="4" applyFont="1" applyFill="1" applyAlignment="1">
      <alignment vertical="center" shrinkToFit="1"/>
    </xf>
    <xf numFmtId="0" fontId="30" fillId="5" borderId="2" xfId="1" applyNumberFormat="1" applyFont="1" applyFill="1" applyBorder="1" applyAlignment="1">
      <alignment vertical="center" shrinkToFit="1"/>
    </xf>
    <xf numFmtId="0" fontId="33" fillId="2" borderId="9" xfId="4" applyFont="1" applyFill="1" applyBorder="1" applyAlignment="1">
      <alignment vertical="center" shrinkToFit="1"/>
    </xf>
    <xf numFmtId="0" fontId="33" fillId="2" borderId="1" xfId="4" applyFont="1" applyFill="1" applyBorder="1" applyAlignment="1">
      <alignment vertical="center" shrinkToFit="1"/>
    </xf>
    <xf numFmtId="0" fontId="34" fillId="2" borderId="0" xfId="4" applyFont="1" applyFill="1" applyAlignment="1">
      <alignment vertical="center"/>
    </xf>
    <xf numFmtId="0" fontId="34" fillId="2" borderId="0" xfId="4" applyFont="1" applyFill="1" applyAlignment="1">
      <alignment horizontal="left" vertical="center" indent="2"/>
    </xf>
    <xf numFmtId="0" fontId="34" fillId="2" borderId="8" xfId="4" applyFont="1" applyFill="1" applyBorder="1" applyAlignment="1">
      <alignment horizontal="left" vertical="center" indent="2"/>
    </xf>
    <xf numFmtId="0" fontId="37" fillId="2" borderId="10" xfId="4" applyFont="1" applyFill="1" applyBorder="1" applyAlignment="1">
      <alignment horizontal="left" vertical="center" indent="3"/>
    </xf>
    <xf numFmtId="0" fontId="37" fillId="2" borderId="10" xfId="4" applyFont="1" applyFill="1" applyBorder="1" applyAlignment="1">
      <alignment vertical="center" shrinkToFit="1"/>
    </xf>
    <xf numFmtId="0" fontId="38" fillId="2" borderId="10" xfId="4" applyFont="1" applyFill="1" applyBorder="1" applyAlignment="1">
      <alignment horizontal="left" vertical="center" indent="3"/>
    </xf>
    <xf numFmtId="0" fontId="38" fillId="2" borderId="10" xfId="1" applyNumberFormat="1" applyFont="1" applyFill="1" applyBorder="1" applyAlignment="1">
      <alignment vertical="center" shrinkToFit="1"/>
    </xf>
    <xf numFmtId="0" fontId="34" fillId="2" borderId="8" xfId="4" applyFont="1" applyFill="1" applyBorder="1" applyAlignment="1">
      <alignment vertical="center" shrinkToFit="1"/>
    </xf>
    <xf numFmtId="0" fontId="34" fillId="2" borderId="8" xfId="1" applyNumberFormat="1" applyFont="1" applyFill="1" applyBorder="1" applyAlignment="1">
      <alignment vertical="center" shrinkToFit="1"/>
    </xf>
    <xf numFmtId="0" fontId="34" fillId="2" borderId="0" xfId="4" applyFont="1" applyFill="1" applyAlignment="1">
      <alignment horizontal="left" vertical="center" indent="1"/>
    </xf>
    <xf numFmtId="0" fontId="22" fillId="5" borderId="2" xfId="4" applyFont="1" applyFill="1" applyBorder="1" applyAlignment="1">
      <alignment horizontal="left" vertical="center" indent="1"/>
    </xf>
    <xf numFmtId="0" fontId="23" fillId="5" borderId="2" xfId="4" applyFont="1" applyFill="1" applyBorder="1" applyAlignment="1">
      <alignment vertical="center" shrinkToFit="1"/>
    </xf>
    <xf numFmtId="0" fontId="22" fillId="5" borderId="2" xfId="4" applyFont="1" applyFill="1" applyBorder="1" applyAlignment="1">
      <alignment horizontal="left" vertical="center"/>
    </xf>
    <xf numFmtId="0" fontId="30" fillId="5" borderId="9" xfId="1" applyNumberFormat="1" applyFont="1" applyFill="1" applyBorder="1" applyAlignment="1">
      <alignment vertical="center" shrinkToFit="1"/>
    </xf>
    <xf numFmtId="0" fontId="23" fillId="4" borderId="2" xfId="4" applyFont="1" applyFill="1" applyBorder="1" applyAlignment="1">
      <alignment vertical="center" shrinkToFit="1"/>
    </xf>
    <xf numFmtId="3" fontId="23" fillId="4" borderId="2" xfId="4" applyNumberFormat="1" applyFont="1" applyFill="1" applyBorder="1" applyAlignment="1">
      <alignment vertical="center"/>
    </xf>
    <xf numFmtId="0" fontId="24" fillId="5" borderId="9" xfId="4" applyFont="1" applyFill="1" applyBorder="1" applyAlignment="1">
      <alignment horizontal="left" vertical="center" indent="1"/>
    </xf>
    <xf numFmtId="0" fontId="22" fillId="5" borderId="9" xfId="4" applyFont="1" applyFill="1" applyBorder="1" applyAlignment="1">
      <alignment horizontal="left" vertical="center"/>
    </xf>
    <xf numFmtId="0" fontId="34" fillId="2" borderId="0" xfId="1" applyNumberFormat="1" applyFont="1" applyFill="1" applyAlignment="1">
      <alignment horizontal="center" vertical="center"/>
    </xf>
    <xf numFmtId="0" fontId="34" fillId="2" borderId="0" xfId="4" applyFont="1" applyFill="1" applyAlignment="1">
      <alignment horizontal="left" vertical="center" indent="5"/>
    </xf>
    <xf numFmtId="0" fontId="23" fillId="5" borderId="9" xfId="4" applyFont="1" applyFill="1" applyBorder="1" applyAlignment="1">
      <alignment vertical="center" shrinkToFit="1"/>
    </xf>
    <xf numFmtId="0" fontId="23" fillId="5" borderId="0" xfId="4" applyFont="1" applyFill="1" applyAlignment="1">
      <alignment vertical="center" shrinkToFit="1"/>
    </xf>
    <xf numFmtId="0" fontId="10" fillId="2" borderId="0" xfId="1" applyNumberFormat="1" applyFont="1" applyFill="1" applyAlignment="1">
      <alignment horizontal="center" vertical="center" shrinkToFit="1"/>
    </xf>
    <xf numFmtId="0" fontId="34" fillId="2" borderId="0" xfId="1" applyNumberFormat="1" applyFont="1" applyFill="1" applyAlignment="1">
      <alignment horizontal="center" vertical="center" shrinkToFit="1"/>
    </xf>
    <xf numFmtId="0" fontId="20" fillId="2" borderId="0" xfId="1" applyNumberFormat="1" applyFont="1" applyFill="1" applyAlignment="1">
      <alignment vertical="center" shrinkToFit="1"/>
    </xf>
    <xf numFmtId="0" fontId="20" fillId="2" borderId="1" xfId="1" applyNumberFormat="1" applyFont="1" applyFill="1" applyBorder="1" applyAlignment="1">
      <alignment vertical="center" shrinkToFit="1"/>
    </xf>
    <xf numFmtId="0" fontId="10" fillId="2" borderId="0" xfId="1" applyNumberFormat="1" applyFont="1" applyFill="1" applyAlignment="1">
      <alignment vertical="center" shrinkToFit="1"/>
    </xf>
    <xf numFmtId="0" fontId="34" fillId="2" borderId="0" xfId="1" applyNumberFormat="1" applyFont="1" applyFill="1" applyAlignment="1">
      <alignment vertical="center" shrinkToFit="1"/>
    </xf>
    <xf numFmtId="0" fontId="34" fillId="2" borderId="0" xfId="1" applyNumberFormat="1" applyFont="1" applyFill="1" applyAlignment="1">
      <alignment vertical="center"/>
    </xf>
    <xf numFmtId="0" fontId="39" fillId="2" borderId="8" xfId="1" applyNumberFormat="1" applyFont="1" applyFill="1" applyBorder="1" applyAlignment="1">
      <alignment vertical="center" shrinkToFit="1"/>
    </xf>
    <xf numFmtId="0" fontId="14" fillId="2" borderId="0" xfId="1" applyNumberFormat="1" applyFont="1" applyFill="1" applyAlignment="1">
      <alignment horizontal="center" vertical="center"/>
    </xf>
    <xf numFmtId="0" fontId="14" fillId="2" borderId="0" xfId="1" applyNumberFormat="1" applyFont="1" applyFill="1" applyAlignment="1">
      <alignment vertical="center"/>
    </xf>
    <xf numFmtId="0" fontId="14" fillId="2" borderId="0" xfId="4" applyFont="1" applyFill="1" applyAlignment="1">
      <alignment horizontal="left" vertical="center" indent="5"/>
    </xf>
    <xf numFmtId="0" fontId="40" fillId="2" borderId="0" xfId="4" applyFont="1" applyFill="1" applyAlignment="1">
      <alignment vertical="center"/>
    </xf>
    <xf numFmtId="0" fontId="33" fillId="2" borderId="8" xfId="4" applyFont="1" applyFill="1" applyBorder="1" applyAlignment="1">
      <alignment horizontal="left" vertical="center" indent="2"/>
    </xf>
    <xf numFmtId="0" fontId="33" fillId="2" borderId="3" xfId="4" applyFont="1" applyFill="1" applyBorder="1" applyAlignment="1">
      <alignment horizontal="left" vertical="center" indent="2"/>
    </xf>
    <xf numFmtId="0" fontId="34" fillId="2" borderId="4" xfId="4" applyFont="1" applyFill="1" applyBorder="1" applyAlignment="1">
      <alignment horizontal="left" vertical="center" indent="2"/>
    </xf>
    <xf numFmtId="0" fontId="41" fillId="2" borderId="0" xfId="4" applyFont="1" applyFill="1" applyAlignment="1">
      <alignment horizontal="left" vertical="center" indent="3"/>
    </xf>
    <xf numFmtId="0" fontId="34" fillId="2" borderId="4" xfId="4" applyFont="1" applyFill="1" applyBorder="1" applyAlignment="1">
      <alignment vertical="center" shrinkToFit="1"/>
    </xf>
    <xf numFmtId="0" fontId="41" fillId="2" borderId="0" xfId="4" applyFont="1" applyFill="1" applyAlignment="1">
      <alignment vertical="center" shrinkToFit="1"/>
    </xf>
    <xf numFmtId="0" fontId="33" fillId="2" borderId="3" xfId="4" applyFont="1" applyFill="1" applyBorder="1" applyAlignment="1">
      <alignment vertical="center" shrinkToFit="1"/>
    </xf>
    <xf numFmtId="0" fontId="33" fillId="2" borderId="8" xfId="4" applyFont="1" applyFill="1" applyBorder="1" applyAlignment="1">
      <alignment vertical="center" shrinkToFit="1"/>
    </xf>
    <xf numFmtId="0" fontId="34" fillId="2" borderId="4" xfId="1" applyNumberFormat="1" applyFont="1" applyFill="1" applyBorder="1" applyAlignment="1">
      <alignment vertical="center" shrinkToFit="1"/>
    </xf>
    <xf numFmtId="0" fontId="37" fillId="2" borderId="0" xfId="1" applyNumberFormat="1" applyFont="1" applyFill="1" applyAlignment="1">
      <alignment vertical="center" shrinkToFit="1"/>
    </xf>
    <xf numFmtId="0" fontId="14" fillId="2" borderId="0" xfId="4" applyFont="1" applyFill="1" applyAlignment="1">
      <alignment horizontal="left" vertical="center" indent="1"/>
    </xf>
    <xf numFmtId="0" fontId="36" fillId="2" borderId="0" xfId="4" applyFont="1" applyFill="1" applyAlignment="1">
      <alignment horizontal="right" vertical="center"/>
    </xf>
    <xf numFmtId="0" fontId="34" fillId="2" borderId="0" xfId="4" applyFont="1" applyFill="1" applyAlignment="1">
      <alignment horizontal="left" vertical="center" wrapText="1" indent="1"/>
    </xf>
    <xf numFmtId="0" fontId="36" fillId="2" borderId="0" xfId="4" applyFont="1" applyFill="1" applyAlignment="1">
      <alignment vertical="center" shrinkToFit="1"/>
    </xf>
    <xf numFmtId="0" fontId="35" fillId="2" borderId="1" xfId="4" applyFont="1" applyFill="1" applyBorder="1" applyAlignment="1">
      <alignment horizontal="left" vertical="center" indent="4"/>
    </xf>
    <xf numFmtId="0" fontId="35" fillId="2" borderId="0" xfId="4" applyFont="1" applyFill="1" applyAlignment="1">
      <alignment horizontal="left" vertical="center" indent="5"/>
    </xf>
    <xf numFmtId="0" fontId="35" fillId="2" borderId="1" xfId="4" applyFont="1" applyFill="1" applyBorder="1" applyAlignment="1">
      <alignment vertical="center" shrinkToFit="1"/>
    </xf>
    <xf numFmtId="0" fontId="37" fillId="2" borderId="1" xfId="1" applyNumberFormat="1" applyFont="1" applyFill="1" applyBorder="1" applyAlignment="1">
      <alignment vertical="center" shrinkToFit="1"/>
    </xf>
    <xf numFmtId="0" fontId="12" fillId="2" borderId="0" xfId="1" applyNumberFormat="1" applyFont="1" applyFill="1" applyAlignment="1">
      <alignment vertical="center" shrinkToFit="1"/>
    </xf>
    <xf numFmtId="0" fontId="37" fillId="2" borderId="10" xfId="1" applyNumberFormat="1" applyFont="1" applyFill="1" applyBorder="1" applyAlignment="1">
      <alignment vertical="center" shrinkToFit="1"/>
    </xf>
    <xf numFmtId="0" fontId="14" fillId="2" borderId="1" xfId="4" applyFont="1" applyFill="1" applyBorder="1" applyAlignment="1">
      <alignment horizontal="left" vertical="center" indent="2"/>
    </xf>
    <xf numFmtId="0" fontId="14" fillId="2" borderId="1" xfId="4" applyFont="1" applyFill="1" applyBorder="1" applyAlignment="1">
      <alignment vertical="center" shrinkToFit="1"/>
    </xf>
    <xf numFmtId="0" fontId="22" fillId="4" borderId="9" xfId="4" applyFont="1" applyFill="1" applyBorder="1" applyAlignment="1">
      <alignment horizontal="left" vertical="center"/>
    </xf>
    <xf numFmtId="0" fontId="22" fillId="4" borderId="1" xfId="4" applyFont="1" applyFill="1" applyBorder="1" applyAlignment="1">
      <alignment horizontal="left" vertical="center"/>
    </xf>
    <xf numFmtId="0" fontId="22" fillId="5" borderId="3" xfId="4" applyFont="1" applyFill="1" applyBorder="1" applyAlignment="1">
      <alignment horizontal="left" vertical="center" indent="1"/>
    </xf>
    <xf numFmtId="0" fontId="22" fillId="5" borderId="10" xfId="4" applyFont="1" applyFill="1" applyBorder="1" applyAlignment="1">
      <alignment horizontal="left" vertical="center" indent="1"/>
    </xf>
    <xf numFmtId="0" fontId="22" fillId="5" borderId="0" xfId="4" applyFont="1" applyFill="1" applyAlignment="1">
      <alignment horizontal="left" vertical="center"/>
    </xf>
    <xf numFmtId="0" fontId="22" fillId="5" borderId="1" xfId="4" applyFont="1" applyFill="1" applyBorder="1" applyAlignment="1">
      <alignment horizontal="left" vertical="center"/>
    </xf>
    <xf numFmtId="0" fontId="23" fillId="4" borderId="9" xfId="4" applyFont="1" applyFill="1" applyBorder="1" applyAlignment="1">
      <alignment vertical="center" shrinkToFit="1"/>
    </xf>
    <xf numFmtId="0" fontId="23" fillId="5" borderId="3" xfId="4" applyFont="1" applyFill="1" applyBorder="1" applyAlignment="1">
      <alignment vertical="center" shrinkToFit="1"/>
    </xf>
    <xf numFmtId="0" fontId="23" fillId="5" borderId="10" xfId="4" applyFont="1" applyFill="1" applyBorder="1" applyAlignment="1">
      <alignment vertical="center" shrinkToFit="1"/>
    </xf>
    <xf numFmtId="0" fontId="23" fillId="4" borderId="1" xfId="4" applyFont="1" applyFill="1" applyBorder="1" applyAlignment="1">
      <alignment vertical="center" shrinkToFit="1"/>
    </xf>
    <xf numFmtId="0" fontId="23" fillId="5" borderId="1" xfId="4" applyFont="1" applyFill="1" applyBorder="1" applyAlignment="1">
      <alignment vertical="center" shrinkToFit="1"/>
    </xf>
    <xf numFmtId="0" fontId="37" fillId="2" borderId="4" xfId="4" applyFont="1" applyFill="1" applyBorder="1" applyAlignment="1">
      <alignment horizontal="left" vertical="center" indent="3"/>
    </xf>
    <xf numFmtId="0" fontId="37" fillId="2" borderId="3" xfId="4" applyFont="1" applyFill="1" applyBorder="1" applyAlignment="1">
      <alignment horizontal="left" vertical="center" indent="3"/>
    </xf>
    <xf numFmtId="0" fontId="37" fillId="2" borderId="4" xfId="4" applyFont="1" applyFill="1" applyBorder="1" applyAlignment="1">
      <alignment vertical="center" shrinkToFit="1"/>
    </xf>
    <xf numFmtId="0" fontId="37" fillId="2" borderId="3" xfId="4" applyFont="1" applyFill="1" applyBorder="1" applyAlignment="1">
      <alignment vertical="center" shrinkToFit="1"/>
    </xf>
    <xf numFmtId="0" fontId="37" fillId="2" borderId="9" xfId="4" applyFont="1" applyFill="1" applyBorder="1" applyAlignment="1">
      <alignment horizontal="left" vertical="center" indent="3"/>
    </xf>
    <xf numFmtId="0" fontId="37" fillId="2" borderId="9" xfId="4" applyFont="1" applyFill="1" applyBorder="1" applyAlignment="1">
      <alignment vertical="center" shrinkToFit="1"/>
    </xf>
    <xf numFmtId="0" fontId="14" fillId="2" borderId="9" xfId="4" applyFont="1" applyFill="1" applyBorder="1" applyAlignment="1">
      <alignment vertical="center"/>
    </xf>
    <xf numFmtId="0" fontId="14" fillId="2" borderId="9" xfId="4" applyFont="1" applyFill="1" applyBorder="1" applyAlignment="1">
      <alignment vertical="center" shrinkToFit="1"/>
    </xf>
    <xf numFmtId="0" fontId="14" fillId="2" borderId="0" xfId="4" applyFont="1" applyFill="1" applyAlignment="1">
      <alignment vertical="center" shrinkToFit="1"/>
    </xf>
    <xf numFmtId="0" fontId="31" fillId="2" borderId="0" xfId="4" applyFont="1" applyFill="1" applyAlignment="1">
      <alignment vertical="center" shrinkToFit="1"/>
    </xf>
    <xf numFmtId="0" fontId="33" fillId="2" borderId="0" xfId="4" applyFont="1" applyFill="1" applyAlignment="1">
      <alignment vertical="center" shrinkToFit="1"/>
    </xf>
    <xf numFmtId="0" fontId="7" fillId="2" borderId="0" xfId="0" applyFont="1" applyFill="1"/>
    <xf numFmtId="0" fontId="17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6" fillId="2" borderId="1" xfId="0" applyFont="1" applyFill="1" applyBorder="1"/>
    <xf numFmtId="0" fontId="5" fillId="2" borderId="0" xfId="0" applyFont="1" applyFill="1"/>
    <xf numFmtId="0" fontId="25" fillId="2" borderId="0" xfId="2" applyFont="1" applyFill="1"/>
    <xf numFmtId="0" fontId="25" fillId="2" borderId="0" xfId="2" applyFont="1" applyFill="1" applyAlignment="1">
      <alignment horizontal="left" indent="1"/>
    </xf>
    <xf numFmtId="0" fontId="2" fillId="2" borderId="0" xfId="0" applyFont="1" applyFill="1" applyAlignment="1">
      <alignment horizontal="left" indent="1"/>
    </xf>
    <xf numFmtId="0" fontId="4" fillId="2" borderId="0" xfId="2" applyFont="1" applyFill="1"/>
    <xf numFmtId="0" fontId="3" fillId="2" borderId="0" xfId="2" applyFill="1"/>
    <xf numFmtId="0" fontId="4" fillId="2" borderId="0" xfId="2" applyFont="1" applyFill="1" applyAlignment="1">
      <alignment horizontal="left" indent="1"/>
    </xf>
    <xf numFmtId="0" fontId="42" fillId="2" borderId="1" xfId="0" applyFont="1" applyFill="1" applyBorder="1"/>
    <xf numFmtId="0" fontId="43" fillId="2" borderId="0" xfId="0" applyFont="1" applyFill="1"/>
    <xf numFmtId="0" fontId="43" fillId="2" borderId="0" xfId="0" applyFont="1" applyFill="1" applyAlignment="1">
      <alignment horizontal="left" indent="1"/>
    </xf>
    <xf numFmtId="0" fontId="44" fillId="2" borderId="0" xfId="5" applyFont="1" applyFill="1"/>
    <xf numFmtId="0" fontId="20" fillId="2" borderId="0" xfId="5" applyFont="1" applyFill="1" applyAlignment="1">
      <alignment horizontal="center" vertical="center"/>
    </xf>
    <xf numFmtId="0" fontId="45" fillId="2" borderId="2" xfId="5" applyFont="1" applyFill="1" applyBorder="1" applyAlignment="1">
      <alignment vertical="center"/>
    </xf>
    <xf numFmtId="0" fontId="46" fillId="2" borderId="2" xfId="5" applyFont="1" applyFill="1" applyBorder="1" applyAlignment="1">
      <alignment vertical="center"/>
    </xf>
    <xf numFmtId="0" fontId="47" fillId="2" borderId="0" xfId="5" applyFont="1" applyFill="1" applyAlignment="1">
      <alignment vertical="center"/>
    </xf>
    <xf numFmtId="0" fontId="46" fillId="2" borderId="0" xfId="5" applyFont="1" applyFill="1" applyAlignment="1">
      <alignment vertical="center"/>
    </xf>
    <xf numFmtId="0" fontId="18" fillId="2" borderId="0" xfId="5" applyFont="1" applyFill="1" applyAlignment="1">
      <alignment horizontal="left"/>
    </xf>
    <xf numFmtId="0" fontId="50" fillId="2" borderId="0" xfId="5" applyFont="1" applyFill="1" applyAlignment="1">
      <alignment vertical="center"/>
    </xf>
    <xf numFmtId="0" fontId="51" fillId="2" borderId="0" xfId="8" applyFont="1" applyFill="1" applyAlignment="1">
      <alignment vertical="center"/>
    </xf>
    <xf numFmtId="0" fontId="52" fillId="2" borderId="0" xfId="2" applyFont="1" applyFill="1" applyAlignment="1">
      <alignment horizontal="left" vertical="center" indent="1"/>
    </xf>
    <xf numFmtId="0" fontId="14" fillId="2" borderId="0" xfId="4" applyFont="1" applyFill="1" applyAlignment="1">
      <alignment vertical="center"/>
    </xf>
    <xf numFmtId="0" fontId="31" fillId="2" borderId="0" xfId="4" applyFont="1" applyFill="1" applyAlignment="1">
      <alignment horizontal="left" vertical="center" indent="2"/>
    </xf>
    <xf numFmtId="0" fontId="33" fillId="2" borderId="0" xfId="4" applyFont="1" applyFill="1" applyAlignment="1">
      <alignment horizontal="left" vertical="center" indent="2"/>
    </xf>
    <xf numFmtId="0" fontId="20" fillId="2" borderId="0" xfId="5" applyFont="1" applyFill="1" applyAlignment="1">
      <alignment vertical="center"/>
    </xf>
    <xf numFmtId="171" fontId="23" fillId="4" borderId="2" xfId="4" applyNumberFormat="1" applyFont="1" applyFill="1" applyBorder="1" applyAlignment="1">
      <alignment vertical="center"/>
    </xf>
    <xf numFmtId="171" fontId="20" fillId="2" borderId="0" xfId="4" applyNumberFormat="1" applyFont="1" applyFill="1" applyAlignment="1">
      <alignment vertical="center"/>
    </xf>
    <xf numFmtId="171" fontId="20" fillId="2" borderId="4" xfId="4" applyNumberFormat="1" applyFont="1" applyFill="1" applyBorder="1" applyAlignment="1">
      <alignment vertical="center"/>
    </xf>
    <xf numFmtId="171" fontId="20" fillId="2" borderId="3" xfId="4" applyNumberFormat="1" applyFont="1" applyFill="1" applyBorder="1" applyAlignment="1">
      <alignment vertical="center"/>
    </xf>
    <xf numFmtId="171" fontId="20" fillId="2" borderId="1" xfId="4" applyNumberFormat="1" applyFont="1" applyFill="1" applyBorder="1" applyAlignment="1">
      <alignment vertical="center"/>
    </xf>
    <xf numFmtId="171" fontId="23" fillId="2" borderId="2" xfId="4" applyNumberFormat="1" applyFont="1" applyFill="1" applyBorder="1" applyAlignment="1">
      <alignment vertical="center"/>
    </xf>
    <xf numFmtId="171" fontId="20" fillId="2" borderId="7" xfId="4" applyNumberFormat="1" applyFont="1" applyFill="1" applyBorder="1" applyAlignment="1">
      <alignment vertical="center"/>
    </xf>
    <xf numFmtId="171" fontId="23" fillId="5" borderId="2" xfId="4" applyNumberFormat="1" applyFont="1" applyFill="1" applyBorder="1" applyAlignment="1">
      <alignment vertical="center"/>
    </xf>
    <xf numFmtId="171" fontId="21" fillId="2" borderId="6" xfId="4" applyNumberFormat="1" applyFont="1" applyFill="1" applyBorder="1" applyAlignment="1">
      <alignment vertical="center"/>
    </xf>
    <xf numFmtId="171" fontId="21" fillId="2" borderId="5" xfId="4" applyNumberFormat="1" applyFont="1" applyFill="1" applyBorder="1" applyAlignment="1">
      <alignment vertical="center"/>
    </xf>
    <xf numFmtId="171" fontId="20" fillId="2" borderId="9" xfId="4" applyNumberFormat="1" applyFont="1" applyFill="1" applyBorder="1" applyAlignment="1">
      <alignment vertical="center"/>
    </xf>
    <xf numFmtId="171" fontId="20" fillId="2" borderId="8" xfId="4" applyNumberFormat="1" applyFont="1" applyFill="1" applyBorder="1" applyAlignment="1">
      <alignment vertical="center"/>
    </xf>
    <xf numFmtId="165" fontId="23" fillId="4" borderId="2" xfId="4" applyNumberFormat="1" applyFont="1" applyFill="1" applyBorder="1" applyAlignment="1">
      <alignment vertical="center"/>
    </xf>
    <xf numFmtId="165" fontId="20" fillId="2" borderId="7" xfId="4" applyNumberFormat="1" applyFont="1" applyFill="1" applyBorder="1" applyAlignment="1">
      <alignment vertical="center"/>
    </xf>
    <xf numFmtId="165" fontId="20" fillId="2" borderId="0" xfId="4" applyNumberFormat="1" applyFont="1" applyFill="1" applyAlignment="1">
      <alignment vertical="center"/>
    </xf>
    <xf numFmtId="165" fontId="20" fillId="2" borderId="4" xfId="4" applyNumberFormat="1" applyFont="1" applyFill="1" applyBorder="1" applyAlignment="1">
      <alignment vertical="center"/>
    </xf>
    <xf numFmtId="165" fontId="21" fillId="2" borderId="6" xfId="4" applyNumberFormat="1" applyFont="1" applyFill="1" applyBorder="1" applyAlignment="1">
      <alignment vertical="center"/>
    </xf>
    <xf numFmtId="165" fontId="21" fillId="2" borderId="5" xfId="4" applyNumberFormat="1" applyFont="1" applyFill="1" applyBorder="1" applyAlignment="1">
      <alignment vertical="center"/>
    </xf>
    <xf numFmtId="165" fontId="20" fillId="2" borderId="3" xfId="4" applyNumberFormat="1" applyFont="1" applyFill="1" applyBorder="1" applyAlignment="1">
      <alignment vertical="center"/>
    </xf>
    <xf numFmtId="165" fontId="20" fillId="2" borderId="1" xfId="4" applyNumberFormat="1" applyFont="1" applyFill="1" applyBorder="1" applyAlignment="1">
      <alignment vertical="center"/>
    </xf>
    <xf numFmtId="166" fontId="29" fillId="5" borderId="2" xfId="4" applyNumberFormat="1" applyFont="1" applyFill="1" applyBorder="1" applyAlignment="1">
      <alignment vertical="center"/>
    </xf>
    <xf numFmtId="166" fontId="31" fillId="2" borderId="0" xfId="4" applyNumberFormat="1" applyFont="1" applyFill="1" applyAlignment="1">
      <alignment vertical="center"/>
    </xf>
    <xf numFmtId="166" fontId="31" fillId="2" borderId="2" xfId="4" applyNumberFormat="1" applyFont="1" applyFill="1" applyBorder="1" applyAlignment="1">
      <alignment vertical="center"/>
    </xf>
    <xf numFmtId="166" fontId="32" fillId="2" borderId="0" xfId="4" applyNumberFormat="1" applyFont="1" applyFill="1" applyAlignment="1">
      <alignment vertical="center"/>
    </xf>
    <xf numFmtId="166" fontId="32" fillId="2" borderId="1" xfId="4" applyNumberFormat="1" applyFont="1" applyFill="1" applyBorder="1" applyAlignment="1">
      <alignment vertical="center"/>
    </xf>
    <xf numFmtId="166" fontId="33" fillId="2" borderId="2" xfId="4" applyNumberFormat="1" applyFont="1" applyFill="1" applyBorder="1" applyAlignment="1">
      <alignment vertical="center"/>
    </xf>
    <xf numFmtId="166" fontId="35" fillId="2" borderId="0" xfId="4" applyNumberFormat="1" applyFont="1" applyFill="1" applyAlignment="1">
      <alignment vertical="center"/>
    </xf>
    <xf numFmtId="166" fontId="20" fillId="2" borderId="0" xfId="4" applyNumberFormat="1" applyFont="1" applyFill="1" applyAlignment="1">
      <alignment vertical="center"/>
    </xf>
    <xf numFmtId="166" fontId="20" fillId="2" borderId="1" xfId="4" applyNumberFormat="1" applyFont="1" applyFill="1" applyBorder="1" applyAlignment="1">
      <alignment vertical="center"/>
    </xf>
    <xf numFmtId="172" fontId="30" fillId="5" borderId="2" xfId="1" applyNumberFormat="1" applyFont="1" applyFill="1" applyBorder="1" applyAlignment="1">
      <alignment vertical="center"/>
    </xf>
    <xf numFmtId="172" fontId="31" fillId="2" borderId="0" xfId="4" applyNumberFormat="1" applyFont="1" applyFill="1" applyAlignment="1">
      <alignment vertical="center"/>
    </xf>
    <xf numFmtId="172" fontId="33" fillId="2" borderId="9" xfId="4" applyNumberFormat="1" applyFont="1" applyFill="1" applyBorder="1" applyAlignment="1">
      <alignment vertical="center"/>
    </xf>
    <xf numFmtId="172" fontId="33" fillId="2" borderId="1" xfId="4" applyNumberFormat="1" applyFont="1" applyFill="1" applyBorder="1" applyAlignment="1">
      <alignment vertical="center"/>
    </xf>
    <xf numFmtId="166" fontId="34" fillId="2" borderId="2" xfId="4" applyNumberFormat="1" applyFont="1" applyFill="1" applyBorder="1" applyAlignment="1">
      <alignment vertical="center"/>
    </xf>
    <xf numFmtId="166" fontId="34" fillId="2" borderId="9" xfId="4" applyNumberFormat="1" applyFont="1" applyFill="1" applyBorder="1" applyAlignment="1">
      <alignment vertical="center"/>
    </xf>
    <xf numFmtId="166" fontId="34" fillId="2" borderId="0" xfId="4" applyNumberFormat="1" applyFont="1" applyFill="1" applyAlignment="1">
      <alignment vertical="center"/>
    </xf>
    <xf numFmtId="166" fontId="34" fillId="2" borderId="1" xfId="4" applyNumberFormat="1" applyFont="1" applyFill="1" applyBorder="1" applyAlignment="1">
      <alignment vertical="center"/>
    </xf>
    <xf numFmtId="172" fontId="34" fillId="2" borderId="2" xfId="4" applyNumberFormat="1" applyFont="1" applyFill="1" applyBorder="1" applyAlignment="1">
      <alignment vertical="center"/>
    </xf>
    <xf numFmtId="171" fontId="34" fillId="2" borderId="9" xfId="4" applyNumberFormat="1" applyFont="1" applyFill="1" applyBorder="1" applyAlignment="1">
      <alignment vertical="center"/>
    </xf>
    <xf numFmtId="171" fontId="34" fillId="2" borderId="1" xfId="4" applyNumberFormat="1" applyFont="1" applyFill="1" applyBorder="1" applyAlignment="1">
      <alignment vertical="center"/>
    </xf>
    <xf numFmtId="173" fontId="10" fillId="2" borderId="0" xfId="4" applyNumberFormat="1" applyFont="1" applyFill="1" applyAlignment="1">
      <alignment vertical="center"/>
    </xf>
    <xf numFmtId="173" fontId="14" fillId="2" borderId="0" xfId="4" applyNumberFormat="1" applyFont="1" applyFill="1" applyAlignment="1">
      <alignment vertical="center"/>
    </xf>
    <xf numFmtId="174" fontId="23" fillId="5" borderId="2" xfId="4" applyNumberFormat="1" applyFont="1" applyFill="1" applyBorder="1" applyAlignment="1">
      <alignment vertical="center"/>
    </xf>
    <xf numFmtId="174" fontId="34" fillId="2" borderId="9" xfId="4" applyNumberFormat="1" applyFont="1" applyFill="1" applyBorder="1" applyAlignment="1">
      <alignment vertical="center"/>
    </xf>
    <xf numFmtId="174" fontId="34" fillId="2" borderId="1" xfId="4" applyNumberFormat="1" applyFont="1" applyFill="1" applyBorder="1" applyAlignment="1">
      <alignment vertical="center"/>
    </xf>
    <xf numFmtId="167" fontId="15" fillId="2" borderId="0" xfId="4" applyNumberFormat="1" applyFont="1" applyFill="1" applyAlignment="1">
      <alignment vertical="center"/>
    </xf>
    <xf numFmtId="167" fontId="36" fillId="2" borderId="0" xfId="4" applyNumberFormat="1" applyFont="1" applyFill="1" applyAlignment="1">
      <alignment vertical="center"/>
    </xf>
    <xf numFmtId="168" fontId="23" fillId="5" borderId="2" xfId="4" applyNumberFormat="1" applyFont="1" applyFill="1" applyBorder="1" applyAlignment="1">
      <alignment vertical="center"/>
    </xf>
    <xf numFmtId="170" fontId="23" fillId="5" borderId="2" xfId="4" applyNumberFormat="1" applyFont="1" applyFill="1" applyBorder="1" applyAlignment="1">
      <alignment vertical="center"/>
    </xf>
    <xf numFmtId="170" fontId="34" fillId="2" borderId="9" xfId="4" applyNumberFormat="1" applyFont="1" applyFill="1" applyBorder="1" applyAlignment="1">
      <alignment vertical="center"/>
    </xf>
    <xf numFmtId="170" fontId="34" fillId="2" borderId="1" xfId="4" applyNumberFormat="1" applyFont="1" applyFill="1" applyBorder="1" applyAlignment="1">
      <alignment vertical="center"/>
    </xf>
    <xf numFmtId="165" fontId="23" fillId="5" borderId="2" xfId="4" applyNumberFormat="1" applyFont="1" applyFill="1" applyBorder="1" applyAlignment="1">
      <alignment vertical="center"/>
    </xf>
    <xf numFmtId="165" fontId="34" fillId="2" borderId="9" xfId="4" applyNumberFormat="1" applyFont="1" applyFill="1" applyBorder="1" applyAlignment="1">
      <alignment vertical="center"/>
    </xf>
    <xf numFmtId="165" fontId="34" fillId="2" borderId="1" xfId="4" applyNumberFormat="1" applyFont="1" applyFill="1" applyBorder="1" applyAlignment="1">
      <alignment vertical="center"/>
    </xf>
    <xf numFmtId="170" fontId="27" fillId="4" borderId="2" xfId="4" applyNumberFormat="1" applyFont="1" applyFill="1" applyBorder="1" applyAlignment="1">
      <alignment vertical="center"/>
    </xf>
    <xf numFmtId="169" fontId="10" fillId="2" borderId="0" xfId="4" applyNumberFormat="1" applyFont="1" applyFill="1" applyAlignment="1">
      <alignment vertical="center"/>
    </xf>
    <xf numFmtId="166" fontId="31" fillId="2" borderId="9" xfId="4" applyNumberFormat="1" applyFont="1" applyFill="1" applyBorder="1" applyAlignment="1">
      <alignment vertical="center"/>
    </xf>
    <xf numFmtId="166" fontId="31" fillId="2" borderId="10" xfId="4" applyNumberFormat="1" applyFont="1" applyFill="1" applyBorder="1" applyAlignment="1">
      <alignment vertical="center"/>
    </xf>
    <xf numFmtId="166" fontId="33" fillId="2" borderId="4" xfId="4" applyNumberFormat="1" applyFont="1" applyFill="1" applyBorder="1" applyAlignment="1">
      <alignment vertical="center"/>
    </xf>
    <xf numFmtId="166" fontId="37" fillId="2" borderId="0" xfId="4" applyNumberFormat="1" applyFont="1" applyFill="1" applyAlignment="1">
      <alignment vertical="center"/>
    </xf>
    <xf numFmtId="166" fontId="37" fillId="2" borderId="1" xfId="4" applyNumberFormat="1" applyFont="1" applyFill="1" applyBorder="1" applyAlignment="1">
      <alignment vertical="center"/>
    </xf>
    <xf numFmtId="166" fontId="16" fillId="2" borderId="0" xfId="4" applyNumberFormat="1" applyFont="1" applyFill="1" applyAlignment="1">
      <alignment vertical="center"/>
    </xf>
    <xf numFmtId="166" fontId="14" fillId="2" borderId="0" xfId="4" applyNumberFormat="1" applyFont="1" applyFill="1" applyAlignment="1">
      <alignment vertical="center"/>
    </xf>
    <xf numFmtId="172" fontId="31" fillId="2" borderId="9" xfId="1" applyNumberFormat="1" applyFont="1" applyFill="1" applyBorder="1" applyAlignment="1">
      <alignment vertical="center"/>
    </xf>
    <xf numFmtId="172" fontId="31" fillId="2" borderId="0" xfId="1" applyNumberFormat="1" applyFont="1" applyFill="1" applyAlignment="1">
      <alignment vertical="center"/>
    </xf>
    <xf numFmtId="172" fontId="31" fillId="2" borderId="10" xfId="1" applyNumberFormat="1" applyFont="1" applyFill="1" applyBorder="1" applyAlignment="1">
      <alignment vertical="center"/>
    </xf>
    <xf numFmtId="172" fontId="33" fillId="2" borderId="0" xfId="1" applyNumberFormat="1" applyFont="1" applyFill="1" applyAlignment="1">
      <alignment vertical="center"/>
    </xf>
    <xf numFmtId="172" fontId="38" fillId="2" borderId="0" xfId="1" applyNumberFormat="1" applyFont="1" applyFill="1" applyAlignment="1">
      <alignment vertical="center"/>
    </xf>
    <xf numFmtId="172" fontId="38" fillId="2" borderId="1" xfId="1" applyNumberFormat="1" applyFont="1" applyFill="1" applyBorder="1" applyAlignment="1">
      <alignment vertical="center"/>
    </xf>
    <xf numFmtId="165" fontId="30" fillId="5" borderId="9" xfId="1" applyNumberFormat="1" applyFont="1" applyFill="1" applyBorder="1" applyAlignment="1">
      <alignment vertical="center"/>
    </xf>
    <xf numFmtId="165" fontId="31" fillId="2" borderId="9" xfId="1" applyNumberFormat="1" applyFont="1" applyFill="1" applyBorder="1" applyAlignment="1">
      <alignment vertical="center"/>
    </xf>
    <xf numFmtId="165" fontId="31" fillId="2" borderId="0" xfId="1" applyNumberFormat="1" applyFont="1" applyFill="1" applyAlignment="1">
      <alignment vertical="center"/>
    </xf>
    <xf numFmtId="165" fontId="31" fillId="2" borderId="10" xfId="1" applyNumberFormat="1" applyFont="1" applyFill="1" applyBorder="1" applyAlignment="1">
      <alignment vertical="center"/>
    </xf>
    <xf numFmtId="165" fontId="33" fillId="2" borderId="0" xfId="1" applyNumberFormat="1" applyFont="1" applyFill="1" applyAlignment="1">
      <alignment vertical="center"/>
    </xf>
    <xf numFmtId="165" fontId="33" fillId="2" borderId="1" xfId="1" applyNumberFormat="1" applyFont="1" applyFill="1" applyBorder="1" applyAlignment="1">
      <alignment vertical="center"/>
    </xf>
    <xf numFmtId="166" fontId="37" fillId="2" borderId="10" xfId="4" applyNumberFormat="1" applyFont="1" applyFill="1" applyBorder="1" applyAlignment="1">
      <alignment vertical="center"/>
    </xf>
    <xf numFmtId="166" fontId="34" fillId="2" borderId="8" xfId="4" applyNumberFormat="1" applyFont="1" applyFill="1" applyBorder="1" applyAlignment="1">
      <alignment vertical="center"/>
    </xf>
    <xf numFmtId="172" fontId="38" fillId="2" borderId="10" xfId="1" applyNumberFormat="1" applyFont="1" applyFill="1" applyBorder="1" applyAlignment="1">
      <alignment vertical="center"/>
    </xf>
    <xf numFmtId="172" fontId="34" fillId="2" borderId="8" xfId="1" applyNumberFormat="1" applyFont="1" applyFill="1" applyBorder="1" applyAlignment="1">
      <alignment vertical="center"/>
    </xf>
    <xf numFmtId="171" fontId="34" fillId="2" borderId="0" xfId="4" applyNumberFormat="1" applyFont="1" applyFill="1" applyAlignment="1">
      <alignment vertical="center"/>
    </xf>
    <xf numFmtId="174" fontId="34" fillId="2" borderId="0" xfId="4" applyNumberFormat="1" applyFont="1" applyFill="1" applyAlignment="1">
      <alignment vertical="center"/>
    </xf>
    <xf numFmtId="171" fontId="23" fillId="5" borderId="9" xfId="4" applyNumberFormat="1" applyFont="1" applyFill="1" applyBorder="1" applyAlignment="1">
      <alignment vertical="center"/>
    </xf>
    <xf numFmtId="175" fontId="10" fillId="2" borderId="0" xfId="4" applyNumberFormat="1" applyFont="1" applyFill="1" applyAlignment="1">
      <alignment vertical="center"/>
    </xf>
    <xf numFmtId="170" fontId="23" fillId="5" borderId="9" xfId="4" applyNumberFormat="1" applyFont="1" applyFill="1" applyBorder="1" applyAlignment="1">
      <alignment vertical="center"/>
    </xf>
    <xf numFmtId="168" fontId="34" fillId="2" borderId="9" xfId="4" applyNumberFormat="1" applyFont="1" applyFill="1" applyBorder="1" applyAlignment="1">
      <alignment vertical="center"/>
    </xf>
    <xf numFmtId="168" fontId="34" fillId="2" borderId="0" xfId="4" applyNumberFormat="1" applyFont="1" applyFill="1" applyAlignment="1">
      <alignment vertical="center"/>
    </xf>
    <xf numFmtId="168" fontId="34" fillId="2" borderId="1" xfId="4" applyNumberFormat="1" applyFont="1" applyFill="1" applyBorder="1" applyAlignment="1">
      <alignment vertical="center"/>
    </xf>
    <xf numFmtId="170" fontId="23" fillId="5" borderId="0" xfId="4" applyNumberFormat="1" applyFont="1" applyFill="1" applyAlignment="1">
      <alignment vertical="center"/>
    </xf>
    <xf numFmtId="170" fontId="34" fillId="2" borderId="0" xfId="4" applyNumberFormat="1" applyFont="1" applyFill="1" applyAlignment="1">
      <alignment vertical="center"/>
    </xf>
    <xf numFmtId="165" fontId="23" fillId="5" borderId="0" xfId="4" applyNumberFormat="1" applyFont="1" applyFill="1" applyAlignment="1">
      <alignment vertical="center"/>
    </xf>
    <xf numFmtId="165" fontId="34" fillId="2" borderId="0" xfId="4" applyNumberFormat="1" applyFont="1" applyFill="1" applyAlignment="1">
      <alignment vertical="center"/>
    </xf>
    <xf numFmtId="173" fontId="33" fillId="2" borderId="4" xfId="4" applyNumberFormat="1" applyFont="1" applyFill="1" applyBorder="1" applyAlignment="1">
      <alignment vertical="center"/>
    </xf>
    <xf numFmtId="173" fontId="20" fillId="2" borderId="0" xfId="1" applyNumberFormat="1" applyFont="1" applyFill="1" applyAlignment="1">
      <alignment vertical="center"/>
    </xf>
    <xf numFmtId="173" fontId="20" fillId="2" borderId="1" xfId="1" applyNumberFormat="1" applyFont="1" applyFill="1" applyBorder="1" applyAlignment="1">
      <alignment vertical="center"/>
    </xf>
    <xf numFmtId="173" fontId="20" fillId="2" borderId="0" xfId="4" applyNumberFormat="1" applyFont="1" applyFill="1" applyAlignment="1">
      <alignment vertical="center"/>
    </xf>
    <xf numFmtId="176" fontId="14" fillId="2" borderId="0" xfId="1" applyNumberFormat="1" applyFont="1" applyFill="1" applyAlignment="1">
      <alignment vertical="center"/>
    </xf>
    <xf numFmtId="172" fontId="31" fillId="2" borderId="9" xfId="4" applyNumberFormat="1" applyFont="1" applyFill="1" applyBorder="1" applyAlignment="1">
      <alignment vertical="center"/>
    </xf>
    <xf numFmtId="172" fontId="31" fillId="2" borderId="10" xfId="4" applyNumberFormat="1" applyFont="1" applyFill="1" applyBorder="1" applyAlignment="1">
      <alignment vertical="center"/>
    </xf>
    <xf numFmtId="172" fontId="33" fillId="2" borderId="0" xfId="4" applyNumberFormat="1" applyFont="1" applyFill="1" applyAlignment="1">
      <alignment vertical="center"/>
    </xf>
    <xf numFmtId="172" fontId="37" fillId="2" borderId="0" xfId="4" applyNumberFormat="1" applyFont="1" applyFill="1" applyAlignment="1">
      <alignment vertical="center"/>
    </xf>
    <xf numFmtId="172" fontId="37" fillId="2" borderId="1" xfId="4" applyNumberFormat="1" applyFont="1" applyFill="1" applyBorder="1" applyAlignment="1">
      <alignment vertical="center"/>
    </xf>
    <xf numFmtId="170" fontId="30" fillId="5" borderId="9" xfId="1" applyNumberFormat="1" applyFont="1" applyFill="1" applyBorder="1" applyAlignment="1">
      <alignment vertical="center"/>
    </xf>
    <xf numFmtId="170" fontId="31" fillId="2" borderId="9" xfId="1" applyNumberFormat="1" applyFont="1" applyFill="1" applyBorder="1" applyAlignment="1">
      <alignment vertical="center"/>
    </xf>
    <xf numFmtId="170" fontId="31" fillId="2" borderId="0" xfId="1" applyNumberFormat="1" applyFont="1" applyFill="1" applyAlignment="1">
      <alignment vertical="center"/>
    </xf>
    <xf numFmtId="170" fontId="31" fillId="2" borderId="10" xfId="1" applyNumberFormat="1" applyFont="1" applyFill="1" applyBorder="1" applyAlignment="1">
      <alignment vertical="center"/>
    </xf>
    <xf numFmtId="170" fontId="33" fillId="2" borderId="0" xfId="1" applyNumberFormat="1" applyFont="1" applyFill="1" applyAlignment="1">
      <alignment vertical="center"/>
    </xf>
    <xf numFmtId="170" fontId="33" fillId="2" borderId="1" xfId="1" applyNumberFormat="1" applyFont="1" applyFill="1" applyBorder="1" applyAlignment="1">
      <alignment vertical="center"/>
    </xf>
    <xf numFmtId="172" fontId="39" fillId="2" borderId="8" xfId="1" applyNumberFormat="1" applyFont="1" applyFill="1" applyBorder="1" applyAlignment="1">
      <alignment vertical="center"/>
    </xf>
    <xf numFmtId="165" fontId="12" fillId="2" borderId="0" xfId="1" applyNumberFormat="1" applyFont="1" applyFill="1" applyAlignment="1">
      <alignment vertical="center"/>
    </xf>
    <xf numFmtId="168" fontId="23" fillId="5" borderId="9" xfId="4" applyNumberFormat="1" applyFont="1" applyFill="1" applyBorder="1" applyAlignment="1">
      <alignment vertical="center"/>
    </xf>
    <xf numFmtId="165" fontId="23" fillId="5" borderId="9" xfId="4" applyNumberFormat="1" applyFont="1" applyFill="1" applyBorder="1" applyAlignment="1">
      <alignment vertical="center"/>
    </xf>
    <xf numFmtId="166" fontId="34" fillId="2" borderId="4" xfId="4" applyNumberFormat="1" applyFont="1" applyFill="1" applyBorder="1" applyAlignment="1">
      <alignment vertical="center"/>
    </xf>
    <xf numFmtId="166" fontId="41" fillId="2" borderId="0" xfId="4" applyNumberFormat="1" applyFont="1" applyFill="1" applyAlignment="1">
      <alignment vertical="center"/>
    </xf>
    <xf numFmtId="166" fontId="33" fillId="2" borderId="8" xfId="4" applyNumberFormat="1" applyFont="1" applyFill="1" applyBorder="1" applyAlignment="1">
      <alignment vertical="center"/>
    </xf>
    <xf numFmtId="172" fontId="34" fillId="2" borderId="4" xfId="1" applyNumberFormat="1" applyFont="1" applyFill="1" applyBorder="1" applyAlignment="1">
      <alignment vertical="center"/>
    </xf>
    <xf numFmtId="172" fontId="37" fillId="2" borderId="0" xfId="1" applyNumberFormat="1" applyFont="1" applyFill="1" applyAlignment="1">
      <alignment vertical="center"/>
    </xf>
    <xf numFmtId="172" fontId="33" fillId="2" borderId="1" xfId="1" applyNumberFormat="1" applyFont="1" applyFill="1" applyBorder="1" applyAlignment="1">
      <alignment vertical="center"/>
    </xf>
    <xf numFmtId="165" fontId="30" fillId="5" borderId="2" xfId="1" applyNumberFormat="1" applyFont="1" applyFill="1" applyBorder="1" applyAlignment="1">
      <alignment vertical="center"/>
    </xf>
    <xf numFmtId="165" fontId="34" fillId="2" borderId="4" xfId="1" applyNumberFormat="1" applyFont="1" applyFill="1" applyBorder="1" applyAlignment="1">
      <alignment vertical="center"/>
    </xf>
    <xf numFmtId="170" fontId="30" fillId="5" borderId="2" xfId="1" applyNumberFormat="1" applyFont="1" applyFill="1" applyBorder="1" applyAlignment="1">
      <alignment vertical="center"/>
    </xf>
    <xf numFmtId="170" fontId="34" fillId="2" borderId="4" xfId="1" applyNumberFormat="1" applyFont="1" applyFill="1" applyBorder="1" applyAlignment="1">
      <alignment vertical="center"/>
    </xf>
    <xf numFmtId="166" fontId="33" fillId="2" borderId="3" xfId="4" applyNumberFormat="1" applyFont="1" applyFill="1" applyBorder="1" applyAlignment="1">
      <alignment vertical="center"/>
    </xf>
    <xf numFmtId="166" fontId="35" fillId="2" borderId="1" xfId="4" applyNumberFormat="1" applyFont="1" applyFill="1" applyBorder="1" applyAlignment="1">
      <alignment vertical="center"/>
    </xf>
    <xf numFmtId="172" fontId="37" fillId="2" borderId="1" xfId="1" applyNumberFormat="1" applyFont="1" applyFill="1" applyBorder="1" applyAlignment="1">
      <alignment vertical="center"/>
    </xf>
    <xf numFmtId="172" fontId="37" fillId="2" borderId="10" xfId="1" applyNumberFormat="1" applyFont="1" applyFill="1" applyBorder="1" applyAlignment="1">
      <alignment vertical="center"/>
    </xf>
    <xf numFmtId="173" fontId="14" fillId="2" borderId="1" xfId="4" applyNumberFormat="1" applyFont="1" applyFill="1" applyBorder="1" applyAlignment="1">
      <alignment vertical="center"/>
    </xf>
    <xf numFmtId="173" fontId="37" fillId="2" borderId="0" xfId="4" applyNumberFormat="1" applyFont="1" applyFill="1" applyAlignment="1">
      <alignment vertical="center"/>
    </xf>
    <xf numFmtId="165" fontId="31" fillId="2" borderId="9" xfId="4" applyNumberFormat="1" applyFont="1" applyFill="1" applyBorder="1" applyAlignment="1">
      <alignment vertical="center"/>
    </xf>
    <xf numFmtId="165" fontId="31" fillId="2" borderId="0" xfId="4" applyNumberFormat="1" applyFont="1" applyFill="1" applyAlignment="1">
      <alignment vertical="center"/>
    </xf>
    <xf numFmtId="165" fontId="31" fillId="2" borderId="10" xfId="4" applyNumberFormat="1" applyFont="1" applyFill="1" applyBorder="1" applyAlignment="1">
      <alignment vertical="center"/>
    </xf>
    <xf numFmtId="165" fontId="33" fillId="2" borderId="1" xfId="4" applyNumberFormat="1" applyFont="1" applyFill="1" applyBorder="1" applyAlignment="1">
      <alignment vertical="center"/>
    </xf>
    <xf numFmtId="170" fontId="31" fillId="2" borderId="9" xfId="4" applyNumberFormat="1" applyFont="1" applyFill="1" applyBorder="1" applyAlignment="1">
      <alignment vertical="center"/>
    </xf>
    <xf numFmtId="170" fontId="31" fillId="2" borderId="0" xfId="4" applyNumberFormat="1" applyFont="1" applyFill="1" applyAlignment="1">
      <alignment vertical="center"/>
    </xf>
    <xf numFmtId="170" fontId="31" fillId="2" borderId="10" xfId="4" applyNumberFormat="1" applyFont="1" applyFill="1" applyBorder="1" applyAlignment="1">
      <alignment vertical="center"/>
    </xf>
    <xf numFmtId="170" fontId="33" fillId="2" borderId="1" xfId="4" applyNumberFormat="1" applyFont="1" applyFill="1" applyBorder="1" applyAlignment="1">
      <alignment vertical="center"/>
    </xf>
    <xf numFmtId="171" fontId="23" fillId="4" borderId="9" xfId="4" applyNumberFormat="1" applyFont="1" applyFill="1" applyBorder="1" applyAlignment="1">
      <alignment vertical="center"/>
    </xf>
    <xf numFmtId="174" fontId="23" fillId="5" borderId="3" xfId="4" applyNumberFormat="1" applyFont="1" applyFill="1" applyBorder="1" applyAlignment="1">
      <alignment vertical="center"/>
    </xf>
    <xf numFmtId="171" fontId="23" fillId="5" borderId="3" xfId="4" applyNumberFormat="1" applyFont="1" applyFill="1" applyBorder="1" applyAlignment="1">
      <alignment vertical="center"/>
    </xf>
    <xf numFmtId="174" fontId="23" fillId="5" borderId="10" xfId="4" applyNumberFormat="1" applyFont="1" applyFill="1" applyBorder="1" applyAlignment="1">
      <alignment vertical="center"/>
    </xf>
    <xf numFmtId="171" fontId="23" fillId="5" borderId="10" xfId="4" applyNumberFormat="1" applyFont="1" applyFill="1" applyBorder="1" applyAlignment="1">
      <alignment vertical="center"/>
    </xf>
    <xf numFmtId="171" fontId="23" fillId="4" borderId="1" xfId="4" applyNumberFormat="1" applyFont="1" applyFill="1" applyBorder="1" applyAlignment="1">
      <alignment vertical="center"/>
    </xf>
    <xf numFmtId="171" fontId="23" fillId="5" borderId="0" xfId="4" applyNumberFormat="1" applyFont="1" applyFill="1" applyAlignment="1">
      <alignment vertical="center"/>
    </xf>
    <xf numFmtId="165" fontId="23" fillId="5" borderId="1" xfId="4" applyNumberFormat="1" applyFont="1" applyFill="1" applyBorder="1" applyAlignment="1">
      <alignment vertical="center"/>
    </xf>
    <xf numFmtId="166" fontId="37" fillId="2" borderId="4" xfId="4" applyNumberFormat="1" applyFont="1" applyFill="1" applyBorder="1" applyAlignment="1">
      <alignment vertical="center"/>
    </xf>
    <xf numFmtId="166" fontId="37" fillId="2" borderId="3" xfId="4" applyNumberFormat="1" applyFont="1" applyFill="1" applyBorder="1" applyAlignment="1">
      <alignment vertical="center"/>
    </xf>
    <xf numFmtId="165" fontId="33" fillId="2" borderId="0" xfId="4" applyNumberFormat="1" applyFont="1" applyFill="1" applyAlignment="1">
      <alignment vertical="center"/>
    </xf>
    <xf numFmtId="170" fontId="33" fillId="2" borderId="0" xfId="4" applyNumberFormat="1" applyFont="1" applyFill="1" applyAlignment="1">
      <alignment vertical="center"/>
    </xf>
    <xf numFmtId="166" fontId="33" fillId="2" borderId="1" xfId="4" applyNumberFormat="1" applyFont="1" applyFill="1" applyBorder="1" applyAlignment="1">
      <alignment vertical="center"/>
    </xf>
    <xf numFmtId="173" fontId="37" fillId="2" borderId="9" xfId="4" applyNumberFormat="1" applyFont="1" applyFill="1" applyBorder="1" applyAlignment="1">
      <alignment vertical="center"/>
    </xf>
    <xf numFmtId="166" fontId="37" fillId="2" borderId="9" xfId="4" applyNumberFormat="1" applyFont="1" applyFill="1" applyBorder="1" applyAlignment="1">
      <alignment vertical="center"/>
    </xf>
    <xf numFmtId="170" fontId="33" fillId="2" borderId="9" xfId="4" applyNumberFormat="1" applyFont="1" applyFill="1" applyBorder="1" applyAlignment="1">
      <alignment vertical="center"/>
    </xf>
    <xf numFmtId="0" fontId="48" fillId="2" borderId="0" xfId="5" applyFont="1" applyFill="1" applyAlignment="1">
      <alignment horizontal="left" vertical="center"/>
    </xf>
    <xf numFmtId="0" fontId="20" fillId="2" borderId="0" xfId="5" applyFont="1" applyFill="1" applyAlignment="1">
      <alignment vertical="center"/>
    </xf>
    <xf numFmtId="177" fontId="49" fillId="2" borderId="0" xfId="5" quotePrefix="1" applyNumberFormat="1" applyFont="1" applyFill="1" applyAlignment="1">
      <alignment horizontal="left" vertical="center"/>
    </xf>
  </cellXfs>
  <cellStyles count="9">
    <cellStyle name="Comma 2" xfId="3"/>
    <cellStyle name="Hyperlink" xfId="2" builtinId="8"/>
    <cellStyle name="Normal" xfId="0" builtinId="0"/>
    <cellStyle name="Normal 2" xfId="4"/>
    <cellStyle name="Normal 2 2" xfId="8"/>
    <cellStyle name="Normal 3" xfId="5"/>
    <cellStyle name="Percent" xfId="1" builtinId="5"/>
    <cellStyle name="Percent 2" xfId="6"/>
    <cellStyle name="Percent 3" xfId="7"/>
  </cellStyles>
  <dxfs count="67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15</xdr:row>
      <xdr:rowOff>0</xdr:rowOff>
    </xdr:from>
    <xdr:ext cx="2877561" cy="2011854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3505200"/>
          <a:ext cx="2877561" cy="2011854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reativecommons.org/licenses/by/4.0/?ref=chooser-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AF40"/>
  <sheetViews>
    <sheetView showGridLines="0" tabSelected="1" zoomScale="80" zoomScaleNormal="80" workbookViewId="0"/>
  </sheetViews>
  <sheetFormatPr defaultColWidth="9.140625" defaultRowHeight="15" customHeight="1" x14ac:dyDescent="0.25"/>
  <cols>
    <col min="1" max="4" width="9.140625" style="204" customWidth="1"/>
    <col min="5" max="21" width="9.7109375" style="204" customWidth="1"/>
    <col min="22" max="22" width="9.7109375" style="192" customWidth="1"/>
    <col min="23" max="23" width="107.42578125" style="204" customWidth="1"/>
    <col min="24" max="24" width="44.7109375" style="204" customWidth="1"/>
    <col min="25" max="26" width="9.7109375" style="204" customWidth="1"/>
    <col min="27" max="46" width="9.140625" style="204" customWidth="1"/>
    <col min="47" max="16384" width="9.140625" style="204"/>
  </cols>
  <sheetData>
    <row r="2" spans="1:23" ht="21" customHeight="1" x14ac:dyDescent="0.35">
      <c r="A2" s="191"/>
    </row>
    <row r="6" spans="1:23" ht="31.15" customHeight="1" x14ac:dyDescent="0.25">
      <c r="A6" s="193"/>
      <c r="B6" s="194" t="s">
        <v>0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V6" s="204"/>
    </row>
    <row r="7" spans="1:23" ht="15" customHeight="1" x14ac:dyDescent="0.25">
      <c r="V7" s="204"/>
    </row>
    <row r="8" spans="1:23" ht="15" customHeight="1" x14ac:dyDescent="0.25">
      <c r="V8" s="204"/>
    </row>
    <row r="9" spans="1:23" ht="15" customHeight="1" x14ac:dyDescent="0.25">
      <c r="V9" s="204"/>
    </row>
    <row r="10" spans="1:23" ht="28.9" customHeight="1" x14ac:dyDescent="0.25">
      <c r="C10" s="195" t="s">
        <v>11</v>
      </c>
      <c r="V10" s="204"/>
    </row>
    <row r="11" spans="1:23" ht="15" customHeight="1" x14ac:dyDescent="0.25">
      <c r="V11" s="204"/>
    </row>
    <row r="15" spans="1:23" ht="30" customHeight="1" x14ac:dyDescent="0.25">
      <c r="C15" s="195" t="s">
        <v>1</v>
      </c>
    </row>
    <row r="16" spans="1:23" ht="15" customHeight="1" x14ac:dyDescent="0.25">
      <c r="W16" s="196"/>
    </row>
    <row r="17" spans="12:32" ht="15" customHeight="1" x14ac:dyDescent="0.25">
      <c r="W17" s="196"/>
    </row>
    <row r="28" spans="12:32" ht="21" customHeight="1" x14ac:dyDescent="0.25">
      <c r="L28" s="356" t="s">
        <v>2</v>
      </c>
      <c r="M28" s="357"/>
      <c r="N28" s="357"/>
      <c r="O28" s="357"/>
    </row>
    <row r="29" spans="12:32" ht="15" customHeight="1" x14ac:dyDescent="0.25">
      <c r="V29" s="204"/>
    </row>
    <row r="30" spans="12:32" ht="18" customHeight="1" x14ac:dyDescent="0.25">
      <c r="L30" s="358">
        <v>45432.785069444442</v>
      </c>
      <c r="M30" s="357"/>
      <c r="N30" s="357"/>
      <c r="O30" s="357"/>
      <c r="V30" s="204"/>
    </row>
    <row r="31" spans="12:32" ht="15" customHeight="1" x14ac:dyDescent="0.2">
      <c r="L31" s="197" t="s">
        <v>3</v>
      </c>
      <c r="V31" s="204"/>
      <c r="AA31" s="198"/>
      <c r="AB31" s="198"/>
      <c r="AC31" s="198"/>
      <c r="AD31" s="198"/>
      <c r="AE31" s="198"/>
      <c r="AF31" s="198"/>
    </row>
    <row r="32" spans="12:32" ht="15" customHeight="1" x14ac:dyDescent="0.25">
      <c r="V32" s="204"/>
    </row>
    <row r="33" spans="2:32" ht="15" customHeight="1" x14ac:dyDescent="0.25">
      <c r="B33" s="199" t="s">
        <v>4</v>
      </c>
      <c r="V33" s="204"/>
    </row>
    <row r="34" spans="2:32" ht="15" customHeight="1" x14ac:dyDescent="0.25">
      <c r="B34" s="199"/>
      <c r="V34" s="199"/>
    </row>
    <row r="35" spans="2:32" ht="15" customHeight="1" x14ac:dyDescent="0.25">
      <c r="B35" s="199" t="s">
        <v>5</v>
      </c>
      <c r="V35" s="199"/>
    </row>
    <row r="36" spans="2:32" ht="15" customHeight="1" x14ac:dyDescent="0.25">
      <c r="B36" s="199" t="s">
        <v>6</v>
      </c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W36" s="198"/>
      <c r="X36" s="198"/>
      <c r="Y36" s="198"/>
      <c r="Z36" s="198"/>
    </row>
    <row r="38" spans="2:32" ht="15" customHeight="1" x14ac:dyDescent="0.25">
      <c r="B38" s="199" t="s">
        <v>7</v>
      </c>
    </row>
    <row r="39" spans="2:32" ht="15" customHeight="1" x14ac:dyDescent="0.25">
      <c r="B39" s="199" t="s">
        <v>8</v>
      </c>
    </row>
    <row r="40" spans="2:32" ht="15" customHeight="1" x14ac:dyDescent="0.25">
      <c r="B40" s="200" t="s">
        <v>9</v>
      </c>
      <c r="AA40" s="198"/>
      <c r="AB40" s="198"/>
      <c r="AC40" s="198"/>
      <c r="AD40" s="198"/>
      <c r="AE40" s="198"/>
      <c r="AF40" s="198"/>
    </row>
  </sheetData>
  <mergeCells count="2">
    <mergeCell ref="L28:O28"/>
    <mergeCell ref="L30:O30"/>
  </mergeCells>
  <hyperlinks>
    <hyperlink ref="B40" r:id="rId1"/>
  </hyperlinks>
  <printOptions horizontalCentered="1" verticalCentered="1"/>
  <pageMargins left="0.39370078740157483" right="0.39370078740157483" top="0.39370078740157483" bottom="0.39370078740157483" header="0.31496062992125978" footer="0.31496062992125978"/>
  <pageSetup paperSize="9" scale="84" orientation="landscape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theme="4" tint="0.39997558519241921"/>
    <pageSetUpPr fitToPage="1"/>
  </sheetPr>
  <dimension ref="A1:DA156"/>
  <sheetViews>
    <sheetView workbookViewId="0">
      <pane xSplit="1" ySplit="1" topLeftCell="B2" activePane="bottomRight" state="frozen"/>
      <selection activeCell="A134" sqref="A134:XFD134"/>
      <selection pane="topRight" activeCell="A134" sqref="A134:XFD134"/>
      <selection pane="bottomLeft" activeCell="A134" sqref="A134:XFD134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Iron and steel / CO2 emissions"</f>
        <v>FR: Iron and steel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"/>
    </row>
    <row r="3" spans="1:105" ht="15" customHeight="1" x14ac:dyDescent="0.25">
      <c r="A3" s="32" t="s">
        <v>344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DA3" s="88"/>
    </row>
    <row r="4" spans="1:105" ht="12" customHeight="1" x14ac:dyDescent="0.25">
      <c r="A4" s="2"/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</row>
    <row r="5" spans="1:105" ht="15" customHeight="1" x14ac:dyDescent="0.25">
      <c r="A5" s="34" t="s">
        <v>41</v>
      </c>
      <c r="B5" s="225">
        <f t="shared" ref="B5:W5" si="0">SUM(B6:B10)+B16+B22+B28+B35+B52</f>
        <v>17325.525811207666</v>
      </c>
      <c r="C5" s="225">
        <f t="shared" si="0"/>
        <v>16092.017921118528</v>
      </c>
      <c r="D5" s="225">
        <f t="shared" si="0"/>
        <v>18389.540904150836</v>
      </c>
      <c r="E5" s="225">
        <f t="shared" si="0"/>
        <v>17688.539449694901</v>
      </c>
      <c r="F5" s="225">
        <f t="shared" si="0"/>
        <v>18443.955901043904</v>
      </c>
      <c r="G5" s="225">
        <f t="shared" si="0"/>
        <v>18938.868054784314</v>
      </c>
      <c r="H5" s="225">
        <f t="shared" si="0"/>
        <v>20935.244749665195</v>
      </c>
      <c r="I5" s="225">
        <f t="shared" si="0"/>
        <v>20961.256960193983</v>
      </c>
      <c r="J5" s="225">
        <f t="shared" si="0"/>
        <v>17847.986243751293</v>
      </c>
      <c r="K5" s="225">
        <f t="shared" si="0"/>
        <v>11578.047990964616</v>
      </c>
      <c r="L5" s="225">
        <f t="shared" si="0"/>
        <v>15065.983405752313</v>
      </c>
      <c r="M5" s="225">
        <f t="shared" si="0"/>
        <v>13688.247089198243</v>
      </c>
      <c r="N5" s="225">
        <f t="shared" si="0"/>
        <v>12611.069849404048</v>
      </c>
      <c r="O5" s="225">
        <f t="shared" si="0"/>
        <v>14541.782911533664</v>
      </c>
      <c r="P5" s="225">
        <f t="shared" si="0"/>
        <v>14403.705400763742</v>
      </c>
      <c r="Q5" s="225">
        <f t="shared" si="0"/>
        <v>13693.701952144418</v>
      </c>
      <c r="R5" s="225">
        <f t="shared" si="0"/>
        <v>14185.272226388925</v>
      </c>
      <c r="S5" s="225">
        <f t="shared" si="0"/>
        <v>15747.085929031644</v>
      </c>
      <c r="T5" s="225">
        <f t="shared" si="0"/>
        <v>14874.88785791251</v>
      </c>
      <c r="U5" s="225">
        <f t="shared" si="0"/>
        <v>13948.103637755718</v>
      </c>
      <c r="V5" s="225">
        <f t="shared" si="0"/>
        <v>10995.930891130838</v>
      </c>
      <c r="W5" s="225">
        <f t="shared" si="0"/>
        <v>13801.241756863785</v>
      </c>
      <c r="DA5" s="89"/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345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346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347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348</v>
      </c>
    </row>
    <row r="10" spans="1:105" ht="12" customHeight="1" x14ac:dyDescent="0.25">
      <c r="A10" s="56" t="s">
        <v>96</v>
      </c>
      <c r="B10" s="262">
        <v>1.3573704039955941</v>
      </c>
      <c r="C10" s="262">
        <v>1.865230575221682</v>
      </c>
      <c r="D10" s="262">
        <v>1.904506309138658</v>
      </c>
      <c r="E10" s="262">
        <v>1.5558403887485921</v>
      </c>
      <c r="F10" s="262">
        <v>1.5232294647436411</v>
      </c>
      <c r="G10" s="262">
        <v>2.359524429598471</v>
      </c>
      <c r="H10" s="262">
        <v>2.6629689667918899</v>
      </c>
      <c r="I10" s="262">
        <v>2.545221845731271</v>
      </c>
      <c r="J10" s="262">
        <v>2.1678157713462509</v>
      </c>
      <c r="K10" s="262">
        <v>2.1908546373623552</v>
      </c>
      <c r="L10" s="262">
        <v>2.733056650484158</v>
      </c>
      <c r="M10" s="262">
        <v>1.720480423467746</v>
      </c>
      <c r="N10" s="262">
        <v>1.615858587390169</v>
      </c>
      <c r="O10" s="262">
        <v>1.675435018618384</v>
      </c>
      <c r="P10" s="262">
        <v>1.821883736229746</v>
      </c>
      <c r="Q10" s="262">
        <v>1.835488902640154</v>
      </c>
      <c r="R10" s="262">
        <v>1.855942509494239</v>
      </c>
      <c r="S10" s="262">
        <v>2.1579262360687248</v>
      </c>
      <c r="T10" s="262">
        <v>1.731859631551568</v>
      </c>
      <c r="U10" s="262">
        <v>1.669683721287476</v>
      </c>
      <c r="V10" s="262">
        <v>1.685252877158764</v>
      </c>
      <c r="W10" s="262">
        <v>1.8245554870602441</v>
      </c>
      <c r="DA10" s="68" t="s">
        <v>349</v>
      </c>
    </row>
    <row r="11" spans="1:105" ht="12" customHeight="1" x14ac:dyDescent="0.25">
      <c r="A11" s="37" t="s">
        <v>160</v>
      </c>
      <c r="B11" s="228">
        <v>0.17537542917453491</v>
      </c>
      <c r="C11" s="228">
        <v>0.81071801999601301</v>
      </c>
      <c r="D11" s="228">
        <v>0.44353208883900608</v>
      </c>
      <c r="E11" s="228">
        <v>0</v>
      </c>
      <c r="F11" s="228">
        <v>0</v>
      </c>
      <c r="G11" s="228">
        <v>4.3030982749885913E-2</v>
      </c>
      <c r="H11" s="228">
        <v>0.1348594041775627</v>
      </c>
      <c r="I11" s="228">
        <v>0.14831409214315339</v>
      </c>
      <c r="J11" s="228">
        <v>0.10838350721085389</v>
      </c>
      <c r="K11" s="228">
        <v>5.4083340872560663E-2</v>
      </c>
      <c r="L11" s="228">
        <v>5.6432957297582097E-2</v>
      </c>
      <c r="M11" s="228">
        <v>0.1991295654095504</v>
      </c>
      <c r="N11" s="228">
        <v>0.18534808593843449</v>
      </c>
      <c r="O11" s="228">
        <v>0.17014937776382771</v>
      </c>
      <c r="P11" s="228">
        <v>0.16276525933312369</v>
      </c>
      <c r="Q11" s="228">
        <v>0.16749459408010531</v>
      </c>
      <c r="R11" s="228">
        <v>0.26856258889966378</v>
      </c>
      <c r="S11" s="228">
        <v>0.32818099742201601</v>
      </c>
      <c r="T11" s="228">
        <v>0.12707312882287669</v>
      </c>
      <c r="U11" s="228">
        <v>9.6966375663454507E-2</v>
      </c>
      <c r="V11" s="228">
        <v>8.7922060910130509E-2</v>
      </c>
      <c r="W11" s="228">
        <v>0.112217803308785</v>
      </c>
      <c r="DA11" s="69" t="s">
        <v>350</v>
      </c>
    </row>
    <row r="12" spans="1:105" ht="12" customHeight="1" x14ac:dyDescent="0.25">
      <c r="A12" s="37" t="s">
        <v>162</v>
      </c>
      <c r="B12" s="228">
        <v>1.181994974821059</v>
      </c>
      <c r="C12" s="228">
        <v>1.0545125552256689</v>
      </c>
      <c r="D12" s="228">
        <v>1.4609742202996521</v>
      </c>
      <c r="E12" s="228">
        <v>1.5558403887485921</v>
      </c>
      <c r="F12" s="228">
        <v>1.5232294647436411</v>
      </c>
      <c r="G12" s="228">
        <v>2.3164934468485852</v>
      </c>
      <c r="H12" s="228">
        <v>2.5281095626143268</v>
      </c>
      <c r="I12" s="228">
        <v>2.3969077535881178</v>
      </c>
      <c r="J12" s="228">
        <v>2.0594322641353968</v>
      </c>
      <c r="K12" s="228">
        <v>2.136771296489794</v>
      </c>
      <c r="L12" s="228">
        <v>2.676623693186575</v>
      </c>
      <c r="M12" s="228">
        <v>1.521350858058196</v>
      </c>
      <c r="N12" s="228">
        <v>1.4305105014517341</v>
      </c>
      <c r="O12" s="228">
        <v>1.505285640854557</v>
      </c>
      <c r="P12" s="228">
        <v>1.659118476896623</v>
      </c>
      <c r="Q12" s="228">
        <v>1.6679943085600479</v>
      </c>
      <c r="R12" s="228">
        <v>1.587379920594576</v>
      </c>
      <c r="S12" s="228">
        <v>1.829745238646709</v>
      </c>
      <c r="T12" s="228">
        <v>1.6047865027286909</v>
      </c>
      <c r="U12" s="228">
        <v>1.572717345624022</v>
      </c>
      <c r="V12" s="228">
        <v>1.597330816248633</v>
      </c>
      <c r="W12" s="228">
        <v>1.712337683751459</v>
      </c>
      <c r="DA12" s="69" t="s">
        <v>351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352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353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354</v>
      </c>
    </row>
    <row r="16" spans="1:105" ht="12" customHeight="1" x14ac:dyDescent="0.25">
      <c r="A16" s="57" t="s">
        <v>167</v>
      </c>
      <c r="B16" s="263">
        <v>116.51280391752179</v>
      </c>
      <c r="C16" s="263">
        <v>109.7744228385767</v>
      </c>
      <c r="D16" s="263">
        <v>143.43165713012371</v>
      </c>
      <c r="E16" s="263">
        <v>144.7003361862713</v>
      </c>
      <c r="F16" s="263">
        <v>140.00654823086549</v>
      </c>
      <c r="G16" s="263">
        <v>223.48940859255191</v>
      </c>
      <c r="H16" s="263">
        <v>247.47353734763001</v>
      </c>
      <c r="I16" s="263">
        <v>238.05171649650089</v>
      </c>
      <c r="J16" s="263">
        <v>206.14318507063021</v>
      </c>
      <c r="K16" s="263">
        <v>210.36809969097621</v>
      </c>
      <c r="L16" s="263">
        <v>258.7226149796594</v>
      </c>
      <c r="M16" s="263">
        <v>146.39351809315869</v>
      </c>
      <c r="N16" s="263">
        <v>135.25720137242519</v>
      </c>
      <c r="O16" s="263">
        <v>141.84094778233879</v>
      </c>
      <c r="P16" s="263">
        <v>157.73201239991511</v>
      </c>
      <c r="Q16" s="263">
        <v>164.2524871046995</v>
      </c>
      <c r="R16" s="263">
        <v>169.0927997540563</v>
      </c>
      <c r="S16" s="263">
        <v>211.19145062274399</v>
      </c>
      <c r="T16" s="263">
        <v>151.17875903904979</v>
      </c>
      <c r="U16" s="263">
        <v>168.4978654308126</v>
      </c>
      <c r="V16" s="263">
        <v>187.1441151249758</v>
      </c>
      <c r="W16" s="263">
        <v>185.61263053567561</v>
      </c>
      <c r="DA16" s="70" t="s">
        <v>355</v>
      </c>
    </row>
    <row r="17" spans="1:105" ht="12" customHeight="1" x14ac:dyDescent="0.25">
      <c r="A17" s="18" t="s">
        <v>30</v>
      </c>
      <c r="B17" s="232">
        <v>0</v>
      </c>
      <c r="C17" s="232">
        <v>0</v>
      </c>
      <c r="D17" s="232">
        <v>0</v>
      </c>
      <c r="E17" s="232">
        <v>0</v>
      </c>
      <c r="F17" s="232">
        <v>0</v>
      </c>
      <c r="G17" s="232">
        <v>11.68644846146702</v>
      </c>
      <c r="H17" s="232">
        <v>13.473898258998769</v>
      </c>
      <c r="I17" s="232">
        <v>15.98809092347711</v>
      </c>
      <c r="J17" s="232">
        <v>17.049560997042281</v>
      </c>
      <c r="K17" s="232">
        <v>15.86808172670972</v>
      </c>
      <c r="L17" s="232">
        <v>14.332988445167841</v>
      </c>
      <c r="M17" s="232">
        <v>0.64593944561530747</v>
      </c>
      <c r="N17" s="232">
        <v>0.92138978476140609</v>
      </c>
      <c r="O17" s="232">
        <v>0.9382782938807559</v>
      </c>
      <c r="P17" s="232">
        <v>3.1848651977833038</v>
      </c>
      <c r="Q17" s="232">
        <v>9.6785609210348511</v>
      </c>
      <c r="R17" s="232">
        <v>22.758838896180659</v>
      </c>
      <c r="S17" s="232">
        <v>44.753654165890353</v>
      </c>
      <c r="T17" s="232">
        <v>2.2635664072324779</v>
      </c>
      <c r="U17" s="232">
        <v>26.211775411712921</v>
      </c>
      <c r="V17" s="232">
        <v>46.187932246495251</v>
      </c>
      <c r="W17" s="232">
        <v>31.1175284287831</v>
      </c>
      <c r="DA17" s="71" t="s">
        <v>356</v>
      </c>
    </row>
    <row r="18" spans="1:105" ht="12" customHeight="1" x14ac:dyDescent="0.25">
      <c r="A18" s="18" t="s">
        <v>70</v>
      </c>
      <c r="B18" s="232">
        <v>7.5163566040119054</v>
      </c>
      <c r="C18" s="232">
        <v>7.3750614080652284</v>
      </c>
      <c r="D18" s="232">
        <v>5.1395457036884409</v>
      </c>
      <c r="E18" s="232">
        <v>2.0746412917513992</v>
      </c>
      <c r="F18" s="232">
        <v>0</v>
      </c>
      <c r="G18" s="232">
        <v>0</v>
      </c>
      <c r="H18" s="232">
        <v>2.001200884235383</v>
      </c>
      <c r="I18" s="232">
        <v>2.3646094481048912</v>
      </c>
      <c r="J18" s="232">
        <v>0.82914630615842999</v>
      </c>
      <c r="K18" s="232">
        <v>0</v>
      </c>
      <c r="L18" s="232">
        <v>0</v>
      </c>
      <c r="M18" s="232">
        <v>4.5748202269336824</v>
      </c>
      <c r="N18" s="232">
        <v>0.89310244987845389</v>
      </c>
      <c r="O18" s="232">
        <v>0.91478966163980235</v>
      </c>
      <c r="P18" s="232">
        <v>0.65067188100931517</v>
      </c>
      <c r="Q18" s="232">
        <v>0.65938899014395747</v>
      </c>
      <c r="R18" s="232">
        <v>0.32530309359967258</v>
      </c>
      <c r="S18" s="232">
        <v>0.35197984077840427</v>
      </c>
      <c r="T18" s="232">
        <v>0.17906045019439981</v>
      </c>
      <c r="U18" s="232">
        <v>0.14577809741115391</v>
      </c>
      <c r="V18" s="232">
        <v>8.7316446708839424E-2</v>
      </c>
      <c r="W18" s="232">
        <v>7.0934734839414426E-2</v>
      </c>
      <c r="DA18" s="71" t="s">
        <v>357</v>
      </c>
    </row>
    <row r="19" spans="1:105" ht="12" customHeight="1" x14ac:dyDescent="0.25">
      <c r="A19" s="18" t="s">
        <v>162</v>
      </c>
      <c r="B19" s="232">
        <v>108.9964473135099</v>
      </c>
      <c r="C19" s="232">
        <v>102.39936143051141</v>
      </c>
      <c r="D19" s="232">
        <v>138.29211142643521</v>
      </c>
      <c r="E19" s="232">
        <v>142.62569489451991</v>
      </c>
      <c r="F19" s="232">
        <v>140.00654823086549</v>
      </c>
      <c r="G19" s="232">
        <v>211.8029601310848</v>
      </c>
      <c r="H19" s="232">
        <v>231.9984382043958</v>
      </c>
      <c r="I19" s="232">
        <v>219.6990161249189</v>
      </c>
      <c r="J19" s="232">
        <v>188.26447776742941</v>
      </c>
      <c r="K19" s="232">
        <v>194.50001796426639</v>
      </c>
      <c r="L19" s="232">
        <v>244.38962653449161</v>
      </c>
      <c r="M19" s="232">
        <v>141.1727584206098</v>
      </c>
      <c r="N19" s="232">
        <v>133.25727770233311</v>
      </c>
      <c r="O19" s="232">
        <v>139.98787982681819</v>
      </c>
      <c r="P19" s="232">
        <v>153.89647532112249</v>
      </c>
      <c r="Q19" s="232">
        <v>153.91453719352069</v>
      </c>
      <c r="R19" s="232">
        <v>146.00865776427591</v>
      </c>
      <c r="S19" s="232">
        <v>166.08581661607531</v>
      </c>
      <c r="T19" s="232">
        <v>148.73613218162291</v>
      </c>
      <c r="U19" s="232">
        <v>142.14031192168849</v>
      </c>
      <c r="V19" s="232">
        <v>140.86886643177169</v>
      </c>
      <c r="W19" s="232">
        <v>154.42416737205309</v>
      </c>
      <c r="DA19" s="71" t="s">
        <v>358</v>
      </c>
    </row>
    <row r="20" spans="1:105" ht="12" customHeight="1" x14ac:dyDescent="0.25">
      <c r="A20" s="18" t="s">
        <v>36</v>
      </c>
      <c r="B20" s="232">
        <v>0</v>
      </c>
      <c r="C20" s="232">
        <v>0</v>
      </c>
      <c r="D20" s="232">
        <v>0</v>
      </c>
      <c r="E20" s="232">
        <v>0</v>
      </c>
      <c r="F20" s="232">
        <v>0</v>
      </c>
      <c r="G20" s="232">
        <v>0</v>
      </c>
      <c r="H20" s="232">
        <v>0</v>
      </c>
      <c r="I20" s="232">
        <v>0</v>
      </c>
      <c r="J20" s="232">
        <v>0</v>
      </c>
      <c r="K20" s="232">
        <v>0</v>
      </c>
      <c r="L20" s="232">
        <v>0</v>
      </c>
      <c r="M20" s="232">
        <v>0</v>
      </c>
      <c r="N20" s="232">
        <v>0.18543143545228519</v>
      </c>
      <c r="O20" s="232">
        <v>0</v>
      </c>
      <c r="P20" s="232">
        <v>0</v>
      </c>
      <c r="Q20" s="232">
        <v>0</v>
      </c>
      <c r="R20" s="232">
        <v>0</v>
      </c>
      <c r="S20" s="232">
        <v>0</v>
      </c>
      <c r="T20" s="232">
        <v>0</v>
      </c>
      <c r="U20" s="232">
        <v>0</v>
      </c>
      <c r="V20" s="232">
        <v>0</v>
      </c>
      <c r="W20" s="232">
        <v>0</v>
      </c>
      <c r="DA20" s="71" t="s">
        <v>359</v>
      </c>
    </row>
    <row r="21" spans="1:105" ht="12" customHeight="1" x14ac:dyDescent="0.25">
      <c r="A21" s="18" t="s">
        <v>38</v>
      </c>
      <c r="B21" s="232">
        <v>0</v>
      </c>
      <c r="C21" s="232">
        <v>0</v>
      </c>
      <c r="D21" s="232">
        <v>0</v>
      </c>
      <c r="E21" s="232">
        <v>0</v>
      </c>
      <c r="F21" s="232">
        <v>0</v>
      </c>
      <c r="G21" s="232">
        <v>0</v>
      </c>
      <c r="H21" s="232">
        <v>0</v>
      </c>
      <c r="I21" s="232">
        <v>0</v>
      </c>
      <c r="J21" s="232">
        <v>0</v>
      </c>
      <c r="K21" s="232">
        <v>0</v>
      </c>
      <c r="L21" s="232">
        <v>0</v>
      </c>
      <c r="M21" s="232">
        <v>0</v>
      </c>
      <c r="N21" s="232">
        <v>0</v>
      </c>
      <c r="O21" s="232">
        <v>0</v>
      </c>
      <c r="P21" s="232">
        <v>0</v>
      </c>
      <c r="Q21" s="232">
        <v>0</v>
      </c>
      <c r="R21" s="232">
        <v>0</v>
      </c>
      <c r="S21" s="232">
        <v>0</v>
      </c>
      <c r="T21" s="232">
        <v>0</v>
      </c>
      <c r="U21" s="232">
        <v>0</v>
      </c>
      <c r="V21" s="232">
        <v>0</v>
      </c>
      <c r="W21" s="232">
        <v>0</v>
      </c>
      <c r="DA21" s="71" t="s">
        <v>360</v>
      </c>
    </row>
    <row r="22" spans="1:105" ht="12" customHeight="1" x14ac:dyDescent="0.25">
      <c r="A22" s="57" t="s">
        <v>174</v>
      </c>
      <c r="B22" s="263">
        <v>825.218589445416</v>
      </c>
      <c r="C22" s="263">
        <v>813.84199746023376</v>
      </c>
      <c r="D22" s="263">
        <v>1574.755018303777</v>
      </c>
      <c r="E22" s="263">
        <v>1650.642649324416</v>
      </c>
      <c r="F22" s="263">
        <v>1474.5345792651981</v>
      </c>
      <c r="G22" s="263">
        <v>1707.6833338397109</v>
      </c>
      <c r="H22" s="263">
        <v>1838.5271258049661</v>
      </c>
      <c r="I22" s="263">
        <v>1853.599804498471</v>
      </c>
      <c r="J22" s="263">
        <v>1609.2596328738789</v>
      </c>
      <c r="K22" s="263">
        <v>1358.66659002493</v>
      </c>
      <c r="L22" s="263">
        <v>1493.250490050423</v>
      </c>
      <c r="M22" s="263">
        <v>919.12921275302858</v>
      </c>
      <c r="N22" s="263">
        <v>888.37245433851842</v>
      </c>
      <c r="O22" s="263">
        <v>899.39106397967407</v>
      </c>
      <c r="P22" s="263">
        <v>1066.287888070251</v>
      </c>
      <c r="Q22" s="263">
        <v>1038.4341045751021</v>
      </c>
      <c r="R22" s="263">
        <v>1096.496170223963</v>
      </c>
      <c r="S22" s="263">
        <v>1177.7763062546801</v>
      </c>
      <c r="T22" s="263">
        <v>1023.260333969607</v>
      </c>
      <c r="U22" s="263">
        <v>1040.238661156063</v>
      </c>
      <c r="V22" s="263">
        <v>918.43095752963723</v>
      </c>
      <c r="W22" s="263">
        <v>1097.154058469758</v>
      </c>
      <c r="DA22" s="70" t="s">
        <v>361</v>
      </c>
    </row>
    <row r="23" spans="1:105" ht="12" customHeight="1" x14ac:dyDescent="0.25">
      <c r="A23" s="18" t="s">
        <v>30</v>
      </c>
      <c r="B23" s="232">
        <v>0</v>
      </c>
      <c r="C23" s="232">
        <v>0</v>
      </c>
      <c r="D23" s="232">
        <v>0</v>
      </c>
      <c r="E23" s="232">
        <v>0</v>
      </c>
      <c r="F23" s="232">
        <v>0</v>
      </c>
      <c r="G23" s="232">
        <v>37.910615796815499</v>
      </c>
      <c r="H23" s="232">
        <v>41.3770290066225</v>
      </c>
      <c r="I23" s="232">
        <v>48.833945183347637</v>
      </c>
      <c r="J23" s="232">
        <v>41.662650143040423</v>
      </c>
      <c r="K23" s="232">
        <v>34.687781474502962</v>
      </c>
      <c r="L23" s="232">
        <v>33.927841853639762</v>
      </c>
      <c r="M23" s="232">
        <v>3.5267439798059872</v>
      </c>
      <c r="N23" s="232">
        <v>5.2149343790690548</v>
      </c>
      <c r="O23" s="232">
        <v>5.2756450464180888</v>
      </c>
      <c r="P23" s="232">
        <v>15.964621497998451</v>
      </c>
      <c r="Q23" s="232">
        <v>47.243052597317813</v>
      </c>
      <c r="R23" s="232">
        <v>112.9026626054502</v>
      </c>
      <c r="S23" s="232">
        <v>199.26210287072871</v>
      </c>
      <c r="T23" s="232">
        <v>11.475873323628321</v>
      </c>
      <c r="U23" s="232">
        <v>123.9497549024301</v>
      </c>
      <c r="V23" s="232">
        <v>184.25313483589829</v>
      </c>
      <c r="W23" s="232">
        <v>138.24609729989791</v>
      </c>
      <c r="DA23" s="71" t="s">
        <v>362</v>
      </c>
    </row>
    <row r="24" spans="1:105" ht="12" customHeight="1" x14ac:dyDescent="0.25">
      <c r="A24" s="18" t="s">
        <v>40</v>
      </c>
      <c r="B24" s="232">
        <v>0</v>
      </c>
      <c r="C24" s="232">
        <v>0</v>
      </c>
      <c r="D24" s="232">
        <v>1000.664085607852</v>
      </c>
      <c r="E24" s="232">
        <v>1153.459828805424</v>
      </c>
      <c r="F24" s="232">
        <v>898.79987160681833</v>
      </c>
      <c r="G24" s="232">
        <v>982.68795720788171</v>
      </c>
      <c r="H24" s="232">
        <v>1078.5600000056011</v>
      </c>
      <c r="I24" s="232">
        <v>1126.4958288060609</v>
      </c>
      <c r="J24" s="232">
        <v>1105.5240000057011</v>
      </c>
      <c r="K24" s="232">
        <v>898.79987160463622</v>
      </c>
      <c r="L24" s="232">
        <v>880.82412840430288</v>
      </c>
      <c r="M24" s="232">
        <v>119.8399572008185</v>
      </c>
      <c r="N24" s="232">
        <v>122.83604280083389</v>
      </c>
      <c r="O24" s="232">
        <v>101.863828800723</v>
      </c>
      <c r="P24" s="232">
        <v>275.63217120195498</v>
      </c>
      <c r="Q24" s="232">
        <v>236.68382880188389</v>
      </c>
      <c r="R24" s="232">
        <v>257.65604280221743</v>
      </c>
      <c r="S24" s="232">
        <v>237.46308840170289</v>
      </c>
      <c r="T24" s="232">
        <v>256.81129920210981</v>
      </c>
      <c r="U24" s="232">
        <v>243.44909640192861</v>
      </c>
      <c r="V24" s="232">
        <v>171.87469920128339</v>
      </c>
      <c r="W24" s="232">
        <v>272.53131120202107</v>
      </c>
      <c r="DA24" s="71" t="s">
        <v>363</v>
      </c>
    </row>
    <row r="25" spans="1:105" ht="12" customHeight="1" x14ac:dyDescent="0.25">
      <c r="A25" s="18" t="s">
        <v>70</v>
      </c>
      <c r="B25" s="232">
        <v>53.235670123621958</v>
      </c>
      <c r="C25" s="232">
        <v>54.676987157179887</v>
      </c>
      <c r="D25" s="232">
        <v>20.571236822475161</v>
      </c>
      <c r="E25" s="232">
        <v>7.1283594508745143</v>
      </c>
      <c r="F25" s="232">
        <v>0</v>
      </c>
      <c r="G25" s="232">
        <v>0</v>
      </c>
      <c r="H25" s="232">
        <v>6.1454929704389167</v>
      </c>
      <c r="I25" s="232">
        <v>7.2224513058790496</v>
      </c>
      <c r="J25" s="232">
        <v>2.0261185890279321</v>
      </c>
      <c r="K25" s="232">
        <v>0</v>
      </c>
      <c r="L25" s="232">
        <v>0</v>
      </c>
      <c r="M25" s="232">
        <v>24.977913647406879</v>
      </c>
      <c r="N25" s="232">
        <v>5.0548321100694622</v>
      </c>
      <c r="O25" s="232">
        <v>5.1435758222473016</v>
      </c>
      <c r="P25" s="232">
        <v>3.261591827162531</v>
      </c>
      <c r="Q25" s="232">
        <v>3.218613696563112</v>
      </c>
      <c r="R25" s="232">
        <v>1.613772371636963</v>
      </c>
      <c r="S25" s="232">
        <v>1.5671623814589981</v>
      </c>
      <c r="T25" s="232">
        <v>0.90780417889977305</v>
      </c>
      <c r="U25" s="232">
        <v>0.6893527493059769</v>
      </c>
      <c r="V25" s="232">
        <v>0.34832321444864189</v>
      </c>
      <c r="W25" s="232">
        <v>0.31514232491168459</v>
      </c>
      <c r="DA25" s="71" t="s">
        <v>364</v>
      </c>
    </row>
    <row r="26" spans="1:105" ht="12" customHeight="1" x14ac:dyDescent="0.25">
      <c r="A26" s="18" t="s">
        <v>162</v>
      </c>
      <c r="B26" s="232">
        <v>771.98291932179404</v>
      </c>
      <c r="C26" s="232">
        <v>759.16501030305392</v>
      </c>
      <c r="D26" s="232">
        <v>553.51969587344968</v>
      </c>
      <c r="E26" s="232">
        <v>490.05446106811797</v>
      </c>
      <c r="F26" s="232">
        <v>575.73470765837953</v>
      </c>
      <c r="G26" s="232">
        <v>687.08476083501421</v>
      </c>
      <c r="H26" s="232">
        <v>712.44460382230409</v>
      </c>
      <c r="I26" s="232">
        <v>671.04757920318343</v>
      </c>
      <c r="J26" s="232">
        <v>460.04686413610978</v>
      </c>
      <c r="K26" s="232">
        <v>425.17893694579129</v>
      </c>
      <c r="L26" s="232">
        <v>578.49851979248024</v>
      </c>
      <c r="M26" s="232">
        <v>770.78459792499723</v>
      </c>
      <c r="N26" s="232">
        <v>754.21712964942458</v>
      </c>
      <c r="O26" s="232">
        <v>787.10801431028574</v>
      </c>
      <c r="P26" s="232">
        <v>771.42950354313473</v>
      </c>
      <c r="Q26" s="232">
        <v>751.28860947933708</v>
      </c>
      <c r="R26" s="232">
        <v>724.32369244465849</v>
      </c>
      <c r="S26" s="232">
        <v>739.48395260078905</v>
      </c>
      <c r="T26" s="232">
        <v>754.06535726496929</v>
      </c>
      <c r="U26" s="232">
        <v>672.15045710239838</v>
      </c>
      <c r="V26" s="232">
        <v>561.95480027800681</v>
      </c>
      <c r="W26" s="232">
        <v>686.06150764292704</v>
      </c>
      <c r="DA26" s="71" t="s">
        <v>365</v>
      </c>
    </row>
    <row r="27" spans="1:105" ht="12" customHeight="1" x14ac:dyDescent="0.25">
      <c r="A27" s="18" t="s">
        <v>36</v>
      </c>
      <c r="B27" s="232">
        <v>0</v>
      </c>
      <c r="C27" s="232">
        <v>0</v>
      </c>
      <c r="D27" s="232">
        <v>0</v>
      </c>
      <c r="E27" s="232">
        <v>0</v>
      </c>
      <c r="F27" s="232">
        <v>0</v>
      </c>
      <c r="G27" s="232">
        <v>0</v>
      </c>
      <c r="H27" s="232">
        <v>0</v>
      </c>
      <c r="I27" s="232">
        <v>0</v>
      </c>
      <c r="J27" s="232">
        <v>0</v>
      </c>
      <c r="K27" s="232">
        <v>0</v>
      </c>
      <c r="L27" s="232">
        <v>0</v>
      </c>
      <c r="M27" s="232">
        <v>0</v>
      </c>
      <c r="N27" s="232">
        <v>1.049515399121399</v>
      </c>
      <c r="O27" s="232">
        <v>0</v>
      </c>
      <c r="P27" s="232">
        <v>0</v>
      </c>
      <c r="Q27" s="232">
        <v>0</v>
      </c>
      <c r="R27" s="232">
        <v>0</v>
      </c>
      <c r="S27" s="232">
        <v>0</v>
      </c>
      <c r="T27" s="232">
        <v>0</v>
      </c>
      <c r="U27" s="232">
        <v>0</v>
      </c>
      <c r="V27" s="232">
        <v>0</v>
      </c>
      <c r="W27" s="232">
        <v>0</v>
      </c>
      <c r="DA27" s="71" t="s">
        <v>366</v>
      </c>
    </row>
    <row r="28" spans="1:105" ht="12" customHeight="1" x14ac:dyDescent="0.25">
      <c r="A28" s="57" t="s">
        <v>181</v>
      </c>
      <c r="B28" s="263">
        <v>235.13963969084551</v>
      </c>
      <c r="C28" s="263">
        <v>383.99969535408951</v>
      </c>
      <c r="D28" s="263">
        <v>369.60646971328532</v>
      </c>
      <c r="E28" s="263">
        <v>268.99101442358682</v>
      </c>
      <c r="F28" s="263">
        <v>260.63552470984041</v>
      </c>
      <c r="G28" s="263">
        <v>392.88608060273958</v>
      </c>
      <c r="H28" s="263">
        <v>450.01813064702219</v>
      </c>
      <c r="I28" s="263">
        <v>432.94848156378208</v>
      </c>
      <c r="J28" s="263">
        <v>365.79970751046022</v>
      </c>
      <c r="K28" s="263">
        <v>369.57922838408803</v>
      </c>
      <c r="L28" s="263">
        <v>457.47997157962931</v>
      </c>
      <c r="M28" s="263">
        <v>297.40352092403452</v>
      </c>
      <c r="N28" s="263">
        <v>276.2434189778582</v>
      </c>
      <c r="O28" s="263">
        <v>284.00802344466467</v>
      </c>
      <c r="P28" s="263">
        <v>310.12577560748429</v>
      </c>
      <c r="Q28" s="263">
        <v>311.10718148814283</v>
      </c>
      <c r="R28" s="263">
        <v>313.94499324366433</v>
      </c>
      <c r="S28" s="263">
        <v>365.16955923618423</v>
      </c>
      <c r="T28" s="263">
        <v>294.41315461978519</v>
      </c>
      <c r="U28" s="263">
        <v>283.45117062347782</v>
      </c>
      <c r="V28" s="263">
        <v>283.86667883518197</v>
      </c>
      <c r="W28" s="263">
        <v>308.20572274321819</v>
      </c>
      <c r="DA28" s="70" t="s">
        <v>367</v>
      </c>
    </row>
    <row r="29" spans="1:105" ht="12" customHeight="1" x14ac:dyDescent="0.25">
      <c r="A29" s="60" t="s">
        <v>183</v>
      </c>
      <c r="B29" s="264">
        <v>235.13963969084551</v>
      </c>
      <c r="C29" s="264">
        <v>383.99969535408951</v>
      </c>
      <c r="D29" s="264">
        <v>369.60646971328532</v>
      </c>
      <c r="E29" s="264">
        <v>268.99101442358682</v>
      </c>
      <c r="F29" s="264">
        <v>260.63552470984041</v>
      </c>
      <c r="G29" s="264">
        <v>392.88608060273958</v>
      </c>
      <c r="H29" s="264">
        <v>450.01813064702219</v>
      </c>
      <c r="I29" s="264">
        <v>432.94848156378208</v>
      </c>
      <c r="J29" s="264">
        <v>365.79970751046022</v>
      </c>
      <c r="K29" s="264">
        <v>369.57922838408803</v>
      </c>
      <c r="L29" s="264">
        <v>457.47997157962931</v>
      </c>
      <c r="M29" s="264">
        <v>297.40352092403452</v>
      </c>
      <c r="N29" s="264">
        <v>276.2434189778582</v>
      </c>
      <c r="O29" s="264">
        <v>284.00802344466467</v>
      </c>
      <c r="P29" s="264">
        <v>310.12577560748429</v>
      </c>
      <c r="Q29" s="264">
        <v>311.10718148814283</v>
      </c>
      <c r="R29" s="264">
        <v>313.94499324366433</v>
      </c>
      <c r="S29" s="264">
        <v>365.16955923618423</v>
      </c>
      <c r="T29" s="264">
        <v>294.41315461978519</v>
      </c>
      <c r="U29" s="264">
        <v>283.45117062347782</v>
      </c>
      <c r="V29" s="264">
        <v>283.86667883518197</v>
      </c>
      <c r="W29" s="264">
        <v>308.20572274321819</v>
      </c>
      <c r="DA29" s="72" t="s">
        <v>368</v>
      </c>
    </row>
    <row r="30" spans="1:105" ht="12" customHeight="1" x14ac:dyDescent="0.25">
      <c r="A30" s="59" t="s">
        <v>33</v>
      </c>
      <c r="B30" s="232">
        <v>0</v>
      </c>
      <c r="C30" s="232">
        <v>80.960690601148784</v>
      </c>
      <c r="D30" s="232">
        <v>58.573343667756518</v>
      </c>
      <c r="E30" s="232">
        <v>10.65284963634303</v>
      </c>
      <c r="F30" s="232">
        <v>10.597170888996059</v>
      </c>
      <c r="G30" s="232">
        <v>3.9277615721769159</v>
      </c>
      <c r="H30" s="232">
        <v>9.5307215918668842</v>
      </c>
      <c r="I30" s="232">
        <v>11.86866639447021</v>
      </c>
      <c r="J30" s="232">
        <v>8.8329087818763039</v>
      </c>
      <c r="K30" s="232">
        <v>10.89850742290602</v>
      </c>
      <c r="L30" s="232">
        <v>8.5572280785474213</v>
      </c>
      <c r="M30" s="232">
        <v>8.2493204521672059</v>
      </c>
      <c r="N30" s="232">
        <v>9.6033997068842556</v>
      </c>
      <c r="O30" s="232">
        <v>7.0993700737355319</v>
      </c>
      <c r="P30" s="232">
        <v>9.9230784808481598</v>
      </c>
      <c r="Q30" s="232">
        <v>8.4616430307823887</v>
      </c>
      <c r="R30" s="232">
        <v>8.3528757192273755</v>
      </c>
      <c r="S30" s="232">
        <v>10.209867328456861</v>
      </c>
      <c r="T30" s="232">
        <v>9.6643117882940892</v>
      </c>
      <c r="U30" s="232">
        <v>8.9235374780377832</v>
      </c>
      <c r="V30" s="232">
        <v>6.7391015486520578</v>
      </c>
      <c r="W30" s="232">
        <v>8.1773730506088409</v>
      </c>
      <c r="DA30" s="71" t="s">
        <v>369</v>
      </c>
    </row>
    <row r="31" spans="1:105" ht="12" customHeight="1" x14ac:dyDescent="0.25">
      <c r="A31" s="59" t="s">
        <v>160</v>
      </c>
      <c r="B31" s="232">
        <v>28.65958584483791</v>
      </c>
      <c r="C31" s="232">
        <v>126.5618221949821</v>
      </c>
      <c r="D31" s="232">
        <v>70.427298086653309</v>
      </c>
      <c r="E31" s="232">
        <v>0</v>
      </c>
      <c r="F31" s="232">
        <v>0</v>
      </c>
      <c r="G31" s="232">
        <v>7.093488207484679</v>
      </c>
      <c r="H31" s="232">
        <v>22.126190063583881</v>
      </c>
      <c r="I31" s="232">
        <v>24.29077921361219</v>
      </c>
      <c r="J31" s="232">
        <v>17.77278026961265</v>
      </c>
      <c r="K31" s="232">
        <v>8.8543764453100025</v>
      </c>
      <c r="L31" s="232">
        <v>9.2694888009079754</v>
      </c>
      <c r="M31" s="232">
        <v>32.53461776581586</v>
      </c>
      <c r="N31" s="232">
        <v>30.40471182844659</v>
      </c>
      <c r="O31" s="232">
        <v>27.957411469807951</v>
      </c>
      <c r="P31" s="232">
        <v>26.716939642227679</v>
      </c>
      <c r="Q31" s="232">
        <v>27.510330145709901</v>
      </c>
      <c r="R31" s="232">
        <v>44.136343443926528</v>
      </c>
      <c r="S31" s="232">
        <v>53.886026845906422</v>
      </c>
      <c r="T31" s="232">
        <v>20.869824463404662</v>
      </c>
      <c r="U31" s="232">
        <v>15.927722336684649</v>
      </c>
      <c r="V31" s="232">
        <v>14.44965415072285</v>
      </c>
      <c r="W31" s="232">
        <v>18.44504833803914</v>
      </c>
      <c r="DA31" s="71" t="s">
        <v>370</v>
      </c>
    </row>
    <row r="32" spans="1:105" ht="12" customHeight="1" x14ac:dyDescent="0.25">
      <c r="A32" s="59" t="s">
        <v>70</v>
      </c>
      <c r="B32" s="232">
        <v>13.32023317729784</v>
      </c>
      <c r="C32" s="232">
        <v>11.856405388723219</v>
      </c>
      <c r="D32" s="232">
        <v>8.6215600803285035</v>
      </c>
      <c r="E32" s="232">
        <v>3.7039238334108529</v>
      </c>
      <c r="F32" s="232">
        <v>0</v>
      </c>
      <c r="G32" s="232">
        <v>0</v>
      </c>
      <c r="H32" s="232">
        <v>3.5778894558833598</v>
      </c>
      <c r="I32" s="232">
        <v>4.2251453875175189</v>
      </c>
      <c r="J32" s="232">
        <v>1.487313328802891</v>
      </c>
      <c r="K32" s="232">
        <v>0</v>
      </c>
      <c r="L32" s="232">
        <v>0</v>
      </c>
      <c r="M32" s="232">
        <v>8.0549431317136495</v>
      </c>
      <c r="N32" s="232">
        <v>1.572730033156247</v>
      </c>
      <c r="O32" s="232">
        <v>1.616278975908191</v>
      </c>
      <c r="P32" s="232">
        <v>1.151425280072609</v>
      </c>
      <c r="Q32" s="232">
        <v>1.173685185081617</v>
      </c>
      <c r="R32" s="232">
        <v>0.58122100740847737</v>
      </c>
      <c r="S32" s="232">
        <v>0.6367055016767289</v>
      </c>
      <c r="T32" s="232">
        <v>0.31729667732874639</v>
      </c>
      <c r="U32" s="232">
        <v>0.2649465101144749</v>
      </c>
      <c r="V32" s="232">
        <v>0.1627179624809344</v>
      </c>
      <c r="W32" s="232">
        <v>0.12928589026060949</v>
      </c>
      <c r="DA32" s="71" t="s">
        <v>371</v>
      </c>
    </row>
    <row r="33" spans="1:105" ht="12" customHeight="1" x14ac:dyDescent="0.25">
      <c r="A33" s="59" t="s">
        <v>162</v>
      </c>
      <c r="B33" s="232">
        <v>193.1598206687097</v>
      </c>
      <c r="C33" s="232">
        <v>164.6207771692354</v>
      </c>
      <c r="D33" s="232">
        <v>231.984267878547</v>
      </c>
      <c r="E33" s="232">
        <v>254.63424095383289</v>
      </c>
      <c r="F33" s="232">
        <v>250.03835382084441</v>
      </c>
      <c r="G33" s="232">
        <v>381.86483082307802</v>
      </c>
      <c r="H33" s="232">
        <v>414.78332953568798</v>
      </c>
      <c r="I33" s="232">
        <v>392.56389056818222</v>
      </c>
      <c r="J33" s="232">
        <v>337.7067051301683</v>
      </c>
      <c r="K33" s="232">
        <v>349.82634451587188</v>
      </c>
      <c r="L33" s="232">
        <v>439.65325470017387</v>
      </c>
      <c r="M33" s="232">
        <v>248.5646395743378</v>
      </c>
      <c r="N33" s="232">
        <v>234.6625774093711</v>
      </c>
      <c r="O33" s="232">
        <v>247.33496292521301</v>
      </c>
      <c r="P33" s="232">
        <v>272.33433220433591</v>
      </c>
      <c r="Q33" s="232">
        <v>273.96152312656892</v>
      </c>
      <c r="R33" s="232">
        <v>260.87455307310188</v>
      </c>
      <c r="S33" s="232">
        <v>300.4369595601442</v>
      </c>
      <c r="T33" s="232">
        <v>263.56172169075768</v>
      </c>
      <c r="U33" s="232">
        <v>258.33496429864078</v>
      </c>
      <c r="V33" s="232">
        <v>262.51520517332608</v>
      </c>
      <c r="W33" s="232">
        <v>281.45401546430958</v>
      </c>
      <c r="DA33" s="71" t="s">
        <v>372</v>
      </c>
    </row>
    <row r="34" spans="1:105" ht="12" customHeight="1" x14ac:dyDescent="0.25">
      <c r="A34" s="60" t="s">
        <v>189</v>
      </c>
      <c r="B34" s="264">
        <v>0</v>
      </c>
      <c r="C34" s="264">
        <v>0</v>
      </c>
      <c r="D34" s="264">
        <v>0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>
        <v>0</v>
      </c>
      <c r="K34" s="264">
        <v>0</v>
      </c>
      <c r="L34" s="264">
        <v>0</v>
      </c>
      <c r="M34" s="264">
        <v>0</v>
      </c>
      <c r="N34" s="264">
        <v>0</v>
      </c>
      <c r="O34" s="264">
        <v>0</v>
      </c>
      <c r="P34" s="264">
        <v>0</v>
      </c>
      <c r="Q34" s="264">
        <v>0</v>
      </c>
      <c r="R34" s="264">
        <v>0</v>
      </c>
      <c r="S34" s="264">
        <v>0</v>
      </c>
      <c r="T34" s="264">
        <v>0</v>
      </c>
      <c r="U34" s="264">
        <v>0</v>
      </c>
      <c r="V34" s="264">
        <v>0</v>
      </c>
      <c r="W34" s="264">
        <v>0</v>
      </c>
      <c r="DA34" s="72" t="s">
        <v>373</v>
      </c>
    </row>
    <row r="35" spans="1:105" ht="12" customHeight="1" x14ac:dyDescent="0.25">
      <c r="A35" s="57" t="s">
        <v>191</v>
      </c>
      <c r="B35" s="263">
        <f t="shared" ref="B35:W35" si="1">B36+B40+B51</f>
        <v>302.05660670541738</v>
      </c>
      <c r="C35" s="263">
        <f t="shared" si="1"/>
        <v>254.13680591464691</v>
      </c>
      <c r="D35" s="263">
        <f t="shared" si="1"/>
        <v>269.13261564795948</v>
      </c>
      <c r="E35" s="263">
        <f t="shared" si="1"/>
        <v>212.98229981569762</v>
      </c>
      <c r="F35" s="263">
        <f t="shared" si="1"/>
        <v>203.73331136380565</v>
      </c>
      <c r="G35" s="263">
        <f t="shared" si="1"/>
        <v>251.65311055101358</v>
      </c>
      <c r="H35" s="263">
        <f t="shared" si="1"/>
        <v>282.77699273393659</v>
      </c>
      <c r="I35" s="263">
        <f t="shared" si="1"/>
        <v>257.64786505366482</v>
      </c>
      <c r="J35" s="263">
        <f t="shared" si="1"/>
        <v>206.75856596858591</v>
      </c>
      <c r="K35" s="263">
        <f t="shared" si="1"/>
        <v>182.46242882325637</v>
      </c>
      <c r="L35" s="263">
        <f t="shared" si="1"/>
        <v>219.89518054156758</v>
      </c>
      <c r="M35" s="263">
        <f t="shared" si="1"/>
        <v>165.52498416971284</v>
      </c>
      <c r="N35" s="263">
        <f t="shared" si="1"/>
        <v>157.98847982916595</v>
      </c>
      <c r="O35" s="263">
        <f t="shared" si="1"/>
        <v>165.5704630095201</v>
      </c>
      <c r="P35" s="263">
        <f t="shared" si="1"/>
        <v>190.27023835226004</v>
      </c>
      <c r="Q35" s="263">
        <f t="shared" si="1"/>
        <v>196.51373377921294</v>
      </c>
      <c r="R35" s="263">
        <f t="shared" si="1"/>
        <v>220.78016044872606</v>
      </c>
      <c r="S35" s="263">
        <f t="shared" si="1"/>
        <v>237.8171290483659</v>
      </c>
      <c r="T35" s="263">
        <f t="shared" si="1"/>
        <v>210.67703350280811</v>
      </c>
      <c r="U35" s="263">
        <f t="shared" si="1"/>
        <v>205.97642451050683</v>
      </c>
      <c r="V35" s="263">
        <f t="shared" si="1"/>
        <v>183.86642642306217</v>
      </c>
      <c r="W35" s="263">
        <f t="shared" si="1"/>
        <v>203.12601917802149</v>
      </c>
      <c r="DA35" s="70"/>
    </row>
    <row r="36" spans="1:105" ht="12" customHeight="1" x14ac:dyDescent="0.25">
      <c r="A36" s="60" t="s">
        <v>192</v>
      </c>
      <c r="B36" s="264">
        <v>70.583261007770872</v>
      </c>
      <c r="C36" s="264">
        <v>118.3163814703408</v>
      </c>
      <c r="D36" s="264">
        <v>114.3097488979529</v>
      </c>
      <c r="E36" s="264">
        <v>83.729460942175706</v>
      </c>
      <c r="F36" s="264">
        <v>82.045148984777256</v>
      </c>
      <c r="G36" s="264">
        <v>123.6761452721489</v>
      </c>
      <c r="H36" s="264">
        <v>140.816887861461</v>
      </c>
      <c r="I36" s="264">
        <v>135.28537783261601</v>
      </c>
      <c r="J36" s="264">
        <v>114.8082070608174</v>
      </c>
      <c r="K36" s="264">
        <v>116.339408790143</v>
      </c>
      <c r="L36" s="264">
        <v>144.00957992042001</v>
      </c>
      <c r="M36" s="264">
        <v>91.646740646364819</v>
      </c>
      <c r="N36" s="264">
        <v>86.57104583536838</v>
      </c>
      <c r="O36" s="264">
        <v>89.004437881774805</v>
      </c>
      <c r="P36" s="264">
        <v>97.342032001924906</v>
      </c>
      <c r="Q36" s="264">
        <v>97.647495568464961</v>
      </c>
      <c r="R36" s="264">
        <v>98.684962745909573</v>
      </c>
      <c r="S36" s="264">
        <v>114.80061047645979</v>
      </c>
      <c r="T36" s="264">
        <v>92.599932350603325</v>
      </c>
      <c r="U36" s="264">
        <v>89.161996681039525</v>
      </c>
      <c r="V36" s="264">
        <v>89.319550324138149</v>
      </c>
      <c r="W36" s="264">
        <v>96.9882574427278</v>
      </c>
      <c r="DA36" s="72" t="s">
        <v>374</v>
      </c>
    </row>
    <row r="37" spans="1:105" ht="12" customHeight="1" x14ac:dyDescent="0.25">
      <c r="A37" s="59" t="s">
        <v>33</v>
      </c>
      <c r="B37" s="232">
        <v>0</v>
      </c>
      <c r="C37" s="232">
        <v>25.740020609156289</v>
      </c>
      <c r="D37" s="232">
        <v>18.547878396309191</v>
      </c>
      <c r="E37" s="232">
        <v>3.362234308366622</v>
      </c>
      <c r="F37" s="232">
        <v>3.3358709077465969</v>
      </c>
      <c r="G37" s="232">
        <v>1.2364154261960101</v>
      </c>
      <c r="H37" s="232">
        <v>3.006195297404032</v>
      </c>
      <c r="I37" s="232">
        <v>3.7452055487948241</v>
      </c>
      <c r="J37" s="232">
        <v>2.7835737586059448</v>
      </c>
      <c r="K37" s="232">
        <v>3.430728279345205</v>
      </c>
      <c r="L37" s="232">
        <v>2.6937197198376959</v>
      </c>
      <c r="M37" s="232">
        <v>2.612846200098327</v>
      </c>
      <c r="N37" s="232">
        <v>3.026811340497336</v>
      </c>
      <c r="O37" s="232">
        <v>2.2375846854738182</v>
      </c>
      <c r="P37" s="232">
        <v>3.126255050028464</v>
      </c>
      <c r="Q37" s="232">
        <v>2.6659211095477029</v>
      </c>
      <c r="R37" s="232">
        <v>2.630499445710321</v>
      </c>
      <c r="S37" s="232">
        <v>3.215345311630426</v>
      </c>
      <c r="T37" s="232">
        <v>3.0429351303079959</v>
      </c>
      <c r="U37" s="232">
        <v>2.8096014256732729</v>
      </c>
      <c r="V37" s="232">
        <v>2.1216958623443198</v>
      </c>
      <c r="W37" s="232">
        <v>2.5743908581240151</v>
      </c>
      <c r="DA37" s="71" t="s">
        <v>375</v>
      </c>
    </row>
    <row r="38" spans="1:105" ht="12" customHeight="1" x14ac:dyDescent="0.25">
      <c r="A38" s="59" t="s">
        <v>160</v>
      </c>
      <c r="B38" s="232">
        <v>9.1195223170758162</v>
      </c>
      <c r="C38" s="232">
        <v>40.2380944065834</v>
      </c>
      <c r="D38" s="232">
        <v>22.301560383873809</v>
      </c>
      <c r="E38" s="232">
        <v>0</v>
      </c>
      <c r="F38" s="232">
        <v>0</v>
      </c>
      <c r="G38" s="232">
        <v>2.2329507746603352</v>
      </c>
      <c r="H38" s="232">
        <v>6.9790779089985522</v>
      </c>
      <c r="I38" s="232">
        <v>7.6650533490229797</v>
      </c>
      <c r="J38" s="232">
        <v>5.6008553917675989</v>
      </c>
      <c r="K38" s="232">
        <v>2.7872587032466569</v>
      </c>
      <c r="L38" s="232">
        <v>2.9179314313729301</v>
      </c>
      <c r="M38" s="232">
        <v>10.30484303452303</v>
      </c>
      <c r="N38" s="232">
        <v>9.5829944994296028</v>
      </c>
      <c r="O38" s="232">
        <v>8.8116375256679884</v>
      </c>
      <c r="P38" s="232">
        <v>8.4171426880300988</v>
      </c>
      <c r="Q38" s="232">
        <v>8.6673911436905975</v>
      </c>
      <c r="R38" s="232">
        <v>13.899479756136991</v>
      </c>
      <c r="S38" s="232">
        <v>16.970072010481619</v>
      </c>
      <c r="T38" s="232">
        <v>6.5711375433868362</v>
      </c>
      <c r="U38" s="232">
        <v>5.0148891619512224</v>
      </c>
      <c r="V38" s="232">
        <v>4.5492371946861709</v>
      </c>
      <c r="W38" s="232">
        <v>5.806848180366198</v>
      </c>
      <c r="DA38" s="71" t="s">
        <v>376</v>
      </c>
    </row>
    <row r="39" spans="1:105" ht="12" customHeight="1" x14ac:dyDescent="0.25">
      <c r="A39" s="59" t="s">
        <v>162</v>
      </c>
      <c r="B39" s="232">
        <v>61.46373869069506</v>
      </c>
      <c r="C39" s="232">
        <v>52.338266454601083</v>
      </c>
      <c r="D39" s="232">
        <v>73.460310117769893</v>
      </c>
      <c r="E39" s="232">
        <v>80.367226633809082</v>
      </c>
      <c r="F39" s="232">
        <v>78.70927807703066</v>
      </c>
      <c r="G39" s="232">
        <v>120.2067790712925</v>
      </c>
      <c r="H39" s="232">
        <v>130.83161465505839</v>
      </c>
      <c r="I39" s="232">
        <v>123.87511893479819</v>
      </c>
      <c r="J39" s="232">
        <v>106.4237779104438</v>
      </c>
      <c r="K39" s="232">
        <v>110.1214218075511</v>
      </c>
      <c r="L39" s="232">
        <v>138.3979287692093</v>
      </c>
      <c r="M39" s="232">
        <v>78.72905141174347</v>
      </c>
      <c r="N39" s="232">
        <v>73.961239995441446</v>
      </c>
      <c r="O39" s="232">
        <v>77.955215670632995</v>
      </c>
      <c r="P39" s="232">
        <v>85.798634263866347</v>
      </c>
      <c r="Q39" s="232">
        <v>86.314183315226657</v>
      </c>
      <c r="R39" s="232">
        <v>82.154983544062262</v>
      </c>
      <c r="S39" s="232">
        <v>94.615193154347708</v>
      </c>
      <c r="T39" s="232">
        <v>82.98585967690849</v>
      </c>
      <c r="U39" s="232">
        <v>81.33750609341503</v>
      </c>
      <c r="V39" s="232">
        <v>82.648617267107653</v>
      </c>
      <c r="W39" s="232">
        <v>88.607018404237593</v>
      </c>
      <c r="DA39" s="71" t="s">
        <v>377</v>
      </c>
    </row>
    <row r="40" spans="1:105" ht="12" customHeight="1" x14ac:dyDescent="0.25">
      <c r="A40" s="60" t="s">
        <v>197</v>
      </c>
      <c r="B40" s="264">
        <v>231.47334569764649</v>
      </c>
      <c r="C40" s="264">
        <v>135.8204244443061</v>
      </c>
      <c r="D40" s="264">
        <v>154.8228667500066</v>
      </c>
      <c r="E40" s="264">
        <v>129.25283887352191</v>
      </c>
      <c r="F40" s="264">
        <v>121.6881623790284</v>
      </c>
      <c r="G40" s="264">
        <v>127.9769652788647</v>
      </c>
      <c r="H40" s="264">
        <v>141.9601048724756</v>
      </c>
      <c r="I40" s="264">
        <v>122.3624872210488</v>
      </c>
      <c r="J40" s="264">
        <v>91.950358907768532</v>
      </c>
      <c r="K40" s="264">
        <v>66.123020033113377</v>
      </c>
      <c r="L40" s="264">
        <v>75.885600621147589</v>
      </c>
      <c r="M40" s="264">
        <v>73.878243523348019</v>
      </c>
      <c r="N40" s="264">
        <v>71.417433993797559</v>
      </c>
      <c r="O40" s="264">
        <v>76.566025127745291</v>
      </c>
      <c r="P40" s="264">
        <v>92.928206350335117</v>
      </c>
      <c r="Q40" s="264">
        <v>98.86623821074798</v>
      </c>
      <c r="R40" s="264">
        <v>122.09519770281651</v>
      </c>
      <c r="S40" s="264">
        <v>123.0165185719061</v>
      </c>
      <c r="T40" s="264">
        <v>118.0771011522048</v>
      </c>
      <c r="U40" s="264">
        <v>116.81442782946731</v>
      </c>
      <c r="V40" s="264">
        <v>94.546876098924017</v>
      </c>
      <c r="W40" s="264">
        <v>106.13776173529369</v>
      </c>
      <c r="DA40" s="72" t="s">
        <v>378</v>
      </c>
    </row>
    <row r="41" spans="1:105" ht="12" customHeight="1" x14ac:dyDescent="0.25">
      <c r="A41" s="64" t="s">
        <v>30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5.813589439540702</v>
      </c>
      <c r="H41" s="231">
        <v>4.8747771444026684</v>
      </c>
      <c r="I41" s="231">
        <v>7.2732775310118098</v>
      </c>
      <c r="J41" s="231">
        <v>6.3844510531902694</v>
      </c>
      <c r="K41" s="231">
        <v>4.061741054998925</v>
      </c>
      <c r="L41" s="231">
        <v>3.6568557015251981</v>
      </c>
      <c r="M41" s="231">
        <v>0.2424037365847036</v>
      </c>
      <c r="N41" s="231">
        <v>0.34246368667386251</v>
      </c>
      <c r="O41" s="231">
        <v>0.36788911672474972</v>
      </c>
      <c r="P41" s="231">
        <v>1.347787750275687</v>
      </c>
      <c r="Q41" s="231">
        <v>4.3786467594201994</v>
      </c>
      <c r="R41" s="231">
        <v>12.26402258163092</v>
      </c>
      <c r="S41" s="231">
        <v>19.787033728894521</v>
      </c>
      <c r="T41" s="231">
        <v>1.267076798225885</v>
      </c>
      <c r="U41" s="231">
        <v>13.663168938175129</v>
      </c>
      <c r="V41" s="231">
        <v>18.37193553023943</v>
      </c>
      <c r="W41" s="231">
        <v>15.184073536034219</v>
      </c>
      <c r="DA41" s="73" t="s">
        <v>379</v>
      </c>
    </row>
    <row r="42" spans="1:105" ht="12" customHeight="1" x14ac:dyDescent="0.25">
      <c r="A42" s="64" t="s">
        <v>32</v>
      </c>
      <c r="B42" s="231">
        <v>0</v>
      </c>
      <c r="C42" s="231">
        <v>0</v>
      </c>
      <c r="D42" s="231">
        <v>0</v>
      </c>
      <c r="E42" s="231">
        <v>0</v>
      </c>
      <c r="F42" s="231">
        <v>0</v>
      </c>
      <c r="G42" s="231">
        <v>0</v>
      </c>
      <c r="H42" s="231">
        <v>0</v>
      </c>
      <c r="I42" s="231">
        <v>0</v>
      </c>
      <c r="J42" s="231">
        <v>0</v>
      </c>
      <c r="K42" s="231">
        <v>0</v>
      </c>
      <c r="L42" s="231">
        <v>0</v>
      </c>
      <c r="M42" s="231">
        <v>0</v>
      </c>
      <c r="N42" s="231">
        <v>0</v>
      </c>
      <c r="O42" s="231">
        <v>0</v>
      </c>
      <c r="P42" s="231">
        <v>0</v>
      </c>
      <c r="Q42" s="231">
        <v>0</v>
      </c>
      <c r="R42" s="231">
        <v>0</v>
      </c>
      <c r="S42" s="231">
        <v>0</v>
      </c>
      <c r="T42" s="231">
        <v>0</v>
      </c>
      <c r="U42" s="231">
        <v>0</v>
      </c>
      <c r="V42" s="231">
        <v>0</v>
      </c>
      <c r="W42" s="231">
        <v>0</v>
      </c>
      <c r="DA42" s="73" t="s">
        <v>380</v>
      </c>
    </row>
    <row r="43" spans="1:105" ht="12" customHeight="1" x14ac:dyDescent="0.25">
      <c r="A43" s="64" t="s">
        <v>33</v>
      </c>
      <c r="B43" s="231">
        <v>0</v>
      </c>
      <c r="C43" s="231">
        <v>28.635739803419781</v>
      </c>
      <c r="D43" s="231">
        <v>18.821972278430881</v>
      </c>
      <c r="E43" s="231">
        <v>3.9368941904855199</v>
      </c>
      <c r="F43" s="231">
        <v>4.2124151678665891</v>
      </c>
      <c r="G43" s="231">
        <v>1.083750448244267</v>
      </c>
      <c r="H43" s="231">
        <v>1.9286394843507131</v>
      </c>
      <c r="I43" s="231">
        <v>3.0217131589167319</v>
      </c>
      <c r="J43" s="231">
        <v>1.8439231066219</v>
      </c>
      <c r="K43" s="231">
        <v>1.551036300802872</v>
      </c>
      <c r="L43" s="231">
        <v>1.2136030395441599</v>
      </c>
      <c r="M43" s="231">
        <v>1.758236259475112</v>
      </c>
      <c r="N43" s="231">
        <v>2.026950954000827</v>
      </c>
      <c r="O43" s="231">
        <v>1.5754695378459911</v>
      </c>
      <c r="P43" s="231">
        <v>2.3730295947522548</v>
      </c>
      <c r="Q43" s="231">
        <v>2.1506705647580961</v>
      </c>
      <c r="R43" s="231">
        <v>2.51921799668549</v>
      </c>
      <c r="S43" s="231">
        <v>2.4954649776603008</v>
      </c>
      <c r="T43" s="231">
        <v>3.0529154646132191</v>
      </c>
      <c r="U43" s="231">
        <v>2.5593290516737941</v>
      </c>
      <c r="V43" s="231">
        <v>1.43843072105252</v>
      </c>
      <c r="W43" s="231">
        <v>2.18929776322687</v>
      </c>
      <c r="DA43" s="73" t="s">
        <v>381</v>
      </c>
    </row>
    <row r="44" spans="1:105" ht="12" customHeight="1" x14ac:dyDescent="0.25">
      <c r="A44" s="64" t="s">
        <v>160</v>
      </c>
      <c r="B44" s="231">
        <v>7.8359130873538358</v>
      </c>
      <c r="C44" s="231">
        <v>44.764828245805042</v>
      </c>
      <c r="D44" s="231">
        <v>22.631124829595191</v>
      </c>
      <c r="E44" s="231">
        <v>0</v>
      </c>
      <c r="F44" s="231">
        <v>0</v>
      </c>
      <c r="G44" s="231">
        <v>1.957239736478249</v>
      </c>
      <c r="H44" s="231">
        <v>4.4774620036422013</v>
      </c>
      <c r="I44" s="231">
        <v>6.1843314784137018</v>
      </c>
      <c r="J44" s="231">
        <v>3.7101753247236799</v>
      </c>
      <c r="K44" s="231">
        <v>1.26012294663261</v>
      </c>
      <c r="L44" s="231">
        <v>1.3146172663089819</v>
      </c>
      <c r="M44" s="231">
        <v>6.9343341643362262</v>
      </c>
      <c r="N44" s="231">
        <v>6.4174002465617583</v>
      </c>
      <c r="O44" s="231">
        <v>6.2042194828889219</v>
      </c>
      <c r="P44" s="231">
        <v>6.3891551976113146</v>
      </c>
      <c r="Q44" s="231">
        <v>6.9922185391085856</v>
      </c>
      <c r="R44" s="231">
        <v>13.31147193485552</v>
      </c>
      <c r="S44" s="231">
        <v>13.17066015191271</v>
      </c>
      <c r="T44" s="231">
        <v>6.5926898100767843</v>
      </c>
      <c r="U44" s="231">
        <v>4.5681751887743927</v>
      </c>
      <c r="V44" s="231">
        <v>3.084213272189249</v>
      </c>
      <c r="W44" s="231">
        <v>4.9382243929881611</v>
      </c>
      <c r="DA44" s="73" t="s">
        <v>382</v>
      </c>
    </row>
    <row r="45" spans="1:105" ht="12" customHeight="1" x14ac:dyDescent="0.25">
      <c r="A45" s="64" t="s">
        <v>70</v>
      </c>
      <c r="B45" s="231">
        <v>3.641929441886647</v>
      </c>
      <c r="C45" s="231">
        <v>4.1936023173019352</v>
      </c>
      <c r="D45" s="231">
        <v>2.7704541804755869</v>
      </c>
      <c r="E45" s="231">
        <v>1.36883150701842</v>
      </c>
      <c r="F45" s="231">
        <v>0</v>
      </c>
      <c r="G45" s="231">
        <v>0</v>
      </c>
      <c r="H45" s="231">
        <v>0.72402271000627016</v>
      </c>
      <c r="I45" s="231">
        <v>1.0757044634556781</v>
      </c>
      <c r="J45" s="231">
        <v>0.31048564878124102</v>
      </c>
      <c r="K45" s="231">
        <v>0</v>
      </c>
      <c r="L45" s="231">
        <v>0</v>
      </c>
      <c r="M45" s="231">
        <v>1.716807240585287</v>
      </c>
      <c r="N45" s="231">
        <v>0.331949803027212</v>
      </c>
      <c r="O45" s="231">
        <v>0.3586794694116307</v>
      </c>
      <c r="P45" s="231">
        <v>0.27535469673365509</v>
      </c>
      <c r="Q45" s="231">
        <v>0.29831206193229071</v>
      </c>
      <c r="R45" s="231">
        <v>0.17529560730140301</v>
      </c>
      <c r="S45" s="231">
        <v>0.15562163830370321</v>
      </c>
      <c r="T45" s="231">
        <v>0.10023268643512059</v>
      </c>
      <c r="U45" s="231">
        <v>7.5988396097896566E-2</v>
      </c>
      <c r="V45" s="231">
        <v>3.4731412549565042E-2</v>
      </c>
      <c r="W45" s="231">
        <v>3.4613231977141258E-2</v>
      </c>
      <c r="DA45" s="73" t="s">
        <v>383</v>
      </c>
    </row>
    <row r="46" spans="1:105" ht="12" customHeight="1" x14ac:dyDescent="0.25">
      <c r="A46" s="64" t="s">
        <v>34</v>
      </c>
      <c r="B46" s="231">
        <v>167.18303145568291</v>
      </c>
      <c r="C46" s="231">
        <v>0</v>
      </c>
      <c r="D46" s="231">
        <v>36.053435277346821</v>
      </c>
      <c r="E46" s="231">
        <v>29.843835824778751</v>
      </c>
      <c r="F46" s="231">
        <v>18.08456392119405</v>
      </c>
      <c r="G46" s="231">
        <v>13.75800088522189</v>
      </c>
      <c r="H46" s="231">
        <v>46.019533068810908</v>
      </c>
      <c r="I46" s="231">
        <v>4.8623248494764919</v>
      </c>
      <c r="J46" s="231">
        <v>9.2030075087660226</v>
      </c>
      <c r="K46" s="231">
        <v>9.4640950700094404</v>
      </c>
      <c r="L46" s="231">
        <v>7.3480289981345903</v>
      </c>
      <c r="M46" s="231">
        <v>10.2481150382565</v>
      </c>
      <c r="N46" s="231">
        <v>12.700461371472089</v>
      </c>
      <c r="O46" s="231">
        <v>13.17198231095246</v>
      </c>
      <c r="P46" s="231">
        <v>17.41617158413198</v>
      </c>
      <c r="Q46" s="231">
        <v>15.41440728634444</v>
      </c>
      <c r="R46" s="231">
        <v>15.145715462281441</v>
      </c>
      <c r="S46" s="231">
        <v>13.93877518342298</v>
      </c>
      <c r="T46" s="231">
        <v>23.77356852962869</v>
      </c>
      <c r="U46" s="231">
        <v>21.855604842318371</v>
      </c>
      <c r="V46" s="231">
        <v>2.6829271954383991</v>
      </c>
      <c r="W46" s="231">
        <v>8.4376266354506679</v>
      </c>
      <c r="DA46" s="73" t="s">
        <v>384</v>
      </c>
    </row>
    <row r="47" spans="1:105" ht="12" customHeight="1" x14ac:dyDescent="0.25">
      <c r="A47" s="64" t="s">
        <v>162</v>
      </c>
      <c r="B47" s="231">
        <v>52.812471712723131</v>
      </c>
      <c r="C47" s="231">
        <v>58.226254077779338</v>
      </c>
      <c r="D47" s="231">
        <v>74.545880184158108</v>
      </c>
      <c r="E47" s="231">
        <v>94.103277351239186</v>
      </c>
      <c r="F47" s="231">
        <v>99.391183289967785</v>
      </c>
      <c r="G47" s="231">
        <v>105.3643847693796</v>
      </c>
      <c r="H47" s="231">
        <v>83.935670461262845</v>
      </c>
      <c r="I47" s="231">
        <v>99.945135739774386</v>
      </c>
      <c r="J47" s="231">
        <v>70.498316265685418</v>
      </c>
      <c r="K47" s="231">
        <v>49.786024660669533</v>
      </c>
      <c r="L47" s="231">
        <v>62.352495615634652</v>
      </c>
      <c r="M47" s="231">
        <v>52.978347084110197</v>
      </c>
      <c r="N47" s="231">
        <v>49.529286467920912</v>
      </c>
      <c r="O47" s="231">
        <v>54.887785209921539</v>
      </c>
      <c r="P47" s="231">
        <v>65.126707526830231</v>
      </c>
      <c r="Q47" s="231">
        <v>69.631982999184373</v>
      </c>
      <c r="R47" s="231">
        <v>78.679474120061727</v>
      </c>
      <c r="S47" s="231">
        <v>73.431895484816238</v>
      </c>
      <c r="T47" s="231">
        <v>83.258039853847748</v>
      </c>
      <c r="U47" s="231">
        <v>74.092161412427757</v>
      </c>
      <c r="V47" s="231">
        <v>56.032682270568593</v>
      </c>
      <c r="W47" s="231">
        <v>75.35263986291497</v>
      </c>
      <c r="DA47" s="73" t="s">
        <v>385</v>
      </c>
    </row>
    <row r="48" spans="1:105" ht="12" customHeight="1" x14ac:dyDescent="0.25">
      <c r="A48" s="64" t="s">
        <v>36</v>
      </c>
      <c r="B48" s="231">
        <v>0</v>
      </c>
      <c r="C48" s="231">
        <v>0</v>
      </c>
      <c r="D48" s="231">
        <v>0</v>
      </c>
      <c r="E48" s="231">
        <v>0</v>
      </c>
      <c r="F48" s="231">
        <v>0</v>
      </c>
      <c r="G48" s="231">
        <v>0</v>
      </c>
      <c r="H48" s="231">
        <v>0</v>
      </c>
      <c r="I48" s="231">
        <v>0</v>
      </c>
      <c r="J48" s="231">
        <v>0</v>
      </c>
      <c r="K48" s="231">
        <v>0</v>
      </c>
      <c r="L48" s="231">
        <v>0</v>
      </c>
      <c r="M48" s="231">
        <v>0</v>
      </c>
      <c r="N48" s="231">
        <v>6.8921464140890398E-2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386</v>
      </c>
    </row>
    <row r="49" spans="1:105" ht="12" customHeight="1" x14ac:dyDescent="0.25">
      <c r="A49" s="64" t="s">
        <v>73</v>
      </c>
      <c r="B49" s="231">
        <v>0</v>
      </c>
      <c r="C49" s="231">
        <v>0</v>
      </c>
      <c r="D49" s="231">
        <v>0</v>
      </c>
      <c r="E49" s="231">
        <v>0</v>
      </c>
      <c r="F49" s="231">
        <v>0</v>
      </c>
      <c r="G49" s="231">
        <v>0</v>
      </c>
      <c r="H49" s="231">
        <v>0</v>
      </c>
      <c r="I49" s="231">
        <v>0</v>
      </c>
      <c r="J49" s="231">
        <v>0</v>
      </c>
      <c r="K49" s="231">
        <v>0</v>
      </c>
      <c r="L49" s="231">
        <v>0</v>
      </c>
      <c r="M49" s="231">
        <v>0</v>
      </c>
      <c r="N49" s="231">
        <v>0</v>
      </c>
      <c r="O49" s="231">
        <v>0</v>
      </c>
      <c r="P49" s="231">
        <v>0</v>
      </c>
      <c r="Q49" s="231">
        <v>0</v>
      </c>
      <c r="R49" s="231">
        <v>0</v>
      </c>
      <c r="S49" s="231">
        <v>3.7067406895681852E-2</v>
      </c>
      <c r="T49" s="231">
        <v>3.2578009377311583E-2</v>
      </c>
      <c r="U49" s="231">
        <v>0</v>
      </c>
      <c r="V49" s="231">
        <v>12.90195569688626</v>
      </c>
      <c r="W49" s="231">
        <v>1.2863127016832839E-3</v>
      </c>
      <c r="DA49" s="73" t="s">
        <v>387</v>
      </c>
    </row>
    <row r="50" spans="1:105" ht="12" customHeight="1" x14ac:dyDescent="0.25">
      <c r="A50" s="64" t="s">
        <v>79</v>
      </c>
      <c r="B50" s="231">
        <v>0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0</v>
      </c>
      <c r="T50" s="231">
        <v>0</v>
      </c>
      <c r="U50" s="231">
        <v>0</v>
      </c>
      <c r="V50" s="231">
        <v>0</v>
      </c>
      <c r="W50" s="231">
        <v>0</v>
      </c>
      <c r="DA50" s="73" t="s">
        <v>388</v>
      </c>
    </row>
    <row r="51" spans="1:105" ht="12" customHeight="1" x14ac:dyDescent="0.25">
      <c r="A51" s="101" t="s">
        <v>209</v>
      </c>
      <c r="B51" s="280">
        <v>0</v>
      </c>
      <c r="C51" s="280">
        <v>0</v>
      </c>
      <c r="D51" s="280">
        <v>0</v>
      </c>
      <c r="E51" s="280">
        <v>0</v>
      </c>
      <c r="F51" s="280">
        <v>0</v>
      </c>
      <c r="G51" s="280">
        <v>0</v>
      </c>
      <c r="H51" s="280">
        <v>0</v>
      </c>
      <c r="I51" s="280">
        <v>0</v>
      </c>
      <c r="J51" s="280">
        <v>0</v>
      </c>
      <c r="K51" s="280">
        <v>0</v>
      </c>
      <c r="L51" s="280">
        <v>0</v>
      </c>
      <c r="M51" s="280">
        <v>0</v>
      </c>
      <c r="N51" s="280">
        <v>0</v>
      </c>
      <c r="O51" s="280">
        <v>0</v>
      </c>
      <c r="P51" s="280">
        <v>0</v>
      </c>
      <c r="Q51" s="280">
        <v>0</v>
      </c>
      <c r="R51" s="280">
        <v>0</v>
      </c>
      <c r="S51" s="280">
        <v>0</v>
      </c>
      <c r="T51" s="280">
        <v>0</v>
      </c>
      <c r="U51" s="280">
        <v>0</v>
      </c>
      <c r="V51" s="280">
        <v>0</v>
      </c>
      <c r="W51" s="280">
        <v>0</v>
      </c>
      <c r="DA51" s="102" t="s">
        <v>389</v>
      </c>
    </row>
    <row r="52" spans="1:105" ht="12" customHeight="1" x14ac:dyDescent="0.25">
      <c r="A52" s="100" t="s">
        <v>106</v>
      </c>
      <c r="B52" s="281">
        <v>15845.240801044471</v>
      </c>
      <c r="C52" s="281">
        <v>14528.39976897576</v>
      </c>
      <c r="D52" s="281">
        <v>16030.71063704655</v>
      </c>
      <c r="E52" s="281">
        <v>15409.66730955618</v>
      </c>
      <c r="F52" s="281">
        <v>16363.52270800945</v>
      </c>
      <c r="G52" s="281">
        <v>16360.7965967687</v>
      </c>
      <c r="H52" s="281">
        <v>18113.785994164849</v>
      </c>
      <c r="I52" s="281">
        <v>18176.463870735832</v>
      </c>
      <c r="J52" s="281">
        <v>15457.85733655639</v>
      </c>
      <c r="K52" s="281">
        <v>9454.7807894040034</v>
      </c>
      <c r="L52" s="281">
        <v>12633.902091950549</v>
      </c>
      <c r="M52" s="281">
        <v>12158.075372834841</v>
      </c>
      <c r="N52" s="281">
        <v>11151.59243629869</v>
      </c>
      <c r="O52" s="281">
        <v>13049.296978298849</v>
      </c>
      <c r="P52" s="281">
        <v>12677.4676025976</v>
      </c>
      <c r="Q52" s="281">
        <v>11981.558956294621</v>
      </c>
      <c r="R52" s="281">
        <v>12383.10216020902</v>
      </c>
      <c r="S52" s="281">
        <v>13752.973557633601</v>
      </c>
      <c r="T52" s="281">
        <v>13193.626717149709</v>
      </c>
      <c r="U52" s="281">
        <v>12248.26983231357</v>
      </c>
      <c r="V52" s="281">
        <v>9420.9374603408214</v>
      </c>
      <c r="W52" s="281">
        <v>12005.318770450051</v>
      </c>
      <c r="DA52" s="105" t="s">
        <v>390</v>
      </c>
    </row>
    <row r="54" spans="1:105" ht="15" customHeight="1" x14ac:dyDescent="0.25">
      <c r="A54" s="34" t="s">
        <v>42</v>
      </c>
      <c r="B54" s="225">
        <f t="shared" ref="B54:W54" si="2">SUM(B55:B59)+B65+B71+B72+B79+B96</f>
        <v>931.7315358459598</v>
      </c>
      <c r="C54" s="225">
        <f t="shared" si="2"/>
        <v>999.34116001968823</v>
      </c>
      <c r="D54" s="225">
        <f t="shared" si="2"/>
        <v>957.72411299047224</v>
      </c>
      <c r="E54" s="225">
        <f t="shared" si="2"/>
        <v>892.07607354960771</v>
      </c>
      <c r="F54" s="225">
        <f t="shared" si="2"/>
        <v>891.95451489829429</v>
      </c>
      <c r="G54" s="225">
        <f t="shared" si="2"/>
        <v>921.91980286116859</v>
      </c>
      <c r="H54" s="225">
        <f t="shared" si="2"/>
        <v>1050.9840359381171</v>
      </c>
      <c r="I54" s="225">
        <f t="shared" si="2"/>
        <v>1045.7474386170529</v>
      </c>
      <c r="J54" s="225">
        <f t="shared" si="2"/>
        <v>1000.1594812089984</v>
      </c>
      <c r="K54" s="225">
        <f t="shared" si="2"/>
        <v>709.15403007531859</v>
      </c>
      <c r="L54" s="225">
        <f t="shared" si="2"/>
        <v>774.05761352212642</v>
      </c>
      <c r="M54" s="225">
        <f t="shared" si="2"/>
        <v>698.12439122204273</v>
      </c>
      <c r="N54" s="225">
        <f t="shared" si="2"/>
        <v>656.23342904343485</v>
      </c>
      <c r="O54" s="225">
        <f t="shared" si="2"/>
        <v>618.35575447179417</v>
      </c>
      <c r="P54" s="225">
        <f t="shared" si="2"/>
        <v>605.13809087954701</v>
      </c>
      <c r="Q54" s="225">
        <f t="shared" si="2"/>
        <v>588.72039717779126</v>
      </c>
      <c r="R54" s="225">
        <f t="shared" si="2"/>
        <v>587.31490672952737</v>
      </c>
      <c r="S54" s="225">
        <f t="shared" si="2"/>
        <v>595.88760427351747</v>
      </c>
      <c r="T54" s="225">
        <f t="shared" si="2"/>
        <v>551.94378982957653</v>
      </c>
      <c r="U54" s="225">
        <f t="shared" si="2"/>
        <v>498.6155557549867</v>
      </c>
      <c r="V54" s="225">
        <f t="shared" si="2"/>
        <v>458.35422858498441</v>
      </c>
      <c r="W54" s="225">
        <f t="shared" si="2"/>
        <v>543.54199553115416</v>
      </c>
      <c r="DA54" s="89"/>
    </row>
    <row r="55" spans="1:105" ht="12" customHeight="1" x14ac:dyDescent="0.25">
      <c r="A55" s="55" t="s">
        <v>92</v>
      </c>
      <c r="B55" s="261">
        <v>0</v>
      </c>
      <c r="C55" s="261">
        <v>0</v>
      </c>
      <c r="D55" s="261">
        <v>0</v>
      </c>
      <c r="E55" s="261">
        <v>0</v>
      </c>
      <c r="F55" s="261">
        <v>0</v>
      </c>
      <c r="G55" s="261">
        <v>0</v>
      </c>
      <c r="H55" s="261">
        <v>0</v>
      </c>
      <c r="I55" s="261">
        <v>0</v>
      </c>
      <c r="J55" s="261">
        <v>0</v>
      </c>
      <c r="K55" s="261">
        <v>0</v>
      </c>
      <c r="L55" s="261">
        <v>0</v>
      </c>
      <c r="M55" s="261">
        <v>0</v>
      </c>
      <c r="N55" s="261">
        <v>0</v>
      </c>
      <c r="O55" s="261">
        <v>0</v>
      </c>
      <c r="P55" s="261">
        <v>0</v>
      </c>
      <c r="Q55" s="261">
        <v>0</v>
      </c>
      <c r="R55" s="261">
        <v>0</v>
      </c>
      <c r="S55" s="261">
        <v>0</v>
      </c>
      <c r="T55" s="261">
        <v>0</v>
      </c>
      <c r="U55" s="261">
        <v>0</v>
      </c>
      <c r="V55" s="261">
        <v>0</v>
      </c>
      <c r="W55" s="261">
        <v>0</v>
      </c>
      <c r="DA55" s="67" t="s">
        <v>391</v>
      </c>
    </row>
    <row r="56" spans="1:105" ht="12" customHeight="1" x14ac:dyDescent="0.25">
      <c r="A56" s="202" t="s">
        <v>93</v>
      </c>
      <c r="B56" s="226">
        <v>0</v>
      </c>
      <c r="C56" s="226">
        <v>0</v>
      </c>
      <c r="D56" s="226">
        <v>0</v>
      </c>
      <c r="E56" s="226">
        <v>0</v>
      </c>
      <c r="F56" s="226">
        <v>0</v>
      </c>
      <c r="G56" s="226">
        <v>0</v>
      </c>
      <c r="H56" s="226">
        <v>0</v>
      </c>
      <c r="I56" s="226">
        <v>0</v>
      </c>
      <c r="J56" s="226">
        <v>0</v>
      </c>
      <c r="K56" s="226">
        <v>0</v>
      </c>
      <c r="L56" s="226">
        <v>0</v>
      </c>
      <c r="M56" s="226">
        <v>0</v>
      </c>
      <c r="N56" s="226">
        <v>0</v>
      </c>
      <c r="O56" s="226">
        <v>0</v>
      </c>
      <c r="P56" s="226">
        <v>0</v>
      </c>
      <c r="Q56" s="226">
        <v>0</v>
      </c>
      <c r="R56" s="226">
        <v>0</v>
      </c>
      <c r="S56" s="226">
        <v>0</v>
      </c>
      <c r="T56" s="226">
        <v>0</v>
      </c>
      <c r="U56" s="226">
        <v>0</v>
      </c>
      <c r="V56" s="226">
        <v>0</v>
      </c>
      <c r="W56" s="226">
        <v>0</v>
      </c>
      <c r="DA56" s="174" t="s">
        <v>392</v>
      </c>
    </row>
    <row r="57" spans="1:105" ht="12" customHeight="1" x14ac:dyDescent="0.25">
      <c r="A57" s="202" t="s">
        <v>94</v>
      </c>
      <c r="B57" s="226">
        <v>0</v>
      </c>
      <c r="C57" s="226">
        <v>0</v>
      </c>
      <c r="D57" s="226">
        <v>0</v>
      </c>
      <c r="E57" s="226">
        <v>0</v>
      </c>
      <c r="F57" s="226">
        <v>0</v>
      </c>
      <c r="G57" s="226">
        <v>0</v>
      </c>
      <c r="H57" s="226">
        <v>0</v>
      </c>
      <c r="I57" s="226">
        <v>0</v>
      </c>
      <c r="J57" s="226">
        <v>0</v>
      </c>
      <c r="K57" s="226">
        <v>0</v>
      </c>
      <c r="L57" s="226">
        <v>0</v>
      </c>
      <c r="M57" s="226">
        <v>0</v>
      </c>
      <c r="N57" s="226">
        <v>0</v>
      </c>
      <c r="O57" s="226">
        <v>0</v>
      </c>
      <c r="P57" s="226">
        <v>0</v>
      </c>
      <c r="Q57" s="226">
        <v>0</v>
      </c>
      <c r="R57" s="226">
        <v>0</v>
      </c>
      <c r="S57" s="226">
        <v>0</v>
      </c>
      <c r="T57" s="226">
        <v>0</v>
      </c>
      <c r="U57" s="226">
        <v>0</v>
      </c>
      <c r="V57" s="226">
        <v>0</v>
      </c>
      <c r="W57" s="226">
        <v>0</v>
      </c>
      <c r="DA57" s="174" t="s">
        <v>393</v>
      </c>
    </row>
    <row r="58" spans="1:105" ht="12" customHeight="1" x14ac:dyDescent="0.25">
      <c r="A58" s="202" t="s">
        <v>95</v>
      </c>
      <c r="B58" s="226">
        <v>0</v>
      </c>
      <c r="C58" s="226">
        <v>0</v>
      </c>
      <c r="D58" s="226">
        <v>0</v>
      </c>
      <c r="E58" s="226">
        <v>0</v>
      </c>
      <c r="F58" s="226">
        <v>0</v>
      </c>
      <c r="G58" s="226">
        <v>0</v>
      </c>
      <c r="H58" s="226">
        <v>0</v>
      </c>
      <c r="I58" s="226">
        <v>0</v>
      </c>
      <c r="J58" s="226">
        <v>0</v>
      </c>
      <c r="K58" s="226">
        <v>0</v>
      </c>
      <c r="L58" s="226">
        <v>0</v>
      </c>
      <c r="M58" s="226">
        <v>0</v>
      </c>
      <c r="N58" s="226">
        <v>0</v>
      </c>
      <c r="O58" s="226">
        <v>0</v>
      </c>
      <c r="P58" s="226">
        <v>0</v>
      </c>
      <c r="Q58" s="226">
        <v>0</v>
      </c>
      <c r="R58" s="226">
        <v>0</v>
      </c>
      <c r="S58" s="226">
        <v>0</v>
      </c>
      <c r="T58" s="226">
        <v>0</v>
      </c>
      <c r="U58" s="226">
        <v>0</v>
      </c>
      <c r="V58" s="226">
        <v>0</v>
      </c>
      <c r="W58" s="226">
        <v>0</v>
      </c>
      <c r="DA58" s="174" t="s">
        <v>394</v>
      </c>
    </row>
    <row r="59" spans="1:105" ht="12" customHeight="1" x14ac:dyDescent="0.25">
      <c r="A59" s="56" t="s">
        <v>96</v>
      </c>
      <c r="B59" s="262">
        <v>0.53936402416279561</v>
      </c>
      <c r="C59" s="262">
        <v>0.74191369251369843</v>
      </c>
      <c r="D59" s="262">
        <v>0.71259564454168178</v>
      </c>
      <c r="E59" s="262">
        <v>0.61978940143025996</v>
      </c>
      <c r="F59" s="262">
        <v>0.58872703557629358</v>
      </c>
      <c r="G59" s="262">
        <v>0.79967048390051199</v>
      </c>
      <c r="H59" s="262">
        <v>0.91463108491798251</v>
      </c>
      <c r="I59" s="262">
        <v>0.8770071715185247</v>
      </c>
      <c r="J59" s="262">
        <v>0.93872584628407763</v>
      </c>
      <c r="K59" s="262">
        <v>0.84903313562089078</v>
      </c>
      <c r="L59" s="262">
        <v>0.91007001164264667</v>
      </c>
      <c r="M59" s="262">
        <v>0.55628532156710098</v>
      </c>
      <c r="N59" s="262">
        <v>0.53068891273937124</v>
      </c>
      <c r="O59" s="262">
        <v>0.47108846089468048</v>
      </c>
      <c r="P59" s="262">
        <v>0.49447067936904582</v>
      </c>
      <c r="Q59" s="262">
        <v>0.49038067424708109</v>
      </c>
      <c r="R59" s="262">
        <v>0.46517880682421991</v>
      </c>
      <c r="S59" s="262">
        <v>0.51009624863638059</v>
      </c>
      <c r="T59" s="262">
        <v>0.42322046223765469</v>
      </c>
      <c r="U59" s="262">
        <v>0.38899519029938689</v>
      </c>
      <c r="V59" s="262">
        <v>0.42209470439315189</v>
      </c>
      <c r="W59" s="262">
        <v>0.44517135239988992</v>
      </c>
      <c r="DA59" s="68" t="s">
        <v>395</v>
      </c>
    </row>
    <row r="60" spans="1:105" ht="12" customHeight="1" x14ac:dyDescent="0.25">
      <c r="A60" s="37" t="s">
        <v>160</v>
      </c>
      <c r="B60" s="228">
        <v>6.9687092734903602E-2</v>
      </c>
      <c r="C60" s="228">
        <v>0.32247101660938099</v>
      </c>
      <c r="D60" s="228">
        <v>0.16595326211552031</v>
      </c>
      <c r="E60" s="228">
        <v>0</v>
      </c>
      <c r="F60" s="228">
        <v>0</v>
      </c>
      <c r="G60" s="228">
        <v>1.458370439681001E-2</v>
      </c>
      <c r="H60" s="228">
        <v>4.631920412610515E-2</v>
      </c>
      <c r="I60" s="228">
        <v>5.1104591399353423E-2</v>
      </c>
      <c r="J60" s="228">
        <v>4.6933139279894349E-2</v>
      </c>
      <c r="K60" s="228">
        <v>2.0959194509210612E-2</v>
      </c>
      <c r="L60" s="228">
        <v>1.8791393180870058E-2</v>
      </c>
      <c r="M60" s="228">
        <v>6.4384838569740033E-2</v>
      </c>
      <c r="N60" s="228">
        <v>6.0873008920823743E-2</v>
      </c>
      <c r="O60" s="228">
        <v>4.784155016590725E-2</v>
      </c>
      <c r="P60" s="228">
        <v>4.4175512827553692E-2</v>
      </c>
      <c r="Q60" s="228">
        <v>4.4748901428714273E-2</v>
      </c>
      <c r="R60" s="228">
        <v>6.7313305246730681E-2</v>
      </c>
      <c r="S60" s="228">
        <v>7.757628266464274E-2</v>
      </c>
      <c r="T60" s="228">
        <v>3.1053295162392379E-2</v>
      </c>
      <c r="U60" s="228">
        <v>2.2590777686184921E-2</v>
      </c>
      <c r="V60" s="228">
        <v>2.202128642679781E-2</v>
      </c>
      <c r="W60" s="228">
        <v>2.7379902456574179E-2</v>
      </c>
      <c r="DA60" s="69" t="s">
        <v>396</v>
      </c>
    </row>
    <row r="61" spans="1:105" ht="12" customHeight="1" x14ac:dyDescent="0.25">
      <c r="A61" s="37" t="s">
        <v>162</v>
      </c>
      <c r="B61" s="228">
        <v>0.46967693142789202</v>
      </c>
      <c r="C61" s="228">
        <v>0.41944267590431739</v>
      </c>
      <c r="D61" s="228">
        <v>0.54664238242616148</v>
      </c>
      <c r="E61" s="228">
        <v>0.61978940143025996</v>
      </c>
      <c r="F61" s="228">
        <v>0.58872703557629358</v>
      </c>
      <c r="G61" s="228">
        <v>0.78508677950370198</v>
      </c>
      <c r="H61" s="228">
        <v>0.86831188079187738</v>
      </c>
      <c r="I61" s="228">
        <v>0.82590258011917128</v>
      </c>
      <c r="J61" s="228">
        <v>0.89179270700418323</v>
      </c>
      <c r="K61" s="228">
        <v>0.8280739411116802</v>
      </c>
      <c r="L61" s="228">
        <v>0.89127861846177658</v>
      </c>
      <c r="M61" s="228">
        <v>0.49190048299736089</v>
      </c>
      <c r="N61" s="228">
        <v>0.46981590381854749</v>
      </c>
      <c r="O61" s="228">
        <v>0.42324691072877318</v>
      </c>
      <c r="P61" s="228">
        <v>0.4502951665414921</v>
      </c>
      <c r="Q61" s="228">
        <v>0.4456317728183668</v>
      </c>
      <c r="R61" s="228">
        <v>0.39786550157748918</v>
      </c>
      <c r="S61" s="228">
        <v>0.43251996597173781</v>
      </c>
      <c r="T61" s="228">
        <v>0.39216716707526228</v>
      </c>
      <c r="U61" s="228">
        <v>0.36640441261320189</v>
      </c>
      <c r="V61" s="228">
        <v>0.40007341796635409</v>
      </c>
      <c r="W61" s="228">
        <v>0.41779144994331568</v>
      </c>
      <c r="DA61" s="69" t="s">
        <v>397</v>
      </c>
    </row>
    <row r="62" spans="1:105" ht="12" customHeight="1" x14ac:dyDescent="0.25">
      <c r="A62" s="37" t="s">
        <v>97</v>
      </c>
      <c r="B62" s="228">
        <v>0</v>
      </c>
      <c r="C62" s="228">
        <v>0</v>
      </c>
      <c r="D62" s="228">
        <v>0</v>
      </c>
      <c r="E62" s="228">
        <v>0</v>
      </c>
      <c r="F62" s="228">
        <v>0</v>
      </c>
      <c r="G62" s="228">
        <v>0</v>
      </c>
      <c r="H62" s="228">
        <v>0</v>
      </c>
      <c r="I62" s="228">
        <v>0</v>
      </c>
      <c r="J62" s="228">
        <v>0</v>
      </c>
      <c r="K62" s="228">
        <v>0</v>
      </c>
      <c r="L62" s="228">
        <v>0</v>
      </c>
      <c r="M62" s="228">
        <v>0</v>
      </c>
      <c r="N62" s="228">
        <v>0</v>
      </c>
      <c r="O62" s="228">
        <v>0</v>
      </c>
      <c r="P62" s="228">
        <v>0</v>
      </c>
      <c r="Q62" s="228">
        <v>0</v>
      </c>
      <c r="R62" s="228">
        <v>0</v>
      </c>
      <c r="S62" s="228">
        <v>0</v>
      </c>
      <c r="T62" s="228">
        <v>0</v>
      </c>
      <c r="U62" s="228">
        <v>0</v>
      </c>
      <c r="V62" s="228">
        <v>0</v>
      </c>
      <c r="W62" s="228">
        <v>0</v>
      </c>
      <c r="DA62" s="69" t="s">
        <v>398</v>
      </c>
    </row>
    <row r="63" spans="1:105" ht="12" customHeight="1" x14ac:dyDescent="0.25">
      <c r="A63" s="37" t="s">
        <v>78</v>
      </c>
      <c r="B63" s="228">
        <v>0</v>
      </c>
      <c r="C63" s="228">
        <v>0</v>
      </c>
      <c r="D63" s="228">
        <v>0</v>
      </c>
      <c r="E63" s="228">
        <v>0</v>
      </c>
      <c r="F63" s="228">
        <v>0</v>
      </c>
      <c r="G63" s="228">
        <v>0</v>
      </c>
      <c r="H63" s="228">
        <v>0</v>
      </c>
      <c r="I63" s="228">
        <v>0</v>
      </c>
      <c r="J63" s="228">
        <v>0</v>
      </c>
      <c r="K63" s="228">
        <v>0</v>
      </c>
      <c r="L63" s="228">
        <v>0</v>
      </c>
      <c r="M63" s="228">
        <v>0</v>
      </c>
      <c r="N63" s="228">
        <v>0</v>
      </c>
      <c r="O63" s="228">
        <v>0</v>
      </c>
      <c r="P63" s="228">
        <v>0</v>
      </c>
      <c r="Q63" s="228">
        <v>0</v>
      </c>
      <c r="R63" s="228">
        <v>0</v>
      </c>
      <c r="S63" s="228">
        <v>0</v>
      </c>
      <c r="T63" s="228">
        <v>0</v>
      </c>
      <c r="U63" s="228">
        <v>0</v>
      </c>
      <c r="V63" s="228">
        <v>0</v>
      </c>
      <c r="W63" s="228">
        <v>0</v>
      </c>
      <c r="DA63" s="69" t="s">
        <v>399</v>
      </c>
    </row>
    <row r="64" spans="1:105" ht="12" customHeight="1" x14ac:dyDescent="0.25">
      <c r="A64" s="37" t="s">
        <v>38</v>
      </c>
      <c r="B64" s="228">
        <v>0</v>
      </c>
      <c r="C64" s="228">
        <v>0</v>
      </c>
      <c r="D64" s="228">
        <v>0</v>
      </c>
      <c r="E64" s="228">
        <v>0</v>
      </c>
      <c r="F64" s="228">
        <v>0</v>
      </c>
      <c r="G64" s="228">
        <v>0</v>
      </c>
      <c r="H64" s="228">
        <v>0</v>
      </c>
      <c r="I64" s="228">
        <v>0</v>
      </c>
      <c r="J64" s="228">
        <v>0</v>
      </c>
      <c r="K64" s="228">
        <v>0</v>
      </c>
      <c r="L64" s="228">
        <v>0</v>
      </c>
      <c r="M64" s="228">
        <v>0</v>
      </c>
      <c r="N64" s="228">
        <v>0</v>
      </c>
      <c r="O64" s="228">
        <v>0</v>
      </c>
      <c r="P64" s="228">
        <v>0</v>
      </c>
      <c r="Q64" s="228">
        <v>0</v>
      </c>
      <c r="R64" s="228">
        <v>0</v>
      </c>
      <c r="S64" s="228">
        <v>0</v>
      </c>
      <c r="T64" s="228">
        <v>0</v>
      </c>
      <c r="U64" s="228">
        <v>0</v>
      </c>
      <c r="V64" s="228">
        <v>0</v>
      </c>
      <c r="W64" s="228">
        <v>0</v>
      </c>
      <c r="DA64" s="69" t="s">
        <v>400</v>
      </c>
    </row>
    <row r="65" spans="1:105" ht="12" customHeight="1" x14ac:dyDescent="0.25">
      <c r="A65" s="57" t="s">
        <v>222</v>
      </c>
      <c r="B65" s="263">
        <v>119.2852978735765</v>
      </c>
      <c r="C65" s="263">
        <v>117.759316114556</v>
      </c>
      <c r="D65" s="263">
        <v>127.1226096200941</v>
      </c>
      <c r="E65" s="263">
        <v>128.50405908430429</v>
      </c>
      <c r="F65" s="263">
        <v>125.5486274935442</v>
      </c>
      <c r="G65" s="263">
        <v>132.31335571281889</v>
      </c>
      <c r="H65" s="263">
        <v>142.6404687849622</v>
      </c>
      <c r="I65" s="263">
        <v>141.00679000475611</v>
      </c>
      <c r="J65" s="263">
        <v>137.07395372312041</v>
      </c>
      <c r="K65" s="263">
        <v>106.55772495787851</v>
      </c>
      <c r="L65" s="263">
        <v>110.3133436114917</v>
      </c>
      <c r="M65" s="263">
        <v>99.608908523601272</v>
      </c>
      <c r="N65" s="263">
        <v>97.284093531245091</v>
      </c>
      <c r="O65" s="263">
        <v>85.731712524043388</v>
      </c>
      <c r="P65" s="263">
        <v>88.737684872508609</v>
      </c>
      <c r="Q65" s="263">
        <v>87.076636592268926</v>
      </c>
      <c r="R65" s="263">
        <v>86.192480685135408</v>
      </c>
      <c r="S65" s="263">
        <v>89.54906529722966</v>
      </c>
      <c r="T65" s="263">
        <v>77.072114406405987</v>
      </c>
      <c r="U65" s="263">
        <v>76.097403435092389</v>
      </c>
      <c r="V65" s="263">
        <v>74.671259807607413</v>
      </c>
      <c r="W65" s="263">
        <v>83.182847823760255</v>
      </c>
      <c r="DA65" s="70" t="s">
        <v>401</v>
      </c>
    </row>
    <row r="66" spans="1:105" ht="12" customHeight="1" x14ac:dyDescent="0.25">
      <c r="A66" s="18" t="s">
        <v>30</v>
      </c>
      <c r="B66" s="232">
        <v>0</v>
      </c>
      <c r="C66" s="232">
        <v>0</v>
      </c>
      <c r="D66" s="232">
        <v>0</v>
      </c>
      <c r="E66" s="232">
        <v>0</v>
      </c>
      <c r="F66" s="232">
        <v>0</v>
      </c>
      <c r="G66" s="232">
        <v>6.9187762500220016</v>
      </c>
      <c r="H66" s="232">
        <v>7.7661764753647748</v>
      </c>
      <c r="I66" s="232">
        <v>9.4703344827879921</v>
      </c>
      <c r="J66" s="232">
        <v>11.33702641834779</v>
      </c>
      <c r="K66" s="232">
        <v>8.0376572813449343</v>
      </c>
      <c r="L66" s="232">
        <v>6.1112550190312769</v>
      </c>
      <c r="M66" s="232">
        <v>0.43950937164538079</v>
      </c>
      <c r="N66" s="232">
        <v>0.66271199677310888</v>
      </c>
      <c r="O66" s="232">
        <v>0.56711553480292487</v>
      </c>
      <c r="P66" s="232">
        <v>1.7917578047870431</v>
      </c>
      <c r="Q66" s="232">
        <v>5.1309818616011356</v>
      </c>
      <c r="R66" s="232">
        <v>11.60097168435526</v>
      </c>
      <c r="S66" s="232">
        <v>18.976373747012609</v>
      </c>
      <c r="T66" s="232">
        <v>1.15398386792986</v>
      </c>
      <c r="U66" s="232">
        <v>11.837823839223541</v>
      </c>
      <c r="V66" s="232">
        <v>18.429172012440869</v>
      </c>
      <c r="W66" s="232">
        <v>13.94541214395152</v>
      </c>
      <c r="DA66" s="71" t="s">
        <v>402</v>
      </c>
    </row>
    <row r="67" spans="1:105" ht="12" customHeight="1" x14ac:dyDescent="0.25">
      <c r="A67" s="18" t="s">
        <v>70</v>
      </c>
      <c r="B67" s="232">
        <v>7.6952129404444767</v>
      </c>
      <c r="C67" s="232">
        <v>7.9115167746654356</v>
      </c>
      <c r="D67" s="232">
        <v>4.5551482510021142</v>
      </c>
      <c r="E67" s="232">
        <v>1.8424271439892721</v>
      </c>
      <c r="F67" s="232">
        <v>0</v>
      </c>
      <c r="G67" s="232">
        <v>0</v>
      </c>
      <c r="H67" s="232">
        <v>1.153465680895152</v>
      </c>
      <c r="I67" s="232">
        <v>1.400645174079598</v>
      </c>
      <c r="J67" s="232">
        <v>0.55133698628511962</v>
      </c>
      <c r="K67" s="232">
        <v>0</v>
      </c>
      <c r="L67" s="232">
        <v>0</v>
      </c>
      <c r="M67" s="232">
        <v>3.1127938957418451</v>
      </c>
      <c r="N67" s="232">
        <v>0.64236625765844613</v>
      </c>
      <c r="O67" s="232">
        <v>0.55291850144726429</v>
      </c>
      <c r="P67" s="232">
        <v>0.36605832547178019</v>
      </c>
      <c r="Q67" s="232">
        <v>0.34956776898671282</v>
      </c>
      <c r="R67" s="232">
        <v>0.16581830008543569</v>
      </c>
      <c r="S67" s="232">
        <v>0.14924593610315101</v>
      </c>
      <c r="T67" s="232">
        <v>9.1286418745378267E-2</v>
      </c>
      <c r="U67" s="232">
        <v>6.5836648211142171E-2</v>
      </c>
      <c r="V67" s="232">
        <v>3.4839615840010531E-2</v>
      </c>
      <c r="W67" s="232">
        <v>3.1789610634453458E-2</v>
      </c>
      <c r="DA67" s="71" t="s">
        <v>403</v>
      </c>
    </row>
    <row r="68" spans="1:105" ht="12" customHeight="1" x14ac:dyDescent="0.25">
      <c r="A68" s="18" t="s">
        <v>162</v>
      </c>
      <c r="B68" s="232">
        <v>111.5900849331321</v>
      </c>
      <c r="C68" s="232">
        <v>109.8477993398906</v>
      </c>
      <c r="D68" s="232">
        <v>122.567461369092</v>
      </c>
      <c r="E68" s="232">
        <v>126.6616319403151</v>
      </c>
      <c r="F68" s="232">
        <v>125.5486274935442</v>
      </c>
      <c r="G68" s="232">
        <v>125.3945794627969</v>
      </c>
      <c r="H68" s="232">
        <v>133.7208266287023</v>
      </c>
      <c r="I68" s="232">
        <v>130.13581034788851</v>
      </c>
      <c r="J68" s="232">
        <v>125.1855903184875</v>
      </c>
      <c r="K68" s="232">
        <v>98.520067676533557</v>
      </c>
      <c r="L68" s="232">
        <v>104.2020885924605</v>
      </c>
      <c r="M68" s="232">
        <v>96.056605256214041</v>
      </c>
      <c r="N68" s="232">
        <v>95.845643235050659</v>
      </c>
      <c r="O68" s="232">
        <v>84.611678487793199</v>
      </c>
      <c r="P68" s="232">
        <v>86.579868742249786</v>
      </c>
      <c r="Q68" s="232">
        <v>81.596086961681081</v>
      </c>
      <c r="R68" s="232">
        <v>74.425690700694716</v>
      </c>
      <c r="S68" s="232">
        <v>70.423445614113902</v>
      </c>
      <c r="T68" s="232">
        <v>75.826844119730751</v>
      </c>
      <c r="U68" s="232">
        <v>64.193742947657697</v>
      </c>
      <c r="V68" s="232">
        <v>56.207248179326527</v>
      </c>
      <c r="W68" s="232">
        <v>69.205646069174279</v>
      </c>
      <c r="DA68" s="71" t="s">
        <v>404</v>
      </c>
    </row>
    <row r="69" spans="1:105" ht="12" customHeight="1" x14ac:dyDescent="0.25">
      <c r="A69" s="18" t="s">
        <v>36</v>
      </c>
      <c r="B69" s="232">
        <v>0</v>
      </c>
      <c r="C69" s="232">
        <v>0</v>
      </c>
      <c r="D69" s="232">
        <v>0</v>
      </c>
      <c r="E69" s="232">
        <v>0</v>
      </c>
      <c r="F69" s="232">
        <v>0</v>
      </c>
      <c r="G69" s="232">
        <v>0</v>
      </c>
      <c r="H69" s="232">
        <v>0</v>
      </c>
      <c r="I69" s="232">
        <v>0</v>
      </c>
      <c r="J69" s="232">
        <v>0</v>
      </c>
      <c r="K69" s="232">
        <v>0</v>
      </c>
      <c r="L69" s="232">
        <v>0</v>
      </c>
      <c r="M69" s="232">
        <v>0</v>
      </c>
      <c r="N69" s="232">
        <v>0.1333720417628784</v>
      </c>
      <c r="O69" s="232">
        <v>0</v>
      </c>
      <c r="P69" s="232">
        <v>0</v>
      </c>
      <c r="Q69" s="232">
        <v>0</v>
      </c>
      <c r="R69" s="232">
        <v>0</v>
      </c>
      <c r="S69" s="232">
        <v>0</v>
      </c>
      <c r="T69" s="232">
        <v>0</v>
      </c>
      <c r="U69" s="232">
        <v>0</v>
      </c>
      <c r="V69" s="232">
        <v>0</v>
      </c>
      <c r="W69" s="232">
        <v>0</v>
      </c>
      <c r="DA69" s="71" t="s">
        <v>405</v>
      </c>
    </row>
    <row r="70" spans="1:105" ht="12" hidden="1" customHeight="1" x14ac:dyDescent="0.25">
      <c r="A70" s="54"/>
      <c r="B70" s="267"/>
      <c r="C70" s="267"/>
      <c r="D70" s="267"/>
      <c r="E70" s="267"/>
      <c r="F70" s="267"/>
      <c r="G70" s="267"/>
      <c r="H70" s="267"/>
      <c r="I70" s="267"/>
      <c r="J70" s="267"/>
      <c r="K70" s="267"/>
      <c r="L70" s="267"/>
      <c r="M70" s="267"/>
      <c r="N70" s="267"/>
      <c r="O70" s="267"/>
      <c r="P70" s="267"/>
      <c r="Q70" s="267"/>
      <c r="R70" s="267"/>
      <c r="S70" s="267"/>
      <c r="T70" s="267"/>
      <c r="U70" s="267"/>
      <c r="V70" s="267"/>
      <c r="W70" s="267"/>
      <c r="DA70" s="173"/>
    </row>
    <row r="71" spans="1:105" ht="12" customHeight="1" x14ac:dyDescent="0.25">
      <c r="A71" s="57" t="s">
        <v>228</v>
      </c>
      <c r="B71" s="263">
        <v>0</v>
      </c>
      <c r="C71" s="263">
        <v>0</v>
      </c>
      <c r="D71" s="263">
        <v>0</v>
      </c>
      <c r="E71" s="263">
        <v>0</v>
      </c>
      <c r="F71" s="263">
        <v>0</v>
      </c>
      <c r="G71" s="263">
        <v>0</v>
      </c>
      <c r="H71" s="263">
        <v>0</v>
      </c>
      <c r="I71" s="263">
        <v>0</v>
      </c>
      <c r="J71" s="263">
        <v>0</v>
      </c>
      <c r="K71" s="263">
        <v>0</v>
      </c>
      <c r="L71" s="263">
        <v>0</v>
      </c>
      <c r="M71" s="263">
        <v>0</v>
      </c>
      <c r="N71" s="263">
        <v>0</v>
      </c>
      <c r="O71" s="263">
        <v>0</v>
      </c>
      <c r="P71" s="263">
        <v>0</v>
      </c>
      <c r="Q71" s="263">
        <v>0</v>
      </c>
      <c r="R71" s="263">
        <v>0</v>
      </c>
      <c r="S71" s="263">
        <v>0</v>
      </c>
      <c r="T71" s="263">
        <v>0</v>
      </c>
      <c r="U71" s="263">
        <v>0</v>
      </c>
      <c r="V71" s="263">
        <v>0</v>
      </c>
      <c r="W71" s="263">
        <v>0</v>
      </c>
      <c r="DA71" s="70" t="s">
        <v>406</v>
      </c>
    </row>
    <row r="72" spans="1:105" ht="12" customHeight="1" x14ac:dyDescent="0.25">
      <c r="A72" s="57" t="s">
        <v>181</v>
      </c>
      <c r="B72" s="263">
        <v>127.2669428530333</v>
      </c>
      <c r="C72" s="263">
        <v>208.0452975715101</v>
      </c>
      <c r="D72" s="263">
        <v>188.36771784395651</v>
      </c>
      <c r="E72" s="263">
        <v>145.956365536823</v>
      </c>
      <c r="F72" s="263">
        <v>137.2108395225716</v>
      </c>
      <c r="G72" s="263">
        <v>181.36746983469121</v>
      </c>
      <c r="H72" s="263">
        <v>210.53098719563931</v>
      </c>
      <c r="I72" s="263">
        <v>203.1982142864278</v>
      </c>
      <c r="J72" s="263">
        <v>215.75751009220519</v>
      </c>
      <c r="K72" s="263">
        <v>195.08541185711229</v>
      </c>
      <c r="L72" s="263">
        <v>207.49346308097071</v>
      </c>
      <c r="M72" s="263">
        <v>130.97853684186171</v>
      </c>
      <c r="N72" s="263">
        <v>123.5761804949973</v>
      </c>
      <c r="O72" s="263">
        <v>108.77063176902369</v>
      </c>
      <c r="P72" s="263">
        <v>114.6473214087209</v>
      </c>
      <c r="Q72" s="263">
        <v>113.213386981135</v>
      </c>
      <c r="R72" s="263">
        <v>107.1803389690899</v>
      </c>
      <c r="S72" s="263">
        <v>117.5753459784938</v>
      </c>
      <c r="T72" s="263">
        <v>97.998029304810004</v>
      </c>
      <c r="U72" s="263">
        <v>89.948605992018571</v>
      </c>
      <c r="V72" s="263">
        <v>96.842369391449921</v>
      </c>
      <c r="W72" s="263">
        <v>102.4275997159216</v>
      </c>
      <c r="DA72" s="70" t="s">
        <v>407</v>
      </c>
    </row>
    <row r="73" spans="1:105" ht="12" customHeight="1" x14ac:dyDescent="0.25">
      <c r="A73" s="60" t="s">
        <v>183</v>
      </c>
      <c r="B73" s="264">
        <v>127.2669428530333</v>
      </c>
      <c r="C73" s="264">
        <v>208.0452975715101</v>
      </c>
      <c r="D73" s="264">
        <v>188.36771784395651</v>
      </c>
      <c r="E73" s="264">
        <v>145.956365536823</v>
      </c>
      <c r="F73" s="264">
        <v>137.2108395225716</v>
      </c>
      <c r="G73" s="264">
        <v>181.36746983469121</v>
      </c>
      <c r="H73" s="264">
        <v>210.53098719563931</v>
      </c>
      <c r="I73" s="264">
        <v>203.1982142864278</v>
      </c>
      <c r="J73" s="264">
        <v>215.75751009220519</v>
      </c>
      <c r="K73" s="264">
        <v>195.08541185711229</v>
      </c>
      <c r="L73" s="264">
        <v>207.49346308097071</v>
      </c>
      <c r="M73" s="264">
        <v>130.97853684186171</v>
      </c>
      <c r="N73" s="264">
        <v>123.5761804949973</v>
      </c>
      <c r="O73" s="264">
        <v>108.77063176902369</v>
      </c>
      <c r="P73" s="264">
        <v>114.6473214087209</v>
      </c>
      <c r="Q73" s="264">
        <v>113.213386981135</v>
      </c>
      <c r="R73" s="264">
        <v>107.1803389690899</v>
      </c>
      <c r="S73" s="264">
        <v>117.5753459784938</v>
      </c>
      <c r="T73" s="264">
        <v>97.998029304810004</v>
      </c>
      <c r="U73" s="264">
        <v>89.948605992018571</v>
      </c>
      <c r="V73" s="264">
        <v>96.842369391449921</v>
      </c>
      <c r="W73" s="264">
        <v>102.4275997159216</v>
      </c>
      <c r="DA73" s="72" t="s">
        <v>408</v>
      </c>
    </row>
    <row r="74" spans="1:105" ht="12" customHeight="1" x14ac:dyDescent="0.25">
      <c r="A74" s="59" t="s">
        <v>33</v>
      </c>
      <c r="B74" s="232">
        <v>0</v>
      </c>
      <c r="C74" s="232">
        <v>43.863292527301176</v>
      </c>
      <c r="D74" s="232">
        <v>29.851552873909199</v>
      </c>
      <c r="E74" s="232">
        <v>5.7803091261718968</v>
      </c>
      <c r="F74" s="232">
        <v>5.5788508334083096</v>
      </c>
      <c r="G74" s="232">
        <v>1.8131672605117199</v>
      </c>
      <c r="H74" s="232">
        <v>4.4587364125477089</v>
      </c>
      <c r="I74" s="232">
        <v>5.5703898269992891</v>
      </c>
      <c r="J74" s="232">
        <v>5.2098631205021064</v>
      </c>
      <c r="K74" s="232">
        <v>5.7528660864452323</v>
      </c>
      <c r="L74" s="232">
        <v>3.8811948034810708</v>
      </c>
      <c r="M74" s="232">
        <v>3.633056930218701</v>
      </c>
      <c r="N74" s="232">
        <v>4.2960352139236102</v>
      </c>
      <c r="O74" s="232">
        <v>2.7189477209708768</v>
      </c>
      <c r="P74" s="232">
        <v>3.668364442553306</v>
      </c>
      <c r="Q74" s="232">
        <v>3.0792322515920501</v>
      </c>
      <c r="R74" s="232">
        <v>2.8516589537028341</v>
      </c>
      <c r="S74" s="232">
        <v>3.2873185981020439</v>
      </c>
      <c r="T74" s="232">
        <v>3.2168518796762302</v>
      </c>
      <c r="U74" s="232">
        <v>2.8317390783799041</v>
      </c>
      <c r="V74" s="232">
        <v>2.299074214060834</v>
      </c>
      <c r="W74" s="232">
        <v>2.717628621884367</v>
      </c>
      <c r="DA74" s="71" t="s">
        <v>409</v>
      </c>
    </row>
    <row r="75" spans="1:105" ht="12" customHeight="1" x14ac:dyDescent="0.25">
      <c r="A75" s="59" t="s">
        <v>160</v>
      </c>
      <c r="B75" s="232">
        <v>15.5117098873763</v>
      </c>
      <c r="C75" s="232">
        <v>68.569304294546228</v>
      </c>
      <c r="D75" s="232">
        <v>35.892849561832428</v>
      </c>
      <c r="E75" s="232">
        <v>0</v>
      </c>
      <c r="F75" s="232">
        <v>0</v>
      </c>
      <c r="G75" s="232">
        <v>3.274557364109234</v>
      </c>
      <c r="H75" s="232">
        <v>10.351246582592511</v>
      </c>
      <c r="I75" s="232">
        <v>11.400531864678049</v>
      </c>
      <c r="J75" s="232">
        <v>10.482815430566861</v>
      </c>
      <c r="K75" s="232">
        <v>4.6738548676660061</v>
      </c>
      <c r="L75" s="232">
        <v>4.2042459818503541</v>
      </c>
      <c r="M75" s="232">
        <v>14.3284673242462</v>
      </c>
      <c r="N75" s="232">
        <v>13.60140332288479</v>
      </c>
      <c r="O75" s="232">
        <v>10.70725140548732</v>
      </c>
      <c r="P75" s="232">
        <v>9.8767203732741056</v>
      </c>
      <c r="Q75" s="232">
        <v>10.011140333910109</v>
      </c>
      <c r="R75" s="232">
        <v>15.06807992795305</v>
      </c>
      <c r="S75" s="232">
        <v>17.349935364453721</v>
      </c>
      <c r="T75" s="232">
        <v>6.9467061415520321</v>
      </c>
      <c r="U75" s="232">
        <v>5.0544029070735998</v>
      </c>
      <c r="V75" s="232">
        <v>4.9295632392820634</v>
      </c>
      <c r="W75" s="232">
        <v>6.1299381825027153</v>
      </c>
      <c r="DA75" s="71" t="s">
        <v>410</v>
      </c>
    </row>
    <row r="76" spans="1:105" ht="12" customHeight="1" x14ac:dyDescent="0.25">
      <c r="A76" s="59" t="s">
        <v>70</v>
      </c>
      <c r="B76" s="232">
        <v>7.2094409806575923</v>
      </c>
      <c r="C76" s="232">
        <v>6.4236232920727767</v>
      </c>
      <c r="D76" s="232">
        <v>4.3939263234375776</v>
      </c>
      <c r="E76" s="232">
        <v>2.0097744235372539</v>
      </c>
      <c r="F76" s="232">
        <v>0</v>
      </c>
      <c r="G76" s="232">
        <v>0</v>
      </c>
      <c r="H76" s="232">
        <v>1.6738361144271761</v>
      </c>
      <c r="I76" s="232">
        <v>1.983011915743643</v>
      </c>
      <c r="J76" s="232">
        <v>0.87725335466618659</v>
      </c>
      <c r="K76" s="232">
        <v>0</v>
      </c>
      <c r="L76" s="232">
        <v>0</v>
      </c>
      <c r="M76" s="232">
        <v>3.5474518339873349</v>
      </c>
      <c r="N76" s="232">
        <v>0.70355330514786829</v>
      </c>
      <c r="O76" s="232">
        <v>0.61900957301221371</v>
      </c>
      <c r="P76" s="232">
        <v>0.4256589891763421</v>
      </c>
      <c r="Q76" s="232">
        <v>0.42710963603305468</v>
      </c>
      <c r="R76" s="232">
        <v>0.19842796009059691</v>
      </c>
      <c r="S76" s="232">
        <v>0.2050030396910312</v>
      </c>
      <c r="T76" s="232">
        <v>0.10561501276441849</v>
      </c>
      <c r="U76" s="232">
        <v>8.4076453785064537E-2</v>
      </c>
      <c r="V76" s="232">
        <v>5.5511950517982807E-2</v>
      </c>
      <c r="W76" s="232">
        <v>4.2966247669460833E-2</v>
      </c>
      <c r="DA76" s="71" t="s">
        <v>411</v>
      </c>
    </row>
    <row r="77" spans="1:105" ht="12" customHeight="1" x14ac:dyDescent="0.25">
      <c r="A77" s="59" t="s">
        <v>162</v>
      </c>
      <c r="B77" s="232">
        <v>104.5457919849994</v>
      </c>
      <c r="C77" s="232">
        <v>89.18907745758996</v>
      </c>
      <c r="D77" s="232">
        <v>118.2293890847773</v>
      </c>
      <c r="E77" s="232">
        <v>138.1662819871139</v>
      </c>
      <c r="F77" s="232">
        <v>131.63198868916331</v>
      </c>
      <c r="G77" s="232">
        <v>176.27974521007019</v>
      </c>
      <c r="H77" s="232">
        <v>194.04716808607191</v>
      </c>
      <c r="I77" s="232">
        <v>184.24428067900681</v>
      </c>
      <c r="J77" s="232">
        <v>199.18757818647001</v>
      </c>
      <c r="K77" s="232">
        <v>184.65869090300109</v>
      </c>
      <c r="L77" s="232">
        <v>199.40802229563931</v>
      </c>
      <c r="M77" s="232">
        <v>109.4695607534095</v>
      </c>
      <c r="N77" s="232">
        <v>104.975188653041</v>
      </c>
      <c r="O77" s="232">
        <v>94.725423069553329</v>
      </c>
      <c r="P77" s="232">
        <v>100.67657760371711</v>
      </c>
      <c r="Q77" s="232">
        <v>99.695904759599756</v>
      </c>
      <c r="R77" s="232">
        <v>89.062172127343459</v>
      </c>
      <c r="S77" s="232">
        <v>96.733088976246961</v>
      </c>
      <c r="T77" s="232">
        <v>87.728856270817317</v>
      </c>
      <c r="U77" s="232">
        <v>81.978387552780006</v>
      </c>
      <c r="V77" s="232">
        <v>89.558219987589041</v>
      </c>
      <c r="W77" s="232">
        <v>93.537066663865104</v>
      </c>
      <c r="DA77" s="71" t="s">
        <v>412</v>
      </c>
    </row>
    <row r="78" spans="1:105" ht="12" customHeight="1" x14ac:dyDescent="0.25">
      <c r="A78" s="60" t="s">
        <v>189</v>
      </c>
      <c r="B78" s="264">
        <v>0</v>
      </c>
      <c r="C78" s="264">
        <v>0</v>
      </c>
      <c r="D78" s="264">
        <v>0</v>
      </c>
      <c r="E78" s="264">
        <v>0</v>
      </c>
      <c r="F78" s="264">
        <v>0</v>
      </c>
      <c r="G78" s="264">
        <v>0</v>
      </c>
      <c r="H78" s="264">
        <v>0</v>
      </c>
      <c r="I78" s="264">
        <v>0</v>
      </c>
      <c r="J78" s="264">
        <v>0</v>
      </c>
      <c r="K78" s="264">
        <v>0</v>
      </c>
      <c r="L78" s="264">
        <v>0</v>
      </c>
      <c r="M78" s="264">
        <v>0</v>
      </c>
      <c r="N78" s="264">
        <v>0</v>
      </c>
      <c r="O78" s="264">
        <v>0</v>
      </c>
      <c r="P78" s="264">
        <v>0</v>
      </c>
      <c r="Q78" s="264">
        <v>0</v>
      </c>
      <c r="R78" s="264">
        <v>0</v>
      </c>
      <c r="S78" s="264">
        <v>0</v>
      </c>
      <c r="T78" s="264">
        <v>0</v>
      </c>
      <c r="U78" s="264">
        <v>0</v>
      </c>
      <c r="V78" s="264">
        <v>0</v>
      </c>
      <c r="W78" s="264">
        <v>0</v>
      </c>
      <c r="DA78" s="72" t="s">
        <v>413</v>
      </c>
    </row>
    <row r="79" spans="1:105" ht="12" customHeight="1" x14ac:dyDescent="0.25">
      <c r="A79" s="57" t="s">
        <v>191</v>
      </c>
      <c r="B79" s="263">
        <f t="shared" ref="B79:W79" si="3">B80+B84+B95</f>
        <v>98.701074088751426</v>
      </c>
      <c r="C79" s="263">
        <f t="shared" si="3"/>
        <v>83.126284159428636</v>
      </c>
      <c r="D79" s="263">
        <f t="shared" si="3"/>
        <v>82.808900795773155</v>
      </c>
      <c r="E79" s="263">
        <f t="shared" si="3"/>
        <v>69.770615803477909</v>
      </c>
      <c r="F79" s="263">
        <f t="shared" si="3"/>
        <v>64.75311000143536</v>
      </c>
      <c r="G79" s="263">
        <f t="shared" si="3"/>
        <v>70.135650721985144</v>
      </c>
      <c r="H79" s="263">
        <f t="shared" si="3"/>
        <v>79.868193839028493</v>
      </c>
      <c r="I79" s="263">
        <f t="shared" si="3"/>
        <v>73.005232844708203</v>
      </c>
      <c r="J79" s="263">
        <f t="shared" si="3"/>
        <v>73.625770908822545</v>
      </c>
      <c r="K79" s="263">
        <f t="shared" si="3"/>
        <v>58.147958013094659</v>
      </c>
      <c r="L79" s="263">
        <f t="shared" si="3"/>
        <v>60.213215617812196</v>
      </c>
      <c r="M79" s="263">
        <f t="shared" si="3"/>
        <v>44.01101251096788</v>
      </c>
      <c r="N79" s="263">
        <f t="shared" si="3"/>
        <v>42.66895667699395</v>
      </c>
      <c r="O79" s="263">
        <f t="shared" si="3"/>
        <v>38.283151412757874</v>
      </c>
      <c r="P79" s="263">
        <f t="shared" si="3"/>
        <v>42.465934675944624</v>
      </c>
      <c r="Q79" s="263">
        <f t="shared" si="3"/>
        <v>43.174213065879798</v>
      </c>
      <c r="R79" s="263">
        <f t="shared" si="3"/>
        <v>45.50565664326929</v>
      </c>
      <c r="S79" s="263">
        <f t="shared" si="3"/>
        <v>46.228372720179948</v>
      </c>
      <c r="T79" s="263">
        <f t="shared" si="3"/>
        <v>42.337099587436185</v>
      </c>
      <c r="U79" s="263">
        <f t="shared" si="3"/>
        <v>39.461852903763386</v>
      </c>
      <c r="V79" s="263">
        <f t="shared" si="3"/>
        <v>37.87016534877236</v>
      </c>
      <c r="W79" s="263">
        <f t="shared" si="3"/>
        <v>40.755444177189204</v>
      </c>
      <c r="DA79" s="70"/>
    </row>
    <row r="80" spans="1:105" ht="12" customHeight="1" x14ac:dyDescent="0.25">
      <c r="A80" s="60" t="s">
        <v>192</v>
      </c>
      <c r="B80" s="264">
        <v>23.064033427840009</v>
      </c>
      <c r="C80" s="264">
        <v>38.700420080521909</v>
      </c>
      <c r="D80" s="264">
        <v>35.171748447100867</v>
      </c>
      <c r="E80" s="264">
        <v>27.42883355041263</v>
      </c>
      <c r="F80" s="264">
        <v>26.076631856282969</v>
      </c>
      <c r="G80" s="264">
        <v>34.46850670137281</v>
      </c>
      <c r="H80" s="264">
        <v>39.772650479064772</v>
      </c>
      <c r="I80" s="264">
        <v>38.333484762613097</v>
      </c>
      <c r="J80" s="264">
        <v>40.882672560210587</v>
      </c>
      <c r="K80" s="264">
        <v>37.075572769835027</v>
      </c>
      <c r="L80" s="264">
        <v>39.433696843299572</v>
      </c>
      <c r="M80" s="264">
        <v>24.367716265969101</v>
      </c>
      <c r="N80" s="264">
        <v>23.380794651772241</v>
      </c>
      <c r="O80" s="264">
        <v>20.579578687531161</v>
      </c>
      <c r="P80" s="264">
        <v>21.725522646187152</v>
      </c>
      <c r="Q80" s="264">
        <v>21.453227201713311</v>
      </c>
      <c r="R80" s="264">
        <v>20.34025168494297</v>
      </c>
      <c r="S80" s="264">
        <v>22.315656701627478</v>
      </c>
      <c r="T80" s="264">
        <v>18.60863755547939</v>
      </c>
      <c r="U80" s="264">
        <v>17.08204036454444</v>
      </c>
      <c r="V80" s="264">
        <v>18.39675793703703</v>
      </c>
      <c r="W80" s="264">
        <v>19.45983841974315</v>
      </c>
      <c r="DA80" s="72" t="s">
        <v>414</v>
      </c>
    </row>
    <row r="81" spans="1:105" ht="12" customHeight="1" x14ac:dyDescent="0.25">
      <c r="A81" s="59" t="s">
        <v>33</v>
      </c>
      <c r="B81" s="232">
        <v>0</v>
      </c>
      <c r="C81" s="232">
        <v>8.4193718407907188</v>
      </c>
      <c r="D81" s="232">
        <v>5.706961300079338</v>
      </c>
      <c r="E81" s="232">
        <v>1.1014302990122471</v>
      </c>
      <c r="F81" s="232">
        <v>1.060248883179338</v>
      </c>
      <c r="G81" s="232">
        <v>0.34458862951896241</v>
      </c>
      <c r="H81" s="232">
        <v>0.84907681636231758</v>
      </c>
      <c r="I81" s="232">
        <v>1.0612143170063111</v>
      </c>
      <c r="J81" s="232">
        <v>0.99121776599122668</v>
      </c>
      <c r="K81" s="232">
        <v>1.0933201165207489</v>
      </c>
      <c r="L81" s="232">
        <v>0.73761292041541171</v>
      </c>
      <c r="M81" s="232">
        <v>0.69472295906616088</v>
      </c>
      <c r="N81" s="232">
        <v>0.81747024907617627</v>
      </c>
      <c r="O81" s="232">
        <v>0.51737364114236295</v>
      </c>
      <c r="P81" s="232">
        <v>0.69774098085200487</v>
      </c>
      <c r="Q81" s="232">
        <v>0.58570484508607024</v>
      </c>
      <c r="R81" s="232">
        <v>0.54218007783631306</v>
      </c>
      <c r="S81" s="232">
        <v>0.62501882049002788</v>
      </c>
      <c r="T81" s="232">
        <v>0.61150019775762865</v>
      </c>
      <c r="U81" s="232">
        <v>0.53827557421488781</v>
      </c>
      <c r="V81" s="232">
        <v>0.43699643643428898</v>
      </c>
      <c r="W81" s="232">
        <v>0.51652881956292473</v>
      </c>
      <c r="DA81" s="71" t="s">
        <v>415</v>
      </c>
    </row>
    <row r="82" spans="1:105" ht="12" customHeight="1" x14ac:dyDescent="0.25">
      <c r="A82" s="59" t="s">
        <v>160</v>
      </c>
      <c r="B82" s="232">
        <v>2.9799270331787731</v>
      </c>
      <c r="C82" s="232">
        <v>13.16158538168985</v>
      </c>
      <c r="D82" s="232">
        <v>6.8619245459079732</v>
      </c>
      <c r="E82" s="232">
        <v>0</v>
      </c>
      <c r="F82" s="232">
        <v>0</v>
      </c>
      <c r="G82" s="232">
        <v>0.62232274923228659</v>
      </c>
      <c r="H82" s="232">
        <v>1.971187054026134</v>
      </c>
      <c r="I82" s="232">
        <v>2.17191399740874</v>
      </c>
      <c r="J82" s="232">
        <v>1.9944387505104779</v>
      </c>
      <c r="K82" s="232">
        <v>0.88825630072595851</v>
      </c>
      <c r="L82" s="232">
        <v>0.79900811833407481</v>
      </c>
      <c r="M82" s="232">
        <v>2.73992822286545</v>
      </c>
      <c r="N82" s="232">
        <v>2.588140461723381</v>
      </c>
      <c r="O82" s="232">
        <v>2.0374241121140679</v>
      </c>
      <c r="P82" s="232">
        <v>1.8786008502613789</v>
      </c>
      <c r="Q82" s="232">
        <v>1.9042322628882891</v>
      </c>
      <c r="R82" s="232">
        <v>2.864863183436877</v>
      </c>
      <c r="S82" s="232">
        <v>3.2987481479069172</v>
      </c>
      <c r="T82" s="232">
        <v>1.3205184255330851</v>
      </c>
      <c r="U82" s="232">
        <v>0.96077412212532853</v>
      </c>
      <c r="V82" s="232">
        <v>0.93698652943385674</v>
      </c>
      <c r="W82" s="232">
        <v>1.1650928710069171</v>
      </c>
      <c r="DA82" s="71" t="s">
        <v>416</v>
      </c>
    </row>
    <row r="83" spans="1:105" ht="12" customHeight="1" x14ac:dyDescent="0.25">
      <c r="A83" s="59" t="s">
        <v>162</v>
      </c>
      <c r="B83" s="232">
        <v>20.084106394661241</v>
      </c>
      <c r="C83" s="232">
        <v>17.119462858041349</v>
      </c>
      <c r="D83" s="232">
        <v>22.602862601113561</v>
      </c>
      <c r="E83" s="232">
        <v>26.32740325140038</v>
      </c>
      <c r="F83" s="232">
        <v>25.016382973103632</v>
      </c>
      <c r="G83" s="232">
        <v>33.501595322621561</v>
      </c>
      <c r="H83" s="232">
        <v>36.952386608676321</v>
      </c>
      <c r="I83" s="232">
        <v>35.100356448198042</v>
      </c>
      <c r="J83" s="232">
        <v>37.897016043708888</v>
      </c>
      <c r="K83" s="232">
        <v>35.093996352588327</v>
      </c>
      <c r="L83" s="232">
        <v>37.897075804550077</v>
      </c>
      <c r="M83" s="232">
        <v>20.933065084037491</v>
      </c>
      <c r="N83" s="232">
        <v>19.975183940972681</v>
      </c>
      <c r="O83" s="232">
        <v>18.02478093427473</v>
      </c>
      <c r="P83" s="232">
        <v>19.14918081507377</v>
      </c>
      <c r="Q83" s="232">
        <v>18.963290093738951</v>
      </c>
      <c r="R83" s="232">
        <v>16.933208423669779</v>
      </c>
      <c r="S83" s="232">
        <v>18.391889733230531</v>
      </c>
      <c r="T83" s="232">
        <v>16.676618932188681</v>
      </c>
      <c r="U83" s="232">
        <v>15.58299066820422</v>
      </c>
      <c r="V83" s="232">
        <v>17.022774971168889</v>
      </c>
      <c r="W83" s="232">
        <v>17.778216729173309</v>
      </c>
      <c r="DA83" s="71" t="s">
        <v>417</v>
      </c>
    </row>
    <row r="84" spans="1:105" ht="12" customHeight="1" x14ac:dyDescent="0.25">
      <c r="A84" s="60" t="s">
        <v>197</v>
      </c>
      <c r="B84" s="264">
        <v>75.637040660911424</v>
      </c>
      <c r="C84" s="264">
        <v>44.425864078906727</v>
      </c>
      <c r="D84" s="264">
        <v>47.637152348672281</v>
      </c>
      <c r="E84" s="264">
        <v>42.341782253065283</v>
      </c>
      <c r="F84" s="264">
        <v>38.676478145152387</v>
      </c>
      <c r="G84" s="264">
        <v>35.667144020612326</v>
      </c>
      <c r="H84" s="264">
        <v>40.095543359963727</v>
      </c>
      <c r="I84" s="264">
        <v>34.671748082095107</v>
      </c>
      <c r="J84" s="264">
        <v>32.743098348611959</v>
      </c>
      <c r="K84" s="264">
        <v>21.072385243259632</v>
      </c>
      <c r="L84" s="264">
        <v>20.779518774512621</v>
      </c>
      <c r="M84" s="264">
        <v>19.64329624499878</v>
      </c>
      <c r="N84" s="264">
        <v>19.288162025221709</v>
      </c>
      <c r="O84" s="264">
        <v>17.70357272522671</v>
      </c>
      <c r="P84" s="264">
        <v>20.740412029757469</v>
      </c>
      <c r="Q84" s="264">
        <v>21.72098586416649</v>
      </c>
      <c r="R84" s="264">
        <v>25.16540495832632</v>
      </c>
      <c r="S84" s="264">
        <v>23.912716018552469</v>
      </c>
      <c r="T84" s="264">
        <v>23.728462031956798</v>
      </c>
      <c r="U84" s="264">
        <v>22.37981253921895</v>
      </c>
      <c r="V84" s="264">
        <v>19.47340741173533</v>
      </c>
      <c r="W84" s="264">
        <v>21.295605757446051</v>
      </c>
      <c r="DA84" s="72" t="s">
        <v>418</v>
      </c>
    </row>
    <row r="85" spans="1:105" ht="12" customHeight="1" x14ac:dyDescent="0.25">
      <c r="A85" s="64" t="s">
        <v>30</v>
      </c>
      <c r="B85" s="231">
        <v>0</v>
      </c>
      <c r="C85" s="231">
        <v>0</v>
      </c>
      <c r="D85" s="231">
        <v>0</v>
      </c>
      <c r="E85" s="231">
        <v>0</v>
      </c>
      <c r="F85" s="231">
        <v>0</v>
      </c>
      <c r="G85" s="231">
        <v>1.6202457322298569</v>
      </c>
      <c r="H85" s="231">
        <v>1.376843434563102</v>
      </c>
      <c r="I85" s="231">
        <v>2.060903239330564</v>
      </c>
      <c r="J85" s="231">
        <v>2.2734735483326829</v>
      </c>
      <c r="K85" s="231">
        <v>1.2944141424036399</v>
      </c>
      <c r="L85" s="231">
        <v>1.001345460582022</v>
      </c>
      <c r="M85" s="231">
        <v>6.4452106351488334E-2</v>
      </c>
      <c r="N85" s="231">
        <v>9.2491352698192641E-2</v>
      </c>
      <c r="O85" s="231">
        <v>8.5063208151260311E-2</v>
      </c>
      <c r="P85" s="231">
        <v>0.30080934914415042</v>
      </c>
      <c r="Q85" s="231">
        <v>0.9619919406947266</v>
      </c>
      <c r="R85" s="231">
        <v>2.5277742326607608</v>
      </c>
      <c r="S85" s="231">
        <v>3.8463266876797482</v>
      </c>
      <c r="T85" s="231">
        <v>0.2546284030086462</v>
      </c>
      <c r="U85" s="231">
        <v>2.617648908698448</v>
      </c>
      <c r="V85" s="231">
        <v>3.7839873751953581</v>
      </c>
      <c r="W85" s="231">
        <v>3.046550431522153</v>
      </c>
      <c r="DA85" s="73" t="s">
        <v>419</v>
      </c>
    </row>
    <row r="86" spans="1:105" ht="12" customHeight="1" x14ac:dyDescent="0.25">
      <c r="A86" s="64" t="s">
        <v>32</v>
      </c>
      <c r="B86" s="231">
        <v>0</v>
      </c>
      <c r="C86" s="231">
        <v>0</v>
      </c>
      <c r="D86" s="231">
        <v>0</v>
      </c>
      <c r="E86" s="231">
        <v>0</v>
      </c>
      <c r="F86" s="231">
        <v>0</v>
      </c>
      <c r="G86" s="231">
        <v>0</v>
      </c>
      <c r="H86" s="231">
        <v>0</v>
      </c>
      <c r="I86" s="231">
        <v>0</v>
      </c>
      <c r="J86" s="231">
        <v>0</v>
      </c>
      <c r="K86" s="231">
        <v>0</v>
      </c>
      <c r="L86" s="231">
        <v>0</v>
      </c>
      <c r="M86" s="231">
        <v>0</v>
      </c>
      <c r="N86" s="231">
        <v>0</v>
      </c>
      <c r="O86" s="231">
        <v>0</v>
      </c>
      <c r="P86" s="231">
        <v>0</v>
      </c>
      <c r="Q86" s="231">
        <v>0</v>
      </c>
      <c r="R86" s="231">
        <v>0</v>
      </c>
      <c r="S86" s="231">
        <v>0</v>
      </c>
      <c r="T86" s="231">
        <v>0</v>
      </c>
      <c r="U86" s="231">
        <v>0</v>
      </c>
      <c r="V86" s="231">
        <v>0</v>
      </c>
      <c r="W86" s="231">
        <v>0</v>
      </c>
      <c r="DA86" s="73" t="s">
        <v>420</v>
      </c>
    </row>
    <row r="87" spans="1:105" ht="12" customHeight="1" x14ac:dyDescent="0.25">
      <c r="A87" s="64" t="s">
        <v>33</v>
      </c>
      <c r="B87" s="231">
        <v>0</v>
      </c>
      <c r="C87" s="231">
        <v>9.3665403381751737</v>
      </c>
      <c r="D87" s="231">
        <v>5.7912967234864858</v>
      </c>
      <c r="E87" s="231">
        <v>1.28968243962527</v>
      </c>
      <c r="F87" s="231">
        <v>1.33884331880073</v>
      </c>
      <c r="G87" s="231">
        <v>0.30204094335025738</v>
      </c>
      <c r="H87" s="231">
        <v>0.54472943747110092</v>
      </c>
      <c r="I87" s="231">
        <v>0.85621075381581913</v>
      </c>
      <c r="J87" s="231">
        <v>0.656612506406411</v>
      </c>
      <c r="K87" s="231">
        <v>0.49429131398461212</v>
      </c>
      <c r="L87" s="231">
        <v>0.33231715817751262</v>
      </c>
      <c r="M87" s="231">
        <v>0.46749291897624973</v>
      </c>
      <c r="N87" s="231">
        <v>0.54743157561977207</v>
      </c>
      <c r="O87" s="231">
        <v>0.36427958083367679</v>
      </c>
      <c r="P87" s="231">
        <v>0.52963049096656389</v>
      </c>
      <c r="Q87" s="231">
        <v>0.47250391823354621</v>
      </c>
      <c r="R87" s="231">
        <v>0.51924352683554809</v>
      </c>
      <c r="S87" s="231">
        <v>0.48508400365885529</v>
      </c>
      <c r="T87" s="231">
        <v>0.61350581934993487</v>
      </c>
      <c r="U87" s="231">
        <v>0.49032731201879742</v>
      </c>
      <c r="V87" s="231">
        <v>0.2962672974546931</v>
      </c>
      <c r="W87" s="231">
        <v>0.43926328659175662</v>
      </c>
      <c r="DA87" s="73" t="s">
        <v>421</v>
      </c>
    </row>
    <row r="88" spans="1:105" ht="12" customHeight="1" x14ac:dyDescent="0.25">
      <c r="A88" s="64" t="s">
        <v>160</v>
      </c>
      <c r="B88" s="231">
        <v>2.5604903882873979</v>
      </c>
      <c r="C88" s="231">
        <v>14.642246799775119</v>
      </c>
      <c r="D88" s="231">
        <v>6.9633276011484257</v>
      </c>
      <c r="E88" s="231">
        <v>0</v>
      </c>
      <c r="F88" s="231">
        <v>0</v>
      </c>
      <c r="G88" s="231">
        <v>0.54548216088511969</v>
      </c>
      <c r="H88" s="231">
        <v>1.2646248188594711</v>
      </c>
      <c r="I88" s="231">
        <v>1.7523473733283661</v>
      </c>
      <c r="J88" s="231">
        <v>1.3211763063358439</v>
      </c>
      <c r="K88" s="231">
        <v>0.4015817210408133</v>
      </c>
      <c r="L88" s="231">
        <v>0.35997757075079789</v>
      </c>
      <c r="M88" s="231">
        <v>1.8437522842408209</v>
      </c>
      <c r="N88" s="231">
        <v>1.7331882261008</v>
      </c>
      <c r="O88" s="231">
        <v>1.4345377161128201</v>
      </c>
      <c r="P88" s="231">
        <v>1.42597943643671</v>
      </c>
      <c r="Q88" s="231">
        <v>1.536195599183114</v>
      </c>
      <c r="R88" s="231">
        <v>2.743667139533263</v>
      </c>
      <c r="S88" s="231">
        <v>2.5601948392439682</v>
      </c>
      <c r="T88" s="231">
        <v>1.3248495120593029</v>
      </c>
      <c r="U88" s="231">
        <v>0.87519073003833625</v>
      </c>
      <c r="V88" s="231">
        <v>0.63524194634608466</v>
      </c>
      <c r="W88" s="231">
        <v>0.99081116932871793</v>
      </c>
      <c r="DA88" s="73" t="s">
        <v>422</v>
      </c>
    </row>
    <row r="89" spans="1:105" ht="12" customHeight="1" x14ac:dyDescent="0.25">
      <c r="A89" s="64" t="s">
        <v>70</v>
      </c>
      <c r="B89" s="231">
        <v>1.190049612191489</v>
      </c>
      <c r="C89" s="231">
        <v>1.371696542045775</v>
      </c>
      <c r="D89" s="231">
        <v>0.85243575862365917</v>
      </c>
      <c r="E89" s="231">
        <v>0.44841386940849859</v>
      </c>
      <c r="F89" s="231">
        <v>0</v>
      </c>
      <c r="G89" s="231">
        <v>0</v>
      </c>
      <c r="H89" s="231">
        <v>0.20449466410815151</v>
      </c>
      <c r="I89" s="231">
        <v>0.30480382521437338</v>
      </c>
      <c r="J89" s="231">
        <v>0.1105625062766107</v>
      </c>
      <c r="K89" s="231">
        <v>0</v>
      </c>
      <c r="L89" s="231">
        <v>0</v>
      </c>
      <c r="M89" s="231">
        <v>0.45647746364892738</v>
      </c>
      <c r="N89" s="231">
        <v>8.9651801065624329E-2</v>
      </c>
      <c r="O89" s="231">
        <v>8.2933756338795656E-2</v>
      </c>
      <c r="P89" s="231">
        <v>6.1455720376812427E-2</v>
      </c>
      <c r="Q89" s="231">
        <v>6.5539381265112509E-2</v>
      </c>
      <c r="R89" s="231">
        <v>3.6130699881358141E-2</v>
      </c>
      <c r="S89" s="231">
        <v>3.0250701989449739E-2</v>
      </c>
      <c r="T89" s="231">
        <v>2.0142495634026501E-2</v>
      </c>
      <c r="U89" s="231">
        <v>1.455818507547277E-2</v>
      </c>
      <c r="V89" s="231">
        <v>7.1534774544543041E-3</v>
      </c>
      <c r="W89" s="231">
        <v>6.9448397076110214E-3</v>
      </c>
      <c r="DA89" s="73" t="s">
        <v>423</v>
      </c>
    </row>
    <row r="90" spans="1:105" ht="12" customHeight="1" x14ac:dyDescent="0.25">
      <c r="A90" s="64" t="s">
        <v>34</v>
      </c>
      <c r="B90" s="231">
        <v>54.629312545321241</v>
      </c>
      <c r="C90" s="231">
        <v>0</v>
      </c>
      <c r="D90" s="231">
        <v>11.09321268267947</v>
      </c>
      <c r="E90" s="231">
        <v>9.7765063351956663</v>
      </c>
      <c r="F90" s="231">
        <v>5.7478659188234626</v>
      </c>
      <c r="G90" s="231">
        <v>3.8343509547960908</v>
      </c>
      <c r="H90" s="231">
        <v>12.99786433113259</v>
      </c>
      <c r="I90" s="231">
        <v>1.3777531505207901</v>
      </c>
      <c r="J90" s="231">
        <v>3.2771484912287989</v>
      </c>
      <c r="K90" s="231">
        <v>3.0160609299787149</v>
      </c>
      <c r="L90" s="231">
        <v>2.0120880018422111</v>
      </c>
      <c r="M90" s="231">
        <v>2.7248449617738908</v>
      </c>
      <c r="N90" s="231">
        <v>3.4300946285650391</v>
      </c>
      <c r="O90" s="231">
        <v>3.0456216891014369</v>
      </c>
      <c r="P90" s="231">
        <v>3.887071415906528</v>
      </c>
      <c r="Q90" s="231">
        <v>3.3865567137032411</v>
      </c>
      <c r="R90" s="231">
        <v>3.121728537756443</v>
      </c>
      <c r="S90" s="231">
        <v>2.7095058165933241</v>
      </c>
      <c r="T90" s="231">
        <v>4.7774734704255923</v>
      </c>
      <c r="U90" s="231">
        <v>4.1871911577256871</v>
      </c>
      <c r="V90" s="231">
        <v>0.55259080456695253</v>
      </c>
      <c r="W90" s="231">
        <v>1.6929353645615219</v>
      </c>
      <c r="DA90" s="73" t="s">
        <v>424</v>
      </c>
    </row>
    <row r="91" spans="1:105" ht="12" customHeight="1" x14ac:dyDescent="0.25">
      <c r="A91" s="64" t="s">
        <v>162</v>
      </c>
      <c r="B91" s="231">
        <v>17.25718811511129</v>
      </c>
      <c r="C91" s="231">
        <v>19.045380398910659</v>
      </c>
      <c r="D91" s="231">
        <v>22.936879582734239</v>
      </c>
      <c r="E91" s="231">
        <v>30.827179608835849</v>
      </c>
      <c r="F91" s="231">
        <v>31.5897689075282</v>
      </c>
      <c r="G91" s="231">
        <v>29.365024229351011</v>
      </c>
      <c r="H91" s="231">
        <v>23.70698667382932</v>
      </c>
      <c r="I91" s="231">
        <v>28.31972973988519</v>
      </c>
      <c r="J91" s="231">
        <v>25.104124990031611</v>
      </c>
      <c r="K91" s="231">
        <v>15.866037135851849</v>
      </c>
      <c r="L91" s="231">
        <v>17.073790583160079</v>
      </c>
      <c r="M91" s="231">
        <v>14.08627651000741</v>
      </c>
      <c r="N91" s="231">
        <v>13.37669038164894</v>
      </c>
      <c r="O91" s="231">
        <v>12.69113677468872</v>
      </c>
      <c r="P91" s="231">
        <v>14.5354656169267</v>
      </c>
      <c r="Q91" s="231">
        <v>15.29819831108675</v>
      </c>
      <c r="R91" s="231">
        <v>16.216860821658951</v>
      </c>
      <c r="S91" s="231">
        <v>14.27414857628276</v>
      </c>
      <c r="T91" s="231">
        <v>16.731315540856531</v>
      </c>
      <c r="U91" s="231">
        <v>14.194896245662211</v>
      </c>
      <c r="V91" s="231">
        <v>11.540807007578319</v>
      </c>
      <c r="W91" s="231">
        <v>15.11884257843597</v>
      </c>
      <c r="DA91" s="73" t="s">
        <v>425</v>
      </c>
    </row>
    <row r="92" spans="1:105" ht="12" customHeight="1" x14ac:dyDescent="0.25">
      <c r="A92" s="64" t="s">
        <v>36</v>
      </c>
      <c r="B92" s="231">
        <v>0</v>
      </c>
      <c r="C92" s="231">
        <v>0</v>
      </c>
      <c r="D92" s="231">
        <v>0</v>
      </c>
      <c r="E92" s="231">
        <v>0</v>
      </c>
      <c r="F92" s="231">
        <v>0</v>
      </c>
      <c r="G92" s="231">
        <v>0</v>
      </c>
      <c r="H92" s="231">
        <v>0</v>
      </c>
      <c r="I92" s="231">
        <v>0</v>
      </c>
      <c r="J92" s="231">
        <v>0</v>
      </c>
      <c r="K92" s="231">
        <v>0</v>
      </c>
      <c r="L92" s="231">
        <v>0</v>
      </c>
      <c r="M92" s="231">
        <v>0</v>
      </c>
      <c r="N92" s="231">
        <v>1.8614059523343489E-2</v>
      </c>
      <c r="O92" s="231">
        <v>0</v>
      </c>
      <c r="P92" s="231">
        <v>0</v>
      </c>
      <c r="Q92" s="231">
        <v>0</v>
      </c>
      <c r="R92" s="231">
        <v>0</v>
      </c>
      <c r="S92" s="231">
        <v>0</v>
      </c>
      <c r="T92" s="231">
        <v>0</v>
      </c>
      <c r="U92" s="231">
        <v>0</v>
      </c>
      <c r="V92" s="231">
        <v>0</v>
      </c>
      <c r="W92" s="231">
        <v>0</v>
      </c>
      <c r="DA92" s="73" t="s">
        <v>426</v>
      </c>
    </row>
    <row r="93" spans="1:105" ht="12" customHeight="1" x14ac:dyDescent="0.25">
      <c r="A93" s="64" t="s">
        <v>73</v>
      </c>
      <c r="B93" s="231">
        <v>0</v>
      </c>
      <c r="C93" s="231">
        <v>0</v>
      </c>
      <c r="D93" s="231">
        <v>0</v>
      </c>
      <c r="E93" s="231">
        <v>0</v>
      </c>
      <c r="F93" s="231">
        <v>0</v>
      </c>
      <c r="G93" s="231">
        <v>0</v>
      </c>
      <c r="H93" s="231">
        <v>0</v>
      </c>
      <c r="I93" s="231">
        <v>0</v>
      </c>
      <c r="J93" s="231">
        <v>0</v>
      </c>
      <c r="K93" s="231">
        <v>0</v>
      </c>
      <c r="L93" s="231">
        <v>0</v>
      </c>
      <c r="M93" s="231">
        <v>0</v>
      </c>
      <c r="N93" s="231">
        <v>0</v>
      </c>
      <c r="O93" s="231">
        <v>0</v>
      </c>
      <c r="P93" s="231">
        <v>0</v>
      </c>
      <c r="Q93" s="231">
        <v>0</v>
      </c>
      <c r="R93" s="231">
        <v>0</v>
      </c>
      <c r="S93" s="231">
        <v>7.2053931043615221E-3</v>
      </c>
      <c r="T93" s="231">
        <v>6.5467906227628138E-3</v>
      </c>
      <c r="U93" s="231">
        <v>0</v>
      </c>
      <c r="V93" s="231">
        <v>2.6573595031394701</v>
      </c>
      <c r="W93" s="231">
        <v>2.5808729831857448E-4</v>
      </c>
      <c r="DA93" s="73" t="s">
        <v>427</v>
      </c>
    </row>
    <row r="94" spans="1:105" ht="12" customHeight="1" x14ac:dyDescent="0.25">
      <c r="A94" s="64" t="s">
        <v>79</v>
      </c>
      <c r="B94" s="231">
        <v>0</v>
      </c>
      <c r="C94" s="231">
        <v>0</v>
      </c>
      <c r="D94" s="231">
        <v>0</v>
      </c>
      <c r="E94" s="231">
        <v>0</v>
      </c>
      <c r="F94" s="231">
        <v>0</v>
      </c>
      <c r="G94" s="231">
        <v>0</v>
      </c>
      <c r="H94" s="231">
        <v>0</v>
      </c>
      <c r="I94" s="231">
        <v>0</v>
      </c>
      <c r="J94" s="231">
        <v>0</v>
      </c>
      <c r="K94" s="231">
        <v>0</v>
      </c>
      <c r="L94" s="231">
        <v>0</v>
      </c>
      <c r="M94" s="231">
        <v>0</v>
      </c>
      <c r="N94" s="231">
        <v>0</v>
      </c>
      <c r="O94" s="231">
        <v>0</v>
      </c>
      <c r="P94" s="231">
        <v>0</v>
      </c>
      <c r="Q94" s="231">
        <v>0</v>
      </c>
      <c r="R94" s="231">
        <v>0</v>
      </c>
      <c r="S94" s="231">
        <v>0</v>
      </c>
      <c r="T94" s="231">
        <v>0</v>
      </c>
      <c r="U94" s="231">
        <v>0</v>
      </c>
      <c r="V94" s="231">
        <v>0</v>
      </c>
      <c r="W94" s="231">
        <v>0</v>
      </c>
      <c r="DA94" s="73" t="s">
        <v>428</v>
      </c>
    </row>
    <row r="95" spans="1:105" ht="12" customHeight="1" x14ac:dyDescent="0.25">
      <c r="A95" s="101" t="s">
        <v>209</v>
      </c>
      <c r="B95" s="280">
        <v>0</v>
      </c>
      <c r="C95" s="280">
        <v>0</v>
      </c>
      <c r="D95" s="280">
        <v>0</v>
      </c>
      <c r="E95" s="280">
        <v>0</v>
      </c>
      <c r="F95" s="280">
        <v>0</v>
      </c>
      <c r="G95" s="280">
        <v>0</v>
      </c>
      <c r="H95" s="280">
        <v>0</v>
      </c>
      <c r="I95" s="280">
        <v>0</v>
      </c>
      <c r="J95" s="280">
        <v>0</v>
      </c>
      <c r="K95" s="280">
        <v>0</v>
      </c>
      <c r="L95" s="280">
        <v>0</v>
      </c>
      <c r="M95" s="280">
        <v>0</v>
      </c>
      <c r="N95" s="280">
        <v>0</v>
      </c>
      <c r="O95" s="280">
        <v>0</v>
      </c>
      <c r="P95" s="280">
        <v>0</v>
      </c>
      <c r="Q95" s="280">
        <v>0</v>
      </c>
      <c r="R95" s="280">
        <v>0</v>
      </c>
      <c r="S95" s="280">
        <v>0</v>
      </c>
      <c r="T95" s="280">
        <v>0</v>
      </c>
      <c r="U95" s="280">
        <v>0</v>
      </c>
      <c r="V95" s="280">
        <v>0</v>
      </c>
      <c r="W95" s="280">
        <v>0</v>
      </c>
      <c r="DA95" s="102" t="s">
        <v>429</v>
      </c>
    </row>
    <row r="96" spans="1:105" ht="12" customHeight="1" x14ac:dyDescent="0.25">
      <c r="A96" s="100" t="s">
        <v>106</v>
      </c>
      <c r="B96" s="281">
        <v>585.9388570064358</v>
      </c>
      <c r="C96" s="281">
        <v>589.6683484816798</v>
      </c>
      <c r="D96" s="281">
        <v>558.71228908610681</v>
      </c>
      <c r="E96" s="281">
        <v>547.22524372357225</v>
      </c>
      <c r="F96" s="281">
        <v>563.85321084516693</v>
      </c>
      <c r="G96" s="281">
        <v>537.30365610777289</v>
      </c>
      <c r="H96" s="281">
        <v>617.02975503356913</v>
      </c>
      <c r="I96" s="281">
        <v>627.66019430964229</v>
      </c>
      <c r="J96" s="281">
        <v>572.76352063856609</v>
      </c>
      <c r="K96" s="281">
        <v>348.51390211161231</v>
      </c>
      <c r="L96" s="281">
        <v>395.12752120020917</v>
      </c>
      <c r="M96" s="281">
        <v>422.96964802404477</v>
      </c>
      <c r="N96" s="281">
        <v>392.17350942745912</v>
      </c>
      <c r="O96" s="281">
        <v>385.09917030507461</v>
      </c>
      <c r="P96" s="281">
        <v>358.79267924300382</v>
      </c>
      <c r="Q96" s="281">
        <v>344.76577986426048</v>
      </c>
      <c r="R96" s="281">
        <v>347.97125162520848</v>
      </c>
      <c r="S96" s="281">
        <v>342.02472402897769</v>
      </c>
      <c r="T96" s="281">
        <v>334.11332606868672</v>
      </c>
      <c r="U96" s="281">
        <v>292.71869823381297</v>
      </c>
      <c r="V96" s="281">
        <v>248.5483393327616</v>
      </c>
      <c r="W96" s="281">
        <v>316.73093246188319</v>
      </c>
      <c r="DA96" s="105" t="s">
        <v>430</v>
      </c>
    </row>
    <row r="98" spans="1:105" ht="15" customHeight="1" x14ac:dyDescent="0.25">
      <c r="A98" s="32" t="s">
        <v>431</v>
      </c>
      <c r="B98" s="259"/>
      <c r="C98" s="259"/>
      <c r="D98" s="259"/>
      <c r="E98" s="259"/>
      <c r="F98" s="259"/>
      <c r="G98" s="259"/>
      <c r="H98" s="259"/>
      <c r="I98" s="259"/>
      <c r="J98" s="259"/>
      <c r="K98" s="259"/>
      <c r="L98" s="259"/>
      <c r="M98" s="259"/>
      <c r="N98" s="259"/>
      <c r="O98" s="259"/>
      <c r="P98" s="259"/>
      <c r="Q98" s="259"/>
      <c r="R98" s="259"/>
      <c r="S98" s="259"/>
      <c r="T98" s="259"/>
      <c r="U98" s="259"/>
      <c r="V98" s="259"/>
      <c r="W98" s="259"/>
      <c r="DA98" s="88"/>
    </row>
    <row r="100" spans="1:105" ht="12" customHeight="1" x14ac:dyDescent="0.25">
      <c r="A100" s="35" t="s">
        <v>41</v>
      </c>
      <c r="B100" s="234">
        <f t="shared" ref="B100:W100" si="4">SUM(B$101:B$105,B$109:B$110,B$112:B$114,B$107,B$106,B115)</f>
        <v>1</v>
      </c>
      <c r="C100" s="234">
        <f t="shared" si="4"/>
        <v>1</v>
      </c>
      <c r="D100" s="234">
        <f t="shared" si="4"/>
        <v>1</v>
      </c>
      <c r="E100" s="234">
        <f t="shared" si="4"/>
        <v>1</v>
      </c>
      <c r="F100" s="234">
        <f t="shared" si="4"/>
        <v>0.99999999999999989</v>
      </c>
      <c r="G100" s="234">
        <f t="shared" si="4"/>
        <v>1</v>
      </c>
      <c r="H100" s="234">
        <f t="shared" si="4"/>
        <v>1</v>
      </c>
      <c r="I100" s="234">
        <f t="shared" si="4"/>
        <v>0.99999999999999989</v>
      </c>
      <c r="J100" s="234">
        <f t="shared" si="4"/>
        <v>0.99999999999999989</v>
      </c>
      <c r="K100" s="234">
        <f t="shared" si="4"/>
        <v>1</v>
      </c>
      <c r="L100" s="234">
        <f t="shared" si="4"/>
        <v>0.99999999999999989</v>
      </c>
      <c r="M100" s="234">
        <f t="shared" si="4"/>
        <v>1</v>
      </c>
      <c r="N100" s="234">
        <f t="shared" si="4"/>
        <v>1</v>
      </c>
      <c r="O100" s="234">
        <f t="shared" si="4"/>
        <v>1</v>
      </c>
      <c r="P100" s="234">
        <f t="shared" si="4"/>
        <v>0.99999999999999989</v>
      </c>
      <c r="Q100" s="234">
        <f t="shared" si="4"/>
        <v>1</v>
      </c>
      <c r="R100" s="234">
        <f t="shared" si="4"/>
        <v>1</v>
      </c>
      <c r="S100" s="234">
        <f t="shared" si="4"/>
        <v>1</v>
      </c>
      <c r="T100" s="234">
        <f t="shared" si="4"/>
        <v>1</v>
      </c>
      <c r="U100" s="234">
        <f t="shared" si="4"/>
        <v>1</v>
      </c>
      <c r="V100" s="234">
        <f t="shared" si="4"/>
        <v>1</v>
      </c>
      <c r="W100" s="234">
        <f t="shared" si="4"/>
        <v>1</v>
      </c>
      <c r="DA100" s="95"/>
    </row>
    <row r="101" spans="1:105" ht="12" customHeight="1" x14ac:dyDescent="0.25">
      <c r="A101" s="55" t="s">
        <v>92</v>
      </c>
      <c r="B101" s="268">
        <f t="shared" ref="B101:W101" si="5">IF(B$6=0,0,B$6/B$5)</f>
        <v>0</v>
      </c>
      <c r="C101" s="268">
        <f t="shared" si="5"/>
        <v>0</v>
      </c>
      <c r="D101" s="268">
        <f t="shared" si="5"/>
        <v>0</v>
      </c>
      <c r="E101" s="268">
        <f t="shared" si="5"/>
        <v>0</v>
      </c>
      <c r="F101" s="268">
        <f t="shared" si="5"/>
        <v>0</v>
      </c>
      <c r="G101" s="268">
        <f t="shared" si="5"/>
        <v>0</v>
      </c>
      <c r="H101" s="268">
        <f t="shared" si="5"/>
        <v>0</v>
      </c>
      <c r="I101" s="268">
        <f t="shared" si="5"/>
        <v>0</v>
      </c>
      <c r="J101" s="268">
        <f t="shared" si="5"/>
        <v>0</v>
      </c>
      <c r="K101" s="268">
        <f t="shared" si="5"/>
        <v>0</v>
      </c>
      <c r="L101" s="268">
        <f t="shared" si="5"/>
        <v>0</v>
      </c>
      <c r="M101" s="268">
        <f t="shared" si="5"/>
        <v>0</v>
      </c>
      <c r="N101" s="268">
        <f t="shared" si="5"/>
        <v>0</v>
      </c>
      <c r="O101" s="268">
        <f t="shared" si="5"/>
        <v>0</v>
      </c>
      <c r="P101" s="268">
        <f t="shared" si="5"/>
        <v>0</v>
      </c>
      <c r="Q101" s="268">
        <f t="shared" si="5"/>
        <v>0</v>
      </c>
      <c r="R101" s="268">
        <f t="shared" si="5"/>
        <v>0</v>
      </c>
      <c r="S101" s="268">
        <f t="shared" si="5"/>
        <v>0</v>
      </c>
      <c r="T101" s="268">
        <f t="shared" si="5"/>
        <v>0</v>
      </c>
      <c r="U101" s="268">
        <f t="shared" si="5"/>
        <v>0</v>
      </c>
      <c r="V101" s="268">
        <f t="shared" si="5"/>
        <v>0</v>
      </c>
      <c r="W101" s="268">
        <f t="shared" si="5"/>
        <v>0</v>
      </c>
      <c r="DA101" s="76"/>
    </row>
    <row r="102" spans="1:105" ht="12" customHeight="1" x14ac:dyDescent="0.25">
      <c r="A102" s="202" t="s">
        <v>93</v>
      </c>
      <c r="B102" s="269">
        <f t="shared" ref="B102:W102" si="6">IF(B$7=0,0,B$7/B$5)</f>
        <v>0</v>
      </c>
      <c r="C102" s="269">
        <f t="shared" si="6"/>
        <v>0</v>
      </c>
      <c r="D102" s="269">
        <f t="shared" si="6"/>
        <v>0</v>
      </c>
      <c r="E102" s="269">
        <f t="shared" si="6"/>
        <v>0</v>
      </c>
      <c r="F102" s="269">
        <f t="shared" si="6"/>
        <v>0</v>
      </c>
      <c r="G102" s="269">
        <f t="shared" si="6"/>
        <v>0</v>
      </c>
      <c r="H102" s="269">
        <f t="shared" si="6"/>
        <v>0</v>
      </c>
      <c r="I102" s="269">
        <f t="shared" si="6"/>
        <v>0</v>
      </c>
      <c r="J102" s="269">
        <f t="shared" si="6"/>
        <v>0</v>
      </c>
      <c r="K102" s="269">
        <f t="shared" si="6"/>
        <v>0</v>
      </c>
      <c r="L102" s="269">
        <f t="shared" si="6"/>
        <v>0</v>
      </c>
      <c r="M102" s="269">
        <f t="shared" si="6"/>
        <v>0</v>
      </c>
      <c r="N102" s="269">
        <f t="shared" si="6"/>
        <v>0</v>
      </c>
      <c r="O102" s="269">
        <f t="shared" si="6"/>
        <v>0</v>
      </c>
      <c r="P102" s="269">
        <f t="shared" si="6"/>
        <v>0</v>
      </c>
      <c r="Q102" s="269">
        <f t="shared" si="6"/>
        <v>0</v>
      </c>
      <c r="R102" s="269">
        <f t="shared" si="6"/>
        <v>0</v>
      </c>
      <c r="S102" s="269">
        <f t="shared" si="6"/>
        <v>0</v>
      </c>
      <c r="T102" s="269">
        <f t="shared" si="6"/>
        <v>0</v>
      </c>
      <c r="U102" s="269">
        <f t="shared" si="6"/>
        <v>0</v>
      </c>
      <c r="V102" s="269">
        <f t="shared" si="6"/>
        <v>0</v>
      </c>
      <c r="W102" s="269">
        <f t="shared" si="6"/>
        <v>0</v>
      </c>
      <c r="DA102" s="77"/>
    </row>
    <row r="103" spans="1:105" ht="12" customHeight="1" x14ac:dyDescent="0.25">
      <c r="A103" s="202" t="s">
        <v>94</v>
      </c>
      <c r="B103" s="269">
        <f t="shared" ref="B103:W103" si="7">IF(B$8=0,0,B$8/B$5)</f>
        <v>0</v>
      </c>
      <c r="C103" s="269">
        <f t="shared" si="7"/>
        <v>0</v>
      </c>
      <c r="D103" s="269">
        <f t="shared" si="7"/>
        <v>0</v>
      </c>
      <c r="E103" s="269">
        <f t="shared" si="7"/>
        <v>0</v>
      </c>
      <c r="F103" s="269">
        <f t="shared" si="7"/>
        <v>0</v>
      </c>
      <c r="G103" s="269">
        <f t="shared" si="7"/>
        <v>0</v>
      </c>
      <c r="H103" s="269">
        <f t="shared" si="7"/>
        <v>0</v>
      </c>
      <c r="I103" s="269">
        <f t="shared" si="7"/>
        <v>0</v>
      </c>
      <c r="J103" s="269">
        <f t="shared" si="7"/>
        <v>0</v>
      </c>
      <c r="K103" s="269">
        <f t="shared" si="7"/>
        <v>0</v>
      </c>
      <c r="L103" s="269">
        <f t="shared" si="7"/>
        <v>0</v>
      </c>
      <c r="M103" s="269">
        <f t="shared" si="7"/>
        <v>0</v>
      </c>
      <c r="N103" s="269">
        <f t="shared" si="7"/>
        <v>0</v>
      </c>
      <c r="O103" s="269">
        <f t="shared" si="7"/>
        <v>0</v>
      </c>
      <c r="P103" s="269">
        <f t="shared" si="7"/>
        <v>0</v>
      </c>
      <c r="Q103" s="269">
        <f t="shared" si="7"/>
        <v>0</v>
      </c>
      <c r="R103" s="269">
        <f t="shared" si="7"/>
        <v>0</v>
      </c>
      <c r="S103" s="269">
        <f t="shared" si="7"/>
        <v>0</v>
      </c>
      <c r="T103" s="269">
        <f t="shared" si="7"/>
        <v>0</v>
      </c>
      <c r="U103" s="269">
        <f t="shared" si="7"/>
        <v>0</v>
      </c>
      <c r="V103" s="269">
        <f t="shared" si="7"/>
        <v>0</v>
      </c>
      <c r="W103" s="269">
        <f t="shared" si="7"/>
        <v>0</v>
      </c>
      <c r="DA103" s="77"/>
    </row>
    <row r="104" spans="1:105" ht="12" customHeight="1" x14ac:dyDescent="0.25">
      <c r="A104" s="202" t="s">
        <v>95</v>
      </c>
      <c r="B104" s="269">
        <f t="shared" ref="B104:W104" si="8">IF(B$9=0,0,B$9/B$5)</f>
        <v>0</v>
      </c>
      <c r="C104" s="269">
        <f t="shared" si="8"/>
        <v>0</v>
      </c>
      <c r="D104" s="269">
        <f t="shared" si="8"/>
        <v>0</v>
      </c>
      <c r="E104" s="269">
        <f t="shared" si="8"/>
        <v>0</v>
      </c>
      <c r="F104" s="269">
        <f t="shared" si="8"/>
        <v>0</v>
      </c>
      <c r="G104" s="269">
        <f t="shared" si="8"/>
        <v>0</v>
      </c>
      <c r="H104" s="269">
        <f t="shared" si="8"/>
        <v>0</v>
      </c>
      <c r="I104" s="269">
        <f t="shared" si="8"/>
        <v>0</v>
      </c>
      <c r="J104" s="269">
        <f t="shared" si="8"/>
        <v>0</v>
      </c>
      <c r="K104" s="269">
        <f t="shared" si="8"/>
        <v>0</v>
      </c>
      <c r="L104" s="269">
        <f t="shared" si="8"/>
        <v>0</v>
      </c>
      <c r="M104" s="269">
        <f t="shared" si="8"/>
        <v>0</v>
      </c>
      <c r="N104" s="269">
        <f t="shared" si="8"/>
        <v>0</v>
      </c>
      <c r="O104" s="269">
        <f t="shared" si="8"/>
        <v>0</v>
      </c>
      <c r="P104" s="269">
        <f t="shared" si="8"/>
        <v>0</v>
      </c>
      <c r="Q104" s="269">
        <f t="shared" si="8"/>
        <v>0</v>
      </c>
      <c r="R104" s="269">
        <f t="shared" si="8"/>
        <v>0</v>
      </c>
      <c r="S104" s="269">
        <f t="shared" si="8"/>
        <v>0</v>
      </c>
      <c r="T104" s="269">
        <f t="shared" si="8"/>
        <v>0</v>
      </c>
      <c r="U104" s="269">
        <f t="shared" si="8"/>
        <v>0</v>
      </c>
      <c r="V104" s="269">
        <f t="shared" si="8"/>
        <v>0</v>
      </c>
      <c r="W104" s="269">
        <f t="shared" si="8"/>
        <v>0</v>
      </c>
      <c r="DA104" s="77"/>
    </row>
    <row r="105" spans="1:105" ht="12" customHeight="1" x14ac:dyDescent="0.25">
      <c r="A105" s="56" t="s">
        <v>96</v>
      </c>
      <c r="B105" s="270">
        <f t="shared" ref="B105:W105" si="9">IF(B$10=0,0,B$10/B$5)</f>
        <v>7.8345120303219206E-5</v>
      </c>
      <c r="C105" s="270">
        <f t="shared" si="9"/>
        <v>1.1591029691644994E-4</v>
      </c>
      <c r="D105" s="270">
        <f t="shared" si="9"/>
        <v>1.0356464683187269E-4</v>
      </c>
      <c r="E105" s="270">
        <f t="shared" si="9"/>
        <v>8.7957538448739912E-5</v>
      </c>
      <c r="F105" s="270">
        <f t="shared" si="9"/>
        <v>8.2586917520087344E-5</v>
      </c>
      <c r="G105" s="270">
        <f t="shared" si="9"/>
        <v>1.2458634923550305E-4</v>
      </c>
      <c r="H105" s="270">
        <f t="shared" si="9"/>
        <v>1.2720027869912899E-4</v>
      </c>
      <c r="I105" s="270">
        <f t="shared" si="9"/>
        <v>1.214250581711163E-4</v>
      </c>
      <c r="J105" s="270">
        <f t="shared" si="9"/>
        <v>1.2145996426376778E-4</v>
      </c>
      <c r="K105" s="270">
        <f t="shared" si="9"/>
        <v>1.8922487098620375E-4</v>
      </c>
      <c r="L105" s="270">
        <f t="shared" si="9"/>
        <v>1.8140579190075671E-4</v>
      </c>
      <c r="M105" s="270">
        <f t="shared" si="9"/>
        <v>1.2569033947563838E-4</v>
      </c>
      <c r="N105" s="270">
        <f t="shared" si="9"/>
        <v>1.2813017505144722E-4</v>
      </c>
      <c r="O105" s="270">
        <f t="shared" si="9"/>
        <v>1.1521524071780291E-4</v>
      </c>
      <c r="P105" s="270">
        <f t="shared" si="9"/>
        <v>1.2648715629334813E-4</v>
      </c>
      <c r="Q105" s="270">
        <f t="shared" si="9"/>
        <v>1.3403891139552066E-4</v>
      </c>
      <c r="R105" s="270">
        <f t="shared" si="9"/>
        <v>1.3083587539769741E-4</v>
      </c>
      <c r="S105" s="270">
        <f t="shared" si="9"/>
        <v>1.3703654414499184E-4</v>
      </c>
      <c r="T105" s="270">
        <f t="shared" si="9"/>
        <v>1.164284160051887E-4</v>
      </c>
      <c r="U105" s="270">
        <f t="shared" si="9"/>
        <v>1.1970686228397798E-4</v>
      </c>
      <c r="V105" s="270">
        <f t="shared" si="9"/>
        <v>1.5326150135392948E-4</v>
      </c>
      <c r="W105" s="270">
        <f t="shared" si="9"/>
        <v>1.3220226985393081E-4</v>
      </c>
      <c r="DA105" s="78"/>
    </row>
    <row r="106" spans="1:105" ht="12" customHeight="1" x14ac:dyDescent="0.25">
      <c r="A106" s="203" t="s">
        <v>167</v>
      </c>
      <c r="B106" s="271">
        <f t="shared" ref="B106:W106" si="10">IF(B$16=0,0,B$16/B$5)</f>
        <v>6.7249216668593759E-3</v>
      </c>
      <c r="C106" s="271">
        <f t="shared" si="10"/>
        <v>6.8216691888288968E-3</v>
      </c>
      <c r="D106" s="271">
        <f t="shared" si="10"/>
        <v>7.7996322952112807E-3</v>
      </c>
      <c r="E106" s="271">
        <f t="shared" si="10"/>
        <v>8.1804569901200719E-3</v>
      </c>
      <c r="F106" s="271">
        <f t="shared" si="10"/>
        <v>7.5909175332034545E-3</v>
      </c>
      <c r="G106" s="271">
        <f t="shared" si="10"/>
        <v>1.1800568436617535E-2</v>
      </c>
      <c r="H106" s="271">
        <f t="shared" si="10"/>
        <v>1.1820904904949235E-2</v>
      </c>
      <c r="I106" s="271">
        <f t="shared" si="10"/>
        <v>1.1356748163937296E-2</v>
      </c>
      <c r="J106" s="271">
        <f t="shared" si="10"/>
        <v>1.1549940831156928E-2</v>
      </c>
      <c r="K106" s="271">
        <f t="shared" si="10"/>
        <v>1.8169565358093626E-2</v>
      </c>
      <c r="L106" s="271">
        <f t="shared" si="10"/>
        <v>1.7172633741311373E-2</v>
      </c>
      <c r="M106" s="271">
        <f t="shared" si="10"/>
        <v>1.0694833103113815E-2</v>
      </c>
      <c r="N106" s="271">
        <f t="shared" si="10"/>
        <v>1.0725275728991139E-2</v>
      </c>
      <c r="O106" s="271">
        <f t="shared" si="10"/>
        <v>9.7540273187436393E-3</v>
      </c>
      <c r="P106" s="271">
        <f t="shared" si="10"/>
        <v>1.09507941193765E-2</v>
      </c>
      <c r="Q106" s="271">
        <f t="shared" si="10"/>
        <v>1.1994746758671621E-2</v>
      </c>
      <c r="R106" s="271">
        <f t="shared" si="10"/>
        <v>1.1920306995553616E-2</v>
      </c>
      <c r="S106" s="271">
        <f t="shared" si="10"/>
        <v>1.3411462385773051E-2</v>
      </c>
      <c r="T106" s="271">
        <f t="shared" si="10"/>
        <v>1.0163354539754204E-2</v>
      </c>
      <c r="U106" s="271">
        <f t="shared" si="10"/>
        <v>1.2080342231951202E-2</v>
      </c>
      <c r="V106" s="271">
        <f t="shared" si="10"/>
        <v>1.7019397173178269E-2</v>
      </c>
      <c r="W106" s="271">
        <f t="shared" si="10"/>
        <v>1.3448980447238721E-2</v>
      </c>
      <c r="DA106" s="79"/>
    </row>
    <row r="107" spans="1:105" ht="12" customHeight="1" x14ac:dyDescent="0.25">
      <c r="A107" s="203" t="s">
        <v>174</v>
      </c>
      <c r="B107" s="271">
        <f t="shared" ref="B107:W107" si="11">IF(B$22=0,0,B$22/B$5)</f>
        <v>4.7630219044295465E-2</v>
      </c>
      <c r="C107" s="271">
        <f t="shared" si="11"/>
        <v>5.0574266164107345E-2</v>
      </c>
      <c r="D107" s="271">
        <f t="shared" si="11"/>
        <v>8.5633188262374066E-2</v>
      </c>
      <c r="E107" s="271">
        <f t="shared" si="11"/>
        <v>9.3317068603585976E-2</v>
      </c>
      <c r="F107" s="271">
        <f t="shared" si="11"/>
        <v>7.9946763437107396E-2</v>
      </c>
      <c r="G107" s="271">
        <f t="shared" si="11"/>
        <v>9.0168183700309268E-2</v>
      </c>
      <c r="H107" s="271">
        <f t="shared" si="11"/>
        <v>8.7819710148569846E-2</v>
      </c>
      <c r="I107" s="271">
        <f t="shared" si="11"/>
        <v>8.8429802087656731E-2</v>
      </c>
      <c r="J107" s="271">
        <f t="shared" si="11"/>
        <v>9.0164773263274572E-2</v>
      </c>
      <c r="K107" s="271">
        <f t="shared" si="11"/>
        <v>0.11734850219011173</v>
      </c>
      <c r="L107" s="271">
        <f t="shared" si="11"/>
        <v>9.9114040539848722E-2</v>
      </c>
      <c r="M107" s="271">
        <f t="shared" si="11"/>
        <v>6.7147327686562411E-2</v>
      </c>
      <c r="N107" s="271">
        <f t="shared" si="11"/>
        <v>7.0443861222487761E-2</v>
      </c>
      <c r="O107" s="271">
        <f t="shared" si="11"/>
        <v>6.1848747808381281E-2</v>
      </c>
      <c r="P107" s="271">
        <f t="shared" si="11"/>
        <v>7.4028720971598891E-2</v>
      </c>
      <c r="Q107" s="271">
        <f t="shared" si="11"/>
        <v>7.5832971113591705E-2</v>
      </c>
      <c r="R107" s="271">
        <f t="shared" si="11"/>
        <v>7.7298211322595997E-2</v>
      </c>
      <c r="S107" s="271">
        <f t="shared" si="11"/>
        <v>7.4793286298343489E-2</v>
      </c>
      <c r="T107" s="271">
        <f t="shared" si="11"/>
        <v>6.8791129300870432E-2</v>
      </c>
      <c r="U107" s="271">
        <f t="shared" si="11"/>
        <v>7.4579217947611964E-2</v>
      </c>
      <c r="V107" s="271">
        <f t="shared" si="11"/>
        <v>8.3524620754976783E-2</v>
      </c>
      <c r="W107" s="271">
        <f t="shared" si="11"/>
        <v>7.9496763972278742E-2</v>
      </c>
      <c r="DA107" s="79"/>
    </row>
    <row r="108" spans="1:105" ht="12" customHeight="1" x14ac:dyDescent="0.25">
      <c r="A108" s="203" t="s">
        <v>181</v>
      </c>
      <c r="B108" s="271">
        <f t="shared" ref="B108:W108" si="12">IF(B$28=0,0,B$28/B$5)</f>
        <v>1.3571861671219041E-2</v>
      </c>
      <c r="C108" s="271">
        <f t="shared" si="12"/>
        <v>2.3862743456813051E-2</v>
      </c>
      <c r="D108" s="271">
        <f t="shared" si="12"/>
        <v>2.0098732841658858E-2</v>
      </c>
      <c r="E108" s="271">
        <f t="shared" si="12"/>
        <v>1.5207078865306003E-2</v>
      </c>
      <c r="F108" s="271">
        <f t="shared" si="12"/>
        <v>1.4131215998791712E-2</v>
      </c>
      <c r="G108" s="271">
        <f t="shared" si="12"/>
        <v>2.0744961075088601E-2</v>
      </c>
      <c r="H108" s="271">
        <f t="shared" si="12"/>
        <v>2.1495718632772089E-2</v>
      </c>
      <c r="I108" s="271">
        <f t="shared" si="12"/>
        <v>2.0654700354371086E-2</v>
      </c>
      <c r="J108" s="271">
        <f t="shared" si="12"/>
        <v>2.0495292999148814E-2</v>
      </c>
      <c r="K108" s="271">
        <f t="shared" si="12"/>
        <v>3.1920685479322912E-2</v>
      </c>
      <c r="L108" s="271">
        <f t="shared" si="12"/>
        <v>3.0365091959742886E-2</v>
      </c>
      <c r="M108" s="271">
        <f t="shared" si="12"/>
        <v>2.1726925221763674E-2</v>
      </c>
      <c r="N108" s="271">
        <f t="shared" si="12"/>
        <v>2.1904836169860119E-2</v>
      </c>
      <c r="O108" s="271">
        <f t="shared" si="12"/>
        <v>1.9530481590356204E-2</v>
      </c>
      <c r="P108" s="271">
        <f t="shared" si="12"/>
        <v>2.1530971856105873E-2</v>
      </c>
      <c r="Q108" s="271">
        <f t="shared" si="12"/>
        <v>2.2718997578257048E-2</v>
      </c>
      <c r="R108" s="271">
        <f t="shared" si="12"/>
        <v>2.2131756672221704E-2</v>
      </c>
      <c r="S108" s="271">
        <f t="shared" si="12"/>
        <v>2.3189659399962394E-2</v>
      </c>
      <c r="T108" s="271">
        <f t="shared" si="12"/>
        <v>1.9792630198766561E-2</v>
      </c>
      <c r="U108" s="271">
        <f t="shared" si="12"/>
        <v>2.0321842881652532E-2</v>
      </c>
      <c r="V108" s="271">
        <f t="shared" si="12"/>
        <v>2.5815611397134626E-2</v>
      </c>
      <c r="W108" s="271">
        <f t="shared" si="12"/>
        <v>2.2331738561853533E-2</v>
      </c>
      <c r="DA108" s="79"/>
    </row>
    <row r="109" spans="1:105" ht="12" customHeight="1" x14ac:dyDescent="0.25">
      <c r="A109" s="62" t="s">
        <v>183</v>
      </c>
      <c r="B109" s="272">
        <f t="shared" ref="B109:W109" si="13">IF(B$29=0,0,B$29/B$5)</f>
        <v>1.3571861671219041E-2</v>
      </c>
      <c r="C109" s="272">
        <f t="shared" si="13"/>
        <v>2.3862743456813051E-2</v>
      </c>
      <c r="D109" s="272">
        <f t="shared" si="13"/>
        <v>2.0098732841658858E-2</v>
      </c>
      <c r="E109" s="272">
        <f t="shared" si="13"/>
        <v>1.5207078865306003E-2</v>
      </c>
      <c r="F109" s="272">
        <f t="shared" si="13"/>
        <v>1.4131215998791712E-2</v>
      </c>
      <c r="G109" s="272">
        <f t="shared" si="13"/>
        <v>2.0744961075088601E-2</v>
      </c>
      <c r="H109" s="272">
        <f t="shared" si="13"/>
        <v>2.1495718632772089E-2</v>
      </c>
      <c r="I109" s="272">
        <f t="shared" si="13"/>
        <v>2.0654700354371086E-2</v>
      </c>
      <c r="J109" s="272">
        <f t="shared" si="13"/>
        <v>2.0495292999148814E-2</v>
      </c>
      <c r="K109" s="272">
        <f t="shared" si="13"/>
        <v>3.1920685479322912E-2</v>
      </c>
      <c r="L109" s="272">
        <f t="shared" si="13"/>
        <v>3.0365091959742886E-2</v>
      </c>
      <c r="M109" s="272">
        <f t="shared" si="13"/>
        <v>2.1726925221763674E-2</v>
      </c>
      <c r="N109" s="272">
        <f t="shared" si="13"/>
        <v>2.1904836169860119E-2</v>
      </c>
      <c r="O109" s="272">
        <f t="shared" si="13"/>
        <v>1.9530481590356204E-2</v>
      </c>
      <c r="P109" s="272">
        <f t="shared" si="13"/>
        <v>2.1530971856105873E-2</v>
      </c>
      <c r="Q109" s="272">
        <f t="shared" si="13"/>
        <v>2.2718997578257048E-2</v>
      </c>
      <c r="R109" s="272">
        <f t="shared" si="13"/>
        <v>2.2131756672221704E-2</v>
      </c>
      <c r="S109" s="272">
        <f t="shared" si="13"/>
        <v>2.3189659399962394E-2</v>
      </c>
      <c r="T109" s="272">
        <f t="shared" si="13"/>
        <v>1.9792630198766561E-2</v>
      </c>
      <c r="U109" s="272">
        <f t="shared" si="13"/>
        <v>2.0321842881652532E-2</v>
      </c>
      <c r="V109" s="272">
        <f t="shared" si="13"/>
        <v>2.5815611397134626E-2</v>
      </c>
      <c r="W109" s="272">
        <f t="shared" si="13"/>
        <v>2.2331738561853533E-2</v>
      </c>
      <c r="DA109" s="80"/>
    </row>
    <row r="110" spans="1:105" ht="12" customHeight="1" x14ac:dyDescent="0.25">
      <c r="A110" s="62" t="s">
        <v>189</v>
      </c>
      <c r="B110" s="272">
        <f t="shared" ref="B110:W110" si="14">IF(B$34=0,0,B$34/B$5)</f>
        <v>0</v>
      </c>
      <c r="C110" s="272">
        <f t="shared" si="14"/>
        <v>0</v>
      </c>
      <c r="D110" s="272">
        <f t="shared" si="14"/>
        <v>0</v>
      </c>
      <c r="E110" s="272">
        <f t="shared" si="14"/>
        <v>0</v>
      </c>
      <c r="F110" s="272">
        <f t="shared" si="14"/>
        <v>0</v>
      </c>
      <c r="G110" s="272">
        <f t="shared" si="14"/>
        <v>0</v>
      </c>
      <c r="H110" s="272">
        <f t="shared" si="14"/>
        <v>0</v>
      </c>
      <c r="I110" s="272">
        <f t="shared" si="14"/>
        <v>0</v>
      </c>
      <c r="J110" s="272">
        <f t="shared" si="14"/>
        <v>0</v>
      </c>
      <c r="K110" s="272">
        <f t="shared" si="14"/>
        <v>0</v>
      </c>
      <c r="L110" s="272">
        <f t="shared" si="14"/>
        <v>0</v>
      </c>
      <c r="M110" s="272">
        <f t="shared" si="14"/>
        <v>0</v>
      </c>
      <c r="N110" s="272">
        <f t="shared" si="14"/>
        <v>0</v>
      </c>
      <c r="O110" s="272">
        <f t="shared" si="14"/>
        <v>0</v>
      </c>
      <c r="P110" s="272">
        <f t="shared" si="14"/>
        <v>0</v>
      </c>
      <c r="Q110" s="272">
        <f t="shared" si="14"/>
        <v>0</v>
      </c>
      <c r="R110" s="272">
        <f t="shared" si="14"/>
        <v>0</v>
      </c>
      <c r="S110" s="272">
        <f t="shared" si="14"/>
        <v>0</v>
      </c>
      <c r="T110" s="272">
        <f t="shared" si="14"/>
        <v>0</v>
      </c>
      <c r="U110" s="272">
        <f t="shared" si="14"/>
        <v>0</v>
      </c>
      <c r="V110" s="272">
        <f t="shared" si="14"/>
        <v>0</v>
      </c>
      <c r="W110" s="272">
        <f t="shared" si="14"/>
        <v>0</v>
      </c>
      <c r="DA110" s="80"/>
    </row>
    <row r="111" spans="1:105" ht="12" customHeight="1" x14ac:dyDescent="0.25">
      <c r="A111" s="203" t="s">
        <v>191</v>
      </c>
      <c r="B111" s="271">
        <f t="shared" ref="B111:W111" si="15">IF(B$35=0,0,B$35/B$5)</f>
        <v>1.7434195648481893E-2</v>
      </c>
      <c r="C111" s="271">
        <f t="shared" si="15"/>
        <v>1.5792724514750126E-2</v>
      </c>
      <c r="D111" s="271">
        <f t="shared" si="15"/>
        <v>1.4635091601836108E-2</v>
      </c>
      <c r="E111" s="271">
        <f t="shared" si="15"/>
        <v>1.2040694508520952E-2</v>
      </c>
      <c r="F111" s="271">
        <f t="shared" si="15"/>
        <v>1.1046074522021309E-2</v>
      </c>
      <c r="G111" s="271">
        <f t="shared" si="15"/>
        <v>1.3287653191471561E-2</v>
      </c>
      <c r="H111" s="271">
        <f t="shared" si="15"/>
        <v>1.3507221726579475E-2</v>
      </c>
      <c r="I111" s="271">
        <f t="shared" si="15"/>
        <v>1.2291622851766255E-2</v>
      </c>
      <c r="J111" s="271">
        <f t="shared" si="15"/>
        <v>1.158441984125652E-2</v>
      </c>
      <c r="K111" s="271">
        <f t="shared" si="15"/>
        <v>1.5759342936360957E-2</v>
      </c>
      <c r="L111" s="271">
        <f t="shared" si="15"/>
        <v>1.4595474760552958E-2</v>
      </c>
      <c r="M111" s="271">
        <f t="shared" si="15"/>
        <v>1.2092489497821308E-2</v>
      </c>
      <c r="N111" s="271">
        <f t="shared" si="15"/>
        <v>1.2527761856511476E-2</v>
      </c>
      <c r="O111" s="271">
        <f t="shared" si="15"/>
        <v>1.1385843401513001E-2</v>
      </c>
      <c r="P111" s="271">
        <f t="shared" si="15"/>
        <v>1.3209811854536483E-2</v>
      </c>
      <c r="Q111" s="271">
        <f t="shared" si="15"/>
        <v>1.4350665325269411E-2</v>
      </c>
      <c r="R111" s="271">
        <f t="shared" si="15"/>
        <v>1.5564041135425498E-2</v>
      </c>
      <c r="S111" s="271">
        <f t="shared" si="15"/>
        <v>1.5102294489288424E-2</v>
      </c>
      <c r="T111" s="271">
        <f t="shared" si="15"/>
        <v>1.4163268692526048E-2</v>
      </c>
      <c r="U111" s="271">
        <f t="shared" si="15"/>
        <v>1.476734256210681E-2</v>
      </c>
      <c r="V111" s="271">
        <f t="shared" si="15"/>
        <v>1.6721315206824936E-2</v>
      </c>
      <c r="W111" s="271">
        <f t="shared" si="15"/>
        <v>1.4717952395624158E-2</v>
      </c>
      <c r="DA111" s="79"/>
    </row>
    <row r="112" spans="1:105" ht="12" customHeight="1" x14ac:dyDescent="0.25">
      <c r="A112" s="62" t="s">
        <v>192</v>
      </c>
      <c r="B112" s="272">
        <f t="shared" ref="B112:W112" si="16">IF(B$36=0,0,B$36/B$5)</f>
        <v>4.073946255767397E-3</v>
      </c>
      <c r="C112" s="272">
        <f t="shared" si="16"/>
        <v>7.352488796017749E-3</v>
      </c>
      <c r="D112" s="272">
        <f t="shared" si="16"/>
        <v>6.2160197197827392E-3</v>
      </c>
      <c r="E112" s="272">
        <f t="shared" si="16"/>
        <v>4.7335429349775913E-3</v>
      </c>
      <c r="F112" s="272">
        <f t="shared" si="16"/>
        <v>4.4483487937711673E-3</v>
      </c>
      <c r="G112" s="272">
        <f t="shared" si="16"/>
        <v>6.5302817947932206E-3</v>
      </c>
      <c r="H112" s="272">
        <f t="shared" si="16"/>
        <v>6.7263072175792454E-3</v>
      </c>
      <c r="I112" s="272">
        <f t="shared" si="16"/>
        <v>6.4540680021969461E-3</v>
      </c>
      <c r="J112" s="272">
        <f t="shared" si="16"/>
        <v>6.4325580204328409E-3</v>
      </c>
      <c r="K112" s="272">
        <f t="shared" si="16"/>
        <v>1.0048274880267643E-2</v>
      </c>
      <c r="L112" s="272">
        <f t="shared" si="16"/>
        <v>9.5585914335625782E-3</v>
      </c>
      <c r="M112" s="272">
        <f t="shared" si="16"/>
        <v>6.6952868434619131E-3</v>
      </c>
      <c r="N112" s="272">
        <f t="shared" si="16"/>
        <v>6.8646868877234399E-3</v>
      </c>
      <c r="O112" s="272">
        <f t="shared" si="16"/>
        <v>6.1206000958233158E-3</v>
      </c>
      <c r="P112" s="272">
        <f t="shared" si="16"/>
        <v>6.7581243363088669E-3</v>
      </c>
      <c r="Q112" s="272">
        <f t="shared" si="16"/>
        <v>7.1308325469412945E-3</v>
      </c>
      <c r="R112" s="272">
        <f t="shared" si="16"/>
        <v>6.9568606912122207E-3</v>
      </c>
      <c r="S112" s="272">
        <f t="shared" si="16"/>
        <v>7.2902764990194846E-3</v>
      </c>
      <c r="T112" s="272">
        <f t="shared" si="16"/>
        <v>6.2252524681284203E-3</v>
      </c>
      <c r="U112" s="272">
        <f t="shared" si="16"/>
        <v>6.3924099645839665E-3</v>
      </c>
      <c r="V112" s="272">
        <f t="shared" si="16"/>
        <v>8.1229639589843212E-3</v>
      </c>
      <c r="W112" s="272">
        <f t="shared" si="16"/>
        <v>7.0275022459114983E-3</v>
      </c>
      <c r="DA112" s="80"/>
    </row>
    <row r="113" spans="1:105" ht="12" customHeight="1" x14ac:dyDescent="0.25">
      <c r="A113" s="62" t="s">
        <v>197</v>
      </c>
      <c r="B113" s="272">
        <f t="shared" ref="B113:W113" si="17">IF(B$40=0,0,B$40/B$5)</f>
        <v>1.3360249392714492E-2</v>
      </c>
      <c r="C113" s="272">
        <f t="shared" si="17"/>
        <v>8.4402357187323748E-3</v>
      </c>
      <c r="D113" s="272">
        <f t="shared" si="17"/>
        <v>8.4190718820533698E-3</v>
      </c>
      <c r="E113" s="272">
        <f t="shared" si="17"/>
        <v>7.3071515735433608E-3</v>
      </c>
      <c r="F113" s="272">
        <f t="shared" si="17"/>
        <v>6.5977257282501421E-3</v>
      </c>
      <c r="G113" s="272">
        <f t="shared" si="17"/>
        <v>6.7573713966783411E-3</v>
      </c>
      <c r="H113" s="272">
        <f t="shared" si="17"/>
        <v>6.7809145090002299E-3</v>
      </c>
      <c r="I113" s="272">
        <f t="shared" si="17"/>
        <v>5.8375548495693081E-3</v>
      </c>
      <c r="J113" s="272">
        <f t="shared" si="17"/>
        <v>5.1518618208236805E-3</v>
      </c>
      <c r="K113" s="272">
        <f t="shared" si="17"/>
        <v>5.7110680560933129E-3</v>
      </c>
      <c r="L113" s="272">
        <f t="shared" si="17"/>
        <v>5.0368833269903816E-3</v>
      </c>
      <c r="M113" s="272">
        <f t="shared" si="17"/>
        <v>5.397202654359395E-3</v>
      </c>
      <c r="N113" s="272">
        <f t="shared" si="17"/>
        <v>5.6630749687880347E-3</v>
      </c>
      <c r="O113" s="272">
        <f t="shared" si="17"/>
        <v>5.2652433056896856E-3</v>
      </c>
      <c r="P113" s="272">
        <f t="shared" si="17"/>
        <v>6.4516875182276147E-3</v>
      </c>
      <c r="Q113" s="272">
        <f t="shared" si="17"/>
        <v>7.2198327783281162E-3</v>
      </c>
      <c r="R113" s="272">
        <f t="shared" si="17"/>
        <v>8.607180444213278E-3</v>
      </c>
      <c r="S113" s="272">
        <f t="shared" si="17"/>
        <v>7.8120179902689407E-3</v>
      </c>
      <c r="T113" s="272">
        <f t="shared" si="17"/>
        <v>7.9380162243976298E-3</v>
      </c>
      <c r="U113" s="272">
        <f t="shared" si="17"/>
        <v>8.3749325975228436E-3</v>
      </c>
      <c r="V113" s="272">
        <f t="shared" si="17"/>
        <v>8.5983512478406167E-3</v>
      </c>
      <c r="W113" s="272">
        <f t="shared" si="17"/>
        <v>7.6904501497126587E-3</v>
      </c>
      <c r="DA113" s="80"/>
    </row>
    <row r="114" spans="1:105" ht="12" customHeight="1" x14ac:dyDescent="0.25">
      <c r="A114" s="103" t="s">
        <v>209</v>
      </c>
      <c r="B114" s="282">
        <f t="shared" ref="B114:W114" si="18">IF(B$51=0,0,B$51/B$5)</f>
        <v>0</v>
      </c>
      <c r="C114" s="282">
        <f t="shared" si="18"/>
        <v>0</v>
      </c>
      <c r="D114" s="282">
        <f t="shared" si="18"/>
        <v>0</v>
      </c>
      <c r="E114" s="282">
        <f t="shared" si="18"/>
        <v>0</v>
      </c>
      <c r="F114" s="282">
        <f t="shared" si="18"/>
        <v>0</v>
      </c>
      <c r="G114" s="282">
        <f t="shared" si="18"/>
        <v>0</v>
      </c>
      <c r="H114" s="282">
        <f t="shared" si="18"/>
        <v>0</v>
      </c>
      <c r="I114" s="282">
        <f t="shared" si="18"/>
        <v>0</v>
      </c>
      <c r="J114" s="282">
        <f t="shared" si="18"/>
        <v>0</v>
      </c>
      <c r="K114" s="282">
        <f t="shared" si="18"/>
        <v>0</v>
      </c>
      <c r="L114" s="282">
        <f t="shared" si="18"/>
        <v>0</v>
      </c>
      <c r="M114" s="282">
        <f t="shared" si="18"/>
        <v>0</v>
      </c>
      <c r="N114" s="282">
        <f t="shared" si="18"/>
        <v>0</v>
      </c>
      <c r="O114" s="282">
        <f t="shared" si="18"/>
        <v>0</v>
      </c>
      <c r="P114" s="282">
        <f t="shared" si="18"/>
        <v>0</v>
      </c>
      <c r="Q114" s="282">
        <f t="shared" si="18"/>
        <v>0</v>
      </c>
      <c r="R114" s="282">
        <f t="shared" si="18"/>
        <v>0</v>
      </c>
      <c r="S114" s="282">
        <f t="shared" si="18"/>
        <v>0</v>
      </c>
      <c r="T114" s="282">
        <f t="shared" si="18"/>
        <v>0</v>
      </c>
      <c r="U114" s="282">
        <f t="shared" si="18"/>
        <v>0</v>
      </c>
      <c r="V114" s="282">
        <f t="shared" si="18"/>
        <v>0</v>
      </c>
      <c r="W114" s="282">
        <f t="shared" si="18"/>
        <v>0</v>
      </c>
      <c r="DA114" s="104"/>
    </row>
    <row r="115" spans="1:105" ht="12" customHeight="1" x14ac:dyDescent="0.25">
      <c r="A115" s="100" t="s">
        <v>106</v>
      </c>
      <c r="B115" s="283">
        <f t="shared" ref="B115:W115" si="19">IF(B$52=0,0,B$52/B$5)</f>
        <v>0.91456045684884102</v>
      </c>
      <c r="C115" s="283">
        <f t="shared" si="19"/>
        <v>0.90283268637858416</v>
      </c>
      <c r="D115" s="283">
        <f t="shared" si="19"/>
        <v>0.87172979035208775</v>
      </c>
      <c r="E115" s="283">
        <f t="shared" si="19"/>
        <v>0.87116674349401824</v>
      </c>
      <c r="F115" s="283">
        <f t="shared" si="19"/>
        <v>0.88720244159135597</v>
      </c>
      <c r="G115" s="283">
        <f t="shared" si="19"/>
        <v>0.86387404724727757</v>
      </c>
      <c r="H115" s="283">
        <f t="shared" si="19"/>
        <v>0.86522924430843029</v>
      </c>
      <c r="I115" s="283">
        <f t="shared" si="19"/>
        <v>0.86714570148409742</v>
      </c>
      <c r="J115" s="283">
        <f t="shared" si="19"/>
        <v>0.86608411310089928</v>
      </c>
      <c r="K115" s="283">
        <f t="shared" si="19"/>
        <v>0.81661267916512459</v>
      </c>
      <c r="L115" s="283">
        <f t="shared" si="19"/>
        <v>0.83857135320664322</v>
      </c>
      <c r="M115" s="283">
        <f t="shared" si="19"/>
        <v>0.88821273415126312</v>
      </c>
      <c r="N115" s="283">
        <f t="shared" si="19"/>
        <v>0.88427013484709804</v>
      </c>
      <c r="O115" s="283">
        <f t="shared" si="19"/>
        <v>0.8973656846402881</v>
      </c>
      <c r="P115" s="283">
        <f t="shared" si="19"/>
        <v>0.88015321404208879</v>
      </c>
      <c r="Q115" s="283">
        <f t="shared" si="19"/>
        <v>0.87496858031281466</v>
      </c>
      <c r="R115" s="283">
        <f t="shared" si="19"/>
        <v>0.87295484799880552</v>
      </c>
      <c r="S115" s="283">
        <f t="shared" si="19"/>
        <v>0.87336626088248759</v>
      </c>
      <c r="T115" s="283">
        <f t="shared" si="19"/>
        <v>0.88697318885207765</v>
      </c>
      <c r="U115" s="283">
        <f t="shared" si="19"/>
        <v>0.87813154751439348</v>
      </c>
      <c r="V115" s="283">
        <f t="shared" si="19"/>
        <v>0.85676579396653141</v>
      </c>
      <c r="W115" s="283">
        <f t="shared" si="19"/>
        <v>0.86987236235315091</v>
      </c>
      <c r="DA115" s="106"/>
    </row>
    <row r="116" spans="1:105" ht="12" customHeight="1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:105" ht="12" customHeight="1" x14ac:dyDescent="0.25">
      <c r="A117" s="35" t="s">
        <v>42</v>
      </c>
      <c r="B117" s="234">
        <f t="shared" ref="B117:W117" si="20">SUM(B$118:B$122,B$126:B$127,B$129:B$131,B$124,B$123,B132)</f>
        <v>1</v>
      </c>
      <c r="C117" s="234">
        <f t="shared" si="20"/>
        <v>1</v>
      </c>
      <c r="D117" s="234">
        <f t="shared" si="20"/>
        <v>1</v>
      </c>
      <c r="E117" s="234">
        <f t="shared" si="20"/>
        <v>1</v>
      </c>
      <c r="F117" s="234">
        <f t="shared" si="20"/>
        <v>1</v>
      </c>
      <c r="G117" s="234">
        <f t="shared" si="20"/>
        <v>1</v>
      </c>
      <c r="H117" s="234">
        <f t="shared" si="20"/>
        <v>1</v>
      </c>
      <c r="I117" s="234">
        <f t="shared" si="20"/>
        <v>1</v>
      </c>
      <c r="J117" s="234">
        <f t="shared" si="20"/>
        <v>0.99999999999999989</v>
      </c>
      <c r="K117" s="234">
        <f t="shared" si="20"/>
        <v>1.0000000000000002</v>
      </c>
      <c r="L117" s="234">
        <f t="shared" si="20"/>
        <v>1</v>
      </c>
      <c r="M117" s="234">
        <f t="shared" si="20"/>
        <v>1</v>
      </c>
      <c r="N117" s="234">
        <f t="shared" si="20"/>
        <v>1</v>
      </c>
      <c r="O117" s="234">
        <f t="shared" si="20"/>
        <v>1</v>
      </c>
      <c r="P117" s="234">
        <f t="shared" si="20"/>
        <v>1</v>
      </c>
      <c r="Q117" s="234">
        <f t="shared" si="20"/>
        <v>1</v>
      </c>
      <c r="R117" s="234">
        <f t="shared" si="20"/>
        <v>0.99999999999999989</v>
      </c>
      <c r="S117" s="234">
        <f t="shared" si="20"/>
        <v>1</v>
      </c>
      <c r="T117" s="234">
        <f t="shared" si="20"/>
        <v>1</v>
      </c>
      <c r="U117" s="234">
        <f t="shared" si="20"/>
        <v>1</v>
      </c>
      <c r="V117" s="234">
        <f t="shared" si="20"/>
        <v>1.0000000000000002</v>
      </c>
      <c r="W117" s="234">
        <f t="shared" si="20"/>
        <v>1</v>
      </c>
      <c r="DA117" s="95"/>
    </row>
    <row r="118" spans="1:105" ht="12" customHeight="1" x14ac:dyDescent="0.25">
      <c r="A118" s="55" t="s">
        <v>92</v>
      </c>
      <c r="B118" s="268">
        <f t="shared" ref="B118:W118" si="21">IF(B$55=0,0,B$55/B$54)</f>
        <v>0</v>
      </c>
      <c r="C118" s="268">
        <f t="shared" si="21"/>
        <v>0</v>
      </c>
      <c r="D118" s="268">
        <f t="shared" si="21"/>
        <v>0</v>
      </c>
      <c r="E118" s="268">
        <f t="shared" si="21"/>
        <v>0</v>
      </c>
      <c r="F118" s="268">
        <f t="shared" si="21"/>
        <v>0</v>
      </c>
      <c r="G118" s="268">
        <f t="shared" si="21"/>
        <v>0</v>
      </c>
      <c r="H118" s="268">
        <f t="shared" si="21"/>
        <v>0</v>
      </c>
      <c r="I118" s="268">
        <f t="shared" si="21"/>
        <v>0</v>
      </c>
      <c r="J118" s="268">
        <f t="shared" si="21"/>
        <v>0</v>
      </c>
      <c r="K118" s="268">
        <f t="shared" si="21"/>
        <v>0</v>
      </c>
      <c r="L118" s="268">
        <f t="shared" si="21"/>
        <v>0</v>
      </c>
      <c r="M118" s="268">
        <f t="shared" si="21"/>
        <v>0</v>
      </c>
      <c r="N118" s="268">
        <f t="shared" si="21"/>
        <v>0</v>
      </c>
      <c r="O118" s="268">
        <f t="shared" si="21"/>
        <v>0</v>
      </c>
      <c r="P118" s="268">
        <f t="shared" si="21"/>
        <v>0</v>
      </c>
      <c r="Q118" s="268">
        <f t="shared" si="21"/>
        <v>0</v>
      </c>
      <c r="R118" s="268">
        <f t="shared" si="21"/>
        <v>0</v>
      </c>
      <c r="S118" s="268">
        <f t="shared" si="21"/>
        <v>0</v>
      </c>
      <c r="T118" s="268">
        <f t="shared" si="21"/>
        <v>0</v>
      </c>
      <c r="U118" s="268">
        <f t="shared" si="21"/>
        <v>0</v>
      </c>
      <c r="V118" s="268">
        <f t="shared" si="21"/>
        <v>0</v>
      </c>
      <c r="W118" s="268">
        <f t="shared" si="21"/>
        <v>0</v>
      </c>
      <c r="DA118" s="76"/>
    </row>
    <row r="119" spans="1:105" ht="12" customHeight="1" x14ac:dyDescent="0.25">
      <c r="A119" s="202" t="s">
        <v>93</v>
      </c>
      <c r="B119" s="269">
        <f t="shared" ref="B119:W119" si="22">IF(B$56=0,0,B$56/B$54)</f>
        <v>0</v>
      </c>
      <c r="C119" s="269">
        <f t="shared" si="22"/>
        <v>0</v>
      </c>
      <c r="D119" s="269">
        <f t="shared" si="22"/>
        <v>0</v>
      </c>
      <c r="E119" s="269">
        <f t="shared" si="22"/>
        <v>0</v>
      </c>
      <c r="F119" s="269">
        <f t="shared" si="22"/>
        <v>0</v>
      </c>
      <c r="G119" s="269">
        <f t="shared" si="22"/>
        <v>0</v>
      </c>
      <c r="H119" s="269">
        <f t="shared" si="22"/>
        <v>0</v>
      </c>
      <c r="I119" s="269">
        <f t="shared" si="22"/>
        <v>0</v>
      </c>
      <c r="J119" s="269">
        <f t="shared" si="22"/>
        <v>0</v>
      </c>
      <c r="K119" s="269">
        <f t="shared" si="22"/>
        <v>0</v>
      </c>
      <c r="L119" s="269">
        <f t="shared" si="22"/>
        <v>0</v>
      </c>
      <c r="M119" s="269">
        <f t="shared" si="22"/>
        <v>0</v>
      </c>
      <c r="N119" s="269">
        <f t="shared" si="22"/>
        <v>0</v>
      </c>
      <c r="O119" s="269">
        <f t="shared" si="22"/>
        <v>0</v>
      </c>
      <c r="P119" s="269">
        <f t="shared" si="22"/>
        <v>0</v>
      </c>
      <c r="Q119" s="269">
        <f t="shared" si="22"/>
        <v>0</v>
      </c>
      <c r="R119" s="269">
        <f t="shared" si="22"/>
        <v>0</v>
      </c>
      <c r="S119" s="269">
        <f t="shared" si="22"/>
        <v>0</v>
      </c>
      <c r="T119" s="269">
        <f t="shared" si="22"/>
        <v>0</v>
      </c>
      <c r="U119" s="269">
        <f t="shared" si="22"/>
        <v>0</v>
      </c>
      <c r="V119" s="269">
        <f t="shared" si="22"/>
        <v>0</v>
      </c>
      <c r="W119" s="269">
        <f t="shared" si="22"/>
        <v>0</v>
      </c>
      <c r="DA119" s="77"/>
    </row>
    <row r="120" spans="1:105" ht="12" customHeight="1" x14ac:dyDescent="0.25">
      <c r="A120" s="202" t="s">
        <v>94</v>
      </c>
      <c r="B120" s="269">
        <f t="shared" ref="B120:W120" si="23">IF(B$57=0,0,B$57/B$54)</f>
        <v>0</v>
      </c>
      <c r="C120" s="269">
        <f t="shared" si="23"/>
        <v>0</v>
      </c>
      <c r="D120" s="269">
        <f t="shared" si="23"/>
        <v>0</v>
      </c>
      <c r="E120" s="269">
        <f t="shared" si="23"/>
        <v>0</v>
      </c>
      <c r="F120" s="269">
        <f t="shared" si="23"/>
        <v>0</v>
      </c>
      <c r="G120" s="269">
        <f t="shared" si="23"/>
        <v>0</v>
      </c>
      <c r="H120" s="269">
        <f t="shared" si="23"/>
        <v>0</v>
      </c>
      <c r="I120" s="269">
        <f t="shared" si="23"/>
        <v>0</v>
      </c>
      <c r="J120" s="269">
        <f t="shared" si="23"/>
        <v>0</v>
      </c>
      <c r="K120" s="269">
        <f t="shared" si="23"/>
        <v>0</v>
      </c>
      <c r="L120" s="269">
        <f t="shared" si="23"/>
        <v>0</v>
      </c>
      <c r="M120" s="269">
        <f t="shared" si="23"/>
        <v>0</v>
      </c>
      <c r="N120" s="269">
        <f t="shared" si="23"/>
        <v>0</v>
      </c>
      <c r="O120" s="269">
        <f t="shared" si="23"/>
        <v>0</v>
      </c>
      <c r="P120" s="269">
        <f t="shared" si="23"/>
        <v>0</v>
      </c>
      <c r="Q120" s="269">
        <f t="shared" si="23"/>
        <v>0</v>
      </c>
      <c r="R120" s="269">
        <f t="shared" si="23"/>
        <v>0</v>
      </c>
      <c r="S120" s="269">
        <f t="shared" si="23"/>
        <v>0</v>
      </c>
      <c r="T120" s="269">
        <f t="shared" si="23"/>
        <v>0</v>
      </c>
      <c r="U120" s="269">
        <f t="shared" si="23"/>
        <v>0</v>
      </c>
      <c r="V120" s="269">
        <f t="shared" si="23"/>
        <v>0</v>
      </c>
      <c r="W120" s="269">
        <f t="shared" si="23"/>
        <v>0</v>
      </c>
      <c r="DA120" s="77"/>
    </row>
    <row r="121" spans="1:105" ht="12" customHeight="1" x14ac:dyDescent="0.25">
      <c r="A121" s="202" t="s">
        <v>95</v>
      </c>
      <c r="B121" s="269">
        <f t="shared" ref="B121:W121" si="24">IF(B$58=0,0,B$58/B$54)</f>
        <v>0</v>
      </c>
      <c r="C121" s="269">
        <f t="shared" si="24"/>
        <v>0</v>
      </c>
      <c r="D121" s="269">
        <f t="shared" si="24"/>
        <v>0</v>
      </c>
      <c r="E121" s="269">
        <f t="shared" si="24"/>
        <v>0</v>
      </c>
      <c r="F121" s="269">
        <f t="shared" si="24"/>
        <v>0</v>
      </c>
      <c r="G121" s="269">
        <f t="shared" si="24"/>
        <v>0</v>
      </c>
      <c r="H121" s="269">
        <f t="shared" si="24"/>
        <v>0</v>
      </c>
      <c r="I121" s="269">
        <f t="shared" si="24"/>
        <v>0</v>
      </c>
      <c r="J121" s="269">
        <f t="shared" si="24"/>
        <v>0</v>
      </c>
      <c r="K121" s="269">
        <f t="shared" si="24"/>
        <v>0</v>
      </c>
      <c r="L121" s="269">
        <f t="shared" si="24"/>
        <v>0</v>
      </c>
      <c r="M121" s="269">
        <f t="shared" si="24"/>
        <v>0</v>
      </c>
      <c r="N121" s="269">
        <f t="shared" si="24"/>
        <v>0</v>
      </c>
      <c r="O121" s="269">
        <f t="shared" si="24"/>
        <v>0</v>
      </c>
      <c r="P121" s="269">
        <f t="shared" si="24"/>
        <v>0</v>
      </c>
      <c r="Q121" s="269">
        <f t="shared" si="24"/>
        <v>0</v>
      </c>
      <c r="R121" s="269">
        <f t="shared" si="24"/>
        <v>0</v>
      </c>
      <c r="S121" s="269">
        <f t="shared" si="24"/>
        <v>0</v>
      </c>
      <c r="T121" s="269">
        <f t="shared" si="24"/>
        <v>0</v>
      </c>
      <c r="U121" s="269">
        <f t="shared" si="24"/>
        <v>0</v>
      </c>
      <c r="V121" s="269">
        <f t="shared" si="24"/>
        <v>0</v>
      </c>
      <c r="W121" s="269">
        <f t="shared" si="24"/>
        <v>0</v>
      </c>
      <c r="DA121" s="77"/>
    </row>
    <row r="122" spans="1:105" ht="12" customHeight="1" x14ac:dyDescent="0.25">
      <c r="A122" s="56" t="s">
        <v>96</v>
      </c>
      <c r="B122" s="270">
        <f t="shared" ref="B122:W122" si="25">IF(B$59=0,0,B$59/B$54)</f>
        <v>5.7888351248418723E-4</v>
      </c>
      <c r="C122" s="270">
        <f t="shared" si="25"/>
        <v>7.4240281717114691E-4</v>
      </c>
      <c r="D122" s="270">
        <f t="shared" si="25"/>
        <v>7.4405106321967583E-4</v>
      </c>
      <c r="E122" s="270">
        <f t="shared" si="25"/>
        <v>6.9477191442215481E-4</v>
      </c>
      <c r="F122" s="270">
        <f t="shared" si="25"/>
        <v>6.6004154443169514E-4</v>
      </c>
      <c r="G122" s="270">
        <f t="shared" si="25"/>
        <v>8.673970137301996E-4</v>
      </c>
      <c r="H122" s="270">
        <f t="shared" si="25"/>
        <v>8.7026163447057037E-4</v>
      </c>
      <c r="I122" s="270">
        <f t="shared" si="25"/>
        <v>8.3864147224526936E-4</v>
      </c>
      <c r="J122" s="270">
        <f t="shared" si="25"/>
        <v>9.3857616102318057E-4</v>
      </c>
      <c r="K122" s="270">
        <f t="shared" si="25"/>
        <v>1.1972478468897875E-3</v>
      </c>
      <c r="L122" s="270">
        <f t="shared" si="25"/>
        <v>1.1757135331330636E-3</v>
      </c>
      <c r="M122" s="270">
        <f t="shared" si="25"/>
        <v>7.968283712209835E-4</v>
      </c>
      <c r="N122" s="270">
        <f t="shared" si="25"/>
        <v>8.0868923960934931E-4</v>
      </c>
      <c r="O122" s="270">
        <f t="shared" si="25"/>
        <v>7.6184050603214496E-4</v>
      </c>
      <c r="P122" s="270">
        <f t="shared" si="25"/>
        <v>8.1712040081686154E-4</v>
      </c>
      <c r="Q122" s="270">
        <f t="shared" si="25"/>
        <v>8.3296022457837152E-4</v>
      </c>
      <c r="R122" s="270">
        <f t="shared" si="25"/>
        <v>7.9204324885022187E-4</v>
      </c>
      <c r="S122" s="270">
        <f t="shared" si="25"/>
        <v>8.5602762161543825E-4</v>
      </c>
      <c r="T122" s="270">
        <f t="shared" si="25"/>
        <v>7.667818173447197E-4</v>
      </c>
      <c r="U122" s="270">
        <f t="shared" si="25"/>
        <v>7.8015053042294999E-4</v>
      </c>
      <c r="V122" s="270">
        <f t="shared" si="25"/>
        <v>9.2089191736318939E-4</v>
      </c>
      <c r="W122" s="270">
        <f t="shared" si="25"/>
        <v>8.1901924057379313E-4</v>
      </c>
      <c r="DA122" s="78"/>
    </row>
    <row r="123" spans="1:105" ht="12" customHeight="1" x14ac:dyDescent="0.25">
      <c r="A123" s="203" t="s">
        <v>222</v>
      </c>
      <c r="B123" s="271">
        <f t="shared" ref="B123:W123" si="26">IF(B$65=0,0,B$65/B$54)</f>
        <v>0.1280253949602255</v>
      </c>
      <c r="C123" s="271">
        <f t="shared" si="26"/>
        <v>0.11783695180956621</v>
      </c>
      <c r="D123" s="271">
        <f t="shared" si="26"/>
        <v>0.13273405973162414</v>
      </c>
      <c r="E123" s="271">
        <f t="shared" si="26"/>
        <v>0.14405056126321303</v>
      </c>
      <c r="F123" s="271">
        <f t="shared" si="26"/>
        <v>0.14075675989807615</v>
      </c>
      <c r="G123" s="271">
        <f t="shared" si="26"/>
        <v>0.14351937695902156</v>
      </c>
      <c r="H123" s="271">
        <f t="shared" si="26"/>
        <v>0.13572087101935865</v>
      </c>
      <c r="I123" s="271">
        <f t="shared" si="26"/>
        <v>0.13483828388930152</v>
      </c>
      <c r="J123" s="271">
        <f t="shared" si="26"/>
        <v>0.13705209648907657</v>
      </c>
      <c r="K123" s="271">
        <f t="shared" si="26"/>
        <v>0.15026033899371777</v>
      </c>
      <c r="L123" s="271">
        <f t="shared" si="26"/>
        <v>0.14251309164125728</v>
      </c>
      <c r="M123" s="271">
        <f t="shared" si="26"/>
        <v>0.14268074540303527</v>
      </c>
      <c r="N123" s="271">
        <f t="shared" si="26"/>
        <v>0.14824617159941428</v>
      </c>
      <c r="O123" s="271">
        <f t="shared" si="26"/>
        <v>0.13864464251210259</v>
      </c>
      <c r="P123" s="271">
        <f t="shared" si="26"/>
        <v>0.14664038871446927</v>
      </c>
      <c r="Q123" s="271">
        <f t="shared" si="26"/>
        <v>0.14790830589477966</v>
      </c>
      <c r="R123" s="271">
        <f t="shared" si="26"/>
        <v>0.14675684151301324</v>
      </c>
      <c r="S123" s="271">
        <f t="shared" si="26"/>
        <v>0.15027844958514339</v>
      </c>
      <c r="T123" s="271">
        <f t="shared" si="26"/>
        <v>0.13963761496474761</v>
      </c>
      <c r="U123" s="271">
        <f t="shared" si="26"/>
        <v>0.15261738739752773</v>
      </c>
      <c r="V123" s="271">
        <f t="shared" si="26"/>
        <v>0.16291168522243155</v>
      </c>
      <c r="W123" s="271">
        <f t="shared" si="26"/>
        <v>0.1530384928996576</v>
      </c>
      <c r="DA123" s="79"/>
    </row>
    <row r="124" spans="1:105" ht="12" customHeight="1" x14ac:dyDescent="0.25">
      <c r="A124" s="203" t="s">
        <v>228</v>
      </c>
      <c r="B124" s="271">
        <f t="shared" ref="B124:W124" si="27">IF(B$71=0,0,B$71/B$54)</f>
        <v>0</v>
      </c>
      <c r="C124" s="271">
        <f t="shared" si="27"/>
        <v>0</v>
      </c>
      <c r="D124" s="271">
        <f t="shared" si="27"/>
        <v>0</v>
      </c>
      <c r="E124" s="271">
        <f t="shared" si="27"/>
        <v>0</v>
      </c>
      <c r="F124" s="271">
        <f t="shared" si="27"/>
        <v>0</v>
      </c>
      <c r="G124" s="271">
        <f t="shared" si="27"/>
        <v>0</v>
      </c>
      <c r="H124" s="271">
        <f t="shared" si="27"/>
        <v>0</v>
      </c>
      <c r="I124" s="271">
        <f t="shared" si="27"/>
        <v>0</v>
      </c>
      <c r="J124" s="271">
        <f t="shared" si="27"/>
        <v>0</v>
      </c>
      <c r="K124" s="271">
        <f t="shared" si="27"/>
        <v>0</v>
      </c>
      <c r="L124" s="271">
        <f t="shared" si="27"/>
        <v>0</v>
      </c>
      <c r="M124" s="271">
        <f t="shared" si="27"/>
        <v>0</v>
      </c>
      <c r="N124" s="271">
        <f t="shared" si="27"/>
        <v>0</v>
      </c>
      <c r="O124" s="271">
        <f t="shared" si="27"/>
        <v>0</v>
      </c>
      <c r="P124" s="271">
        <f t="shared" si="27"/>
        <v>0</v>
      </c>
      <c r="Q124" s="271">
        <f t="shared" si="27"/>
        <v>0</v>
      </c>
      <c r="R124" s="271">
        <f t="shared" si="27"/>
        <v>0</v>
      </c>
      <c r="S124" s="271">
        <f t="shared" si="27"/>
        <v>0</v>
      </c>
      <c r="T124" s="271">
        <f t="shared" si="27"/>
        <v>0</v>
      </c>
      <c r="U124" s="271">
        <f t="shared" si="27"/>
        <v>0</v>
      </c>
      <c r="V124" s="271">
        <f t="shared" si="27"/>
        <v>0</v>
      </c>
      <c r="W124" s="271">
        <f t="shared" si="27"/>
        <v>0</v>
      </c>
      <c r="DA124" s="79"/>
    </row>
    <row r="125" spans="1:105" ht="12" customHeight="1" x14ac:dyDescent="0.25">
      <c r="A125" s="203" t="s">
        <v>181</v>
      </c>
      <c r="B125" s="271">
        <f t="shared" ref="B125:W125" si="28">IF(B$72=0,0,B$72/B$54)</f>
        <v>0.13659185930363738</v>
      </c>
      <c r="C125" s="271">
        <f t="shared" si="28"/>
        <v>0.20818245649704989</v>
      </c>
      <c r="D125" s="271">
        <f t="shared" si="28"/>
        <v>0.19668265139089222</v>
      </c>
      <c r="E125" s="271">
        <f t="shared" si="28"/>
        <v>0.16361425876613478</v>
      </c>
      <c r="F125" s="271">
        <f t="shared" si="28"/>
        <v>0.15383165534872276</v>
      </c>
      <c r="G125" s="271">
        <f t="shared" si="28"/>
        <v>0.1967280334708281</v>
      </c>
      <c r="H125" s="271">
        <f t="shared" si="28"/>
        <v>0.20031796868133928</v>
      </c>
      <c r="I125" s="271">
        <f t="shared" si="28"/>
        <v>0.19430907194489233</v>
      </c>
      <c r="J125" s="271">
        <f t="shared" si="28"/>
        <v>0.21572310631040192</v>
      </c>
      <c r="K125" s="271">
        <f t="shared" si="28"/>
        <v>0.27509596446401419</v>
      </c>
      <c r="L125" s="271">
        <f t="shared" si="28"/>
        <v>0.26805945637151146</v>
      </c>
      <c r="M125" s="271">
        <f t="shared" si="28"/>
        <v>0.18761489856068242</v>
      </c>
      <c r="N125" s="271">
        <f t="shared" si="28"/>
        <v>0.18831131579982041</v>
      </c>
      <c r="O125" s="271">
        <f t="shared" si="28"/>
        <v>0.17590299917550972</v>
      </c>
      <c r="P125" s="271">
        <f t="shared" si="28"/>
        <v>0.18945646148647663</v>
      </c>
      <c r="Q125" s="271">
        <f t="shared" si="28"/>
        <v>0.19230416938814676</v>
      </c>
      <c r="R125" s="271">
        <f t="shared" si="28"/>
        <v>0.18249211409586957</v>
      </c>
      <c r="S125" s="271">
        <f t="shared" si="28"/>
        <v>0.19731128007241736</v>
      </c>
      <c r="T125" s="271">
        <f t="shared" si="28"/>
        <v>0.1775507417794642</v>
      </c>
      <c r="U125" s="271">
        <f t="shared" si="28"/>
        <v>0.1803967103589888</v>
      </c>
      <c r="V125" s="271">
        <f t="shared" si="28"/>
        <v>0.21128281000137905</v>
      </c>
      <c r="W125" s="271">
        <f t="shared" si="28"/>
        <v>0.1884446842342484</v>
      </c>
      <c r="DA125" s="79"/>
    </row>
    <row r="126" spans="1:105" ht="12" customHeight="1" x14ac:dyDescent="0.25">
      <c r="A126" s="62" t="s">
        <v>183</v>
      </c>
      <c r="B126" s="272">
        <f t="shared" ref="B126:W126" si="29">IF(B$73=0,0,B$73/B$54)</f>
        <v>0.13659185930363738</v>
      </c>
      <c r="C126" s="272">
        <f t="shared" si="29"/>
        <v>0.20818245649704989</v>
      </c>
      <c r="D126" s="272">
        <f t="shared" si="29"/>
        <v>0.19668265139089222</v>
      </c>
      <c r="E126" s="272">
        <f t="shared" si="29"/>
        <v>0.16361425876613478</v>
      </c>
      <c r="F126" s="272">
        <f t="shared" si="29"/>
        <v>0.15383165534872276</v>
      </c>
      <c r="G126" s="272">
        <f t="shared" si="29"/>
        <v>0.1967280334708281</v>
      </c>
      <c r="H126" s="272">
        <f t="shared" si="29"/>
        <v>0.20031796868133928</v>
      </c>
      <c r="I126" s="272">
        <f t="shared" si="29"/>
        <v>0.19430907194489233</v>
      </c>
      <c r="J126" s="272">
        <f t="shared" si="29"/>
        <v>0.21572310631040192</v>
      </c>
      <c r="K126" s="272">
        <f t="shared" si="29"/>
        <v>0.27509596446401419</v>
      </c>
      <c r="L126" s="272">
        <f t="shared" si="29"/>
        <v>0.26805945637151146</v>
      </c>
      <c r="M126" s="272">
        <f t="shared" si="29"/>
        <v>0.18761489856068242</v>
      </c>
      <c r="N126" s="272">
        <f t="shared" si="29"/>
        <v>0.18831131579982041</v>
      </c>
      <c r="O126" s="272">
        <f t="shared" si="29"/>
        <v>0.17590299917550972</v>
      </c>
      <c r="P126" s="272">
        <f t="shared" si="29"/>
        <v>0.18945646148647663</v>
      </c>
      <c r="Q126" s="272">
        <f t="shared" si="29"/>
        <v>0.19230416938814676</v>
      </c>
      <c r="R126" s="272">
        <f t="shared" si="29"/>
        <v>0.18249211409586957</v>
      </c>
      <c r="S126" s="272">
        <f t="shared" si="29"/>
        <v>0.19731128007241736</v>
      </c>
      <c r="T126" s="272">
        <f t="shared" si="29"/>
        <v>0.1775507417794642</v>
      </c>
      <c r="U126" s="272">
        <f t="shared" si="29"/>
        <v>0.1803967103589888</v>
      </c>
      <c r="V126" s="272">
        <f t="shared" si="29"/>
        <v>0.21128281000137905</v>
      </c>
      <c r="W126" s="272">
        <f t="shared" si="29"/>
        <v>0.1884446842342484</v>
      </c>
      <c r="DA126" s="80"/>
    </row>
    <row r="127" spans="1:105" ht="12" customHeight="1" x14ac:dyDescent="0.25">
      <c r="A127" s="62" t="s">
        <v>189</v>
      </c>
      <c r="B127" s="272">
        <f t="shared" ref="B127:W127" si="30">IF(B$78=0,0,B$78/B$54)</f>
        <v>0</v>
      </c>
      <c r="C127" s="272">
        <f t="shared" si="30"/>
        <v>0</v>
      </c>
      <c r="D127" s="272">
        <f t="shared" si="30"/>
        <v>0</v>
      </c>
      <c r="E127" s="272">
        <f t="shared" si="30"/>
        <v>0</v>
      </c>
      <c r="F127" s="272">
        <f t="shared" si="30"/>
        <v>0</v>
      </c>
      <c r="G127" s="272">
        <f t="shared" si="30"/>
        <v>0</v>
      </c>
      <c r="H127" s="272">
        <f t="shared" si="30"/>
        <v>0</v>
      </c>
      <c r="I127" s="272">
        <f t="shared" si="30"/>
        <v>0</v>
      </c>
      <c r="J127" s="272">
        <f t="shared" si="30"/>
        <v>0</v>
      </c>
      <c r="K127" s="272">
        <f t="shared" si="30"/>
        <v>0</v>
      </c>
      <c r="L127" s="272">
        <f t="shared" si="30"/>
        <v>0</v>
      </c>
      <c r="M127" s="272">
        <f t="shared" si="30"/>
        <v>0</v>
      </c>
      <c r="N127" s="272">
        <f t="shared" si="30"/>
        <v>0</v>
      </c>
      <c r="O127" s="272">
        <f t="shared" si="30"/>
        <v>0</v>
      </c>
      <c r="P127" s="272">
        <f t="shared" si="30"/>
        <v>0</v>
      </c>
      <c r="Q127" s="272">
        <f t="shared" si="30"/>
        <v>0</v>
      </c>
      <c r="R127" s="272">
        <f t="shared" si="30"/>
        <v>0</v>
      </c>
      <c r="S127" s="272">
        <f t="shared" si="30"/>
        <v>0</v>
      </c>
      <c r="T127" s="272">
        <f t="shared" si="30"/>
        <v>0</v>
      </c>
      <c r="U127" s="272">
        <f t="shared" si="30"/>
        <v>0</v>
      </c>
      <c r="V127" s="272">
        <f t="shared" si="30"/>
        <v>0</v>
      </c>
      <c r="W127" s="272">
        <f t="shared" si="30"/>
        <v>0</v>
      </c>
      <c r="DA127" s="80"/>
    </row>
    <row r="128" spans="1:105" ht="12" customHeight="1" x14ac:dyDescent="0.25">
      <c r="A128" s="203" t="s">
        <v>191</v>
      </c>
      <c r="B128" s="271">
        <f t="shared" ref="B128:W128" si="31">IF(B$79=0,0,B$79/B$54)</f>
        <v>0.10593295417347488</v>
      </c>
      <c r="C128" s="271">
        <f t="shared" si="31"/>
        <v>8.318108718527209E-2</v>
      </c>
      <c r="D128" s="271">
        <f t="shared" si="31"/>
        <v>8.6464253820658435E-2</v>
      </c>
      <c r="E128" s="271">
        <f t="shared" si="31"/>
        <v>7.8211508942121644E-2</v>
      </c>
      <c r="F128" s="271">
        <f t="shared" si="31"/>
        <v>7.2596874526520985E-2</v>
      </c>
      <c r="G128" s="271">
        <f t="shared" si="31"/>
        <v>7.6075652680764508E-2</v>
      </c>
      <c r="H128" s="271">
        <f t="shared" si="31"/>
        <v>7.5993726933956215E-2</v>
      </c>
      <c r="I128" s="271">
        <f t="shared" si="31"/>
        <v>6.9811533979231025E-2</v>
      </c>
      <c r="J128" s="271">
        <f t="shared" si="31"/>
        <v>7.361403085418268E-2</v>
      </c>
      <c r="K128" s="271">
        <f t="shared" si="31"/>
        <v>8.1996231491371224E-2</v>
      </c>
      <c r="L128" s="271">
        <f t="shared" si="31"/>
        <v>7.7789061906941639E-2</v>
      </c>
      <c r="M128" s="271">
        <f t="shared" si="31"/>
        <v>6.3041791784309548E-2</v>
      </c>
      <c r="N128" s="271">
        <f t="shared" si="31"/>
        <v>6.5021004399594171E-2</v>
      </c>
      <c r="O128" s="271">
        <f t="shared" si="31"/>
        <v>6.191120748194498E-2</v>
      </c>
      <c r="P128" s="271">
        <f t="shared" si="31"/>
        <v>7.0175610023526819E-2</v>
      </c>
      <c r="Q128" s="271">
        <f t="shared" si="31"/>
        <v>7.33356840918854E-2</v>
      </c>
      <c r="R128" s="271">
        <f t="shared" si="31"/>
        <v>7.7480847364607655E-2</v>
      </c>
      <c r="S128" s="271">
        <f t="shared" si="31"/>
        <v>7.7579013875510541E-2</v>
      </c>
      <c r="T128" s="271">
        <f t="shared" si="31"/>
        <v>7.6705455098079092E-2</v>
      </c>
      <c r="U128" s="271">
        <f t="shared" si="31"/>
        <v>7.9142843516006214E-2</v>
      </c>
      <c r="V128" s="271">
        <f t="shared" si="31"/>
        <v>8.2622048596963635E-2</v>
      </c>
      <c r="W128" s="271">
        <f t="shared" si="31"/>
        <v>7.4981224104611485E-2</v>
      </c>
      <c r="DA128" s="79"/>
    </row>
    <row r="129" spans="1:105" ht="12" customHeight="1" x14ac:dyDescent="0.25">
      <c r="A129" s="62" t="s">
        <v>192</v>
      </c>
      <c r="B129" s="272">
        <f t="shared" ref="B129:W129" si="32">IF(B$80=0,0,B$80/B$54)</f>
        <v>2.4753947398484442E-2</v>
      </c>
      <c r="C129" s="272">
        <f t="shared" si="32"/>
        <v>3.8725934274296742E-2</v>
      </c>
      <c r="D129" s="272">
        <f t="shared" si="32"/>
        <v>3.6724300839912932E-2</v>
      </c>
      <c r="E129" s="272">
        <f t="shared" si="32"/>
        <v>3.0747191146235055E-2</v>
      </c>
      <c r="F129" s="272">
        <f t="shared" si="32"/>
        <v>2.9235382994004324E-2</v>
      </c>
      <c r="G129" s="272">
        <f t="shared" si="32"/>
        <v>3.7387749557391173E-2</v>
      </c>
      <c r="H129" s="272">
        <f t="shared" si="32"/>
        <v>3.7843248916300969E-2</v>
      </c>
      <c r="I129" s="272">
        <f t="shared" si="32"/>
        <v>3.6656541863786113E-2</v>
      </c>
      <c r="J129" s="272">
        <f t="shared" si="32"/>
        <v>4.0876153581818155E-2</v>
      </c>
      <c r="K129" s="272">
        <f t="shared" si="32"/>
        <v>5.2281410240166394E-2</v>
      </c>
      <c r="L129" s="272">
        <f t="shared" si="32"/>
        <v>5.0944136656531136E-2</v>
      </c>
      <c r="M129" s="272">
        <f t="shared" si="32"/>
        <v>3.4904547917763269E-2</v>
      </c>
      <c r="N129" s="272">
        <f t="shared" si="32"/>
        <v>3.5628777226197526E-2</v>
      </c>
      <c r="O129" s="272">
        <f t="shared" si="32"/>
        <v>3.3281130706239566E-2</v>
      </c>
      <c r="P129" s="272">
        <f t="shared" si="32"/>
        <v>3.5901760232296506E-2</v>
      </c>
      <c r="Q129" s="272">
        <f t="shared" si="32"/>
        <v>3.644043472003998E-2</v>
      </c>
      <c r="R129" s="272">
        <f t="shared" si="32"/>
        <v>3.4632616083606654E-2</v>
      </c>
      <c r="S129" s="272">
        <f t="shared" si="32"/>
        <v>3.7449439360017975E-2</v>
      </c>
      <c r="T129" s="272">
        <f t="shared" si="32"/>
        <v>3.3714733091254043E-2</v>
      </c>
      <c r="U129" s="272">
        <f t="shared" si="32"/>
        <v>3.4258939913495871E-2</v>
      </c>
      <c r="V129" s="272">
        <f t="shared" si="32"/>
        <v>4.013655114261927E-2</v>
      </c>
      <c r="W129" s="272">
        <f t="shared" si="32"/>
        <v>3.5801904139397399E-2</v>
      </c>
      <c r="DA129" s="80"/>
    </row>
    <row r="130" spans="1:105" ht="12" customHeight="1" x14ac:dyDescent="0.25">
      <c r="A130" s="62" t="s">
        <v>197</v>
      </c>
      <c r="B130" s="272">
        <f t="shared" ref="B130:W130" si="33">IF(B$84=0,0,B$84/B$54)</f>
        <v>8.1179006774990445E-2</v>
      </c>
      <c r="C130" s="272">
        <f t="shared" si="33"/>
        <v>4.4455152910975348E-2</v>
      </c>
      <c r="D130" s="272">
        <f t="shared" si="33"/>
        <v>4.9739952980745503E-2</v>
      </c>
      <c r="E130" s="272">
        <f t="shared" si="33"/>
        <v>4.7464317795886592E-2</v>
      </c>
      <c r="F130" s="272">
        <f t="shared" si="33"/>
        <v>4.3361491532516651E-2</v>
      </c>
      <c r="G130" s="272">
        <f t="shared" si="33"/>
        <v>3.8687903123373328E-2</v>
      </c>
      <c r="H130" s="272">
        <f t="shared" si="33"/>
        <v>3.8150478017655247E-2</v>
      </c>
      <c r="I130" s="272">
        <f t="shared" si="33"/>
        <v>3.3154992115444919E-2</v>
      </c>
      <c r="J130" s="272">
        <f t="shared" si="33"/>
        <v>3.2737877272364518E-2</v>
      </c>
      <c r="K130" s="272">
        <f t="shared" si="33"/>
        <v>2.9714821251204837E-2</v>
      </c>
      <c r="L130" s="272">
        <f t="shared" si="33"/>
        <v>2.6844925250410497E-2</v>
      </c>
      <c r="M130" s="272">
        <f t="shared" si="33"/>
        <v>2.8137243866546282E-2</v>
      </c>
      <c r="N130" s="272">
        <f t="shared" si="33"/>
        <v>2.9392227173396651E-2</v>
      </c>
      <c r="O130" s="272">
        <f t="shared" si="33"/>
        <v>2.8630076775705407E-2</v>
      </c>
      <c r="P130" s="272">
        <f t="shared" si="33"/>
        <v>3.4273849791230306E-2</v>
      </c>
      <c r="Q130" s="272">
        <f t="shared" si="33"/>
        <v>3.6895249371845421E-2</v>
      </c>
      <c r="R130" s="272">
        <f t="shared" si="33"/>
        <v>4.2848231281001001E-2</v>
      </c>
      <c r="S130" s="272">
        <f t="shared" si="33"/>
        <v>4.0129574515492573E-2</v>
      </c>
      <c r="T130" s="272">
        <f t="shared" si="33"/>
        <v>4.2990722006825056E-2</v>
      </c>
      <c r="U130" s="272">
        <f t="shared" si="33"/>
        <v>4.4883903602510357E-2</v>
      </c>
      <c r="V130" s="272">
        <f t="shared" si="33"/>
        <v>4.2485497454344365E-2</v>
      </c>
      <c r="W130" s="272">
        <f t="shared" si="33"/>
        <v>3.9179319965214079E-2</v>
      </c>
      <c r="DA130" s="80"/>
    </row>
    <row r="131" spans="1:105" ht="12" customHeight="1" x14ac:dyDescent="0.25">
      <c r="A131" s="103" t="s">
        <v>209</v>
      </c>
      <c r="B131" s="282">
        <f t="shared" ref="B131:W131" si="34">IF(B$95=0,0,B$95/B$54)</f>
        <v>0</v>
      </c>
      <c r="C131" s="282">
        <f t="shared" si="34"/>
        <v>0</v>
      </c>
      <c r="D131" s="282">
        <f t="shared" si="34"/>
        <v>0</v>
      </c>
      <c r="E131" s="282">
        <f t="shared" si="34"/>
        <v>0</v>
      </c>
      <c r="F131" s="282">
        <f t="shared" si="34"/>
        <v>0</v>
      </c>
      <c r="G131" s="282">
        <f t="shared" si="34"/>
        <v>0</v>
      </c>
      <c r="H131" s="282">
        <f t="shared" si="34"/>
        <v>0</v>
      </c>
      <c r="I131" s="282">
        <f t="shared" si="34"/>
        <v>0</v>
      </c>
      <c r="J131" s="282">
        <f t="shared" si="34"/>
        <v>0</v>
      </c>
      <c r="K131" s="282">
        <f t="shared" si="34"/>
        <v>0</v>
      </c>
      <c r="L131" s="282">
        <f t="shared" si="34"/>
        <v>0</v>
      </c>
      <c r="M131" s="282">
        <f t="shared" si="34"/>
        <v>0</v>
      </c>
      <c r="N131" s="282">
        <f t="shared" si="34"/>
        <v>0</v>
      </c>
      <c r="O131" s="282">
        <f t="shared" si="34"/>
        <v>0</v>
      </c>
      <c r="P131" s="282">
        <f t="shared" si="34"/>
        <v>0</v>
      </c>
      <c r="Q131" s="282">
        <f t="shared" si="34"/>
        <v>0</v>
      </c>
      <c r="R131" s="282">
        <f t="shared" si="34"/>
        <v>0</v>
      </c>
      <c r="S131" s="282">
        <f t="shared" si="34"/>
        <v>0</v>
      </c>
      <c r="T131" s="282">
        <f t="shared" si="34"/>
        <v>0</v>
      </c>
      <c r="U131" s="282">
        <f t="shared" si="34"/>
        <v>0</v>
      </c>
      <c r="V131" s="282">
        <f t="shared" si="34"/>
        <v>0</v>
      </c>
      <c r="W131" s="282">
        <f t="shared" si="34"/>
        <v>0</v>
      </c>
      <c r="DA131" s="104"/>
    </row>
    <row r="132" spans="1:105" ht="12" customHeight="1" x14ac:dyDescent="0.25">
      <c r="A132" s="100" t="s">
        <v>106</v>
      </c>
      <c r="B132" s="283">
        <f t="shared" ref="B132:W132" si="35">IF(B$96=0,0,B$96/B$54)</f>
        <v>0.62887090805017809</v>
      </c>
      <c r="C132" s="283">
        <f t="shared" si="35"/>
        <v>0.59005710169094072</v>
      </c>
      <c r="D132" s="283">
        <f t="shared" si="35"/>
        <v>0.58337498399360554</v>
      </c>
      <c r="E132" s="283">
        <f t="shared" si="35"/>
        <v>0.61342889911410836</v>
      </c>
      <c r="F132" s="283">
        <f t="shared" si="35"/>
        <v>0.63215466868224857</v>
      </c>
      <c r="G132" s="283">
        <f t="shared" si="35"/>
        <v>0.58280953987565576</v>
      </c>
      <c r="H132" s="283">
        <f t="shared" si="35"/>
        <v>0.58709717173087528</v>
      </c>
      <c r="I132" s="283">
        <f t="shared" si="35"/>
        <v>0.60020246871432981</v>
      </c>
      <c r="J132" s="283">
        <f t="shared" si="35"/>
        <v>0.57267219018531557</v>
      </c>
      <c r="K132" s="283">
        <f t="shared" si="35"/>
        <v>0.49145021720400711</v>
      </c>
      <c r="L132" s="283">
        <f t="shared" si="35"/>
        <v>0.5104626765471566</v>
      </c>
      <c r="M132" s="283">
        <f t="shared" si="35"/>
        <v>0.60586573588075177</v>
      </c>
      <c r="N132" s="283">
        <f t="shared" si="35"/>
        <v>0.59761281896156182</v>
      </c>
      <c r="O132" s="283">
        <f t="shared" si="35"/>
        <v>0.6227793103244107</v>
      </c>
      <c r="P132" s="283">
        <f t="shared" si="35"/>
        <v>0.59291041937471034</v>
      </c>
      <c r="Q132" s="283">
        <f t="shared" si="35"/>
        <v>0.58561888040060983</v>
      </c>
      <c r="R132" s="283">
        <f t="shared" si="35"/>
        <v>0.59247815377765922</v>
      </c>
      <c r="S132" s="283">
        <f t="shared" si="35"/>
        <v>0.57397522884531327</v>
      </c>
      <c r="T132" s="283">
        <f t="shared" si="35"/>
        <v>0.60533940634036443</v>
      </c>
      <c r="U132" s="283">
        <f t="shared" si="35"/>
        <v>0.58706290819705431</v>
      </c>
      <c r="V132" s="283">
        <f t="shared" si="35"/>
        <v>0.5422625642618627</v>
      </c>
      <c r="W132" s="283">
        <f t="shared" si="35"/>
        <v>0.58271657952090872</v>
      </c>
      <c r="DA132" s="106"/>
    </row>
    <row r="133" spans="1:105" ht="12" customHeight="1" x14ac:dyDescent="0.25">
      <c r="A133" s="6"/>
    </row>
    <row r="134" spans="1:105" ht="15" customHeight="1" x14ac:dyDescent="0.25">
      <c r="A134" s="32" t="s">
        <v>432</v>
      </c>
      <c r="B134" s="259"/>
      <c r="C134" s="259"/>
      <c r="D134" s="259"/>
      <c r="E134" s="259"/>
      <c r="F134" s="259"/>
      <c r="G134" s="259"/>
      <c r="H134" s="259"/>
      <c r="I134" s="259"/>
      <c r="J134" s="259"/>
      <c r="K134" s="259"/>
      <c r="L134" s="259"/>
      <c r="M134" s="259"/>
      <c r="N134" s="259"/>
      <c r="O134" s="259"/>
      <c r="P134" s="259"/>
      <c r="Q134" s="259"/>
      <c r="R134" s="259"/>
      <c r="S134" s="259"/>
      <c r="T134" s="259"/>
      <c r="U134" s="259"/>
      <c r="V134" s="259"/>
      <c r="W134" s="259"/>
      <c r="DA134" s="88"/>
    </row>
    <row r="136" spans="1:105" ht="12" customHeight="1" x14ac:dyDescent="0.25">
      <c r="A136" s="35" t="s">
        <v>433</v>
      </c>
      <c r="B136" s="274">
        <f>IF(B$5=0,0,(B$5-B$52)/ISI_fec!B$5)</f>
        <v>1.010726693716018</v>
      </c>
      <c r="C136" s="274">
        <f>IF(C$5=0,0,(C$5-C$52)/ISI_fec!C$5)</f>
        <v>1.056853425969476</v>
      </c>
      <c r="D136" s="274">
        <f>IF(D$5=0,0,(D$5-D$52)/ISI_fec!D$5)</f>
        <v>1.4571596363308705</v>
      </c>
      <c r="E136" s="274">
        <f>IF(E$5=0,0,(E$5-E$52)/ISI_fec!E$5)</f>
        <v>1.4986727461211165</v>
      </c>
      <c r="F136" s="274">
        <f>IF(F$5=0,0,(F$5-F$52)/ISI_fec!F$5)</f>
        <v>1.3471449031072138</v>
      </c>
      <c r="G136" s="274">
        <f>IF(G$5=0,0,(G$5-G$52)/ISI_fec!G$5)</f>
        <v>1.4927239203341411</v>
      </c>
      <c r="H136" s="274">
        <f>IF(H$5=0,0,(H$5-H$52)/ISI_fec!H$5)</f>
        <v>1.5419489177305656</v>
      </c>
      <c r="I136" s="274">
        <f>IF(I$5=0,0,(I$5-I$52)/ISI_fec!I$5)</f>
        <v>1.5531437067436433</v>
      </c>
      <c r="J136" s="274">
        <f>IF(J$5=0,0,(J$5-J$52)/ISI_fec!J$5)</f>
        <v>1.7564366075101383</v>
      </c>
      <c r="K136" s="274">
        <f>IF(K$5=0,0,(K$5-K$52)/ISI_fec!K$5)</f>
        <v>1.8127953175148812</v>
      </c>
      <c r="L136" s="274">
        <f>IF(L$5=0,0,(L$5-L$52)/ISI_fec!L$5)</f>
        <v>1.7207330625208799</v>
      </c>
      <c r="M136" s="274">
        <f>IF(M$5=0,0,(M$5-M$52)/ISI_fec!M$5)</f>
        <v>1.0511520277367219</v>
      </c>
      <c r="N136" s="274">
        <f>IF(N$5=0,0,(N$5-N$52)/ISI_fec!N$5)</f>
        <v>1.0272962798760417</v>
      </c>
      <c r="O136" s="274">
        <f>IF(O$5=0,0,(O$5-O$52)/ISI_fec!O$5)</f>
        <v>1.0179975250248301</v>
      </c>
      <c r="P136" s="274">
        <f>IF(P$5=0,0,(P$5-P$52)/ISI_fec!P$5)</f>
        <v>1.1195840387107194</v>
      </c>
      <c r="Q136" s="274">
        <f>IF(Q$5=0,0,(Q$5-Q$52)/ISI_fec!Q$5)</f>
        <v>1.1470531846572229</v>
      </c>
      <c r="R136" s="274">
        <f>IF(R$5=0,0,(R$5-R$52)/ISI_fec!R$5)</f>
        <v>1.1784946808394361</v>
      </c>
      <c r="S136" s="274">
        <f>IF(S$5=0,0,(S$5-S$52)/ISI_fec!S$5)</f>
        <v>1.2608482575595656</v>
      </c>
      <c r="T136" s="274">
        <f>IF(T$5=0,0,(T$5-T$52)/ISI_fec!T$5)</f>
        <v>1.1257818005359643</v>
      </c>
      <c r="U136" s="274">
        <f>IF(U$5=0,0,(U$5-U$52)/ISI_fec!U$5)</f>
        <v>1.1941063330402246</v>
      </c>
      <c r="V136" s="274">
        <f>IF(V$5=0,0,(V$5-V$52)/ISI_fec!V$5)</f>
        <v>1.3290921752611746</v>
      </c>
      <c r="W136" s="274">
        <f>IF(W$5=0,0,(W$5-W$52)/ISI_fec!W$5)</f>
        <v>1.2333664051271882</v>
      </c>
      <c r="DA136" s="111"/>
    </row>
    <row r="137" spans="1:105" ht="12" customHeight="1" x14ac:dyDescent="0.25">
      <c r="A137" s="55" t="s">
        <v>92</v>
      </c>
      <c r="B137" s="275">
        <f>IF(B$6=0,0,B$6/ISI_fec!B$6)</f>
        <v>0</v>
      </c>
      <c r="C137" s="275">
        <f>IF(C$6=0,0,C$6/ISI_fec!C$6)</f>
        <v>0</v>
      </c>
      <c r="D137" s="275">
        <f>IF(D$6=0,0,D$6/ISI_fec!D$6)</f>
        <v>0</v>
      </c>
      <c r="E137" s="275">
        <f>IF(E$6=0,0,E$6/ISI_fec!E$6)</f>
        <v>0</v>
      </c>
      <c r="F137" s="275">
        <f>IF(F$6=0,0,F$6/ISI_fec!F$6)</f>
        <v>0</v>
      </c>
      <c r="G137" s="275">
        <f>IF(G$6=0,0,G$6/ISI_fec!G$6)</f>
        <v>0</v>
      </c>
      <c r="H137" s="275">
        <f>IF(H$6=0,0,H$6/ISI_fec!H$6)</f>
        <v>0</v>
      </c>
      <c r="I137" s="275">
        <f>IF(I$6=0,0,I$6/ISI_fec!I$6)</f>
        <v>0</v>
      </c>
      <c r="J137" s="275">
        <f>IF(J$6=0,0,J$6/ISI_fec!J$6)</f>
        <v>0</v>
      </c>
      <c r="K137" s="275">
        <f>IF(K$6=0,0,K$6/ISI_fec!K$6)</f>
        <v>0</v>
      </c>
      <c r="L137" s="275">
        <f>IF(L$6=0,0,L$6/ISI_fec!L$6)</f>
        <v>0</v>
      </c>
      <c r="M137" s="275">
        <f>IF(M$6=0,0,M$6/ISI_fec!M$6)</f>
        <v>0</v>
      </c>
      <c r="N137" s="275">
        <f>IF(N$6=0,0,N$6/ISI_fec!N$6)</f>
        <v>0</v>
      </c>
      <c r="O137" s="275">
        <f>IF(O$6=0,0,O$6/ISI_fec!O$6)</f>
        <v>0</v>
      </c>
      <c r="P137" s="275">
        <f>IF(P$6=0,0,P$6/ISI_fec!P$6)</f>
        <v>0</v>
      </c>
      <c r="Q137" s="275">
        <f>IF(Q$6=0,0,Q$6/ISI_fec!Q$6)</f>
        <v>0</v>
      </c>
      <c r="R137" s="275">
        <f>IF(R$6=0,0,R$6/ISI_fec!R$6)</f>
        <v>0</v>
      </c>
      <c r="S137" s="275">
        <f>IF(S$6=0,0,S$6/ISI_fec!S$6)</f>
        <v>0</v>
      </c>
      <c r="T137" s="275">
        <f>IF(T$6=0,0,T$6/ISI_fec!T$6)</f>
        <v>0</v>
      </c>
      <c r="U137" s="275">
        <f>IF(U$6=0,0,U$6/ISI_fec!U$6)</f>
        <v>0</v>
      </c>
      <c r="V137" s="275">
        <f>IF(V$6=0,0,V$6/ISI_fec!V$6)</f>
        <v>0</v>
      </c>
      <c r="W137" s="275">
        <f>IF(W$6=0,0,W$6/ISI_fec!W$6)</f>
        <v>0</v>
      </c>
      <c r="DA137" s="76"/>
    </row>
    <row r="138" spans="1:105" ht="12" customHeight="1" x14ac:dyDescent="0.25">
      <c r="A138" s="202" t="s">
        <v>93</v>
      </c>
      <c r="B138" s="276">
        <f>IF(B$7=0,0,B$7/ISI_fec!B$7)</f>
        <v>0</v>
      </c>
      <c r="C138" s="276">
        <f>IF(C$7=0,0,C$7/ISI_fec!C$7)</f>
        <v>0</v>
      </c>
      <c r="D138" s="276">
        <f>IF(D$7=0,0,D$7/ISI_fec!D$7)</f>
        <v>0</v>
      </c>
      <c r="E138" s="276">
        <f>IF(E$7=0,0,E$7/ISI_fec!E$7)</f>
        <v>0</v>
      </c>
      <c r="F138" s="276">
        <f>IF(F$7=0,0,F$7/ISI_fec!F$7)</f>
        <v>0</v>
      </c>
      <c r="G138" s="276">
        <f>IF(G$7=0,0,G$7/ISI_fec!G$7)</f>
        <v>0</v>
      </c>
      <c r="H138" s="276">
        <f>IF(H$7=0,0,H$7/ISI_fec!H$7)</f>
        <v>0</v>
      </c>
      <c r="I138" s="276">
        <f>IF(I$7=0,0,I$7/ISI_fec!I$7)</f>
        <v>0</v>
      </c>
      <c r="J138" s="276">
        <f>IF(J$7=0,0,J$7/ISI_fec!J$7)</f>
        <v>0</v>
      </c>
      <c r="K138" s="276">
        <f>IF(K$7=0,0,K$7/ISI_fec!K$7)</f>
        <v>0</v>
      </c>
      <c r="L138" s="276">
        <f>IF(L$7=0,0,L$7/ISI_fec!L$7)</f>
        <v>0</v>
      </c>
      <c r="M138" s="276">
        <f>IF(M$7=0,0,M$7/ISI_fec!M$7)</f>
        <v>0</v>
      </c>
      <c r="N138" s="276">
        <f>IF(N$7=0,0,N$7/ISI_fec!N$7)</f>
        <v>0</v>
      </c>
      <c r="O138" s="276">
        <f>IF(O$7=0,0,O$7/ISI_fec!O$7)</f>
        <v>0</v>
      </c>
      <c r="P138" s="276">
        <f>IF(P$7=0,0,P$7/ISI_fec!P$7)</f>
        <v>0</v>
      </c>
      <c r="Q138" s="276">
        <f>IF(Q$7=0,0,Q$7/ISI_fec!Q$7)</f>
        <v>0</v>
      </c>
      <c r="R138" s="276">
        <f>IF(R$7=0,0,R$7/ISI_fec!R$7)</f>
        <v>0</v>
      </c>
      <c r="S138" s="276">
        <f>IF(S$7=0,0,S$7/ISI_fec!S$7)</f>
        <v>0</v>
      </c>
      <c r="T138" s="276">
        <f>IF(T$7=0,0,T$7/ISI_fec!T$7)</f>
        <v>0</v>
      </c>
      <c r="U138" s="276">
        <f>IF(U$7=0,0,U$7/ISI_fec!U$7)</f>
        <v>0</v>
      </c>
      <c r="V138" s="276">
        <f>IF(V$7=0,0,V$7/ISI_fec!V$7)</f>
        <v>0</v>
      </c>
      <c r="W138" s="276">
        <f>IF(W$7=0,0,W$7/ISI_fec!W$7)</f>
        <v>0</v>
      </c>
      <c r="DA138" s="77"/>
    </row>
    <row r="139" spans="1:105" ht="12" customHeight="1" x14ac:dyDescent="0.25">
      <c r="A139" s="202" t="s">
        <v>94</v>
      </c>
      <c r="B139" s="276">
        <f>IF(B$8=0,0,B$8/ISI_fec!B$8)</f>
        <v>0</v>
      </c>
      <c r="C139" s="276">
        <f>IF(C$8=0,0,C$8/ISI_fec!C$8)</f>
        <v>0</v>
      </c>
      <c r="D139" s="276">
        <f>IF(D$8=0,0,D$8/ISI_fec!D$8)</f>
        <v>0</v>
      </c>
      <c r="E139" s="276">
        <f>IF(E$8=0,0,E$8/ISI_fec!E$8)</f>
        <v>0</v>
      </c>
      <c r="F139" s="276">
        <f>IF(F$8=0,0,F$8/ISI_fec!F$8)</f>
        <v>0</v>
      </c>
      <c r="G139" s="276">
        <f>IF(G$8=0,0,G$8/ISI_fec!G$8)</f>
        <v>0</v>
      </c>
      <c r="H139" s="276">
        <f>IF(H$8=0,0,H$8/ISI_fec!H$8)</f>
        <v>0</v>
      </c>
      <c r="I139" s="276">
        <f>IF(I$8=0,0,I$8/ISI_fec!I$8)</f>
        <v>0</v>
      </c>
      <c r="J139" s="276">
        <f>IF(J$8=0,0,J$8/ISI_fec!J$8)</f>
        <v>0</v>
      </c>
      <c r="K139" s="276">
        <f>IF(K$8=0,0,K$8/ISI_fec!K$8)</f>
        <v>0</v>
      </c>
      <c r="L139" s="276">
        <f>IF(L$8=0,0,L$8/ISI_fec!L$8)</f>
        <v>0</v>
      </c>
      <c r="M139" s="276">
        <f>IF(M$8=0,0,M$8/ISI_fec!M$8)</f>
        <v>0</v>
      </c>
      <c r="N139" s="276">
        <f>IF(N$8=0,0,N$8/ISI_fec!N$8)</f>
        <v>0</v>
      </c>
      <c r="O139" s="276">
        <f>IF(O$8=0,0,O$8/ISI_fec!O$8)</f>
        <v>0</v>
      </c>
      <c r="P139" s="276">
        <f>IF(P$8=0,0,P$8/ISI_fec!P$8)</f>
        <v>0</v>
      </c>
      <c r="Q139" s="276">
        <f>IF(Q$8=0,0,Q$8/ISI_fec!Q$8)</f>
        <v>0</v>
      </c>
      <c r="R139" s="276">
        <f>IF(R$8=0,0,R$8/ISI_fec!R$8)</f>
        <v>0</v>
      </c>
      <c r="S139" s="276">
        <f>IF(S$8=0,0,S$8/ISI_fec!S$8)</f>
        <v>0</v>
      </c>
      <c r="T139" s="276">
        <f>IF(T$8=0,0,T$8/ISI_fec!T$8)</f>
        <v>0</v>
      </c>
      <c r="U139" s="276">
        <f>IF(U$8=0,0,U$8/ISI_fec!U$8)</f>
        <v>0</v>
      </c>
      <c r="V139" s="276">
        <f>IF(V$8=0,0,V$8/ISI_fec!V$8)</f>
        <v>0</v>
      </c>
      <c r="W139" s="276">
        <f>IF(W$8=0,0,W$8/ISI_fec!W$8)</f>
        <v>0</v>
      </c>
      <c r="DA139" s="77"/>
    </row>
    <row r="140" spans="1:105" ht="12" customHeight="1" x14ac:dyDescent="0.25">
      <c r="A140" s="202" t="s">
        <v>95</v>
      </c>
      <c r="B140" s="276">
        <f>IF(B$9=0,0,B$9/ISI_fec!B$9)</f>
        <v>0</v>
      </c>
      <c r="C140" s="276">
        <f>IF(C$9=0,0,C$9/ISI_fec!C$9)</f>
        <v>0</v>
      </c>
      <c r="D140" s="276">
        <f>IF(D$9=0,0,D$9/ISI_fec!D$9)</f>
        <v>0</v>
      </c>
      <c r="E140" s="276">
        <f>IF(E$9=0,0,E$9/ISI_fec!E$9)</f>
        <v>0</v>
      </c>
      <c r="F140" s="276">
        <f>IF(F$9=0,0,F$9/ISI_fec!F$9)</f>
        <v>0</v>
      </c>
      <c r="G140" s="276">
        <f>IF(G$9=0,0,G$9/ISI_fec!G$9)</f>
        <v>0</v>
      </c>
      <c r="H140" s="276">
        <f>IF(H$9=0,0,H$9/ISI_fec!H$9)</f>
        <v>0</v>
      </c>
      <c r="I140" s="276">
        <f>IF(I$9=0,0,I$9/ISI_fec!I$9)</f>
        <v>0</v>
      </c>
      <c r="J140" s="276">
        <f>IF(J$9=0,0,J$9/ISI_fec!J$9)</f>
        <v>0</v>
      </c>
      <c r="K140" s="276">
        <f>IF(K$9=0,0,K$9/ISI_fec!K$9)</f>
        <v>0</v>
      </c>
      <c r="L140" s="276">
        <f>IF(L$9=0,0,L$9/ISI_fec!L$9)</f>
        <v>0</v>
      </c>
      <c r="M140" s="276">
        <f>IF(M$9=0,0,M$9/ISI_fec!M$9)</f>
        <v>0</v>
      </c>
      <c r="N140" s="276">
        <f>IF(N$9=0,0,N$9/ISI_fec!N$9)</f>
        <v>0</v>
      </c>
      <c r="O140" s="276">
        <f>IF(O$9=0,0,O$9/ISI_fec!O$9)</f>
        <v>0</v>
      </c>
      <c r="P140" s="276">
        <f>IF(P$9=0,0,P$9/ISI_fec!P$9)</f>
        <v>0</v>
      </c>
      <c r="Q140" s="276">
        <f>IF(Q$9=0,0,Q$9/ISI_fec!Q$9)</f>
        <v>0</v>
      </c>
      <c r="R140" s="276">
        <f>IF(R$9=0,0,R$9/ISI_fec!R$9)</f>
        <v>0</v>
      </c>
      <c r="S140" s="276">
        <f>IF(S$9=0,0,S$9/ISI_fec!S$9)</f>
        <v>0</v>
      </c>
      <c r="T140" s="276">
        <f>IF(T$9=0,0,T$9/ISI_fec!T$9)</f>
        <v>0</v>
      </c>
      <c r="U140" s="276">
        <f>IF(U$9=0,0,U$9/ISI_fec!U$9)</f>
        <v>0</v>
      </c>
      <c r="V140" s="276">
        <f>IF(V$9=0,0,V$9/ISI_fec!V$9)</f>
        <v>0</v>
      </c>
      <c r="W140" s="276">
        <f>IF(W$9=0,0,W$9/ISI_fec!W$9)</f>
        <v>0</v>
      </c>
      <c r="DA140" s="77"/>
    </row>
    <row r="141" spans="1:105" ht="12" customHeight="1" x14ac:dyDescent="0.25">
      <c r="A141" s="56" t="s">
        <v>96</v>
      </c>
      <c r="B141" s="277">
        <f>IF(B$10=0,0,B$10/ISI_fec!B$10)</f>
        <v>0.43048040295497408</v>
      </c>
      <c r="C141" s="277">
        <f>IF(C$10=0,0,C$10/ISI_fec!C$10)</f>
        <v>0.57390676219897263</v>
      </c>
      <c r="D141" s="277">
        <f>IF(D$10=0,0,D$10/ISI_fec!D$10)</f>
        <v>0.58264807157011633</v>
      </c>
      <c r="E141" s="277">
        <f>IF(E$10=0,0,E$10/ISI_fec!E$10)</f>
        <v>0.51935668332303675</v>
      </c>
      <c r="F141" s="277">
        <f>IF(F$10=0,0,F$10/ISI_fec!F$10)</f>
        <v>0.48608236852155273</v>
      </c>
      <c r="G141" s="277">
        <f>IF(G$10=0,0,G$10/ISI_fec!G$10)</f>
        <v>0.69015020246763914</v>
      </c>
      <c r="H141" s="277">
        <f>IF(H$10=0,0,H$10/ISI_fec!H$10)</f>
        <v>0.74744884757170038</v>
      </c>
      <c r="I141" s="277">
        <f>IF(I$10=0,0,I$10/ISI_fec!I$10)</f>
        <v>0.72500389048667302</v>
      </c>
      <c r="J141" s="277">
        <f>IF(J$10=0,0,J$10/ISI_fec!J$10)</f>
        <v>0.85072885997788106</v>
      </c>
      <c r="K141" s="277">
        <f>IF(K$10=0,0,K$10/ISI_fec!K$10)</f>
        <v>1.0147958120806015</v>
      </c>
      <c r="L141" s="277">
        <f>IF(L$10=0,0,L$10/ISI_fec!L$10)</f>
        <v>1.0258649045024999</v>
      </c>
      <c r="M141" s="277">
        <f>IF(M$10=0,0,M$10/ISI_fec!M$10)</f>
        <v>0.56415792664809417</v>
      </c>
      <c r="N141" s="277">
        <f>IF(N$10=0,0,N$10/ISI_fec!N$10)</f>
        <v>0.54284103240370252</v>
      </c>
      <c r="O141" s="277">
        <f>IF(O$10=0,0,O$10/ISI_fec!O$10)</f>
        <v>0.54237782778504184</v>
      </c>
      <c r="P141" s="277">
        <f>IF(P$10=0,0,P$10/ISI_fec!P$10)</f>
        <v>0.56586134686204048</v>
      </c>
      <c r="Q141" s="277">
        <f>IF(Q$10=0,0,Q$10/ISI_fec!Q$10)</f>
        <v>0.58771846313031084</v>
      </c>
      <c r="R141" s="277">
        <f>IF(R$10=0,0,R$10/ISI_fec!R$10)</f>
        <v>0.57490498740815554</v>
      </c>
      <c r="S141" s="277">
        <f>IF(S$10=0,0,S$10/ISI_fec!S$10)</f>
        <v>0.65522816981383092</v>
      </c>
      <c r="T141" s="277">
        <f>IF(T$10=0,0,T$10/ISI_fec!T$10)</f>
        <v>0.54800387987086607</v>
      </c>
      <c r="U141" s="277">
        <f>IF(U$10=0,0,U$10/ISI_fec!U$10)</f>
        <v>0.55939164193485047</v>
      </c>
      <c r="V141" s="277">
        <f>IF(V$10=0,0,V$10/ISI_fec!V$10)</f>
        <v>0.69514328293648597</v>
      </c>
      <c r="W141" s="277">
        <f>IF(W$10=0,0,W$10/ISI_fec!W$10)</f>
        <v>0.60263938588586108</v>
      </c>
      <c r="DA141" s="78"/>
    </row>
    <row r="142" spans="1:105" ht="12" customHeight="1" x14ac:dyDescent="0.25">
      <c r="A142" s="203" t="s">
        <v>167</v>
      </c>
      <c r="B142" s="278">
        <f>IF(B$16=0,0,B$16/ISI_fec!B$16)</f>
        <v>0.40473902803008305</v>
      </c>
      <c r="C142" s="278">
        <f>IF(C$16=0,0,C$16/ISI_fec!C$16)</f>
        <v>0.37529704819119097</v>
      </c>
      <c r="D142" s="278">
        <f>IF(D$16=0,0,D$16/ISI_fec!D$16)</f>
        <v>0.48218637164411898</v>
      </c>
      <c r="E142" s="278">
        <f>IF(E$16=0,0,E$16/ISI_fec!E$16)</f>
        <v>0.52568577255302407</v>
      </c>
      <c r="F142" s="278">
        <f>IF(F$16=0,0,F$16/ISI_fec!F$16)</f>
        <v>0.48608236852155262</v>
      </c>
      <c r="G142" s="278">
        <f>IF(G$16=0,0,G$16/ISI_fec!G$16)</f>
        <v>0.71112181120662887</v>
      </c>
      <c r="H142" s="278">
        <f>IF(H$16=0,0,H$16/ISI_fec!H$16)</f>
        <v>0.75685837248089072</v>
      </c>
      <c r="I142" s="278">
        <f>IF(I$16=0,0,I$16/ISI_fec!I$16)</f>
        <v>0.73890838909171508</v>
      </c>
      <c r="J142" s="278">
        <f>IF(J$16=0,0,J$16/ISI_fec!J$16)</f>
        <v>0.87978372891488743</v>
      </c>
      <c r="K142" s="278">
        <f>IF(K$16=0,0,K$16/ISI_fec!K$16)</f>
        <v>1.057471953331232</v>
      </c>
      <c r="L142" s="278">
        <f>IF(L$16=0,0,L$16/ISI_fec!L$16)</f>
        <v>1.0551125579882035</v>
      </c>
      <c r="M142" s="278">
        <f>IF(M$16=0,0,M$16/ISI_fec!M$16)</f>
        <v>0.52544538489640602</v>
      </c>
      <c r="N142" s="278">
        <f>IF(N$16=0,0,N$16/ISI_fec!N$16)</f>
        <v>0.49680983333817841</v>
      </c>
      <c r="O142" s="278">
        <f>IF(O$16=0,0,O$16/ISI_fec!O$16)</f>
        <v>0.50175469888880309</v>
      </c>
      <c r="P142" s="278">
        <f>IF(P$16=0,0,P$16/ISI_fec!P$16)</f>
        <v>0.53507629448104543</v>
      </c>
      <c r="Q142" s="278">
        <f>IF(Q$16=0,0,Q$16/ISI_fec!Q$16)</f>
        <v>0.57462319087051605</v>
      </c>
      <c r="R142" s="278">
        <f>IF(R$16=0,0,R$16/ISI_fec!R$16)</f>
        <v>0.57379750695339338</v>
      </c>
      <c r="S142" s="278">
        <f>IF(S$16=0,0,S$16/ISI_fec!S$16)</f>
        <v>0.70280424965693167</v>
      </c>
      <c r="T142" s="278">
        <f>IF(T$16=0,0,T$16/ISI_fec!T$16)</f>
        <v>0.52200543873208938</v>
      </c>
      <c r="U142" s="278">
        <f>IF(U$16=0,0,U$16/ISI_fec!U$16)</f>
        <v>0.61611985743123576</v>
      </c>
      <c r="V142" s="278">
        <f>IF(V$16=0,0,V$16/ISI_fec!V$16)</f>
        <v>0.83961241219053362</v>
      </c>
      <c r="W142" s="278">
        <f>IF(W$16=0,0,W$16/ISI_fec!W$16)</f>
        <v>0.66881050464372527</v>
      </c>
      <c r="DA142" s="79"/>
    </row>
    <row r="143" spans="1:105" ht="12" customHeight="1" x14ac:dyDescent="0.25">
      <c r="A143" s="203" t="s">
        <v>174</v>
      </c>
      <c r="B143" s="278">
        <f>IF(B$22=0,0,B$22/ISI_fec!B$22)</f>
        <v>2.3912466618425778</v>
      </c>
      <c r="C143" s="278">
        <f>IF(C$22=0,0,C$22/ISI_fec!C$22)</f>
        <v>2.3930386419933356</v>
      </c>
      <c r="D143" s="278">
        <f>IF(D$22=0,0,D$22/ISI_fec!D$22)</f>
        <v>3.3838202224136804</v>
      </c>
      <c r="E143" s="278">
        <f>IF(E$22=0,0,E$22/ISI_fec!E$22)</f>
        <v>3.5246315553248375</v>
      </c>
      <c r="F143" s="278">
        <f>IF(F$22=0,0,F$22/ISI_fec!F$22)</f>
        <v>3.3079876233456971</v>
      </c>
      <c r="G143" s="278">
        <f>IF(G$22=0,0,G$22/ISI_fec!G$22)</f>
        <v>3.2748479001469648</v>
      </c>
      <c r="H143" s="278">
        <f>IF(H$22=0,0,H$22/ISI_fec!H$22)</f>
        <v>3.304187170125835</v>
      </c>
      <c r="I143" s="278">
        <f>IF(I$22=0,0,I$22/ISI_fec!I$22)</f>
        <v>3.359711748974211</v>
      </c>
      <c r="J143" s="278">
        <f>IF(J$22=0,0,J$22/ISI_fec!J$22)</f>
        <v>3.5463052253219103</v>
      </c>
      <c r="K143" s="278">
        <f>IF(K$22=0,0,K$22/ISI_fec!K$22)</f>
        <v>3.4801150009160327</v>
      </c>
      <c r="L143" s="278">
        <f>IF(L$22=0,0,L$22/ISI_fec!L$22)</f>
        <v>3.3074568457479732</v>
      </c>
      <c r="M143" s="278">
        <f>IF(M$22=0,0,M$22/ISI_fec!M$22)</f>
        <v>2.5284787544560374</v>
      </c>
      <c r="N143" s="278">
        <f>IF(N$22=0,0,N$22/ISI_fec!N$22)</f>
        <v>2.5272164582736907</v>
      </c>
      <c r="O143" s="278">
        <f>IF(O$22=0,0,O$22/ISI_fec!O$22)</f>
        <v>2.4931232778578511</v>
      </c>
      <c r="P143" s="278">
        <f>IF(P$22=0,0,P$22/ISI_fec!P$22)</f>
        <v>2.6995937569108435</v>
      </c>
      <c r="Q143" s="278">
        <f>IF(Q$22=0,0,Q$22/ISI_fec!Q$22)</f>
        <v>2.6930632943952517</v>
      </c>
      <c r="R143" s="278">
        <f>IF(R$22=0,0,R$22/ISI_fec!R$22)</f>
        <v>2.7767860903967105</v>
      </c>
      <c r="S143" s="278">
        <f>IF(S$22=0,0,S$22/ISI_fec!S$22)</f>
        <v>2.8135944328447229</v>
      </c>
      <c r="T143" s="278">
        <f>IF(T$22=0,0,T$22/ISI_fec!T$22)</f>
        <v>2.6818878070044452</v>
      </c>
      <c r="U143" s="278">
        <f>IF(U$22=0,0,U$22/ISI_fec!U$22)</f>
        <v>2.7962210882569418</v>
      </c>
      <c r="V143" s="278">
        <f>IF(V$22=0,0,V$22/ISI_fec!V$22)</f>
        <v>2.8325125160115991</v>
      </c>
      <c r="W143" s="278">
        <f>IF(W$22=0,0,W$22/ISI_fec!W$22)</f>
        <v>2.8282485569774884</v>
      </c>
      <c r="DA143" s="79"/>
    </row>
    <row r="144" spans="1:105" ht="12" customHeight="1" x14ac:dyDescent="0.25">
      <c r="A144" s="203" t="s">
        <v>181</v>
      </c>
      <c r="B144" s="278">
        <f>IF(B$28=0,0,B$28/ISI_fec!B$28)</f>
        <v>0.45271934174862061</v>
      </c>
      <c r="C144" s="278">
        <f>IF(C$28=0,0,C$28/ISI_fec!C$28)</f>
        <v>0.70891408059607786</v>
      </c>
      <c r="D144" s="278">
        <f>IF(D$28=0,0,D$28/ISI_fec!D$28)</f>
        <v>0.67959704598384174</v>
      </c>
      <c r="E144" s="278">
        <f>IF(E$28=0,0,E$28/ISI_fec!E$28)</f>
        <v>0.5429082869986559</v>
      </c>
      <c r="F144" s="278">
        <f>IF(F$28=0,0,F$28/ISI_fec!F$28)</f>
        <v>0.50276306799340575</v>
      </c>
      <c r="G144" s="278">
        <f>IF(G$28=0,0,G$28/ISI_fec!G$28)</f>
        <v>0.69528528684562652</v>
      </c>
      <c r="H144" s="278">
        <f>IF(H$28=0,0,H$28/ISI_fec!H$28)</f>
        <v>0.76371860784186241</v>
      </c>
      <c r="I144" s="278">
        <f>IF(I$28=0,0,I$28/ISI_fec!I$28)</f>
        <v>0.74547935637918317</v>
      </c>
      <c r="J144" s="278">
        <f>IF(J$28=0,0,J$28/ISI_fec!J$28)</f>
        <v>0.86753267204927653</v>
      </c>
      <c r="K144" s="278">
        <f>IF(K$28=0,0,K$28/ISI_fec!K$28)</f>
        <v>1.0335671030683804</v>
      </c>
      <c r="L144" s="278">
        <f>IF(L$28=0,0,L$28/ISI_fec!L$28)</f>
        <v>1.0377384465659016</v>
      </c>
      <c r="M144" s="278">
        <f>IF(M$28=0,0,M$28/ISI_fec!M$28)</f>
        <v>0.5902367268264056</v>
      </c>
      <c r="N144" s="278">
        <f>IF(N$28=0,0,N$28/ISI_fec!N$28)</f>
        <v>0.5609951843858858</v>
      </c>
      <c r="O144" s="278">
        <f>IF(O$28=0,0,O$28/ISI_fec!O$28)</f>
        <v>0.55605889112155638</v>
      </c>
      <c r="P144" s="278">
        <f>IF(P$28=0,0,P$28/ISI_fec!P$28)</f>
        <v>0.58228647767874664</v>
      </c>
      <c r="Q144" s="278">
        <f>IF(Q$28=0,0,Q$28/ISI_fec!Q$28)</f>
        <v>0.60231633815503383</v>
      </c>
      <c r="R144" s="278">
        <f>IF(R$28=0,0,R$28/ISI_fec!R$28)</f>
        <v>0.58804138129717143</v>
      </c>
      <c r="S144" s="278">
        <f>IF(S$28=0,0,S$28/ISI_fec!S$28)</f>
        <v>0.67025250531174208</v>
      </c>
      <c r="T144" s="278">
        <f>IF(T$28=0,0,T$28/ISI_fec!T$28)</f>
        <v>0.56315969918456033</v>
      </c>
      <c r="U144" s="278">
        <f>IF(U$28=0,0,U$28/ISI_fec!U$28)</f>
        <v>0.57408190570911188</v>
      </c>
      <c r="V144" s="278">
        <f>IF(V$28=0,0,V$28/ISI_fec!V$28)</f>
        <v>0.70784480571117392</v>
      </c>
      <c r="W144" s="278">
        <f>IF(W$28=0,0,W$28/ISI_fec!W$28)</f>
        <v>0.61545398753878666</v>
      </c>
      <c r="DA144" s="79"/>
    </row>
    <row r="145" spans="1:105" ht="12" customHeight="1" x14ac:dyDescent="0.25">
      <c r="A145" s="41" t="s">
        <v>191</v>
      </c>
      <c r="B145" s="279">
        <f>IF(B$35=0,0,B$35/ISI_fec!B$35)</f>
        <v>1.3073026901455638</v>
      </c>
      <c r="C145" s="279">
        <f>IF(C$35=0,0,C$35/ISI_fec!C$35)</f>
        <v>1.1426793980707781</v>
      </c>
      <c r="D145" s="279">
        <f>IF(D$35=0,0,D$35/ISI_fec!D$35)</f>
        <v>1.1694455607830947</v>
      </c>
      <c r="E145" s="279">
        <f>IF(E$35=0,0,E$35/ISI_fec!E$35)</f>
        <v>1.032904261034336</v>
      </c>
      <c r="F145" s="279">
        <f>IF(F$35=0,0,F$35/ISI_fec!F$35)</f>
        <v>0.95825508253445202</v>
      </c>
      <c r="G145" s="279">
        <f>IF(G$35=0,0,G$35/ISI_fec!G$35)</f>
        <v>1.0486255514671883</v>
      </c>
      <c r="H145" s="279">
        <f>IF(H$35=0,0,H$35/ISI_fec!H$35)</f>
        <v>1.0554654483637498</v>
      </c>
      <c r="I145" s="279">
        <f>IF(I$35=0,0,I$35/ISI_fec!I$35)</f>
        <v>1.0291784133012343</v>
      </c>
      <c r="J145" s="279">
        <f>IF(J$35=0,0,J$35/ISI_fec!J$35)</f>
        <v>1.0968182230479977</v>
      </c>
      <c r="K145" s="279">
        <f>IF(K$35=0,0,K$35/ISI_fec!K$35)</f>
        <v>1.061603318182921</v>
      </c>
      <c r="L145" s="279">
        <f>IF(L$35=0,0,L$35/ISI_fec!L$35)</f>
        <v>1.0452165760346381</v>
      </c>
      <c r="M145" s="279">
        <f>IF(M$35=0,0,M$35/ISI_fec!M$35)</f>
        <v>0.7161388572059465</v>
      </c>
      <c r="N145" s="279">
        <f>IF(N$35=0,0,N$35/ISI_fec!N$35)</f>
        <v>0.69368927652929568</v>
      </c>
      <c r="O145" s="279">
        <f>IF(O$35=0,0,O$35/ISI_fec!O$35)</f>
        <v>0.71428257413144636</v>
      </c>
      <c r="P145" s="279">
        <f>IF(P$35=0,0,P$35/ISI_fec!P$35)</f>
        <v>0.80508606858430831</v>
      </c>
      <c r="Q145" s="279">
        <f>IF(Q$35=0,0,Q$35/ISI_fec!Q$35)</f>
        <v>0.87726078117578976</v>
      </c>
      <c r="R145" s="279">
        <f>IF(R$35=0,0,R$35/ISI_fec!R$35)</f>
        <v>0.99209454426180654</v>
      </c>
      <c r="S145" s="279">
        <f>IF(S$35=0,0,S$35/ISI_fec!S$35)</f>
        <v>1.0202248584838363</v>
      </c>
      <c r="T145" s="279">
        <f>IF(T$35=0,0,T$35/ISI_fec!T$35)</f>
        <v>0.96934032352927857</v>
      </c>
      <c r="U145" s="279">
        <f>IF(U$35=0,0,U$35/ISI_fec!U$35)</f>
        <v>0.99472516239018272</v>
      </c>
      <c r="V145" s="279">
        <f>IF(V$35=0,0,V$35/ISI_fec!V$35)</f>
        <v>1.0524319698382318</v>
      </c>
      <c r="W145" s="279">
        <f>IF(W$35=0,0,W$35/ISI_fec!W$35)</f>
        <v>0.9589042950861818</v>
      </c>
      <c r="DA145" s="82"/>
    </row>
    <row r="146" spans="1:105" ht="12" customHeight="1" x14ac:dyDescent="0.25">
      <c r="A146" s="201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DA146" s="173"/>
    </row>
    <row r="147" spans="1:105" ht="12" customHeight="1" x14ac:dyDescent="0.25">
      <c r="A147" s="35" t="s">
        <v>434</v>
      </c>
      <c r="B147" s="274">
        <f>IF(B$54=0,0,(B$54-B$96)/ISI_fec!B$54)</f>
        <v>0.4739000904018022</v>
      </c>
      <c r="C147" s="274">
        <f>IF(C$54=0,0,(C$54-C$96)/ISI_fec!C$54)</f>
        <v>0.54951880952068199</v>
      </c>
      <c r="D147" s="274">
        <f>IF(D$54=0,0,(D$54-D$96)/ISI_fec!D$54)</f>
        <v>0.56313260059280457</v>
      </c>
      <c r="E147" s="274">
        <f>IF(E$54=0,0,(E$54-E$96)/ISI_fec!E$54)</f>
        <v>0.49872481026583154</v>
      </c>
      <c r="F147" s="274">
        <f>IF(F$54=0,0,(F$54-F$96)/ISI_fec!F$54)</f>
        <v>0.46749261573409001</v>
      </c>
      <c r="G147" s="274">
        <f>IF(G$54=0,0,(G$54-G$96)/ISI_fec!G$54)</f>
        <v>0.56914001772213907</v>
      </c>
      <c r="H147" s="274">
        <f>IF(H$54=0,0,(H$54-H$96)/ISI_fec!H$54)</f>
        <v>0.60486722381689551</v>
      </c>
      <c r="I147" s="274">
        <f>IF(I$54=0,0,(I$54-I$96)/ISI_fec!I$54)</f>
        <v>0.5927240337287194</v>
      </c>
      <c r="J147" s="274">
        <f>IF(J$54=0,0,(J$54-J$96)/ISI_fec!J$54)</f>
        <v>0.66468851170002641</v>
      </c>
      <c r="K147" s="274">
        <f>IF(K$54=0,0,(K$54-K$96)/ISI_fec!K$54)</f>
        <v>0.73473254107983799</v>
      </c>
      <c r="L147" s="274">
        <f>IF(L$54=0,0,(L$54-L$96)/ISI_fec!L$54)</f>
        <v>0.72646479932018326</v>
      </c>
      <c r="M147" s="274">
        <f>IF(M$54=0,0,(M$54-M$96)/ISI_fec!M$54)</f>
        <v>0.47442895450375189</v>
      </c>
      <c r="N147" s="274">
        <f>IF(N$54=0,0,(N$54-N$96)/ISI_fec!N$54)</f>
        <v>0.45873940504456628</v>
      </c>
      <c r="O147" s="274">
        <f>IF(O$54=0,0,(O$54-O$96)/ISI_fec!O$54)</f>
        <v>0.45617323733188297</v>
      </c>
      <c r="P147" s="274">
        <f>IF(P$54=0,0,(P$54-P$96)/ISI_fec!P$54)</f>
        <v>0.47995712356013787</v>
      </c>
      <c r="Q147" s="274">
        <f>IF(Q$54=0,0,(Q$54-Q$96)/ISI_fec!Q$54)</f>
        <v>0.49852207710820184</v>
      </c>
      <c r="R147" s="274">
        <f>IF(R$54=0,0,(R$54-R$96)/ISI_fec!R$54)</f>
        <v>0.50724885768976469</v>
      </c>
      <c r="S147" s="274">
        <f>IF(S$54=0,0,(S$54-S$96)/ISI_fec!S$54)</f>
        <v>0.55697623044728994</v>
      </c>
      <c r="T147" s="274">
        <f>IF(T$54=0,0,(T$54-T$96)/ISI_fec!T$54)</f>
        <v>0.48245822614600065</v>
      </c>
      <c r="U147" s="274">
        <f>IF(U$54=0,0,(U$54-U$96)/ISI_fec!U$54)</f>
        <v>0.50591273736022591</v>
      </c>
      <c r="V147" s="274">
        <f>IF(V$54=0,0,(V$54-V$96)/ISI_fec!V$54)</f>
        <v>0.58713906596942855</v>
      </c>
      <c r="W147" s="274">
        <f>IF(W$54=0,0,(W$54-W$96)/ISI_fec!W$54)</f>
        <v>0.52407911259848317</v>
      </c>
      <c r="DA147" s="111"/>
    </row>
    <row r="148" spans="1:105" ht="12" customHeight="1" x14ac:dyDescent="0.25">
      <c r="A148" s="55" t="s">
        <v>92</v>
      </c>
      <c r="B148" s="275">
        <f>IF(B$55=0,0,B$55/ISI_fec!B$55)</f>
        <v>0</v>
      </c>
      <c r="C148" s="275">
        <f>IF(C$55=0,0,C$55/ISI_fec!C$55)</f>
        <v>0</v>
      </c>
      <c r="D148" s="275">
        <f>IF(D$55=0,0,D$55/ISI_fec!D$55)</f>
        <v>0</v>
      </c>
      <c r="E148" s="275">
        <f>IF(E$55=0,0,E$55/ISI_fec!E$55)</f>
        <v>0</v>
      </c>
      <c r="F148" s="275">
        <f>IF(F$55=0,0,F$55/ISI_fec!F$55)</f>
        <v>0</v>
      </c>
      <c r="G148" s="275">
        <f>IF(G$55=0,0,G$55/ISI_fec!G$55)</f>
        <v>0</v>
      </c>
      <c r="H148" s="275">
        <f>IF(H$55=0,0,H$55/ISI_fec!H$55)</f>
        <v>0</v>
      </c>
      <c r="I148" s="275">
        <f>IF(I$55=0,0,I$55/ISI_fec!I$55)</f>
        <v>0</v>
      </c>
      <c r="J148" s="275">
        <f>IF(J$55=0,0,J$55/ISI_fec!J$55)</f>
        <v>0</v>
      </c>
      <c r="K148" s="275">
        <f>IF(K$55=0,0,K$55/ISI_fec!K$55)</f>
        <v>0</v>
      </c>
      <c r="L148" s="275">
        <f>IF(L$55=0,0,L$55/ISI_fec!L$55)</f>
        <v>0</v>
      </c>
      <c r="M148" s="275">
        <f>IF(M$55=0,0,M$55/ISI_fec!M$55)</f>
        <v>0</v>
      </c>
      <c r="N148" s="275">
        <f>IF(N$55=0,0,N$55/ISI_fec!N$55)</f>
        <v>0</v>
      </c>
      <c r="O148" s="275">
        <f>IF(O$55=0,0,O$55/ISI_fec!O$55)</f>
        <v>0</v>
      </c>
      <c r="P148" s="275">
        <f>IF(P$55=0,0,P$55/ISI_fec!P$55)</f>
        <v>0</v>
      </c>
      <c r="Q148" s="275">
        <f>IF(Q$55=0,0,Q$55/ISI_fec!Q$55)</f>
        <v>0</v>
      </c>
      <c r="R148" s="275">
        <f>IF(R$55=0,0,R$55/ISI_fec!R$55)</f>
        <v>0</v>
      </c>
      <c r="S148" s="275">
        <f>IF(S$55=0,0,S$55/ISI_fec!S$55)</f>
        <v>0</v>
      </c>
      <c r="T148" s="275">
        <f>IF(T$55=0,0,T$55/ISI_fec!T$55)</f>
        <v>0</v>
      </c>
      <c r="U148" s="275">
        <f>IF(U$55=0,0,U$55/ISI_fec!U$55)</f>
        <v>0</v>
      </c>
      <c r="V148" s="275">
        <f>IF(V$55=0,0,V$55/ISI_fec!V$55)</f>
        <v>0</v>
      </c>
      <c r="W148" s="275">
        <f>IF(W$55=0,0,W$55/ISI_fec!W$55)</f>
        <v>0</v>
      </c>
      <c r="DA148" s="76"/>
    </row>
    <row r="149" spans="1:105" ht="12" customHeight="1" x14ac:dyDescent="0.25">
      <c r="A149" s="202" t="s">
        <v>93</v>
      </c>
      <c r="B149" s="276">
        <f>IF(B$56=0,0,B$56/ISI_fec!B$56)</f>
        <v>0</v>
      </c>
      <c r="C149" s="276">
        <f>IF(C$56=0,0,C$56/ISI_fec!C$56)</f>
        <v>0</v>
      </c>
      <c r="D149" s="276">
        <f>IF(D$56=0,0,D$56/ISI_fec!D$56)</f>
        <v>0</v>
      </c>
      <c r="E149" s="276">
        <f>IF(E$56=0,0,E$56/ISI_fec!E$56)</f>
        <v>0</v>
      </c>
      <c r="F149" s="276">
        <f>IF(F$56=0,0,F$56/ISI_fec!F$56)</f>
        <v>0</v>
      </c>
      <c r="G149" s="276">
        <f>IF(G$56=0,0,G$56/ISI_fec!G$56)</f>
        <v>0</v>
      </c>
      <c r="H149" s="276">
        <f>IF(H$56=0,0,H$56/ISI_fec!H$56)</f>
        <v>0</v>
      </c>
      <c r="I149" s="276">
        <f>IF(I$56=0,0,I$56/ISI_fec!I$56)</f>
        <v>0</v>
      </c>
      <c r="J149" s="276">
        <f>IF(J$56=0,0,J$56/ISI_fec!J$56)</f>
        <v>0</v>
      </c>
      <c r="K149" s="276">
        <f>IF(K$56=0,0,K$56/ISI_fec!K$56)</f>
        <v>0</v>
      </c>
      <c r="L149" s="276">
        <f>IF(L$56=0,0,L$56/ISI_fec!L$56)</f>
        <v>0</v>
      </c>
      <c r="M149" s="276">
        <f>IF(M$56=0,0,M$56/ISI_fec!M$56)</f>
        <v>0</v>
      </c>
      <c r="N149" s="276">
        <f>IF(N$56=0,0,N$56/ISI_fec!N$56)</f>
        <v>0</v>
      </c>
      <c r="O149" s="276">
        <f>IF(O$56=0,0,O$56/ISI_fec!O$56)</f>
        <v>0</v>
      </c>
      <c r="P149" s="276">
        <f>IF(P$56=0,0,P$56/ISI_fec!P$56)</f>
        <v>0</v>
      </c>
      <c r="Q149" s="276">
        <f>IF(Q$56=0,0,Q$56/ISI_fec!Q$56)</f>
        <v>0</v>
      </c>
      <c r="R149" s="276">
        <f>IF(R$56=0,0,R$56/ISI_fec!R$56)</f>
        <v>0</v>
      </c>
      <c r="S149" s="276">
        <f>IF(S$56=0,0,S$56/ISI_fec!S$56)</f>
        <v>0</v>
      </c>
      <c r="T149" s="276">
        <f>IF(T$56=0,0,T$56/ISI_fec!T$56)</f>
        <v>0</v>
      </c>
      <c r="U149" s="276">
        <f>IF(U$56=0,0,U$56/ISI_fec!U$56)</f>
        <v>0</v>
      </c>
      <c r="V149" s="276">
        <f>IF(V$56=0,0,V$56/ISI_fec!V$56)</f>
        <v>0</v>
      </c>
      <c r="W149" s="276">
        <f>IF(W$56=0,0,W$56/ISI_fec!W$56)</f>
        <v>0</v>
      </c>
      <c r="DA149" s="77"/>
    </row>
    <row r="150" spans="1:105" ht="12" customHeight="1" x14ac:dyDescent="0.25">
      <c r="A150" s="202" t="s">
        <v>94</v>
      </c>
      <c r="B150" s="276">
        <f>IF(B$57=0,0,B$57/ISI_fec!B$57)</f>
        <v>0</v>
      </c>
      <c r="C150" s="276">
        <f>IF(C$57=0,0,C$57/ISI_fec!C$57)</f>
        <v>0</v>
      </c>
      <c r="D150" s="276">
        <f>IF(D$57=0,0,D$57/ISI_fec!D$57)</f>
        <v>0</v>
      </c>
      <c r="E150" s="276">
        <f>IF(E$57=0,0,E$57/ISI_fec!E$57)</f>
        <v>0</v>
      </c>
      <c r="F150" s="276">
        <f>IF(F$57=0,0,F$57/ISI_fec!F$57)</f>
        <v>0</v>
      </c>
      <c r="G150" s="276">
        <f>IF(G$57=0,0,G$57/ISI_fec!G$57)</f>
        <v>0</v>
      </c>
      <c r="H150" s="276">
        <f>IF(H$57=0,0,H$57/ISI_fec!H$57)</f>
        <v>0</v>
      </c>
      <c r="I150" s="276">
        <f>IF(I$57=0,0,I$57/ISI_fec!I$57)</f>
        <v>0</v>
      </c>
      <c r="J150" s="276">
        <f>IF(J$57=0,0,J$57/ISI_fec!J$57)</f>
        <v>0</v>
      </c>
      <c r="K150" s="276">
        <f>IF(K$57=0,0,K$57/ISI_fec!K$57)</f>
        <v>0</v>
      </c>
      <c r="L150" s="276">
        <f>IF(L$57=0,0,L$57/ISI_fec!L$57)</f>
        <v>0</v>
      </c>
      <c r="M150" s="276">
        <f>IF(M$57=0,0,M$57/ISI_fec!M$57)</f>
        <v>0</v>
      </c>
      <c r="N150" s="276">
        <f>IF(N$57=0,0,N$57/ISI_fec!N$57)</f>
        <v>0</v>
      </c>
      <c r="O150" s="276">
        <f>IF(O$57=0,0,O$57/ISI_fec!O$57)</f>
        <v>0</v>
      </c>
      <c r="P150" s="276">
        <f>IF(P$57=0,0,P$57/ISI_fec!P$57)</f>
        <v>0</v>
      </c>
      <c r="Q150" s="276">
        <f>IF(Q$57=0,0,Q$57/ISI_fec!Q$57)</f>
        <v>0</v>
      </c>
      <c r="R150" s="276">
        <f>IF(R$57=0,0,R$57/ISI_fec!R$57)</f>
        <v>0</v>
      </c>
      <c r="S150" s="276">
        <f>IF(S$57=0,0,S$57/ISI_fec!S$57)</f>
        <v>0</v>
      </c>
      <c r="T150" s="276">
        <f>IF(T$57=0,0,T$57/ISI_fec!T$57)</f>
        <v>0</v>
      </c>
      <c r="U150" s="276">
        <f>IF(U$57=0,0,U$57/ISI_fec!U$57)</f>
        <v>0</v>
      </c>
      <c r="V150" s="276">
        <f>IF(V$57=0,0,V$57/ISI_fec!V$57)</f>
        <v>0</v>
      </c>
      <c r="W150" s="276">
        <f>IF(W$57=0,0,W$57/ISI_fec!W$57)</f>
        <v>0</v>
      </c>
      <c r="DA150" s="77"/>
    </row>
    <row r="151" spans="1:105" ht="12" customHeight="1" x14ac:dyDescent="0.25">
      <c r="A151" s="202" t="s">
        <v>95</v>
      </c>
      <c r="B151" s="276">
        <f>IF(B$58=0,0,B$58/ISI_fec!B$58)</f>
        <v>0</v>
      </c>
      <c r="C151" s="276">
        <f>IF(C$58=0,0,C$58/ISI_fec!C$58)</f>
        <v>0</v>
      </c>
      <c r="D151" s="276">
        <f>IF(D$58=0,0,D$58/ISI_fec!D$58)</f>
        <v>0</v>
      </c>
      <c r="E151" s="276">
        <f>IF(E$58=0,0,E$58/ISI_fec!E$58)</f>
        <v>0</v>
      </c>
      <c r="F151" s="276">
        <f>IF(F$58=0,0,F$58/ISI_fec!F$58)</f>
        <v>0</v>
      </c>
      <c r="G151" s="276">
        <f>IF(G$58=0,0,G$58/ISI_fec!G$58)</f>
        <v>0</v>
      </c>
      <c r="H151" s="276">
        <f>IF(H$58=0,0,H$58/ISI_fec!H$58)</f>
        <v>0</v>
      </c>
      <c r="I151" s="276">
        <f>IF(I$58=0,0,I$58/ISI_fec!I$58)</f>
        <v>0</v>
      </c>
      <c r="J151" s="276">
        <f>IF(J$58=0,0,J$58/ISI_fec!J$58)</f>
        <v>0</v>
      </c>
      <c r="K151" s="276">
        <f>IF(K$58=0,0,K$58/ISI_fec!K$58)</f>
        <v>0</v>
      </c>
      <c r="L151" s="276">
        <f>IF(L$58=0,0,L$58/ISI_fec!L$58)</f>
        <v>0</v>
      </c>
      <c r="M151" s="276">
        <f>IF(M$58=0,0,M$58/ISI_fec!M$58)</f>
        <v>0</v>
      </c>
      <c r="N151" s="276">
        <f>IF(N$58=0,0,N$58/ISI_fec!N$58)</f>
        <v>0</v>
      </c>
      <c r="O151" s="276">
        <f>IF(O$58=0,0,O$58/ISI_fec!O$58)</f>
        <v>0</v>
      </c>
      <c r="P151" s="276">
        <f>IF(P$58=0,0,P$58/ISI_fec!P$58)</f>
        <v>0</v>
      </c>
      <c r="Q151" s="276">
        <f>IF(Q$58=0,0,Q$58/ISI_fec!Q$58)</f>
        <v>0</v>
      </c>
      <c r="R151" s="276">
        <f>IF(R$58=0,0,R$58/ISI_fec!R$58)</f>
        <v>0</v>
      </c>
      <c r="S151" s="276">
        <f>IF(S$58=0,0,S$58/ISI_fec!S$58)</f>
        <v>0</v>
      </c>
      <c r="T151" s="276">
        <f>IF(T$58=0,0,T$58/ISI_fec!T$58)</f>
        <v>0</v>
      </c>
      <c r="U151" s="276">
        <f>IF(U$58=0,0,U$58/ISI_fec!U$58)</f>
        <v>0</v>
      </c>
      <c r="V151" s="276">
        <f>IF(V$58=0,0,V$58/ISI_fec!V$58)</f>
        <v>0</v>
      </c>
      <c r="W151" s="276">
        <f>IF(W$58=0,0,W$58/ISI_fec!W$58)</f>
        <v>0</v>
      </c>
      <c r="DA151" s="77"/>
    </row>
    <row r="152" spans="1:105" ht="12" customHeight="1" x14ac:dyDescent="0.25">
      <c r="A152" s="56" t="s">
        <v>96</v>
      </c>
      <c r="B152" s="277">
        <f>IF(B$59=0,0,B$59/ISI_fec!B$59)</f>
        <v>0.43048040295497386</v>
      </c>
      <c r="C152" s="277">
        <f>IF(C$59=0,0,C$59/ISI_fec!C$59)</f>
        <v>0.57390676219897241</v>
      </c>
      <c r="D152" s="277">
        <f>IF(D$59=0,0,D$59/ISI_fec!D$59)</f>
        <v>0.58264807157011655</v>
      </c>
      <c r="E152" s="277">
        <f>IF(E$59=0,0,E$59/ISI_fec!E$59)</f>
        <v>0.51935668332303664</v>
      </c>
      <c r="F152" s="277">
        <f>IF(F$59=0,0,F$59/ISI_fec!F$59)</f>
        <v>0.48608236852155245</v>
      </c>
      <c r="G152" s="277">
        <f>IF(G$59=0,0,G$59/ISI_fec!G$59)</f>
        <v>0.69015020246763881</v>
      </c>
      <c r="H152" s="277">
        <f>IF(H$59=0,0,H$59/ISI_fec!H$59)</f>
        <v>0.74744884757170049</v>
      </c>
      <c r="I152" s="277">
        <f>IF(I$59=0,0,I$59/ISI_fec!I$59)</f>
        <v>0.72500389048667302</v>
      </c>
      <c r="J152" s="277">
        <f>IF(J$59=0,0,J$59/ISI_fec!J$59)</f>
        <v>0.85072885997788128</v>
      </c>
      <c r="K152" s="277">
        <f>IF(K$59=0,0,K$59/ISI_fec!K$59)</f>
        <v>1.0147958120806013</v>
      </c>
      <c r="L152" s="277">
        <f>IF(L$59=0,0,L$59/ISI_fec!L$59)</f>
        <v>1.0258649045024995</v>
      </c>
      <c r="M152" s="277">
        <f>IF(M$59=0,0,M$59/ISI_fec!M$59)</f>
        <v>0.56415792664809417</v>
      </c>
      <c r="N152" s="277">
        <f>IF(N$59=0,0,N$59/ISI_fec!N$59)</f>
        <v>0.54284103240370229</v>
      </c>
      <c r="O152" s="277">
        <f>IF(O$59=0,0,O$59/ISI_fec!O$59)</f>
        <v>0.54237782778504173</v>
      </c>
      <c r="P152" s="277">
        <f>IF(P$59=0,0,P$59/ISI_fec!P$59)</f>
        <v>0.56586134686204059</v>
      </c>
      <c r="Q152" s="277">
        <f>IF(Q$59=0,0,Q$59/ISI_fec!Q$59)</f>
        <v>0.58771846313031073</v>
      </c>
      <c r="R152" s="277">
        <f>IF(R$59=0,0,R$59/ISI_fec!R$59)</f>
        <v>0.57490498740815565</v>
      </c>
      <c r="S152" s="277">
        <f>IF(S$59=0,0,S$59/ISI_fec!S$59)</f>
        <v>0.65522816981383103</v>
      </c>
      <c r="T152" s="277">
        <f>IF(T$59=0,0,T$59/ISI_fec!T$59)</f>
        <v>0.54800387987086596</v>
      </c>
      <c r="U152" s="277">
        <f>IF(U$59=0,0,U$59/ISI_fec!U$59)</f>
        <v>0.55939164193485047</v>
      </c>
      <c r="V152" s="277">
        <f>IF(V$59=0,0,V$59/ISI_fec!V$59)</f>
        <v>0.69514328293648575</v>
      </c>
      <c r="W152" s="277">
        <f>IF(W$59=0,0,W$59/ISI_fec!W$59)</f>
        <v>0.60263938588586108</v>
      </c>
      <c r="DA152" s="78"/>
    </row>
    <row r="153" spans="1:105" ht="12" customHeight="1" x14ac:dyDescent="0.25">
      <c r="A153" s="203" t="s">
        <v>222</v>
      </c>
      <c r="B153" s="278">
        <f>IF(B$65=0,0,B$65/ISI_fec!B$65)</f>
        <v>2.3912466618425778</v>
      </c>
      <c r="C153" s="278">
        <f>IF(C$65=0,0,C$65/ISI_fec!C$65)</f>
        <v>2.393038641993336</v>
      </c>
      <c r="D153" s="278">
        <f>IF(D$65=0,0,D$65/ISI_fec!D$65)</f>
        <v>2.3721867939501484</v>
      </c>
      <c r="E153" s="278">
        <f>IF(E$65=0,0,E$65/ISI_fec!E$65)</f>
        <v>2.3580988949723571</v>
      </c>
      <c r="F153" s="278">
        <f>IF(F$65=0,0,F$65/ISI_fec!F$65)</f>
        <v>2.3487948000000003</v>
      </c>
      <c r="G153" s="278">
        <f>IF(G$65=0,0,G$65/ISI_fec!G$65)</f>
        <v>2.3998667359970023</v>
      </c>
      <c r="H153" s="278">
        <f>IF(H$65=0,0,H$65/ISI_fec!H$65)</f>
        <v>2.4074981310733765</v>
      </c>
      <c r="I153" s="278">
        <f>IF(I$65=0,0,I$65/ISI_fec!I$65)</f>
        <v>2.4216052674855062</v>
      </c>
      <c r="J153" s="278">
        <f>IF(J$65=0,0,J$65/ISI_fec!J$65)</f>
        <v>2.4333963440025226</v>
      </c>
      <c r="K153" s="278">
        <f>IF(K$65=0,0,K$65/ISI_fec!K$65)</f>
        <v>2.4231823464051554</v>
      </c>
      <c r="L153" s="278">
        <f>IF(L$65=0,0,L$65/ISI_fec!L$65)</f>
        <v>2.4029725240461413</v>
      </c>
      <c r="M153" s="278">
        <f>IF(M$65=0,0,M$65/ISI_fec!M$65)</f>
        <v>2.3734683633740654</v>
      </c>
      <c r="N153" s="278">
        <f>IF(N$65=0,0,N$65/ISI_fec!N$65)</f>
        <v>2.3620188131588056</v>
      </c>
      <c r="O153" s="278">
        <f>IF(O$65=0,0,O$65/ISI_fec!O$65)</f>
        <v>2.359473744773835</v>
      </c>
      <c r="P153" s="278">
        <f>IF(P$65=0,0,P$65/ISI_fec!P$65)</f>
        <v>2.3711079003180724</v>
      </c>
      <c r="Q153" s="278">
        <f>IF(Q$65=0,0,Q$65/ISI_fec!Q$65)</f>
        <v>2.4093717912917234</v>
      </c>
      <c r="R153" s="278">
        <f>IF(R$65=0,0,R$65/ISI_fec!R$65)</f>
        <v>2.4864431615050058</v>
      </c>
      <c r="S153" s="278">
        <f>IF(S$65=0,0,S$65/ISI_fec!S$65)</f>
        <v>2.5720050803247871</v>
      </c>
      <c r="T153" s="278">
        <f>IF(T$65=0,0,T$65/ISI_fec!T$65)</f>
        <v>2.3639836821146685</v>
      </c>
      <c r="U153" s="278">
        <f>IF(U$65=0,0,U$65/ISI_fec!U$65)</f>
        <v>2.5082062496089916</v>
      </c>
      <c r="V153" s="278">
        <f>IF(V$65=0,0,V$65/ISI_fec!V$65)</f>
        <v>2.6114314816308459</v>
      </c>
      <c r="W153" s="278">
        <f>IF(W$65=0,0,W$65/ISI_fec!W$65)</f>
        <v>2.5210692429084638</v>
      </c>
      <c r="DA153" s="79"/>
    </row>
    <row r="154" spans="1:105" ht="12" customHeight="1" x14ac:dyDescent="0.25">
      <c r="A154" s="203" t="s">
        <v>228</v>
      </c>
      <c r="B154" s="278">
        <f>IF(B$71=0,0,B$71/ISI_fec!B$71)</f>
        <v>0</v>
      </c>
      <c r="C154" s="278">
        <f>IF(C$71=0,0,C$71/ISI_fec!C$71)</f>
        <v>0</v>
      </c>
      <c r="D154" s="278">
        <f>IF(D$71=0,0,D$71/ISI_fec!D$71)</f>
        <v>0</v>
      </c>
      <c r="E154" s="278">
        <f>IF(E$71=0,0,E$71/ISI_fec!E$71)</f>
        <v>0</v>
      </c>
      <c r="F154" s="278">
        <f>IF(F$71=0,0,F$71/ISI_fec!F$71)</f>
        <v>0</v>
      </c>
      <c r="G154" s="278">
        <f>IF(G$71=0,0,G$71/ISI_fec!G$71)</f>
        <v>0</v>
      </c>
      <c r="H154" s="278">
        <f>IF(H$71=0,0,H$71/ISI_fec!H$71)</f>
        <v>0</v>
      </c>
      <c r="I154" s="278">
        <f>IF(I$71=0,0,I$71/ISI_fec!I$71)</f>
        <v>0</v>
      </c>
      <c r="J154" s="278">
        <f>IF(J$71=0,0,J$71/ISI_fec!J$71)</f>
        <v>0</v>
      </c>
      <c r="K154" s="278">
        <f>IF(K$71=0,0,K$71/ISI_fec!K$71)</f>
        <v>0</v>
      </c>
      <c r="L154" s="278">
        <f>IF(L$71=0,0,L$71/ISI_fec!L$71)</f>
        <v>0</v>
      </c>
      <c r="M154" s="278">
        <f>IF(M$71=0,0,M$71/ISI_fec!M$71)</f>
        <v>0</v>
      </c>
      <c r="N154" s="278">
        <f>IF(N$71=0,0,N$71/ISI_fec!N$71)</f>
        <v>0</v>
      </c>
      <c r="O154" s="278">
        <f>IF(O$71=0,0,O$71/ISI_fec!O$71)</f>
        <v>0</v>
      </c>
      <c r="P154" s="278">
        <f>IF(P$71=0,0,P$71/ISI_fec!P$71)</f>
        <v>0</v>
      </c>
      <c r="Q154" s="278">
        <f>IF(Q$71=0,0,Q$71/ISI_fec!Q$71)</f>
        <v>0</v>
      </c>
      <c r="R154" s="278">
        <f>IF(R$71=0,0,R$71/ISI_fec!R$71)</f>
        <v>0</v>
      </c>
      <c r="S154" s="278">
        <f>IF(S$71=0,0,S$71/ISI_fec!S$71)</f>
        <v>0</v>
      </c>
      <c r="T154" s="278">
        <f>IF(T$71=0,0,T$71/ISI_fec!T$71)</f>
        <v>0</v>
      </c>
      <c r="U154" s="278">
        <f>IF(U$71=0,0,U$71/ISI_fec!U$71)</f>
        <v>0</v>
      </c>
      <c r="V154" s="278">
        <f>IF(V$71=0,0,V$71/ISI_fec!V$71)</f>
        <v>0</v>
      </c>
      <c r="W154" s="278">
        <f>IF(W$71=0,0,W$71/ISI_fec!W$71)</f>
        <v>0</v>
      </c>
      <c r="DA154" s="79"/>
    </row>
    <row r="155" spans="1:105" ht="12" customHeight="1" x14ac:dyDescent="0.25">
      <c r="A155" s="203" t="s">
        <v>181</v>
      </c>
      <c r="B155" s="278">
        <f>IF(B$72=0,0,B$72/ISI_fec!B$72)</f>
        <v>0.45271934174862055</v>
      </c>
      <c r="C155" s="278">
        <f>IF(C$72=0,0,C$72/ISI_fec!C$72)</f>
        <v>0.70891408059607763</v>
      </c>
      <c r="D155" s="278">
        <f>IF(D$72=0,0,D$72/ISI_fec!D$72)</f>
        <v>0.67959704598384163</v>
      </c>
      <c r="E155" s="278">
        <f>IF(E$72=0,0,E$72/ISI_fec!E$72)</f>
        <v>0.54290828699865568</v>
      </c>
      <c r="F155" s="278">
        <f>IF(F$72=0,0,F$72/ISI_fec!F$72)</f>
        <v>0.50276306799340587</v>
      </c>
      <c r="G155" s="278">
        <f>IF(G$72=0,0,G$72/ISI_fec!G$72)</f>
        <v>0.69528528684562696</v>
      </c>
      <c r="H155" s="278">
        <f>IF(H$72=0,0,H$72/ISI_fec!H$72)</f>
        <v>0.76371860784186218</v>
      </c>
      <c r="I155" s="278">
        <f>IF(I$72=0,0,I$72/ISI_fec!I$72)</f>
        <v>0.74547935637918339</v>
      </c>
      <c r="J155" s="278">
        <f>IF(J$72=0,0,J$72/ISI_fec!J$72)</f>
        <v>0.86753267204927653</v>
      </c>
      <c r="K155" s="278">
        <f>IF(K$72=0,0,K$72/ISI_fec!K$72)</f>
        <v>1.03356710306838</v>
      </c>
      <c r="L155" s="278">
        <f>IF(L$72=0,0,L$72/ISI_fec!L$72)</f>
        <v>1.0377384465659019</v>
      </c>
      <c r="M155" s="278">
        <f>IF(M$72=0,0,M$72/ISI_fec!M$72)</f>
        <v>0.59023672682640538</v>
      </c>
      <c r="N155" s="278">
        <f>IF(N$72=0,0,N$72/ISI_fec!N$72)</f>
        <v>0.5609951843858858</v>
      </c>
      <c r="O155" s="278">
        <f>IF(O$72=0,0,O$72/ISI_fec!O$72)</f>
        <v>0.55605889112155626</v>
      </c>
      <c r="P155" s="278">
        <f>IF(P$72=0,0,P$72/ISI_fec!P$72)</f>
        <v>0.58228647767874675</v>
      </c>
      <c r="Q155" s="278">
        <f>IF(Q$72=0,0,Q$72/ISI_fec!Q$72)</f>
        <v>0.60231633815503371</v>
      </c>
      <c r="R155" s="278">
        <f>IF(R$72=0,0,R$72/ISI_fec!R$72)</f>
        <v>0.5880413812971711</v>
      </c>
      <c r="S155" s="278">
        <f>IF(S$72=0,0,S$72/ISI_fec!S$72)</f>
        <v>0.6702525053117423</v>
      </c>
      <c r="T155" s="278">
        <f>IF(T$72=0,0,T$72/ISI_fec!T$72)</f>
        <v>0.56315969918456066</v>
      </c>
      <c r="U155" s="278">
        <f>IF(U$72=0,0,U$72/ISI_fec!U$72)</f>
        <v>0.57408190570911144</v>
      </c>
      <c r="V155" s="278">
        <f>IF(V$72=0,0,V$72/ISI_fec!V$72)</f>
        <v>0.7078448057111737</v>
      </c>
      <c r="W155" s="278">
        <f>IF(W$72=0,0,W$72/ISI_fec!W$72)</f>
        <v>0.61545398753878622</v>
      </c>
      <c r="DA155" s="79"/>
    </row>
    <row r="156" spans="1:105" ht="12" customHeight="1" x14ac:dyDescent="0.25">
      <c r="A156" s="41" t="s">
        <v>191</v>
      </c>
      <c r="B156" s="279">
        <f>IF(B$79=0,0,B$79/ISI_fec!B$79)</f>
        <v>1.3073026901455642</v>
      </c>
      <c r="C156" s="279">
        <f>IF(C$79=0,0,C$79/ISI_fec!C$79)</f>
        <v>1.1426793980707781</v>
      </c>
      <c r="D156" s="279">
        <f>IF(D$79=0,0,D$79/ISI_fec!D$79)</f>
        <v>1.1694455607830949</v>
      </c>
      <c r="E156" s="279">
        <f>IF(E$79=0,0,E$79/ISI_fec!E$79)</f>
        <v>1.032904261034336</v>
      </c>
      <c r="F156" s="279">
        <f>IF(F$79=0,0,F$79/ISI_fec!F$79)</f>
        <v>0.95825508253445257</v>
      </c>
      <c r="G156" s="279">
        <f>IF(G$79=0,0,G$79/ISI_fec!G$79)</f>
        <v>1.0486255514671883</v>
      </c>
      <c r="H156" s="279">
        <f>IF(H$79=0,0,H$79/ISI_fec!H$79)</f>
        <v>1.0554654483637498</v>
      </c>
      <c r="I156" s="279">
        <f>IF(I$79=0,0,I$79/ISI_fec!I$79)</f>
        <v>1.0291784133012343</v>
      </c>
      <c r="J156" s="279">
        <f>IF(J$79=0,0,J$79/ISI_fec!J$79)</f>
        <v>1.0968182230479979</v>
      </c>
      <c r="K156" s="279">
        <f>IF(K$79=0,0,K$79/ISI_fec!K$79)</f>
        <v>1.0616033181829208</v>
      </c>
      <c r="L156" s="279">
        <f>IF(L$79=0,0,L$79/ISI_fec!L$79)</f>
        <v>1.0452165760346381</v>
      </c>
      <c r="M156" s="279">
        <f>IF(M$79=0,0,M$79/ISI_fec!M$79)</f>
        <v>0.71613885720594639</v>
      </c>
      <c r="N156" s="279">
        <f>IF(N$79=0,0,N$79/ISI_fec!N$79)</f>
        <v>0.69368927652929602</v>
      </c>
      <c r="O156" s="279">
        <f>IF(O$79=0,0,O$79/ISI_fec!O$79)</f>
        <v>0.71428257413144636</v>
      </c>
      <c r="P156" s="279">
        <f>IF(P$79=0,0,P$79/ISI_fec!P$79)</f>
        <v>0.80508606858430842</v>
      </c>
      <c r="Q156" s="279">
        <f>IF(Q$79=0,0,Q$79/ISI_fec!Q$79)</f>
        <v>0.87726078117578987</v>
      </c>
      <c r="R156" s="279">
        <f>IF(R$79=0,0,R$79/ISI_fec!R$79)</f>
        <v>0.99209454426180688</v>
      </c>
      <c r="S156" s="279">
        <f>IF(S$79=0,0,S$79/ISI_fec!S$79)</f>
        <v>1.0202248584838367</v>
      </c>
      <c r="T156" s="279">
        <f>IF(T$79=0,0,T$79/ISI_fec!T$79)</f>
        <v>0.96934032352927879</v>
      </c>
      <c r="U156" s="279">
        <f>IF(U$79=0,0,U$79/ISI_fec!U$79)</f>
        <v>0.99472516239018338</v>
      </c>
      <c r="V156" s="279">
        <f>IF(V$79=0,0,V$79/ISI_fec!V$79)</f>
        <v>1.0524319698382318</v>
      </c>
      <c r="W156" s="279">
        <f>IF(W$79=0,0,W$79/ISI_fec!W$79)</f>
        <v>0.95890429508618236</v>
      </c>
      <c r="DA156" s="82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0.79998168889431442"/>
    <pageSetUpPr fitToPage="1"/>
  </sheetPr>
  <dimension ref="A1:DA101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Non-ferrous metals"</f>
        <v>FR: Non-ferrous metals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3" spans="1:105" ht="12" customHeight="1" x14ac:dyDescent="0.25">
      <c r="A3" s="30" t="s">
        <v>55</v>
      </c>
      <c r="B3" s="205">
        <f t="shared" ref="B3:W3" si="0">SUM(B4:B5,B8)</f>
        <v>2223.5907042691351</v>
      </c>
      <c r="C3" s="205">
        <f t="shared" si="0"/>
        <v>1941.1274126332028</v>
      </c>
      <c r="D3" s="205">
        <f t="shared" si="0"/>
        <v>1716.0564056190824</v>
      </c>
      <c r="E3" s="205">
        <f t="shared" si="0"/>
        <v>1581.3863292898859</v>
      </c>
      <c r="F3" s="205">
        <f t="shared" si="0"/>
        <v>1812.2084649391491</v>
      </c>
      <c r="G3" s="205">
        <f t="shared" si="0"/>
        <v>1869.1270063043776</v>
      </c>
      <c r="H3" s="205">
        <f t="shared" si="0"/>
        <v>1787.2861065371762</v>
      </c>
      <c r="I3" s="205">
        <f t="shared" si="0"/>
        <v>2017.4768731727518</v>
      </c>
      <c r="J3" s="205">
        <f t="shared" si="0"/>
        <v>2053.414573341026</v>
      </c>
      <c r="K3" s="205">
        <f t="shared" si="0"/>
        <v>1960.1182950227731</v>
      </c>
      <c r="L3" s="205">
        <f t="shared" si="0"/>
        <v>1964.3984377000615</v>
      </c>
      <c r="M3" s="205">
        <f t="shared" si="0"/>
        <v>2154.6743138854608</v>
      </c>
      <c r="N3" s="205">
        <f t="shared" si="0"/>
        <v>2378.479339173924</v>
      </c>
      <c r="O3" s="205">
        <f t="shared" si="0"/>
        <v>2353.6240743812177</v>
      </c>
      <c r="P3" s="205">
        <f t="shared" si="0"/>
        <v>2511.0043464691539</v>
      </c>
      <c r="Q3" s="205">
        <f t="shared" si="0"/>
        <v>2716.8653959548915</v>
      </c>
      <c r="R3" s="205">
        <f t="shared" si="0"/>
        <v>2571.9635374701934</v>
      </c>
      <c r="S3" s="205">
        <f t="shared" si="0"/>
        <v>2434.4989330369485</v>
      </c>
      <c r="T3" s="205">
        <f t="shared" si="0"/>
        <v>2010.9892652246763</v>
      </c>
      <c r="U3" s="205">
        <f t="shared" si="0"/>
        <v>1928.2850761439095</v>
      </c>
      <c r="V3" s="205">
        <f t="shared" si="0"/>
        <v>1588.2115693610856</v>
      </c>
      <c r="W3" s="205">
        <f t="shared" si="0"/>
        <v>3129.9314207464977</v>
      </c>
      <c r="DA3" s="112"/>
    </row>
    <row r="4" spans="1:105" ht="12" customHeight="1" x14ac:dyDescent="0.25">
      <c r="A4" s="50" t="s">
        <v>43</v>
      </c>
      <c r="B4" s="243">
        <v>67.453892920252059</v>
      </c>
      <c r="C4" s="243">
        <v>58.885207778993269</v>
      </c>
      <c r="D4" s="243">
        <v>52.057550343011187</v>
      </c>
      <c r="E4" s="243">
        <v>94.048432431933094</v>
      </c>
      <c r="F4" s="243">
        <v>96.316300385884091</v>
      </c>
      <c r="G4" s="243">
        <v>171.54002679836589</v>
      </c>
      <c r="H4" s="243">
        <v>144.90475155912699</v>
      </c>
      <c r="I4" s="243">
        <v>163.56753628538391</v>
      </c>
      <c r="J4" s="243">
        <v>166.48119599293881</v>
      </c>
      <c r="K4" s="243">
        <v>115.97723216228231</v>
      </c>
      <c r="L4" s="243">
        <v>122.29467350216569</v>
      </c>
      <c r="M4" s="243">
        <v>124.8795955920134</v>
      </c>
      <c r="N4" s="243">
        <v>137.04127464907859</v>
      </c>
      <c r="O4" s="243">
        <v>131.9921148945653</v>
      </c>
      <c r="P4" s="243">
        <v>150.45427422380811</v>
      </c>
      <c r="Q4" s="243">
        <v>171.13877189290039</v>
      </c>
      <c r="R4" s="243">
        <v>155.85448109358069</v>
      </c>
      <c r="S4" s="243">
        <v>156.33583088990241</v>
      </c>
      <c r="T4" s="243">
        <v>122.97961966994561</v>
      </c>
      <c r="U4" s="243">
        <v>127.9373072319402</v>
      </c>
      <c r="V4" s="243">
        <v>87.019647780806849</v>
      </c>
      <c r="W4" s="243">
        <v>151.86887126795429</v>
      </c>
      <c r="DA4" s="83" t="s">
        <v>435</v>
      </c>
    </row>
    <row r="5" spans="1:105" ht="12" customHeight="1" x14ac:dyDescent="0.25">
      <c r="A5" s="107" t="s">
        <v>56</v>
      </c>
      <c r="B5" s="284">
        <f t="shared" ref="B5:W5" si="1">SUM(B6:B7)</f>
        <v>1622.5044868502769</v>
      </c>
      <c r="C5" s="284">
        <f t="shared" si="1"/>
        <v>1416.3973300026159</v>
      </c>
      <c r="D5" s="284">
        <f t="shared" si="1"/>
        <v>1252.1680417441235</v>
      </c>
      <c r="E5" s="284">
        <f t="shared" si="1"/>
        <v>1153.9022940644445</v>
      </c>
      <c r="F5" s="284">
        <f t="shared" si="1"/>
        <v>1322.3280524723477</v>
      </c>
      <c r="G5" s="284">
        <f t="shared" si="1"/>
        <v>1363.8602411852928</v>
      </c>
      <c r="H5" s="284">
        <f t="shared" si="1"/>
        <v>1304.1427640321431</v>
      </c>
      <c r="I5" s="284">
        <f t="shared" si="1"/>
        <v>1472.1078265684544</v>
      </c>
      <c r="J5" s="284">
        <f t="shared" si="1"/>
        <v>1498.3307639364493</v>
      </c>
      <c r="K5" s="284">
        <f t="shared" si="1"/>
        <v>1043.7950894605408</v>
      </c>
      <c r="L5" s="284">
        <f t="shared" si="1"/>
        <v>1100.6520615194916</v>
      </c>
      <c r="M5" s="284">
        <f t="shared" si="1"/>
        <v>1123.9163603281202</v>
      </c>
      <c r="N5" s="284">
        <f t="shared" si="1"/>
        <v>1233.3714718417077</v>
      </c>
      <c r="O5" s="284">
        <f t="shared" si="1"/>
        <v>1187.9290340510875</v>
      </c>
      <c r="P5" s="284">
        <f t="shared" si="1"/>
        <v>1354.0884680142726</v>
      </c>
      <c r="Q5" s="284">
        <f t="shared" si="1"/>
        <v>1540.2489470361031</v>
      </c>
      <c r="R5" s="284">
        <f t="shared" si="1"/>
        <v>1402.6903298422267</v>
      </c>
      <c r="S5" s="284">
        <f t="shared" si="1"/>
        <v>1407.0224780091207</v>
      </c>
      <c r="T5" s="284">
        <f t="shared" si="1"/>
        <v>1106.8165770295102</v>
      </c>
      <c r="U5" s="284">
        <f t="shared" si="1"/>
        <v>1151.435765087462</v>
      </c>
      <c r="V5" s="284">
        <f t="shared" si="1"/>
        <v>783.17683002726164</v>
      </c>
      <c r="W5" s="284">
        <f t="shared" si="1"/>
        <v>1366.8198414115886</v>
      </c>
      <c r="DA5" s="94"/>
    </row>
    <row r="6" spans="1:105" ht="12" customHeight="1" x14ac:dyDescent="0.25">
      <c r="A6" s="99" t="s">
        <v>44</v>
      </c>
      <c r="B6" s="284">
        <v>1090.075661958424</v>
      </c>
      <c r="C6" s="284">
        <v>977.366823235835</v>
      </c>
      <c r="D6" s="284">
        <v>857.6199506685324</v>
      </c>
      <c r="E6" s="284">
        <v>801.6105594403175</v>
      </c>
      <c r="F6" s="284">
        <v>926.1082435258021</v>
      </c>
      <c r="G6" s="284">
        <v>964.57261637812815</v>
      </c>
      <c r="H6" s="284">
        <v>913.52664999691262</v>
      </c>
      <c r="I6" s="284">
        <v>1026.0339975057791</v>
      </c>
      <c r="J6" s="284">
        <v>1035.2738939455969</v>
      </c>
      <c r="K6" s="284">
        <v>785.58591041167824</v>
      </c>
      <c r="L6" s="284">
        <v>772.75053083580963</v>
      </c>
      <c r="M6" s="284">
        <v>763.77644557117765</v>
      </c>
      <c r="N6" s="284">
        <v>847.51685201514908</v>
      </c>
      <c r="O6" s="284">
        <v>827.95231580053735</v>
      </c>
      <c r="P6" s="284">
        <v>956.1634713487274</v>
      </c>
      <c r="Q6" s="284">
        <v>1134.920276763444</v>
      </c>
      <c r="R6" s="284">
        <v>1038.8942210331941</v>
      </c>
      <c r="S6" s="284">
        <v>1030.8768948832519</v>
      </c>
      <c r="T6" s="284">
        <v>791.82519361959021</v>
      </c>
      <c r="U6" s="284">
        <v>830.61116701476999</v>
      </c>
      <c r="V6" s="284">
        <v>599.71016690965348</v>
      </c>
      <c r="W6" s="284">
        <v>1049.531750973184</v>
      </c>
      <c r="DA6" s="94" t="s">
        <v>436</v>
      </c>
    </row>
    <row r="7" spans="1:105" ht="12" customHeight="1" x14ac:dyDescent="0.25">
      <c r="A7" s="99" t="s">
        <v>81</v>
      </c>
      <c r="B7" s="284">
        <v>532.42882489185286</v>
      </c>
      <c r="C7" s="284">
        <v>439.03050676678089</v>
      </c>
      <c r="D7" s="284">
        <v>394.54809107559112</v>
      </c>
      <c r="E7" s="284">
        <v>352.291734624127</v>
      </c>
      <c r="F7" s="284">
        <v>396.21980894654558</v>
      </c>
      <c r="G7" s="284">
        <v>399.28762480716472</v>
      </c>
      <c r="H7" s="284">
        <v>390.61611403523051</v>
      </c>
      <c r="I7" s="284">
        <v>446.07382906267532</v>
      </c>
      <c r="J7" s="284">
        <v>463.05686999085242</v>
      </c>
      <c r="K7" s="284">
        <v>258.20917904886261</v>
      </c>
      <c r="L7" s="284">
        <v>327.90153068368193</v>
      </c>
      <c r="M7" s="284">
        <v>360.13991475694252</v>
      </c>
      <c r="N7" s="284">
        <v>385.85461982655858</v>
      </c>
      <c r="O7" s="284">
        <v>359.97671825055011</v>
      </c>
      <c r="P7" s="284">
        <v>397.92499666554522</v>
      </c>
      <c r="Q7" s="284">
        <v>405.32867027265911</v>
      </c>
      <c r="R7" s="284">
        <v>363.7961088090326</v>
      </c>
      <c r="S7" s="284">
        <v>376.14558312586882</v>
      </c>
      <c r="T7" s="284">
        <v>314.99138340991999</v>
      </c>
      <c r="U7" s="284">
        <v>320.82459807269203</v>
      </c>
      <c r="V7" s="284">
        <v>183.46666311760819</v>
      </c>
      <c r="W7" s="284">
        <v>317.28809043840471</v>
      </c>
      <c r="DA7" s="94" t="s">
        <v>437</v>
      </c>
    </row>
    <row r="8" spans="1:105" ht="12" customHeight="1" x14ac:dyDescent="0.25">
      <c r="A8" s="49" t="s">
        <v>45</v>
      </c>
      <c r="B8" s="244">
        <v>533.63232449860652</v>
      </c>
      <c r="C8" s="244">
        <v>465.84487485159372</v>
      </c>
      <c r="D8" s="244">
        <v>411.8308135319478</v>
      </c>
      <c r="E8" s="244">
        <v>333.43560279350822</v>
      </c>
      <c r="F8" s="244">
        <v>393.56411208091731</v>
      </c>
      <c r="G8" s="244">
        <v>333.72673832071882</v>
      </c>
      <c r="H8" s="244">
        <v>338.23859094590631</v>
      </c>
      <c r="I8" s="244">
        <v>381.80151031891342</v>
      </c>
      <c r="J8" s="244">
        <v>388.60261341163778</v>
      </c>
      <c r="K8" s="244">
        <v>800.34597339994991</v>
      </c>
      <c r="L8" s="244">
        <v>741.45170267840422</v>
      </c>
      <c r="M8" s="244">
        <v>905.87835796532727</v>
      </c>
      <c r="N8" s="244">
        <v>1008.066592683138</v>
      </c>
      <c r="O8" s="244">
        <v>1033.702925435565</v>
      </c>
      <c r="P8" s="244">
        <v>1006.461604231073</v>
      </c>
      <c r="Q8" s="244">
        <v>1005.4776770258881</v>
      </c>
      <c r="R8" s="244">
        <v>1013.418726534386</v>
      </c>
      <c r="S8" s="244">
        <v>871.14062413792544</v>
      </c>
      <c r="T8" s="244">
        <v>781.1930685252205</v>
      </c>
      <c r="U8" s="244">
        <v>648.91200382450734</v>
      </c>
      <c r="V8" s="244">
        <v>718.0150915530171</v>
      </c>
      <c r="W8" s="244">
        <v>1611.2427080669549</v>
      </c>
      <c r="DA8" s="84" t="s">
        <v>438</v>
      </c>
    </row>
    <row r="9" spans="1:105" ht="12" customHeight="1" x14ac:dyDescent="0.25">
      <c r="A9" s="4"/>
      <c r="B9" s="245"/>
      <c r="C9" s="245"/>
      <c r="D9" s="245"/>
      <c r="E9" s="245"/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  <c r="Q9" s="245"/>
      <c r="R9" s="245"/>
      <c r="S9" s="245"/>
      <c r="T9" s="245"/>
      <c r="U9" s="245"/>
      <c r="V9" s="245"/>
      <c r="W9" s="245"/>
    </row>
    <row r="10" spans="1:105" ht="12" customHeight="1" x14ac:dyDescent="0.25">
      <c r="A10" s="30" t="s">
        <v>439</v>
      </c>
      <c r="B10" s="205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DA10" s="112"/>
    </row>
    <row r="11" spans="1:105" ht="12" customHeight="1" x14ac:dyDescent="0.25">
      <c r="A11" s="50" t="s">
        <v>440</v>
      </c>
      <c r="B11" s="243">
        <v>200</v>
      </c>
      <c r="C11" s="243">
        <v>150</v>
      </c>
      <c r="D11" s="243">
        <v>150</v>
      </c>
      <c r="E11" s="243">
        <v>300</v>
      </c>
      <c r="F11" s="243">
        <v>300</v>
      </c>
      <c r="G11" s="243">
        <v>600</v>
      </c>
      <c r="H11" s="243">
        <v>600</v>
      </c>
      <c r="I11" s="243">
        <v>600</v>
      </c>
      <c r="J11" s="243">
        <v>630</v>
      </c>
      <c r="K11" s="243">
        <v>348</v>
      </c>
      <c r="L11" s="243">
        <v>481</v>
      </c>
      <c r="M11" s="243">
        <v>524</v>
      </c>
      <c r="N11" s="243">
        <v>430</v>
      </c>
      <c r="O11" s="243">
        <v>315</v>
      </c>
      <c r="P11" s="243">
        <v>300</v>
      </c>
      <c r="Q11" s="243">
        <v>300</v>
      </c>
      <c r="R11" s="243">
        <v>300</v>
      </c>
      <c r="S11" s="243">
        <v>300</v>
      </c>
      <c r="T11" s="243">
        <v>300</v>
      </c>
      <c r="U11" s="243">
        <v>300</v>
      </c>
      <c r="V11" s="243">
        <v>300</v>
      </c>
      <c r="W11" s="243">
        <v>299.67247278072932</v>
      </c>
      <c r="DA11" s="83" t="s">
        <v>441</v>
      </c>
    </row>
    <row r="12" spans="1:105" ht="12" customHeight="1" x14ac:dyDescent="0.25">
      <c r="A12" s="107" t="s">
        <v>442</v>
      </c>
      <c r="B12" s="284">
        <f t="shared" ref="B12:W12" si="2">SUM(B13:B14)</f>
        <v>701.14</v>
      </c>
      <c r="C12" s="284">
        <f t="shared" si="2"/>
        <v>714.9</v>
      </c>
      <c r="D12" s="284">
        <f t="shared" si="2"/>
        <v>725.2</v>
      </c>
      <c r="E12" s="284">
        <f t="shared" si="2"/>
        <v>683.14599999999996</v>
      </c>
      <c r="F12" s="284">
        <f t="shared" si="2"/>
        <v>687.20600000000002</v>
      </c>
      <c r="G12" s="284">
        <f t="shared" si="2"/>
        <v>665.3</v>
      </c>
      <c r="H12" s="284">
        <f t="shared" si="2"/>
        <v>673.09300000000007</v>
      </c>
      <c r="I12" s="284">
        <f t="shared" si="2"/>
        <v>652.83400000000006</v>
      </c>
      <c r="J12" s="284">
        <f t="shared" si="2"/>
        <v>598</v>
      </c>
      <c r="K12" s="284">
        <f t="shared" si="2"/>
        <v>483</v>
      </c>
      <c r="L12" s="284">
        <f t="shared" si="2"/>
        <v>540</v>
      </c>
      <c r="M12" s="284">
        <f t="shared" si="2"/>
        <v>525</v>
      </c>
      <c r="N12" s="284">
        <f t="shared" si="2"/>
        <v>541</v>
      </c>
      <c r="O12" s="284">
        <f t="shared" si="2"/>
        <v>528</v>
      </c>
      <c r="P12" s="284">
        <f t="shared" si="2"/>
        <v>540</v>
      </c>
      <c r="Q12" s="284">
        <f t="shared" si="2"/>
        <v>600</v>
      </c>
      <c r="R12" s="284">
        <f t="shared" si="2"/>
        <v>605</v>
      </c>
      <c r="S12" s="284">
        <f t="shared" si="2"/>
        <v>620</v>
      </c>
      <c r="T12" s="284">
        <f t="shared" si="2"/>
        <v>580</v>
      </c>
      <c r="U12" s="284">
        <f t="shared" si="2"/>
        <v>592</v>
      </c>
      <c r="V12" s="284">
        <f t="shared" si="2"/>
        <v>578.55083529104672</v>
      </c>
      <c r="W12" s="284">
        <f t="shared" si="2"/>
        <v>601.37446097153429</v>
      </c>
      <c r="DA12" s="94"/>
    </row>
    <row r="13" spans="1:105" ht="12" customHeight="1" x14ac:dyDescent="0.25">
      <c r="A13" s="99" t="s">
        <v>44</v>
      </c>
      <c r="B13" s="284">
        <v>441.14</v>
      </c>
      <c r="C13" s="284">
        <v>461.9</v>
      </c>
      <c r="D13" s="284">
        <v>463.2</v>
      </c>
      <c r="E13" s="284">
        <v>443.14600000000002</v>
      </c>
      <c r="F13" s="284">
        <v>451.20600000000002</v>
      </c>
      <c r="G13" s="284">
        <v>442.3</v>
      </c>
      <c r="H13" s="284">
        <v>442.09300000000002</v>
      </c>
      <c r="I13" s="284">
        <v>427.834</v>
      </c>
      <c r="J13" s="284">
        <v>389</v>
      </c>
      <c r="K13" s="284">
        <v>345</v>
      </c>
      <c r="L13" s="284">
        <v>356</v>
      </c>
      <c r="M13" s="284">
        <v>334</v>
      </c>
      <c r="N13" s="284">
        <v>349</v>
      </c>
      <c r="O13" s="284">
        <v>346</v>
      </c>
      <c r="P13" s="284">
        <v>360</v>
      </c>
      <c r="Q13" s="284">
        <v>420</v>
      </c>
      <c r="R13" s="284">
        <v>425</v>
      </c>
      <c r="S13" s="284">
        <v>430</v>
      </c>
      <c r="T13" s="284">
        <v>390</v>
      </c>
      <c r="U13" s="284">
        <v>402</v>
      </c>
      <c r="V13" s="284">
        <v>417</v>
      </c>
      <c r="W13" s="284">
        <v>440</v>
      </c>
      <c r="DA13" s="94" t="s">
        <v>443</v>
      </c>
    </row>
    <row r="14" spans="1:105" ht="12" customHeight="1" x14ac:dyDescent="0.25">
      <c r="A14" s="99" t="s">
        <v>81</v>
      </c>
      <c r="B14" s="284">
        <v>260</v>
      </c>
      <c r="C14" s="284">
        <v>253</v>
      </c>
      <c r="D14" s="284">
        <v>262</v>
      </c>
      <c r="E14" s="284">
        <v>240</v>
      </c>
      <c r="F14" s="284">
        <v>236</v>
      </c>
      <c r="G14" s="284">
        <v>223</v>
      </c>
      <c r="H14" s="284">
        <v>231</v>
      </c>
      <c r="I14" s="284">
        <v>225</v>
      </c>
      <c r="J14" s="284">
        <v>209</v>
      </c>
      <c r="K14" s="284">
        <v>138</v>
      </c>
      <c r="L14" s="284">
        <v>184</v>
      </c>
      <c r="M14" s="284">
        <v>191</v>
      </c>
      <c r="N14" s="284">
        <v>192</v>
      </c>
      <c r="O14" s="284">
        <v>182</v>
      </c>
      <c r="P14" s="284">
        <v>180</v>
      </c>
      <c r="Q14" s="284">
        <v>180</v>
      </c>
      <c r="R14" s="284">
        <v>180</v>
      </c>
      <c r="S14" s="284">
        <v>190</v>
      </c>
      <c r="T14" s="284">
        <v>190</v>
      </c>
      <c r="U14" s="284">
        <v>190</v>
      </c>
      <c r="V14" s="284">
        <v>161.5508352910467</v>
      </c>
      <c r="W14" s="284">
        <v>161.37446097153429</v>
      </c>
      <c r="DA14" s="94" t="s">
        <v>444</v>
      </c>
    </row>
    <row r="15" spans="1:105" ht="12" customHeight="1" x14ac:dyDescent="0.25">
      <c r="A15" s="49" t="s">
        <v>445</v>
      </c>
      <c r="B15" s="244">
        <v>1455.9394666666669</v>
      </c>
      <c r="C15" s="244">
        <v>1419.2299</v>
      </c>
      <c r="D15" s="244">
        <v>1323.172033333334</v>
      </c>
      <c r="E15" s="244">
        <v>1087.8679999999999</v>
      </c>
      <c r="F15" s="244">
        <v>1039.0224000000001</v>
      </c>
      <c r="G15" s="244">
        <v>1036.0419999999999</v>
      </c>
      <c r="H15" s="244">
        <v>659.23400000000015</v>
      </c>
      <c r="I15" s="244">
        <v>665.78800000000001</v>
      </c>
      <c r="J15" s="244">
        <v>530.6807</v>
      </c>
      <c r="K15" s="244">
        <v>695.29799999999989</v>
      </c>
      <c r="L15" s="244">
        <v>539.76030000000014</v>
      </c>
      <c r="M15" s="244">
        <v>675.39413333333334</v>
      </c>
      <c r="N15" s="244">
        <v>718.72</v>
      </c>
      <c r="O15" s="244">
        <v>726.35289999999998</v>
      </c>
      <c r="P15" s="244">
        <v>818.28879999999992</v>
      </c>
      <c r="Q15" s="244">
        <v>714.36666666666667</v>
      </c>
      <c r="R15" s="244">
        <v>759.18600000000004</v>
      </c>
      <c r="S15" s="244">
        <v>785.0680000000001</v>
      </c>
      <c r="T15" s="244">
        <v>824.91093333333345</v>
      </c>
      <c r="U15" s="244">
        <v>877.32960000000003</v>
      </c>
      <c r="V15" s="244">
        <v>778.65000000000009</v>
      </c>
      <c r="W15" s="244">
        <v>1154.0666666666671</v>
      </c>
      <c r="DA15" s="84" t="s">
        <v>446</v>
      </c>
    </row>
    <row r="16" spans="1:105" ht="12" customHeight="1" x14ac:dyDescent="0.25">
      <c r="A16" s="4"/>
      <c r="B16" s="245"/>
      <c r="C16" s="245"/>
      <c r="D16" s="245"/>
      <c r="E16" s="245"/>
      <c r="F16" s="245"/>
      <c r="G16" s="245"/>
      <c r="H16" s="245"/>
      <c r="I16" s="245"/>
      <c r="J16" s="245"/>
      <c r="K16" s="245"/>
      <c r="L16" s="245"/>
      <c r="M16" s="245"/>
      <c r="N16" s="245"/>
      <c r="O16" s="245"/>
      <c r="P16" s="245"/>
      <c r="Q16" s="245"/>
      <c r="R16" s="245"/>
      <c r="S16" s="245"/>
      <c r="T16" s="245"/>
      <c r="U16" s="245"/>
      <c r="V16" s="245"/>
      <c r="W16" s="245"/>
    </row>
    <row r="17" spans="1:105" ht="12" customHeight="1" x14ac:dyDescent="0.25">
      <c r="A17" s="30" t="s">
        <v>447</v>
      </c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DA17" s="112"/>
    </row>
    <row r="18" spans="1:105" ht="12" customHeight="1" x14ac:dyDescent="0.25">
      <c r="A18" s="50" t="s">
        <v>440</v>
      </c>
      <c r="B18" s="243">
        <v>229.88505747126439</v>
      </c>
      <c r="C18" s="243">
        <v>206.73260925719089</v>
      </c>
      <c r="D18" s="243">
        <v>206.73260925719089</v>
      </c>
      <c r="E18" s="243">
        <v>322.49485032755831</v>
      </c>
      <c r="F18" s="243">
        <v>322.49485032755831</v>
      </c>
      <c r="G18" s="243">
        <v>646.62912532458699</v>
      </c>
      <c r="H18" s="243">
        <v>646.62912532458699</v>
      </c>
      <c r="I18" s="243">
        <v>646.62912532458699</v>
      </c>
      <c r="J18" s="243">
        <v>669.7815735386605</v>
      </c>
      <c r="K18" s="243">
        <v>669.7815735386605</v>
      </c>
      <c r="L18" s="243">
        <v>646.62912532458699</v>
      </c>
      <c r="M18" s="243">
        <v>646.62912532458699</v>
      </c>
      <c r="N18" s="243">
        <v>646.62912532458699</v>
      </c>
      <c r="O18" s="243">
        <v>646.62912532458699</v>
      </c>
      <c r="P18" s="243">
        <v>623.47667711051349</v>
      </c>
      <c r="Q18" s="243">
        <v>623.47667711051349</v>
      </c>
      <c r="R18" s="243">
        <v>623.47667711051349</v>
      </c>
      <c r="S18" s="243">
        <v>623.47667711051349</v>
      </c>
      <c r="T18" s="243">
        <v>600.32422889643999</v>
      </c>
      <c r="U18" s="243">
        <v>600.32422889643999</v>
      </c>
      <c r="V18" s="243">
        <v>600.32422889643999</v>
      </c>
      <c r="W18" s="243">
        <v>600.32422889643999</v>
      </c>
      <c r="DA18" s="83" t="s">
        <v>448</v>
      </c>
    </row>
    <row r="19" spans="1:105" ht="12" customHeight="1" x14ac:dyDescent="0.25">
      <c r="A19" s="107" t="s">
        <v>442</v>
      </c>
      <c r="B19" s="284">
        <f t="shared" ref="B19:W19" si="3">SUM(B20:B21)</f>
        <v>795.25862068965512</v>
      </c>
      <c r="C19" s="284">
        <f t="shared" si="3"/>
        <v>771.89499862739831</v>
      </c>
      <c r="D19" s="284">
        <f t="shared" si="3"/>
        <v>771.89499862739831</v>
      </c>
      <c r="E19" s="284">
        <f t="shared" si="3"/>
        <v>748.5313765651415</v>
      </c>
      <c r="F19" s="284">
        <f t="shared" si="3"/>
        <v>748.5313765651415</v>
      </c>
      <c r="G19" s="284">
        <f t="shared" si="3"/>
        <v>725.16775450288458</v>
      </c>
      <c r="H19" s="284">
        <f t="shared" si="3"/>
        <v>725.16775450288458</v>
      </c>
      <c r="I19" s="284">
        <f t="shared" si="3"/>
        <v>686.72297374352047</v>
      </c>
      <c r="J19" s="284">
        <f t="shared" si="3"/>
        <v>686.72297374352047</v>
      </c>
      <c r="K19" s="284">
        <f t="shared" si="3"/>
        <v>686.72297374352047</v>
      </c>
      <c r="L19" s="284">
        <f t="shared" si="3"/>
        <v>663.35935168126366</v>
      </c>
      <c r="M19" s="284">
        <f t="shared" si="3"/>
        <v>624.91457092189967</v>
      </c>
      <c r="N19" s="284">
        <f t="shared" si="3"/>
        <v>624.91457092189967</v>
      </c>
      <c r="O19" s="284">
        <f t="shared" si="3"/>
        <v>624.91457092189967</v>
      </c>
      <c r="P19" s="284">
        <f t="shared" si="3"/>
        <v>601.55094885964274</v>
      </c>
      <c r="Q19" s="284">
        <f t="shared" si="3"/>
        <v>639.99572961900674</v>
      </c>
      <c r="R19" s="284">
        <f t="shared" si="3"/>
        <v>639.99572961900674</v>
      </c>
      <c r="S19" s="284">
        <f t="shared" si="3"/>
        <v>663.35935168126366</v>
      </c>
      <c r="T19" s="284">
        <f t="shared" si="3"/>
        <v>663.35935168126366</v>
      </c>
      <c r="U19" s="284">
        <f t="shared" si="3"/>
        <v>663.35935168126366</v>
      </c>
      <c r="V19" s="284">
        <f t="shared" si="3"/>
        <v>663.35935168126366</v>
      </c>
      <c r="W19" s="284">
        <f t="shared" si="3"/>
        <v>678.44051037837073</v>
      </c>
      <c r="DA19" s="94"/>
    </row>
    <row r="20" spans="1:105" ht="12" customHeight="1" x14ac:dyDescent="0.25">
      <c r="A20" s="99" t="s">
        <v>44</v>
      </c>
      <c r="B20" s="284">
        <v>479.16666666666669</v>
      </c>
      <c r="C20" s="284">
        <v>479.16666666666669</v>
      </c>
      <c r="D20" s="284">
        <v>479.16666666666669</v>
      </c>
      <c r="E20" s="284">
        <v>479.16666666666669</v>
      </c>
      <c r="F20" s="284">
        <v>479.16666666666669</v>
      </c>
      <c r="G20" s="284">
        <v>479.16666666666669</v>
      </c>
      <c r="H20" s="284">
        <v>479.16666666666669</v>
      </c>
      <c r="I20" s="284">
        <v>440.72188590730258</v>
      </c>
      <c r="J20" s="284">
        <v>440.72188590730258</v>
      </c>
      <c r="K20" s="284">
        <v>440.72188590730258</v>
      </c>
      <c r="L20" s="284">
        <v>440.72188590730258</v>
      </c>
      <c r="M20" s="284">
        <v>402.27710514793858</v>
      </c>
      <c r="N20" s="284">
        <v>402.27710514793858</v>
      </c>
      <c r="O20" s="284">
        <v>402.27710514793858</v>
      </c>
      <c r="P20" s="284">
        <v>402.27710514793858</v>
      </c>
      <c r="Q20" s="284">
        <v>440.72188590730258</v>
      </c>
      <c r="R20" s="284">
        <v>440.72188590730258</v>
      </c>
      <c r="S20" s="284">
        <v>440.72188590730258</v>
      </c>
      <c r="T20" s="284">
        <v>440.72188590730258</v>
      </c>
      <c r="U20" s="284">
        <v>440.72188590730258</v>
      </c>
      <c r="V20" s="284">
        <v>440.72188590730258</v>
      </c>
      <c r="W20" s="284">
        <v>479.16666666666657</v>
      </c>
      <c r="DA20" s="94" t="s">
        <v>449</v>
      </c>
    </row>
    <row r="21" spans="1:105" ht="12" customHeight="1" x14ac:dyDescent="0.25">
      <c r="A21" s="99" t="s">
        <v>81</v>
      </c>
      <c r="B21" s="284">
        <v>316.09195402298849</v>
      </c>
      <c r="C21" s="284">
        <v>292.72833196073162</v>
      </c>
      <c r="D21" s="284">
        <v>292.72833196073162</v>
      </c>
      <c r="E21" s="284">
        <v>269.36470989847481</v>
      </c>
      <c r="F21" s="284">
        <v>269.36470989847481</v>
      </c>
      <c r="G21" s="284">
        <v>246.00108783621789</v>
      </c>
      <c r="H21" s="284">
        <v>246.00108783621789</v>
      </c>
      <c r="I21" s="284">
        <v>246.00108783621789</v>
      </c>
      <c r="J21" s="284">
        <v>246.00108783621789</v>
      </c>
      <c r="K21" s="284">
        <v>246.00108783621789</v>
      </c>
      <c r="L21" s="284">
        <v>222.63746577396111</v>
      </c>
      <c r="M21" s="284">
        <v>222.63746577396111</v>
      </c>
      <c r="N21" s="284">
        <v>222.63746577396111</v>
      </c>
      <c r="O21" s="284">
        <v>222.63746577396111</v>
      </c>
      <c r="P21" s="284">
        <v>199.27384371170419</v>
      </c>
      <c r="Q21" s="284">
        <v>199.27384371170419</v>
      </c>
      <c r="R21" s="284">
        <v>199.27384371170419</v>
      </c>
      <c r="S21" s="284">
        <v>222.63746577396111</v>
      </c>
      <c r="T21" s="284">
        <v>222.63746577396111</v>
      </c>
      <c r="U21" s="284">
        <v>222.63746577396111</v>
      </c>
      <c r="V21" s="284">
        <v>222.63746577396111</v>
      </c>
      <c r="W21" s="284">
        <v>199.27384371170419</v>
      </c>
      <c r="DA21" s="94" t="s">
        <v>450</v>
      </c>
    </row>
    <row r="22" spans="1:105" ht="12" customHeight="1" x14ac:dyDescent="0.25">
      <c r="A22" s="49" t="s">
        <v>445</v>
      </c>
      <c r="B22" s="244">
        <v>1673.4936398467439</v>
      </c>
      <c r="C22" s="244">
        <v>1673.4936398467439</v>
      </c>
      <c r="D22" s="244">
        <v>1673.4936398467439</v>
      </c>
      <c r="E22" s="244">
        <v>1529.3425434767539</v>
      </c>
      <c r="F22" s="244">
        <v>1529.3425434767539</v>
      </c>
      <c r="G22" s="244">
        <v>1385.1914471067639</v>
      </c>
      <c r="H22" s="244">
        <v>1385.1914471067639</v>
      </c>
      <c r="I22" s="244">
        <v>1385.1914471067639</v>
      </c>
      <c r="J22" s="244">
        <v>1241.0403507367739</v>
      </c>
      <c r="K22" s="244">
        <v>1241.0403507367739</v>
      </c>
      <c r="L22" s="244">
        <v>1096.8892543667851</v>
      </c>
      <c r="M22" s="244">
        <v>1096.8892543667851</v>
      </c>
      <c r="N22" s="244">
        <v>1096.8892543667851</v>
      </c>
      <c r="O22" s="244">
        <v>952.73815799679483</v>
      </c>
      <c r="P22" s="244">
        <v>952.73815799679483</v>
      </c>
      <c r="Q22" s="244">
        <v>952.73815799679483</v>
      </c>
      <c r="R22" s="244">
        <v>808.58706162680505</v>
      </c>
      <c r="S22" s="244">
        <v>952.73815799679483</v>
      </c>
      <c r="T22" s="244">
        <v>952.73815799679483</v>
      </c>
      <c r="U22" s="244">
        <v>952.73815799679483</v>
      </c>
      <c r="V22" s="244">
        <v>952.73815799679483</v>
      </c>
      <c r="W22" s="244">
        <v>1241.0403507367739</v>
      </c>
      <c r="DA22" s="84" t="s">
        <v>451</v>
      </c>
    </row>
    <row r="23" spans="1:105" ht="12" customHeight="1" x14ac:dyDescent="0.25">
      <c r="A23" s="108" t="s">
        <v>452</v>
      </c>
      <c r="B23" s="247"/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  <c r="O23" s="212"/>
      <c r="P23" s="212"/>
      <c r="Q23" s="212"/>
      <c r="R23" s="212"/>
      <c r="S23" s="212"/>
      <c r="T23" s="212"/>
      <c r="U23" s="212"/>
      <c r="V23" s="212"/>
      <c r="W23" s="212"/>
      <c r="DA23" s="109"/>
    </row>
    <row r="24" spans="1:105" ht="12" customHeight="1" x14ac:dyDescent="0.25">
      <c r="A24" s="51" t="s">
        <v>440</v>
      </c>
      <c r="B24" s="248">
        <v>0</v>
      </c>
      <c r="C24" s="243">
        <v>0</v>
      </c>
      <c r="D24" s="243">
        <v>0</v>
      </c>
      <c r="E24" s="243">
        <v>115.76224107036739</v>
      </c>
      <c r="F24" s="243">
        <v>0</v>
      </c>
      <c r="G24" s="243">
        <v>347.28672321110218</v>
      </c>
      <c r="H24" s="243">
        <v>0</v>
      </c>
      <c r="I24" s="243">
        <v>0</v>
      </c>
      <c r="J24" s="243">
        <v>23.15244821407348</v>
      </c>
      <c r="K24" s="243">
        <v>0</v>
      </c>
      <c r="L24" s="243">
        <v>0</v>
      </c>
      <c r="M24" s="243">
        <v>0</v>
      </c>
      <c r="N24" s="243">
        <v>0</v>
      </c>
      <c r="O24" s="243">
        <v>0</v>
      </c>
      <c r="P24" s="243">
        <v>0</v>
      </c>
      <c r="Q24" s="243">
        <v>0</v>
      </c>
      <c r="R24" s="243">
        <v>0</v>
      </c>
      <c r="S24" s="243">
        <v>0</v>
      </c>
      <c r="T24" s="243">
        <v>0</v>
      </c>
      <c r="U24" s="243">
        <v>0</v>
      </c>
      <c r="V24" s="243">
        <v>0</v>
      </c>
      <c r="W24" s="243">
        <v>0</v>
      </c>
      <c r="DA24" s="83" t="s">
        <v>453</v>
      </c>
    </row>
    <row r="25" spans="1:105" ht="12" customHeight="1" x14ac:dyDescent="0.25">
      <c r="A25" s="99" t="s">
        <v>442</v>
      </c>
      <c r="B25" s="285"/>
      <c r="C25" s="284">
        <f t="shared" ref="C25:W25" si="4">SUM(C26:C27)</f>
        <v>0</v>
      </c>
      <c r="D25" s="284">
        <f t="shared" si="4"/>
        <v>0</v>
      </c>
      <c r="E25" s="284">
        <f t="shared" si="4"/>
        <v>0</v>
      </c>
      <c r="F25" s="284">
        <f t="shared" si="4"/>
        <v>38.444780759364022</v>
      </c>
      <c r="G25" s="284">
        <f t="shared" si="4"/>
        <v>0</v>
      </c>
      <c r="H25" s="284">
        <f t="shared" si="4"/>
        <v>0</v>
      </c>
      <c r="I25" s="284">
        <f t="shared" si="4"/>
        <v>23.363622062256841</v>
      </c>
      <c r="J25" s="284">
        <f t="shared" si="4"/>
        <v>0</v>
      </c>
      <c r="K25" s="284">
        <f t="shared" si="4"/>
        <v>0</v>
      </c>
      <c r="L25" s="284">
        <f t="shared" si="4"/>
        <v>0</v>
      </c>
      <c r="M25" s="284">
        <f t="shared" si="4"/>
        <v>0</v>
      </c>
      <c r="N25" s="284">
        <f t="shared" si="4"/>
        <v>23.363622062256841</v>
      </c>
      <c r="O25" s="284">
        <f t="shared" si="4"/>
        <v>0</v>
      </c>
      <c r="P25" s="284">
        <f t="shared" si="4"/>
        <v>38.444780759364022</v>
      </c>
      <c r="Q25" s="284">
        <f t="shared" si="4"/>
        <v>38.444780759364022</v>
      </c>
      <c r="R25" s="284">
        <f t="shared" si="4"/>
        <v>23.363622062256841</v>
      </c>
      <c r="S25" s="284">
        <f t="shared" si="4"/>
        <v>61.808402821620859</v>
      </c>
      <c r="T25" s="284">
        <f t="shared" si="4"/>
        <v>0</v>
      </c>
      <c r="U25" s="284">
        <f t="shared" si="4"/>
        <v>23.363622062256841</v>
      </c>
      <c r="V25" s="284">
        <f t="shared" si="4"/>
        <v>0</v>
      </c>
      <c r="W25" s="284">
        <f t="shared" si="4"/>
        <v>76.889561518728044</v>
      </c>
      <c r="DA25" s="94"/>
    </row>
    <row r="26" spans="1:105" ht="12" customHeight="1" x14ac:dyDescent="0.25">
      <c r="A26" s="44" t="s">
        <v>44</v>
      </c>
      <c r="B26" s="285">
        <v>0</v>
      </c>
      <c r="C26" s="284">
        <v>0</v>
      </c>
      <c r="D26" s="284">
        <v>0</v>
      </c>
      <c r="E26" s="284">
        <v>0</v>
      </c>
      <c r="F26" s="284">
        <v>38.444780759364022</v>
      </c>
      <c r="G26" s="284">
        <v>0</v>
      </c>
      <c r="H26" s="284">
        <v>0</v>
      </c>
      <c r="I26" s="284">
        <v>0</v>
      </c>
      <c r="J26" s="284">
        <v>0</v>
      </c>
      <c r="K26" s="284">
        <v>0</v>
      </c>
      <c r="L26" s="284">
        <v>0</v>
      </c>
      <c r="M26" s="284">
        <v>0</v>
      </c>
      <c r="N26" s="284">
        <v>0</v>
      </c>
      <c r="O26" s="284">
        <v>0</v>
      </c>
      <c r="P26" s="284">
        <v>38.444780759364022</v>
      </c>
      <c r="Q26" s="284">
        <v>38.444780759364022</v>
      </c>
      <c r="R26" s="284">
        <v>0</v>
      </c>
      <c r="S26" s="284">
        <v>38.444780759364022</v>
      </c>
      <c r="T26" s="284">
        <v>0</v>
      </c>
      <c r="U26" s="284">
        <v>0</v>
      </c>
      <c r="V26" s="284">
        <v>0</v>
      </c>
      <c r="W26" s="284">
        <v>76.889561518728044</v>
      </c>
      <c r="DA26" s="94" t="s">
        <v>454</v>
      </c>
    </row>
    <row r="27" spans="1:105" ht="12" customHeight="1" x14ac:dyDescent="0.25">
      <c r="A27" s="44" t="s">
        <v>81</v>
      </c>
      <c r="B27" s="285">
        <v>0</v>
      </c>
      <c r="C27" s="284">
        <v>0</v>
      </c>
      <c r="D27" s="284">
        <v>0</v>
      </c>
      <c r="E27" s="284">
        <v>0</v>
      </c>
      <c r="F27" s="284">
        <v>0</v>
      </c>
      <c r="G27" s="284">
        <v>0</v>
      </c>
      <c r="H27" s="284">
        <v>0</v>
      </c>
      <c r="I27" s="284">
        <v>23.363622062256841</v>
      </c>
      <c r="J27" s="284">
        <v>0</v>
      </c>
      <c r="K27" s="284">
        <v>0</v>
      </c>
      <c r="L27" s="284">
        <v>0</v>
      </c>
      <c r="M27" s="284">
        <v>0</v>
      </c>
      <c r="N27" s="284">
        <v>23.363622062256841</v>
      </c>
      <c r="O27" s="284">
        <v>0</v>
      </c>
      <c r="P27" s="284">
        <v>0</v>
      </c>
      <c r="Q27" s="284">
        <v>0</v>
      </c>
      <c r="R27" s="284">
        <v>23.363622062256841</v>
      </c>
      <c r="S27" s="284">
        <v>23.363622062256841</v>
      </c>
      <c r="T27" s="284">
        <v>0</v>
      </c>
      <c r="U27" s="284">
        <v>23.363622062256841</v>
      </c>
      <c r="V27" s="284">
        <v>0</v>
      </c>
      <c r="W27" s="284">
        <v>0</v>
      </c>
      <c r="DA27" s="94" t="s">
        <v>455</v>
      </c>
    </row>
    <row r="28" spans="1:105" ht="12" customHeight="1" x14ac:dyDescent="0.25">
      <c r="A28" s="52" t="s">
        <v>445</v>
      </c>
      <c r="B28" s="249">
        <v>0</v>
      </c>
      <c r="C28" s="244">
        <v>0</v>
      </c>
      <c r="D28" s="244">
        <v>0</v>
      </c>
      <c r="E28" s="244">
        <v>0</v>
      </c>
      <c r="F28" s="244">
        <v>0</v>
      </c>
      <c r="G28" s="244">
        <v>0</v>
      </c>
      <c r="H28" s="244">
        <v>0</v>
      </c>
      <c r="I28" s="244">
        <v>0</v>
      </c>
      <c r="J28" s="244">
        <v>0</v>
      </c>
      <c r="K28" s="244">
        <v>0</v>
      </c>
      <c r="L28" s="244">
        <v>0</v>
      </c>
      <c r="M28" s="244">
        <v>0</v>
      </c>
      <c r="N28" s="244">
        <v>0</v>
      </c>
      <c r="O28" s="244">
        <v>0</v>
      </c>
      <c r="P28" s="244">
        <v>0</v>
      </c>
      <c r="Q28" s="244">
        <v>0</v>
      </c>
      <c r="R28" s="244">
        <v>0</v>
      </c>
      <c r="S28" s="244">
        <v>144.1510963699898</v>
      </c>
      <c r="T28" s="244">
        <v>144.1510963699898</v>
      </c>
      <c r="U28" s="244">
        <v>0</v>
      </c>
      <c r="V28" s="244">
        <v>0</v>
      </c>
      <c r="W28" s="244">
        <v>432.45328910996932</v>
      </c>
      <c r="DA28" s="84" t="s">
        <v>456</v>
      </c>
    </row>
    <row r="29" spans="1:105" ht="12" customHeight="1" x14ac:dyDescent="0.25">
      <c r="A29" s="108" t="s">
        <v>457</v>
      </c>
      <c r="B29" s="247"/>
      <c r="C29" s="212"/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212"/>
      <c r="O29" s="212"/>
      <c r="P29" s="212"/>
      <c r="Q29" s="212"/>
      <c r="R29" s="212"/>
      <c r="S29" s="212"/>
      <c r="T29" s="212"/>
      <c r="U29" s="212"/>
      <c r="V29" s="212"/>
      <c r="W29" s="212"/>
      <c r="DA29" s="109"/>
    </row>
    <row r="30" spans="1:105" ht="12" customHeight="1" x14ac:dyDescent="0.25">
      <c r="A30" s="51" t="s">
        <v>440</v>
      </c>
      <c r="B30" s="248"/>
      <c r="C30" s="243">
        <f t="shared" ref="C30:W30" si="5">B18+C24-C18</f>
        <v>23.152448214073502</v>
      </c>
      <c r="D30" s="243">
        <f t="shared" si="5"/>
        <v>0</v>
      </c>
      <c r="E30" s="243">
        <f t="shared" si="5"/>
        <v>0</v>
      </c>
      <c r="F30" s="243">
        <f t="shared" si="5"/>
        <v>0</v>
      </c>
      <c r="G30" s="243">
        <f t="shared" si="5"/>
        <v>23.152448214073502</v>
      </c>
      <c r="H30" s="243">
        <f t="shared" si="5"/>
        <v>0</v>
      </c>
      <c r="I30" s="243">
        <f t="shared" si="5"/>
        <v>0</v>
      </c>
      <c r="J30" s="243">
        <f t="shared" si="5"/>
        <v>0</v>
      </c>
      <c r="K30" s="243">
        <f t="shared" si="5"/>
        <v>0</v>
      </c>
      <c r="L30" s="243">
        <f t="shared" si="5"/>
        <v>23.152448214073502</v>
      </c>
      <c r="M30" s="243">
        <f t="shared" si="5"/>
        <v>0</v>
      </c>
      <c r="N30" s="243">
        <f t="shared" si="5"/>
        <v>0</v>
      </c>
      <c r="O30" s="243">
        <f t="shared" si="5"/>
        <v>0</v>
      </c>
      <c r="P30" s="243">
        <f t="shared" si="5"/>
        <v>23.152448214073502</v>
      </c>
      <c r="Q30" s="243">
        <f t="shared" si="5"/>
        <v>0</v>
      </c>
      <c r="R30" s="243">
        <f t="shared" si="5"/>
        <v>0</v>
      </c>
      <c r="S30" s="243">
        <f t="shared" si="5"/>
        <v>0</v>
      </c>
      <c r="T30" s="243">
        <f t="shared" si="5"/>
        <v>23.152448214073502</v>
      </c>
      <c r="U30" s="243">
        <f t="shared" si="5"/>
        <v>0</v>
      </c>
      <c r="V30" s="243">
        <f t="shared" si="5"/>
        <v>0</v>
      </c>
      <c r="W30" s="243">
        <f t="shared" si="5"/>
        <v>0</v>
      </c>
      <c r="DA30" s="83"/>
    </row>
    <row r="31" spans="1:105" ht="12" customHeight="1" x14ac:dyDescent="0.25">
      <c r="A31" s="99" t="s">
        <v>442</v>
      </c>
      <c r="B31" s="285"/>
      <c r="C31" s="284">
        <f t="shared" ref="C31:W31" si="6">SUM(C32:C33)</f>
        <v>23.363622062256866</v>
      </c>
      <c r="D31" s="284">
        <f t="shared" si="6"/>
        <v>0</v>
      </c>
      <c r="E31" s="284">
        <f t="shared" si="6"/>
        <v>23.363622062256809</v>
      </c>
      <c r="F31" s="284">
        <f t="shared" si="6"/>
        <v>38.44478075936405</v>
      </c>
      <c r="G31" s="284">
        <f t="shared" si="6"/>
        <v>23.363622062256923</v>
      </c>
      <c r="H31" s="284">
        <f t="shared" si="6"/>
        <v>0</v>
      </c>
      <c r="I31" s="284">
        <f t="shared" si="6"/>
        <v>61.808402821620973</v>
      </c>
      <c r="J31" s="284">
        <f t="shared" si="6"/>
        <v>0</v>
      </c>
      <c r="K31" s="284">
        <f t="shared" si="6"/>
        <v>0</v>
      </c>
      <c r="L31" s="284">
        <f t="shared" si="6"/>
        <v>23.363622062256781</v>
      </c>
      <c r="M31" s="284">
        <f t="shared" si="6"/>
        <v>38.444780759363994</v>
      </c>
      <c r="N31" s="284">
        <f t="shared" si="6"/>
        <v>23.363622062256837</v>
      </c>
      <c r="O31" s="284">
        <f t="shared" si="6"/>
        <v>0</v>
      </c>
      <c r="P31" s="284">
        <f t="shared" si="6"/>
        <v>61.808402821620973</v>
      </c>
      <c r="Q31" s="284">
        <f t="shared" si="6"/>
        <v>0</v>
      </c>
      <c r="R31" s="284">
        <f t="shared" si="6"/>
        <v>23.363622062256837</v>
      </c>
      <c r="S31" s="284">
        <f t="shared" si="6"/>
        <v>38.44478075936405</v>
      </c>
      <c r="T31" s="284">
        <f t="shared" si="6"/>
        <v>0</v>
      </c>
      <c r="U31" s="284">
        <f t="shared" si="6"/>
        <v>23.363622062256837</v>
      </c>
      <c r="V31" s="284">
        <f t="shared" si="6"/>
        <v>0</v>
      </c>
      <c r="W31" s="284">
        <f t="shared" si="6"/>
        <v>61.808402821620973</v>
      </c>
      <c r="DA31" s="94"/>
    </row>
    <row r="32" spans="1:105" ht="12" customHeight="1" x14ac:dyDescent="0.25">
      <c r="A32" s="44" t="s">
        <v>44</v>
      </c>
      <c r="B32" s="285"/>
      <c r="C32" s="284">
        <f t="shared" ref="C32:W32" si="7">B20+C26-C20</f>
        <v>0</v>
      </c>
      <c r="D32" s="284">
        <f t="shared" si="7"/>
        <v>0</v>
      </c>
      <c r="E32" s="284">
        <f t="shared" si="7"/>
        <v>0</v>
      </c>
      <c r="F32" s="284">
        <f t="shared" si="7"/>
        <v>38.44478075936405</v>
      </c>
      <c r="G32" s="284">
        <f t="shared" si="7"/>
        <v>0</v>
      </c>
      <c r="H32" s="284">
        <f t="shared" si="7"/>
        <v>0</v>
      </c>
      <c r="I32" s="284">
        <f t="shared" si="7"/>
        <v>38.444780759364107</v>
      </c>
      <c r="J32" s="284">
        <f t="shared" si="7"/>
        <v>0</v>
      </c>
      <c r="K32" s="284">
        <f t="shared" si="7"/>
        <v>0</v>
      </c>
      <c r="L32" s="284">
        <f t="shared" si="7"/>
        <v>0</v>
      </c>
      <c r="M32" s="284">
        <f t="shared" si="7"/>
        <v>38.444780759363994</v>
      </c>
      <c r="N32" s="284">
        <f t="shared" si="7"/>
        <v>0</v>
      </c>
      <c r="O32" s="284">
        <f t="shared" si="7"/>
        <v>0</v>
      </c>
      <c r="P32" s="284">
        <f t="shared" si="7"/>
        <v>38.44478075936405</v>
      </c>
      <c r="Q32" s="284">
        <f t="shared" si="7"/>
        <v>0</v>
      </c>
      <c r="R32" s="284">
        <f t="shared" si="7"/>
        <v>0</v>
      </c>
      <c r="S32" s="284">
        <f t="shared" si="7"/>
        <v>38.44478075936405</v>
      </c>
      <c r="T32" s="284">
        <f t="shared" si="7"/>
        <v>0</v>
      </c>
      <c r="U32" s="284">
        <f t="shared" si="7"/>
        <v>0</v>
      </c>
      <c r="V32" s="284">
        <f t="shared" si="7"/>
        <v>0</v>
      </c>
      <c r="W32" s="284">
        <f t="shared" si="7"/>
        <v>38.44478075936405</v>
      </c>
      <c r="DA32" s="94"/>
    </row>
    <row r="33" spans="1:105" ht="12" customHeight="1" x14ac:dyDescent="0.25">
      <c r="A33" s="44" t="s">
        <v>81</v>
      </c>
      <c r="B33" s="285"/>
      <c r="C33" s="284">
        <f t="shared" ref="C33:W33" si="8">B21+C27-C21</f>
        <v>23.363622062256866</v>
      </c>
      <c r="D33" s="284">
        <f t="shared" si="8"/>
        <v>0</v>
      </c>
      <c r="E33" s="284">
        <f t="shared" si="8"/>
        <v>23.363622062256809</v>
      </c>
      <c r="F33" s="284">
        <f t="shared" si="8"/>
        <v>0</v>
      </c>
      <c r="G33" s="284">
        <f t="shared" si="8"/>
        <v>23.363622062256923</v>
      </c>
      <c r="H33" s="284">
        <f t="shared" si="8"/>
        <v>0</v>
      </c>
      <c r="I33" s="284">
        <f t="shared" si="8"/>
        <v>23.363622062256866</v>
      </c>
      <c r="J33" s="284">
        <f t="shared" si="8"/>
        <v>0</v>
      </c>
      <c r="K33" s="284">
        <f t="shared" si="8"/>
        <v>0</v>
      </c>
      <c r="L33" s="284">
        <f t="shared" si="8"/>
        <v>23.363622062256781</v>
      </c>
      <c r="M33" s="284">
        <f t="shared" si="8"/>
        <v>0</v>
      </c>
      <c r="N33" s="284">
        <f t="shared" si="8"/>
        <v>23.363622062256837</v>
      </c>
      <c r="O33" s="284">
        <f t="shared" si="8"/>
        <v>0</v>
      </c>
      <c r="P33" s="284">
        <f t="shared" si="8"/>
        <v>23.363622062256923</v>
      </c>
      <c r="Q33" s="284">
        <f t="shared" si="8"/>
        <v>0</v>
      </c>
      <c r="R33" s="284">
        <f t="shared" si="8"/>
        <v>23.363622062256837</v>
      </c>
      <c r="S33" s="284">
        <f t="shared" si="8"/>
        <v>0</v>
      </c>
      <c r="T33" s="284">
        <f t="shared" si="8"/>
        <v>0</v>
      </c>
      <c r="U33" s="284">
        <f t="shared" si="8"/>
        <v>23.363622062256837</v>
      </c>
      <c r="V33" s="284">
        <f t="shared" si="8"/>
        <v>0</v>
      </c>
      <c r="W33" s="284">
        <f t="shared" si="8"/>
        <v>23.363622062256923</v>
      </c>
      <c r="DA33" s="94"/>
    </row>
    <row r="34" spans="1:105" ht="12" customHeight="1" x14ac:dyDescent="0.25">
      <c r="A34" s="52" t="s">
        <v>445</v>
      </c>
      <c r="B34" s="249"/>
      <c r="C34" s="244">
        <f t="shared" ref="C34:W34" si="9">B22+C28-C22</f>
        <v>0</v>
      </c>
      <c r="D34" s="244">
        <f t="shared" si="9"/>
        <v>0</v>
      </c>
      <c r="E34" s="244">
        <f t="shared" si="9"/>
        <v>144.15109636999</v>
      </c>
      <c r="F34" s="244">
        <f t="shared" si="9"/>
        <v>0</v>
      </c>
      <c r="G34" s="244">
        <f t="shared" si="9"/>
        <v>144.15109636999</v>
      </c>
      <c r="H34" s="244">
        <f t="shared" si="9"/>
        <v>0</v>
      </c>
      <c r="I34" s="244">
        <f t="shared" si="9"/>
        <v>0</v>
      </c>
      <c r="J34" s="244">
        <f t="shared" si="9"/>
        <v>144.15109636999</v>
      </c>
      <c r="K34" s="244">
        <f t="shared" si="9"/>
        <v>0</v>
      </c>
      <c r="L34" s="244">
        <f t="shared" si="9"/>
        <v>144.15109636998886</v>
      </c>
      <c r="M34" s="244">
        <f t="shared" si="9"/>
        <v>0</v>
      </c>
      <c r="N34" s="244">
        <f t="shared" si="9"/>
        <v>0</v>
      </c>
      <c r="O34" s="244">
        <f t="shared" si="9"/>
        <v>144.15109636999023</v>
      </c>
      <c r="P34" s="244">
        <f t="shared" si="9"/>
        <v>0</v>
      </c>
      <c r="Q34" s="244">
        <f t="shared" si="9"/>
        <v>0</v>
      </c>
      <c r="R34" s="244">
        <f t="shared" si="9"/>
        <v>144.15109636998977</v>
      </c>
      <c r="S34" s="244">
        <f t="shared" si="9"/>
        <v>0</v>
      </c>
      <c r="T34" s="244">
        <f t="shared" si="9"/>
        <v>144.15109636998977</v>
      </c>
      <c r="U34" s="244">
        <f t="shared" si="9"/>
        <v>0</v>
      </c>
      <c r="V34" s="244">
        <f t="shared" si="9"/>
        <v>0</v>
      </c>
      <c r="W34" s="244">
        <f t="shared" si="9"/>
        <v>144.15109636999023</v>
      </c>
      <c r="DA34" s="84"/>
    </row>
    <row r="35" spans="1:105" ht="12" customHeight="1" x14ac:dyDescent="0.25">
      <c r="A35" s="30" t="s">
        <v>458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DA35" s="112"/>
    </row>
    <row r="36" spans="1:105" ht="12" customHeight="1" x14ac:dyDescent="0.25">
      <c r="A36" s="50" t="s">
        <v>440</v>
      </c>
      <c r="B36" s="243">
        <f t="shared" ref="B36:W36" si="10">B18-B11</f>
        <v>29.885057471264389</v>
      </c>
      <c r="C36" s="243">
        <f t="shared" si="10"/>
        <v>56.732609257190887</v>
      </c>
      <c r="D36" s="243">
        <f t="shared" si="10"/>
        <v>56.732609257190887</v>
      </c>
      <c r="E36" s="243">
        <f t="shared" si="10"/>
        <v>22.494850327558311</v>
      </c>
      <c r="F36" s="243">
        <f t="shared" si="10"/>
        <v>22.494850327558311</v>
      </c>
      <c r="G36" s="243">
        <f t="shared" si="10"/>
        <v>46.629125324586994</v>
      </c>
      <c r="H36" s="243">
        <f t="shared" si="10"/>
        <v>46.629125324586994</v>
      </c>
      <c r="I36" s="243">
        <f t="shared" si="10"/>
        <v>46.629125324586994</v>
      </c>
      <c r="J36" s="243">
        <f t="shared" si="10"/>
        <v>39.781573538660496</v>
      </c>
      <c r="K36" s="243">
        <f t="shared" si="10"/>
        <v>321.7815735386605</v>
      </c>
      <c r="L36" s="243">
        <f t="shared" si="10"/>
        <v>165.62912532458699</v>
      </c>
      <c r="M36" s="243">
        <f t="shared" si="10"/>
        <v>122.62912532458699</v>
      </c>
      <c r="N36" s="243">
        <f t="shared" si="10"/>
        <v>216.62912532458699</v>
      </c>
      <c r="O36" s="243">
        <f t="shared" si="10"/>
        <v>331.62912532458699</v>
      </c>
      <c r="P36" s="243">
        <f t="shared" si="10"/>
        <v>323.47667711051349</v>
      </c>
      <c r="Q36" s="243">
        <f t="shared" si="10"/>
        <v>323.47667711051349</v>
      </c>
      <c r="R36" s="243">
        <f t="shared" si="10"/>
        <v>323.47667711051349</v>
      </c>
      <c r="S36" s="243">
        <f t="shared" si="10"/>
        <v>323.47667711051349</v>
      </c>
      <c r="T36" s="243">
        <f t="shared" si="10"/>
        <v>300.32422889643999</v>
      </c>
      <c r="U36" s="243">
        <f t="shared" si="10"/>
        <v>300.32422889643999</v>
      </c>
      <c r="V36" s="243">
        <f t="shared" si="10"/>
        <v>300.32422889643999</v>
      </c>
      <c r="W36" s="243">
        <f t="shared" si="10"/>
        <v>300.65175611571067</v>
      </c>
      <c r="DA36" s="83"/>
    </row>
    <row r="37" spans="1:105" ht="12" customHeight="1" x14ac:dyDescent="0.25">
      <c r="A37" s="107" t="s">
        <v>442</v>
      </c>
      <c r="B37" s="284">
        <f t="shared" ref="B37:W37" si="11">SUM(B38:B39)</f>
        <v>94.118620689655188</v>
      </c>
      <c r="C37" s="284">
        <f t="shared" si="11"/>
        <v>56.994998627398331</v>
      </c>
      <c r="D37" s="284">
        <f t="shared" si="11"/>
        <v>46.69499862739832</v>
      </c>
      <c r="E37" s="284">
        <f t="shared" si="11"/>
        <v>65.385376565141485</v>
      </c>
      <c r="F37" s="284">
        <f t="shared" si="11"/>
        <v>61.325376565141482</v>
      </c>
      <c r="G37" s="284">
        <f t="shared" si="11"/>
        <v>59.867754502884566</v>
      </c>
      <c r="H37" s="284">
        <f t="shared" si="11"/>
        <v>52.074754502884559</v>
      </c>
      <c r="I37" s="284">
        <f t="shared" si="11"/>
        <v>33.888973743520467</v>
      </c>
      <c r="J37" s="284">
        <f t="shared" si="11"/>
        <v>88.72297374352047</v>
      </c>
      <c r="K37" s="284">
        <f t="shared" si="11"/>
        <v>203.72297374352047</v>
      </c>
      <c r="L37" s="284">
        <f t="shared" si="11"/>
        <v>123.35935168126369</v>
      </c>
      <c r="M37" s="284">
        <f t="shared" si="11"/>
        <v>99.914570921899696</v>
      </c>
      <c r="N37" s="284">
        <f t="shared" si="11"/>
        <v>83.914570921899696</v>
      </c>
      <c r="O37" s="284">
        <f t="shared" si="11"/>
        <v>96.914570921899696</v>
      </c>
      <c r="P37" s="284">
        <f t="shared" si="11"/>
        <v>61.550948859642773</v>
      </c>
      <c r="Q37" s="284">
        <f t="shared" si="11"/>
        <v>39.995729619006767</v>
      </c>
      <c r="R37" s="284">
        <f t="shared" si="11"/>
        <v>34.995729619006767</v>
      </c>
      <c r="S37" s="284">
        <f t="shared" si="11"/>
        <v>43.359351681263689</v>
      </c>
      <c r="T37" s="284">
        <f t="shared" si="11"/>
        <v>83.359351681263689</v>
      </c>
      <c r="U37" s="284">
        <f t="shared" si="11"/>
        <v>71.359351681263689</v>
      </c>
      <c r="V37" s="284">
        <f t="shared" si="11"/>
        <v>84.808516390216994</v>
      </c>
      <c r="W37" s="284">
        <f t="shared" si="11"/>
        <v>77.06604940683647</v>
      </c>
      <c r="DA37" s="94"/>
    </row>
    <row r="38" spans="1:105" ht="12" customHeight="1" x14ac:dyDescent="0.25">
      <c r="A38" s="99" t="s">
        <v>44</v>
      </c>
      <c r="B38" s="284">
        <f t="shared" ref="B38:W38" si="12">B20-B13</f>
        <v>38.026666666666699</v>
      </c>
      <c r="C38" s="284">
        <f t="shared" si="12"/>
        <v>17.266666666666708</v>
      </c>
      <c r="D38" s="284">
        <f t="shared" si="12"/>
        <v>15.966666666666697</v>
      </c>
      <c r="E38" s="284">
        <f t="shared" si="12"/>
        <v>36.020666666666671</v>
      </c>
      <c r="F38" s="284">
        <f t="shared" si="12"/>
        <v>27.960666666666668</v>
      </c>
      <c r="G38" s="284">
        <f t="shared" si="12"/>
        <v>36.866666666666674</v>
      </c>
      <c r="H38" s="284">
        <f t="shared" si="12"/>
        <v>37.073666666666668</v>
      </c>
      <c r="I38" s="284">
        <f t="shared" si="12"/>
        <v>12.887885907302575</v>
      </c>
      <c r="J38" s="284">
        <f t="shared" si="12"/>
        <v>51.721885907302578</v>
      </c>
      <c r="K38" s="284">
        <f t="shared" si="12"/>
        <v>95.721885907302578</v>
      </c>
      <c r="L38" s="284">
        <f t="shared" si="12"/>
        <v>84.721885907302578</v>
      </c>
      <c r="M38" s="284">
        <f t="shared" si="12"/>
        <v>68.277105147938585</v>
      </c>
      <c r="N38" s="284">
        <f t="shared" si="12"/>
        <v>53.277105147938585</v>
      </c>
      <c r="O38" s="284">
        <f t="shared" si="12"/>
        <v>56.277105147938585</v>
      </c>
      <c r="P38" s="284">
        <f t="shared" si="12"/>
        <v>42.277105147938585</v>
      </c>
      <c r="Q38" s="284">
        <f t="shared" si="12"/>
        <v>20.721885907302578</v>
      </c>
      <c r="R38" s="284">
        <f t="shared" si="12"/>
        <v>15.721885907302578</v>
      </c>
      <c r="S38" s="284">
        <f t="shared" si="12"/>
        <v>10.721885907302578</v>
      </c>
      <c r="T38" s="284">
        <f t="shared" si="12"/>
        <v>50.721885907302578</v>
      </c>
      <c r="U38" s="284">
        <f t="shared" si="12"/>
        <v>38.721885907302578</v>
      </c>
      <c r="V38" s="284">
        <f t="shared" si="12"/>
        <v>23.721885907302578</v>
      </c>
      <c r="W38" s="284">
        <f t="shared" si="12"/>
        <v>39.166666666666572</v>
      </c>
      <c r="DA38" s="94"/>
    </row>
    <row r="39" spans="1:105" ht="12" customHeight="1" x14ac:dyDescent="0.25">
      <c r="A39" s="99" t="s">
        <v>81</v>
      </c>
      <c r="B39" s="284">
        <f t="shared" ref="B39:W39" si="13">B21-B14</f>
        <v>56.091954022988489</v>
      </c>
      <c r="C39" s="284">
        <f t="shared" si="13"/>
        <v>39.728331960731623</v>
      </c>
      <c r="D39" s="284">
        <f t="shared" si="13"/>
        <v>30.728331960731623</v>
      </c>
      <c r="E39" s="284">
        <f t="shared" si="13"/>
        <v>29.364709898474814</v>
      </c>
      <c r="F39" s="284">
        <f t="shared" si="13"/>
        <v>33.364709898474814</v>
      </c>
      <c r="G39" s="284">
        <f t="shared" si="13"/>
        <v>23.001087836217891</v>
      </c>
      <c r="H39" s="284">
        <f t="shared" si="13"/>
        <v>15.001087836217891</v>
      </c>
      <c r="I39" s="284">
        <f t="shared" si="13"/>
        <v>21.001087836217891</v>
      </c>
      <c r="J39" s="284">
        <f t="shared" si="13"/>
        <v>37.001087836217891</v>
      </c>
      <c r="K39" s="284">
        <f t="shared" si="13"/>
        <v>108.00108783621789</v>
      </c>
      <c r="L39" s="284">
        <f t="shared" si="13"/>
        <v>38.637465773961111</v>
      </c>
      <c r="M39" s="284">
        <f t="shared" si="13"/>
        <v>31.637465773961111</v>
      </c>
      <c r="N39" s="284">
        <f t="shared" si="13"/>
        <v>30.637465773961111</v>
      </c>
      <c r="O39" s="284">
        <f t="shared" si="13"/>
        <v>40.637465773961111</v>
      </c>
      <c r="P39" s="284">
        <f t="shared" si="13"/>
        <v>19.273843711704188</v>
      </c>
      <c r="Q39" s="284">
        <f t="shared" si="13"/>
        <v>19.273843711704188</v>
      </c>
      <c r="R39" s="284">
        <f t="shared" si="13"/>
        <v>19.273843711704188</v>
      </c>
      <c r="S39" s="284">
        <f t="shared" si="13"/>
        <v>32.637465773961111</v>
      </c>
      <c r="T39" s="284">
        <f t="shared" si="13"/>
        <v>32.637465773961111</v>
      </c>
      <c r="U39" s="284">
        <f t="shared" si="13"/>
        <v>32.637465773961111</v>
      </c>
      <c r="V39" s="284">
        <f t="shared" si="13"/>
        <v>61.086630482914416</v>
      </c>
      <c r="W39" s="284">
        <f t="shared" si="13"/>
        <v>37.899382740169898</v>
      </c>
      <c r="DA39" s="94"/>
    </row>
    <row r="40" spans="1:105" ht="12" customHeight="1" x14ac:dyDescent="0.25">
      <c r="A40" s="49" t="s">
        <v>445</v>
      </c>
      <c r="B40" s="244">
        <f t="shared" ref="B40:W40" si="14">B22-B15</f>
        <v>217.55417318007699</v>
      </c>
      <c r="C40" s="244">
        <f t="shared" si="14"/>
        <v>254.26373984674387</v>
      </c>
      <c r="D40" s="244">
        <f t="shared" si="14"/>
        <v>350.32160651340996</v>
      </c>
      <c r="E40" s="244">
        <f t="shared" si="14"/>
        <v>441.47454347675398</v>
      </c>
      <c r="F40" s="244">
        <f t="shared" si="14"/>
        <v>490.32014347675386</v>
      </c>
      <c r="G40" s="244">
        <f t="shared" si="14"/>
        <v>349.149447106764</v>
      </c>
      <c r="H40" s="244">
        <f t="shared" si="14"/>
        <v>725.95744710676377</v>
      </c>
      <c r="I40" s="244">
        <f t="shared" si="14"/>
        <v>719.40344710676391</v>
      </c>
      <c r="J40" s="244">
        <f t="shared" si="14"/>
        <v>710.35965073677392</v>
      </c>
      <c r="K40" s="244">
        <f t="shared" si="14"/>
        <v>545.74235073677403</v>
      </c>
      <c r="L40" s="244">
        <f t="shared" si="14"/>
        <v>557.12895436678491</v>
      </c>
      <c r="M40" s="244">
        <f t="shared" si="14"/>
        <v>421.49512103345171</v>
      </c>
      <c r="N40" s="244">
        <f t="shared" si="14"/>
        <v>378.16925436678503</v>
      </c>
      <c r="O40" s="244">
        <f t="shared" si="14"/>
        <v>226.38525799679485</v>
      </c>
      <c r="P40" s="244">
        <f t="shared" si="14"/>
        <v>134.4493579967949</v>
      </c>
      <c r="Q40" s="244">
        <f t="shared" si="14"/>
        <v>238.37149133012815</v>
      </c>
      <c r="R40" s="244">
        <f t="shared" si="14"/>
        <v>49.401061626805017</v>
      </c>
      <c r="S40" s="244">
        <f t="shared" si="14"/>
        <v>167.67015799679473</v>
      </c>
      <c r="T40" s="244">
        <f t="shared" si="14"/>
        <v>127.82722466346138</v>
      </c>
      <c r="U40" s="244">
        <f t="shared" si="14"/>
        <v>75.408557996794798</v>
      </c>
      <c r="V40" s="244">
        <f t="shared" si="14"/>
        <v>174.08815799679473</v>
      </c>
      <c r="W40" s="244">
        <f t="shared" si="14"/>
        <v>86.973684070106856</v>
      </c>
      <c r="DA40" s="84"/>
    </row>
    <row r="41" spans="1:105" ht="12" customHeight="1" x14ac:dyDescent="0.25">
      <c r="A41" s="4"/>
      <c r="B41" s="245"/>
      <c r="C41" s="245"/>
      <c r="D41" s="245"/>
      <c r="E41" s="245"/>
      <c r="F41" s="245"/>
      <c r="G41" s="245"/>
      <c r="H41" s="245"/>
      <c r="I41" s="245"/>
      <c r="J41" s="245"/>
      <c r="K41" s="245"/>
      <c r="L41" s="245"/>
      <c r="M41" s="245"/>
      <c r="N41" s="245"/>
      <c r="O41" s="245"/>
      <c r="P41" s="245"/>
      <c r="Q41" s="245"/>
      <c r="R41" s="245"/>
      <c r="S41" s="245"/>
      <c r="T41" s="245"/>
      <c r="U41" s="245"/>
      <c r="V41" s="245"/>
      <c r="W41" s="245"/>
    </row>
    <row r="42" spans="1:105" ht="12" customHeight="1" x14ac:dyDescent="0.25">
      <c r="A42" s="30" t="s">
        <v>67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DA42" s="112"/>
    </row>
    <row r="43" spans="1:105" ht="12" customHeight="1" x14ac:dyDescent="0.25">
      <c r="A43" s="31" t="s">
        <v>68</v>
      </c>
      <c r="B43" s="212">
        <v>1472.918228718831</v>
      </c>
      <c r="C43" s="212">
        <v>1299.198882201204</v>
      </c>
      <c r="D43" s="212">
        <v>1320.341788478074</v>
      </c>
      <c r="E43" s="212">
        <v>1173.999140154772</v>
      </c>
      <c r="F43" s="212">
        <v>1210.9831470335339</v>
      </c>
      <c r="G43" s="212">
        <v>1357.032244196045</v>
      </c>
      <c r="H43" s="212">
        <v>1175.5301805674981</v>
      </c>
      <c r="I43" s="212">
        <v>1109.80309544282</v>
      </c>
      <c r="J43" s="212">
        <v>985.27480653482371</v>
      </c>
      <c r="K43" s="212">
        <v>972.2768701633704</v>
      </c>
      <c r="L43" s="212">
        <v>881.6695614789337</v>
      </c>
      <c r="M43" s="212">
        <v>981.30283748925194</v>
      </c>
      <c r="N43" s="212">
        <v>972.65442820292333</v>
      </c>
      <c r="O43" s="212">
        <v>940.72373172828884</v>
      </c>
      <c r="P43" s="212">
        <v>972.61779879621668</v>
      </c>
      <c r="Q43" s="212">
        <v>1019.222699914015</v>
      </c>
      <c r="R43" s="212">
        <v>1045.906620808254</v>
      </c>
      <c r="S43" s="212">
        <v>1046.2338779019781</v>
      </c>
      <c r="T43" s="212">
        <v>965.72794496990537</v>
      </c>
      <c r="U43" s="212">
        <v>970.9139294926913</v>
      </c>
      <c r="V43" s="212">
        <v>918.91805674978491</v>
      </c>
      <c r="W43" s="212">
        <v>974.26001719690464</v>
      </c>
      <c r="DA43" s="109" t="s">
        <v>459</v>
      </c>
    </row>
    <row r="44" spans="1:105" ht="12" customHeight="1" x14ac:dyDescent="0.25">
      <c r="A44" s="24" t="s">
        <v>30</v>
      </c>
      <c r="B44" s="215">
        <v>0</v>
      </c>
      <c r="C44" s="215">
        <v>0</v>
      </c>
      <c r="D44" s="215">
        <v>85.602407566638007</v>
      </c>
      <c r="E44" s="215">
        <v>0</v>
      </c>
      <c r="F44" s="215">
        <v>0</v>
      </c>
      <c r="G44" s="215">
        <v>94.296388650042985</v>
      </c>
      <c r="H44" s="215">
        <v>6.0189165950128984</v>
      </c>
      <c r="I44" s="215">
        <v>2.6750644883920889</v>
      </c>
      <c r="J44" s="215">
        <v>4.6813413585554597</v>
      </c>
      <c r="K44" s="215">
        <v>3.2960447119518479</v>
      </c>
      <c r="L44" s="215">
        <v>1.241960447119518</v>
      </c>
      <c r="M44" s="215">
        <v>2.0139294926913149</v>
      </c>
      <c r="N44" s="215">
        <v>1.3929492691315559</v>
      </c>
      <c r="O44" s="215">
        <v>4.9509888220120377</v>
      </c>
      <c r="P44" s="215">
        <v>4.0280309544282016</v>
      </c>
      <c r="Q44" s="215">
        <v>0</v>
      </c>
      <c r="R44" s="215">
        <v>1.863026655202064</v>
      </c>
      <c r="S44" s="215">
        <v>5.8297506448839208E-2</v>
      </c>
      <c r="T44" s="215">
        <v>0.12983662940670679</v>
      </c>
      <c r="U44" s="215">
        <v>6.5348237317282884E-2</v>
      </c>
      <c r="V44" s="215">
        <v>0</v>
      </c>
      <c r="W44" s="215">
        <v>0</v>
      </c>
      <c r="DA44" s="85" t="s">
        <v>460</v>
      </c>
    </row>
    <row r="45" spans="1:105" ht="12" customHeight="1" x14ac:dyDescent="0.25">
      <c r="A45" s="14" t="s">
        <v>31</v>
      </c>
      <c r="B45" s="206">
        <f t="shared" ref="B45:W45" si="15">B46+B47+B48+B49+B50</f>
        <v>278.91943250214962</v>
      </c>
      <c r="C45" s="206">
        <f t="shared" si="15"/>
        <v>75.274634565778143</v>
      </c>
      <c r="D45" s="206">
        <f t="shared" si="15"/>
        <v>59.546689595872735</v>
      </c>
      <c r="E45" s="206">
        <f t="shared" si="15"/>
        <v>63.037489251934645</v>
      </c>
      <c r="F45" s="206">
        <f t="shared" si="15"/>
        <v>64.441874462596729</v>
      </c>
      <c r="G45" s="206">
        <f t="shared" si="15"/>
        <v>70.174290627687014</v>
      </c>
      <c r="H45" s="206">
        <f t="shared" si="15"/>
        <v>70.093207222699903</v>
      </c>
      <c r="I45" s="206">
        <f t="shared" si="15"/>
        <v>62.612295786758366</v>
      </c>
      <c r="J45" s="206">
        <f t="shared" si="15"/>
        <v>57.916423043852099</v>
      </c>
      <c r="K45" s="206">
        <f t="shared" si="15"/>
        <v>43.618830610490107</v>
      </c>
      <c r="L45" s="206">
        <f t="shared" si="15"/>
        <v>27.458211521926049</v>
      </c>
      <c r="M45" s="206">
        <f t="shared" si="15"/>
        <v>19.674548581255372</v>
      </c>
      <c r="N45" s="206">
        <f t="shared" si="15"/>
        <v>18.948151332760098</v>
      </c>
      <c r="O45" s="206">
        <f t="shared" si="15"/>
        <v>20.080051590713673</v>
      </c>
      <c r="P45" s="206">
        <f t="shared" si="15"/>
        <v>14.711951848667239</v>
      </c>
      <c r="Q45" s="206">
        <f t="shared" si="15"/>
        <v>11.124677558039551</v>
      </c>
      <c r="R45" s="206">
        <f t="shared" si="15"/>
        <v>10.634479793637144</v>
      </c>
      <c r="S45" s="206">
        <f t="shared" si="15"/>
        <v>9.9284608770421308</v>
      </c>
      <c r="T45" s="206">
        <f t="shared" si="15"/>
        <v>11.078503869303525</v>
      </c>
      <c r="U45" s="206">
        <f t="shared" si="15"/>
        <v>11.709114359415304</v>
      </c>
      <c r="V45" s="206">
        <f t="shared" si="15"/>
        <v>7.0217540842648321</v>
      </c>
      <c r="W45" s="206">
        <f t="shared" si="15"/>
        <v>8.8272570937231283</v>
      </c>
      <c r="DA45" s="71"/>
    </row>
    <row r="46" spans="1:105" ht="12" customHeight="1" x14ac:dyDescent="0.25">
      <c r="A46" s="18" t="s">
        <v>32</v>
      </c>
      <c r="B46" s="206">
        <v>0</v>
      </c>
      <c r="C46" s="206">
        <v>0</v>
      </c>
      <c r="D46" s="206">
        <v>0</v>
      </c>
      <c r="E46" s="206">
        <v>0</v>
      </c>
      <c r="F46" s="206">
        <v>0</v>
      </c>
      <c r="G46" s="206">
        <v>0</v>
      </c>
      <c r="H46" s="206">
        <v>0</v>
      </c>
      <c r="I46" s="206">
        <v>0</v>
      </c>
      <c r="J46" s="206">
        <v>0</v>
      </c>
      <c r="K46" s="206">
        <v>0</v>
      </c>
      <c r="L46" s="206">
        <v>0</v>
      </c>
      <c r="M46" s="206">
        <v>0</v>
      </c>
      <c r="N46" s="206">
        <v>0</v>
      </c>
      <c r="O46" s="206">
        <v>0</v>
      </c>
      <c r="P46" s="206">
        <v>0</v>
      </c>
      <c r="Q46" s="206">
        <v>0</v>
      </c>
      <c r="R46" s="206">
        <v>0</v>
      </c>
      <c r="S46" s="206">
        <v>0</v>
      </c>
      <c r="T46" s="206">
        <v>0</v>
      </c>
      <c r="U46" s="206">
        <v>0</v>
      </c>
      <c r="V46" s="206">
        <v>0</v>
      </c>
      <c r="W46" s="206">
        <v>0</v>
      </c>
      <c r="DA46" s="71" t="s">
        <v>461</v>
      </c>
    </row>
    <row r="47" spans="1:105" ht="12" customHeight="1" x14ac:dyDescent="0.25">
      <c r="A47" s="18" t="s">
        <v>33</v>
      </c>
      <c r="B47" s="206">
        <v>221.42923473774721</v>
      </c>
      <c r="C47" s="206">
        <v>9.0379191745485805</v>
      </c>
      <c r="D47" s="206">
        <v>7.9081685296646604</v>
      </c>
      <c r="E47" s="206">
        <v>8.7895098882201186</v>
      </c>
      <c r="F47" s="206">
        <v>13.184264832330181</v>
      </c>
      <c r="G47" s="206">
        <v>13.184264832330181</v>
      </c>
      <c r="H47" s="206">
        <v>12.085640584694749</v>
      </c>
      <c r="I47" s="206">
        <v>14.28297506448839</v>
      </c>
      <c r="J47" s="206">
        <v>15.3816852966466</v>
      </c>
      <c r="K47" s="206">
        <v>8.7895098882201186</v>
      </c>
      <c r="L47" s="206">
        <v>9.8882201203783318</v>
      </c>
      <c r="M47" s="206">
        <v>8.7895098882201186</v>
      </c>
      <c r="N47" s="206">
        <v>8.7895098882201186</v>
      </c>
      <c r="O47" s="206">
        <v>6.592175408426483</v>
      </c>
      <c r="P47" s="206">
        <v>5.4934651762682716</v>
      </c>
      <c r="Q47" s="206">
        <v>3.2960447119518479</v>
      </c>
      <c r="R47" s="206">
        <v>2.1974204643164228</v>
      </c>
      <c r="S47" s="206">
        <v>1.098710232158211</v>
      </c>
      <c r="T47" s="206">
        <v>2.132588134135855</v>
      </c>
      <c r="U47" s="206">
        <v>3.0521926053310402</v>
      </c>
      <c r="V47" s="206">
        <v>1.50524505588994</v>
      </c>
      <c r="W47" s="206">
        <v>3.6487532244196039</v>
      </c>
      <c r="DA47" s="71" t="s">
        <v>462</v>
      </c>
    </row>
    <row r="48" spans="1:105" ht="12" customHeight="1" x14ac:dyDescent="0.25">
      <c r="A48" s="18" t="s">
        <v>69</v>
      </c>
      <c r="B48" s="206">
        <v>9.2433361994840926</v>
      </c>
      <c r="C48" s="206">
        <v>10.27033533963886</v>
      </c>
      <c r="D48" s="206">
        <v>8.2163370593293195</v>
      </c>
      <c r="E48" s="206">
        <v>12.210060189165951</v>
      </c>
      <c r="F48" s="206">
        <v>10.17506448839209</v>
      </c>
      <c r="G48" s="206">
        <v>10.17506448839209</v>
      </c>
      <c r="H48" s="206">
        <v>11.19260533104041</v>
      </c>
      <c r="I48" s="206">
        <v>9.1576096302665508</v>
      </c>
      <c r="J48" s="206">
        <v>8.1400687876182278</v>
      </c>
      <c r="K48" s="206">
        <v>7.1225279449699048</v>
      </c>
      <c r="L48" s="206">
        <v>6.1050730868443672</v>
      </c>
      <c r="M48" s="206">
        <v>5.1526225279449704</v>
      </c>
      <c r="N48" s="206">
        <v>5.381599312123817</v>
      </c>
      <c r="O48" s="206">
        <v>4.8891659501289766</v>
      </c>
      <c r="P48" s="206">
        <v>4.4414445399828031</v>
      </c>
      <c r="Q48" s="206">
        <v>4.0069647463456572</v>
      </c>
      <c r="R48" s="206">
        <v>4.6153912295786759</v>
      </c>
      <c r="S48" s="206">
        <v>4.0527085124677553</v>
      </c>
      <c r="T48" s="206">
        <v>4.1239896818572657</v>
      </c>
      <c r="U48" s="206">
        <v>5.493551160791057</v>
      </c>
      <c r="V48" s="206">
        <v>4.5553740326741181</v>
      </c>
      <c r="W48" s="206">
        <v>5.1231298366294062</v>
      </c>
      <c r="DA48" s="71" t="s">
        <v>463</v>
      </c>
    </row>
    <row r="49" spans="1:105" ht="12" customHeight="1" x14ac:dyDescent="0.25">
      <c r="A49" s="18" t="s">
        <v>70</v>
      </c>
      <c r="B49" s="206">
        <v>48.246861564918312</v>
      </c>
      <c r="C49" s="206">
        <v>55.966380051590711</v>
      </c>
      <c r="D49" s="206">
        <v>43.422184006878759</v>
      </c>
      <c r="E49" s="206">
        <v>42.037919174548577</v>
      </c>
      <c r="F49" s="206">
        <v>41.082545141874462</v>
      </c>
      <c r="G49" s="206">
        <v>46.81496130696474</v>
      </c>
      <c r="H49" s="206">
        <v>46.81496130696474</v>
      </c>
      <c r="I49" s="206">
        <v>39.171711092003427</v>
      </c>
      <c r="J49" s="206">
        <v>34.394668959587271</v>
      </c>
      <c r="K49" s="206">
        <v>27.70679277730008</v>
      </c>
      <c r="L49" s="206">
        <v>11.46491831470335</v>
      </c>
      <c r="M49" s="206">
        <v>5.7324161650902843</v>
      </c>
      <c r="N49" s="206">
        <v>4.7770421324161649</v>
      </c>
      <c r="O49" s="206">
        <v>8.5987102321582114</v>
      </c>
      <c r="P49" s="206">
        <v>4.7770421324161649</v>
      </c>
      <c r="Q49" s="206">
        <v>3.821668099742046</v>
      </c>
      <c r="R49" s="206">
        <v>3.821668099742046</v>
      </c>
      <c r="S49" s="206">
        <v>4.7770421324161649</v>
      </c>
      <c r="T49" s="206">
        <v>4.8219260533104036</v>
      </c>
      <c r="U49" s="206">
        <v>3.163370593293207</v>
      </c>
      <c r="V49" s="206">
        <v>0.96113499570077388</v>
      </c>
      <c r="W49" s="206">
        <v>5.5374032674118653E-2</v>
      </c>
      <c r="DA49" s="71" t="s">
        <v>464</v>
      </c>
    </row>
    <row r="50" spans="1:105" ht="12" customHeight="1" x14ac:dyDescent="0.25">
      <c r="A50" s="18" t="s">
        <v>34</v>
      </c>
      <c r="B50" s="206">
        <v>0</v>
      </c>
      <c r="C50" s="206">
        <v>0</v>
      </c>
      <c r="D50" s="206">
        <v>0</v>
      </c>
      <c r="E50" s="206">
        <v>0</v>
      </c>
      <c r="F50" s="206">
        <v>0</v>
      </c>
      <c r="G50" s="206">
        <v>0</v>
      </c>
      <c r="H50" s="206">
        <v>0</v>
      </c>
      <c r="I50" s="206">
        <v>0</v>
      </c>
      <c r="J50" s="206">
        <v>0</v>
      </c>
      <c r="K50" s="206">
        <v>0</v>
      </c>
      <c r="L50" s="206">
        <v>0</v>
      </c>
      <c r="M50" s="206">
        <v>0</v>
      </c>
      <c r="N50" s="206">
        <v>0</v>
      </c>
      <c r="O50" s="206">
        <v>0</v>
      </c>
      <c r="P50" s="206">
        <v>0</v>
      </c>
      <c r="Q50" s="206">
        <v>0</v>
      </c>
      <c r="R50" s="206">
        <v>0</v>
      </c>
      <c r="S50" s="206">
        <v>0</v>
      </c>
      <c r="T50" s="206">
        <v>0</v>
      </c>
      <c r="U50" s="206">
        <v>0</v>
      </c>
      <c r="V50" s="206">
        <v>0</v>
      </c>
      <c r="W50" s="206">
        <v>0</v>
      </c>
      <c r="DA50" s="71" t="s">
        <v>465</v>
      </c>
    </row>
    <row r="51" spans="1:105" ht="12" customHeight="1" x14ac:dyDescent="0.25">
      <c r="A51" s="14" t="s">
        <v>35</v>
      </c>
      <c r="B51" s="206">
        <f t="shared" ref="B51:W51" si="16">B52+B53</f>
        <v>359.86294067067928</v>
      </c>
      <c r="C51" s="206">
        <f t="shared" si="16"/>
        <v>357.20025795356833</v>
      </c>
      <c r="D51" s="206">
        <f t="shared" si="16"/>
        <v>297.20472914875319</v>
      </c>
      <c r="E51" s="206">
        <f t="shared" si="16"/>
        <v>258.08116938950991</v>
      </c>
      <c r="F51" s="206">
        <f t="shared" si="16"/>
        <v>269.7570937231298</v>
      </c>
      <c r="G51" s="206">
        <f t="shared" si="16"/>
        <v>287.93748925193472</v>
      </c>
      <c r="H51" s="206">
        <f t="shared" si="16"/>
        <v>278.4378331900258</v>
      </c>
      <c r="I51" s="206">
        <f t="shared" si="16"/>
        <v>245.97747205503009</v>
      </c>
      <c r="J51" s="206">
        <f t="shared" si="16"/>
        <v>243.22734307824589</v>
      </c>
      <c r="K51" s="206">
        <f t="shared" si="16"/>
        <v>310.40068787618219</v>
      </c>
      <c r="L51" s="206">
        <f t="shared" si="16"/>
        <v>210.83697334479791</v>
      </c>
      <c r="M51" s="206">
        <f t="shared" si="16"/>
        <v>255.9348237317283</v>
      </c>
      <c r="N51" s="206">
        <f t="shared" si="16"/>
        <v>274.89346517626831</v>
      </c>
      <c r="O51" s="206">
        <f t="shared" si="16"/>
        <v>256.03026655202058</v>
      </c>
      <c r="P51" s="206">
        <f t="shared" si="16"/>
        <v>257.33654342218398</v>
      </c>
      <c r="Q51" s="206">
        <f t="shared" si="16"/>
        <v>275.57214101461727</v>
      </c>
      <c r="R51" s="206">
        <f t="shared" si="16"/>
        <v>290.96809974204638</v>
      </c>
      <c r="S51" s="206">
        <f t="shared" si="16"/>
        <v>290.65468615649178</v>
      </c>
      <c r="T51" s="206">
        <f t="shared" si="16"/>
        <v>263.78555460017202</v>
      </c>
      <c r="U51" s="206">
        <f t="shared" si="16"/>
        <v>244.376698194325</v>
      </c>
      <c r="V51" s="206">
        <f t="shared" si="16"/>
        <v>188.61066208082539</v>
      </c>
      <c r="W51" s="206">
        <f t="shared" si="16"/>
        <v>229.48185726569221</v>
      </c>
      <c r="DA51" s="71"/>
    </row>
    <row r="52" spans="1:105" ht="12" customHeight="1" x14ac:dyDescent="0.25">
      <c r="A52" s="18" t="s">
        <v>72</v>
      </c>
      <c r="B52" s="206">
        <v>359.86294067067928</v>
      </c>
      <c r="C52" s="206">
        <v>357.20025795356833</v>
      </c>
      <c r="D52" s="206">
        <v>297.20472914875319</v>
      </c>
      <c r="E52" s="206">
        <v>258.08116938950991</v>
      </c>
      <c r="F52" s="206">
        <v>269.7570937231298</v>
      </c>
      <c r="G52" s="206">
        <v>287.93748925193472</v>
      </c>
      <c r="H52" s="206">
        <v>278.4378331900258</v>
      </c>
      <c r="I52" s="206">
        <v>245.97747205503009</v>
      </c>
      <c r="J52" s="206">
        <v>243.22734307824589</v>
      </c>
      <c r="K52" s="206">
        <v>310.40068787618219</v>
      </c>
      <c r="L52" s="206">
        <v>210.83697334479791</v>
      </c>
      <c r="M52" s="206">
        <v>255.9348237317283</v>
      </c>
      <c r="N52" s="206">
        <v>274.89346517626831</v>
      </c>
      <c r="O52" s="206">
        <v>256.03026655202058</v>
      </c>
      <c r="P52" s="206">
        <v>257.33654342218398</v>
      </c>
      <c r="Q52" s="206">
        <v>275.57214101461727</v>
      </c>
      <c r="R52" s="206">
        <v>290.96809974204638</v>
      </c>
      <c r="S52" s="206">
        <v>290.65468615649178</v>
      </c>
      <c r="T52" s="206">
        <v>263.78555460017202</v>
      </c>
      <c r="U52" s="206">
        <v>244.376698194325</v>
      </c>
      <c r="V52" s="206">
        <v>188.61066208082539</v>
      </c>
      <c r="W52" s="206">
        <v>229.48185726569221</v>
      </c>
      <c r="DA52" s="71" t="s">
        <v>466</v>
      </c>
    </row>
    <row r="53" spans="1:105" ht="12" customHeight="1" x14ac:dyDescent="0.25">
      <c r="A53" s="18" t="s">
        <v>36</v>
      </c>
      <c r="B53" s="206">
        <v>0</v>
      </c>
      <c r="C53" s="206">
        <v>0</v>
      </c>
      <c r="D53" s="206">
        <v>0</v>
      </c>
      <c r="E53" s="206">
        <v>0</v>
      </c>
      <c r="F53" s="206">
        <v>0</v>
      </c>
      <c r="G53" s="206">
        <v>0</v>
      </c>
      <c r="H53" s="206">
        <v>0</v>
      </c>
      <c r="I53" s="206">
        <v>0</v>
      </c>
      <c r="J53" s="206">
        <v>0</v>
      </c>
      <c r="K53" s="206">
        <v>0</v>
      </c>
      <c r="L53" s="206">
        <v>0</v>
      </c>
      <c r="M53" s="206">
        <v>0</v>
      </c>
      <c r="N53" s="206">
        <v>0</v>
      </c>
      <c r="O53" s="206">
        <v>0</v>
      </c>
      <c r="P53" s="206">
        <v>0</v>
      </c>
      <c r="Q53" s="206">
        <v>0</v>
      </c>
      <c r="R53" s="206">
        <v>0</v>
      </c>
      <c r="S53" s="206">
        <v>0</v>
      </c>
      <c r="T53" s="206">
        <v>0</v>
      </c>
      <c r="U53" s="206">
        <v>0</v>
      </c>
      <c r="V53" s="206">
        <v>0</v>
      </c>
      <c r="W53" s="206">
        <v>0</v>
      </c>
      <c r="DA53" s="71" t="s">
        <v>467</v>
      </c>
    </row>
    <row r="54" spans="1:105" ht="12" customHeight="1" x14ac:dyDescent="0.25">
      <c r="A54" s="14" t="s">
        <v>37</v>
      </c>
      <c r="B54" s="206">
        <f t="shared" ref="B54:W54" si="17">B55+B56+B57+B58+B59+B60</f>
        <v>0</v>
      </c>
      <c r="C54" s="206">
        <f t="shared" si="17"/>
        <v>0</v>
      </c>
      <c r="D54" s="206">
        <f t="shared" si="17"/>
        <v>0</v>
      </c>
      <c r="E54" s="206">
        <f t="shared" si="17"/>
        <v>0</v>
      </c>
      <c r="F54" s="206">
        <f t="shared" si="17"/>
        <v>0</v>
      </c>
      <c r="G54" s="206">
        <f t="shared" si="17"/>
        <v>59.13826311263972</v>
      </c>
      <c r="H54" s="206">
        <f t="shared" si="17"/>
        <v>0</v>
      </c>
      <c r="I54" s="206">
        <f t="shared" si="17"/>
        <v>0</v>
      </c>
      <c r="J54" s="206">
        <f t="shared" si="17"/>
        <v>0</v>
      </c>
      <c r="K54" s="206">
        <f t="shared" si="17"/>
        <v>0</v>
      </c>
      <c r="L54" s="206">
        <f t="shared" si="17"/>
        <v>0</v>
      </c>
      <c r="M54" s="206">
        <f t="shared" si="17"/>
        <v>0</v>
      </c>
      <c r="N54" s="206">
        <f t="shared" si="17"/>
        <v>0</v>
      </c>
      <c r="O54" s="206">
        <f t="shared" si="17"/>
        <v>0</v>
      </c>
      <c r="P54" s="206">
        <f t="shared" si="17"/>
        <v>0</v>
      </c>
      <c r="Q54" s="206">
        <f t="shared" si="17"/>
        <v>0</v>
      </c>
      <c r="R54" s="206">
        <f t="shared" si="17"/>
        <v>0.12398968185726569</v>
      </c>
      <c r="S54" s="206">
        <f t="shared" si="17"/>
        <v>0.102579535683577</v>
      </c>
      <c r="T54" s="206">
        <f t="shared" si="17"/>
        <v>0.13619948409286331</v>
      </c>
      <c r="U54" s="206">
        <f t="shared" si="17"/>
        <v>0.20885640584694751</v>
      </c>
      <c r="V54" s="206">
        <f t="shared" si="17"/>
        <v>12.898108340498711</v>
      </c>
      <c r="W54" s="206">
        <f t="shared" si="17"/>
        <v>1.6468615649183143</v>
      </c>
      <c r="DA54" s="71"/>
    </row>
    <row r="55" spans="1:105" ht="12" customHeight="1" x14ac:dyDescent="0.25">
      <c r="A55" s="18" t="s">
        <v>73</v>
      </c>
      <c r="B55" s="206">
        <v>0</v>
      </c>
      <c r="C55" s="206">
        <v>0</v>
      </c>
      <c r="D55" s="206">
        <v>0</v>
      </c>
      <c r="E55" s="206">
        <v>0</v>
      </c>
      <c r="F55" s="206">
        <v>0</v>
      </c>
      <c r="G55" s="206">
        <v>59.13826311263972</v>
      </c>
      <c r="H55" s="206">
        <v>0</v>
      </c>
      <c r="I55" s="206">
        <v>0</v>
      </c>
      <c r="J55" s="206">
        <v>0</v>
      </c>
      <c r="K55" s="206">
        <v>0</v>
      </c>
      <c r="L55" s="206">
        <v>0</v>
      </c>
      <c r="M55" s="206">
        <v>0</v>
      </c>
      <c r="N55" s="206">
        <v>0</v>
      </c>
      <c r="O55" s="206">
        <v>0</v>
      </c>
      <c r="P55" s="206">
        <v>0</v>
      </c>
      <c r="Q55" s="206">
        <v>0</v>
      </c>
      <c r="R55" s="206">
        <v>4.8839208942390362E-2</v>
      </c>
      <c r="S55" s="206">
        <v>0</v>
      </c>
      <c r="T55" s="206">
        <v>0</v>
      </c>
      <c r="U55" s="206">
        <v>0</v>
      </c>
      <c r="V55" s="206">
        <v>12.73018056749785</v>
      </c>
      <c r="W55" s="206">
        <v>1.3648323301805669</v>
      </c>
      <c r="DA55" s="71" t="s">
        <v>468</v>
      </c>
    </row>
    <row r="56" spans="1:105" ht="12" customHeight="1" x14ac:dyDescent="0.25">
      <c r="A56" s="18" t="s">
        <v>74</v>
      </c>
      <c r="B56" s="206">
        <v>0</v>
      </c>
      <c r="C56" s="206">
        <v>0</v>
      </c>
      <c r="D56" s="206">
        <v>0</v>
      </c>
      <c r="E56" s="206">
        <v>0</v>
      </c>
      <c r="F56" s="206">
        <v>0</v>
      </c>
      <c r="G56" s="206">
        <v>0</v>
      </c>
      <c r="H56" s="206">
        <v>0</v>
      </c>
      <c r="I56" s="206">
        <v>0</v>
      </c>
      <c r="J56" s="206">
        <v>0</v>
      </c>
      <c r="K56" s="206">
        <v>0</v>
      </c>
      <c r="L56" s="206">
        <v>0</v>
      </c>
      <c r="M56" s="206">
        <v>0</v>
      </c>
      <c r="N56" s="206">
        <v>0</v>
      </c>
      <c r="O56" s="206">
        <v>0</v>
      </c>
      <c r="P56" s="206">
        <v>0</v>
      </c>
      <c r="Q56" s="206">
        <v>0</v>
      </c>
      <c r="R56" s="206">
        <v>0</v>
      </c>
      <c r="S56" s="206">
        <v>0</v>
      </c>
      <c r="T56" s="206">
        <v>0</v>
      </c>
      <c r="U56" s="206">
        <v>0</v>
      </c>
      <c r="V56" s="206">
        <v>0</v>
      </c>
      <c r="W56" s="206">
        <v>6.474634565778159E-2</v>
      </c>
      <c r="DA56" s="71" t="s">
        <v>469</v>
      </c>
    </row>
    <row r="57" spans="1:105" ht="12" customHeight="1" x14ac:dyDescent="0.25">
      <c r="A57" s="18" t="s">
        <v>75</v>
      </c>
      <c r="B57" s="206">
        <v>0</v>
      </c>
      <c r="C57" s="206">
        <v>0</v>
      </c>
      <c r="D57" s="206">
        <v>0</v>
      </c>
      <c r="E57" s="206">
        <v>0</v>
      </c>
      <c r="F57" s="206">
        <v>0</v>
      </c>
      <c r="G57" s="206">
        <v>0</v>
      </c>
      <c r="H57" s="206">
        <v>0</v>
      </c>
      <c r="I57" s="206">
        <v>0</v>
      </c>
      <c r="J57" s="206">
        <v>0</v>
      </c>
      <c r="K57" s="206">
        <v>0</v>
      </c>
      <c r="L57" s="206">
        <v>0</v>
      </c>
      <c r="M57" s="206">
        <v>0</v>
      </c>
      <c r="N57" s="206">
        <v>0</v>
      </c>
      <c r="O57" s="206">
        <v>0</v>
      </c>
      <c r="P57" s="206">
        <v>0</v>
      </c>
      <c r="Q57" s="206">
        <v>0</v>
      </c>
      <c r="R57" s="206">
        <v>7.5150472914875324E-2</v>
      </c>
      <c r="S57" s="206">
        <v>0.102579535683577</v>
      </c>
      <c r="T57" s="206">
        <v>0.13619948409286331</v>
      </c>
      <c r="U57" s="206">
        <v>0.20885640584694751</v>
      </c>
      <c r="V57" s="206">
        <v>0.16792777300085979</v>
      </c>
      <c r="W57" s="206">
        <v>0.2172828890799656</v>
      </c>
      <c r="DA57" s="71" t="s">
        <v>470</v>
      </c>
    </row>
    <row r="58" spans="1:105" ht="12" customHeight="1" x14ac:dyDescent="0.25">
      <c r="A58" s="18" t="s">
        <v>76</v>
      </c>
      <c r="B58" s="206">
        <v>0</v>
      </c>
      <c r="C58" s="206">
        <v>0</v>
      </c>
      <c r="D58" s="206">
        <v>0</v>
      </c>
      <c r="E58" s="206">
        <v>0</v>
      </c>
      <c r="F58" s="206">
        <v>0</v>
      </c>
      <c r="G58" s="206">
        <v>0</v>
      </c>
      <c r="H58" s="206">
        <v>0</v>
      </c>
      <c r="I58" s="206">
        <v>0</v>
      </c>
      <c r="J58" s="206">
        <v>0</v>
      </c>
      <c r="K58" s="206">
        <v>0</v>
      </c>
      <c r="L58" s="206">
        <v>0</v>
      </c>
      <c r="M58" s="206">
        <v>0</v>
      </c>
      <c r="N58" s="206">
        <v>0</v>
      </c>
      <c r="O58" s="206">
        <v>0</v>
      </c>
      <c r="P58" s="206">
        <v>0</v>
      </c>
      <c r="Q58" s="206">
        <v>0</v>
      </c>
      <c r="R58" s="206">
        <v>0</v>
      </c>
      <c r="S58" s="206">
        <v>0</v>
      </c>
      <c r="T58" s="206">
        <v>0</v>
      </c>
      <c r="U58" s="206">
        <v>0</v>
      </c>
      <c r="V58" s="206">
        <v>0</v>
      </c>
      <c r="W58" s="206">
        <v>0</v>
      </c>
      <c r="DA58" s="71" t="s">
        <v>471</v>
      </c>
    </row>
    <row r="59" spans="1:105" ht="12" customHeight="1" x14ac:dyDescent="0.25">
      <c r="A59" s="18" t="s">
        <v>77</v>
      </c>
      <c r="B59" s="206">
        <v>0</v>
      </c>
      <c r="C59" s="206">
        <v>0</v>
      </c>
      <c r="D59" s="206">
        <v>0</v>
      </c>
      <c r="E59" s="206">
        <v>0</v>
      </c>
      <c r="F59" s="206">
        <v>0</v>
      </c>
      <c r="G59" s="206">
        <v>0</v>
      </c>
      <c r="H59" s="206">
        <v>0</v>
      </c>
      <c r="I59" s="206">
        <v>0</v>
      </c>
      <c r="J59" s="206">
        <v>0</v>
      </c>
      <c r="K59" s="206">
        <v>0</v>
      </c>
      <c r="L59" s="206">
        <v>0</v>
      </c>
      <c r="M59" s="206">
        <v>0</v>
      </c>
      <c r="N59" s="206">
        <v>0</v>
      </c>
      <c r="O59" s="206">
        <v>0</v>
      </c>
      <c r="P59" s="206">
        <v>0</v>
      </c>
      <c r="Q59" s="206">
        <v>0</v>
      </c>
      <c r="R59" s="206">
        <v>0</v>
      </c>
      <c r="S59" s="206">
        <v>0</v>
      </c>
      <c r="T59" s="206">
        <v>0</v>
      </c>
      <c r="U59" s="206">
        <v>0</v>
      </c>
      <c r="V59" s="206">
        <v>0</v>
      </c>
      <c r="W59" s="206">
        <v>0</v>
      </c>
      <c r="DA59" s="71" t="s">
        <v>472</v>
      </c>
    </row>
    <row r="60" spans="1:105" ht="12" customHeight="1" x14ac:dyDescent="0.25">
      <c r="A60" s="18" t="s">
        <v>78</v>
      </c>
      <c r="B60" s="206">
        <v>0</v>
      </c>
      <c r="C60" s="206">
        <v>0</v>
      </c>
      <c r="D60" s="206">
        <v>0</v>
      </c>
      <c r="E60" s="206">
        <v>0</v>
      </c>
      <c r="F60" s="206">
        <v>0</v>
      </c>
      <c r="G60" s="206">
        <v>0</v>
      </c>
      <c r="H60" s="206">
        <v>0</v>
      </c>
      <c r="I60" s="206">
        <v>0</v>
      </c>
      <c r="J60" s="206">
        <v>0</v>
      </c>
      <c r="K60" s="206">
        <v>0</v>
      </c>
      <c r="L60" s="206">
        <v>0</v>
      </c>
      <c r="M60" s="206">
        <v>0</v>
      </c>
      <c r="N60" s="206">
        <v>0</v>
      </c>
      <c r="O60" s="206">
        <v>0</v>
      </c>
      <c r="P60" s="206">
        <v>0</v>
      </c>
      <c r="Q60" s="206">
        <v>0</v>
      </c>
      <c r="R60" s="206">
        <v>0</v>
      </c>
      <c r="S60" s="206">
        <v>0</v>
      </c>
      <c r="T60" s="206">
        <v>0</v>
      </c>
      <c r="U60" s="206">
        <v>0</v>
      </c>
      <c r="V60" s="206">
        <v>0</v>
      </c>
      <c r="W60" s="206">
        <v>0</v>
      </c>
      <c r="DA60" s="71" t="s">
        <v>473</v>
      </c>
    </row>
    <row r="61" spans="1:105" ht="12" customHeight="1" x14ac:dyDescent="0.25">
      <c r="A61" s="14" t="s">
        <v>79</v>
      </c>
      <c r="B61" s="206">
        <v>0</v>
      </c>
      <c r="C61" s="206">
        <v>0</v>
      </c>
      <c r="D61" s="206">
        <v>0</v>
      </c>
      <c r="E61" s="206">
        <v>0</v>
      </c>
      <c r="F61" s="206">
        <v>0</v>
      </c>
      <c r="G61" s="206">
        <v>0</v>
      </c>
      <c r="H61" s="206">
        <v>0</v>
      </c>
      <c r="I61" s="206">
        <v>0</v>
      </c>
      <c r="J61" s="206">
        <v>0</v>
      </c>
      <c r="K61" s="206">
        <v>0</v>
      </c>
      <c r="L61" s="206">
        <v>0</v>
      </c>
      <c r="M61" s="206">
        <v>25.50920034393809</v>
      </c>
      <c r="N61" s="206">
        <v>12.88624247635425</v>
      </c>
      <c r="O61" s="206">
        <v>4.69621668099742</v>
      </c>
      <c r="P61" s="206">
        <v>4.9309544282029236</v>
      </c>
      <c r="Q61" s="206">
        <v>3.609974204643164</v>
      </c>
      <c r="R61" s="206">
        <v>4.7311263972484952</v>
      </c>
      <c r="S61" s="206">
        <v>8.5124677558039551E-3</v>
      </c>
      <c r="T61" s="206">
        <v>3.3228718830610489</v>
      </c>
      <c r="U61" s="206">
        <v>18.748065348237311</v>
      </c>
      <c r="V61" s="206">
        <v>24.180997420464319</v>
      </c>
      <c r="W61" s="206">
        <v>24.024677558039549</v>
      </c>
      <c r="DA61" s="71" t="s">
        <v>474</v>
      </c>
    </row>
    <row r="62" spans="1:105" ht="12" customHeight="1" x14ac:dyDescent="0.25">
      <c r="A62" s="21" t="s">
        <v>38</v>
      </c>
      <c r="B62" s="209">
        <v>834.13585554600161</v>
      </c>
      <c r="C62" s="209">
        <v>866.72398968185723</v>
      </c>
      <c r="D62" s="209">
        <v>877.98796216680989</v>
      </c>
      <c r="E62" s="209">
        <v>852.8804815133276</v>
      </c>
      <c r="F62" s="209">
        <v>876.78417884780731</v>
      </c>
      <c r="G62" s="209">
        <v>845.48581255374029</v>
      </c>
      <c r="H62" s="209">
        <v>820.98022355975922</v>
      </c>
      <c r="I62" s="209">
        <v>798.5382631126397</v>
      </c>
      <c r="J62" s="209">
        <v>679.4496990541702</v>
      </c>
      <c r="K62" s="209">
        <v>614.96130696474631</v>
      </c>
      <c r="L62" s="209">
        <v>642.13241616509026</v>
      </c>
      <c r="M62" s="209">
        <v>678.17033533963888</v>
      </c>
      <c r="N62" s="209">
        <v>664.53361994840918</v>
      </c>
      <c r="O62" s="209">
        <v>654.96620808254511</v>
      </c>
      <c r="P62" s="209">
        <v>691.61031814273429</v>
      </c>
      <c r="Q62" s="209">
        <v>728.9159071367153</v>
      </c>
      <c r="R62" s="209">
        <v>737.585898538263</v>
      </c>
      <c r="S62" s="209">
        <v>745.48134135855548</v>
      </c>
      <c r="T62" s="209">
        <v>687.27497850386919</v>
      </c>
      <c r="U62" s="209">
        <v>695.80584694754941</v>
      </c>
      <c r="V62" s="209">
        <v>686.20653482373166</v>
      </c>
      <c r="W62" s="209">
        <v>710.27936371453143</v>
      </c>
      <c r="DA62" s="86" t="s">
        <v>475</v>
      </c>
    </row>
    <row r="63" spans="1:105" ht="12" customHeight="1" x14ac:dyDescent="0.25">
      <c r="A63" s="114" t="s">
        <v>145</v>
      </c>
      <c r="B63" s="286">
        <f t="shared" ref="B63:W63" si="18">SUM(B64:B65,B68)</f>
        <v>1472.9182287188303</v>
      </c>
      <c r="C63" s="286">
        <f t="shared" si="18"/>
        <v>1299.198882201204</v>
      </c>
      <c r="D63" s="286">
        <f t="shared" si="18"/>
        <v>1320.3417884780736</v>
      </c>
      <c r="E63" s="286">
        <f t="shared" si="18"/>
        <v>1173.9991401547722</v>
      </c>
      <c r="F63" s="286">
        <f t="shared" si="18"/>
        <v>1210.9831470335339</v>
      </c>
      <c r="G63" s="286">
        <f t="shared" si="18"/>
        <v>1357.0322441960448</v>
      </c>
      <c r="H63" s="286">
        <f t="shared" si="18"/>
        <v>1175.5301805674978</v>
      </c>
      <c r="I63" s="286">
        <f t="shared" si="18"/>
        <v>1109.8030954428202</v>
      </c>
      <c r="J63" s="286">
        <f t="shared" si="18"/>
        <v>985.2748065348236</v>
      </c>
      <c r="K63" s="286">
        <f t="shared" si="18"/>
        <v>972.2768701633704</v>
      </c>
      <c r="L63" s="286">
        <f t="shared" si="18"/>
        <v>881.66956147893382</v>
      </c>
      <c r="M63" s="286">
        <f t="shared" si="18"/>
        <v>981.30283748925194</v>
      </c>
      <c r="N63" s="286">
        <f t="shared" si="18"/>
        <v>972.65442820292333</v>
      </c>
      <c r="O63" s="286">
        <f t="shared" si="18"/>
        <v>940.72373172828884</v>
      </c>
      <c r="P63" s="286">
        <f t="shared" si="18"/>
        <v>972.6177987962169</v>
      </c>
      <c r="Q63" s="286">
        <f t="shared" si="18"/>
        <v>1019.2226999140148</v>
      </c>
      <c r="R63" s="286">
        <f t="shared" si="18"/>
        <v>1045.9066208082545</v>
      </c>
      <c r="S63" s="286">
        <f t="shared" si="18"/>
        <v>1046.2338779019776</v>
      </c>
      <c r="T63" s="286">
        <f t="shared" si="18"/>
        <v>965.72794496990514</v>
      </c>
      <c r="U63" s="286">
        <f t="shared" si="18"/>
        <v>970.9139294926913</v>
      </c>
      <c r="V63" s="286">
        <f t="shared" si="18"/>
        <v>918.9180567497848</v>
      </c>
      <c r="W63" s="286">
        <f t="shared" si="18"/>
        <v>974.26001719690498</v>
      </c>
      <c r="DA63" s="118"/>
    </row>
    <row r="64" spans="1:105" ht="12" customHeight="1" x14ac:dyDescent="0.25">
      <c r="A64" s="51" t="s">
        <v>43</v>
      </c>
      <c r="B64" s="243">
        <f>NFM_fec!B5</f>
        <v>87.294017203757122</v>
      </c>
      <c r="C64" s="243">
        <f>NFM_fec!C5</f>
        <v>58.202060390603151</v>
      </c>
      <c r="D64" s="243">
        <f>NFM_fec!D5</f>
        <v>60.909706887230278</v>
      </c>
      <c r="E64" s="243">
        <f>NFM_fec!E5</f>
        <v>100.3065543182193</v>
      </c>
      <c r="F64" s="243">
        <f>NFM_fec!F5</f>
        <v>105.25046825459459</v>
      </c>
      <c r="G64" s="243">
        <f>NFM_fec!G5</f>
        <v>187.49811848463469</v>
      </c>
      <c r="H64" s="243">
        <f>NFM_fec!H5</f>
        <v>187.20010945309201</v>
      </c>
      <c r="I64" s="243">
        <f>NFM_fec!I5</f>
        <v>179.90166949219821</v>
      </c>
      <c r="J64" s="243">
        <f>NFM_fec!J5</f>
        <v>184.69548733370559</v>
      </c>
      <c r="K64" s="243">
        <f>NFM_fec!K5</f>
        <v>109.6544772803453</v>
      </c>
      <c r="L64" s="243">
        <f>NFM_fec!L5</f>
        <v>138.6334834666001</v>
      </c>
      <c r="M64" s="243">
        <f>NFM_fec!M5</f>
        <v>159.81053436695649</v>
      </c>
      <c r="N64" s="243">
        <f>NFM_fec!N5</f>
        <v>128.63055128469799</v>
      </c>
      <c r="O64" s="243">
        <f>NFM_fec!O5</f>
        <v>94.726960301204912</v>
      </c>
      <c r="P64" s="243">
        <f>NFM_fec!P5</f>
        <v>89.671980984230203</v>
      </c>
      <c r="Q64" s="243">
        <f>NFM_fec!Q5</f>
        <v>92.795437843482048</v>
      </c>
      <c r="R64" s="243">
        <f>NFM_fec!R5</f>
        <v>92.888402348497834</v>
      </c>
      <c r="S64" s="243">
        <f>NFM_fec!S5</f>
        <v>96.490491719210311</v>
      </c>
      <c r="T64" s="243">
        <f>NFM_fec!T5</f>
        <v>95.36583533210289</v>
      </c>
      <c r="U64" s="243">
        <f>NFM_fec!U5</f>
        <v>92.571159614796898</v>
      </c>
      <c r="V64" s="243">
        <f>NFM_fec!V5</f>
        <v>89.864594631052256</v>
      </c>
      <c r="W64" s="243">
        <f>NFM_fec!W5</f>
        <v>89.898928297971736</v>
      </c>
      <c r="DA64" s="83"/>
    </row>
    <row r="65" spans="1:105" ht="12" customHeight="1" x14ac:dyDescent="0.25">
      <c r="A65" s="99" t="s">
        <v>56</v>
      </c>
      <c r="B65" s="284">
        <f t="shared" ref="B65:W65" si="19">SUM(B66:B67)</f>
        <v>686.60278483551372</v>
      </c>
      <c r="C65" s="284">
        <f t="shared" si="19"/>
        <v>635.24805659230253</v>
      </c>
      <c r="D65" s="284">
        <f t="shared" si="19"/>
        <v>668.40926303827518</v>
      </c>
      <c r="E65" s="284">
        <f t="shared" si="19"/>
        <v>609.17304042942692</v>
      </c>
      <c r="F65" s="284">
        <f t="shared" si="19"/>
        <v>640.2029444280488</v>
      </c>
      <c r="G65" s="284">
        <f t="shared" si="19"/>
        <v>671.47190922723996</v>
      </c>
      <c r="H65" s="284">
        <f t="shared" si="19"/>
        <v>671.91656164047959</v>
      </c>
      <c r="I65" s="284">
        <f t="shared" si="19"/>
        <v>622.80095796131582</v>
      </c>
      <c r="J65" s="284">
        <f t="shared" si="19"/>
        <v>559.22956981193317</v>
      </c>
      <c r="K65" s="284">
        <f t="shared" si="19"/>
        <v>522.74996880881679</v>
      </c>
      <c r="L65" s="284">
        <f t="shared" si="19"/>
        <v>501.70023821534215</v>
      </c>
      <c r="M65" s="284">
        <f t="shared" si="19"/>
        <v>501.9493647298533</v>
      </c>
      <c r="N65" s="284">
        <f t="shared" si="19"/>
        <v>510.49516250596565</v>
      </c>
      <c r="O65" s="284">
        <f t="shared" si="19"/>
        <v>507.14594723139044</v>
      </c>
      <c r="P65" s="284">
        <f t="shared" si="19"/>
        <v>503.50858867138328</v>
      </c>
      <c r="Q65" s="284">
        <f t="shared" si="19"/>
        <v>583.64023618053636</v>
      </c>
      <c r="R65" s="284">
        <f t="shared" si="19"/>
        <v>588.35979241309019</v>
      </c>
      <c r="S65" s="284">
        <f t="shared" si="19"/>
        <v>597.98508178980319</v>
      </c>
      <c r="T65" s="284">
        <f t="shared" si="19"/>
        <v>539.24757411745236</v>
      </c>
      <c r="U65" s="284">
        <f t="shared" si="19"/>
        <v>536.50751175395021</v>
      </c>
      <c r="V65" s="284">
        <f t="shared" si="19"/>
        <v>534.53720219319746</v>
      </c>
      <c r="W65" s="284">
        <f t="shared" si="19"/>
        <v>527.13179481099803</v>
      </c>
      <c r="DA65" s="94"/>
    </row>
    <row r="66" spans="1:105" ht="12" customHeight="1" x14ac:dyDescent="0.25">
      <c r="A66" s="44" t="s">
        <v>44</v>
      </c>
      <c r="B66" s="284">
        <f>NFM_fec!B34</f>
        <v>628.01569616926952</v>
      </c>
      <c r="C66" s="284">
        <f>NFM_fec!C34</f>
        <v>584.56746139976826</v>
      </c>
      <c r="D66" s="284">
        <f>NFM_fec!D34</f>
        <v>613.48419202703326</v>
      </c>
      <c r="E66" s="284">
        <f>NFM_fec!E34</f>
        <v>561.07576980959197</v>
      </c>
      <c r="F66" s="284">
        <f>NFM_fec!F34</f>
        <v>590.57618489973686</v>
      </c>
      <c r="G66" s="284">
        <f>NFM_fec!G34</f>
        <v>621.15748600869426</v>
      </c>
      <c r="H66" s="284">
        <f>NFM_fec!H34</f>
        <v>619.8799751732688</v>
      </c>
      <c r="I66" s="284">
        <f>NFM_fec!I34</f>
        <v>576.49873524816337</v>
      </c>
      <c r="J66" s="284">
        <f>NFM_fec!J34</f>
        <v>516.82285286323395</v>
      </c>
      <c r="K66" s="284">
        <f>NFM_fec!K34</f>
        <v>492.65465738111419</v>
      </c>
      <c r="L66" s="284">
        <f>NFM_fec!L34</f>
        <v>464.99622834908729</v>
      </c>
      <c r="M66" s="284">
        <f>NFM_fec!M34</f>
        <v>461.63311614845452</v>
      </c>
      <c r="N66" s="284">
        <f>NFM_fec!N34</f>
        <v>473.12671930182182</v>
      </c>
      <c r="O66" s="284">
        <f>NFM_fec!O34</f>
        <v>471.536721002511</v>
      </c>
      <c r="P66" s="284">
        <f>NFM_fec!P34</f>
        <v>468.50310234770268</v>
      </c>
      <c r="Q66" s="284">
        <f>NFM_fec!Q34</f>
        <v>547.41543781346093</v>
      </c>
      <c r="R66" s="284">
        <f>NFM_fec!R34</f>
        <v>554.4872297800091</v>
      </c>
      <c r="S66" s="284">
        <f>NFM_fec!S34</f>
        <v>563.06480004493631</v>
      </c>
      <c r="T66" s="284">
        <f>NFM_fec!T34</f>
        <v>504.73430986419731</v>
      </c>
      <c r="U66" s="284">
        <f>NFM_fec!U34</f>
        <v>505.0183519107519</v>
      </c>
      <c r="V66" s="284">
        <f>NFM_fec!V34</f>
        <v>508.54580680469832</v>
      </c>
      <c r="W66" s="284">
        <f>NFM_fec!W34</f>
        <v>501.13046915000712</v>
      </c>
      <c r="DA66" s="94"/>
    </row>
    <row r="67" spans="1:105" ht="12" customHeight="1" x14ac:dyDescent="0.25">
      <c r="A67" s="44" t="s">
        <v>81</v>
      </c>
      <c r="B67" s="284">
        <f>NFM_fec!B72</f>
        <v>58.587088666244227</v>
      </c>
      <c r="C67" s="284">
        <f>NFM_fec!C72</f>
        <v>50.680595192534312</v>
      </c>
      <c r="D67" s="284">
        <f>NFM_fec!D72</f>
        <v>54.925071011241911</v>
      </c>
      <c r="E67" s="284">
        <f>NFM_fec!E72</f>
        <v>48.097270619835001</v>
      </c>
      <c r="F67" s="284">
        <f>NFM_fec!F72</f>
        <v>49.626759528311958</v>
      </c>
      <c r="G67" s="284">
        <f>NFM_fec!G72</f>
        <v>50.314423218545677</v>
      </c>
      <c r="H67" s="284">
        <f>NFM_fec!H72</f>
        <v>52.036586467210732</v>
      </c>
      <c r="I67" s="284">
        <f>NFM_fec!I72</f>
        <v>46.302222713152489</v>
      </c>
      <c r="J67" s="284">
        <f>NFM_fec!J72</f>
        <v>42.406716948699199</v>
      </c>
      <c r="K67" s="284">
        <f>NFM_fec!K72</f>
        <v>30.09531142770259</v>
      </c>
      <c r="L67" s="284">
        <f>NFM_fec!L72</f>
        <v>36.704009866254857</v>
      </c>
      <c r="M67" s="284">
        <f>NFM_fec!M72</f>
        <v>40.316248581398789</v>
      </c>
      <c r="N67" s="284">
        <f>NFM_fec!N72</f>
        <v>37.368443204143823</v>
      </c>
      <c r="O67" s="284">
        <f>NFM_fec!O72</f>
        <v>35.609226228879429</v>
      </c>
      <c r="P67" s="284">
        <f>NFM_fec!P72</f>
        <v>35.005486323680593</v>
      </c>
      <c r="Q67" s="284">
        <f>NFM_fec!Q72</f>
        <v>36.224798367075437</v>
      </c>
      <c r="R67" s="284">
        <f>NFM_fec!R72</f>
        <v>33.872562633081117</v>
      </c>
      <c r="S67" s="284">
        <f>NFM_fec!S72</f>
        <v>34.920281744866926</v>
      </c>
      <c r="T67" s="284">
        <f>NFM_fec!T72</f>
        <v>34.513264253255009</v>
      </c>
      <c r="U67" s="284">
        <f>NFM_fec!U72</f>
        <v>31.489159843198351</v>
      </c>
      <c r="V67" s="284">
        <f>NFM_fec!V72</f>
        <v>25.991395388499189</v>
      </c>
      <c r="W67" s="284">
        <f>NFM_fec!W72</f>
        <v>26.001325660990879</v>
      </c>
      <c r="DA67" s="94"/>
    </row>
    <row r="68" spans="1:105" ht="12" customHeight="1" x14ac:dyDescent="0.25">
      <c r="A68" s="52" t="s">
        <v>45</v>
      </c>
      <c r="B68" s="244">
        <f>NFM_fec!B115</f>
        <v>699.02142667955945</v>
      </c>
      <c r="C68" s="244">
        <f>NFM_fec!C115</f>
        <v>605.74876521829822</v>
      </c>
      <c r="D68" s="244">
        <f>NFM_fec!D115</f>
        <v>591.02281855256808</v>
      </c>
      <c r="E68" s="244">
        <f>NFM_fec!E115</f>
        <v>464.5195454071262</v>
      </c>
      <c r="F68" s="244">
        <f>NFM_fec!F115</f>
        <v>465.52973435089058</v>
      </c>
      <c r="G68" s="244">
        <f>NFM_fec!G115</f>
        <v>498.06221648417011</v>
      </c>
      <c r="H68" s="244">
        <f>NFM_fec!H115</f>
        <v>316.4135094739263</v>
      </c>
      <c r="I68" s="244">
        <f>NFM_fec!I115</f>
        <v>307.1004679893062</v>
      </c>
      <c r="J68" s="244">
        <f>NFM_fec!J115</f>
        <v>241.34974938918481</v>
      </c>
      <c r="K68" s="244">
        <f>NFM_fec!K115</f>
        <v>339.87242407420831</v>
      </c>
      <c r="L68" s="244">
        <f>NFM_fec!L115</f>
        <v>241.33583979699151</v>
      </c>
      <c r="M68" s="244">
        <f>NFM_fec!M115</f>
        <v>319.54293839244218</v>
      </c>
      <c r="N68" s="244">
        <f>NFM_fec!N115</f>
        <v>333.52871441225972</v>
      </c>
      <c r="O68" s="244">
        <f>NFM_fec!O115</f>
        <v>338.85082419569352</v>
      </c>
      <c r="P68" s="244">
        <f>NFM_fec!P115</f>
        <v>379.43722914060351</v>
      </c>
      <c r="Q68" s="244">
        <f>NFM_fec!Q115</f>
        <v>342.78702588999641</v>
      </c>
      <c r="R68" s="244">
        <f>NFM_fec!R115</f>
        <v>364.65842604666642</v>
      </c>
      <c r="S68" s="244">
        <f>NFM_fec!S115</f>
        <v>351.75830439296408</v>
      </c>
      <c r="T68" s="244">
        <f>NFM_fec!T115</f>
        <v>331.11453552034999</v>
      </c>
      <c r="U68" s="244">
        <f>NFM_fec!U115</f>
        <v>341.83525812394419</v>
      </c>
      <c r="V68" s="244">
        <f>NFM_fec!V115</f>
        <v>294.51625992553511</v>
      </c>
      <c r="W68" s="244">
        <f>NFM_fec!W115</f>
        <v>357.22929408793522</v>
      </c>
      <c r="DA68" s="84"/>
    </row>
    <row r="69" spans="1:105" ht="12" customHeight="1" x14ac:dyDescent="0.25">
      <c r="A69" s="4"/>
      <c r="B69" s="245"/>
      <c r="C69" s="245"/>
      <c r="D69" s="245"/>
      <c r="E69" s="245"/>
      <c r="F69" s="245"/>
      <c r="G69" s="245"/>
      <c r="H69" s="245"/>
      <c r="I69" s="245"/>
      <c r="J69" s="245"/>
      <c r="K69" s="245"/>
      <c r="L69" s="245"/>
      <c r="M69" s="245"/>
      <c r="N69" s="245"/>
      <c r="O69" s="245"/>
      <c r="P69" s="245"/>
      <c r="Q69" s="245"/>
      <c r="R69" s="287"/>
      <c r="S69" s="287"/>
      <c r="T69" s="287"/>
      <c r="U69" s="287"/>
      <c r="V69" s="287"/>
      <c r="W69" s="287"/>
    </row>
    <row r="70" spans="1:105" ht="12" customHeight="1" x14ac:dyDescent="0.25">
      <c r="A70" s="30" t="s">
        <v>85</v>
      </c>
      <c r="B70" s="205">
        <f t="shared" ref="B70:W70" si="20">SUM(B71:B72)</f>
        <v>2528.9671986718245</v>
      </c>
      <c r="C70" s="205">
        <f t="shared" si="20"/>
        <v>1969.1242403805177</v>
      </c>
      <c r="D70" s="205">
        <f t="shared" si="20"/>
        <v>2178.1084204353992</v>
      </c>
      <c r="E70" s="205">
        <f t="shared" si="20"/>
        <v>1674.4973312908942</v>
      </c>
      <c r="F70" s="205">
        <f t="shared" si="20"/>
        <v>1635.3934686748185</v>
      </c>
      <c r="G70" s="205">
        <f t="shared" si="20"/>
        <v>2050.4593617347964</v>
      </c>
      <c r="H70" s="205">
        <f t="shared" si="20"/>
        <v>1679.672293508409</v>
      </c>
      <c r="I70" s="205">
        <f t="shared" si="20"/>
        <v>1537.8853342605494</v>
      </c>
      <c r="J70" s="205">
        <f t="shared" si="20"/>
        <v>1480.8938519856752</v>
      </c>
      <c r="K70" s="205">
        <f t="shared" si="20"/>
        <v>1490.0388318813298</v>
      </c>
      <c r="L70" s="205">
        <f t="shared" si="20"/>
        <v>1266.4372721157258</v>
      </c>
      <c r="M70" s="205">
        <f t="shared" si="20"/>
        <v>1300.1975088797449</v>
      </c>
      <c r="N70" s="205">
        <f t="shared" si="20"/>
        <v>1354.1071029789878</v>
      </c>
      <c r="O70" s="205">
        <f t="shared" si="20"/>
        <v>1328.190830920033</v>
      </c>
      <c r="P70" s="205">
        <f t="shared" si="20"/>
        <v>1353.1400589161713</v>
      </c>
      <c r="Q70" s="205">
        <f t="shared" si="20"/>
        <v>1413.3031715008808</v>
      </c>
      <c r="R70" s="205">
        <f t="shared" si="20"/>
        <v>1480.7835886907642</v>
      </c>
      <c r="S70" s="205">
        <f t="shared" si="20"/>
        <v>1477.6205922640988</v>
      </c>
      <c r="T70" s="205">
        <f t="shared" si="20"/>
        <v>1371.0124004932422</v>
      </c>
      <c r="U70" s="205">
        <f t="shared" si="20"/>
        <v>1364.3869677054363</v>
      </c>
      <c r="V70" s="205">
        <f t="shared" si="20"/>
        <v>1217.9870361099247</v>
      </c>
      <c r="W70" s="205">
        <f t="shared" si="20"/>
        <v>1347.6405403158299</v>
      </c>
      <c r="DA70" s="112"/>
    </row>
    <row r="71" spans="1:105" ht="12" customHeight="1" x14ac:dyDescent="0.25">
      <c r="A71" s="24" t="s">
        <v>146</v>
      </c>
      <c r="B71" s="215">
        <f>NFM_emi!B5+(NFM_emi!B34-NFM_emi!B70)+NFM_emi!B72+(NFM_emi!B115-NFM_emi!B158)</f>
        <v>1615.2563023187463</v>
      </c>
      <c r="C71" s="215">
        <f>NFM_emi!C5+(NFM_emi!C34-NFM_emi!C70)+NFM_emi!C72+(NFM_emi!C115-NFM_emi!C158)</f>
        <v>1076.0937155983579</v>
      </c>
      <c r="D71" s="215">
        <f>NFM_emi!D5+(NFM_emi!D34-NFM_emi!D70)+NFM_emi!D72+(NFM_emi!D115-NFM_emi!D158)</f>
        <v>1268.6571716406247</v>
      </c>
      <c r="E71" s="215">
        <f>NFM_emi!E5+(NFM_emi!E34-NFM_emi!E70)+NFM_emi!E72+(NFM_emi!E115-NFM_emi!E158)</f>
        <v>803.50855307826066</v>
      </c>
      <c r="F71" s="215">
        <f>NFM_emi!F5+(NFM_emi!F34-NFM_emi!F70)+NFM_emi!F72+(NFM_emi!F115-NFM_emi!F158)</f>
        <v>833.13390023888405</v>
      </c>
      <c r="G71" s="215">
        <f>NFM_emi!G5+(NFM_emi!G34-NFM_emi!G70)+NFM_emi!G72+(NFM_emi!G115-NFM_emi!G158)</f>
        <v>1271.7124235984156</v>
      </c>
      <c r="H71" s="215">
        <f>NFM_emi!H5+(NFM_emi!H34-NFM_emi!H70)+NFM_emi!H72+(NFM_emi!H115-NFM_emi!H158)</f>
        <v>899.31796199844882</v>
      </c>
      <c r="I71" s="215">
        <f>NFM_emi!I5+(NFM_emi!I34-NFM_emi!I70)+NFM_emi!I72+(NFM_emi!I115-NFM_emi!I158)</f>
        <v>782.81826839876021</v>
      </c>
      <c r="J71" s="215">
        <f>NFM_emi!J5+(NFM_emi!J34-NFM_emi!J70)+NFM_emi!J72+(NFM_emi!J115-NFM_emi!J158)</f>
        <v>769.61206151797182</v>
      </c>
      <c r="K71" s="215">
        <f>NFM_emi!K5+(NFM_emi!K34-NFM_emi!K70)+NFM_emi!K72+(NFM_emi!K115-NFM_emi!K158)</f>
        <v>878.61498443855328</v>
      </c>
      <c r="L71" s="215">
        <f>NFM_emi!L5+(NFM_emi!L34-NFM_emi!L70)+NFM_emi!L72+(NFM_emi!L115-NFM_emi!L158)</f>
        <v>582.3487504779464</v>
      </c>
      <c r="M71" s="215">
        <f>NFM_emi!M5+(NFM_emi!M34-NFM_emi!M70)+NFM_emi!M72+(NFM_emi!M115-NFM_emi!M158)</f>
        <v>666.89769347860852</v>
      </c>
      <c r="N71" s="215">
        <f>NFM_emi!N5+(NFM_emi!N34-NFM_emi!N70)+NFM_emi!N72+(NFM_emi!N115-NFM_emi!N158)</f>
        <v>706.582540438764</v>
      </c>
      <c r="O71" s="215">
        <f>NFM_emi!O5+(NFM_emi!O34-NFM_emi!O70)+NFM_emi!O72+(NFM_emi!O115-NFM_emi!O158)</f>
        <v>681.42075551825337</v>
      </c>
      <c r="P71" s="215">
        <f>NFM_emi!P5+(NFM_emi!P34-NFM_emi!P70)+NFM_emi!P72+(NFM_emi!P115-NFM_emi!P158)</f>
        <v>664.15725755801259</v>
      </c>
      <c r="Q71" s="215">
        <f>NFM_emi!Q5+(NFM_emi!Q34-NFM_emi!Q70)+NFM_emi!Q72+(NFM_emi!Q115-NFM_emi!Q158)</f>
        <v>680.78585231906175</v>
      </c>
      <c r="R71" s="215">
        <f>NFM_emi!R5+(NFM_emi!R34-NFM_emi!R70)+NFM_emi!R72+(NFM_emi!R115-NFM_emi!R158)</f>
        <v>723.60429047890125</v>
      </c>
      <c r="S71" s="215">
        <f>NFM_emi!S5+(NFM_emi!S34-NFM_emi!S70)+NFM_emi!S72+(NFM_emi!S115-NFM_emi!S158)</f>
        <v>713.88386315903676</v>
      </c>
      <c r="T71" s="215">
        <f>NFM_emi!T5+(NFM_emi!T34-NFM_emi!T70)+NFM_emi!T72+(NFM_emi!T115-NFM_emi!T158)</f>
        <v>654.16005791814666</v>
      </c>
      <c r="U71" s="215">
        <f>NFM_emi!U5+(NFM_emi!U34-NFM_emi!U70)+NFM_emi!U72+(NFM_emi!U115-NFM_emi!U158)</f>
        <v>609.61854743851973</v>
      </c>
      <c r="V71" s="215">
        <f>NFM_emi!V5+(NFM_emi!V34-NFM_emi!V70)+NFM_emi!V72+(NFM_emi!V115-NFM_emi!V158)</f>
        <v>464.231721238646</v>
      </c>
      <c r="W71" s="215">
        <f>NFM_emi!W5+(NFM_emi!W34-NFM_emi!W70)+NFM_emi!W72+(NFM_emi!W115-NFM_emi!W158)</f>
        <v>564.71886611867239</v>
      </c>
      <c r="DA71" s="85"/>
    </row>
    <row r="72" spans="1:105" ht="12" customHeight="1" x14ac:dyDescent="0.25">
      <c r="A72" s="14" t="s">
        <v>147</v>
      </c>
      <c r="B72" s="206">
        <f>NFM_emi!B70+NFM_emi!B158</f>
        <v>913.71089635307817</v>
      </c>
      <c r="C72" s="206">
        <f>NFM_emi!C70+NFM_emi!C158</f>
        <v>893.03052478215966</v>
      </c>
      <c r="D72" s="206">
        <f>NFM_emi!D70+NFM_emi!D158</f>
        <v>909.45124879477441</v>
      </c>
      <c r="E72" s="206">
        <f>NFM_emi!E70+NFM_emi!E158</f>
        <v>870.98877821263352</v>
      </c>
      <c r="F72" s="206">
        <f>NFM_emi!F70+NFM_emi!F158</f>
        <v>802.25956843593451</v>
      </c>
      <c r="G72" s="206">
        <f>NFM_emi!G70+NFM_emi!G158</f>
        <v>778.74693813638066</v>
      </c>
      <c r="H72" s="206">
        <f>NFM_emi!H70+NFM_emi!H158</f>
        <v>780.35433150996028</v>
      </c>
      <c r="I72" s="206">
        <f>NFM_emi!I70+NFM_emi!I158</f>
        <v>755.06706586178905</v>
      </c>
      <c r="J72" s="206">
        <f>NFM_emi!J70+NFM_emi!J158</f>
        <v>711.28179046770322</v>
      </c>
      <c r="K72" s="206">
        <f>NFM_emi!K70+NFM_emi!K158</f>
        <v>611.42384744277649</v>
      </c>
      <c r="L72" s="206">
        <f>NFM_emi!L70+NFM_emi!L158</f>
        <v>684.08852163777942</v>
      </c>
      <c r="M72" s="206">
        <f>NFM_emi!M70+NFM_emi!M158</f>
        <v>633.29981540113624</v>
      </c>
      <c r="N72" s="206">
        <f>NFM_emi!N70+NFM_emi!N158</f>
        <v>647.52456254022388</v>
      </c>
      <c r="O72" s="206">
        <f>NFM_emi!O70+NFM_emi!O158</f>
        <v>646.77007540177976</v>
      </c>
      <c r="P72" s="206">
        <f>NFM_emi!P70+NFM_emi!P158</f>
        <v>688.98280135815878</v>
      </c>
      <c r="Q72" s="206">
        <f>NFM_emi!Q70+NFM_emi!Q158</f>
        <v>732.51731918181906</v>
      </c>
      <c r="R72" s="206">
        <f>NFM_emi!R70+NFM_emi!R158</f>
        <v>757.17929821186294</v>
      </c>
      <c r="S72" s="206">
        <f>NFM_emi!S70+NFM_emi!S158</f>
        <v>763.73672910506218</v>
      </c>
      <c r="T72" s="206">
        <f>NFM_emi!T70+NFM_emi!T158</f>
        <v>716.85234257509558</v>
      </c>
      <c r="U72" s="206">
        <f>NFM_emi!U70+NFM_emi!U158</f>
        <v>754.76842026691645</v>
      </c>
      <c r="V72" s="206">
        <f>NFM_emi!V70+NFM_emi!V158</f>
        <v>753.75531487127876</v>
      </c>
      <c r="W72" s="206">
        <f>NFM_emi!W70+NFM_emi!W158</f>
        <v>782.92167419715747</v>
      </c>
      <c r="DA72" s="71"/>
    </row>
    <row r="73" spans="1:105" ht="12" customHeight="1" x14ac:dyDescent="0.25">
      <c r="A73" s="31" t="s">
        <v>145</v>
      </c>
      <c r="B73" s="212">
        <f t="shared" ref="B73:W73" si="21">SUM(B74:B75,B78)</f>
        <v>2528.967198671824</v>
      </c>
      <c r="C73" s="212">
        <f t="shared" si="21"/>
        <v>1969.1242403805174</v>
      </c>
      <c r="D73" s="212">
        <f t="shared" si="21"/>
        <v>2178.1084204353992</v>
      </c>
      <c r="E73" s="212">
        <f t="shared" si="21"/>
        <v>1674.4973312908942</v>
      </c>
      <c r="F73" s="212">
        <f t="shared" si="21"/>
        <v>1635.3934686748185</v>
      </c>
      <c r="G73" s="212">
        <f t="shared" si="21"/>
        <v>2050.4593617347964</v>
      </c>
      <c r="H73" s="212">
        <f t="shared" si="21"/>
        <v>1679.672293508409</v>
      </c>
      <c r="I73" s="212">
        <f t="shared" si="21"/>
        <v>1537.8853342605494</v>
      </c>
      <c r="J73" s="212">
        <f t="shared" si="21"/>
        <v>1480.8938519856752</v>
      </c>
      <c r="K73" s="212">
        <f t="shared" si="21"/>
        <v>1490.0388318813298</v>
      </c>
      <c r="L73" s="212">
        <f t="shared" si="21"/>
        <v>1266.4372721157256</v>
      </c>
      <c r="M73" s="212">
        <f t="shared" si="21"/>
        <v>1300.1975088797446</v>
      </c>
      <c r="N73" s="212">
        <f t="shared" si="21"/>
        <v>1354.1071029789878</v>
      </c>
      <c r="O73" s="212">
        <f t="shared" si="21"/>
        <v>1328.190830920033</v>
      </c>
      <c r="P73" s="212">
        <f t="shared" si="21"/>
        <v>1353.1400589161715</v>
      </c>
      <c r="Q73" s="212">
        <f t="shared" si="21"/>
        <v>1413.3031715008808</v>
      </c>
      <c r="R73" s="212">
        <f t="shared" si="21"/>
        <v>1480.7835886907642</v>
      </c>
      <c r="S73" s="212">
        <f t="shared" si="21"/>
        <v>1477.6205922640991</v>
      </c>
      <c r="T73" s="212">
        <f t="shared" si="21"/>
        <v>1371.0124004932422</v>
      </c>
      <c r="U73" s="212">
        <f t="shared" si="21"/>
        <v>1364.3869677054361</v>
      </c>
      <c r="V73" s="212">
        <f t="shared" si="21"/>
        <v>1217.9870361099247</v>
      </c>
      <c r="W73" s="212">
        <f t="shared" si="21"/>
        <v>1347.6405403158299</v>
      </c>
      <c r="DA73" s="109"/>
    </row>
    <row r="74" spans="1:105" ht="12" customHeight="1" x14ac:dyDescent="0.25">
      <c r="A74" s="51" t="s">
        <v>43</v>
      </c>
      <c r="B74" s="243">
        <f>NFM_emi!B$5</f>
        <v>185.49513727829071</v>
      </c>
      <c r="C74" s="243">
        <f>NFM_emi!C$5</f>
        <v>113.0744904461158</v>
      </c>
      <c r="D74" s="243">
        <f>NFM_emi!D$5</f>
        <v>139.5720461935675</v>
      </c>
      <c r="E74" s="243">
        <f>NFM_emi!E$5</f>
        <v>183.48805125297031</v>
      </c>
      <c r="F74" s="243">
        <f>NFM_emi!F$5</f>
        <v>193.1888781712631</v>
      </c>
      <c r="G74" s="243">
        <f>NFM_emi!G$5</f>
        <v>324.25658933385029</v>
      </c>
      <c r="H74" s="243">
        <f>NFM_emi!H$5</f>
        <v>357.88435066524988</v>
      </c>
      <c r="I74" s="243">
        <f>NFM_emi!I$5</f>
        <v>328.65334322813942</v>
      </c>
      <c r="J74" s="243">
        <f>NFM_emi!J$5</f>
        <v>349.30474036543461</v>
      </c>
      <c r="K74" s="243">
        <f>NFM_emi!K$5</f>
        <v>220.1403192617457</v>
      </c>
      <c r="L74" s="243">
        <f>NFM_emi!L$5</f>
        <v>242.9654225611016</v>
      </c>
      <c r="M74" s="243">
        <f>NFM_emi!M$5</f>
        <v>242.22175633058129</v>
      </c>
      <c r="N74" s="243">
        <f>NFM_emi!N$5</f>
        <v>214.79857703223399</v>
      </c>
      <c r="O74" s="243">
        <f>NFM_emi!O$5</f>
        <v>169.08024513309539</v>
      </c>
      <c r="P74" s="243">
        <f>NFM_emi!P$5</f>
        <v>154.57168610897139</v>
      </c>
      <c r="Q74" s="243">
        <f>NFM_emi!Q$5</f>
        <v>163.3896504475378</v>
      </c>
      <c r="R74" s="243">
        <f>NFM_emi!R$5</f>
        <v>164.62620953046181</v>
      </c>
      <c r="S74" s="243">
        <f>NFM_emi!S$5</f>
        <v>174.97784771312871</v>
      </c>
      <c r="T74" s="243">
        <f>NFM_emi!T$5</f>
        <v>167.31475613135771</v>
      </c>
      <c r="U74" s="243">
        <f>NFM_emi!U$5</f>
        <v>142.805176499548</v>
      </c>
      <c r="V74" s="243">
        <f>NFM_emi!V$5</f>
        <v>111.89477188782659</v>
      </c>
      <c r="W74" s="243">
        <f>NFM_emi!W$5</f>
        <v>127.5106943572121</v>
      </c>
      <c r="DA74" s="83"/>
    </row>
    <row r="75" spans="1:105" ht="12" customHeight="1" x14ac:dyDescent="0.25">
      <c r="A75" s="99" t="s">
        <v>56</v>
      </c>
      <c r="B75" s="284">
        <f t="shared" ref="B75:W75" si="22">SUM(B76:B77)</f>
        <v>997.90871839969861</v>
      </c>
      <c r="C75" s="284">
        <f t="shared" si="22"/>
        <v>944.0016285455041</v>
      </c>
      <c r="D75" s="284">
        <f t="shared" si="22"/>
        <v>997.10923638624809</v>
      </c>
      <c r="E75" s="284">
        <f t="shared" si="22"/>
        <v>894.10755280310264</v>
      </c>
      <c r="F75" s="284">
        <f t="shared" si="22"/>
        <v>869.83985767663239</v>
      </c>
      <c r="G75" s="284">
        <f t="shared" si="22"/>
        <v>891.44562616688791</v>
      </c>
      <c r="H75" s="284">
        <f t="shared" si="22"/>
        <v>889.02575045462504</v>
      </c>
      <c r="I75" s="284">
        <f t="shared" si="22"/>
        <v>824.75030090089592</v>
      </c>
      <c r="J75" s="284">
        <f t="shared" si="22"/>
        <v>780.60718095173445</v>
      </c>
      <c r="K75" s="284">
        <f t="shared" si="22"/>
        <v>734.92906086270273</v>
      </c>
      <c r="L75" s="284">
        <f t="shared" si="22"/>
        <v>706.58618981338122</v>
      </c>
      <c r="M75" s="284">
        <f t="shared" si="22"/>
        <v>661.65642421385223</v>
      </c>
      <c r="N75" s="284">
        <f t="shared" si="22"/>
        <v>694.61755882382499</v>
      </c>
      <c r="O75" s="284">
        <f t="shared" si="22"/>
        <v>698.24978130349803</v>
      </c>
      <c r="P75" s="284">
        <f t="shared" si="22"/>
        <v>723.22918342538946</v>
      </c>
      <c r="Q75" s="284">
        <f t="shared" si="22"/>
        <v>799.72252899643104</v>
      </c>
      <c r="R75" s="284">
        <f t="shared" si="22"/>
        <v>825.54920199896765</v>
      </c>
      <c r="S75" s="284">
        <f t="shared" si="22"/>
        <v>824.42791752476319</v>
      </c>
      <c r="T75" s="284">
        <f t="shared" si="22"/>
        <v>758.21292051907312</v>
      </c>
      <c r="U75" s="284">
        <f t="shared" si="22"/>
        <v>784.99667839174538</v>
      </c>
      <c r="V75" s="284">
        <f t="shared" si="22"/>
        <v>765.64122387561281</v>
      </c>
      <c r="W75" s="284">
        <f t="shared" si="22"/>
        <v>791.68890260011699</v>
      </c>
      <c r="DA75" s="94"/>
    </row>
    <row r="76" spans="1:105" ht="12" customHeight="1" x14ac:dyDescent="0.25">
      <c r="A76" s="44" t="s">
        <v>44</v>
      </c>
      <c r="B76" s="284">
        <f>NFM_emi!B$34</f>
        <v>896.70861746206629</v>
      </c>
      <c r="C76" s="284">
        <f>NFM_emi!C$34</f>
        <v>873.81389769415978</v>
      </c>
      <c r="D76" s="284">
        <f>NFM_emi!D$34</f>
        <v>917.85148447589245</v>
      </c>
      <c r="E76" s="284">
        <f>NFM_emi!E$34</f>
        <v>838.49561794697956</v>
      </c>
      <c r="F76" s="284">
        <f>NFM_emi!F$34</f>
        <v>811.55150703340689</v>
      </c>
      <c r="G76" s="284">
        <f>NFM_emi!G$34</f>
        <v>825.29775227670132</v>
      </c>
      <c r="H76" s="284">
        <f>NFM_emi!H$34</f>
        <v>823.42663668637795</v>
      </c>
      <c r="I76" s="284">
        <f>NFM_emi!I$34</f>
        <v>771.93830829466606</v>
      </c>
      <c r="J76" s="284">
        <f>NFM_emi!J$34</f>
        <v>727.53370697437572</v>
      </c>
      <c r="K76" s="284">
        <f>NFM_emi!K$34</f>
        <v>688.77640165721687</v>
      </c>
      <c r="L76" s="284">
        <f>NFM_emi!L$34</f>
        <v>666.62082530665111</v>
      </c>
      <c r="M76" s="284">
        <f>NFM_emi!M$34</f>
        <v>618.62297388408183</v>
      </c>
      <c r="N76" s="284">
        <f>NFM_emi!N$34</f>
        <v>649.97954476307302</v>
      </c>
      <c r="O76" s="284">
        <f>NFM_emi!O$34</f>
        <v>654.32445196877245</v>
      </c>
      <c r="P76" s="284">
        <f>NFM_emi!P$34</f>
        <v>683.05202540164601</v>
      </c>
      <c r="Q76" s="284">
        <f>NFM_emi!Q$34</f>
        <v>755.62135036513041</v>
      </c>
      <c r="R76" s="284">
        <f>NFM_emi!R$34</f>
        <v>783.30380531086189</v>
      </c>
      <c r="S76" s="284">
        <f>NFM_emi!S$34</f>
        <v>781.00870784469851</v>
      </c>
      <c r="T76" s="284">
        <f>NFM_emi!T$34</f>
        <v>716.74720638056999</v>
      </c>
      <c r="U76" s="284">
        <f>NFM_emi!U$34</f>
        <v>749.81749605186053</v>
      </c>
      <c r="V76" s="284">
        <f>NFM_emi!V$34</f>
        <v>741.10469321161327</v>
      </c>
      <c r="W76" s="284">
        <f>NFM_emi!W$34</f>
        <v>764.92182462634139</v>
      </c>
      <c r="DA76" s="94"/>
    </row>
    <row r="77" spans="1:105" ht="12" customHeight="1" x14ac:dyDescent="0.25">
      <c r="A77" s="44" t="s">
        <v>81</v>
      </c>
      <c r="B77" s="284">
        <f>NFM_emi!B$72</f>
        <v>101.2001009376323</v>
      </c>
      <c r="C77" s="284">
        <f>NFM_emi!C$72</f>
        <v>70.187730851344355</v>
      </c>
      <c r="D77" s="284">
        <f>NFM_emi!D$72</f>
        <v>79.257751910355637</v>
      </c>
      <c r="E77" s="284">
        <f>NFM_emi!E$72</f>
        <v>55.611934856123099</v>
      </c>
      <c r="F77" s="284">
        <f>NFM_emi!F$72</f>
        <v>58.288350643225499</v>
      </c>
      <c r="G77" s="284">
        <f>NFM_emi!G$72</f>
        <v>66.147873890186645</v>
      </c>
      <c r="H77" s="284">
        <f>NFM_emi!H$72</f>
        <v>65.599113768247136</v>
      </c>
      <c r="I77" s="284">
        <f>NFM_emi!I$72</f>
        <v>52.811992606229829</v>
      </c>
      <c r="J77" s="284">
        <f>NFM_emi!J$72</f>
        <v>53.073473977358688</v>
      </c>
      <c r="K77" s="284">
        <f>NFM_emi!K$72</f>
        <v>46.152659205485882</v>
      </c>
      <c r="L77" s="284">
        <f>NFM_emi!L$72</f>
        <v>39.965364506730161</v>
      </c>
      <c r="M77" s="284">
        <f>NFM_emi!M$72</f>
        <v>43.033450329770432</v>
      </c>
      <c r="N77" s="284">
        <f>NFM_emi!N$72</f>
        <v>44.638014060751971</v>
      </c>
      <c r="O77" s="284">
        <f>NFM_emi!O$72</f>
        <v>43.925329334725568</v>
      </c>
      <c r="P77" s="284">
        <f>NFM_emi!P$72</f>
        <v>40.177158023743431</v>
      </c>
      <c r="Q77" s="284">
        <f>NFM_emi!Q$72</f>
        <v>44.101178631300613</v>
      </c>
      <c r="R77" s="284">
        <f>NFM_emi!R$72</f>
        <v>42.2453966881057</v>
      </c>
      <c r="S77" s="284">
        <f>NFM_emi!S$72</f>
        <v>43.41920968006464</v>
      </c>
      <c r="T77" s="284">
        <f>NFM_emi!T$72</f>
        <v>41.465714138503103</v>
      </c>
      <c r="U77" s="284">
        <f>NFM_emi!U$72</f>
        <v>35.179182339884854</v>
      </c>
      <c r="V77" s="284">
        <f>NFM_emi!V$72</f>
        <v>24.536530663999532</v>
      </c>
      <c r="W77" s="284">
        <f>NFM_emi!W$72</f>
        <v>26.767077973775571</v>
      </c>
      <c r="DA77" s="94"/>
    </row>
    <row r="78" spans="1:105" ht="12" customHeight="1" x14ac:dyDescent="0.25">
      <c r="A78" s="52" t="s">
        <v>45</v>
      </c>
      <c r="B78" s="244">
        <f>NFM_emi!B$115</f>
        <v>1345.563342993835</v>
      </c>
      <c r="C78" s="244">
        <f>NFM_emi!C$115</f>
        <v>912.04812138889747</v>
      </c>
      <c r="D78" s="244">
        <f>NFM_emi!D$115</f>
        <v>1041.4271378555836</v>
      </c>
      <c r="E78" s="244">
        <f>NFM_emi!E$115</f>
        <v>596.90172723482124</v>
      </c>
      <c r="F78" s="244">
        <f>NFM_emi!F$115</f>
        <v>572.36473282692305</v>
      </c>
      <c r="G78" s="244">
        <f>NFM_emi!G$115</f>
        <v>834.75714623405804</v>
      </c>
      <c r="H78" s="244">
        <f>NFM_emi!H$115</f>
        <v>432.76219238853412</v>
      </c>
      <c r="I78" s="244">
        <f>NFM_emi!I$115</f>
        <v>384.48169013151403</v>
      </c>
      <c r="J78" s="244">
        <f>NFM_emi!J$115</f>
        <v>350.98193066850604</v>
      </c>
      <c r="K78" s="244">
        <f>NFM_emi!K$115</f>
        <v>534.96945175688131</v>
      </c>
      <c r="L78" s="244">
        <f>NFM_emi!L$115</f>
        <v>316.88565974124288</v>
      </c>
      <c r="M78" s="244">
        <f>NFM_emi!M$115</f>
        <v>396.31932833531124</v>
      </c>
      <c r="N78" s="244">
        <f>NFM_emi!N$115</f>
        <v>444.6909671229289</v>
      </c>
      <c r="O78" s="244">
        <f>NFM_emi!O$115</f>
        <v>460.86080448343967</v>
      </c>
      <c r="P78" s="244">
        <f>NFM_emi!P$115</f>
        <v>475.33918938181063</v>
      </c>
      <c r="Q78" s="244">
        <f>NFM_emi!Q$115</f>
        <v>450.19099205691197</v>
      </c>
      <c r="R78" s="244">
        <f>NFM_emi!R$115</f>
        <v>490.60817716133477</v>
      </c>
      <c r="S78" s="244">
        <f>NFM_emi!S$115</f>
        <v>478.2148270262071</v>
      </c>
      <c r="T78" s="244">
        <f>NFM_emi!T$115</f>
        <v>445.48472384281143</v>
      </c>
      <c r="U78" s="244">
        <f>NFM_emi!U$115</f>
        <v>436.58511281414275</v>
      </c>
      <c r="V78" s="244">
        <f>NFM_emi!V$115</f>
        <v>340.45104034648534</v>
      </c>
      <c r="W78" s="244">
        <f>NFM_emi!W$115</f>
        <v>428.44094335850082</v>
      </c>
      <c r="DA78" s="84"/>
    </row>
    <row r="79" spans="1:105" ht="12" customHeight="1" x14ac:dyDescent="0.25">
      <c r="A79" s="3"/>
      <c r="B79" s="250"/>
      <c r="C79" s="250"/>
      <c r="D79" s="250"/>
      <c r="E79" s="250"/>
      <c r="F79" s="250"/>
      <c r="G79" s="250"/>
      <c r="H79" s="250"/>
      <c r="I79" s="250"/>
      <c r="J79" s="250"/>
      <c r="K79" s="250"/>
      <c r="L79" s="250"/>
      <c r="M79" s="250"/>
      <c r="N79" s="250"/>
      <c r="O79" s="250"/>
      <c r="P79" s="250"/>
      <c r="Q79" s="250"/>
      <c r="R79" s="250"/>
      <c r="S79" s="250"/>
      <c r="T79" s="250"/>
      <c r="U79" s="250"/>
      <c r="V79" s="250"/>
      <c r="W79" s="250"/>
      <c r="DA79" s="87"/>
    </row>
    <row r="80" spans="1:105" ht="12" customHeight="1" x14ac:dyDescent="0.25">
      <c r="A80" s="110" t="s">
        <v>148</v>
      </c>
      <c r="B80" s="288"/>
      <c r="C80" s="288"/>
      <c r="D80" s="288"/>
      <c r="E80" s="288"/>
      <c r="F80" s="288"/>
      <c r="G80" s="288"/>
      <c r="H80" s="288"/>
      <c r="I80" s="288"/>
      <c r="J80" s="288"/>
      <c r="K80" s="288"/>
      <c r="L80" s="288"/>
      <c r="M80" s="288"/>
      <c r="N80" s="288"/>
      <c r="O80" s="288"/>
      <c r="P80" s="288"/>
      <c r="Q80" s="288"/>
      <c r="R80" s="288"/>
      <c r="S80" s="288"/>
      <c r="T80" s="288"/>
      <c r="U80" s="288"/>
      <c r="V80" s="288"/>
      <c r="W80" s="288"/>
      <c r="DA80" s="118"/>
    </row>
    <row r="81" spans="1:105" ht="12" customHeight="1" x14ac:dyDescent="0.25">
      <c r="A81" s="50" t="s">
        <v>43</v>
      </c>
      <c r="B81" s="289">
        <f t="shared" ref="B81:W81" si="23">IF(B$4=0,"",B$4/B$11*1000)</f>
        <v>337.26946460126027</v>
      </c>
      <c r="C81" s="289">
        <f t="shared" si="23"/>
        <v>392.56805185995512</v>
      </c>
      <c r="D81" s="289">
        <f t="shared" si="23"/>
        <v>347.05033562007458</v>
      </c>
      <c r="E81" s="289">
        <f t="shared" si="23"/>
        <v>313.49477477311035</v>
      </c>
      <c r="F81" s="289">
        <f t="shared" si="23"/>
        <v>321.05433461961366</v>
      </c>
      <c r="G81" s="289">
        <f t="shared" si="23"/>
        <v>285.90004466394316</v>
      </c>
      <c r="H81" s="289">
        <f t="shared" si="23"/>
        <v>241.50791926521165</v>
      </c>
      <c r="I81" s="289">
        <f t="shared" si="23"/>
        <v>272.61256047563984</v>
      </c>
      <c r="J81" s="289">
        <f t="shared" si="23"/>
        <v>264.25586665545842</v>
      </c>
      <c r="K81" s="289">
        <f t="shared" si="23"/>
        <v>333.2679085123055</v>
      </c>
      <c r="L81" s="289">
        <f t="shared" si="23"/>
        <v>254.25088046188293</v>
      </c>
      <c r="M81" s="289">
        <f t="shared" si="23"/>
        <v>238.31983891605609</v>
      </c>
      <c r="N81" s="289">
        <f t="shared" si="23"/>
        <v>318.70063871878739</v>
      </c>
      <c r="O81" s="289">
        <f t="shared" si="23"/>
        <v>419.02258696687397</v>
      </c>
      <c r="P81" s="289">
        <f t="shared" si="23"/>
        <v>501.51424741269369</v>
      </c>
      <c r="Q81" s="289">
        <f t="shared" si="23"/>
        <v>570.46257297633463</v>
      </c>
      <c r="R81" s="289">
        <f t="shared" si="23"/>
        <v>519.51493697860224</v>
      </c>
      <c r="S81" s="289">
        <f t="shared" si="23"/>
        <v>521.1194362996747</v>
      </c>
      <c r="T81" s="289">
        <f t="shared" si="23"/>
        <v>409.93206556648539</v>
      </c>
      <c r="U81" s="289">
        <f t="shared" si="23"/>
        <v>426.457690773134</v>
      </c>
      <c r="V81" s="289">
        <f t="shared" si="23"/>
        <v>290.06549260268952</v>
      </c>
      <c r="W81" s="289">
        <f t="shared" si="23"/>
        <v>506.78285482389606</v>
      </c>
      <c r="DA81" s="83"/>
    </row>
    <row r="82" spans="1:105" ht="12" customHeight="1" x14ac:dyDescent="0.25">
      <c r="A82" s="107" t="s">
        <v>56</v>
      </c>
      <c r="B82" s="290">
        <f t="shared" ref="B82:W82" si="24">IF(B$5=0,"",B$5/B$12*1000)</f>
        <v>2314.0948838324398</v>
      </c>
      <c r="C82" s="290">
        <f t="shared" si="24"/>
        <v>1981.2523849526031</v>
      </c>
      <c r="D82" s="290">
        <f t="shared" si="24"/>
        <v>1726.6520156427514</v>
      </c>
      <c r="E82" s="290">
        <f t="shared" si="24"/>
        <v>1689.1005642489961</v>
      </c>
      <c r="F82" s="290">
        <f t="shared" si="24"/>
        <v>1924.2091199325205</v>
      </c>
      <c r="G82" s="290">
        <f t="shared" si="24"/>
        <v>2049.9928471145245</v>
      </c>
      <c r="H82" s="290">
        <f t="shared" si="24"/>
        <v>1937.5372556721627</v>
      </c>
      <c r="I82" s="290">
        <f t="shared" si="24"/>
        <v>2254.9496909910549</v>
      </c>
      <c r="J82" s="290">
        <f t="shared" si="24"/>
        <v>2505.5698393586108</v>
      </c>
      <c r="K82" s="290">
        <f t="shared" si="24"/>
        <v>2161.0664378065026</v>
      </c>
      <c r="L82" s="290">
        <f t="shared" si="24"/>
        <v>2038.2445583694287</v>
      </c>
      <c r="M82" s="290">
        <f t="shared" si="24"/>
        <v>2140.7930672916577</v>
      </c>
      <c r="N82" s="290">
        <f t="shared" si="24"/>
        <v>2279.7993934227502</v>
      </c>
      <c r="O82" s="290">
        <f t="shared" si="24"/>
        <v>2249.8655947937259</v>
      </c>
      <c r="P82" s="290">
        <f t="shared" si="24"/>
        <v>2507.5712370634678</v>
      </c>
      <c r="Q82" s="290">
        <f t="shared" si="24"/>
        <v>2567.081578393505</v>
      </c>
      <c r="R82" s="290">
        <f t="shared" si="24"/>
        <v>2318.4964129623581</v>
      </c>
      <c r="S82" s="290">
        <f t="shared" si="24"/>
        <v>2269.3910935630979</v>
      </c>
      <c r="T82" s="290">
        <f t="shared" si="24"/>
        <v>1908.3044431543278</v>
      </c>
      <c r="U82" s="290">
        <f t="shared" si="24"/>
        <v>1944.9928464315235</v>
      </c>
      <c r="V82" s="290">
        <f t="shared" si="24"/>
        <v>1353.6871477046186</v>
      </c>
      <c r="W82" s="290">
        <f t="shared" si="24"/>
        <v>2272.8265500391549</v>
      </c>
      <c r="DA82" s="94"/>
    </row>
    <row r="83" spans="1:105" ht="12" customHeight="1" x14ac:dyDescent="0.25">
      <c r="A83" s="49" t="s">
        <v>45</v>
      </c>
      <c r="B83" s="291">
        <f t="shared" ref="B83:W83" si="25">IF(B$8=0,"",B$8/B$15*1000)</f>
        <v>366.52095551770634</v>
      </c>
      <c r="C83" s="291">
        <f t="shared" si="25"/>
        <v>328.23778223076732</v>
      </c>
      <c r="D83" s="291">
        <f t="shared" si="25"/>
        <v>311.24510128472406</v>
      </c>
      <c r="E83" s="291">
        <f t="shared" si="25"/>
        <v>306.50373279985092</v>
      </c>
      <c r="F83" s="291">
        <f t="shared" si="25"/>
        <v>378.78308694876773</v>
      </c>
      <c r="G83" s="291">
        <f t="shared" si="25"/>
        <v>322.11699749693435</v>
      </c>
      <c r="H83" s="291">
        <f t="shared" si="25"/>
        <v>513.07819521733745</v>
      </c>
      <c r="I83" s="291">
        <f t="shared" si="25"/>
        <v>573.45808323206995</v>
      </c>
      <c r="J83" s="291">
        <f t="shared" si="25"/>
        <v>732.27199220103125</v>
      </c>
      <c r="K83" s="291">
        <f t="shared" si="25"/>
        <v>1151.0833820893345</v>
      </c>
      <c r="L83" s="291">
        <f t="shared" si="25"/>
        <v>1373.6684648322673</v>
      </c>
      <c r="M83" s="291">
        <f t="shared" si="25"/>
        <v>1341.2588491026188</v>
      </c>
      <c r="N83" s="291">
        <f t="shared" si="25"/>
        <v>1402.585976017278</v>
      </c>
      <c r="O83" s="291">
        <f t="shared" si="25"/>
        <v>1423.1414584227102</v>
      </c>
      <c r="P83" s="291">
        <f t="shared" si="25"/>
        <v>1229.9589145434634</v>
      </c>
      <c r="Q83" s="291">
        <f t="shared" si="25"/>
        <v>1407.5092301234959</v>
      </c>
      <c r="R83" s="291">
        <f t="shared" si="25"/>
        <v>1334.8754146340764</v>
      </c>
      <c r="S83" s="291">
        <f t="shared" si="25"/>
        <v>1109.6371577212742</v>
      </c>
      <c r="T83" s="291">
        <f t="shared" si="25"/>
        <v>947.00292717486968</v>
      </c>
      <c r="U83" s="291">
        <f t="shared" si="25"/>
        <v>739.64448916861727</v>
      </c>
      <c r="V83" s="291">
        <f t="shared" si="25"/>
        <v>922.12815970335464</v>
      </c>
      <c r="W83" s="291">
        <f t="shared" si="25"/>
        <v>1396.1435284503677</v>
      </c>
      <c r="DA83" s="84"/>
    </row>
    <row r="84" spans="1:105" ht="12" customHeight="1" x14ac:dyDescent="0.25">
      <c r="A84" s="115" t="s">
        <v>149</v>
      </c>
      <c r="B84" s="292"/>
      <c r="C84" s="292"/>
      <c r="D84" s="292"/>
      <c r="E84" s="292"/>
      <c r="F84" s="292"/>
      <c r="G84" s="292"/>
      <c r="H84" s="292"/>
      <c r="I84" s="292"/>
      <c r="J84" s="292"/>
      <c r="K84" s="292"/>
      <c r="L84" s="292"/>
      <c r="M84" s="292"/>
      <c r="N84" s="292"/>
      <c r="O84" s="292"/>
      <c r="P84" s="292"/>
      <c r="Q84" s="292"/>
      <c r="R84" s="292"/>
      <c r="S84" s="292"/>
      <c r="T84" s="292"/>
      <c r="U84" s="292"/>
      <c r="V84" s="292"/>
      <c r="W84" s="292"/>
      <c r="DA84" s="119"/>
    </row>
    <row r="85" spans="1:105" ht="12" customHeight="1" x14ac:dyDescent="0.25">
      <c r="A85" s="50" t="s">
        <v>43</v>
      </c>
      <c r="B85" s="254">
        <f t="shared" ref="B85:W85" si="26">IF(B$64=0,"",B$64/B$11)</f>
        <v>0.43647008601878562</v>
      </c>
      <c r="C85" s="254">
        <f t="shared" si="26"/>
        <v>0.38801373593735433</v>
      </c>
      <c r="D85" s="254">
        <f t="shared" si="26"/>
        <v>0.4060647125815352</v>
      </c>
      <c r="E85" s="254">
        <f t="shared" si="26"/>
        <v>0.33435518106073098</v>
      </c>
      <c r="F85" s="254">
        <f t="shared" si="26"/>
        <v>0.35083489418198199</v>
      </c>
      <c r="G85" s="254">
        <f t="shared" si="26"/>
        <v>0.31249686414105782</v>
      </c>
      <c r="H85" s="254">
        <f t="shared" si="26"/>
        <v>0.31200018242182004</v>
      </c>
      <c r="I85" s="254">
        <f t="shared" si="26"/>
        <v>0.29983611582033037</v>
      </c>
      <c r="J85" s="254">
        <f t="shared" si="26"/>
        <v>0.29316744021223107</v>
      </c>
      <c r="K85" s="254">
        <f t="shared" si="26"/>
        <v>0.31509907264467041</v>
      </c>
      <c r="L85" s="254">
        <f t="shared" si="26"/>
        <v>0.28821930034636195</v>
      </c>
      <c r="M85" s="254">
        <f t="shared" si="26"/>
        <v>0.30498193581480249</v>
      </c>
      <c r="N85" s="254">
        <f t="shared" si="26"/>
        <v>0.29914081694115813</v>
      </c>
      <c r="O85" s="254">
        <f t="shared" si="26"/>
        <v>0.30072050889271401</v>
      </c>
      <c r="P85" s="254">
        <f t="shared" si="26"/>
        <v>0.29890660328076735</v>
      </c>
      <c r="Q85" s="254">
        <f t="shared" si="26"/>
        <v>0.30931812614494014</v>
      </c>
      <c r="R85" s="254">
        <f t="shared" si="26"/>
        <v>0.30962800782832611</v>
      </c>
      <c r="S85" s="254">
        <f t="shared" si="26"/>
        <v>0.32163497239736771</v>
      </c>
      <c r="T85" s="254">
        <f t="shared" si="26"/>
        <v>0.31788611777367631</v>
      </c>
      <c r="U85" s="254">
        <f t="shared" si="26"/>
        <v>0.308570532049323</v>
      </c>
      <c r="V85" s="254">
        <f t="shared" si="26"/>
        <v>0.29954864877017418</v>
      </c>
      <c r="W85" s="254">
        <f t="shared" si="26"/>
        <v>0.29999061129565568</v>
      </c>
      <c r="DA85" s="83"/>
    </row>
    <row r="86" spans="1:105" ht="12" customHeight="1" x14ac:dyDescent="0.25">
      <c r="A86" s="107" t="s">
        <v>56</v>
      </c>
      <c r="B86" s="293">
        <f t="shared" ref="B86:W86" si="27">IF(B$65=0,"",B$65/B$12)</f>
        <v>0.97926631605030912</v>
      </c>
      <c r="C86" s="293">
        <f t="shared" si="27"/>
        <v>0.88858309776514555</v>
      </c>
      <c r="D86" s="293">
        <f t="shared" si="27"/>
        <v>0.92168955190054491</v>
      </c>
      <c r="E86" s="293">
        <f t="shared" si="27"/>
        <v>0.89171720310069436</v>
      </c>
      <c r="F86" s="293">
        <f t="shared" si="27"/>
        <v>0.9316026699825799</v>
      </c>
      <c r="G86" s="293">
        <f t="shared" si="27"/>
        <v>1.0092768814478281</v>
      </c>
      <c r="H86" s="293">
        <f t="shared" si="27"/>
        <v>0.99825219047067715</v>
      </c>
      <c r="I86" s="293">
        <f t="shared" si="27"/>
        <v>0.95399589782596461</v>
      </c>
      <c r="J86" s="293">
        <f t="shared" si="27"/>
        <v>0.9351665047022294</v>
      </c>
      <c r="K86" s="293">
        <f t="shared" si="27"/>
        <v>1.0822980720679436</v>
      </c>
      <c r="L86" s="293">
        <f t="shared" si="27"/>
        <v>0.92907451521359663</v>
      </c>
      <c r="M86" s="293">
        <f t="shared" si="27"/>
        <v>0.95609402805686339</v>
      </c>
      <c r="N86" s="293">
        <f t="shared" si="27"/>
        <v>0.94361397875409547</v>
      </c>
      <c r="O86" s="293">
        <f t="shared" si="27"/>
        <v>0.96050368793823948</v>
      </c>
      <c r="P86" s="293">
        <f t="shared" si="27"/>
        <v>0.93242331235441345</v>
      </c>
      <c r="Q86" s="293">
        <f t="shared" si="27"/>
        <v>0.97273372696756055</v>
      </c>
      <c r="R86" s="293">
        <f t="shared" si="27"/>
        <v>0.97249552464973588</v>
      </c>
      <c r="S86" s="293">
        <f t="shared" si="27"/>
        <v>0.96449206740290838</v>
      </c>
      <c r="T86" s="293">
        <f t="shared" si="27"/>
        <v>0.92973719675422817</v>
      </c>
      <c r="U86" s="293">
        <f t="shared" si="27"/>
        <v>0.90626268877356453</v>
      </c>
      <c r="V86" s="293">
        <f t="shared" si="27"/>
        <v>0.92392434611954588</v>
      </c>
      <c r="W86" s="293">
        <f t="shared" si="27"/>
        <v>0.87654502979625115</v>
      </c>
      <c r="DA86" s="94"/>
    </row>
    <row r="87" spans="1:105" ht="12" customHeight="1" x14ac:dyDescent="0.25">
      <c r="A87" s="99" t="s">
        <v>44</v>
      </c>
      <c r="B87" s="293">
        <f t="shared" ref="B87:W87" si="28">IF(B$66=0,"",B$66/B$13)</f>
        <v>1.4236199305646042</v>
      </c>
      <c r="C87" s="293">
        <f t="shared" si="28"/>
        <v>1.2655714687156707</v>
      </c>
      <c r="D87" s="293">
        <f t="shared" si="28"/>
        <v>1.3244477375367731</v>
      </c>
      <c r="E87" s="293">
        <f t="shared" si="28"/>
        <v>1.266119450044888</v>
      </c>
      <c r="F87" s="293">
        <f t="shared" si="28"/>
        <v>1.3088837136468416</v>
      </c>
      <c r="G87" s="293">
        <f t="shared" si="28"/>
        <v>1.4043804793323407</v>
      </c>
      <c r="H87" s="293">
        <f t="shared" si="28"/>
        <v>1.4021483605785858</v>
      </c>
      <c r="I87" s="293">
        <f t="shared" si="28"/>
        <v>1.3474822834280664</v>
      </c>
      <c r="J87" s="293">
        <f t="shared" si="28"/>
        <v>1.3285934520905758</v>
      </c>
      <c r="K87" s="293">
        <f t="shared" si="28"/>
        <v>1.4279845141481571</v>
      </c>
      <c r="L87" s="293">
        <f t="shared" si="28"/>
        <v>1.3061691807558631</v>
      </c>
      <c r="M87" s="293">
        <f t="shared" si="28"/>
        <v>1.382135078288786</v>
      </c>
      <c r="N87" s="293">
        <f t="shared" si="28"/>
        <v>1.3556639521542173</v>
      </c>
      <c r="O87" s="293">
        <f t="shared" si="28"/>
        <v>1.362822893070841</v>
      </c>
      <c r="P87" s="293">
        <f t="shared" si="28"/>
        <v>1.3013975065213963</v>
      </c>
      <c r="Q87" s="293">
        <f t="shared" si="28"/>
        <v>1.3033700900320497</v>
      </c>
      <c r="R87" s="293">
        <f t="shared" si="28"/>
        <v>1.304675834776492</v>
      </c>
      <c r="S87" s="293">
        <f t="shared" si="28"/>
        <v>1.309453023360317</v>
      </c>
      <c r="T87" s="293">
        <f t="shared" si="28"/>
        <v>1.2941905381133265</v>
      </c>
      <c r="U87" s="293">
        <f t="shared" si="28"/>
        <v>1.2562645569919202</v>
      </c>
      <c r="V87" s="293">
        <f t="shared" si="28"/>
        <v>1.2195343088841686</v>
      </c>
      <c r="W87" s="293">
        <f t="shared" si="28"/>
        <v>1.1389328844318343</v>
      </c>
      <c r="DA87" s="94"/>
    </row>
    <row r="88" spans="1:105" ht="12" customHeight="1" x14ac:dyDescent="0.25">
      <c r="A88" s="99" t="s">
        <v>81</v>
      </c>
      <c r="B88" s="293">
        <f t="shared" ref="B88:W88" si="29">IF(B$67=0,"",B$67/B$14)</f>
        <v>0.22533495640863163</v>
      </c>
      <c r="C88" s="293">
        <f t="shared" si="29"/>
        <v>0.20031855807325816</v>
      </c>
      <c r="D88" s="293">
        <f t="shared" si="29"/>
        <v>0.20963767561542715</v>
      </c>
      <c r="E88" s="293">
        <f t="shared" si="29"/>
        <v>0.2004052942493125</v>
      </c>
      <c r="F88" s="293">
        <f t="shared" si="29"/>
        <v>0.21028287935725407</v>
      </c>
      <c r="G88" s="293">
        <f t="shared" si="29"/>
        <v>0.22562521622666223</v>
      </c>
      <c r="H88" s="293">
        <f t="shared" si="29"/>
        <v>0.22526660808316334</v>
      </c>
      <c r="I88" s="293">
        <f t="shared" si="29"/>
        <v>0.20578765650289996</v>
      </c>
      <c r="J88" s="293">
        <f t="shared" si="29"/>
        <v>0.20290295190765167</v>
      </c>
      <c r="K88" s="293">
        <f t="shared" si="29"/>
        <v>0.21808196686741008</v>
      </c>
      <c r="L88" s="293">
        <f t="shared" si="29"/>
        <v>0.19947831449051553</v>
      </c>
      <c r="M88" s="293">
        <f t="shared" si="29"/>
        <v>0.21107983550470569</v>
      </c>
      <c r="N88" s="293">
        <f t="shared" si="29"/>
        <v>0.19462730835491573</v>
      </c>
      <c r="O88" s="293">
        <f t="shared" si="29"/>
        <v>0.1956550891696672</v>
      </c>
      <c r="P88" s="293">
        <f t="shared" si="29"/>
        <v>0.19447492402044775</v>
      </c>
      <c r="Q88" s="293">
        <f t="shared" si="29"/>
        <v>0.20124887981708575</v>
      </c>
      <c r="R88" s="293">
        <f t="shared" si="29"/>
        <v>0.1881809035171173</v>
      </c>
      <c r="S88" s="293">
        <f t="shared" si="29"/>
        <v>0.1837909565519312</v>
      </c>
      <c r="T88" s="293">
        <f t="shared" si="29"/>
        <v>0.18164875922765794</v>
      </c>
      <c r="U88" s="293">
        <f t="shared" si="29"/>
        <v>0.16573242022735973</v>
      </c>
      <c r="V88" s="293">
        <f t="shared" si="29"/>
        <v>0.16088679047479773</v>
      </c>
      <c r="W88" s="293">
        <f t="shared" si="29"/>
        <v>0.16112416738344609</v>
      </c>
      <c r="DA88" s="94"/>
    </row>
    <row r="89" spans="1:105" ht="12" customHeight="1" x14ac:dyDescent="0.25">
      <c r="A89" s="49" t="s">
        <v>45</v>
      </c>
      <c r="B89" s="255">
        <f t="shared" ref="B89:W89" si="30">IF(B$68=0,"",B$68/B$15)</f>
        <v>0.48011709462066415</v>
      </c>
      <c r="C89" s="255">
        <f t="shared" si="30"/>
        <v>0.4268151095310902</v>
      </c>
      <c r="D89" s="255">
        <f t="shared" si="30"/>
        <v>0.44667118383968851</v>
      </c>
      <c r="E89" s="255">
        <f t="shared" si="30"/>
        <v>0.42699991672438775</v>
      </c>
      <c r="F89" s="255">
        <f t="shared" si="30"/>
        <v>0.44804590772142211</v>
      </c>
      <c r="G89" s="255">
        <f t="shared" si="30"/>
        <v>0.48073554593749107</v>
      </c>
      <c r="H89" s="255">
        <f t="shared" si="30"/>
        <v>0.47997146608628533</v>
      </c>
      <c r="I89" s="255">
        <f t="shared" si="30"/>
        <v>0.46125864087262941</v>
      </c>
      <c r="J89" s="255">
        <f t="shared" si="30"/>
        <v>0.45479277725605022</v>
      </c>
      <c r="K89" s="255">
        <f t="shared" si="30"/>
        <v>0.48881547778680273</v>
      </c>
      <c r="L89" s="255">
        <f t="shared" si="30"/>
        <v>0.44711669197788617</v>
      </c>
      <c r="M89" s="255">
        <f t="shared" si="30"/>
        <v>0.47312069001158363</v>
      </c>
      <c r="N89" s="255">
        <f t="shared" si="30"/>
        <v>0.46405931991910576</v>
      </c>
      <c r="O89" s="255">
        <f t="shared" si="30"/>
        <v>0.4665099075059706</v>
      </c>
      <c r="P89" s="255">
        <f t="shared" si="30"/>
        <v>0.46369598256826139</v>
      </c>
      <c r="Q89" s="255">
        <f t="shared" si="30"/>
        <v>0.4798474535345944</v>
      </c>
      <c r="R89" s="255">
        <f t="shared" si="30"/>
        <v>0.48032817523856658</v>
      </c>
      <c r="S89" s="255">
        <f t="shared" si="30"/>
        <v>0.44806093789705354</v>
      </c>
      <c r="T89" s="255">
        <f t="shared" si="30"/>
        <v>0.40139428651087095</v>
      </c>
      <c r="U89" s="255">
        <f t="shared" si="30"/>
        <v>0.3896315114911707</v>
      </c>
      <c r="V89" s="255">
        <f t="shared" si="30"/>
        <v>0.3782395940737624</v>
      </c>
      <c r="W89" s="255">
        <f t="shared" si="30"/>
        <v>0.3095395650926594</v>
      </c>
      <c r="DA89" s="84"/>
    </row>
    <row r="90" spans="1:105" ht="12" customHeight="1" x14ac:dyDescent="0.25">
      <c r="A90" s="115" t="s">
        <v>150</v>
      </c>
      <c r="B90" s="292"/>
      <c r="C90" s="292"/>
      <c r="D90" s="292"/>
      <c r="E90" s="292"/>
      <c r="F90" s="292"/>
      <c r="G90" s="292"/>
      <c r="H90" s="292"/>
      <c r="I90" s="292"/>
      <c r="J90" s="292"/>
      <c r="K90" s="292"/>
      <c r="L90" s="292"/>
      <c r="M90" s="292"/>
      <c r="N90" s="292"/>
      <c r="O90" s="292"/>
      <c r="P90" s="292"/>
      <c r="Q90" s="292"/>
      <c r="R90" s="292"/>
      <c r="S90" s="292"/>
      <c r="T90" s="292"/>
      <c r="U90" s="292"/>
      <c r="V90" s="292"/>
      <c r="W90" s="292"/>
      <c r="DA90" s="119"/>
    </row>
    <row r="91" spans="1:105" ht="12" customHeight="1" x14ac:dyDescent="0.25">
      <c r="A91" s="50" t="s">
        <v>43</v>
      </c>
      <c r="B91" s="254">
        <f>IF(NFM_ued!B$5=0,"",NFM_ued!B$5/B$11)</f>
        <v>0.17893393858120216</v>
      </c>
      <c r="C91" s="254">
        <f>IF(NFM_ued!C$5=0,"",NFM_ued!C$5/C$11)</f>
        <v>0.16130274506733119</v>
      </c>
      <c r="D91" s="254">
        <f>IF(NFM_ued!D$5=0,"",NFM_ued!D$5/D$11)</f>
        <v>0.16500601902790019</v>
      </c>
      <c r="E91" s="254">
        <f>IF(NFM_ued!E$5=0,"",NFM_ued!E$5/E$11)</f>
        <v>0.14234678708704412</v>
      </c>
      <c r="F91" s="254">
        <f>IF(NFM_ued!F$5=0,"",NFM_ued!F$5/F$11)</f>
        <v>0.14941793499953282</v>
      </c>
      <c r="G91" s="254">
        <f>IF(NFM_ued!G$5=0,"",NFM_ued!G$5/G$11)</f>
        <v>0.13045014792493223</v>
      </c>
      <c r="H91" s="254">
        <f>IF(NFM_ued!H$5=0,"",NFM_ued!H$5/H$11)</f>
        <v>0.13636172402899821</v>
      </c>
      <c r="I91" s="254">
        <f>IF(NFM_ued!I$5=0,"",NFM_ued!I$5/I$11)</f>
        <v>0.13173136878747346</v>
      </c>
      <c r="J91" s="254">
        <f>IF(NFM_ued!J$5=0,"",NFM_ued!J$5/J$11)</f>
        <v>0.12869924773763186</v>
      </c>
      <c r="K91" s="254">
        <f>IF(NFM_ued!K$5=0,"",NFM_ued!K$5/K$11)</f>
        <v>0.13781188780906442</v>
      </c>
      <c r="L91" s="254">
        <f>IF(NFM_ued!L$5=0,"",NFM_ued!L$5/L$11)</f>
        <v>0.12824937176817655</v>
      </c>
      <c r="M91" s="254">
        <f>IF(NFM_ued!M$5=0,"",NFM_ued!M$5/M$11)</f>
        <v>0.13672816515179517</v>
      </c>
      <c r="N91" s="254">
        <f>IF(NFM_ued!N$5=0,"",NFM_ued!N$5/N$11)</f>
        <v>0.13351223683010718</v>
      </c>
      <c r="O91" s="254">
        <f>IF(NFM_ued!O$5=0,"",NFM_ued!O$5/O$11)</f>
        <v>0.13355687229516019</v>
      </c>
      <c r="P91" s="254">
        <f>IF(NFM_ued!P$5=0,"",NFM_ued!P$5/P$11)</f>
        <v>0.13332607432530658</v>
      </c>
      <c r="Q91" s="254">
        <f>IF(NFM_ued!Q$5=0,"",NFM_ued!Q$5/Q$11)</f>
        <v>0.13814400243445743</v>
      </c>
      <c r="R91" s="254">
        <f>IF(NFM_ued!R$5=0,"",NFM_ued!R$5/R$11)</f>
        <v>0.13807097098038881</v>
      </c>
      <c r="S91" s="254">
        <f>IF(NFM_ued!S$5=0,"",NFM_ued!S$5/S$11)</f>
        <v>0.14337701273225134</v>
      </c>
      <c r="T91" s="254">
        <f>IF(NFM_ued!T$5=0,"",NFM_ued!T$5/T$11)</f>
        <v>0.1418916645794327</v>
      </c>
      <c r="U91" s="254">
        <f>IF(NFM_ued!U$5=0,"",NFM_ued!U$5/U$11)</f>
        <v>0.13869212689199517</v>
      </c>
      <c r="V91" s="254">
        <f>IF(NFM_ued!V$5=0,"",NFM_ued!V$5/V$11)</f>
        <v>0.13409914158479513</v>
      </c>
      <c r="W91" s="254">
        <f>IF(NFM_ued!W$5=0,"",NFM_ued!W$5/W$11)</f>
        <v>0.13533975527433223</v>
      </c>
      <c r="DA91" s="83"/>
    </row>
    <row r="92" spans="1:105" ht="12" customHeight="1" x14ac:dyDescent="0.25">
      <c r="A92" s="107" t="s">
        <v>56</v>
      </c>
      <c r="B92" s="293">
        <f>IF(SUM(NFM_ued!B$34,NFM_ued!B$72)=0,"",SUM(NFM_ued!B$34,NFM_ued!B$72)/B$12)</f>
        <v>0.51596190429111677</v>
      </c>
      <c r="C92" s="293">
        <f>IF(SUM(NFM_ued!C$34,NFM_ued!C$72)=0,"",SUM(NFM_ued!C$34,NFM_ued!C$72)/C$12)</f>
        <v>0.47253421564177356</v>
      </c>
      <c r="D92" s="293">
        <f>IF(SUM(NFM_ued!D$34,NFM_ued!D$72)=0,"",SUM(NFM_ued!D$34,NFM_ued!D$72)/D$12)</f>
        <v>0.48978538850045111</v>
      </c>
      <c r="E92" s="293">
        <f>IF(SUM(NFM_ued!E$34,NFM_ued!E$72)=0,"",SUM(NFM_ued!E$34,NFM_ued!E$72)/E$12)</f>
        <v>0.47661961913225381</v>
      </c>
      <c r="F92" s="293">
        <f>IF(SUM(NFM_ued!F$34,NFM_ued!F$72)=0,"",SUM(NFM_ued!F$34,NFM_ued!F$72)/F$12)</f>
        <v>0.5002036409520908</v>
      </c>
      <c r="G92" s="293">
        <f>IF(SUM(NFM_ued!G$34,NFM_ued!G$72)=0,"",SUM(NFM_ued!G$34,NFM_ued!G$72)/G$12)</f>
        <v>0.53824620520003019</v>
      </c>
      <c r="H92" s="293">
        <f>IF(SUM(NFM_ued!H$34,NFM_ued!H$72)=0,"",SUM(NFM_ued!H$34,NFM_ued!H$72)/H$12)</f>
        <v>0.53508155812655889</v>
      </c>
      <c r="I92" s="293">
        <f>IF(SUM(NFM_ued!I$34,NFM_ued!I$72)=0,"",SUM(NFM_ued!I$34,NFM_ued!I$72)/I$12)</f>
        <v>0.5132352976831086</v>
      </c>
      <c r="J92" s="293">
        <f>IF(SUM(NFM_ued!J$34,NFM_ued!J$72)=0,"",SUM(NFM_ued!J$34,NFM_ued!J$72)/J$12)</f>
        <v>0.50189133567104371</v>
      </c>
      <c r="K92" s="293">
        <f>IF(SUM(NFM_ued!K$34,NFM_ued!K$72)=0,"",SUM(NFM_ued!K$34,NFM_ued!K$72)/K$12)</f>
        <v>0.57897408384501015</v>
      </c>
      <c r="L92" s="293">
        <f>IF(SUM(NFM_ued!L$34,NFM_ued!L$72)=0,"",SUM(NFM_ued!L$34,NFM_ued!L$72)/L$12)</f>
        <v>0.50051023371798919</v>
      </c>
      <c r="M92" s="293">
        <f>IF(SUM(NFM_ued!M$34,NFM_ued!M$72)=0,"",SUM(NFM_ued!M$34,NFM_ued!M$72)/M$12)</f>
        <v>0.51429538570632005</v>
      </c>
      <c r="N92" s="293">
        <f>IF(SUM(NFM_ued!N$34,NFM_ued!N$72)=0,"",SUM(NFM_ued!N$34,NFM_ued!N$72)/N$12)</f>
        <v>0.5076574449707375</v>
      </c>
      <c r="O92" s="293">
        <f>IF(SUM(NFM_ued!O$34,NFM_ued!O$72)=0,"",SUM(NFM_ued!O$34,NFM_ued!O$72)/O$12)</f>
        <v>0.51667588438385048</v>
      </c>
      <c r="P92" s="293">
        <f>IF(SUM(NFM_ued!P$34,NFM_ued!P$72)=0,"",SUM(NFM_ued!P$34,NFM_ued!P$72)/P$12)</f>
        <v>0.51284113889147176</v>
      </c>
      <c r="Q92" s="293">
        <f>IF(SUM(NFM_ued!Q$34,NFM_ued!Q$72)=0,"",SUM(NFM_ued!Q$34,NFM_ued!Q$72)/Q$12)</f>
        <v>0.54465447926924315</v>
      </c>
      <c r="R92" s="293">
        <f>IF(SUM(NFM_ued!R$34,NFM_ued!R$72)=0,"",SUM(NFM_ued!R$34,NFM_ued!R$72)/R$12)</f>
        <v>0.54541317186707816</v>
      </c>
      <c r="S92" s="293">
        <f>IF(SUM(NFM_ued!S$34,NFM_ued!S$72)=0,"",SUM(NFM_ued!S$34,NFM_ued!S$72)/S$12)</f>
        <v>0.55210047963244935</v>
      </c>
      <c r="T92" s="293">
        <f>IF(SUM(NFM_ued!T$34,NFM_ued!T$72)=0,"",SUM(NFM_ued!T$34,NFM_ued!T$72)/T$12)</f>
        <v>0.53218680411044539</v>
      </c>
      <c r="U92" s="293">
        <f>IF(SUM(NFM_ued!U$34,NFM_ued!U$72)=0,"",SUM(NFM_ued!U$34,NFM_ued!U$72)/U$12)</f>
        <v>0.52027254822652014</v>
      </c>
      <c r="V92" s="293">
        <f>IF(SUM(NFM_ued!V$34,NFM_ued!V$72)=0,"",SUM(NFM_ued!V$34,NFM_ued!V$72)/V$12)</f>
        <v>0.53182786543952332</v>
      </c>
      <c r="W92" s="293">
        <f>IF(SUM(NFM_ued!W$34,NFM_ued!W$72)=0,"",SUM(NFM_ued!W$34,NFM_ued!W$72)/W$12)</f>
        <v>0.51854846247131603</v>
      </c>
      <c r="DA92" s="94"/>
    </row>
    <row r="93" spans="1:105" ht="12" customHeight="1" x14ac:dyDescent="0.25">
      <c r="A93" s="99" t="s">
        <v>44</v>
      </c>
      <c r="B93" s="293">
        <f>IF(NFM_ued!B$34=0,"",NFM_ued!B$34/B$13)</f>
        <v>0.76316323515539386</v>
      </c>
      <c r="C93" s="293">
        <f>IF(NFM_ued!C$34=0,"",NFM_ued!C$34/C$13)</f>
        <v>0.68285934303906026</v>
      </c>
      <c r="D93" s="293">
        <f>IF(NFM_ued!D$34=0,"",NFM_ued!D$34/D$13)</f>
        <v>0.71448587504177419</v>
      </c>
      <c r="E93" s="293">
        <f>IF(NFM_ued!E$34=0,"",NFM_ued!E$34/E$13)</f>
        <v>0.68580001704949634</v>
      </c>
      <c r="F93" s="293">
        <f>IF(NFM_ued!F$34=0,"",NFM_ued!F$34/F$13)</f>
        <v>0.71229365669506939</v>
      </c>
      <c r="G93" s="293">
        <f>IF(NFM_ued!G$34=0,"",NFM_ued!G$34/G$13)</f>
        <v>0.75994508432132746</v>
      </c>
      <c r="H93" s="293">
        <f>IF(NFM_ued!H$34=0,"",NFM_ued!H$34/H$13)</f>
        <v>0.76206382684715546</v>
      </c>
      <c r="I93" s="293">
        <f>IF(NFM_ued!I$34=0,"",NFM_ued!I$34/I$13)</f>
        <v>0.73376834917505473</v>
      </c>
      <c r="J93" s="293">
        <f>IF(NFM_ued!J$34=0,"",NFM_ued!J$34/J$13)</f>
        <v>0.72226258395181819</v>
      </c>
      <c r="K93" s="293">
        <f>IF(NFM_ued!K$34=0,"",NFM_ued!K$34/K$13)</f>
        <v>0.77204115862636058</v>
      </c>
      <c r="L93" s="293">
        <f>IF(NFM_ued!L$34=0,"",NFM_ued!L$34/L$13)</f>
        <v>0.71186375457977047</v>
      </c>
      <c r="M93" s="293">
        <f>IF(NFM_ued!M$34=0,"",NFM_ued!M$34/M$13)</f>
        <v>0.7529911656904652</v>
      </c>
      <c r="N93" s="293">
        <f>IF(NFM_ued!N$34=0,"",NFM_ued!N$34/N$13)</f>
        <v>0.73728926776027537</v>
      </c>
      <c r="O93" s="293">
        <f>IF(NFM_ued!O$34=0,"",NFM_ued!O$34/O$13)</f>
        <v>0.74084542970806477</v>
      </c>
      <c r="P93" s="293">
        <f>IF(NFM_ued!P$34=0,"",NFM_ued!P$34/P$13)</f>
        <v>0.72394570859996965</v>
      </c>
      <c r="Q93" s="293">
        <f>IF(NFM_ued!Q$34=0,"",NFM_ued!Q$34/Q$13)</f>
        <v>0.73807482634591093</v>
      </c>
      <c r="R93" s="293">
        <f>IF(NFM_ued!R$34=0,"",NFM_ued!R$34/R$13)</f>
        <v>0.73852612298194464</v>
      </c>
      <c r="S93" s="293">
        <f>IF(NFM_ued!S$34=0,"",NFM_ued!S$34/S$13)</f>
        <v>0.75652000805292907</v>
      </c>
      <c r="T93" s="293">
        <f>IF(NFM_ued!T$34=0,"",NFM_ued!T$34/T$13)</f>
        <v>0.74825858268913736</v>
      </c>
      <c r="U93" s="293">
        <f>IF(NFM_ued!U$34=0,"",NFM_ued!U$34/U$13)</f>
        <v>0.7267973625984252</v>
      </c>
      <c r="V93" s="293">
        <f>IF(NFM_ued!V$34=0,"",NFM_ued!V$34/V$13)</f>
        <v>0.70631243795532728</v>
      </c>
      <c r="W93" s="293">
        <f>IF(NFM_ued!W$34=0,"",NFM_ued!W$34/W$13)</f>
        <v>0.67884139523212073</v>
      </c>
      <c r="DA93" s="94"/>
    </row>
    <row r="94" spans="1:105" ht="12" customHeight="1" x14ac:dyDescent="0.25">
      <c r="A94" s="99" t="s">
        <v>81</v>
      </c>
      <c r="B94" s="293">
        <f>IF(NFM_ued!B$72=0,"",NFM_ued!B$72/B$14)</f>
        <v>9.6537307762396884E-2</v>
      </c>
      <c r="C94" s="293">
        <f>IF(NFM_ued!C$72=0,"",NFM_ued!C$72/C$14)</f>
        <v>8.8545376334237078E-2</v>
      </c>
      <c r="D94" s="293">
        <f>IF(NFM_ued!D$72=0,"",NFM_ued!D$72/D$14)</f>
        <v>9.252865046250916E-2</v>
      </c>
      <c r="E94" s="293">
        <f>IF(NFM_ued!E$72=0,"",NFM_ued!E$72/E$14)</f>
        <v>9.0380216567943913E-2</v>
      </c>
      <c r="F94" s="293">
        <f>IF(NFM_ued!F$72=0,"",NFM_ued!F$72/F$14)</f>
        <v>9.4710896700707925E-2</v>
      </c>
      <c r="G94" s="293">
        <f>IF(NFM_ued!G$72=0,"",NFM_ued!G$72/G$14)</f>
        <v>9.8526858853170043E-2</v>
      </c>
      <c r="H94" s="293">
        <f>IF(NFM_ued!H$72=0,"",NFM_ued!H$72/H$14)</f>
        <v>0.10067778269151692</v>
      </c>
      <c r="I94" s="293">
        <f>IF(NFM_ued!I$72=0,"",NFM_ued!I$72/I$14)</f>
        <v>9.3895130785307632E-2</v>
      </c>
      <c r="J94" s="293">
        <f>IF(NFM_ued!J$72=0,"",NFM_ued!J$72/J$14)</f>
        <v>9.1726667818310528E-2</v>
      </c>
      <c r="K94" s="293">
        <f>IF(NFM_ued!K$72=0,"",NFM_ued!K$72/K$14)</f>
        <v>9.6306396891633991E-2</v>
      </c>
      <c r="L94" s="293">
        <f>IF(NFM_ued!L$72=0,"",NFM_ued!L$72/L$14)</f>
        <v>9.1587117268021198E-2</v>
      </c>
      <c r="M94" s="293">
        <f>IF(NFM_ued!M$72=0,"",NFM_ued!M$72/M$14)</f>
        <v>9.6890199765458693E-2</v>
      </c>
      <c r="N94" s="293">
        <f>IF(NFM_ued!N$72=0,"",NFM_ued!N$72/N$14)</f>
        <v>9.0253767087671244E-2</v>
      </c>
      <c r="O94" s="293">
        <f>IF(NFM_ued!O$72=0,"",NFM_ued!O$72/O$14)</f>
        <v>9.0507408108146378E-2</v>
      </c>
      <c r="P94" s="293">
        <f>IF(NFM_ued!P$72=0,"",NFM_ued!P$72/P$14)</f>
        <v>9.0631999474475991E-2</v>
      </c>
      <c r="Q94" s="293">
        <f>IF(NFM_ued!Q$72=0,"",NFM_ued!Q$72/Q$14)</f>
        <v>9.3340336090351667E-2</v>
      </c>
      <c r="R94" s="293">
        <f>IF(NFM_ued!R$72=0,"",NFM_ued!R$72/R$14)</f>
        <v>8.9452037290310121E-2</v>
      </c>
      <c r="S94" s="293">
        <f>IF(NFM_ued!S$72=0,"",NFM_ued!S$72/S$14)</f>
        <v>8.9466810049258202E-2</v>
      </c>
      <c r="T94" s="293">
        <f>IF(NFM_ued!T$72=0,"",NFM_ued!T$72/T$14)</f>
        <v>8.8671048080498624E-2</v>
      </c>
      <c r="U94" s="293">
        <f>IF(NFM_ued!U$72=0,"",NFM_ued!U$72/U$14)</f>
        <v>8.3309519923857905E-2</v>
      </c>
      <c r="V94" s="293">
        <f>IF(NFM_ued!V$72=0,"",NFM_ued!V$72/V$14)</f>
        <v>8.1442903900901795E-2</v>
      </c>
      <c r="W94" s="293">
        <f>IF(NFM_ued!W$72=0,"",NFM_ued!W$72/W$14)</f>
        <v>8.1497333128147637E-2</v>
      </c>
      <c r="DA94" s="94"/>
    </row>
    <row r="95" spans="1:105" ht="12" customHeight="1" x14ac:dyDescent="0.25">
      <c r="A95" s="49" t="s">
        <v>45</v>
      </c>
      <c r="B95" s="255">
        <f>IF(NFM_ued!B$115=0,"",NFM_ued!B$115/B$15)</f>
        <v>0.16905757917314579</v>
      </c>
      <c r="C95" s="255">
        <f>IF(NFM_ued!C$115=0,"",NFM_ued!C$115/C$15)</f>
        <v>0.15541866639450408</v>
      </c>
      <c r="D95" s="255">
        <f>IF(NFM_ued!D$115=0,"",NFM_ued!D$115/D$15)</f>
        <v>0.15948731301851296</v>
      </c>
      <c r="E95" s="255">
        <f>IF(NFM_ued!E$115=0,"",NFM_ued!E$115/E$15)</f>
        <v>0.15892300484486668</v>
      </c>
      <c r="F95" s="255">
        <f>IF(NFM_ued!F$115=0,"",NFM_ued!F$115/F$15)</f>
        <v>0.16652515582136429</v>
      </c>
      <c r="G95" s="255">
        <f>IF(NFM_ued!G$115=0,"",NFM_ued!G$115/G$15)</f>
        <v>0.17010427260948216</v>
      </c>
      <c r="H95" s="255">
        <f>IF(NFM_ued!H$115=0,"",NFM_ued!H$115/H$15)</f>
        <v>0.17668676603632835</v>
      </c>
      <c r="I95" s="255">
        <f>IF(NFM_ued!I$115=0,"",NFM_ued!I$115/I$15)</f>
        <v>0.17175513014972424</v>
      </c>
      <c r="J95" s="255">
        <f>IF(NFM_ued!J$115=0,"",NFM_ued!J$115/J$15)</f>
        <v>0.16756602526018871</v>
      </c>
      <c r="K95" s="255">
        <f>IF(NFM_ued!K$115=0,"",NFM_ued!K$115/K$15)</f>
        <v>0.17560921295126783</v>
      </c>
      <c r="L95" s="255">
        <f>IF(NFM_ued!L$115=0,"",NFM_ued!L$115/L$15)</f>
        <v>0.16758696310379972</v>
      </c>
      <c r="M95" s="255">
        <f>IF(NFM_ued!M$115=0,"",NFM_ued!M$115/M$15)</f>
        <v>0.17711590648600178</v>
      </c>
      <c r="N95" s="255">
        <f>IF(NFM_ued!N$115=0,"",NFM_ued!N$115/N$15)</f>
        <v>0.17211594895122329</v>
      </c>
      <c r="O95" s="255">
        <f>IF(NFM_ued!O$115=0,"",NFM_ued!O$115/O$15)</f>
        <v>0.1724706456298371</v>
      </c>
      <c r="P95" s="255">
        <f>IF(NFM_ued!P$115=0,"",NFM_ued!P$115/P$15)</f>
        <v>0.17283558293206436</v>
      </c>
      <c r="Q95" s="255">
        <f>IF(NFM_ued!Q$115=0,"",NFM_ued!Q$115/Q$15)</f>
        <v>0.17817469221190674</v>
      </c>
      <c r="R95" s="255">
        <f>IF(NFM_ued!R$115=0,"",NFM_ued!R$115/R$15)</f>
        <v>0.17774200644519841</v>
      </c>
      <c r="S95" s="255">
        <f>IF(NFM_ued!S$115=0,"",NFM_ued!S$115/S$15)</f>
        <v>0.17332625527465531</v>
      </c>
      <c r="T95" s="255">
        <f>IF(NFM_ued!T$115=0,"",NFM_ued!T$115/T$15)</f>
        <v>0.16168290277051994</v>
      </c>
      <c r="U95" s="255">
        <f>IF(NFM_ued!U$115=0,"",NFM_ued!U$115/U$15)</f>
        <v>0.15797330974183554</v>
      </c>
      <c r="V95" s="255">
        <f>IF(NFM_ued!V$115=0,"",NFM_ued!V$115/V$15)</f>
        <v>0.15502613064679122</v>
      </c>
      <c r="W95" s="255">
        <f>IF(NFM_ued!W$115=0,"",NFM_ued!W$115/W$15)</f>
        <v>0.13280367281600894</v>
      </c>
      <c r="DA95" s="84"/>
    </row>
    <row r="96" spans="1:105" ht="12" customHeight="1" x14ac:dyDescent="0.25">
      <c r="A96" s="110" t="s">
        <v>88</v>
      </c>
      <c r="B96" s="294">
        <f t="shared" ref="B96:W96" si="31">IF(B$63=0,"",B$73/B$63)</f>
        <v>1.7169773239017914</v>
      </c>
      <c r="C96" s="294">
        <f t="shared" si="31"/>
        <v>1.5156449619509167</v>
      </c>
      <c r="D96" s="294">
        <f t="shared" si="31"/>
        <v>1.64965499042945</v>
      </c>
      <c r="E96" s="294">
        <f t="shared" si="31"/>
        <v>1.4263190440413267</v>
      </c>
      <c r="F96" s="294">
        <f t="shared" si="31"/>
        <v>1.3504675706519407</v>
      </c>
      <c r="G96" s="294">
        <f t="shared" si="31"/>
        <v>1.5109879448366115</v>
      </c>
      <c r="H96" s="294">
        <f t="shared" si="31"/>
        <v>1.4288636066302713</v>
      </c>
      <c r="I96" s="294">
        <f t="shared" si="31"/>
        <v>1.3857280994940107</v>
      </c>
      <c r="J96" s="294">
        <f t="shared" si="31"/>
        <v>1.5030262036171675</v>
      </c>
      <c r="K96" s="294">
        <f t="shared" si="31"/>
        <v>1.5325252277481007</v>
      </c>
      <c r="L96" s="294">
        <f t="shared" si="31"/>
        <v>1.4364080687909573</v>
      </c>
      <c r="M96" s="294">
        <f t="shared" si="31"/>
        <v>1.3249707014059109</v>
      </c>
      <c r="N96" s="294">
        <f t="shared" si="31"/>
        <v>1.392176978498763</v>
      </c>
      <c r="O96" s="294">
        <f t="shared" si="31"/>
        <v>1.4118819225277683</v>
      </c>
      <c r="P96" s="294">
        <f t="shared" si="31"/>
        <v>1.3912351394256992</v>
      </c>
      <c r="Q96" s="294">
        <f t="shared" si="31"/>
        <v>1.3866480521088393</v>
      </c>
      <c r="R96" s="294">
        <f t="shared" si="31"/>
        <v>1.4157894779807838</v>
      </c>
      <c r="S96" s="294">
        <f t="shared" si="31"/>
        <v>1.4123234044257724</v>
      </c>
      <c r="T96" s="294">
        <f t="shared" si="31"/>
        <v>1.4196673169025538</v>
      </c>
      <c r="U96" s="294">
        <f t="shared" si="31"/>
        <v>1.4052604729013796</v>
      </c>
      <c r="V96" s="294">
        <f t="shared" si="31"/>
        <v>1.3254577240738392</v>
      </c>
      <c r="W96" s="294">
        <f t="shared" si="31"/>
        <v>1.383245249243829</v>
      </c>
      <c r="DA96" s="119"/>
    </row>
    <row r="97" spans="1:105" ht="12" customHeight="1" x14ac:dyDescent="0.25">
      <c r="A97" s="50" t="s">
        <v>43</v>
      </c>
      <c r="B97" s="257">
        <f t="shared" ref="B97:W97" si="32">IF(B$64=0,"",B$74/B$64)</f>
        <v>2.1249467399961408</v>
      </c>
      <c r="C97" s="257">
        <f t="shared" si="32"/>
        <v>1.9427918820614798</v>
      </c>
      <c r="D97" s="257">
        <f t="shared" si="32"/>
        <v>2.2914581817307806</v>
      </c>
      <c r="E97" s="257">
        <f t="shared" si="32"/>
        <v>1.8292727977761094</v>
      </c>
      <c r="F97" s="257">
        <f t="shared" si="32"/>
        <v>1.8355156169372164</v>
      </c>
      <c r="G97" s="257">
        <f t="shared" si="32"/>
        <v>1.729385830399268</v>
      </c>
      <c r="H97" s="257">
        <f t="shared" si="32"/>
        <v>1.9117742596989633</v>
      </c>
      <c r="I97" s="257">
        <f t="shared" si="32"/>
        <v>1.8268498794692516</v>
      </c>
      <c r="J97" s="257">
        <f t="shared" si="32"/>
        <v>1.8912467511147959</v>
      </c>
      <c r="K97" s="257">
        <f t="shared" si="32"/>
        <v>2.0075816758391873</v>
      </c>
      <c r="L97" s="257">
        <f t="shared" si="32"/>
        <v>1.7525738839249279</v>
      </c>
      <c r="M97" s="257">
        <f t="shared" si="32"/>
        <v>1.5156807859386314</v>
      </c>
      <c r="N97" s="257">
        <f t="shared" si="32"/>
        <v>1.6698877124208256</v>
      </c>
      <c r="O97" s="257">
        <f t="shared" si="32"/>
        <v>1.7849221023821316</v>
      </c>
      <c r="P97" s="257">
        <f t="shared" si="32"/>
        <v>1.7237456384079941</v>
      </c>
      <c r="Q97" s="257">
        <f t="shared" si="32"/>
        <v>1.7607508972922454</v>
      </c>
      <c r="R97" s="257">
        <f t="shared" si="32"/>
        <v>1.7723010124861309</v>
      </c>
      <c r="S97" s="257">
        <f t="shared" si="32"/>
        <v>1.8134206240996109</v>
      </c>
      <c r="T97" s="257">
        <f t="shared" si="32"/>
        <v>1.7544517441565863</v>
      </c>
      <c r="U97" s="257">
        <f t="shared" si="32"/>
        <v>1.5426529935865847</v>
      </c>
      <c r="V97" s="257">
        <f t="shared" si="32"/>
        <v>1.2451485743325428</v>
      </c>
      <c r="W97" s="257">
        <f t="shared" si="32"/>
        <v>1.4183783585781518</v>
      </c>
      <c r="DA97" s="83"/>
    </row>
    <row r="98" spans="1:105" ht="12" customHeight="1" x14ac:dyDescent="0.25">
      <c r="A98" s="107" t="s">
        <v>56</v>
      </c>
      <c r="B98" s="295">
        <f t="shared" ref="B98:W98" si="33">IF(B$65=0,"",B$75/B$65)</f>
        <v>1.4534003363222057</v>
      </c>
      <c r="C98" s="295">
        <f t="shared" si="33"/>
        <v>1.4860362322231508</v>
      </c>
      <c r="D98" s="295">
        <f t="shared" si="33"/>
        <v>1.4917645393689742</v>
      </c>
      <c r="E98" s="295">
        <f t="shared" si="33"/>
        <v>1.4677398595525757</v>
      </c>
      <c r="F98" s="295">
        <f t="shared" si="33"/>
        <v>1.3586939348642626</v>
      </c>
      <c r="G98" s="295">
        <f t="shared" si="33"/>
        <v>1.3275992843733457</v>
      </c>
      <c r="H98" s="295">
        <f t="shared" si="33"/>
        <v>1.3231192698749303</v>
      </c>
      <c r="I98" s="295">
        <f t="shared" si="33"/>
        <v>1.3242598463570825</v>
      </c>
      <c r="J98" s="295">
        <f t="shared" si="33"/>
        <v>1.3958617767909693</v>
      </c>
      <c r="K98" s="295">
        <f t="shared" si="33"/>
        <v>1.4058902050962825</v>
      </c>
      <c r="L98" s="295">
        <f t="shared" si="33"/>
        <v>1.408383205730305</v>
      </c>
      <c r="M98" s="295">
        <f t="shared" si="33"/>
        <v>1.3181736460010314</v>
      </c>
      <c r="N98" s="295">
        <f t="shared" si="33"/>
        <v>1.3606741255177079</v>
      </c>
      <c r="O98" s="295">
        <f t="shared" si="33"/>
        <v>1.3768221655233193</v>
      </c>
      <c r="P98" s="295">
        <f t="shared" si="33"/>
        <v>1.4363790403929091</v>
      </c>
      <c r="Q98" s="295">
        <f t="shared" si="33"/>
        <v>1.3702320015322835</v>
      </c>
      <c r="R98" s="295">
        <f t="shared" si="33"/>
        <v>1.4031366735872148</v>
      </c>
      <c r="S98" s="295">
        <f t="shared" si="33"/>
        <v>1.3786763961689543</v>
      </c>
      <c r="T98" s="295">
        <f t="shared" si="33"/>
        <v>1.4060571746845325</v>
      </c>
      <c r="U98" s="295">
        <f t="shared" si="33"/>
        <v>1.4631606476961234</v>
      </c>
      <c r="V98" s="295">
        <f t="shared" si="33"/>
        <v>1.4323441300889803</v>
      </c>
      <c r="W98" s="295">
        <f t="shared" si="33"/>
        <v>1.5018803843618944</v>
      </c>
      <c r="DA98" s="94"/>
    </row>
    <row r="99" spans="1:105" ht="12" customHeight="1" x14ac:dyDescent="0.25">
      <c r="A99" s="99" t="s">
        <v>44</v>
      </c>
      <c r="B99" s="295">
        <f t="shared" ref="B99:W99" si="34">IF(B$66=0,"",B$76/B$66)</f>
        <v>1.4278442767143447</v>
      </c>
      <c r="C99" s="295">
        <f t="shared" si="34"/>
        <v>1.4948042020706733</v>
      </c>
      <c r="D99" s="295">
        <f t="shared" si="34"/>
        <v>1.4961289898003554</v>
      </c>
      <c r="E99" s="295">
        <f t="shared" si="34"/>
        <v>1.4944427527703317</v>
      </c>
      <c r="F99" s="295">
        <f t="shared" si="34"/>
        <v>1.3741690365844763</v>
      </c>
      <c r="G99" s="295">
        <f t="shared" si="34"/>
        <v>1.328644942492329</v>
      </c>
      <c r="H99" s="295">
        <f t="shared" si="34"/>
        <v>1.3283646345507674</v>
      </c>
      <c r="I99" s="295">
        <f t="shared" si="34"/>
        <v>1.3390112780774315</v>
      </c>
      <c r="J99" s="295">
        <f t="shared" si="34"/>
        <v>1.4077042122727144</v>
      </c>
      <c r="K99" s="295">
        <f t="shared" si="34"/>
        <v>1.3980917288362997</v>
      </c>
      <c r="L99" s="295">
        <f t="shared" si="34"/>
        <v>1.4336048007817344</v>
      </c>
      <c r="M99" s="295">
        <f t="shared" si="34"/>
        <v>1.3400749474938918</v>
      </c>
      <c r="N99" s="295">
        <f t="shared" si="34"/>
        <v>1.3737958949395783</v>
      </c>
      <c r="O99" s="295">
        <f t="shared" si="34"/>
        <v>1.387642622143288</v>
      </c>
      <c r="P99" s="295">
        <f t="shared" si="34"/>
        <v>1.4579455759819375</v>
      </c>
      <c r="Q99" s="295">
        <f t="shared" si="34"/>
        <v>1.380343516403749</v>
      </c>
      <c r="R99" s="295">
        <f t="shared" si="34"/>
        <v>1.4126633820252903</v>
      </c>
      <c r="S99" s="295">
        <f t="shared" si="34"/>
        <v>1.3870671861966311</v>
      </c>
      <c r="T99" s="295">
        <f t="shared" si="34"/>
        <v>1.4200485133919594</v>
      </c>
      <c r="U99" s="295">
        <f t="shared" si="34"/>
        <v>1.4847331650719302</v>
      </c>
      <c r="V99" s="295">
        <f t="shared" si="34"/>
        <v>1.4573017480335391</v>
      </c>
      <c r="W99" s="295">
        <f t="shared" si="34"/>
        <v>1.5263925698306955</v>
      </c>
      <c r="DA99" s="94"/>
    </row>
    <row r="100" spans="1:105" ht="12" customHeight="1" x14ac:dyDescent="0.25">
      <c r="A100" s="99" t="s">
        <v>81</v>
      </c>
      <c r="B100" s="295">
        <f t="shared" ref="B100:W100" si="35">IF(B$67=0,"",B$77/B$67)</f>
        <v>1.7273447655701684</v>
      </c>
      <c r="C100" s="295">
        <f t="shared" si="35"/>
        <v>1.3849034444978976</v>
      </c>
      <c r="D100" s="295">
        <f t="shared" si="35"/>
        <v>1.4430159206190809</v>
      </c>
      <c r="E100" s="295">
        <f t="shared" si="35"/>
        <v>1.1562388913018506</v>
      </c>
      <c r="F100" s="295">
        <f t="shared" si="35"/>
        <v>1.1745346905024521</v>
      </c>
      <c r="G100" s="295">
        <f t="shared" si="35"/>
        <v>1.3146900959763925</v>
      </c>
      <c r="H100" s="295">
        <f t="shared" si="35"/>
        <v>1.260634453983303</v>
      </c>
      <c r="I100" s="295">
        <f t="shared" si="35"/>
        <v>1.1405930322914755</v>
      </c>
      <c r="J100" s="295">
        <f t="shared" si="35"/>
        <v>1.2515346104619089</v>
      </c>
      <c r="K100" s="295">
        <f t="shared" si="35"/>
        <v>1.5335498127792284</v>
      </c>
      <c r="L100" s="295">
        <f t="shared" si="35"/>
        <v>1.0888555406441776</v>
      </c>
      <c r="M100" s="295">
        <f t="shared" si="35"/>
        <v>1.067397187089111</v>
      </c>
      <c r="N100" s="295">
        <f t="shared" si="35"/>
        <v>1.1945376963363039</v>
      </c>
      <c r="O100" s="295">
        <f t="shared" si="35"/>
        <v>1.233537877301633</v>
      </c>
      <c r="P100" s="295">
        <f t="shared" si="35"/>
        <v>1.1477388901911725</v>
      </c>
      <c r="Q100" s="295">
        <f t="shared" si="35"/>
        <v>1.2174306171261946</v>
      </c>
      <c r="R100" s="295">
        <f t="shared" si="35"/>
        <v>1.2471863184879723</v>
      </c>
      <c r="S100" s="295">
        <f t="shared" si="35"/>
        <v>1.2433808523451275</v>
      </c>
      <c r="T100" s="295">
        <f t="shared" si="35"/>
        <v>1.2014428375777986</v>
      </c>
      <c r="U100" s="295">
        <f t="shared" si="35"/>
        <v>1.1171838980481261</v>
      </c>
      <c r="V100" s="295">
        <f t="shared" si="35"/>
        <v>0.94402513975285018</v>
      </c>
      <c r="W100" s="295">
        <f t="shared" si="35"/>
        <v>1.0294505104381477</v>
      </c>
      <c r="DA100" s="94"/>
    </row>
    <row r="101" spans="1:105" ht="12" customHeight="1" x14ac:dyDescent="0.25">
      <c r="A101" s="49" t="s">
        <v>45</v>
      </c>
      <c r="B101" s="258">
        <f t="shared" ref="B101:W101" si="36">IF(B$68=0,"",B$78/B$68)</f>
        <v>1.9249243179646607</v>
      </c>
      <c r="C101" s="258">
        <f t="shared" si="36"/>
        <v>1.5056541156302907</v>
      </c>
      <c r="D101" s="258">
        <f t="shared" si="36"/>
        <v>1.7620760234030706</v>
      </c>
      <c r="E101" s="258">
        <f t="shared" si="36"/>
        <v>1.2849873232173024</v>
      </c>
      <c r="F101" s="258">
        <f t="shared" si="36"/>
        <v>1.2294912453336571</v>
      </c>
      <c r="G101" s="258">
        <f t="shared" si="36"/>
        <v>1.67600978071901</v>
      </c>
      <c r="H101" s="258">
        <f t="shared" si="36"/>
        <v>1.3677108575675256</v>
      </c>
      <c r="I101" s="258">
        <f t="shared" si="36"/>
        <v>1.2519736379721258</v>
      </c>
      <c r="J101" s="258">
        <f t="shared" si="36"/>
        <v>1.4542460953731324</v>
      </c>
      <c r="K101" s="258">
        <f t="shared" si="36"/>
        <v>1.5740301768056215</v>
      </c>
      <c r="L101" s="258">
        <f t="shared" si="36"/>
        <v>1.3130484888104597</v>
      </c>
      <c r="M101" s="258">
        <f t="shared" si="36"/>
        <v>1.2402693995652541</v>
      </c>
      <c r="N101" s="258">
        <f t="shared" si="36"/>
        <v>1.3332914016310649</v>
      </c>
      <c r="O101" s="258">
        <f t="shared" si="36"/>
        <v>1.3600698938164093</v>
      </c>
      <c r="P101" s="258">
        <f t="shared" si="36"/>
        <v>1.2527478931321994</v>
      </c>
      <c r="Q101" s="258">
        <f t="shared" si="36"/>
        <v>1.3133256455318192</v>
      </c>
      <c r="R101" s="258">
        <f t="shared" si="36"/>
        <v>1.3453910347831923</v>
      </c>
      <c r="S101" s="258">
        <f t="shared" si="36"/>
        <v>1.3594983289775389</v>
      </c>
      <c r="T101" s="258">
        <f t="shared" si="36"/>
        <v>1.3454097481487108</v>
      </c>
      <c r="U101" s="258">
        <f t="shared" si="36"/>
        <v>1.277179876675693</v>
      </c>
      <c r="V101" s="258">
        <f t="shared" si="36"/>
        <v>1.1559668740617726</v>
      </c>
      <c r="W101" s="258">
        <f t="shared" si="36"/>
        <v>1.1993443719457011</v>
      </c>
      <c r="DA101" s="84"/>
    </row>
  </sheetData>
  <pageMargins left="0.39370078740157483" right="0.39370078740157483" top="0.39370078740157483" bottom="0.39370078740157483" header="0.31496062992125978" footer="0.31496062992125978"/>
  <pageSetup paperSize="9" scale="46" orientation="portrait"/>
  <ignoredErrors>
    <ignoredError sqref="B5:W5 B12:W12 B19:W19 C25:W25" formulaRange="1"/>
    <ignoredError sqref="C31:W31 B37:W37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4" tint="0.79998168889431442"/>
    <pageSetUpPr fitToPage="1"/>
  </sheetPr>
  <dimension ref="A1:DA261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Non-ferrous metals / final energy consumption"</f>
        <v>FR: Non-ferrous metals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</row>
    <row r="3" spans="1:105" ht="15" customHeight="1" x14ac:dyDescent="0.25">
      <c r="A3" s="32" t="s">
        <v>153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DA3" s="88"/>
    </row>
    <row r="4" spans="1:105" ht="12" customHeight="1" x14ac:dyDescent="0.25">
      <c r="A4" s="58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</row>
    <row r="5" spans="1:105" ht="15" customHeight="1" x14ac:dyDescent="0.25">
      <c r="A5" s="34" t="s">
        <v>43</v>
      </c>
      <c r="B5" s="225">
        <v>87.294017203757122</v>
      </c>
      <c r="C5" s="225">
        <v>58.202060390603151</v>
      </c>
      <c r="D5" s="225">
        <v>60.909706887230278</v>
      </c>
      <c r="E5" s="225">
        <v>100.3065543182193</v>
      </c>
      <c r="F5" s="225">
        <v>105.25046825459459</v>
      </c>
      <c r="G5" s="225">
        <v>187.49811848463469</v>
      </c>
      <c r="H5" s="225">
        <v>187.20010945309201</v>
      </c>
      <c r="I5" s="225">
        <v>179.90166949219821</v>
      </c>
      <c r="J5" s="225">
        <v>184.69548733370559</v>
      </c>
      <c r="K5" s="225">
        <v>109.6544772803453</v>
      </c>
      <c r="L5" s="225">
        <v>138.6334834666001</v>
      </c>
      <c r="M5" s="225">
        <v>159.81053436695649</v>
      </c>
      <c r="N5" s="225">
        <v>128.63055128469799</v>
      </c>
      <c r="O5" s="225">
        <v>94.726960301204912</v>
      </c>
      <c r="P5" s="225">
        <v>89.671980984230203</v>
      </c>
      <c r="Q5" s="225">
        <v>92.795437843482048</v>
      </c>
      <c r="R5" s="225">
        <v>92.888402348497834</v>
      </c>
      <c r="S5" s="225">
        <v>96.490491719210311</v>
      </c>
      <c r="T5" s="225">
        <v>95.36583533210289</v>
      </c>
      <c r="U5" s="225">
        <v>92.571159614796898</v>
      </c>
      <c r="V5" s="225">
        <v>89.864594631052256</v>
      </c>
      <c r="W5" s="225">
        <v>89.898928297971736</v>
      </c>
      <c r="DA5" s="89" t="s">
        <v>476</v>
      </c>
    </row>
    <row r="6" spans="1:105" ht="12" customHeight="1" x14ac:dyDescent="0.25">
      <c r="A6" s="55" t="s">
        <v>92</v>
      </c>
      <c r="B6" s="261">
        <v>0.1309410258055469</v>
      </c>
      <c r="C6" s="261">
        <v>8.730309058576953E-2</v>
      </c>
      <c r="D6" s="261">
        <v>9.1364560330728442E-2</v>
      </c>
      <c r="E6" s="261">
        <v>0.15045983147702671</v>
      </c>
      <c r="F6" s="261">
        <v>0.1578757023816979</v>
      </c>
      <c r="G6" s="261">
        <v>0.28124717772657287</v>
      </c>
      <c r="H6" s="261">
        <v>0.28080016417923592</v>
      </c>
      <c r="I6" s="261">
        <v>0.2698525042379632</v>
      </c>
      <c r="J6" s="261">
        <v>0.27704323100000577</v>
      </c>
      <c r="K6" s="261">
        <v>0.1644817159202861</v>
      </c>
      <c r="L6" s="261">
        <v>0.2079502251993593</v>
      </c>
      <c r="M6" s="261">
        <v>0.23971580155000249</v>
      </c>
      <c r="N6" s="261">
        <v>0.192945826926751</v>
      </c>
      <c r="O6" s="261">
        <v>0.14209044045148181</v>
      </c>
      <c r="P6" s="261">
        <v>0.13450797147596871</v>
      </c>
      <c r="Q6" s="261">
        <v>0.13919315676505209</v>
      </c>
      <c r="R6" s="261">
        <v>0.1393326035225558</v>
      </c>
      <c r="S6" s="261">
        <v>0.1447357375786455</v>
      </c>
      <c r="T6" s="261">
        <v>0.14304875299779671</v>
      </c>
      <c r="U6" s="261">
        <v>0.13885673942186111</v>
      </c>
      <c r="V6" s="261">
        <v>0.13479689194614281</v>
      </c>
      <c r="W6" s="261">
        <v>0.13484839244661961</v>
      </c>
      <c r="DA6" s="67" t="s">
        <v>477</v>
      </c>
    </row>
    <row r="7" spans="1:105" ht="12" customHeight="1" x14ac:dyDescent="0.25">
      <c r="A7" s="202" t="s">
        <v>93</v>
      </c>
      <c r="B7" s="226">
        <v>6.5470512902773462E-2</v>
      </c>
      <c r="C7" s="226">
        <v>4.3651545292884758E-2</v>
      </c>
      <c r="D7" s="226">
        <v>4.5682280165364221E-2</v>
      </c>
      <c r="E7" s="226">
        <v>7.522991573851337E-2</v>
      </c>
      <c r="F7" s="226">
        <v>7.8937851190848965E-2</v>
      </c>
      <c r="G7" s="226">
        <v>0.14062358886328641</v>
      </c>
      <c r="H7" s="226">
        <v>0.14040008208961799</v>
      </c>
      <c r="I7" s="226">
        <v>0.13492625211898171</v>
      </c>
      <c r="J7" s="226">
        <v>0.13852161550000289</v>
      </c>
      <c r="K7" s="226">
        <v>8.2240857960143049E-2</v>
      </c>
      <c r="L7" s="226">
        <v>0.1039751125996797</v>
      </c>
      <c r="M7" s="226">
        <v>0.1198579007750013</v>
      </c>
      <c r="N7" s="226">
        <v>9.6472913463375526E-2</v>
      </c>
      <c r="O7" s="226">
        <v>7.1045220225740904E-2</v>
      </c>
      <c r="P7" s="226">
        <v>6.7253985737984384E-2</v>
      </c>
      <c r="Q7" s="226">
        <v>6.9596578382526031E-2</v>
      </c>
      <c r="R7" s="226">
        <v>6.9666301761277888E-2</v>
      </c>
      <c r="S7" s="226">
        <v>7.2367868789322776E-2</v>
      </c>
      <c r="T7" s="226">
        <v>7.1524376498898354E-2</v>
      </c>
      <c r="U7" s="226">
        <v>6.9428369710930568E-2</v>
      </c>
      <c r="V7" s="226">
        <v>6.7398445973071416E-2</v>
      </c>
      <c r="W7" s="226">
        <v>6.7424196223309835E-2</v>
      </c>
      <c r="DA7" s="174" t="s">
        <v>478</v>
      </c>
    </row>
    <row r="8" spans="1:105" ht="12" customHeight="1" x14ac:dyDescent="0.25">
      <c r="A8" s="202" t="s">
        <v>94</v>
      </c>
      <c r="B8" s="226">
        <v>1.6585863268702601</v>
      </c>
      <c r="C8" s="226">
        <v>1.105839147419746</v>
      </c>
      <c r="D8" s="226">
        <v>1.1572844308558921</v>
      </c>
      <c r="E8" s="226">
        <v>1.905824532042337</v>
      </c>
      <c r="F8" s="226">
        <v>1.999758896834839</v>
      </c>
      <c r="G8" s="226">
        <v>3.5624642512032541</v>
      </c>
      <c r="H8" s="226">
        <v>3.5568020796036528</v>
      </c>
      <c r="I8" s="226">
        <v>3.4181317203475321</v>
      </c>
      <c r="J8" s="226">
        <v>3.5092142593334028</v>
      </c>
      <c r="K8" s="226">
        <v>2.0834350683236229</v>
      </c>
      <c r="L8" s="226">
        <v>2.6340361858585508</v>
      </c>
      <c r="M8" s="226">
        <v>3.0364001529666971</v>
      </c>
      <c r="N8" s="226">
        <v>2.4439804744055111</v>
      </c>
      <c r="O8" s="226">
        <v>1.799812245718768</v>
      </c>
      <c r="P8" s="226">
        <v>1.7037676386956031</v>
      </c>
      <c r="Q8" s="226">
        <v>1.7631133190239909</v>
      </c>
      <c r="R8" s="226">
        <v>1.764879644619038</v>
      </c>
      <c r="S8" s="226">
        <v>1.8333193426628409</v>
      </c>
      <c r="T8" s="226">
        <v>1.8119508713054231</v>
      </c>
      <c r="U8" s="226">
        <v>1.7588520326769059</v>
      </c>
      <c r="V8" s="226">
        <v>1.7074272979844749</v>
      </c>
      <c r="W8" s="226">
        <v>1.708079637657181</v>
      </c>
      <c r="DA8" s="174" t="s">
        <v>479</v>
      </c>
    </row>
    <row r="9" spans="1:105" ht="12" customHeight="1" x14ac:dyDescent="0.25">
      <c r="A9" s="202" t="s">
        <v>95</v>
      </c>
      <c r="B9" s="226">
        <v>4.3647008601849127E-2</v>
      </c>
      <c r="C9" s="226">
        <v>2.910103019525662E-2</v>
      </c>
      <c r="D9" s="226">
        <v>3.0454853443576239E-2</v>
      </c>
      <c r="E9" s="226">
        <v>5.0153277159009073E-2</v>
      </c>
      <c r="F9" s="226">
        <v>5.2625234127232808E-2</v>
      </c>
      <c r="G9" s="226">
        <v>9.3749059242191304E-2</v>
      </c>
      <c r="H9" s="226">
        <v>9.3600054726412335E-2</v>
      </c>
      <c r="I9" s="226">
        <v>8.9950834745988056E-2</v>
      </c>
      <c r="J9" s="226">
        <v>9.2347743666668924E-2</v>
      </c>
      <c r="K9" s="226">
        <v>5.4827238640095553E-2</v>
      </c>
      <c r="L9" s="226">
        <v>6.9316741733120024E-2</v>
      </c>
      <c r="M9" s="226">
        <v>7.9905267183334447E-2</v>
      </c>
      <c r="N9" s="226">
        <v>6.4315275642250536E-2</v>
      </c>
      <c r="O9" s="226">
        <v>4.7363480150494103E-2</v>
      </c>
      <c r="P9" s="226">
        <v>4.4835990491989747E-2</v>
      </c>
      <c r="Q9" s="226">
        <v>4.6397718921684171E-2</v>
      </c>
      <c r="R9" s="226">
        <v>4.644420117418542E-2</v>
      </c>
      <c r="S9" s="226">
        <v>4.8245245859548667E-2</v>
      </c>
      <c r="T9" s="226">
        <v>4.7682917665932377E-2</v>
      </c>
      <c r="U9" s="226">
        <v>4.6285579807287203E-2</v>
      </c>
      <c r="V9" s="226">
        <v>4.4932297315381092E-2</v>
      </c>
      <c r="W9" s="226">
        <v>4.4949464148873353E-2</v>
      </c>
      <c r="DA9" s="174" t="s">
        <v>480</v>
      </c>
    </row>
    <row r="10" spans="1:105" ht="12" customHeight="1" x14ac:dyDescent="0.25">
      <c r="A10" s="56" t="s">
        <v>96</v>
      </c>
      <c r="B10" s="262">
        <v>0.18409614296137161</v>
      </c>
      <c r="C10" s="262">
        <v>0.12878024598293281</v>
      </c>
      <c r="D10" s="262">
        <v>0.12686100069285819</v>
      </c>
      <c r="E10" s="262">
        <v>0.22799379138981529</v>
      </c>
      <c r="F10" s="262">
        <v>0.23774068404687779</v>
      </c>
      <c r="G10" s="262">
        <v>0.35725566114760082</v>
      </c>
      <c r="H10" s="262">
        <v>0.41927397404056149</v>
      </c>
      <c r="I10" s="262">
        <v>0.41331520374036468</v>
      </c>
      <c r="J10" s="262">
        <v>0.41779758347643431</v>
      </c>
      <c r="K10" s="262">
        <v>0.237931583265413</v>
      </c>
      <c r="L10" s="262">
        <v>0.32020292719577581</v>
      </c>
      <c r="M10" s="262">
        <v>0.35529866673540073</v>
      </c>
      <c r="N10" s="262">
        <v>0.28441402130932431</v>
      </c>
      <c r="O10" s="262">
        <v>0.20887910281604019</v>
      </c>
      <c r="P10" s="262">
        <v>0.20076863840525999</v>
      </c>
      <c r="Q10" s="262">
        <v>0.20353867140373069</v>
      </c>
      <c r="R10" s="262">
        <v>0.20255878803825211</v>
      </c>
      <c r="S10" s="262">
        <v>0.213286407193336</v>
      </c>
      <c r="T10" s="262">
        <v>0.2112907199732765</v>
      </c>
      <c r="U10" s="262">
        <v>0.19717891507667179</v>
      </c>
      <c r="V10" s="262">
        <v>0.18011333569643409</v>
      </c>
      <c r="W10" s="262">
        <v>0.18921364282305669</v>
      </c>
      <c r="DA10" s="68" t="s">
        <v>481</v>
      </c>
    </row>
    <row r="11" spans="1:105" ht="12" customHeight="1" x14ac:dyDescent="0.25">
      <c r="A11" s="37" t="s">
        <v>160</v>
      </c>
      <c r="B11" s="228">
        <v>2.3226887845185832E-3</v>
      </c>
      <c r="C11" s="228">
        <v>1.5895605601113679E-3</v>
      </c>
      <c r="D11" s="228">
        <v>1.400117471733973E-3</v>
      </c>
      <c r="E11" s="228">
        <v>3.3842255364541509E-3</v>
      </c>
      <c r="F11" s="228">
        <v>2.9127594051059319E-3</v>
      </c>
      <c r="G11" s="228">
        <v>5.1268583592408677E-3</v>
      </c>
      <c r="H11" s="228">
        <v>5.985254956317256E-3</v>
      </c>
      <c r="I11" s="228">
        <v>4.7182017167077921E-3</v>
      </c>
      <c r="J11" s="228">
        <v>5.0239324346109913E-3</v>
      </c>
      <c r="K11" s="228">
        <v>2.8687293726367231E-3</v>
      </c>
      <c r="L11" s="228">
        <v>2.9641447266251738E-3</v>
      </c>
      <c r="M11" s="228">
        <v>2.5657455736920009E-3</v>
      </c>
      <c r="N11" s="228">
        <v>2.2773734888060751E-3</v>
      </c>
      <c r="O11" s="228">
        <v>1.6297536996719259E-3</v>
      </c>
      <c r="P11" s="228">
        <v>1.3040077007630739E-3</v>
      </c>
      <c r="Q11" s="228">
        <v>1.2281091939334639E-3</v>
      </c>
      <c r="R11" s="228">
        <v>1.4076642728992879E-3</v>
      </c>
      <c r="S11" s="228">
        <v>1.29177667955452E-3</v>
      </c>
      <c r="T11" s="228">
        <v>1.386905121939463E-3</v>
      </c>
      <c r="U11" s="228">
        <v>1.7838317505251011E-3</v>
      </c>
      <c r="V11" s="228">
        <v>1.5208481217164609E-3</v>
      </c>
      <c r="W11" s="228">
        <v>1.583913168950049E-3</v>
      </c>
      <c r="DA11" s="69" t="s">
        <v>482</v>
      </c>
    </row>
    <row r="12" spans="1:105" ht="12" customHeight="1" x14ac:dyDescent="0.25">
      <c r="A12" s="37" t="s">
        <v>162</v>
      </c>
      <c r="B12" s="228">
        <v>9.0427265461394207E-2</v>
      </c>
      <c r="C12" s="228">
        <v>5.5284605938150842E-2</v>
      </c>
      <c r="D12" s="228">
        <v>5.0645626020252361E-2</v>
      </c>
      <c r="E12" s="228">
        <v>7.1531578910717028E-2</v>
      </c>
      <c r="F12" s="228">
        <v>7.7221870459147801E-2</v>
      </c>
      <c r="G12" s="228">
        <v>0.14508160861232899</v>
      </c>
      <c r="H12" s="228">
        <v>0.14889486154801521</v>
      </c>
      <c r="I12" s="228">
        <v>0.12673299886967401</v>
      </c>
      <c r="J12" s="228">
        <v>0.15011638964694771</v>
      </c>
      <c r="K12" s="228">
        <v>0.12501959662031351</v>
      </c>
      <c r="L12" s="228">
        <v>0.1023659002648606</v>
      </c>
      <c r="M12" s="228">
        <v>0.1274426056987378</v>
      </c>
      <c r="N12" s="228">
        <v>0.1163288185406372</v>
      </c>
      <c r="O12" s="228">
        <v>8.5345083066803551E-2</v>
      </c>
      <c r="P12" s="228">
        <v>7.5553985035593463E-2</v>
      </c>
      <c r="Q12" s="228">
        <v>8.4461107445637104E-2</v>
      </c>
      <c r="R12" s="228">
        <v>8.7321555704863427E-2</v>
      </c>
      <c r="S12" s="228">
        <v>9.0357381011705054E-2</v>
      </c>
      <c r="T12" s="228">
        <v>8.5875420672083647E-2</v>
      </c>
      <c r="U12" s="228">
        <v>7.6446116527678978E-2</v>
      </c>
      <c r="V12" s="228">
        <v>6.0730434548280948E-2</v>
      </c>
      <c r="W12" s="228">
        <v>6.8081233983554951E-2</v>
      </c>
      <c r="DA12" s="69" t="s">
        <v>483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484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485</v>
      </c>
    </row>
    <row r="15" spans="1:105" ht="12" customHeight="1" x14ac:dyDescent="0.25">
      <c r="A15" s="37" t="s">
        <v>38</v>
      </c>
      <c r="B15" s="228">
        <v>9.1346188715458812E-2</v>
      </c>
      <c r="C15" s="228">
        <v>7.1906079484670621E-2</v>
      </c>
      <c r="D15" s="228">
        <v>7.4815257200871829E-2</v>
      </c>
      <c r="E15" s="228">
        <v>0.15307798694264421</v>
      </c>
      <c r="F15" s="228">
        <v>0.15760605418262411</v>
      </c>
      <c r="G15" s="228">
        <v>0.2070471941760309</v>
      </c>
      <c r="H15" s="228">
        <v>0.26439385753622913</v>
      </c>
      <c r="I15" s="228">
        <v>0.28186400315398291</v>
      </c>
      <c r="J15" s="228">
        <v>0.26265726139487572</v>
      </c>
      <c r="K15" s="228">
        <v>0.1100432572724629</v>
      </c>
      <c r="L15" s="228">
        <v>0.21487288220428999</v>
      </c>
      <c r="M15" s="228">
        <v>0.22529031546297079</v>
      </c>
      <c r="N15" s="228">
        <v>0.16580782927988111</v>
      </c>
      <c r="O15" s="228">
        <v>0.1219042660495647</v>
      </c>
      <c r="P15" s="228">
        <v>0.1239106456689035</v>
      </c>
      <c r="Q15" s="228">
        <v>0.1178494547641601</v>
      </c>
      <c r="R15" s="228">
        <v>0.1138295680604894</v>
      </c>
      <c r="S15" s="228">
        <v>0.1216372495020764</v>
      </c>
      <c r="T15" s="228">
        <v>0.1240283941792534</v>
      </c>
      <c r="U15" s="228">
        <v>0.1189489667984677</v>
      </c>
      <c r="V15" s="228">
        <v>0.11786205302643669</v>
      </c>
      <c r="W15" s="228">
        <v>0.1195484956705518</v>
      </c>
      <c r="DA15" s="69" t="s">
        <v>486</v>
      </c>
    </row>
    <row r="16" spans="1:105" ht="12" customHeight="1" x14ac:dyDescent="0.25">
      <c r="A16" s="57" t="s">
        <v>487</v>
      </c>
      <c r="B16" s="296">
        <v>52.020112084941459</v>
      </c>
      <c r="C16" s="296">
        <v>34.587129582503437</v>
      </c>
      <c r="D16" s="296">
        <v>37.565903363174101</v>
      </c>
      <c r="E16" s="296">
        <v>58.733496882601813</v>
      </c>
      <c r="F16" s="296">
        <v>61.850495550094031</v>
      </c>
      <c r="G16" s="296">
        <v>121.2255986910037</v>
      </c>
      <c r="H16" s="296">
        <v>110.500875735546</v>
      </c>
      <c r="I16" s="296">
        <v>104.6116359894512</v>
      </c>
      <c r="J16" s="296">
        <v>108.3864039195896</v>
      </c>
      <c r="K16" s="296">
        <v>66.041709480019279</v>
      </c>
      <c r="L16" s="296">
        <v>80.554432888605362</v>
      </c>
      <c r="M16" s="296">
        <v>95.318677655766834</v>
      </c>
      <c r="N16" s="296">
        <v>76.967741172659572</v>
      </c>
      <c r="O16" s="296">
        <v>56.743746899687487</v>
      </c>
      <c r="P16" s="296">
        <v>53.254157277390952</v>
      </c>
      <c r="Q16" s="296">
        <v>55.844561135677147</v>
      </c>
      <c r="R16" s="296">
        <v>56.113456313026703</v>
      </c>
      <c r="S16" s="296">
        <v>57.799178357537421</v>
      </c>
      <c r="T16" s="296">
        <v>57.031905533184698</v>
      </c>
      <c r="U16" s="296">
        <v>56.723219429614758</v>
      </c>
      <c r="V16" s="296">
        <v>57.031082866935421</v>
      </c>
      <c r="W16" s="296">
        <v>55.500690038566113</v>
      </c>
      <c r="DA16" s="70" t="s">
        <v>488</v>
      </c>
    </row>
    <row r="17" spans="1:105" ht="12" customHeight="1" x14ac:dyDescent="0.25">
      <c r="A17" s="46" t="s">
        <v>30</v>
      </c>
      <c r="B17" s="231">
        <v>0</v>
      </c>
      <c r="C17" s="231">
        <v>0</v>
      </c>
      <c r="D17" s="231">
        <v>10.850123081676401</v>
      </c>
      <c r="E17" s="231">
        <v>0</v>
      </c>
      <c r="F17" s="231">
        <v>0</v>
      </c>
      <c r="G17" s="231">
        <v>26.745754776660782</v>
      </c>
      <c r="H17" s="231">
        <v>2.8472837746284281</v>
      </c>
      <c r="I17" s="231">
        <v>1.3246129559743141</v>
      </c>
      <c r="J17" s="231">
        <v>2.4976002095360221</v>
      </c>
      <c r="K17" s="231">
        <v>0.98133728978181078</v>
      </c>
      <c r="L17" s="231">
        <v>0.61438975496011539</v>
      </c>
      <c r="M17" s="231">
        <v>0.85872031400142712</v>
      </c>
      <c r="N17" s="231">
        <v>0.50344436902326706</v>
      </c>
      <c r="O17" s="231">
        <v>1.4788574980301521</v>
      </c>
      <c r="P17" s="231">
        <v>1.1259519425419839</v>
      </c>
      <c r="Q17" s="231">
        <v>0</v>
      </c>
      <c r="R17" s="231">
        <v>0.51679834831102389</v>
      </c>
      <c r="S17" s="231">
        <v>1.7506066221043351E-2</v>
      </c>
      <c r="T17" s="231">
        <v>4.0432801034591001E-2</v>
      </c>
      <c r="U17" s="231">
        <v>1.8589249331497061E-2</v>
      </c>
      <c r="V17" s="231">
        <v>0</v>
      </c>
      <c r="W17" s="231">
        <v>0</v>
      </c>
      <c r="DA17" s="73" t="s">
        <v>489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490</v>
      </c>
    </row>
    <row r="19" spans="1:105" ht="12" customHeight="1" x14ac:dyDescent="0.25">
      <c r="A19" s="46" t="s">
        <v>33</v>
      </c>
      <c r="B19" s="231">
        <v>18.038296271778432</v>
      </c>
      <c r="C19" s="231">
        <v>0.72209511199980658</v>
      </c>
      <c r="D19" s="231">
        <v>0.59171226165870594</v>
      </c>
      <c r="E19" s="231">
        <v>1.6062771798901689</v>
      </c>
      <c r="F19" s="231">
        <v>2.43854014588088</v>
      </c>
      <c r="G19" s="231">
        <v>2.1274684442748248</v>
      </c>
      <c r="H19" s="231">
        <v>3.7305336257321899</v>
      </c>
      <c r="I19" s="231">
        <v>4.7786582239386322</v>
      </c>
      <c r="J19" s="231">
        <v>5.408620986143533</v>
      </c>
      <c r="K19" s="231">
        <v>1.617335637123217</v>
      </c>
      <c r="L19" s="231">
        <v>3.3227084208965798</v>
      </c>
      <c r="M19" s="231">
        <v>2.454386139755993</v>
      </c>
      <c r="N19" s="231">
        <v>2.046756364335331</v>
      </c>
      <c r="O19" s="231">
        <v>1.25924743390661</v>
      </c>
      <c r="P19" s="231">
        <v>1.0018305553504061</v>
      </c>
      <c r="Q19" s="231">
        <v>0.62130127318824502</v>
      </c>
      <c r="R19" s="231">
        <v>0.38752616343712948</v>
      </c>
      <c r="S19" s="231">
        <v>0.2117655220193321</v>
      </c>
      <c r="T19" s="231">
        <v>0.4285900893343812</v>
      </c>
      <c r="U19" s="231">
        <v>0.55429695642772481</v>
      </c>
      <c r="V19" s="231">
        <v>0.28105031464988017</v>
      </c>
      <c r="W19" s="231">
        <v>0.64161006541860988</v>
      </c>
      <c r="DA19" s="73" t="s">
        <v>491</v>
      </c>
    </row>
    <row r="20" spans="1:105" ht="12" customHeight="1" x14ac:dyDescent="0.25">
      <c r="A20" s="46" t="s">
        <v>160</v>
      </c>
      <c r="B20" s="231">
        <v>0.74939345823679804</v>
      </c>
      <c r="C20" s="231">
        <v>0.81748521360076498</v>
      </c>
      <c r="D20" s="231">
        <v>0.61222241001744282</v>
      </c>
      <c r="E20" s="231">
        <v>2.2239367797186378</v>
      </c>
      <c r="F20" s="231">
        <v>1.8755647592702529</v>
      </c>
      <c r="G20" s="231">
        <v>1.634819952304118</v>
      </c>
      <c r="H20" s="231">
        <v>3.443060095880583</v>
      </c>
      <c r="I20" s="231">
        <v>3.0542120844647189</v>
      </c>
      <c r="J20" s="231">
        <v>2.852801073250133</v>
      </c>
      <c r="K20" s="231">
        <v>1.305444549818441</v>
      </c>
      <c r="L20" s="231">
        <v>2.0452130682365448</v>
      </c>
      <c r="M20" s="231">
        <v>1.4342564660137691</v>
      </c>
      <c r="N20" s="231">
        <v>1.2489490790049931</v>
      </c>
      <c r="O20" s="231">
        <v>0.93065324807824001</v>
      </c>
      <c r="P20" s="231">
        <v>0.80727186036114784</v>
      </c>
      <c r="Q20" s="231">
        <v>0.75260128304693141</v>
      </c>
      <c r="R20" s="231">
        <v>0.82419300451011945</v>
      </c>
      <c r="S20" s="231">
        <v>0.79803141795894972</v>
      </c>
      <c r="T20" s="231">
        <v>0.8532022727977906</v>
      </c>
      <c r="U20" s="231">
        <v>1.031890986022163</v>
      </c>
      <c r="V20" s="231">
        <v>0.87862471226418204</v>
      </c>
      <c r="W20" s="231">
        <v>0.93576535274358519</v>
      </c>
      <c r="DA20" s="73" t="s">
        <v>492</v>
      </c>
    </row>
    <row r="21" spans="1:105" ht="12" customHeight="1" x14ac:dyDescent="0.25">
      <c r="A21" s="46" t="s">
        <v>70</v>
      </c>
      <c r="B21" s="231">
        <v>4.0569247012202192</v>
      </c>
      <c r="C21" s="231">
        <v>4.6155731319938766</v>
      </c>
      <c r="D21" s="231">
        <v>3.3662843659059449</v>
      </c>
      <c r="E21" s="231">
        <v>7.8964544662912761</v>
      </c>
      <c r="F21" s="231">
        <v>7.8121948791608853</v>
      </c>
      <c r="G21" s="231">
        <v>7.8092011537734063</v>
      </c>
      <c r="H21" s="231">
        <v>14.82717976804742</v>
      </c>
      <c r="I21" s="231">
        <v>13.41665626163363</v>
      </c>
      <c r="J21" s="231">
        <v>12.38495391677513</v>
      </c>
      <c r="K21" s="231">
        <v>5.2461498947356962</v>
      </c>
      <c r="L21" s="231">
        <v>3.9412664494425682</v>
      </c>
      <c r="M21" s="231">
        <v>1.6397379801403531</v>
      </c>
      <c r="N21" s="231">
        <v>1.141471052687808</v>
      </c>
      <c r="O21" s="231">
        <v>1.688514324304643</v>
      </c>
      <c r="P21" s="231">
        <v>0.89467394586184879</v>
      </c>
      <c r="Q21" s="231">
        <v>0.74073734136297997</v>
      </c>
      <c r="R21" s="231">
        <v>0.69308333390887189</v>
      </c>
      <c r="S21" s="231">
        <v>0.94635451246559088</v>
      </c>
      <c r="T21" s="231">
        <v>0.99564511945127054</v>
      </c>
      <c r="U21" s="231">
        <v>0.59059796696376654</v>
      </c>
      <c r="V21" s="231">
        <v>0.18459471717217821</v>
      </c>
      <c r="W21" s="231">
        <v>1.000224685266435E-2</v>
      </c>
      <c r="DA21" s="73" t="s">
        <v>493</v>
      </c>
    </row>
    <row r="22" spans="1:105" ht="12" customHeight="1" x14ac:dyDescent="0.25">
      <c r="A22" s="46" t="s">
        <v>34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494</v>
      </c>
    </row>
    <row r="23" spans="1:105" ht="12" customHeight="1" x14ac:dyDescent="0.25">
      <c r="A23" s="46" t="s">
        <v>162</v>
      </c>
      <c r="B23" s="231">
        <v>29.17549765370601</v>
      </c>
      <c r="C23" s="231">
        <v>28.431976124908989</v>
      </c>
      <c r="D23" s="231">
        <v>22.145561243915608</v>
      </c>
      <c r="E23" s="231">
        <v>47.006828456701733</v>
      </c>
      <c r="F23" s="231">
        <v>49.724195765782007</v>
      </c>
      <c r="G23" s="231">
        <v>46.262699659783841</v>
      </c>
      <c r="H23" s="231">
        <v>85.652818471257376</v>
      </c>
      <c r="I23" s="231">
        <v>82.037496463439936</v>
      </c>
      <c r="J23" s="231">
        <v>85.24242773388481</v>
      </c>
      <c r="K23" s="231">
        <v>56.891442108560121</v>
      </c>
      <c r="L23" s="231">
        <v>70.630855195069557</v>
      </c>
      <c r="M23" s="231">
        <v>71.240649557484105</v>
      </c>
      <c r="N23" s="231">
        <v>63.796637438787521</v>
      </c>
      <c r="O23" s="231">
        <v>48.735387917583317</v>
      </c>
      <c r="P23" s="231">
        <v>46.773194684119169</v>
      </c>
      <c r="Q23" s="231">
        <v>51.75886488363431</v>
      </c>
      <c r="R23" s="231">
        <v>51.127116557882687</v>
      </c>
      <c r="S23" s="231">
        <v>55.820816425247052</v>
      </c>
      <c r="T23" s="231">
        <v>52.829211555890581</v>
      </c>
      <c r="U23" s="231">
        <v>44.221692173654233</v>
      </c>
      <c r="V23" s="231">
        <v>35.085200039856517</v>
      </c>
      <c r="W23" s="231">
        <v>40.221939676195078</v>
      </c>
      <c r="DA23" s="73" t="s">
        <v>495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496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36.645654704206713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2.6205171664961249E-2</v>
      </c>
      <c r="S25" s="231">
        <v>0</v>
      </c>
      <c r="T25" s="231">
        <v>0</v>
      </c>
      <c r="U25" s="231">
        <v>0</v>
      </c>
      <c r="V25" s="231">
        <v>7.1052258102885286</v>
      </c>
      <c r="W25" s="231">
        <v>0.73599010710218848</v>
      </c>
      <c r="DA25" s="73" t="s">
        <v>497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17.690927198371192</v>
      </c>
      <c r="N26" s="231">
        <v>8.2304828688206513</v>
      </c>
      <c r="O26" s="231">
        <v>2.65108647778453</v>
      </c>
      <c r="P26" s="231">
        <v>2.651234289156394</v>
      </c>
      <c r="Q26" s="231">
        <v>1.971056354444682</v>
      </c>
      <c r="R26" s="231">
        <v>2.538533733311906</v>
      </c>
      <c r="S26" s="231">
        <v>4.7044136254591968E-3</v>
      </c>
      <c r="T26" s="231">
        <v>1.884823694676083</v>
      </c>
      <c r="U26" s="231">
        <v>10.306152097215371</v>
      </c>
      <c r="V26" s="231">
        <v>13.49638727270413</v>
      </c>
      <c r="W26" s="231">
        <v>12.95538259025396</v>
      </c>
      <c r="DA26" s="73" t="s">
        <v>498</v>
      </c>
    </row>
    <row r="27" spans="1:105" ht="12" customHeight="1" x14ac:dyDescent="0.25">
      <c r="A27" s="57" t="s">
        <v>499</v>
      </c>
      <c r="B27" s="263">
        <v>33.191164101673863</v>
      </c>
      <c r="C27" s="263">
        <v>22.220255748623121</v>
      </c>
      <c r="D27" s="263">
        <v>21.89215639856776</v>
      </c>
      <c r="E27" s="263">
        <v>39.163396087810767</v>
      </c>
      <c r="F27" s="263">
        <v>40.873034335919101</v>
      </c>
      <c r="G27" s="263">
        <v>61.837180055448172</v>
      </c>
      <c r="H27" s="263">
        <v>72.208357362906554</v>
      </c>
      <c r="I27" s="263">
        <v>70.963856987556142</v>
      </c>
      <c r="J27" s="263">
        <v>71.874158981139473</v>
      </c>
      <c r="K27" s="263">
        <v>40.989851336216468</v>
      </c>
      <c r="L27" s="263">
        <v>54.743569385408207</v>
      </c>
      <c r="M27" s="263">
        <v>60.660678921979198</v>
      </c>
      <c r="N27" s="263">
        <v>48.580681600291257</v>
      </c>
      <c r="O27" s="263">
        <v>35.714022912154881</v>
      </c>
      <c r="P27" s="263">
        <v>34.266689482032447</v>
      </c>
      <c r="Q27" s="263">
        <v>34.72903726330793</v>
      </c>
      <c r="R27" s="263">
        <v>34.552064496355833</v>
      </c>
      <c r="S27" s="263">
        <v>36.379358759589202</v>
      </c>
      <c r="T27" s="263">
        <v>36.048432160476871</v>
      </c>
      <c r="U27" s="263">
        <v>33.637338548488493</v>
      </c>
      <c r="V27" s="263">
        <v>30.698843495201341</v>
      </c>
      <c r="W27" s="263">
        <v>32.253722926106597</v>
      </c>
      <c r="DA27" s="70" t="s">
        <v>500</v>
      </c>
    </row>
    <row r="28" spans="1:105" ht="12" customHeight="1" x14ac:dyDescent="0.25">
      <c r="A28" s="18" t="s">
        <v>33</v>
      </c>
      <c r="B28" s="297">
        <v>7.3468730520493661</v>
      </c>
      <c r="C28" s="297">
        <v>0.2241966238992702</v>
      </c>
      <c r="D28" s="297">
        <v>0.2179687765526413</v>
      </c>
      <c r="E28" s="297">
        <v>0.39482777791581442</v>
      </c>
      <c r="F28" s="297">
        <v>0.61022100532759771</v>
      </c>
      <c r="G28" s="297">
        <v>1.062173523956121</v>
      </c>
      <c r="H28" s="297">
        <v>1.037065473128252</v>
      </c>
      <c r="I28" s="297">
        <v>1.186765452962526</v>
      </c>
      <c r="J28" s="297">
        <v>1.524251590877524</v>
      </c>
      <c r="K28" s="297">
        <v>0.57578825667926337</v>
      </c>
      <c r="L28" s="297">
        <v>0.79709800210140014</v>
      </c>
      <c r="M28" s="297">
        <v>0.73448341256818372</v>
      </c>
      <c r="N28" s="297">
        <v>0.6247131764606505</v>
      </c>
      <c r="O28" s="297">
        <v>0.367948080516034</v>
      </c>
      <c r="P28" s="297">
        <v>0.27205340050203569</v>
      </c>
      <c r="Q28" s="297">
        <v>0.17112102769380899</v>
      </c>
      <c r="R28" s="297">
        <v>0.11188064657732071</v>
      </c>
      <c r="S28" s="297">
        <v>5.7958090210699871E-2</v>
      </c>
      <c r="T28" s="297">
        <v>0.1175736766674365</v>
      </c>
      <c r="U28" s="297">
        <v>0.16184013180914061</v>
      </c>
      <c r="V28" s="297">
        <v>8.2547424425919474E-2</v>
      </c>
      <c r="W28" s="297">
        <v>0.18405125624027219</v>
      </c>
      <c r="DA28" s="122" t="s">
        <v>501</v>
      </c>
    </row>
    <row r="29" spans="1:105" ht="12" customHeight="1" x14ac:dyDescent="0.25">
      <c r="A29" s="18" t="s">
        <v>160</v>
      </c>
      <c r="B29" s="297">
        <v>0.30522276165936357</v>
      </c>
      <c r="C29" s="297">
        <v>0.2538134131240517</v>
      </c>
      <c r="D29" s="297">
        <v>0.22552409056985451</v>
      </c>
      <c r="E29" s="297">
        <v>0.5466503714020271</v>
      </c>
      <c r="F29" s="297">
        <v>0.46934187853834669</v>
      </c>
      <c r="G29" s="297">
        <v>0.81621068197067348</v>
      </c>
      <c r="H29" s="297">
        <v>0.95714959455501059</v>
      </c>
      <c r="I29" s="297">
        <v>0.75850442069822788</v>
      </c>
      <c r="J29" s="297">
        <v>0.80397324669242953</v>
      </c>
      <c r="K29" s="297">
        <v>0.46475179565596891</v>
      </c>
      <c r="L29" s="297">
        <v>0.49063445962048369</v>
      </c>
      <c r="M29" s="297">
        <v>0.42920613288685922</v>
      </c>
      <c r="N29" s="297">
        <v>0.38120557970571561</v>
      </c>
      <c r="O29" s="297">
        <v>0.27193390832972431</v>
      </c>
      <c r="P29" s="297">
        <v>0.21921976083474401</v>
      </c>
      <c r="Q29" s="297">
        <v>0.2072841478946236</v>
      </c>
      <c r="R29" s="297">
        <v>0.2379484405162148</v>
      </c>
      <c r="S29" s="297">
        <v>0.2184131603293531</v>
      </c>
      <c r="T29" s="297">
        <v>0.23405610780604261</v>
      </c>
      <c r="U29" s="297">
        <v>0.30128502647166572</v>
      </c>
      <c r="V29" s="297">
        <v>0.25806129099953229</v>
      </c>
      <c r="W29" s="297">
        <v>0.26843218023116572</v>
      </c>
      <c r="DA29" s="122" t="s">
        <v>502</v>
      </c>
    </row>
    <row r="30" spans="1:105" ht="12" customHeight="1" x14ac:dyDescent="0.25">
      <c r="A30" s="18" t="s">
        <v>70</v>
      </c>
      <c r="B30" s="297">
        <v>1.652357313158249</v>
      </c>
      <c r="C30" s="297">
        <v>1.433046556273442</v>
      </c>
      <c r="D30" s="297">
        <v>1.24003663995055</v>
      </c>
      <c r="E30" s="297">
        <v>1.9409723361396261</v>
      </c>
      <c r="F30" s="297">
        <v>1.954925950687848</v>
      </c>
      <c r="G30" s="297">
        <v>3.898871793425386</v>
      </c>
      <c r="H30" s="297">
        <v>4.1218650584578871</v>
      </c>
      <c r="I30" s="297">
        <v>3.3319863860145849</v>
      </c>
      <c r="J30" s="297">
        <v>3.4903140299445519</v>
      </c>
      <c r="K30" s="297">
        <v>1.8676837589140669</v>
      </c>
      <c r="L30" s="297">
        <v>0.94548639683293245</v>
      </c>
      <c r="M30" s="297">
        <v>0.49069717591009571</v>
      </c>
      <c r="N30" s="297">
        <v>0.34840102104387682</v>
      </c>
      <c r="O30" s="297">
        <v>0.49337849561804048</v>
      </c>
      <c r="P30" s="297">
        <v>0.242954347930781</v>
      </c>
      <c r="Q30" s="297">
        <v>0.2040165384737718</v>
      </c>
      <c r="R30" s="297">
        <v>0.20009645501591999</v>
      </c>
      <c r="S30" s="297">
        <v>0.2590076972009468</v>
      </c>
      <c r="T30" s="297">
        <v>0.2731319744973027</v>
      </c>
      <c r="U30" s="297">
        <v>0.17243907207361589</v>
      </c>
      <c r="V30" s="297">
        <v>5.4217404040899073E-2</v>
      </c>
      <c r="W30" s="297">
        <v>2.869228831778215E-3</v>
      </c>
      <c r="DA30" s="122" t="s">
        <v>503</v>
      </c>
    </row>
    <row r="31" spans="1:105" ht="12" customHeight="1" x14ac:dyDescent="0.25">
      <c r="A31" s="18" t="s">
        <v>162</v>
      </c>
      <c r="B31" s="297">
        <v>11.882977985426409</v>
      </c>
      <c r="C31" s="297">
        <v>8.8275809544476722</v>
      </c>
      <c r="D31" s="297">
        <v>8.1577503174880395</v>
      </c>
      <c r="E31" s="297">
        <v>11.55442028236898</v>
      </c>
      <c r="F31" s="297">
        <v>12.44299741407003</v>
      </c>
      <c r="G31" s="297">
        <v>23.097411788923569</v>
      </c>
      <c r="H31" s="297">
        <v>23.810958330452959</v>
      </c>
      <c r="I31" s="297">
        <v>20.373766460766301</v>
      </c>
      <c r="J31" s="297">
        <v>24.022926808239902</v>
      </c>
      <c r="K31" s="297">
        <v>20.25394328781579</v>
      </c>
      <c r="L31" s="297">
        <v>16.943922376285929</v>
      </c>
      <c r="M31" s="297">
        <v>21.31900704334852</v>
      </c>
      <c r="N31" s="297">
        <v>19.472078219156231</v>
      </c>
      <c r="O31" s="297">
        <v>14.24032478021233</v>
      </c>
      <c r="P31" s="297">
        <v>12.701555765293721</v>
      </c>
      <c r="Q31" s="297">
        <v>14.25561242728849</v>
      </c>
      <c r="R31" s="297">
        <v>14.760641726472651</v>
      </c>
      <c r="S31" s="297">
        <v>15.277595158828721</v>
      </c>
      <c r="T31" s="297">
        <v>14.492459794659119</v>
      </c>
      <c r="U31" s="297">
        <v>12.911570967899809</v>
      </c>
      <c r="V31" s="297">
        <v>10.304891145082941</v>
      </c>
      <c r="W31" s="297">
        <v>11.53800247973702</v>
      </c>
      <c r="DA31" s="122" t="s">
        <v>504</v>
      </c>
    </row>
    <row r="32" spans="1:105" ht="12" customHeight="1" x14ac:dyDescent="0.25">
      <c r="A32" s="47" t="s">
        <v>38</v>
      </c>
      <c r="B32" s="298">
        <v>12.00373298938047</v>
      </c>
      <c r="C32" s="298">
        <v>11.481618200878691</v>
      </c>
      <c r="D32" s="298">
        <v>12.05087657400667</v>
      </c>
      <c r="E32" s="298">
        <v>24.726525319984329</v>
      </c>
      <c r="F32" s="298">
        <v>25.395548087295271</v>
      </c>
      <c r="G32" s="298">
        <v>32.962512267172421</v>
      </c>
      <c r="H32" s="298">
        <v>42.281318906312443</v>
      </c>
      <c r="I32" s="298">
        <v>45.312834267114503</v>
      </c>
      <c r="J32" s="298">
        <v>42.032693305385067</v>
      </c>
      <c r="K32" s="298">
        <v>17.827684237151381</v>
      </c>
      <c r="L32" s="298">
        <v>35.566428150567468</v>
      </c>
      <c r="M32" s="298">
        <v>37.687285157265549</v>
      </c>
      <c r="N32" s="298">
        <v>27.75428360392478</v>
      </c>
      <c r="O32" s="298">
        <v>20.340437647478751</v>
      </c>
      <c r="P32" s="298">
        <v>20.83090620747117</v>
      </c>
      <c r="Q32" s="298">
        <v>19.89100312195724</v>
      </c>
      <c r="R32" s="298">
        <v>19.241497227773721</v>
      </c>
      <c r="S32" s="298">
        <v>20.56638465301948</v>
      </c>
      <c r="T32" s="298">
        <v>20.931210606846971</v>
      </c>
      <c r="U32" s="298">
        <v>20.090203350234258</v>
      </c>
      <c r="V32" s="298">
        <v>19.99912623065206</v>
      </c>
      <c r="W32" s="298">
        <v>20.26036778106636</v>
      </c>
      <c r="DA32" s="123" t="s">
        <v>505</v>
      </c>
    </row>
    <row r="33" spans="1:105" ht="12" customHeight="1" x14ac:dyDescent="0.25">
      <c r="A33" s="128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DA33" s="124"/>
    </row>
    <row r="34" spans="1:105" ht="15" customHeight="1" x14ac:dyDescent="0.25">
      <c r="A34" s="34" t="s">
        <v>44</v>
      </c>
      <c r="B34" s="225">
        <v>628.01569616926952</v>
      </c>
      <c r="C34" s="225">
        <v>584.56746139976826</v>
      </c>
      <c r="D34" s="225">
        <v>613.48419202703326</v>
      </c>
      <c r="E34" s="225">
        <v>561.07576980959197</v>
      </c>
      <c r="F34" s="225">
        <v>590.57618489973686</v>
      </c>
      <c r="G34" s="225">
        <v>621.15748600869426</v>
      </c>
      <c r="H34" s="225">
        <v>619.8799751732688</v>
      </c>
      <c r="I34" s="225">
        <v>576.49873524816337</v>
      </c>
      <c r="J34" s="225">
        <v>516.82285286323395</v>
      </c>
      <c r="K34" s="225">
        <v>492.65465738111419</v>
      </c>
      <c r="L34" s="225">
        <v>464.99622834908729</v>
      </c>
      <c r="M34" s="225">
        <v>461.63311614845452</v>
      </c>
      <c r="N34" s="225">
        <v>473.12671930182182</v>
      </c>
      <c r="O34" s="225">
        <v>471.536721002511</v>
      </c>
      <c r="P34" s="225">
        <v>468.50310234770268</v>
      </c>
      <c r="Q34" s="225">
        <v>547.41543781346093</v>
      </c>
      <c r="R34" s="225">
        <v>554.4872297800091</v>
      </c>
      <c r="S34" s="225">
        <v>563.06480004493631</v>
      </c>
      <c r="T34" s="225">
        <v>504.73430986419731</v>
      </c>
      <c r="U34" s="225">
        <v>505.0183519107519</v>
      </c>
      <c r="V34" s="225">
        <v>508.54580680469832</v>
      </c>
      <c r="W34" s="225">
        <v>501.13046915000712</v>
      </c>
      <c r="DA34" s="89" t="s">
        <v>506</v>
      </c>
    </row>
    <row r="35" spans="1:105" ht="12" customHeight="1" x14ac:dyDescent="0.25">
      <c r="A35" s="55" t="s">
        <v>92</v>
      </c>
      <c r="B35" s="261">
        <v>0.72773791854928382</v>
      </c>
      <c r="C35" s="261">
        <v>0.67739056556347987</v>
      </c>
      <c r="D35" s="261">
        <v>0.71089896588889223</v>
      </c>
      <c r="E35" s="261">
        <v>0.65016864285470077</v>
      </c>
      <c r="F35" s="261">
        <v>0.68435341053622822</v>
      </c>
      <c r="G35" s="261">
        <v>0.71979069745662916</v>
      </c>
      <c r="H35" s="261">
        <v>0.71831033146896872</v>
      </c>
      <c r="I35" s="261">
        <v>0.66804061139698512</v>
      </c>
      <c r="J35" s="261">
        <v>0.59888883270876236</v>
      </c>
      <c r="K35" s="261">
        <v>0.57088298447498964</v>
      </c>
      <c r="L35" s="261">
        <v>0.53883269067378625</v>
      </c>
      <c r="M35" s="261">
        <v>0.53493555197525289</v>
      </c>
      <c r="N35" s="261">
        <v>0.54825421723543322</v>
      </c>
      <c r="O35" s="261">
        <v>0.54641174409377591</v>
      </c>
      <c r="P35" s="261">
        <v>0.54289641901683472</v>
      </c>
      <c r="Q35" s="261">
        <v>0.63433919522409132</v>
      </c>
      <c r="R35" s="261">
        <v>0.64253391264528525</v>
      </c>
      <c r="S35" s="261">
        <v>0.65247350996561937</v>
      </c>
      <c r="T35" s="261">
        <v>0.58488075747423895</v>
      </c>
      <c r="U35" s="261">
        <v>0.58520990238088211</v>
      </c>
      <c r="V35" s="261">
        <v>0.58929747964682144</v>
      </c>
      <c r="W35" s="261">
        <v>0.58070466513101149</v>
      </c>
      <c r="DA35" s="67" t="s">
        <v>507</v>
      </c>
    </row>
    <row r="36" spans="1:105" ht="12" customHeight="1" x14ac:dyDescent="0.25">
      <c r="A36" s="202" t="s">
        <v>93</v>
      </c>
      <c r="B36" s="226">
        <v>0.33819888805723308</v>
      </c>
      <c r="C36" s="226">
        <v>0.31480115329254288</v>
      </c>
      <c r="D36" s="226">
        <v>0.3303733853307223</v>
      </c>
      <c r="E36" s="226">
        <v>0.3021504121998681</v>
      </c>
      <c r="F36" s="226">
        <v>0.31803696987908642</v>
      </c>
      <c r="G36" s="226">
        <v>0.33450560608281199</v>
      </c>
      <c r="H36" s="226">
        <v>0.33381764120124791</v>
      </c>
      <c r="I36" s="226">
        <v>0.31045598448672029</v>
      </c>
      <c r="J36" s="226">
        <v>0.27831934014893728</v>
      </c>
      <c r="K36" s="226">
        <v>0.26530428831455899</v>
      </c>
      <c r="L36" s="226">
        <v>0.25040967660175639</v>
      </c>
      <c r="M36" s="226">
        <v>0.2485985740868894</v>
      </c>
      <c r="N36" s="226">
        <v>0.25478810697584298</v>
      </c>
      <c r="O36" s="226">
        <v>0.25393186140734769</v>
      </c>
      <c r="P36" s="226">
        <v>0.25229819769149908</v>
      </c>
      <c r="Q36" s="226">
        <v>0.29479405292439659</v>
      </c>
      <c r="R36" s="226">
        <v>0.29860235293068987</v>
      </c>
      <c r="S36" s="226">
        <v>0.30322154436731968</v>
      </c>
      <c r="T36" s="226">
        <v>0.27180942037234812</v>
      </c>
      <c r="U36" s="226">
        <v>0.27196238263884409</v>
      </c>
      <c r="V36" s="226">
        <v>0.27386198694824232</v>
      </c>
      <c r="W36" s="226">
        <v>0.26986868078615289</v>
      </c>
      <c r="DA36" s="174" t="s">
        <v>508</v>
      </c>
    </row>
    <row r="37" spans="1:105" ht="12" customHeight="1" x14ac:dyDescent="0.25">
      <c r="A37" s="202" t="s">
        <v>94</v>
      </c>
      <c r="B37" s="226">
        <v>9.9176820101308678</v>
      </c>
      <c r="C37" s="226">
        <v>9.2315434645945782</v>
      </c>
      <c r="D37" s="226">
        <v>9.6881991515183614</v>
      </c>
      <c r="E37" s="226">
        <v>8.8605604963465812</v>
      </c>
      <c r="F37" s="226">
        <v>9.3264337823386541</v>
      </c>
      <c r="G37" s="226">
        <v>9.8093765204041912</v>
      </c>
      <c r="H37" s="226">
        <v>9.789201951029689</v>
      </c>
      <c r="I37" s="226">
        <v>9.1041213942736476</v>
      </c>
      <c r="J37" s="226">
        <v>8.1617143353809301</v>
      </c>
      <c r="K37" s="226">
        <v>7.7800479550441297</v>
      </c>
      <c r="L37" s="226">
        <v>7.3432634833963473</v>
      </c>
      <c r="M37" s="226">
        <v>7.2901529041943247</v>
      </c>
      <c r="N37" s="226">
        <v>7.4716609491690349</v>
      </c>
      <c r="O37" s="226">
        <v>7.4465515488404233</v>
      </c>
      <c r="P37" s="226">
        <v>7.398644362219116</v>
      </c>
      <c r="Q37" s="226">
        <v>8.6448352689056911</v>
      </c>
      <c r="R37" s="226">
        <v>8.7565136622870536</v>
      </c>
      <c r="S37" s="226">
        <v>8.8919714459467727</v>
      </c>
      <c r="T37" s="226">
        <v>7.9708109452883296</v>
      </c>
      <c r="U37" s="226">
        <v>7.9752965635804838</v>
      </c>
      <c r="V37" s="226">
        <v>8.03100245780713</v>
      </c>
      <c r="W37" s="226">
        <v>7.9138987591160923</v>
      </c>
      <c r="DA37" s="174" t="s">
        <v>509</v>
      </c>
    </row>
    <row r="38" spans="1:105" ht="12" customHeight="1" x14ac:dyDescent="0.25">
      <c r="A38" s="202" t="s">
        <v>95</v>
      </c>
      <c r="B38" s="226">
        <v>0.24257930618309451</v>
      </c>
      <c r="C38" s="226">
        <v>0.22579685518782661</v>
      </c>
      <c r="D38" s="226">
        <v>0.23696632196296399</v>
      </c>
      <c r="E38" s="226">
        <v>0.21672288095156689</v>
      </c>
      <c r="F38" s="226">
        <v>0.228117803512076</v>
      </c>
      <c r="G38" s="226">
        <v>0.23993023248554299</v>
      </c>
      <c r="H38" s="226">
        <v>0.23943677715632281</v>
      </c>
      <c r="I38" s="226">
        <v>0.22268020379899489</v>
      </c>
      <c r="J38" s="226">
        <v>0.1996296109029207</v>
      </c>
      <c r="K38" s="226">
        <v>0.19029432815832981</v>
      </c>
      <c r="L38" s="226">
        <v>0.179610896891262</v>
      </c>
      <c r="M38" s="226">
        <v>0.17831185065841759</v>
      </c>
      <c r="N38" s="226">
        <v>0.1827514057451444</v>
      </c>
      <c r="O38" s="226">
        <v>0.18213724803125861</v>
      </c>
      <c r="P38" s="226">
        <v>0.1809654730056115</v>
      </c>
      <c r="Q38" s="226">
        <v>0.21144639840803039</v>
      </c>
      <c r="R38" s="226">
        <v>0.21417797088176169</v>
      </c>
      <c r="S38" s="226">
        <v>0.21749116998853979</v>
      </c>
      <c r="T38" s="226">
        <v>0.19496025249141299</v>
      </c>
      <c r="U38" s="226">
        <v>0.19506996746029401</v>
      </c>
      <c r="V38" s="226">
        <v>0.1964324932156071</v>
      </c>
      <c r="W38" s="226">
        <v>0.19356822171033711</v>
      </c>
      <c r="DA38" s="174" t="s">
        <v>510</v>
      </c>
    </row>
    <row r="39" spans="1:105" ht="12" customHeight="1" x14ac:dyDescent="0.25">
      <c r="A39" s="56" t="s">
        <v>96</v>
      </c>
      <c r="B39" s="262">
        <v>1.384403482453193</v>
      </c>
      <c r="C39" s="262">
        <v>1.2403861300315251</v>
      </c>
      <c r="D39" s="262">
        <v>1.298973804422265</v>
      </c>
      <c r="E39" s="262">
        <v>1.1388968277434039</v>
      </c>
      <c r="F39" s="262">
        <v>1.2040951898280261</v>
      </c>
      <c r="G39" s="262">
        <v>1.317984065264405</v>
      </c>
      <c r="H39" s="262">
        <v>1.276910217083302</v>
      </c>
      <c r="I39" s="262">
        <v>1.161813983913903</v>
      </c>
      <c r="J39" s="262">
        <v>1.0607215254617151</v>
      </c>
      <c r="K39" s="262">
        <v>1.1022454290586221</v>
      </c>
      <c r="L39" s="262">
        <v>0.9386025480398017</v>
      </c>
      <c r="M39" s="262">
        <v>0.9396720319131745</v>
      </c>
      <c r="N39" s="262">
        <v>0.98715453485736648</v>
      </c>
      <c r="O39" s="262">
        <v>0.99022435157880229</v>
      </c>
      <c r="P39" s="262">
        <v>0.96706807914269477</v>
      </c>
      <c r="Q39" s="262">
        <v>1.158808171090808</v>
      </c>
      <c r="R39" s="262">
        <v>1.182387157608171</v>
      </c>
      <c r="S39" s="262">
        <v>1.195679733558179</v>
      </c>
      <c r="T39" s="262">
        <v>1.0604440751305979</v>
      </c>
      <c r="U39" s="262">
        <v>1.0572556162319651</v>
      </c>
      <c r="V39" s="262">
        <v>1.0520867061477139</v>
      </c>
      <c r="W39" s="262">
        <v>1.037568794719556</v>
      </c>
      <c r="DA39" s="68" t="s">
        <v>511</v>
      </c>
    </row>
    <row r="40" spans="1:105" ht="12" customHeight="1" x14ac:dyDescent="0.25">
      <c r="A40" s="37" t="s">
        <v>160</v>
      </c>
      <c r="B40" s="228">
        <v>1.746662580876129E-2</v>
      </c>
      <c r="C40" s="228">
        <v>1.5310336275243549E-2</v>
      </c>
      <c r="D40" s="228">
        <v>1.433628860692686E-2</v>
      </c>
      <c r="E40" s="228">
        <v>1.6905213533845491E-2</v>
      </c>
      <c r="F40" s="228">
        <v>1.475237443214741E-2</v>
      </c>
      <c r="G40" s="228">
        <v>1.8913955346827559E-2</v>
      </c>
      <c r="H40" s="228">
        <v>1.822825569619213E-2</v>
      </c>
      <c r="I40" s="228">
        <v>1.326269317893556E-2</v>
      </c>
      <c r="J40" s="228">
        <v>1.275496433348265E-2</v>
      </c>
      <c r="K40" s="228">
        <v>1.328971881243597E-2</v>
      </c>
      <c r="L40" s="228">
        <v>8.6887206732750698E-3</v>
      </c>
      <c r="M40" s="228">
        <v>6.7857258760807421E-3</v>
      </c>
      <c r="N40" s="228">
        <v>7.9043907775342703E-3</v>
      </c>
      <c r="O40" s="228">
        <v>7.7261046161811644E-3</v>
      </c>
      <c r="P40" s="228">
        <v>6.2811813258339512E-3</v>
      </c>
      <c r="Q40" s="228">
        <v>6.9920028420494022E-3</v>
      </c>
      <c r="R40" s="228">
        <v>8.2168943377842907E-3</v>
      </c>
      <c r="S40" s="228">
        <v>7.2416766560577887E-3</v>
      </c>
      <c r="T40" s="228">
        <v>6.9607189540316682E-3</v>
      </c>
      <c r="U40" s="228">
        <v>9.5647454796179178E-3</v>
      </c>
      <c r="V40" s="228">
        <v>8.8836514228151503E-3</v>
      </c>
      <c r="W40" s="228">
        <v>8.6855199927881478E-3</v>
      </c>
      <c r="DA40" s="69" t="s">
        <v>512</v>
      </c>
    </row>
    <row r="41" spans="1:105" ht="12" customHeight="1" x14ac:dyDescent="0.25">
      <c r="A41" s="37" t="s">
        <v>162</v>
      </c>
      <c r="B41" s="228">
        <v>0.6800132756705356</v>
      </c>
      <c r="C41" s="228">
        <v>0.53249050649452012</v>
      </c>
      <c r="D41" s="228">
        <v>0.5185781378798322</v>
      </c>
      <c r="E41" s="228">
        <v>0.35732152094266101</v>
      </c>
      <c r="F41" s="228">
        <v>0.39110883836377153</v>
      </c>
      <c r="G41" s="228">
        <v>0.53523364108420901</v>
      </c>
      <c r="H41" s="228">
        <v>0.45346332411148199</v>
      </c>
      <c r="I41" s="228">
        <v>0.35624184394297043</v>
      </c>
      <c r="J41" s="228">
        <v>0.38112160558271141</v>
      </c>
      <c r="K41" s="228">
        <v>0.57916766251151519</v>
      </c>
      <c r="L41" s="228">
        <v>0.30006251242744392</v>
      </c>
      <c r="M41" s="228">
        <v>0.33705235471211692</v>
      </c>
      <c r="N41" s="228">
        <v>0.4037582965436764</v>
      </c>
      <c r="O41" s="228">
        <v>0.40459183518560599</v>
      </c>
      <c r="P41" s="228">
        <v>0.36393058079350399</v>
      </c>
      <c r="Q41" s="228">
        <v>0.48086302604011688</v>
      </c>
      <c r="R41" s="228">
        <v>0.50971812700764796</v>
      </c>
      <c r="S41" s="228">
        <v>0.50654184049880657</v>
      </c>
      <c r="T41" s="228">
        <v>0.43099896229506252</v>
      </c>
      <c r="U41" s="228">
        <v>0.4098972043059691</v>
      </c>
      <c r="V41" s="228">
        <v>0.35474154426026339</v>
      </c>
      <c r="W41" s="228">
        <v>0.37332912592035061</v>
      </c>
      <c r="DA41" s="69" t="s">
        <v>513</v>
      </c>
    </row>
    <row r="42" spans="1:105" ht="12" customHeight="1" x14ac:dyDescent="0.25">
      <c r="A42" s="37" t="s">
        <v>97</v>
      </c>
      <c r="B42" s="228">
        <v>0</v>
      </c>
      <c r="C42" s="228">
        <v>0</v>
      </c>
      <c r="D42" s="228">
        <v>0</v>
      </c>
      <c r="E42" s="228">
        <v>0</v>
      </c>
      <c r="F42" s="228">
        <v>0</v>
      </c>
      <c r="G42" s="228">
        <v>0</v>
      </c>
      <c r="H42" s="228">
        <v>0</v>
      </c>
      <c r="I42" s="228">
        <v>0</v>
      </c>
      <c r="J42" s="228">
        <v>0</v>
      </c>
      <c r="K42" s="228">
        <v>0</v>
      </c>
      <c r="L42" s="228">
        <v>0</v>
      </c>
      <c r="M42" s="228">
        <v>0</v>
      </c>
      <c r="N42" s="228">
        <v>0</v>
      </c>
      <c r="O42" s="228">
        <v>0</v>
      </c>
      <c r="P42" s="228">
        <v>0</v>
      </c>
      <c r="Q42" s="228">
        <v>0</v>
      </c>
      <c r="R42" s="228">
        <v>0</v>
      </c>
      <c r="S42" s="228">
        <v>0</v>
      </c>
      <c r="T42" s="228">
        <v>0</v>
      </c>
      <c r="U42" s="228">
        <v>0</v>
      </c>
      <c r="V42" s="228">
        <v>0</v>
      </c>
      <c r="W42" s="228">
        <v>0</v>
      </c>
      <c r="DA42" s="69" t="s">
        <v>514</v>
      </c>
    </row>
    <row r="43" spans="1:105" ht="12" customHeight="1" x14ac:dyDescent="0.25">
      <c r="A43" s="37" t="s">
        <v>78</v>
      </c>
      <c r="B43" s="228">
        <v>0</v>
      </c>
      <c r="C43" s="228">
        <v>0</v>
      </c>
      <c r="D43" s="228">
        <v>0</v>
      </c>
      <c r="E43" s="228">
        <v>0</v>
      </c>
      <c r="F43" s="228">
        <v>0</v>
      </c>
      <c r="G43" s="228">
        <v>0</v>
      </c>
      <c r="H43" s="228">
        <v>0</v>
      </c>
      <c r="I43" s="228">
        <v>0</v>
      </c>
      <c r="J43" s="228">
        <v>0</v>
      </c>
      <c r="K43" s="228">
        <v>0</v>
      </c>
      <c r="L43" s="228">
        <v>0</v>
      </c>
      <c r="M43" s="228">
        <v>0</v>
      </c>
      <c r="N43" s="228">
        <v>0</v>
      </c>
      <c r="O43" s="228">
        <v>0</v>
      </c>
      <c r="P43" s="228">
        <v>0</v>
      </c>
      <c r="Q43" s="228">
        <v>0</v>
      </c>
      <c r="R43" s="228">
        <v>0</v>
      </c>
      <c r="S43" s="228">
        <v>0</v>
      </c>
      <c r="T43" s="228">
        <v>0</v>
      </c>
      <c r="U43" s="228">
        <v>0</v>
      </c>
      <c r="V43" s="228">
        <v>0</v>
      </c>
      <c r="W43" s="228">
        <v>0</v>
      </c>
      <c r="DA43" s="69" t="s">
        <v>515</v>
      </c>
    </row>
    <row r="44" spans="1:105" ht="12" customHeight="1" x14ac:dyDescent="0.25">
      <c r="A44" s="37" t="s">
        <v>38</v>
      </c>
      <c r="B44" s="228">
        <v>0.6869235809738965</v>
      </c>
      <c r="C44" s="228">
        <v>0.6925852872617615</v>
      </c>
      <c r="D44" s="228">
        <v>0.76605937793550627</v>
      </c>
      <c r="E44" s="228">
        <v>0.76467009326689717</v>
      </c>
      <c r="F44" s="228">
        <v>0.79823397703210719</v>
      </c>
      <c r="G44" s="228">
        <v>0.76383646883336886</v>
      </c>
      <c r="H44" s="228">
        <v>0.8052186372756277</v>
      </c>
      <c r="I44" s="228">
        <v>0.79230944679199655</v>
      </c>
      <c r="J44" s="228">
        <v>0.66684495554552092</v>
      </c>
      <c r="K44" s="228">
        <v>0.50978804773467046</v>
      </c>
      <c r="L44" s="228">
        <v>0.62985131493908275</v>
      </c>
      <c r="M44" s="228">
        <v>0.59583395132497685</v>
      </c>
      <c r="N44" s="228">
        <v>0.57549184753615579</v>
      </c>
      <c r="O44" s="228">
        <v>0.57790641177701507</v>
      </c>
      <c r="P44" s="228">
        <v>0.59685631702335684</v>
      </c>
      <c r="Q44" s="228">
        <v>0.67095314220864144</v>
      </c>
      <c r="R44" s="228">
        <v>0.66445213626273847</v>
      </c>
      <c r="S44" s="228">
        <v>0.68189621640331421</v>
      </c>
      <c r="T44" s="228">
        <v>0.62248439388150423</v>
      </c>
      <c r="U44" s="228">
        <v>0.63779366644637825</v>
      </c>
      <c r="V44" s="228">
        <v>0.68846151046463588</v>
      </c>
      <c r="W44" s="228">
        <v>0.65555414880641749</v>
      </c>
      <c r="DA44" s="69" t="s">
        <v>516</v>
      </c>
    </row>
    <row r="45" spans="1:105" ht="12" customHeight="1" x14ac:dyDescent="0.25">
      <c r="A45" s="57" t="s">
        <v>517</v>
      </c>
      <c r="B45" s="263">
        <v>514.76481114300839</v>
      </c>
      <c r="C45" s="263">
        <v>486.10676758826622</v>
      </c>
      <c r="D45" s="263">
        <v>509.00230418860292</v>
      </c>
      <c r="E45" s="263">
        <v>470.67747104380021</v>
      </c>
      <c r="F45" s="263">
        <v>494.91176131522849</v>
      </c>
      <c r="G45" s="263">
        <v>512.86616929111142</v>
      </c>
      <c r="H45" s="263">
        <v>518.34252297474427</v>
      </c>
      <c r="I45" s="263">
        <v>484.37980150700213</v>
      </c>
      <c r="J45" s="263">
        <v>432.64513714550782</v>
      </c>
      <c r="K45" s="263">
        <v>405.69165552950182</v>
      </c>
      <c r="L45" s="263">
        <v>390.86624678305333</v>
      </c>
      <c r="M45" s="263">
        <v>387.02494419799962</v>
      </c>
      <c r="N45" s="263">
        <v>394.99427088814758</v>
      </c>
      <c r="O45" s="263">
        <v>393.16234111032401</v>
      </c>
      <c r="P45" s="263">
        <v>392.04216302344793</v>
      </c>
      <c r="Q45" s="263">
        <v>455.84291613405708</v>
      </c>
      <c r="R45" s="263">
        <v>461.0755963920252</v>
      </c>
      <c r="S45" s="263">
        <v>468.80350349143879</v>
      </c>
      <c r="T45" s="263">
        <v>421.00051616684482</v>
      </c>
      <c r="U45" s="263">
        <v>420.79483418137693</v>
      </c>
      <c r="V45" s="263">
        <v>423.47840807903287</v>
      </c>
      <c r="W45" s="263">
        <v>418.13589066938829</v>
      </c>
      <c r="DA45" s="70" t="s">
        <v>518</v>
      </c>
    </row>
    <row r="46" spans="1:105" ht="12" customHeight="1" x14ac:dyDescent="0.25">
      <c r="A46" s="57" t="s">
        <v>519</v>
      </c>
      <c r="B46" s="296">
        <v>78.555600777123828</v>
      </c>
      <c r="C46" s="296">
        <v>67.358650952785638</v>
      </c>
      <c r="D46" s="296">
        <v>70.550074814589777</v>
      </c>
      <c r="E46" s="296">
        <v>61.571308601732603</v>
      </c>
      <c r="F46" s="296">
        <v>65.152467752670645</v>
      </c>
      <c r="G46" s="296">
        <v>71.798834229585026</v>
      </c>
      <c r="H46" s="296">
        <v>69.212828681743716</v>
      </c>
      <c r="I46" s="296">
        <v>62.781126884836929</v>
      </c>
      <c r="J46" s="296">
        <v>57.430805922388267</v>
      </c>
      <c r="K46" s="296">
        <v>59.763941440323208</v>
      </c>
      <c r="L46" s="296">
        <v>50.504051392680239</v>
      </c>
      <c r="M46" s="296">
        <v>50.492475810075781</v>
      </c>
      <c r="N46" s="296">
        <v>53.068207946408243</v>
      </c>
      <c r="O46" s="296">
        <v>53.28611504894738</v>
      </c>
      <c r="P46" s="296">
        <v>51.948139748923097</v>
      </c>
      <c r="Q46" s="296">
        <v>62.229173673171729</v>
      </c>
      <c r="R46" s="296">
        <v>63.477423716287127</v>
      </c>
      <c r="S46" s="296">
        <v>64.186457245755619</v>
      </c>
      <c r="T46" s="296">
        <v>56.941696763914123</v>
      </c>
      <c r="U46" s="296">
        <v>56.764632528377312</v>
      </c>
      <c r="V46" s="296">
        <v>56.43705648492795</v>
      </c>
      <c r="W46" s="296">
        <v>55.664842150945049</v>
      </c>
      <c r="DA46" s="70" t="s">
        <v>520</v>
      </c>
    </row>
    <row r="47" spans="1:105" ht="12" customHeight="1" x14ac:dyDescent="0.25">
      <c r="A47" s="60" t="s">
        <v>521</v>
      </c>
      <c r="B47" s="264">
        <v>50.145616310763728</v>
      </c>
      <c r="C47" s="264">
        <v>32.553186897131781</v>
      </c>
      <c r="D47" s="264">
        <v>31.714693393087611</v>
      </c>
      <c r="E47" s="264">
        <v>22.697138503926499</v>
      </c>
      <c r="F47" s="264">
        <v>24.671435338474279</v>
      </c>
      <c r="G47" s="264">
        <v>33.526229431966023</v>
      </c>
      <c r="H47" s="264">
        <v>28.685529782072692</v>
      </c>
      <c r="I47" s="264">
        <v>22.693243863848512</v>
      </c>
      <c r="J47" s="264">
        <v>23.84472316557591</v>
      </c>
      <c r="K47" s="264">
        <v>33.770856761230696</v>
      </c>
      <c r="L47" s="264">
        <v>17.692001770480871</v>
      </c>
      <c r="M47" s="264">
        <v>19.12249499271352</v>
      </c>
      <c r="N47" s="264">
        <v>22.75018758977663</v>
      </c>
      <c r="O47" s="264">
        <v>22.937730513958119</v>
      </c>
      <c r="P47" s="264">
        <v>20.368584118670888</v>
      </c>
      <c r="Q47" s="264">
        <v>26.587509367157558</v>
      </c>
      <c r="R47" s="264">
        <v>28.127852271953419</v>
      </c>
      <c r="S47" s="264">
        <v>27.899853681506709</v>
      </c>
      <c r="T47" s="264">
        <v>23.878992622693669</v>
      </c>
      <c r="U47" s="264">
        <v>22.861444588805099</v>
      </c>
      <c r="V47" s="264">
        <v>19.67046568795071</v>
      </c>
      <c r="W47" s="264">
        <v>20.698640666641261</v>
      </c>
      <c r="DA47" s="72" t="s">
        <v>522</v>
      </c>
    </row>
    <row r="48" spans="1:105" ht="12" customHeight="1" x14ac:dyDescent="0.25">
      <c r="A48" s="59" t="s">
        <v>33</v>
      </c>
      <c r="B48" s="299">
        <v>17.38830324447385</v>
      </c>
      <c r="C48" s="299">
        <v>0.67963133749977989</v>
      </c>
      <c r="D48" s="299">
        <v>0.70243027745039743</v>
      </c>
      <c r="E48" s="299">
        <v>0.62073429240109279</v>
      </c>
      <c r="F48" s="299">
        <v>0.97270498795999294</v>
      </c>
      <c r="G48" s="299">
        <v>1.2332842587775881</v>
      </c>
      <c r="H48" s="299">
        <v>0.99404331499513776</v>
      </c>
      <c r="I48" s="299">
        <v>1.049921405738226</v>
      </c>
      <c r="J48" s="299">
        <v>1.2179481267467751</v>
      </c>
      <c r="K48" s="299">
        <v>0.83950964769177416</v>
      </c>
      <c r="L48" s="299">
        <v>0.73536817045514391</v>
      </c>
      <c r="M48" s="299">
        <v>0.61136615351272616</v>
      </c>
      <c r="N48" s="299">
        <v>0.68241958867609342</v>
      </c>
      <c r="O48" s="299">
        <v>0.548986704708191</v>
      </c>
      <c r="P48" s="299">
        <v>0.41243167291838573</v>
      </c>
      <c r="Q48" s="299">
        <v>0.30662295849877469</v>
      </c>
      <c r="R48" s="299">
        <v>0.2055418485685504</v>
      </c>
      <c r="S48" s="299">
        <v>0.1022592097881371</v>
      </c>
      <c r="T48" s="299">
        <v>0.18571805326823099</v>
      </c>
      <c r="U48" s="299">
        <v>0.27311303470835457</v>
      </c>
      <c r="V48" s="299">
        <v>0.15175599874761289</v>
      </c>
      <c r="W48" s="299">
        <v>0.31764345932311888</v>
      </c>
      <c r="DA48" s="71" t="s">
        <v>523</v>
      </c>
    </row>
    <row r="49" spans="1:105" ht="12" customHeight="1" x14ac:dyDescent="0.25">
      <c r="A49" s="59" t="s">
        <v>160</v>
      </c>
      <c r="B49" s="299">
        <v>0.72238977034839869</v>
      </c>
      <c r="C49" s="299">
        <v>0.76941189584721881</v>
      </c>
      <c r="D49" s="299">
        <v>0.7267781744532249</v>
      </c>
      <c r="E49" s="299">
        <v>0.85942441353602794</v>
      </c>
      <c r="F49" s="299">
        <v>0.74814072660064201</v>
      </c>
      <c r="G49" s="299">
        <v>0.94769805800783302</v>
      </c>
      <c r="H49" s="299">
        <v>0.91744270788200377</v>
      </c>
      <c r="I49" s="299">
        <v>0.67104247570584463</v>
      </c>
      <c r="J49" s="299">
        <v>0.64241212908942058</v>
      </c>
      <c r="K49" s="299">
        <v>0.67761648784823758</v>
      </c>
      <c r="L49" s="299">
        <v>0.45263814986637702</v>
      </c>
      <c r="M49" s="299">
        <v>0.35726076047054611</v>
      </c>
      <c r="N49" s="299">
        <v>0.41641854967371911</v>
      </c>
      <c r="O49" s="299">
        <v>0.40573142825744157</v>
      </c>
      <c r="P49" s="299">
        <v>0.33233612419840097</v>
      </c>
      <c r="Q49" s="299">
        <v>0.37142179154670052</v>
      </c>
      <c r="R49" s="299">
        <v>0.43714765532666072</v>
      </c>
      <c r="S49" s="299">
        <v>0.38536047515392491</v>
      </c>
      <c r="T49" s="299">
        <v>0.36971238740989859</v>
      </c>
      <c r="U49" s="299">
        <v>0.50843302567809823</v>
      </c>
      <c r="V49" s="299">
        <v>0.47442242112445121</v>
      </c>
      <c r="W49" s="299">
        <v>0.46327163456555343</v>
      </c>
      <c r="DA49" s="71" t="s">
        <v>524</v>
      </c>
    </row>
    <row r="50" spans="1:105" ht="12" customHeight="1" x14ac:dyDescent="0.25">
      <c r="A50" s="59" t="s">
        <v>70</v>
      </c>
      <c r="B50" s="299">
        <v>3.9107372382601788</v>
      </c>
      <c r="C50" s="299">
        <v>4.3441481446088046</v>
      </c>
      <c r="D50" s="299">
        <v>3.9961653904074681</v>
      </c>
      <c r="E50" s="299">
        <v>3.0515281776871892</v>
      </c>
      <c r="F50" s="299">
        <v>3.116192669089854</v>
      </c>
      <c r="G50" s="299">
        <v>4.5269601448116257</v>
      </c>
      <c r="H50" s="299">
        <v>3.9508714857826508</v>
      </c>
      <c r="I50" s="299">
        <v>2.9477803061861838</v>
      </c>
      <c r="J50" s="299">
        <v>2.788923731469819</v>
      </c>
      <c r="K50" s="299">
        <v>2.7231165558817572</v>
      </c>
      <c r="L50" s="299">
        <v>0.8722648908870454</v>
      </c>
      <c r="M50" s="299">
        <v>0.40844441119065228</v>
      </c>
      <c r="N50" s="299">
        <v>0.38058374696386638</v>
      </c>
      <c r="O50" s="299">
        <v>0.73613166864021617</v>
      </c>
      <c r="P50" s="299">
        <v>0.36831764637008368</v>
      </c>
      <c r="Q50" s="299">
        <v>0.36556673047476229</v>
      </c>
      <c r="R50" s="299">
        <v>0.36760777233766068</v>
      </c>
      <c r="S50" s="299">
        <v>0.45698404396223952</v>
      </c>
      <c r="T50" s="299">
        <v>0.43143618560493868</v>
      </c>
      <c r="U50" s="299">
        <v>0.29099925803235183</v>
      </c>
      <c r="V50" s="299">
        <v>9.9673810018305137E-2</v>
      </c>
      <c r="W50" s="299">
        <v>4.951836734685881E-3</v>
      </c>
      <c r="DA50" s="71" t="s">
        <v>525</v>
      </c>
    </row>
    <row r="51" spans="1:105" ht="12" customHeight="1" x14ac:dyDescent="0.25">
      <c r="A51" s="59" t="s">
        <v>162</v>
      </c>
      <c r="B51" s="299">
        <v>28.1241860576813</v>
      </c>
      <c r="C51" s="299">
        <v>26.75999551917598</v>
      </c>
      <c r="D51" s="299">
        <v>26.289319550776529</v>
      </c>
      <c r="E51" s="299">
        <v>18.165451620302189</v>
      </c>
      <c r="F51" s="299">
        <v>19.834396954823799</v>
      </c>
      <c r="G51" s="299">
        <v>26.81828697036898</v>
      </c>
      <c r="H51" s="299">
        <v>22.823172273412901</v>
      </c>
      <c r="I51" s="299">
        <v>18.024499676218252</v>
      </c>
      <c r="J51" s="299">
        <v>19.195439178269901</v>
      </c>
      <c r="K51" s="299">
        <v>29.53061406980893</v>
      </c>
      <c r="L51" s="299">
        <v>15.631730559272301</v>
      </c>
      <c r="M51" s="299">
        <v>17.745423667539601</v>
      </c>
      <c r="N51" s="299">
        <v>21.270765704462949</v>
      </c>
      <c r="O51" s="299">
        <v>21.246880712352269</v>
      </c>
      <c r="P51" s="299">
        <v>19.255498675184018</v>
      </c>
      <c r="Q51" s="299">
        <v>25.543897886637321</v>
      </c>
      <c r="R51" s="299">
        <v>27.117554995720539</v>
      </c>
      <c r="S51" s="299">
        <v>26.955249952602411</v>
      </c>
      <c r="T51" s="299">
        <v>22.892125996410599</v>
      </c>
      <c r="U51" s="299">
        <v>21.788899270386299</v>
      </c>
      <c r="V51" s="299">
        <v>18.944613458060338</v>
      </c>
      <c r="W51" s="299">
        <v>19.9127737360179</v>
      </c>
      <c r="DA51" s="71" t="s">
        <v>526</v>
      </c>
    </row>
    <row r="52" spans="1:105" ht="12" customHeight="1" x14ac:dyDescent="0.25">
      <c r="A52" s="60" t="s">
        <v>527</v>
      </c>
      <c r="B52" s="264">
        <v>28.409984466360111</v>
      </c>
      <c r="C52" s="264">
        <v>34.805464055653857</v>
      </c>
      <c r="D52" s="264">
        <v>38.835381421502163</v>
      </c>
      <c r="E52" s="264">
        <v>38.8741700978061</v>
      </c>
      <c r="F52" s="264">
        <v>40.481032414196363</v>
      </c>
      <c r="G52" s="264">
        <v>38.272604797619003</v>
      </c>
      <c r="H52" s="264">
        <v>40.527298899671017</v>
      </c>
      <c r="I52" s="264">
        <v>40.087883020988421</v>
      </c>
      <c r="J52" s="264">
        <v>33.58608275681236</v>
      </c>
      <c r="K52" s="264">
        <v>25.993084679092519</v>
      </c>
      <c r="L52" s="264">
        <v>32.812049622199368</v>
      </c>
      <c r="M52" s="264">
        <v>31.369980817362261</v>
      </c>
      <c r="N52" s="264">
        <v>30.31802035663161</v>
      </c>
      <c r="O52" s="264">
        <v>30.348384534989261</v>
      </c>
      <c r="P52" s="264">
        <v>31.579555630252209</v>
      </c>
      <c r="Q52" s="264">
        <v>35.641664306014157</v>
      </c>
      <c r="R52" s="264">
        <v>35.349571444333712</v>
      </c>
      <c r="S52" s="264">
        <v>36.286603564248907</v>
      </c>
      <c r="T52" s="264">
        <v>33.062704141220458</v>
      </c>
      <c r="U52" s="264">
        <v>33.903187939572213</v>
      </c>
      <c r="V52" s="264">
        <v>36.766590796977241</v>
      </c>
      <c r="W52" s="264">
        <v>34.966201484303788</v>
      </c>
      <c r="DA52" s="72" t="s">
        <v>528</v>
      </c>
    </row>
    <row r="53" spans="1:105" ht="12" customHeight="1" x14ac:dyDescent="0.25">
      <c r="A53" s="57" t="s">
        <v>529</v>
      </c>
      <c r="B53" s="296">
        <f t="shared" ref="B53:W53" si="0">B54+B58+B69</f>
        <v>22.084682643763749</v>
      </c>
      <c r="C53" s="296">
        <f t="shared" si="0"/>
        <v>19.412124690046458</v>
      </c>
      <c r="D53" s="296">
        <f t="shared" si="0"/>
        <v>21.666401394717543</v>
      </c>
      <c r="E53" s="296">
        <f t="shared" si="0"/>
        <v>17.658490903963052</v>
      </c>
      <c r="F53" s="296">
        <f t="shared" si="0"/>
        <v>18.750918675743669</v>
      </c>
      <c r="G53" s="296">
        <f t="shared" si="0"/>
        <v>24.070895366304406</v>
      </c>
      <c r="H53" s="296">
        <f t="shared" si="0"/>
        <v>19.966946598841286</v>
      </c>
      <c r="I53" s="296">
        <f t="shared" si="0"/>
        <v>17.870694678454143</v>
      </c>
      <c r="J53" s="296">
        <f t="shared" si="0"/>
        <v>16.447636150734684</v>
      </c>
      <c r="K53" s="296">
        <f t="shared" si="0"/>
        <v>17.290285426238661</v>
      </c>
      <c r="L53" s="296">
        <f t="shared" si="0"/>
        <v>14.375210877750739</v>
      </c>
      <c r="M53" s="296">
        <f t="shared" si="0"/>
        <v>14.924025227551059</v>
      </c>
      <c r="N53" s="296">
        <f t="shared" si="0"/>
        <v>15.61963125328311</v>
      </c>
      <c r="O53" s="296">
        <f t="shared" si="0"/>
        <v>15.669008089287935</v>
      </c>
      <c r="P53" s="296">
        <f t="shared" si="0"/>
        <v>15.170927044255901</v>
      </c>
      <c r="Q53" s="296">
        <f t="shared" si="0"/>
        <v>18.399124919679185</v>
      </c>
      <c r="R53" s="296">
        <f t="shared" si="0"/>
        <v>18.839994615343805</v>
      </c>
      <c r="S53" s="296">
        <f t="shared" si="0"/>
        <v>18.814001903915411</v>
      </c>
      <c r="T53" s="296">
        <f t="shared" si="0"/>
        <v>16.709191482681511</v>
      </c>
      <c r="U53" s="296">
        <f t="shared" si="0"/>
        <v>17.374090768705223</v>
      </c>
      <c r="V53" s="296">
        <f t="shared" si="0"/>
        <v>18.48766111697196</v>
      </c>
      <c r="W53" s="296">
        <f t="shared" si="0"/>
        <v>17.334127208210699</v>
      </c>
      <c r="DA53" s="70"/>
    </row>
    <row r="54" spans="1:105" ht="12" customHeight="1" x14ac:dyDescent="0.25">
      <c r="A54" s="60" t="s">
        <v>530</v>
      </c>
      <c r="B54" s="264">
        <v>4.7296356095715533</v>
      </c>
      <c r="C54" s="264">
        <v>3.1817774342466079</v>
      </c>
      <c r="D54" s="264">
        <v>3.1066144265533908</v>
      </c>
      <c r="E54" s="264">
        <v>2.2901911802952251</v>
      </c>
      <c r="F54" s="264">
        <v>2.4949998259420001</v>
      </c>
      <c r="G54" s="264">
        <v>3.2556869452886441</v>
      </c>
      <c r="H54" s="264">
        <v>2.8565433174429229</v>
      </c>
      <c r="I54" s="264">
        <v>2.3131818964681341</v>
      </c>
      <c r="J54" s="264">
        <v>2.4214481821209848</v>
      </c>
      <c r="K54" s="264">
        <v>3.2604247217426452</v>
      </c>
      <c r="L54" s="264">
        <v>1.9160026533920991</v>
      </c>
      <c r="M54" s="264">
        <v>2.097262841774064</v>
      </c>
      <c r="N54" s="264">
        <v>2.442387330920416</v>
      </c>
      <c r="O54" s="264">
        <v>2.4222255098537362</v>
      </c>
      <c r="P54" s="264">
        <v>2.2087969776259309</v>
      </c>
      <c r="Q54" s="264">
        <v>2.8212011506501109</v>
      </c>
      <c r="R54" s="264">
        <v>2.9655503911325218</v>
      </c>
      <c r="S54" s="264">
        <v>2.948050770758615</v>
      </c>
      <c r="T54" s="264">
        <v>2.5463640462764481</v>
      </c>
      <c r="U54" s="264">
        <v>2.4540812954922888</v>
      </c>
      <c r="V54" s="264">
        <v>2.147974868881771</v>
      </c>
      <c r="W54" s="264">
        <v>2.2653419293007948</v>
      </c>
      <c r="DA54" s="72" t="s">
        <v>531</v>
      </c>
    </row>
    <row r="55" spans="1:105" ht="12" customHeight="1" x14ac:dyDescent="0.25">
      <c r="A55" s="59" t="s">
        <v>33</v>
      </c>
      <c r="B55" s="232">
        <v>1.7787510179517569</v>
      </c>
      <c r="C55" s="232">
        <v>7.6657544847047829E-2</v>
      </c>
      <c r="D55" s="232">
        <v>7.8726403991016686E-2</v>
      </c>
      <c r="E55" s="232">
        <v>7.23622314683217E-2</v>
      </c>
      <c r="F55" s="232">
        <v>0.11258972180814721</v>
      </c>
      <c r="G55" s="232">
        <v>0.13845822877029371</v>
      </c>
      <c r="H55" s="232">
        <v>0.11479955593823871</v>
      </c>
      <c r="I55" s="232">
        <v>0.12299833738396</v>
      </c>
      <c r="J55" s="232">
        <v>0.14006584203359859</v>
      </c>
      <c r="K55" s="232">
        <v>8.8159653210579142E-2</v>
      </c>
      <c r="L55" s="232">
        <v>8.3768692453301541E-2</v>
      </c>
      <c r="M55" s="232">
        <v>6.8515125087165341E-2</v>
      </c>
      <c r="N55" s="232">
        <v>7.4508827669289499E-2</v>
      </c>
      <c r="O55" s="232">
        <v>5.9895217906576821E-2</v>
      </c>
      <c r="P55" s="232">
        <v>4.5548284763154923E-2</v>
      </c>
      <c r="Q55" s="232">
        <v>3.2989357627620702E-2</v>
      </c>
      <c r="R55" s="232">
        <v>2.1957469049849441E-2</v>
      </c>
      <c r="S55" s="232">
        <v>1.098519747441613E-2</v>
      </c>
      <c r="T55" s="232">
        <v>2.0168659146018619E-2</v>
      </c>
      <c r="U55" s="232">
        <v>2.96955412359142E-2</v>
      </c>
      <c r="V55" s="232">
        <v>1.665584476831929E-2</v>
      </c>
      <c r="W55" s="232">
        <v>3.4772488022188068E-2</v>
      </c>
      <c r="DA55" s="71" t="s">
        <v>532</v>
      </c>
    </row>
    <row r="56" spans="1:105" ht="12" customHeight="1" x14ac:dyDescent="0.25">
      <c r="A56" s="59" t="s">
        <v>160</v>
      </c>
      <c r="B56" s="232">
        <v>7.3897465514556102E-2</v>
      </c>
      <c r="C56" s="232">
        <v>8.6784148489591081E-2</v>
      </c>
      <c r="D56" s="232">
        <v>8.1455247603415812E-2</v>
      </c>
      <c r="E56" s="232">
        <v>0.10018758284041469</v>
      </c>
      <c r="F56" s="232">
        <v>8.6596611844223279E-2</v>
      </c>
      <c r="G56" s="232">
        <v>0.10639606691394191</v>
      </c>
      <c r="H56" s="232">
        <v>0.1059531449735111</v>
      </c>
      <c r="I56" s="232">
        <v>7.8612654599418699E-2</v>
      </c>
      <c r="J56" s="232">
        <v>7.387834819685582E-2</v>
      </c>
      <c r="K56" s="232">
        <v>7.1158723122148312E-2</v>
      </c>
      <c r="L56" s="232">
        <v>5.1561799234959967E-2</v>
      </c>
      <c r="M56" s="232">
        <v>4.0037816211665293E-2</v>
      </c>
      <c r="N56" s="232">
        <v>4.5465954481358442E-2</v>
      </c>
      <c r="O56" s="232">
        <v>4.4265866729765867E-2</v>
      </c>
      <c r="P56" s="232">
        <v>3.6702662322123478E-2</v>
      </c>
      <c r="Q56" s="232">
        <v>3.9961020440270313E-2</v>
      </c>
      <c r="R56" s="232">
        <v>4.6699278900608668E-2</v>
      </c>
      <c r="S56" s="232">
        <v>4.139735606378396E-2</v>
      </c>
      <c r="T56" s="232">
        <v>4.0150125378287931E-2</v>
      </c>
      <c r="U56" s="232">
        <v>5.5281850226765211E-2</v>
      </c>
      <c r="V56" s="232">
        <v>5.2069811184207671E-2</v>
      </c>
      <c r="W56" s="232">
        <v>5.0714431199930347E-2</v>
      </c>
      <c r="DA56" s="71" t="s">
        <v>533</v>
      </c>
    </row>
    <row r="57" spans="1:105" ht="12" customHeight="1" x14ac:dyDescent="0.25">
      <c r="A57" s="59" t="s">
        <v>162</v>
      </c>
      <c r="B57" s="232">
        <v>2.8769871261052402</v>
      </c>
      <c r="C57" s="232">
        <v>3.0183357409099689</v>
      </c>
      <c r="D57" s="232">
        <v>2.9464327749589589</v>
      </c>
      <c r="E57" s="232">
        <v>2.1176413659864881</v>
      </c>
      <c r="F57" s="232">
        <v>2.2958134922896289</v>
      </c>
      <c r="G57" s="232">
        <v>3.0108326496044082</v>
      </c>
      <c r="H57" s="232">
        <v>2.6357906165311729</v>
      </c>
      <c r="I57" s="232">
        <v>2.111570904484755</v>
      </c>
      <c r="J57" s="232">
        <v>2.207503991890531</v>
      </c>
      <c r="K57" s="232">
        <v>3.1011063454099168</v>
      </c>
      <c r="L57" s="232">
        <v>1.7806721617038379</v>
      </c>
      <c r="M57" s="232">
        <v>1.988709900475234</v>
      </c>
      <c r="N57" s="232">
        <v>2.3224125487697691</v>
      </c>
      <c r="O57" s="232">
        <v>2.318064425217393</v>
      </c>
      <c r="P57" s="232">
        <v>2.1265460305406521</v>
      </c>
      <c r="Q57" s="232">
        <v>2.7482507725822209</v>
      </c>
      <c r="R57" s="232">
        <v>2.896893643182064</v>
      </c>
      <c r="S57" s="232">
        <v>2.895668217220416</v>
      </c>
      <c r="T57" s="232">
        <v>2.4860452617521411</v>
      </c>
      <c r="U57" s="232">
        <v>2.3691039040296098</v>
      </c>
      <c r="V57" s="232">
        <v>2.0792492129292439</v>
      </c>
      <c r="W57" s="232">
        <v>2.179855010078676</v>
      </c>
      <c r="DA57" s="71" t="s">
        <v>534</v>
      </c>
    </row>
    <row r="58" spans="1:105" ht="12" customHeight="1" x14ac:dyDescent="0.25">
      <c r="A58" s="60" t="s">
        <v>535</v>
      </c>
      <c r="B58" s="264">
        <v>14.448823920928289</v>
      </c>
      <c r="C58" s="264">
        <v>12.30454031525473</v>
      </c>
      <c r="D58" s="264">
        <v>14.207226970278381</v>
      </c>
      <c r="E58" s="264">
        <v>10.836535119725671</v>
      </c>
      <c r="F58" s="264">
        <v>11.570275993605669</v>
      </c>
      <c r="G58" s="264">
        <v>16.518423610062111</v>
      </c>
      <c r="H58" s="264">
        <v>12.43000772229613</v>
      </c>
      <c r="I58" s="264">
        <v>10.86121557928508</v>
      </c>
      <c r="J58" s="264">
        <v>10.16373860920751</v>
      </c>
      <c r="K58" s="264">
        <v>11.300241887746751</v>
      </c>
      <c r="L58" s="264">
        <v>8.7214580687280634</v>
      </c>
      <c r="M58" s="264">
        <v>9.3111635137520778</v>
      </c>
      <c r="N58" s="264">
        <v>9.8670221885336584</v>
      </c>
      <c r="O58" s="264">
        <v>9.9357313476890443</v>
      </c>
      <c r="P58" s="264">
        <v>9.474535182458073</v>
      </c>
      <c r="Q58" s="264">
        <v>11.74326110713514</v>
      </c>
      <c r="R58" s="264">
        <v>12.098146957644991</v>
      </c>
      <c r="S58" s="264">
        <v>11.967862084209649</v>
      </c>
      <c r="T58" s="264">
        <v>10.57227499125943</v>
      </c>
      <c r="U58" s="264">
        <v>11.23372069331781</v>
      </c>
      <c r="V58" s="264">
        <v>12.304401751737441</v>
      </c>
      <c r="W58" s="264">
        <v>11.241028759429531</v>
      </c>
      <c r="DA58" s="72" t="s">
        <v>536</v>
      </c>
    </row>
    <row r="59" spans="1:105" ht="12" customHeight="1" x14ac:dyDescent="0.25">
      <c r="A59" s="64" t="s">
        <v>30</v>
      </c>
      <c r="B59" s="231">
        <v>0</v>
      </c>
      <c r="C59" s="231">
        <v>0</v>
      </c>
      <c r="D59" s="231">
        <v>4.1034594532856774</v>
      </c>
      <c r="E59" s="231">
        <v>0</v>
      </c>
      <c r="F59" s="231">
        <v>0</v>
      </c>
      <c r="G59" s="231">
        <v>3.64442586336768</v>
      </c>
      <c r="H59" s="231">
        <v>0.32028487621130219</v>
      </c>
      <c r="I59" s="231">
        <v>0.13752683186602499</v>
      </c>
      <c r="J59" s="231">
        <v>0.23420793348636959</v>
      </c>
      <c r="K59" s="231">
        <v>0.16791432013666049</v>
      </c>
      <c r="L59" s="231">
        <v>6.651867927803029E-2</v>
      </c>
      <c r="M59" s="231">
        <v>8.388371988461038E-2</v>
      </c>
      <c r="N59" s="231">
        <v>6.4539983688769773E-2</v>
      </c>
      <c r="O59" s="231">
        <v>0.25894537468452039</v>
      </c>
      <c r="P59" s="231">
        <v>0.20031997197522239</v>
      </c>
      <c r="Q59" s="231">
        <v>0</v>
      </c>
      <c r="R59" s="231">
        <v>0.11142251388787661</v>
      </c>
      <c r="S59" s="231">
        <v>3.624795232805701E-3</v>
      </c>
      <c r="T59" s="231">
        <v>7.4952202141632526E-3</v>
      </c>
      <c r="U59" s="231">
        <v>3.6814982821559688E-3</v>
      </c>
      <c r="V59" s="231">
        <v>0</v>
      </c>
      <c r="W59" s="231">
        <v>0</v>
      </c>
      <c r="DA59" s="73" t="s">
        <v>537</v>
      </c>
    </row>
    <row r="60" spans="1:105" ht="12" customHeight="1" x14ac:dyDescent="0.25">
      <c r="A60" s="64" t="s">
        <v>32</v>
      </c>
      <c r="B60" s="231">
        <v>0</v>
      </c>
      <c r="C60" s="231">
        <v>0</v>
      </c>
      <c r="D60" s="231">
        <v>0</v>
      </c>
      <c r="E60" s="231">
        <v>0</v>
      </c>
      <c r="F60" s="231">
        <v>0</v>
      </c>
      <c r="G60" s="231">
        <v>0</v>
      </c>
      <c r="H60" s="231">
        <v>0</v>
      </c>
      <c r="I60" s="231">
        <v>0</v>
      </c>
      <c r="J60" s="231">
        <v>0</v>
      </c>
      <c r="K60" s="231">
        <v>0</v>
      </c>
      <c r="L60" s="231">
        <v>0</v>
      </c>
      <c r="M60" s="231">
        <v>0</v>
      </c>
      <c r="N60" s="231">
        <v>0</v>
      </c>
      <c r="O60" s="231">
        <v>0</v>
      </c>
      <c r="P60" s="231">
        <v>0</v>
      </c>
      <c r="Q60" s="231">
        <v>0</v>
      </c>
      <c r="R60" s="231">
        <v>0</v>
      </c>
      <c r="S60" s="231">
        <v>0</v>
      </c>
      <c r="T60" s="231">
        <v>0</v>
      </c>
      <c r="U60" s="231">
        <v>0</v>
      </c>
      <c r="V60" s="231">
        <v>0</v>
      </c>
      <c r="W60" s="231">
        <v>0</v>
      </c>
      <c r="DA60" s="73" t="s">
        <v>538</v>
      </c>
    </row>
    <row r="61" spans="1:105" ht="12" customHeight="1" x14ac:dyDescent="0.25">
      <c r="A61" s="64" t="s">
        <v>33</v>
      </c>
      <c r="B61" s="231">
        <v>5.010219244412399</v>
      </c>
      <c r="C61" s="231">
        <v>0.25688886369872899</v>
      </c>
      <c r="D61" s="231">
        <v>0.22378246361361229</v>
      </c>
      <c r="E61" s="231">
        <v>0.29636374463938853</v>
      </c>
      <c r="F61" s="231">
        <v>0.45617391192084511</v>
      </c>
      <c r="G61" s="231">
        <v>0.28989277313570688</v>
      </c>
      <c r="H61" s="231">
        <v>0.41963976726403451</v>
      </c>
      <c r="I61" s="231">
        <v>0.49614019185355918</v>
      </c>
      <c r="J61" s="231">
        <v>0.50718363144716772</v>
      </c>
      <c r="K61" s="231">
        <v>0.27673850445520021</v>
      </c>
      <c r="L61" s="231">
        <v>0.35974261289298082</v>
      </c>
      <c r="M61" s="231">
        <v>0.23975564113139139</v>
      </c>
      <c r="N61" s="231">
        <v>0.26238772443789732</v>
      </c>
      <c r="O61" s="231">
        <v>0.22049203457926389</v>
      </c>
      <c r="P61" s="231">
        <v>0.17823733073246301</v>
      </c>
      <c r="Q61" s="231">
        <v>0.13065019992759569</v>
      </c>
      <c r="R61" s="231">
        <v>8.3551233220084994E-2</v>
      </c>
      <c r="S61" s="231">
        <v>4.3848037874184197E-2</v>
      </c>
      <c r="T61" s="231">
        <v>7.9449778866936285E-2</v>
      </c>
      <c r="U61" s="231">
        <v>0.1097754544308224</v>
      </c>
      <c r="V61" s="231">
        <v>6.0636337415736853E-2</v>
      </c>
      <c r="W61" s="231">
        <v>0.12995076624629989</v>
      </c>
      <c r="DA61" s="73" t="s">
        <v>539</v>
      </c>
    </row>
    <row r="62" spans="1:105" ht="12" customHeight="1" x14ac:dyDescent="0.25">
      <c r="A62" s="64" t="s">
        <v>160</v>
      </c>
      <c r="B62" s="231">
        <v>0.20814745858060951</v>
      </c>
      <c r="C62" s="231">
        <v>0.29082435834639681</v>
      </c>
      <c r="D62" s="231">
        <v>0.23153929379308599</v>
      </c>
      <c r="E62" s="231">
        <v>0.41032409607147918</v>
      </c>
      <c r="F62" s="231">
        <v>0.35085898206040161</v>
      </c>
      <c r="G62" s="231">
        <v>0.22276358120675549</v>
      </c>
      <c r="H62" s="231">
        <v>0.38730248330835859</v>
      </c>
      <c r="I62" s="231">
        <v>0.31710101424638831</v>
      </c>
      <c r="J62" s="231">
        <v>0.26751625078448099</v>
      </c>
      <c r="K62" s="231">
        <v>0.2233715526163382</v>
      </c>
      <c r="L62" s="231">
        <v>0.22143089308202199</v>
      </c>
      <c r="M62" s="231">
        <v>0.14010471823727019</v>
      </c>
      <c r="N62" s="231">
        <v>0.1601113412857757</v>
      </c>
      <c r="O62" s="231">
        <v>0.16295576439649109</v>
      </c>
      <c r="P62" s="231">
        <v>0.14362307158407059</v>
      </c>
      <c r="Q62" s="231">
        <v>0.1582605932726858</v>
      </c>
      <c r="R62" s="231">
        <v>0.17769727165623869</v>
      </c>
      <c r="S62" s="231">
        <v>0.1652398912994841</v>
      </c>
      <c r="T62" s="231">
        <v>0.1581621544441861</v>
      </c>
      <c r="U62" s="231">
        <v>0.20436031733546511</v>
      </c>
      <c r="V62" s="231">
        <v>0.18956244393828631</v>
      </c>
      <c r="W62" s="231">
        <v>0.18952854883351869</v>
      </c>
      <c r="DA62" s="73" t="s">
        <v>540</v>
      </c>
    </row>
    <row r="63" spans="1:105" ht="12" customHeight="1" x14ac:dyDescent="0.25">
      <c r="A63" s="64" t="s">
        <v>70</v>
      </c>
      <c r="B63" s="231">
        <v>1.126829380388128</v>
      </c>
      <c r="C63" s="231">
        <v>1.642012689869321</v>
      </c>
      <c r="D63" s="231">
        <v>1.2731110329110009</v>
      </c>
      <c r="E63" s="231">
        <v>1.4569234029487499</v>
      </c>
      <c r="F63" s="231">
        <v>1.461415144111758</v>
      </c>
      <c r="G63" s="231">
        <v>1.0640961488919241</v>
      </c>
      <c r="H63" s="231">
        <v>1.667877813545833</v>
      </c>
      <c r="I63" s="231">
        <v>1.392973110806355</v>
      </c>
      <c r="J63" s="231">
        <v>1.161376609473729</v>
      </c>
      <c r="K63" s="231">
        <v>0.89765639406754483</v>
      </c>
      <c r="L63" s="231">
        <v>0.42671258233586712</v>
      </c>
      <c r="M63" s="231">
        <v>0.1601770904537162</v>
      </c>
      <c r="N63" s="231">
        <v>0.14633299656246471</v>
      </c>
      <c r="O63" s="231">
        <v>0.29565592016109921</v>
      </c>
      <c r="P63" s="231">
        <v>0.15917292114385639</v>
      </c>
      <c r="Q63" s="231">
        <v>0.1557657869366493</v>
      </c>
      <c r="R63" s="231">
        <v>0.14942982625679921</v>
      </c>
      <c r="S63" s="231">
        <v>0.19595157941342409</v>
      </c>
      <c r="T63" s="231">
        <v>0.18456746093499121</v>
      </c>
      <c r="U63" s="231">
        <v>0.1169646693122713</v>
      </c>
      <c r="V63" s="231">
        <v>3.9826134226387991E-2</v>
      </c>
      <c r="W63" s="231">
        <v>2.0258404796694358E-3</v>
      </c>
      <c r="DA63" s="73" t="s">
        <v>541</v>
      </c>
    </row>
    <row r="64" spans="1:105" ht="12" customHeight="1" x14ac:dyDescent="0.25">
      <c r="A64" s="64" t="s">
        <v>34</v>
      </c>
      <c r="B64" s="231">
        <v>0</v>
      </c>
      <c r="C64" s="231">
        <v>0</v>
      </c>
      <c r="D64" s="231">
        <v>0</v>
      </c>
      <c r="E64" s="231">
        <v>0</v>
      </c>
      <c r="F64" s="231">
        <v>0</v>
      </c>
      <c r="G64" s="231">
        <v>0</v>
      </c>
      <c r="H64" s="231">
        <v>0</v>
      </c>
      <c r="I64" s="231">
        <v>0</v>
      </c>
      <c r="J64" s="231">
        <v>0</v>
      </c>
      <c r="K64" s="231">
        <v>0</v>
      </c>
      <c r="L64" s="231">
        <v>0</v>
      </c>
      <c r="M64" s="231">
        <v>0</v>
      </c>
      <c r="N64" s="231">
        <v>0</v>
      </c>
      <c r="O64" s="231">
        <v>0</v>
      </c>
      <c r="P64" s="231">
        <v>0</v>
      </c>
      <c r="Q64" s="231">
        <v>0</v>
      </c>
      <c r="R64" s="231">
        <v>0</v>
      </c>
      <c r="S64" s="231">
        <v>0</v>
      </c>
      <c r="T64" s="231">
        <v>0</v>
      </c>
      <c r="U64" s="231">
        <v>0</v>
      </c>
      <c r="V64" s="231">
        <v>0</v>
      </c>
      <c r="W64" s="231">
        <v>0</v>
      </c>
      <c r="DA64" s="73" t="s">
        <v>542</v>
      </c>
    </row>
    <row r="65" spans="1:105" ht="12" customHeight="1" x14ac:dyDescent="0.25">
      <c r="A65" s="64" t="s">
        <v>162</v>
      </c>
      <c r="B65" s="231">
        <v>8.1036278375471511</v>
      </c>
      <c r="C65" s="231">
        <v>10.11481440334029</v>
      </c>
      <c r="D65" s="231">
        <v>8.3753347266750087</v>
      </c>
      <c r="E65" s="231">
        <v>8.6729238760660543</v>
      </c>
      <c r="F65" s="231">
        <v>9.3018279555126622</v>
      </c>
      <c r="G65" s="231">
        <v>6.3038407611683498</v>
      </c>
      <c r="H65" s="231">
        <v>9.634902781966602</v>
      </c>
      <c r="I65" s="231">
        <v>8.5174744305127508</v>
      </c>
      <c r="J65" s="231">
        <v>7.9934541840157616</v>
      </c>
      <c r="K65" s="231">
        <v>9.7345611164710064</v>
      </c>
      <c r="L65" s="231">
        <v>7.647053301139163</v>
      </c>
      <c r="M65" s="231">
        <v>6.9591118253990194</v>
      </c>
      <c r="N65" s="231">
        <v>8.1785281414229409</v>
      </c>
      <c r="O65" s="231">
        <v>8.53348162451333</v>
      </c>
      <c r="P65" s="231">
        <v>8.3214964105495124</v>
      </c>
      <c r="Q65" s="231">
        <v>10.88410138027089</v>
      </c>
      <c r="R65" s="231">
        <v>11.02308448418129</v>
      </c>
      <c r="S65" s="231">
        <v>11.558223687417209</v>
      </c>
      <c r="T65" s="231">
        <v>9.7932016635023942</v>
      </c>
      <c r="U65" s="231">
        <v>8.7578621851873937</v>
      </c>
      <c r="V65" s="231">
        <v>7.569598456296446</v>
      </c>
      <c r="W65" s="231">
        <v>8.1464929597446432</v>
      </c>
      <c r="DA65" s="73" t="s">
        <v>543</v>
      </c>
    </row>
    <row r="66" spans="1:105" ht="12" customHeight="1" x14ac:dyDescent="0.25">
      <c r="A66" s="64" t="s">
        <v>36</v>
      </c>
      <c r="B66" s="231">
        <v>0</v>
      </c>
      <c r="C66" s="231">
        <v>0</v>
      </c>
      <c r="D66" s="231">
        <v>0</v>
      </c>
      <c r="E66" s="231">
        <v>0</v>
      </c>
      <c r="F66" s="231">
        <v>0</v>
      </c>
      <c r="G66" s="231">
        <v>0</v>
      </c>
      <c r="H66" s="231">
        <v>0</v>
      </c>
      <c r="I66" s="231">
        <v>0</v>
      </c>
      <c r="J66" s="231">
        <v>0</v>
      </c>
      <c r="K66" s="231">
        <v>0</v>
      </c>
      <c r="L66" s="231">
        <v>0</v>
      </c>
      <c r="M66" s="231">
        <v>0</v>
      </c>
      <c r="N66" s="231">
        <v>0</v>
      </c>
      <c r="O66" s="231">
        <v>0</v>
      </c>
      <c r="P66" s="231">
        <v>0</v>
      </c>
      <c r="Q66" s="231">
        <v>0</v>
      </c>
      <c r="R66" s="231">
        <v>0</v>
      </c>
      <c r="S66" s="231">
        <v>0</v>
      </c>
      <c r="T66" s="231">
        <v>0</v>
      </c>
      <c r="U66" s="231">
        <v>0</v>
      </c>
      <c r="V66" s="231">
        <v>0</v>
      </c>
      <c r="W66" s="231">
        <v>0</v>
      </c>
      <c r="DA66" s="73" t="s">
        <v>544</v>
      </c>
    </row>
    <row r="67" spans="1:105" ht="12" customHeight="1" x14ac:dyDescent="0.25">
      <c r="A67" s="64" t="s">
        <v>73</v>
      </c>
      <c r="B67" s="231">
        <v>0</v>
      </c>
      <c r="C67" s="231">
        <v>0</v>
      </c>
      <c r="D67" s="231">
        <v>0</v>
      </c>
      <c r="E67" s="231">
        <v>0</v>
      </c>
      <c r="F67" s="231">
        <v>0</v>
      </c>
      <c r="G67" s="231">
        <v>4.9934044822916919</v>
      </c>
      <c r="H67" s="231">
        <v>0</v>
      </c>
      <c r="I67" s="231">
        <v>0</v>
      </c>
      <c r="J67" s="231">
        <v>0</v>
      </c>
      <c r="K67" s="231">
        <v>0</v>
      </c>
      <c r="L67" s="231">
        <v>0</v>
      </c>
      <c r="M67" s="231">
        <v>0</v>
      </c>
      <c r="N67" s="231">
        <v>0</v>
      </c>
      <c r="O67" s="231">
        <v>0</v>
      </c>
      <c r="P67" s="231">
        <v>0</v>
      </c>
      <c r="Q67" s="231">
        <v>0</v>
      </c>
      <c r="R67" s="231">
        <v>5.6498750689042213E-3</v>
      </c>
      <c r="S67" s="231">
        <v>0</v>
      </c>
      <c r="T67" s="231">
        <v>0</v>
      </c>
      <c r="U67" s="231">
        <v>0</v>
      </c>
      <c r="V67" s="231">
        <v>1.532945694027676</v>
      </c>
      <c r="W67" s="231">
        <v>0.14906636214509059</v>
      </c>
      <c r="DA67" s="73" t="s">
        <v>545</v>
      </c>
    </row>
    <row r="68" spans="1:105" ht="12" customHeight="1" x14ac:dyDescent="0.25">
      <c r="A68" s="64" t="s">
        <v>79</v>
      </c>
      <c r="B68" s="231">
        <v>0</v>
      </c>
      <c r="C68" s="231">
        <v>0</v>
      </c>
      <c r="D68" s="231">
        <v>0</v>
      </c>
      <c r="E68" s="231">
        <v>0</v>
      </c>
      <c r="F68" s="231">
        <v>0</v>
      </c>
      <c r="G68" s="231">
        <v>0</v>
      </c>
      <c r="H68" s="231">
        <v>0</v>
      </c>
      <c r="I68" s="231">
        <v>0</v>
      </c>
      <c r="J68" s="231">
        <v>0</v>
      </c>
      <c r="K68" s="231">
        <v>0</v>
      </c>
      <c r="L68" s="231">
        <v>0</v>
      </c>
      <c r="M68" s="231">
        <v>1.7281305186460709</v>
      </c>
      <c r="N68" s="231">
        <v>1.0551220011358089</v>
      </c>
      <c r="O68" s="231">
        <v>0.46420062935433981</v>
      </c>
      <c r="P68" s="231">
        <v>0.47168547647294828</v>
      </c>
      <c r="Q68" s="231">
        <v>0.41448314672732273</v>
      </c>
      <c r="R68" s="231">
        <v>0.54731175337379756</v>
      </c>
      <c r="S68" s="231">
        <v>9.7409297253842769E-4</v>
      </c>
      <c r="T68" s="231">
        <v>0.34939871329676109</v>
      </c>
      <c r="U68" s="231">
        <v>2.0410765687697041</v>
      </c>
      <c r="V68" s="231">
        <v>2.9118326858329051</v>
      </c>
      <c r="W68" s="231">
        <v>2.6239642819803022</v>
      </c>
      <c r="DA68" s="73" t="s">
        <v>546</v>
      </c>
    </row>
    <row r="69" spans="1:105" ht="12" customHeight="1" x14ac:dyDescent="0.25">
      <c r="A69" s="61" t="s">
        <v>547</v>
      </c>
      <c r="B69" s="265">
        <v>2.9062231132639038</v>
      </c>
      <c r="C69" s="265">
        <v>3.9258069405451179</v>
      </c>
      <c r="D69" s="265">
        <v>4.352559997885769</v>
      </c>
      <c r="E69" s="265">
        <v>4.5317646039421584</v>
      </c>
      <c r="F69" s="265">
        <v>4.6856428561960008</v>
      </c>
      <c r="G69" s="265">
        <v>4.2967848109536488</v>
      </c>
      <c r="H69" s="265">
        <v>4.6803955591022346</v>
      </c>
      <c r="I69" s="265">
        <v>4.6962972027009284</v>
      </c>
      <c r="J69" s="265">
        <v>3.8624493594061899</v>
      </c>
      <c r="K69" s="265">
        <v>2.7296188167492672</v>
      </c>
      <c r="L69" s="265">
        <v>3.7377501556305779</v>
      </c>
      <c r="M69" s="265">
        <v>3.5155988720249161</v>
      </c>
      <c r="N69" s="265">
        <v>3.3102217338290352</v>
      </c>
      <c r="O69" s="265">
        <v>3.3110512317451528</v>
      </c>
      <c r="P69" s="265">
        <v>3.4875948841718989</v>
      </c>
      <c r="Q69" s="265">
        <v>3.8346626618939341</v>
      </c>
      <c r="R69" s="265">
        <v>3.7762972665662908</v>
      </c>
      <c r="S69" s="265">
        <v>3.8980890489471491</v>
      </c>
      <c r="T69" s="265">
        <v>3.590552445145633</v>
      </c>
      <c r="U69" s="265">
        <v>3.6862887798951252</v>
      </c>
      <c r="V69" s="265">
        <v>4.0352844963527472</v>
      </c>
      <c r="W69" s="265">
        <v>3.8277565194803742</v>
      </c>
      <c r="DA69" s="74" t="s">
        <v>548</v>
      </c>
    </row>
    <row r="70" spans="1:105" ht="12" hidden="1" customHeight="1" x14ac:dyDescent="0.25">
      <c r="A70" s="11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DA70" s="125"/>
    </row>
    <row r="71" spans="1:105" ht="12" customHeight="1" x14ac:dyDescent="0.25">
      <c r="A71" s="128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300"/>
      <c r="R71" s="300"/>
      <c r="S71" s="300"/>
      <c r="T71" s="300"/>
      <c r="U71" s="300"/>
      <c r="V71" s="300"/>
      <c r="W71" s="300"/>
      <c r="DA71" s="124"/>
    </row>
    <row r="72" spans="1:105" ht="15" customHeight="1" x14ac:dyDescent="0.25">
      <c r="A72" s="34" t="s">
        <v>81</v>
      </c>
      <c r="B72" s="225">
        <v>58.587088666244227</v>
      </c>
      <c r="C72" s="225">
        <v>50.680595192534312</v>
      </c>
      <c r="D72" s="225">
        <v>54.925071011241911</v>
      </c>
      <c r="E72" s="225">
        <v>48.097270619835001</v>
      </c>
      <c r="F72" s="225">
        <v>49.626759528311958</v>
      </c>
      <c r="G72" s="225">
        <v>50.314423218545677</v>
      </c>
      <c r="H72" s="225">
        <v>52.036586467210732</v>
      </c>
      <c r="I72" s="225">
        <v>46.302222713152489</v>
      </c>
      <c r="J72" s="225">
        <v>42.406716948699199</v>
      </c>
      <c r="K72" s="225">
        <v>30.09531142770259</v>
      </c>
      <c r="L72" s="225">
        <v>36.704009866254857</v>
      </c>
      <c r="M72" s="225">
        <v>40.316248581398789</v>
      </c>
      <c r="N72" s="225">
        <v>37.368443204143823</v>
      </c>
      <c r="O72" s="225">
        <v>35.609226228879429</v>
      </c>
      <c r="P72" s="225">
        <v>35.005486323680593</v>
      </c>
      <c r="Q72" s="225">
        <v>36.224798367075437</v>
      </c>
      <c r="R72" s="225">
        <v>33.872562633081117</v>
      </c>
      <c r="S72" s="225">
        <v>34.920281744866926</v>
      </c>
      <c r="T72" s="225">
        <v>34.513264253255009</v>
      </c>
      <c r="U72" s="225">
        <v>31.489159843198351</v>
      </c>
      <c r="V72" s="225">
        <v>25.991395388499189</v>
      </c>
      <c r="W72" s="225">
        <v>26.001325660990879</v>
      </c>
      <c r="DA72" s="89" t="s">
        <v>549</v>
      </c>
    </row>
    <row r="73" spans="1:105" ht="12" customHeight="1" x14ac:dyDescent="0.25">
      <c r="A73" s="55" t="s">
        <v>92</v>
      </c>
      <c r="B73" s="261">
        <v>0.1004892652398041</v>
      </c>
      <c r="C73" s="261">
        <v>8.6927954413713274E-2</v>
      </c>
      <c r="D73" s="261">
        <v>9.4208129381632852E-2</v>
      </c>
      <c r="E73" s="261">
        <v>8.2497005648438301E-2</v>
      </c>
      <c r="F73" s="261">
        <v>8.5120403057423785E-2</v>
      </c>
      <c r="G73" s="261">
        <v>8.6299891926680278E-2</v>
      </c>
      <c r="H73" s="261">
        <v>8.9253766635600418E-2</v>
      </c>
      <c r="I73" s="261">
        <v>7.9418118314774661E-2</v>
      </c>
      <c r="J73" s="261">
        <v>7.2736500898366446E-2</v>
      </c>
      <c r="K73" s="261">
        <v>5.1619832993580493E-2</v>
      </c>
      <c r="L73" s="261">
        <v>6.295515047391273E-2</v>
      </c>
      <c r="M73" s="261">
        <v>6.9150904907537461E-2</v>
      </c>
      <c r="N73" s="261">
        <v>6.4094794368955321E-2</v>
      </c>
      <c r="O73" s="261">
        <v>6.1077364671256712E-2</v>
      </c>
      <c r="P73" s="261">
        <v>6.0041822867574063E-2</v>
      </c>
      <c r="Q73" s="261">
        <v>6.2133201260503493E-2</v>
      </c>
      <c r="R73" s="261">
        <v>5.8098618795982902E-2</v>
      </c>
      <c r="S73" s="261">
        <v>5.9895678969447953E-2</v>
      </c>
      <c r="T73" s="261">
        <v>5.9197557768937148E-2</v>
      </c>
      <c r="U73" s="261">
        <v>5.4010578229717103E-2</v>
      </c>
      <c r="V73" s="261">
        <v>4.4580747816712507E-2</v>
      </c>
      <c r="W73" s="261">
        <v>4.4597780337181633E-2</v>
      </c>
      <c r="DA73" s="67" t="s">
        <v>550</v>
      </c>
    </row>
    <row r="74" spans="1:105" ht="12" customHeight="1" x14ac:dyDescent="0.25">
      <c r="A74" s="202" t="s">
        <v>93</v>
      </c>
      <c r="B74" s="226">
        <v>5.2271382098721453E-2</v>
      </c>
      <c r="C74" s="226">
        <v>4.5217211105844729E-2</v>
      </c>
      <c r="D74" s="226">
        <v>4.9004131097602571E-2</v>
      </c>
      <c r="E74" s="226">
        <v>4.2912369733815223E-2</v>
      </c>
      <c r="F74" s="226">
        <v>4.4276979257376142E-2</v>
      </c>
      <c r="G74" s="226">
        <v>4.4890512585726849E-2</v>
      </c>
      <c r="H74" s="226">
        <v>4.6427026095038029E-2</v>
      </c>
      <c r="I74" s="226">
        <v>4.1310828555533238E-2</v>
      </c>
      <c r="J74" s="226">
        <v>3.7835259536523211E-2</v>
      </c>
      <c r="K74" s="226">
        <v>2.6851027399201768E-2</v>
      </c>
      <c r="L74" s="226">
        <v>3.2747306069473771E-2</v>
      </c>
      <c r="M74" s="226">
        <v>3.5970144316096402E-2</v>
      </c>
      <c r="N74" s="226">
        <v>3.3340113284772717E-2</v>
      </c>
      <c r="O74" s="226">
        <v>3.1770540452211518E-2</v>
      </c>
      <c r="P74" s="226">
        <v>3.1231883898495828E-2</v>
      </c>
      <c r="Q74" s="226">
        <v>3.2319753720500687E-2</v>
      </c>
      <c r="R74" s="226">
        <v>3.0221089737750999E-2</v>
      </c>
      <c r="S74" s="226">
        <v>3.1155864400073612E-2</v>
      </c>
      <c r="T74" s="226">
        <v>3.0792723521930691E-2</v>
      </c>
      <c r="U74" s="226">
        <v>2.8094618517522481E-2</v>
      </c>
      <c r="V74" s="226">
        <v>2.318951479855268E-2</v>
      </c>
      <c r="W74" s="226">
        <v>2.3198374584554881E-2</v>
      </c>
      <c r="DA74" s="174" t="s">
        <v>551</v>
      </c>
    </row>
    <row r="75" spans="1:105" ht="12" customHeight="1" x14ac:dyDescent="0.25">
      <c r="A75" s="202" t="s">
        <v>94</v>
      </c>
      <c r="B75" s="226">
        <v>1.2235105101928641</v>
      </c>
      <c r="C75" s="226">
        <v>1.058394303122199</v>
      </c>
      <c r="D75" s="226">
        <v>1.14703432420342</v>
      </c>
      <c r="E75" s="226">
        <v>1.0044451338104039</v>
      </c>
      <c r="F75" s="226">
        <v>1.0363863993241571</v>
      </c>
      <c r="G75" s="226">
        <v>1.0507473066782611</v>
      </c>
      <c r="H75" s="226">
        <v>1.086712309940371</v>
      </c>
      <c r="I75" s="226">
        <v>0.96695803502977762</v>
      </c>
      <c r="J75" s="226">
        <v>0.88560577203377988</v>
      </c>
      <c r="K75" s="226">
        <v>0.62849905461373812</v>
      </c>
      <c r="L75" s="226">
        <v>0.76651260303070767</v>
      </c>
      <c r="M75" s="226">
        <v>0.8419492245446959</v>
      </c>
      <c r="N75" s="226">
        <v>0.78038837652884463</v>
      </c>
      <c r="O75" s="226">
        <v>0.74364955731176507</v>
      </c>
      <c r="P75" s="226">
        <v>0.73104128241268718</v>
      </c>
      <c r="Q75" s="226">
        <v>0.75650493207151537</v>
      </c>
      <c r="R75" s="226">
        <v>0.70738173430704931</v>
      </c>
      <c r="S75" s="226">
        <v>0.72926190234725274</v>
      </c>
      <c r="T75" s="226">
        <v>0.72076190362425396</v>
      </c>
      <c r="U75" s="226">
        <v>0.65760765558346657</v>
      </c>
      <c r="V75" s="226">
        <v>0.54279443058759524</v>
      </c>
      <c r="W75" s="226">
        <v>0.54300181062723729</v>
      </c>
      <c r="DA75" s="174" t="s">
        <v>552</v>
      </c>
    </row>
    <row r="76" spans="1:105" ht="12" customHeight="1" x14ac:dyDescent="0.25">
      <c r="A76" s="202" t="s">
        <v>95</v>
      </c>
      <c r="B76" s="226">
        <v>3.3496421746601383E-2</v>
      </c>
      <c r="C76" s="226">
        <v>2.897598480457109E-2</v>
      </c>
      <c r="D76" s="226">
        <v>3.1402709793877617E-2</v>
      </c>
      <c r="E76" s="226">
        <v>2.7499001882812769E-2</v>
      </c>
      <c r="F76" s="226">
        <v>2.8373467685807931E-2</v>
      </c>
      <c r="G76" s="226">
        <v>2.8766630642226749E-2</v>
      </c>
      <c r="H76" s="226">
        <v>2.9751255545200129E-2</v>
      </c>
      <c r="I76" s="226">
        <v>2.647270610492489E-2</v>
      </c>
      <c r="J76" s="226">
        <v>2.4245500299455491E-2</v>
      </c>
      <c r="K76" s="226">
        <v>1.720661099786017E-2</v>
      </c>
      <c r="L76" s="226">
        <v>2.0985050157970909E-2</v>
      </c>
      <c r="M76" s="226">
        <v>2.3050301635845819E-2</v>
      </c>
      <c r="N76" s="226">
        <v>2.1364931456318449E-2</v>
      </c>
      <c r="O76" s="226">
        <v>2.035912155708557E-2</v>
      </c>
      <c r="P76" s="226">
        <v>2.0013940955858019E-2</v>
      </c>
      <c r="Q76" s="226">
        <v>2.0711067086834501E-2</v>
      </c>
      <c r="R76" s="226">
        <v>1.9366206265327628E-2</v>
      </c>
      <c r="S76" s="226">
        <v>1.9965226323149309E-2</v>
      </c>
      <c r="T76" s="226">
        <v>1.9732519256312381E-2</v>
      </c>
      <c r="U76" s="226">
        <v>1.8003526076572369E-2</v>
      </c>
      <c r="V76" s="226">
        <v>1.4860249272237509E-2</v>
      </c>
      <c r="W76" s="226">
        <v>1.486592677906054E-2</v>
      </c>
      <c r="DA76" s="174" t="s">
        <v>553</v>
      </c>
    </row>
    <row r="77" spans="1:105" ht="12" customHeight="1" x14ac:dyDescent="0.25">
      <c r="A77" s="56" t="s">
        <v>96</v>
      </c>
      <c r="B77" s="262">
        <v>0.1526341517188618</v>
      </c>
      <c r="C77" s="262">
        <v>0.1381368895853505</v>
      </c>
      <c r="D77" s="262">
        <v>0.14668033035944791</v>
      </c>
      <c r="E77" s="262">
        <v>0.13265071705139539</v>
      </c>
      <c r="F77" s="262">
        <v>0.1365117872266314</v>
      </c>
      <c r="G77" s="262">
        <v>0.12996301655320791</v>
      </c>
      <c r="H77" s="262">
        <v>0.14257788565487589</v>
      </c>
      <c r="I77" s="262">
        <v>0.12818309006234169</v>
      </c>
      <c r="J77" s="262">
        <v>0.116656792174111</v>
      </c>
      <c r="K77" s="262">
        <v>8.1583585237922335E-2</v>
      </c>
      <c r="L77" s="262">
        <v>0.1020786743739448</v>
      </c>
      <c r="M77" s="262">
        <v>0.1108397387444731</v>
      </c>
      <c r="N77" s="262">
        <v>0.1025178084225703</v>
      </c>
      <c r="O77" s="262">
        <v>9.7538566320770209E-2</v>
      </c>
      <c r="P77" s="262">
        <v>9.6482716859337736E-2</v>
      </c>
      <c r="Q77" s="262">
        <v>9.9186080348489247E-2</v>
      </c>
      <c r="R77" s="262">
        <v>9.2582328820199733E-2</v>
      </c>
      <c r="S77" s="262">
        <v>9.5883249856557606E-2</v>
      </c>
      <c r="T77" s="262">
        <v>9.4822153703922746E-2</v>
      </c>
      <c r="U77" s="262">
        <v>8.5382721657091931E-2</v>
      </c>
      <c r="V77" s="262">
        <v>6.9041703327950593E-2</v>
      </c>
      <c r="W77" s="262">
        <v>7.0250734235617229E-2</v>
      </c>
      <c r="DA77" s="68" t="s">
        <v>554</v>
      </c>
    </row>
    <row r="78" spans="1:105" ht="12" customHeight="1" x14ac:dyDescent="0.25">
      <c r="A78" s="37" t="s">
        <v>160</v>
      </c>
      <c r="B78" s="228">
        <v>1.9257417707349599E-3</v>
      </c>
      <c r="C78" s="228">
        <v>1.7050514999826329E-3</v>
      </c>
      <c r="D78" s="228">
        <v>1.618856009130754E-3</v>
      </c>
      <c r="E78" s="228">
        <v>1.9690007404927082E-3</v>
      </c>
      <c r="F78" s="228">
        <v>1.6725197613791101E-3</v>
      </c>
      <c r="G78" s="228">
        <v>1.8650564575173781E-3</v>
      </c>
      <c r="H78" s="228">
        <v>2.0353397768842298E-3</v>
      </c>
      <c r="I78" s="228">
        <v>1.463274687482747E-3</v>
      </c>
      <c r="J78" s="228">
        <v>1.4027746092845641E-3</v>
      </c>
      <c r="K78" s="228">
        <v>9.8364926625132488E-4</v>
      </c>
      <c r="L78" s="228">
        <v>9.4495065050238651E-4</v>
      </c>
      <c r="M78" s="228">
        <v>8.004155255797766E-4</v>
      </c>
      <c r="N78" s="228">
        <v>8.2088547518598511E-4</v>
      </c>
      <c r="O78" s="228">
        <v>7.6103275616790772E-4</v>
      </c>
      <c r="P78" s="228">
        <v>6.2666264399900131E-4</v>
      </c>
      <c r="Q78" s="228">
        <v>5.9846778180340553E-4</v>
      </c>
      <c r="R78" s="228">
        <v>6.4339265575284852E-4</v>
      </c>
      <c r="S78" s="228">
        <v>5.8072029884364033E-4</v>
      </c>
      <c r="T78" s="228">
        <v>6.2240940189864662E-4</v>
      </c>
      <c r="U78" s="228">
        <v>7.7243760966502751E-4</v>
      </c>
      <c r="V78" s="228">
        <v>5.8297707063396313E-4</v>
      </c>
      <c r="W78" s="228">
        <v>5.8807103665489571E-4</v>
      </c>
      <c r="DA78" s="69" t="s">
        <v>555</v>
      </c>
    </row>
    <row r="79" spans="1:105" ht="12" customHeight="1" x14ac:dyDescent="0.25">
      <c r="A79" s="37" t="s">
        <v>162</v>
      </c>
      <c r="B79" s="228">
        <v>7.4973265240284429E-2</v>
      </c>
      <c r="C79" s="228">
        <v>5.9301358278660718E-2</v>
      </c>
      <c r="D79" s="228">
        <v>5.8557926512792187E-2</v>
      </c>
      <c r="E79" s="228">
        <v>4.1618305377893523E-2</v>
      </c>
      <c r="F79" s="228">
        <v>4.4341150912491953E-2</v>
      </c>
      <c r="G79" s="228">
        <v>5.2778011805556968E-2</v>
      </c>
      <c r="H79" s="228">
        <v>5.0633036770218721E-2</v>
      </c>
      <c r="I79" s="228">
        <v>3.9304209622510827E-2</v>
      </c>
      <c r="J79" s="228">
        <v>4.1915265098606311E-2</v>
      </c>
      <c r="K79" s="228">
        <v>4.2867562083619637E-2</v>
      </c>
      <c r="L79" s="228">
        <v>3.2633603607700762E-2</v>
      </c>
      <c r="M79" s="228">
        <v>3.975727027166906E-2</v>
      </c>
      <c r="N79" s="228">
        <v>4.1931039399083249E-2</v>
      </c>
      <c r="O79" s="228">
        <v>3.9852895443515932E-2</v>
      </c>
      <c r="P79" s="228">
        <v>3.6308727317606877E-2</v>
      </c>
      <c r="Q79" s="228">
        <v>4.1158597192610911E-2</v>
      </c>
      <c r="R79" s="228">
        <v>3.9911539072954742E-2</v>
      </c>
      <c r="S79" s="228">
        <v>4.0620307003793828E-2</v>
      </c>
      <c r="T79" s="228">
        <v>3.8538807285938677E-2</v>
      </c>
      <c r="U79" s="228">
        <v>3.3102816732257498E-2</v>
      </c>
      <c r="V79" s="228">
        <v>2.3279412536819429E-2</v>
      </c>
      <c r="W79" s="228">
        <v>2.5277018103204041E-2</v>
      </c>
      <c r="DA79" s="69" t="s">
        <v>556</v>
      </c>
    </row>
    <row r="80" spans="1:105" ht="12" customHeight="1" x14ac:dyDescent="0.25">
      <c r="A80" s="37" t="s">
        <v>97</v>
      </c>
      <c r="B80" s="228">
        <v>0</v>
      </c>
      <c r="C80" s="228">
        <v>0</v>
      </c>
      <c r="D80" s="228">
        <v>0</v>
      </c>
      <c r="E80" s="228">
        <v>0</v>
      </c>
      <c r="F80" s="228">
        <v>0</v>
      </c>
      <c r="G80" s="228">
        <v>0</v>
      </c>
      <c r="H80" s="228">
        <v>0</v>
      </c>
      <c r="I80" s="228">
        <v>0</v>
      </c>
      <c r="J80" s="228">
        <v>0</v>
      </c>
      <c r="K80" s="228">
        <v>0</v>
      </c>
      <c r="L80" s="228">
        <v>0</v>
      </c>
      <c r="M80" s="228">
        <v>0</v>
      </c>
      <c r="N80" s="228">
        <v>0</v>
      </c>
      <c r="O80" s="228">
        <v>0</v>
      </c>
      <c r="P80" s="228">
        <v>0</v>
      </c>
      <c r="Q80" s="228">
        <v>0</v>
      </c>
      <c r="R80" s="228">
        <v>0</v>
      </c>
      <c r="S80" s="228">
        <v>0</v>
      </c>
      <c r="T80" s="228">
        <v>0</v>
      </c>
      <c r="U80" s="228">
        <v>0</v>
      </c>
      <c r="V80" s="228">
        <v>0</v>
      </c>
      <c r="W80" s="228">
        <v>0</v>
      </c>
      <c r="DA80" s="69" t="s">
        <v>557</v>
      </c>
    </row>
    <row r="81" spans="1:105" ht="12" customHeight="1" x14ac:dyDescent="0.25">
      <c r="A81" s="37" t="s">
        <v>78</v>
      </c>
      <c r="B81" s="228">
        <v>0</v>
      </c>
      <c r="C81" s="228">
        <v>0</v>
      </c>
      <c r="D81" s="228">
        <v>0</v>
      </c>
      <c r="E81" s="228">
        <v>0</v>
      </c>
      <c r="F81" s="228">
        <v>0</v>
      </c>
      <c r="G81" s="228">
        <v>0</v>
      </c>
      <c r="H81" s="228">
        <v>0</v>
      </c>
      <c r="I81" s="228">
        <v>0</v>
      </c>
      <c r="J81" s="228">
        <v>0</v>
      </c>
      <c r="K81" s="228">
        <v>0</v>
      </c>
      <c r="L81" s="228">
        <v>0</v>
      </c>
      <c r="M81" s="228">
        <v>0</v>
      </c>
      <c r="N81" s="228">
        <v>0</v>
      </c>
      <c r="O81" s="228">
        <v>0</v>
      </c>
      <c r="P81" s="228">
        <v>0</v>
      </c>
      <c r="Q81" s="228">
        <v>0</v>
      </c>
      <c r="R81" s="228">
        <v>0</v>
      </c>
      <c r="S81" s="228">
        <v>0</v>
      </c>
      <c r="T81" s="228">
        <v>0</v>
      </c>
      <c r="U81" s="228">
        <v>0</v>
      </c>
      <c r="V81" s="228">
        <v>0</v>
      </c>
      <c r="W81" s="228">
        <v>0</v>
      </c>
      <c r="DA81" s="69" t="s">
        <v>558</v>
      </c>
    </row>
    <row r="82" spans="1:105" ht="12" customHeight="1" x14ac:dyDescent="0.25">
      <c r="A82" s="37" t="s">
        <v>38</v>
      </c>
      <c r="B82" s="228">
        <v>7.57351447078424E-2</v>
      </c>
      <c r="C82" s="228">
        <v>7.7130479806707189E-2</v>
      </c>
      <c r="D82" s="228">
        <v>8.6503547837524952E-2</v>
      </c>
      <c r="E82" s="228">
        <v>8.9063410933009138E-2</v>
      </c>
      <c r="F82" s="228">
        <v>9.0498116552760341E-2</v>
      </c>
      <c r="G82" s="228">
        <v>7.5319948290133498E-2</v>
      </c>
      <c r="H82" s="228">
        <v>8.9909509107772914E-2</v>
      </c>
      <c r="I82" s="228">
        <v>8.7415605752348122E-2</v>
      </c>
      <c r="J82" s="228">
        <v>7.3338752466220153E-2</v>
      </c>
      <c r="K82" s="228">
        <v>3.7732373888051368E-2</v>
      </c>
      <c r="L82" s="228">
        <v>6.8500120115741622E-2</v>
      </c>
      <c r="M82" s="228">
        <v>7.0282052947224255E-2</v>
      </c>
      <c r="N82" s="228">
        <v>5.9765883548301021E-2</v>
      </c>
      <c r="O82" s="228">
        <v>5.6924638121086377E-2</v>
      </c>
      <c r="P82" s="228">
        <v>5.9547326897731852E-2</v>
      </c>
      <c r="Q82" s="228">
        <v>5.7429015374074917E-2</v>
      </c>
      <c r="R82" s="228">
        <v>5.2027397091492157E-2</v>
      </c>
      <c r="S82" s="228">
        <v>5.4682222553920141E-2</v>
      </c>
      <c r="T82" s="228">
        <v>5.5660937016085418E-2</v>
      </c>
      <c r="U82" s="228">
        <v>5.1507467315169413E-2</v>
      </c>
      <c r="V82" s="228">
        <v>4.5179313720497202E-2</v>
      </c>
      <c r="W82" s="228">
        <v>4.4385645095758278E-2</v>
      </c>
      <c r="DA82" s="69" t="s">
        <v>559</v>
      </c>
    </row>
    <row r="83" spans="1:105" ht="12" customHeight="1" x14ac:dyDescent="0.25">
      <c r="A83" s="57" t="s">
        <v>560</v>
      </c>
      <c r="B83" s="263">
        <v>13.93813936724492</v>
      </c>
      <c r="C83" s="263">
        <v>12.072153977806151</v>
      </c>
      <c r="D83" s="263">
        <v>12.82057722729337</v>
      </c>
      <c r="E83" s="263">
        <v>11.540967462757941</v>
      </c>
      <c r="F83" s="263">
        <v>11.88717934455812</v>
      </c>
      <c r="G83" s="263">
        <v>11.393722307237031</v>
      </c>
      <c r="H83" s="263">
        <v>12.43703971380261</v>
      </c>
      <c r="I83" s="263">
        <v>11.147098996994711</v>
      </c>
      <c r="J83" s="263">
        <v>10.164643996745919</v>
      </c>
      <c r="K83" s="263">
        <v>7.1187267955963938</v>
      </c>
      <c r="L83" s="263">
        <v>8.8393051115649559</v>
      </c>
      <c r="M83" s="263">
        <v>9.584831285619444</v>
      </c>
      <c r="N83" s="263">
        <v>8.8692562931102827</v>
      </c>
      <c r="O83" s="263">
        <v>8.4468627522146456</v>
      </c>
      <c r="P83" s="263">
        <v>8.3406729097991956</v>
      </c>
      <c r="Q83" s="263">
        <v>8.5717960126960655</v>
      </c>
      <c r="R83" s="263">
        <v>7.9988269854078444</v>
      </c>
      <c r="S83" s="263">
        <v>8.2834240964359083</v>
      </c>
      <c r="T83" s="263">
        <v>8.1939076246848614</v>
      </c>
      <c r="U83" s="263">
        <v>7.3774527759151489</v>
      </c>
      <c r="V83" s="263">
        <v>5.9602288193145023</v>
      </c>
      <c r="W83" s="263">
        <v>6.0653178097929246</v>
      </c>
      <c r="DA83" s="70" t="s">
        <v>561</v>
      </c>
    </row>
    <row r="84" spans="1:105" ht="12" customHeight="1" x14ac:dyDescent="0.25">
      <c r="A84" s="60" t="s">
        <v>562</v>
      </c>
      <c r="B84" s="264">
        <v>8.8973489080533152</v>
      </c>
      <c r="C84" s="264">
        <v>5.8342481497430336</v>
      </c>
      <c r="D84" s="264">
        <v>5.7632919164803704</v>
      </c>
      <c r="E84" s="264">
        <v>4.2543668945856226</v>
      </c>
      <c r="F84" s="264">
        <v>4.5013456385017916</v>
      </c>
      <c r="G84" s="264">
        <v>5.3202611470694023</v>
      </c>
      <c r="H84" s="264">
        <v>5.1545801537975438</v>
      </c>
      <c r="I84" s="264">
        <v>4.0292974730652471</v>
      </c>
      <c r="J84" s="264">
        <v>4.2202632939990679</v>
      </c>
      <c r="K84" s="264">
        <v>4.0225844738917624</v>
      </c>
      <c r="L84" s="264">
        <v>3.096484289303834</v>
      </c>
      <c r="M84" s="264">
        <v>3.6299643724082751</v>
      </c>
      <c r="N84" s="264">
        <v>3.802224575848383</v>
      </c>
      <c r="O84" s="264">
        <v>3.6360665685744631</v>
      </c>
      <c r="P84" s="264">
        <v>3.2703326546565359</v>
      </c>
      <c r="Q84" s="264">
        <v>3.662312920590395</v>
      </c>
      <c r="R84" s="264">
        <v>3.5444069816075112</v>
      </c>
      <c r="S84" s="264">
        <v>3.60054644218132</v>
      </c>
      <c r="T84" s="264">
        <v>3.43618597338464</v>
      </c>
      <c r="U84" s="264">
        <v>2.9712026719946758</v>
      </c>
      <c r="V84" s="264">
        <v>2.0773669603759548</v>
      </c>
      <c r="W84" s="264">
        <v>2.2553523736481469</v>
      </c>
      <c r="DA84" s="72" t="s">
        <v>563</v>
      </c>
    </row>
    <row r="85" spans="1:105" ht="12" customHeight="1" x14ac:dyDescent="0.25">
      <c r="A85" s="59" t="s">
        <v>33</v>
      </c>
      <c r="B85" s="232">
        <v>3.085210877185109</v>
      </c>
      <c r="C85" s="232">
        <v>0.1218049061016768</v>
      </c>
      <c r="D85" s="232">
        <v>0.12764779686639791</v>
      </c>
      <c r="E85" s="232">
        <v>0.1163508529266096</v>
      </c>
      <c r="F85" s="232">
        <v>0.1774716912507541</v>
      </c>
      <c r="G85" s="232">
        <v>0.19570928304304461</v>
      </c>
      <c r="H85" s="232">
        <v>0.1786223222096904</v>
      </c>
      <c r="I85" s="232">
        <v>0.18641872851846711</v>
      </c>
      <c r="J85" s="232">
        <v>0.2155639106234174</v>
      </c>
      <c r="K85" s="232">
        <v>9.9997417843544434E-2</v>
      </c>
      <c r="L85" s="232">
        <v>0.12870538993884389</v>
      </c>
      <c r="M85" s="232">
        <v>0.1160537553594919</v>
      </c>
      <c r="N85" s="232">
        <v>0.1140523576284965</v>
      </c>
      <c r="O85" s="232">
        <v>8.7024834578408303E-2</v>
      </c>
      <c r="P85" s="232">
        <v>6.6219073446703247E-2</v>
      </c>
      <c r="Q85" s="232">
        <v>4.2235969046685043E-2</v>
      </c>
      <c r="R85" s="232">
        <v>2.590044757186466E-2</v>
      </c>
      <c r="S85" s="232">
        <v>1.319680877849917E-2</v>
      </c>
      <c r="T85" s="232">
        <v>2.672481958213397E-2</v>
      </c>
      <c r="U85" s="232">
        <v>3.5495315063309892E-2</v>
      </c>
      <c r="V85" s="232">
        <v>1.6026712475356211E-2</v>
      </c>
      <c r="W85" s="232">
        <v>3.4610868486295333E-2</v>
      </c>
      <c r="DA85" s="71" t="s">
        <v>564</v>
      </c>
    </row>
    <row r="86" spans="1:105" ht="12" customHeight="1" x14ac:dyDescent="0.25">
      <c r="A86" s="59" t="s">
        <v>160</v>
      </c>
      <c r="B86" s="232">
        <v>0.12817379279110749</v>
      </c>
      <c r="C86" s="232">
        <v>0.1378955597779716</v>
      </c>
      <c r="D86" s="232">
        <v>0.13207237181783901</v>
      </c>
      <c r="E86" s="232">
        <v>0.1610910896417104</v>
      </c>
      <c r="F86" s="232">
        <v>0.13649955709782469</v>
      </c>
      <c r="G86" s="232">
        <v>0.15038974685190329</v>
      </c>
      <c r="H86" s="232">
        <v>0.16485775267955169</v>
      </c>
      <c r="I86" s="232">
        <v>0.1191469041580409</v>
      </c>
      <c r="J86" s="232">
        <v>0.11370013856692179</v>
      </c>
      <c r="K86" s="232">
        <v>8.0713663338283989E-2</v>
      </c>
      <c r="L86" s="232">
        <v>7.922150008708119E-2</v>
      </c>
      <c r="M86" s="232">
        <v>6.7817710641928305E-2</v>
      </c>
      <c r="N86" s="232">
        <v>6.9595770899052237E-2</v>
      </c>
      <c r="O86" s="232">
        <v>6.4316148505150467E-2</v>
      </c>
      <c r="P86" s="232">
        <v>5.3359117794140598E-2</v>
      </c>
      <c r="Q86" s="232">
        <v>5.1161724379139822E-2</v>
      </c>
      <c r="R86" s="232">
        <v>5.508522963476039E-2</v>
      </c>
      <c r="S86" s="232">
        <v>4.9731740661151567E-2</v>
      </c>
      <c r="T86" s="232">
        <v>5.3201596058834649E-2</v>
      </c>
      <c r="U86" s="232">
        <v>6.6078832357114009E-2</v>
      </c>
      <c r="V86" s="232">
        <v>5.0103006128075979E-2</v>
      </c>
      <c r="W86" s="232">
        <v>5.047871488223786E-2</v>
      </c>
      <c r="DA86" s="71" t="s">
        <v>565</v>
      </c>
    </row>
    <row r="87" spans="1:105" ht="12" customHeight="1" x14ac:dyDescent="0.25">
      <c r="A87" s="59" t="s">
        <v>70</v>
      </c>
      <c r="B87" s="232">
        <v>0.69388306010407674</v>
      </c>
      <c r="C87" s="232">
        <v>0.77856703722997544</v>
      </c>
      <c r="D87" s="232">
        <v>0.72619550206573102</v>
      </c>
      <c r="E87" s="232">
        <v>0.57198049237800119</v>
      </c>
      <c r="F87" s="232">
        <v>0.56855469036550688</v>
      </c>
      <c r="G87" s="232">
        <v>0.71838111773491542</v>
      </c>
      <c r="H87" s="232">
        <v>0.70994274484507625</v>
      </c>
      <c r="I87" s="232">
        <v>0.52339294506013434</v>
      </c>
      <c r="J87" s="232">
        <v>0.49360994346443338</v>
      </c>
      <c r="K87" s="232">
        <v>0.32436151844577521</v>
      </c>
      <c r="L87" s="232">
        <v>0.15266528716098171</v>
      </c>
      <c r="M87" s="232">
        <v>7.7533745533534787E-2</v>
      </c>
      <c r="N87" s="232">
        <v>6.3606722808947316E-2</v>
      </c>
      <c r="O87" s="232">
        <v>0.1166908709116989</v>
      </c>
      <c r="P87" s="232">
        <v>5.9136227594052439E-2</v>
      </c>
      <c r="Q87" s="232">
        <v>5.0355215370774697E-2</v>
      </c>
      <c r="R87" s="232">
        <v>4.6322468639597353E-2</v>
      </c>
      <c r="S87" s="232">
        <v>5.8974942750775562E-2</v>
      </c>
      <c r="T87" s="232">
        <v>6.2083647866173222E-2</v>
      </c>
      <c r="U87" s="232">
        <v>3.7819909833588648E-2</v>
      </c>
      <c r="V87" s="232">
        <v>1.0526394394091681E-2</v>
      </c>
      <c r="W87" s="232">
        <v>5.3955894560220547E-4</v>
      </c>
      <c r="DA87" s="71" t="s">
        <v>566</v>
      </c>
    </row>
    <row r="88" spans="1:105" ht="12" customHeight="1" x14ac:dyDescent="0.25">
      <c r="A88" s="59" t="s">
        <v>162</v>
      </c>
      <c r="B88" s="232">
        <v>4.9900811779730212</v>
      </c>
      <c r="C88" s="232">
        <v>4.7959806466334101</v>
      </c>
      <c r="D88" s="232">
        <v>4.7773762457304034</v>
      </c>
      <c r="E88" s="232">
        <v>3.4049444596393008</v>
      </c>
      <c r="F88" s="232">
        <v>3.6188196997877071</v>
      </c>
      <c r="G88" s="232">
        <v>4.2557809994395397</v>
      </c>
      <c r="H88" s="232">
        <v>4.1011573340632257</v>
      </c>
      <c r="I88" s="232">
        <v>3.2003388953286049</v>
      </c>
      <c r="J88" s="232">
        <v>3.3973893013442948</v>
      </c>
      <c r="K88" s="232">
        <v>3.5175118742641578</v>
      </c>
      <c r="L88" s="232">
        <v>2.7358921121169271</v>
      </c>
      <c r="M88" s="232">
        <v>3.3685591608733199</v>
      </c>
      <c r="N88" s="232">
        <v>3.5549697245118872</v>
      </c>
      <c r="O88" s="232">
        <v>3.3680347145792049</v>
      </c>
      <c r="P88" s="232">
        <v>3.09161823582164</v>
      </c>
      <c r="Q88" s="232">
        <v>3.5185600117937961</v>
      </c>
      <c r="R88" s="232">
        <v>3.4170988357612888</v>
      </c>
      <c r="S88" s="232">
        <v>3.4786429499908929</v>
      </c>
      <c r="T88" s="232">
        <v>3.2941759098774979</v>
      </c>
      <c r="U88" s="232">
        <v>2.8318086147406638</v>
      </c>
      <c r="V88" s="232">
        <v>2.0007108473784312</v>
      </c>
      <c r="W88" s="232">
        <v>2.1697232313340109</v>
      </c>
      <c r="DA88" s="71" t="s">
        <v>567</v>
      </c>
    </row>
    <row r="89" spans="1:105" ht="12" customHeight="1" x14ac:dyDescent="0.25">
      <c r="A89" s="60" t="s">
        <v>568</v>
      </c>
      <c r="B89" s="264">
        <v>5.0407904591916051</v>
      </c>
      <c r="C89" s="264">
        <v>6.2379058280631154</v>
      </c>
      <c r="D89" s="264">
        <v>7.0572853108129996</v>
      </c>
      <c r="E89" s="264">
        <v>7.2866005681723154</v>
      </c>
      <c r="F89" s="264">
        <v>7.3858337060563226</v>
      </c>
      <c r="G89" s="264">
        <v>6.0734611601676276</v>
      </c>
      <c r="H89" s="264">
        <v>7.2824595600050657</v>
      </c>
      <c r="I89" s="264">
        <v>7.1178015239294616</v>
      </c>
      <c r="J89" s="264">
        <v>5.9443807027468489</v>
      </c>
      <c r="K89" s="264">
        <v>3.0961423217046322</v>
      </c>
      <c r="L89" s="264">
        <v>5.7428208222611206</v>
      </c>
      <c r="M89" s="264">
        <v>5.9548669132111689</v>
      </c>
      <c r="N89" s="264">
        <v>5.0670317172618988</v>
      </c>
      <c r="O89" s="264">
        <v>4.8107961836401829</v>
      </c>
      <c r="P89" s="264">
        <v>5.0703402551426597</v>
      </c>
      <c r="Q89" s="264">
        <v>4.9094830921056696</v>
      </c>
      <c r="R89" s="264">
        <v>4.4544200038003323</v>
      </c>
      <c r="S89" s="264">
        <v>4.6828776542545887</v>
      </c>
      <c r="T89" s="264">
        <v>4.7577216513002227</v>
      </c>
      <c r="U89" s="264">
        <v>4.4062501039204731</v>
      </c>
      <c r="V89" s="264">
        <v>3.8828618589385471</v>
      </c>
      <c r="W89" s="264">
        <v>3.8099654361447781</v>
      </c>
      <c r="DA89" s="72" t="s">
        <v>569</v>
      </c>
    </row>
    <row r="90" spans="1:105" ht="12" customHeight="1" x14ac:dyDescent="0.25">
      <c r="A90" s="57" t="s">
        <v>519</v>
      </c>
      <c r="B90" s="296">
        <v>26.73237863649377</v>
      </c>
      <c r="C90" s="296">
        <v>23.153548876915721</v>
      </c>
      <c r="D90" s="296">
        <v>24.58897244088616</v>
      </c>
      <c r="E90" s="296">
        <v>22.134770209783259</v>
      </c>
      <c r="F90" s="296">
        <v>22.798780438758651</v>
      </c>
      <c r="G90" s="296">
        <v>21.852364276963812</v>
      </c>
      <c r="H90" s="296">
        <v>23.85337425508893</v>
      </c>
      <c r="I90" s="296">
        <v>21.379357978470569</v>
      </c>
      <c r="J90" s="296">
        <v>19.49507784839188</v>
      </c>
      <c r="K90" s="296">
        <v>13.653221215225409</v>
      </c>
      <c r="L90" s="296">
        <v>16.95317035508711</v>
      </c>
      <c r="M90" s="296">
        <v>18.38303753054932</v>
      </c>
      <c r="N90" s="296">
        <v>17.01061463115467</v>
      </c>
      <c r="O90" s="296">
        <v>16.200493296353908</v>
      </c>
      <c r="P90" s="296">
        <v>15.99682858903504</v>
      </c>
      <c r="Q90" s="296">
        <v>16.440106571518129</v>
      </c>
      <c r="R90" s="296">
        <v>15.341191961692431</v>
      </c>
      <c r="S90" s="296">
        <v>15.88702936009966</v>
      </c>
      <c r="T90" s="296">
        <v>15.71534301416775</v>
      </c>
      <c r="U90" s="296">
        <v>14.14943959034316</v>
      </c>
      <c r="V90" s="296">
        <v>11.43130294223422</v>
      </c>
      <c r="W90" s="296">
        <v>11.632856292360559</v>
      </c>
      <c r="DA90" s="70" t="s">
        <v>570</v>
      </c>
    </row>
    <row r="91" spans="1:105" ht="12" customHeight="1" x14ac:dyDescent="0.25">
      <c r="A91" s="60" t="s">
        <v>521</v>
      </c>
      <c r="B91" s="264">
        <v>17.06449430617867</v>
      </c>
      <c r="C91" s="264">
        <v>11.18968080952849</v>
      </c>
      <c r="D91" s="264">
        <v>11.053591705795281</v>
      </c>
      <c r="E91" s="264">
        <v>8.159578813790219</v>
      </c>
      <c r="F91" s="264">
        <v>8.6332668092660221</v>
      </c>
      <c r="G91" s="264">
        <v>10.20388960686641</v>
      </c>
      <c r="H91" s="264">
        <v>9.8861250237813696</v>
      </c>
      <c r="I91" s="264">
        <v>7.7279113697324693</v>
      </c>
      <c r="J91" s="264">
        <v>8.0941704877772107</v>
      </c>
      <c r="K91" s="264">
        <v>7.7150363057828457</v>
      </c>
      <c r="L91" s="264">
        <v>5.9388407794337041</v>
      </c>
      <c r="M91" s="264">
        <v>6.9620183500418973</v>
      </c>
      <c r="N91" s="264">
        <v>7.2924013991009513</v>
      </c>
      <c r="O91" s="264">
        <v>6.9737219364482801</v>
      </c>
      <c r="P91" s="264">
        <v>6.2722698122115963</v>
      </c>
      <c r="Q91" s="264">
        <v>7.024060608019135</v>
      </c>
      <c r="R91" s="264">
        <v>6.7979252450890666</v>
      </c>
      <c r="S91" s="264">
        <v>6.905596812790157</v>
      </c>
      <c r="T91" s="264">
        <v>6.590364903496015</v>
      </c>
      <c r="U91" s="264">
        <v>5.6985593801838768</v>
      </c>
      <c r="V91" s="264">
        <v>3.9842448614207751</v>
      </c>
      <c r="W91" s="264">
        <v>4.3256084634053007</v>
      </c>
      <c r="DA91" s="72" t="s">
        <v>571</v>
      </c>
    </row>
    <row r="92" spans="1:105" ht="12" customHeight="1" x14ac:dyDescent="0.25">
      <c r="A92" s="59" t="s">
        <v>33</v>
      </c>
      <c r="B92" s="299">
        <v>5.9172191617024881</v>
      </c>
      <c r="C92" s="299">
        <v>0.23361330977537931</v>
      </c>
      <c r="D92" s="299">
        <v>0.24481956651731271</v>
      </c>
      <c r="E92" s="299">
        <v>0.22315281639545931</v>
      </c>
      <c r="F92" s="299">
        <v>0.34037831899738319</v>
      </c>
      <c r="G92" s="299">
        <v>0.37535674734880597</v>
      </c>
      <c r="H92" s="299">
        <v>0.34258514888010361</v>
      </c>
      <c r="I92" s="299">
        <v>0.35753811210989822</v>
      </c>
      <c r="J92" s="299">
        <v>0.41343653749729647</v>
      </c>
      <c r="K92" s="299">
        <v>0.19178806912688379</v>
      </c>
      <c r="L92" s="299">
        <v>0.24684795622637229</v>
      </c>
      <c r="M92" s="299">
        <v>0.2225830039946135</v>
      </c>
      <c r="N92" s="299">
        <v>0.21874446281364929</v>
      </c>
      <c r="O92" s="299">
        <v>0.16690755971312199</v>
      </c>
      <c r="P92" s="299">
        <v>0.12700356178781461</v>
      </c>
      <c r="Q92" s="299">
        <v>8.1005641204059231E-2</v>
      </c>
      <c r="R92" s="299">
        <v>4.967525098600023E-2</v>
      </c>
      <c r="S92" s="299">
        <v>2.5310558300865749E-2</v>
      </c>
      <c r="T92" s="299">
        <v>5.125633897308373E-2</v>
      </c>
      <c r="U92" s="299">
        <v>6.8077537258949064E-2</v>
      </c>
      <c r="V92" s="299">
        <v>3.0738116107252449E-2</v>
      </c>
      <c r="W92" s="299">
        <v>6.6381230445138134E-2</v>
      </c>
      <c r="DA92" s="71" t="s">
        <v>572</v>
      </c>
    </row>
    <row r="93" spans="1:105" ht="12" customHeight="1" x14ac:dyDescent="0.25">
      <c r="A93" s="59" t="s">
        <v>160</v>
      </c>
      <c r="B93" s="299">
        <v>0.24582838999439979</v>
      </c>
      <c r="C93" s="299">
        <v>0.26447406064390971</v>
      </c>
      <c r="D93" s="299">
        <v>0.25330559250622131</v>
      </c>
      <c r="E93" s="299">
        <v>0.30896146822779091</v>
      </c>
      <c r="F93" s="299">
        <v>0.26179662492311712</v>
      </c>
      <c r="G93" s="299">
        <v>0.28843703954771072</v>
      </c>
      <c r="H93" s="299">
        <v>0.31618566507864798</v>
      </c>
      <c r="I93" s="299">
        <v>0.22851544753554581</v>
      </c>
      <c r="J93" s="299">
        <v>0.21806893123307611</v>
      </c>
      <c r="K93" s="299">
        <v>0.15480317369821139</v>
      </c>
      <c r="L93" s="299">
        <v>0.15194130871267711</v>
      </c>
      <c r="M93" s="299">
        <v>0.1300696363677237</v>
      </c>
      <c r="N93" s="299">
        <v>0.13347983185935719</v>
      </c>
      <c r="O93" s="299">
        <v>0.1233538845451002</v>
      </c>
      <c r="P93" s="299">
        <v>0.10233906427527641</v>
      </c>
      <c r="Q93" s="299">
        <v>9.812461704990405E-2</v>
      </c>
      <c r="R93" s="299">
        <v>0.1056496263292634</v>
      </c>
      <c r="S93" s="299">
        <v>9.538200806989075E-2</v>
      </c>
      <c r="T93" s="299">
        <v>0.102036948579578</v>
      </c>
      <c r="U93" s="299">
        <v>0.126734589164675</v>
      </c>
      <c r="V93" s="299">
        <v>9.6094069326775694E-2</v>
      </c>
      <c r="W93" s="299">
        <v>9.6814652498508319E-2</v>
      </c>
      <c r="DA93" s="71" t="s">
        <v>573</v>
      </c>
    </row>
    <row r="94" spans="1:105" ht="12" customHeight="1" x14ac:dyDescent="0.25">
      <c r="A94" s="59" t="s">
        <v>70</v>
      </c>
      <c r="B94" s="299">
        <v>1.3308192868082691</v>
      </c>
      <c r="C94" s="299">
        <v>1.493237245283682</v>
      </c>
      <c r="D94" s="299">
        <v>1.3927922955743171</v>
      </c>
      <c r="E94" s="299">
        <v>1.0970186688525869</v>
      </c>
      <c r="F94" s="299">
        <v>1.0904482196614369</v>
      </c>
      <c r="G94" s="299">
        <v>1.377804851752845</v>
      </c>
      <c r="H94" s="299">
        <v>1.361620641420064</v>
      </c>
      <c r="I94" s="299">
        <v>1.0038311437678451</v>
      </c>
      <c r="J94" s="299">
        <v>0.94670942510727518</v>
      </c>
      <c r="K94" s="299">
        <v>0.62210275688429029</v>
      </c>
      <c r="L94" s="299">
        <v>0.29280136706246079</v>
      </c>
      <c r="M94" s="299">
        <v>0.14870431325854239</v>
      </c>
      <c r="N94" s="299">
        <v>0.12199325556689319</v>
      </c>
      <c r="O94" s="299">
        <v>0.22380494716278301</v>
      </c>
      <c r="P94" s="299">
        <v>0.1134191577172154</v>
      </c>
      <c r="Q94" s="299">
        <v>9.6577789053907237E-2</v>
      </c>
      <c r="R94" s="299">
        <v>8.8843262247821478E-2</v>
      </c>
      <c r="S94" s="299">
        <v>0.1131098246430364</v>
      </c>
      <c r="T94" s="299">
        <v>0.1190721041140905</v>
      </c>
      <c r="U94" s="299">
        <v>7.2535947807027004E-2</v>
      </c>
      <c r="V94" s="299">
        <v>2.0188889865831939E-2</v>
      </c>
      <c r="W94" s="299">
        <v>1.03483640466687E-3</v>
      </c>
      <c r="DA94" s="71" t="s">
        <v>574</v>
      </c>
    </row>
    <row r="95" spans="1:105" ht="12" customHeight="1" x14ac:dyDescent="0.25">
      <c r="A95" s="59" t="s">
        <v>162</v>
      </c>
      <c r="B95" s="299">
        <v>9.570627467673507</v>
      </c>
      <c r="C95" s="299">
        <v>9.1983561938255143</v>
      </c>
      <c r="D95" s="299">
        <v>9.1626742511974264</v>
      </c>
      <c r="E95" s="299">
        <v>6.5304458603143818</v>
      </c>
      <c r="F95" s="299">
        <v>6.9406436456840854</v>
      </c>
      <c r="G95" s="299">
        <v>8.1622909682170501</v>
      </c>
      <c r="H95" s="299">
        <v>7.8657335684025549</v>
      </c>
      <c r="I95" s="299">
        <v>6.1380266663191803</v>
      </c>
      <c r="J95" s="299">
        <v>6.5159555939395624</v>
      </c>
      <c r="K95" s="299">
        <v>6.7463423060734602</v>
      </c>
      <c r="L95" s="299">
        <v>5.2472501474321938</v>
      </c>
      <c r="M95" s="299">
        <v>6.4606613964210178</v>
      </c>
      <c r="N95" s="299">
        <v>6.818183848861052</v>
      </c>
      <c r="O95" s="299">
        <v>6.4596555450272746</v>
      </c>
      <c r="P95" s="299">
        <v>5.9295080284312904</v>
      </c>
      <c r="Q95" s="299">
        <v>6.7483525607112647</v>
      </c>
      <c r="R95" s="299">
        <v>6.5537571055259827</v>
      </c>
      <c r="S95" s="299">
        <v>6.6717944217763643</v>
      </c>
      <c r="T95" s="299">
        <v>6.3179995118292629</v>
      </c>
      <c r="U95" s="299">
        <v>5.4312113059532257</v>
      </c>
      <c r="V95" s="299">
        <v>3.8372237861209149</v>
      </c>
      <c r="W95" s="299">
        <v>4.1613777440569866</v>
      </c>
      <c r="DA95" s="71" t="s">
        <v>575</v>
      </c>
    </row>
    <row r="96" spans="1:105" ht="12" customHeight="1" x14ac:dyDescent="0.25">
      <c r="A96" s="60" t="s">
        <v>527</v>
      </c>
      <c r="B96" s="264">
        <v>9.6678843303151076</v>
      </c>
      <c r="C96" s="264">
        <v>11.96386806738724</v>
      </c>
      <c r="D96" s="264">
        <v>13.535380735090881</v>
      </c>
      <c r="E96" s="264">
        <v>13.975191395993029</v>
      </c>
      <c r="F96" s="264">
        <v>14.165513629492629</v>
      </c>
      <c r="G96" s="264">
        <v>11.6484746700974</v>
      </c>
      <c r="H96" s="264">
        <v>13.96724923130756</v>
      </c>
      <c r="I96" s="264">
        <v>13.651446608738111</v>
      </c>
      <c r="J96" s="264">
        <v>11.400907360614671</v>
      </c>
      <c r="K96" s="264">
        <v>5.9381849094425663</v>
      </c>
      <c r="L96" s="264">
        <v>11.014329575653409</v>
      </c>
      <c r="M96" s="264">
        <v>11.421019180507431</v>
      </c>
      <c r="N96" s="264">
        <v>9.7182132320537136</v>
      </c>
      <c r="O96" s="264">
        <v>9.2267713599056336</v>
      </c>
      <c r="P96" s="264">
        <v>9.7245587768234483</v>
      </c>
      <c r="Q96" s="264">
        <v>9.4160459634989948</v>
      </c>
      <c r="R96" s="264">
        <v>8.5432667166033589</v>
      </c>
      <c r="S96" s="264">
        <v>8.9814325473095042</v>
      </c>
      <c r="T96" s="264">
        <v>9.1249781106717371</v>
      </c>
      <c r="U96" s="264">
        <v>8.4508802101592817</v>
      </c>
      <c r="V96" s="264">
        <v>7.447058080813445</v>
      </c>
      <c r="W96" s="264">
        <v>7.3072478289552611</v>
      </c>
      <c r="DA96" s="72" t="s">
        <v>576</v>
      </c>
    </row>
    <row r="97" spans="1:105" ht="12" customHeight="1" x14ac:dyDescent="0.25">
      <c r="A97" s="57" t="s">
        <v>529</v>
      </c>
      <c r="B97" s="296">
        <f t="shared" ref="B97:W97" si="1">B98+B102+B113</f>
        <v>16.354168931508699</v>
      </c>
      <c r="C97" s="296">
        <f t="shared" si="1"/>
        <v>14.097239994780768</v>
      </c>
      <c r="D97" s="296">
        <f t="shared" si="1"/>
        <v>16.047191718226401</v>
      </c>
      <c r="E97" s="296">
        <f t="shared" si="1"/>
        <v>13.131528719166941</v>
      </c>
      <c r="F97" s="296">
        <f t="shared" si="1"/>
        <v>13.610130708443807</v>
      </c>
      <c r="G97" s="296">
        <f t="shared" si="1"/>
        <v>15.727669275958739</v>
      </c>
      <c r="H97" s="296">
        <f t="shared" si="1"/>
        <v>14.3514502544481</v>
      </c>
      <c r="I97" s="296">
        <f t="shared" si="1"/>
        <v>12.533422959619855</v>
      </c>
      <c r="J97" s="296">
        <f t="shared" si="1"/>
        <v>11.609915278619162</v>
      </c>
      <c r="K97" s="296">
        <f t="shared" si="1"/>
        <v>8.5176033056384828</v>
      </c>
      <c r="L97" s="296">
        <f t="shared" si="1"/>
        <v>9.9262556154967889</v>
      </c>
      <c r="M97" s="296">
        <f t="shared" si="1"/>
        <v>11.26741945108137</v>
      </c>
      <c r="N97" s="296">
        <f t="shared" si="1"/>
        <v>10.486866255817414</v>
      </c>
      <c r="O97" s="296">
        <f t="shared" si="1"/>
        <v>10.007475029997781</v>
      </c>
      <c r="P97" s="296">
        <f t="shared" si="1"/>
        <v>9.7291731778523918</v>
      </c>
      <c r="Q97" s="296">
        <f t="shared" si="1"/>
        <v>10.242040748373398</v>
      </c>
      <c r="R97" s="296">
        <f t="shared" si="1"/>
        <v>9.6248937080545414</v>
      </c>
      <c r="S97" s="296">
        <f t="shared" si="1"/>
        <v>9.8136663664348855</v>
      </c>
      <c r="T97" s="296">
        <f t="shared" si="1"/>
        <v>9.6787067565270402</v>
      </c>
      <c r="U97" s="296">
        <f t="shared" si="1"/>
        <v>9.1191683768756739</v>
      </c>
      <c r="V97" s="296">
        <f t="shared" si="1"/>
        <v>7.9053969811474198</v>
      </c>
      <c r="W97" s="296">
        <f t="shared" si="1"/>
        <v>7.6072369322737448</v>
      </c>
      <c r="DA97" s="70"/>
    </row>
    <row r="98" spans="1:105" ht="12" customHeight="1" x14ac:dyDescent="0.25">
      <c r="A98" s="60" t="s">
        <v>530</v>
      </c>
      <c r="B98" s="264">
        <v>3.7621356321670159</v>
      </c>
      <c r="C98" s="264">
        <v>2.352080674743585</v>
      </c>
      <c r="D98" s="264">
        <v>2.371537261258259</v>
      </c>
      <c r="E98" s="264">
        <v>1.673963573755427</v>
      </c>
      <c r="F98" s="264">
        <v>1.7876638381728349</v>
      </c>
      <c r="G98" s="264">
        <v>2.24858215822093</v>
      </c>
      <c r="H98" s="264">
        <v>2.0446423608426589</v>
      </c>
      <c r="I98" s="264">
        <v>1.584121954095576</v>
      </c>
      <c r="J98" s="264">
        <v>1.6941172693559341</v>
      </c>
      <c r="K98" s="264">
        <v>1.698266230104859</v>
      </c>
      <c r="L98" s="264">
        <v>1.289542132606323</v>
      </c>
      <c r="M98" s="264">
        <v>1.561749471806064</v>
      </c>
      <c r="N98" s="264">
        <v>1.6448163564136049</v>
      </c>
      <c r="O98" s="264">
        <v>1.55968515503276</v>
      </c>
      <c r="P98" s="264">
        <v>1.4071966457455169</v>
      </c>
      <c r="Q98" s="264">
        <v>1.591836048833803</v>
      </c>
      <c r="R98" s="264">
        <v>1.544675155310171</v>
      </c>
      <c r="S98" s="264">
        <v>1.558940955357337</v>
      </c>
      <c r="T98" s="264">
        <v>1.4846327966369699</v>
      </c>
      <c r="U98" s="264">
        <v>1.3047226622221491</v>
      </c>
      <c r="V98" s="264">
        <v>0.93606080644016854</v>
      </c>
      <c r="W98" s="264">
        <v>1.0021986018506239</v>
      </c>
      <c r="DA98" s="72" t="s">
        <v>577</v>
      </c>
    </row>
    <row r="99" spans="1:105" ht="12" customHeight="1" x14ac:dyDescent="0.25">
      <c r="A99" s="59" t="s">
        <v>33</v>
      </c>
      <c r="B99" s="232">
        <v>1.414887559592749</v>
      </c>
      <c r="C99" s="232">
        <v>5.6667926507789818E-2</v>
      </c>
      <c r="D99" s="232">
        <v>6.0098414181608863E-2</v>
      </c>
      <c r="E99" s="232">
        <v>5.2891540512357733E-2</v>
      </c>
      <c r="F99" s="232">
        <v>8.0670376059193749E-2</v>
      </c>
      <c r="G99" s="232">
        <v>9.5627960582110552E-2</v>
      </c>
      <c r="H99" s="232">
        <v>8.2170654876456084E-2</v>
      </c>
      <c r="I99" s="232">
        <v>8.4232185486442929E-2</v>
      </c>
      <c r="J99" s="232">
        <v>9.7994234850053721E-2</v>
      </c>
      <c r="K99" s="232">
        <v>4.5919956656830831E-2</v>
      </c>
      <c r="L99" s="232">
        <v>5.637949306626943E-2</v>
      </c>
      <c r="M99" s="232">
        <v>5.1020529370125668E-2</v>
      </c>
      <c r="N99" s="232">
        <v>5.0177683488664998E-2</v>
      </c>
      <c r="O99" s="232">
        <v>3.8566880683203283E-2</v>
      </c>
      <c r="P99" s="232">
        <v>2.9018236708683181E-2</v>
      </c>
      <c r="Q99" s="232">
        <v>1.8613932823406041E-2</v>
      </c>
      <c r="R99" s="232">
        <v>1.143705297209322E-2</v>
      </c>
      <c r="S99" s="232">
        <v>5.8090160506796404E-3</v>
      </c>
      <c r="T99" s="232">
        <v>1.175914059741661E-2</v>
      </c>
      <c r="U99" s="232">
        <v>1.5787759634783179E-2</v>
      </c>
      <c r="V99" s="232">
        <v>7.2584105669224056E-3</v>
      </c>
      <c r="W99" s="232">
        <v>1.5383522649695841E-2</v>
      </c>
      <c r="DA99" s="71" t="s">
        <v>578</v>
      </c>
    </row>
    <row r="100" spans="1:105" ht="12" customHeight="1" x14ac:dyDescent="0.25">
      <c r="A100" s="59" t="s">
        <v>160</v>
      </c>
      <c r="B100" s="232">
        <v>5.8780910642781903E-2</v>
      </c>
      <c r="C100" s="232">
        <v>6.4153864547341524E-2</v>
      </c>
      <c r="D100" s="232">
        <v>6.2181567549994821E-2</v>
      </c>
      <c r="E100" s="232">
        <v>7.3229853324227365E-2</v>
      </c>
      <c r="F100" s="232">
        <v>6.2046349619988332E-2</v>
      </c>
      <c r="G100" s="232">
        <v>7.3483815178783843E-2</v>
      </c>
      <c r="H100" s="232">
        <v>7.5838614858208891E-2</v>
      </c>
      <c r="I100" s="232">
        <v>5.3835814732430973E-2</v>
      </c>
      <c r="J100" s="232">
        <v>5.1687492813559117E-2</v>
      </c>
      <c r="K100" s="232">
        <v>3.7064636287979007E-2</v>
      </c>
      <c r="L100" s="232">
        <v>3.4703037821348107E-2</v>
      </c>
      <c r="M100" s="232">
        <v>2.981459313318283E-2</v>
      </c>
      <c r="N100" s="232">
        <v>3.061887221741881E-2</v>
      </c>
      <c r="O100" s="232">
        <v>2.8503050162841111E-2</v>
      </c>
      <c r="P100" s="232">
        <v>2.3382802418144801E-2</v>
      </c>
      <c r="Q100" s="232">
        <v>2.2547627584211149E-2</v>
      </c>
      <c r="R100" s="232">
        <v>2.4324393914993549E-2</v>
      </c>
      <c r="S100" s="232">
        <v>2.189108629046313E-2</v>
      </c>
      <c r="T100" s="232">
        <v>2.340914018671357E-2</v>
      </c>
      <c r="U100" s="232">
        <v>2.939082863021554E-2</v>
      </c>
      <c r="V100" s="232">
        <v>2.2691377890119779E-2</v>
      </c>
      <c r="W100" s="232">
        <v>2.2436318060782751E-2</v>
      </c>
      <c r="DA100" s="71" t="s">
        <v>579</v>
      </c>
    </row>
    <row r="101" spans="1:105" ht="12" customHeight="1" x14ac:dyDescent="0.25">
      <c r="A101" s="59" t="s">
        <v>162</v>
      </c>
      <c r="B101" s="232">
        <v>2.2884671619314858</v>
      </c>
      <c r="C101" s="232">
        <v>2.231258883688453</v>
      </c>
      <c r="D101" s="232">
        <v>2.2492572795266561</v>
      </c>
      <c r="E101" s="232">
        <v>1.547842179918842</v>
      </c>
      <c r="F101" s="232">
        <v>1.644947112493653</v>
      </c>
      <c r="G101" s="232">
        <v>2.0794703824600358</v>
      </c>
      <c r="H101" s="232">
        <v>1.886633091107994</v>
      </c>
      <c r="I101" s="232">
        <v>1.446053953876703</v>
      </c>
      <c r="J101" s="232">
        <v>1.544435541692321</v>
      </c>
      <c r="K101" s="232">
        <v>1.6152816371600489</v>
      </c>
      <c r="L101" s="232">
        <v>1.1984596017187059</v>
      </c>
      <c r="M101" s="232">
        <v>1.480914349302755</v>
      </c>
      <c r="N101" s="232">
        <v>1.564019800707521</v>
      </c>
      <c r="O101" s="232">
        <v>1.4926152241867161</v>
      </c>
      <c r="P101" s="232">
        <v>1.354795606618689</v>
      </c>
      <c r="Q101" s="232">
        <v>1.5506744884261849</v>
      </c>
      <c r="R101" s="232">
        <v>1.5089137084230839</v>
      </c>
      <c r="S101" s="232">
        <v>1.5312408530161941</v>
      </c>
      <c r="T101" s="232">
        <v>1.4494645158528401</v>
      </c>
      <c r="U101" s="232">
        <v>1.25954407395715</v>
      </c>
      <c r="V101" s="232">
        <v>0.90611101798312632</v>
      </c>
      <c r="W101" s="232">
        <v>0.96437876114014576</v>
      </c>
      <c r="DA101" s="71" t="s">
        <v>580</v>
      </c>
    </row>
    <row r="102" spans="1:105" ht="12" customHeight="1" x14ac:dyDescent="0.25">
      <c r="A102" s="60" t="s">
        <v>535</v>
      </c>
      <c r="B102" s="264">
        <v>10.280310699124721</v>
      </c>
      <c r="C102" s="264">
        <v>8.8430661257604388</v>
      </c>
      <c r="D102" s="264">
        <v>10.352983278781339</v>
      </c>
      <c r="E102" s="264">
        <v>8.145174050247368</v>
      </c>
      <c r="F102" s="264">
        <v>8.4652104065548155</v>
      </c>
      <c r="G102" s="264">
        <v>10.511457297675831</v>
      </c>
      <c r="H102" s="264">
        <v>8.956697651200022</v>
      </c>
      <c r="I102" s="264">
        <v>7.733165035795678</v>
      </c>
      <c r="J102" s="264">
        <v>7.2135133970642276</v>
      </c>
      <c r="K102" s="264">
        <v>5.3975531506876608</v>
      </c>
      <c r="L102" s="264">
        <v>6.1210664934104937</v>
      </c>
      <c r="M102" s="264">
        <v>7.0877412332424381</v>
      </c>
      <c r="N102" s="264">
        <v>6.6127938013933596</v>
      </c>
      <c r="O102" s="264">
        <v>6.3157846456015152</v>
      </c>
      <c r="P102" s="264">
        <v>6.1000738980309839</v>
      </c>
      <c r="Q102" s="264">
        <v>6.4865325845919877</v>
      </c>
      <c r="R102" s="264">
        <v>6.113247232960787</v>
      </c>
      <c r="S102" s="264">
        <v>6.1934004412671122</v>
      </c>
      <c r="T102" s="264">
        <v>6.1006372708576064</v>
      </c>
      <c r="U102" s="264">
        <v>5.854614750838774</v>
      </c>
      <c r="V102" s="264">
        <v>5.2108092409922877</v>
      </c>
      <c r="W102" s="264">
        <v>4.9116196979291331</v>
      </c>
      <c r="DA102" s="72" t="s">
        <v>581</v>
      </c>
    </row>
    <row r="103" spans="1:105" ht="12" customHeight="1" x14ac:dyDescent="0.25">
      <c r="A103" s="64" t="s">
        <v>30</v>
      </c>
      <c r="B103" s="231">
        <v>0</v>
      </c>
      <c r="C103" s="231">
        <v>0</v>
      </c>
      <c r="D103" s="231">
        <v>2.9902420221693262</v>
      </c>
      <c r="E103" s="231">
        <v>0</v>
      </c>
      <c r="F103" s="231">
        <v>0</v>
      </c>
      <c r="G103" s="231">
        <v>2.3191212274032909</v>
      </c>
      <c r="H103" s="231">
        <v>0.2307878532795265</v>
      </c>
      <c r="I103" s="231">
        <v>9.7918845262447124E-2</v>
      </c>
      <c r="J103" s="231">
        <v>0.1662244702330441</v>
      </c>
      <c r="K103" s="231">
        <v>8.0204165247291764E-2</v>
      </c>
      <c r="L103" s="231">
        <v>4.6685457374910151E-2</v>
      </c>
      <c r="M103" s="231">
        <v>6.3853040422477775E-2</v>
      </c>
      <c r="N103" s="231">
        <v>4.3254144555901812E-2</v>
      </c>
      <c r="O103" s="231">
        <v>0.16460219829337611</v>
      </c>
      <c r="P103" s="231">
        <v>0.12897378169673179</v>
      </c>
      <c r="Q103" s="231">
        <v>0</v>
      </c>
      <c r="R103" s="231">
        <v>5.6302289689427673E-2</v>
      </c>
      <c r="S103" s="231">
        <v>1.8758411683221139E-3</v>
      </c>
      <c r="T103" s="231">
        <v>4.325050174121753E-3</v>
      </c>
      <c r="U103" s="231">
        <v>1.9186656617445389E-3</v>
      </c>
      <c r="V103" s="231">
        <v>0</v>
      </c>
      <c r="W103" s="231">
        <v>0</v>
      </c>
      <c r="DA103" s="73" t="s">
        <v>582</v>
      </c>
    </row>
    <row r="104" spans="1:105" ht="12" customHeight="1" x14ac:dyDescent="0.25">
      <c r="A104" s="64" t="s">
        <v>32</v>
      </c>
      <c r="B104" s="231">
        <v>0</v>
      </c>
      <c r="C104" s="231">
        <v>0</v>
      </c>
      <c r="D104" s="231">
        <v>0</v>
      </c>
      <c r="E104" s="231">
        <v>0</v>
      </c>
      <c r="F104" s="231">
        <v>0</v>
      </c>
      <c r="G104" s="231">
        <v>0</v>
      </c>
      <c r="H104" s="231">
        <v>0</v>
      </c>
      <c r="I104" s="231">
        <v>0</v>
      </c>
      <c r="J104" s="231">
        <v>0</v>
      </c>
      <c r="K104" s="231">
        <v>0</v>
      </c>
      <c r="L104" s="231">
        <v>0</v>
      </c>
      <c r="M104" s="231">
        <v>0</v>
      </c>
      <c r="N104" s="231">
        <v>0</v>
      </c>
      <c r="O104" s="231">
        <v>0</v>
      </c>
      <c r="P104" s="231">
        <v>0</v>
      </c>
      <c r="Q104" s="231">
        <v>0</v>
      </c>
      <c r="R104" s="231">
        <v>0</v>
      </c>
      <c r="S104" s="231">
        <v>0</v>
      </c>
      <c r="T104" s="231">
        <v>0</v>
      </c>
      <c r="U104" s="231">
        <v>0</v>
      </c>
      <c r="V104" s="231">
        <v>0</v>
      </c>
      <c r="W104" s="231">
        <v>0</v>
      </c>
      <c r="DA104" s="73" t="s">
        <v>583</v>
      </c>
    </row>
    <row r="105" spans="1:105" ht="12" customHeight="1" x14ac:dyDescent="0.25">
      <c r="A105" s="64" t="s">
        <v>33</v>
      </c>
      <c r="B105" s="231">
        <v>3.564761449455343</v>
      </c>
      <c r="C105" s="231">
        <v>0.18462170470870551</v>
      </c>
      <c r="D105" s="231">
        <v>0.1630730689896781</v>
      </c>
      <c r="E105" s="231">
        <v>0.2227588667042491</v>
      </c>
      <c r="F105" s="231">
        <v>0.3337524661058458</v>
      </c>
      <c r="G105" s="231">
        <v>0.18447253670529601</v>
      </c>
      <c r="H105" s="231">
        <v>0.30238006297148112</v>
      </c>
      <c r="I105" s="231">
        <v>0.35325088213997602</v>
      </c>
      <c r="J105" s="231">
        <v>0.35996359812928108</v>
      </c>
      <c r="K105" s="231">
        <v>0.1321839657484182</v>
      </c>
      <c r="L105" s="231">
        <v>0.25248168788734521</v>
      </c>
      <c r="M105" s="231">
        <v>0.18250414580730201</v>
      </c>
      <c r="N105" s="231">
        <v>0.17585000667587361</v>
      </c>
      <c r="O105" s="231">
        <v>0.1401588023811709</v>
      </c>
      <c r="P105" s="231">
        <v>0.1147561192098222</v>
      </c>
      <c r="Q105" s="231">
        <v>7.2166221229543387E-2</v>
      </c>
      <c r="R105" s="231">
        <v>4.2218808143207713E-2</v>
      </c>
      <c r="S105" s="231">
        <v>2.2691476155710041E-2</v>
      </c>
      <c r="T105" s="231">
        <v>4.5845788396323847E-2</v>
      </c>
      <c r="U105" s="231">
        <v>5.7211053428897991E-2</v>
      </c>
      <c r="V105" s="231">
        <v>2.5678971941990789E-2</v>
      </c>
      <c r="W105" s="231">
        <v>5.6780278470589279E-2</v>
      </c>
      <c r="DA105" s="73" t="s">
        <v>584</v>
      </c>
    </row>
    <row r="106" spans="1:105" ht="12" customHeight="1" x14ac:dyDescent="0.25">
      <c r="A106" s="64" t="s">
        <v>160</v>
      </c>
      <c r="B106" s="231">
        <v>0.14809652032249171</v>
      </c>
      <c r="C106" s="231">
        <v>0.20901057381645019</v>
      </c>
      <c r="D106" s="231">
        <v>0.16872556777163161</v>
      </c>
      <c r="E106" s="231">
        <v>0.30841603359259229</v>
      </c>
      <c r="F106" s="231">
        <v>0.25670045449325229</v>
      </c>
      <c r="G106" s="231">
        <v>0.1417550443436866</v>
      </c>
      <c r="H106" s="231">
        <v>0.27907876809517462</v>
      </c>
      <c r="I106" s="231">
        <v>0.22577532489663821</v>
      </c>
      <c r="J106" s="231">
        <v>0.18986439273615999</v>
      </c>
      <c r="K106" s="231">
        <v>0.1066932760886871</v>
      </c>
      <c r="L106" s="231">
        <v>0.15540901642470389</v>
      </c>
      <c r="M106" s="231">
        <v>0.1066489689452311</v>
      </c>
      <c r="N106" s="231">
        <v>0.1073052502524777</v>
      </c>
      <c r="O106" s="231">
        <v>0.1035850788102274</v>
      </c>
      <c r="P106" s="231">
        <v>9.2470114180073837E-2</v>
      </c>
      <c r="Q106" s="231">
        <v>8.7417156593444206E-2</v>
      </c>
      <c r="R106" s="231">
        <v>8.9791218279980434E-2</v>
      </c>
      <c r="S106" s="231">
        <v>8.5512082984263368E-2</v>
      </c>
      <c r="T106" s="231">
        <v>9.1266064781615683E-2</v>
      </c>
      <c r="U106" s="231">
        <v>0.1065053120886293</v>
      </c>
      <c r="V106" s="231">
        <v>8.0278078898003022E-2</v>
      </c>
      <c r="W106" s="231">
        <v>8.2812007129663814E-2</v>
      </c>
      <c r="DA106" s="73" t="s">
        <v>585</v>
      </c>
    </row>
    <row r="107" spans="1:105" ht="12" customHeight="1" x14ac:dyDescent="0.25">
      <c r="A107" s="64" t="s">
        <v>70</v>
      </c>
      <c r="B107" s="231">
        <v>0.80173695787884625</v>
      </c>
      <c r="C107" s="231">
        <v>1.180086896692131</v>
      </c>
      <c r="D107" s="231">
        <v>0.92773186937417962</v>
      </c>
      <c r="E107" s="231">
        <v>1.095082013188424</v>
      </c>
      <c r="F107" s="231">
        <v>1.0692213991324511</v>
      </c>
      <c r="G107" s="231">
        <v>0.67713490667991838</v>
      </c>
      <c r="H107" s="231">
        <v>1.201823653599071</v>
      </c>
      <c r="I107" s="231">
        <v>0.99179423128624578</v>
      </c>
      <c r="J107" s="231">
        <v>0.82426418600399221</v>
      </c>
      <c r="K107" s="231">
        <v>0.4287649898262767</v>
      </c>
      <c r="L107" s="231">
        <v>0.2994838786668233</v>
      </c>
      <c r="M107" s="231">
        <v>0.1219282388235199</v>
      </c>
      <c r="N107" s="231">
        <v>9.807112157223076E-2</v>
      </c>
      <c r="O107" s="231">
        <v>0.18793776276660029</v>
      </c>
      <c r="P107" s="231">
        <v>0.1024817115398662</v>
      </c>
      <c r="Q107" s="231">
        <v>8.6039120080135742E-2</v>
      </c>
      <c r="R107" s="231">
        <v>7.5507552940488457E-2</v>
      </c>
      <c r="S107" s="231">
        <v>0.10140546322031201</v>
      </c>
      <c r="T107" s="231">
        <v>0.1065030120857109</v>
      </c>
      <c r="U107" s="231">
        <v>6.095781593447791E-2</v>
      </c>
      <c r="V107" s="231">
        <v>1.6866028308166879E-2</v>
      </c>
      <c r="W107" s="231">
        <v>8.8516435797390206E-4</v>
      </c>
      <c r="DA107" s="73" t="s">
        <v>586</v>
      </c>
    </row>
    <row r="108" spans="1:105" ht="12" customHeight="1" x14ac:dyDescent="0.25">
      <c r="A108" s="64" t="s">
        <v>34</v>
      </c>
      <c r="B108" s="231">
        <v>0</v>
      </c>
      <c r="C108" s="231">
        <v>0</v>
      </c>
      <c r="D108" s="231">
        <v>0</v>
      </c>
      <c r="E108" s="231">
        <v>0</v>
      </c>
      <c r="F108" s="231">
        <v>0</v>
      </c>
      <c r="G108" s="231">
        <v>0</v>
      </c>
      <c r="H108" s="231">
        <v>0</v>
      </c>
      <c r="I108" s="231">
        <v>0</v>
      </c>
      <c r="J108" s="231">
        <v>0</v>
      </c>
      <c r="K108" s="231">
        <v>0</v>
      </c>
      <c r="L108" s="231">
        <v>0</v>
      </c>
      <c r="M108" s="231">
        <v>0</v>
      </c>
      <c r="N108" s="231">
        <v>0</v>
      </c>
      <c r="O108" s="231">
        <v>0</v>
      </c>
      <c r="P108" s="231">
        <v>0</v>
      </c>
      <c r="Q108" s="231">
        <v>0</v>
      </c>
      <c r="R108" s="231">
        <v>0</v>
      </c>
      <c r="S108" s="231">
        <v>0</v>
      </c>
      <c r="T108" s="231">
        <v>0</v>
      </c>
      <c r="U108" s="231">
        <v>0</v>
      </c>
      <c r="V108" s="231">
        <v>0</v>
      </c>
      <c r="W108" s="231">
        <v>0</v>
      </c>
      <c r="DA108" s="73" t="s">
        <v>587</v>
      </c>
    </row>
    <row r="109" spans="1:105" ht="12" customHeight="1" x14ac:dyDescent="0.25">
      <c r="A109" s="64" t="s">
        <v>162</v>
      </c>
      <c r="B109" s="231">
        <v>5.765715771468038</v>
      </c>
      <c r="C109" s="231">
        <v>7.2693469505431523</v>
      </c>
      <c r="D109" s="231">
        <v>6.1032107504765234</v>
      </c>
      <c r="E109" s="231">
        <v>6.5189171367621022</v>
      </c>
      <c r="F109" s="231">
        <v>6.8055360868232659</v>
      </c>
      <c r="G109" s="231">
        <v>4.0114332055273092</v>
      </c>
      <c r="H109" s="231">
        <v>6.9426273132547696</v>
      </c>
      <c r="I109" s="231">
        <v>6.0644257522103713</v>
      </c>
      <c r="J109" s="231">
        <v>5.6731967499617513</v>
      </c>
      <c r="K109" s="231">
        <v>4.6497067537769867</v>
      </c>
      <c r="L109" s="231">
        <v>5.3670064530567112</v>
      </c>
      <c r="M109" s="231">
        <v>5.2973383786866446</v>
      </c>
      <c r="N109" s="231">
        <v>5.481179545838244</v>
      </c>
      <c r="O109" s="231">
        <v>5.4244252719413124</v>
      </c>
      <c r="P109" s="231">
        <v>5.357702733590143</v>
      </c>
      <c r="Q109" s="231">
        <v>6.0119652976321474</v>
      </c>
      <c r="R109" s="231">
        <v>5.5700134043281366</v>
      </c>
      <c r="S109" s="231">
        <v>5.981411482035905</v>
      </c>
      <c r="T109" s="231">
        <v>5.6510799349034206</v>
      </c>
      <c r="U109" s="231">
        <v>4.5642855590766667</v>
      </c>
      <c r="V109" s="231">
        <v>3.2056604118197649</v>
      </c>
      <c r="W109" s="231">
        <v>3.5595029731205319</v>
      </c>
      <c r="DA109" s="73" t="s">
        <v>588</v>
      </c>
    </row>
    <row r="110" spans="1:105" ht="12" customHeight="1" x14ac:dyDescent="0.25">
      <c r="A110" s="64" t="s">
        <v>36</v>
      </c>
      <c r="B110" s="231">
        <v>0</v>
      </c>
      <c r="C110" s="231">
        <v>0</v>
      </c>
      <c r="D110" s="231">
        <v>0</v>
      </c>
      <c r="E110" s="231">
        <v>0</v>
      </c>
      <c r="F110" s="231">
        <v>0</v>
      </c>
      <c r="G110" s="231">
        <v>0</v>
      </c>
      <c r="H110" s="231">
        <v>0</v>
      </c>
      <c r="I110" s="231">
        <v>0</v>
      </c>
      <c r="J110" s="231">
        <v>0</v>
      </c>
      <c r="K110" s="231">
        <v>0</v>
      </c>
      <c r="L110" s="231">
        <v>0</v>
      </c>
      <c r="M110" s="231">
        <v>0</v>
      </c>
      <c r="N110" s="231">
        <v>0</v>
      </c>
      <c r="O110" s="231">
        <v>0</v>
      </c>
      <c r="P110" s="231">
        <v>0</v>
      </c>
      <c r="Q110" s="231">
        <v>0</v>
      </c>
      <c r="R110" s="231">
        <v>0</v>
      </c>
      <c r="S110" s="231">
        <v>0</v>
      </c>
      <c r="T110" s="231">
        <v>0</v>
      </c>
      <c r="U110" s="231">
        <v>0</v>
      </c>
      <c r="V110" s="231">
        <v>0</v>
      </c>
      <c r="W110" s="231">
        <v>0</v>
      </c>
      <c r="DA110" s="73" t="s">
        <v>589</v>
      </c>
    </row>
    <row r="111" spans="1:105" ht="12" customHeight="1" x14ac:dyDescent="0.25">
      <c r="A111" s="64" t="s">
        <v>73</v>
      </c>
      <c r="B111" s="231">
        <v>0</v>
      </c>
      <c r="C111" s="231">
        <v>0</v>
      </c>
      <c r="D111" s="231">
        <v>0</v>
      </c>
      <c r="E111" s="231">
        <v>0</v>
      </c>
      <c r="F111" s="231">
        <v>0</v>
      </c>
      <c r="G111" s="231">
        <v>3.177540377016332</v>
      </c>
      <c r="H111" s="231">
        <v>0</v>
      </c>
      <c r="I111" s="231">
        <v>0</v>
      </c>
      <c r="J111" s="231">
        <v>0</v>
      </c>
      <c r="K111" s="231">
        <v>0</v>
      </c>
      <c r="L111" s="231">
        <v>0</v>
      </c>
      <c r="M111" s="231">
        <v>0</v>
      </c>
      <c r="N111" s="231">
        <v>0</v>
      </c>
      <c r="O111" s="231">
        <v>0</v>
      </c>
      <c r="P111" s="231">
        <v>0</v>
      </c>
      <c r="Q111" s="231">
        <v>0</v>
      </c>
      <c r="R111" s="231">
        <v>2.8549068921440999E-3</v>
      </c>
      <c r="S111" s="231">
        <v>0</v>
      </c>
      <c r="T111" s="231">
        <v>0</v>
      </c>
      <c r="U111" s="231">
        <v>0</v>
      </c>
      <c r="V111" s="231">
        <v>0.64918943233065551</v>
      </c>
      <c r="W111" s="231">
        <v>6.5132586730222111E-2</v>
      </c>
      <c r="DA111" s="73" t="s">
        <v>590</v>
      </c>
    </row>
    <row r="112" spans="1:105" ht="12" customHeight="1" x14ac:dyDescent="0.25">
      <c r="A112" s="64" t="s">
        <v>79</v>
      </c>
      <c r="B112" s="231">
        <v>0</v>
      </c>
      <c r="C112" s="231">
        <v>0</v>
      </c>
      <c r="D112" s="231">
        <v>0</v>
      </c>
      <c r="E112" s="231">
        <v>0</v>
      </c>
      <c r="F112" s="231">
        <v>0</v>
      </c>
      <c r="G112" s="231">
        <v>0</v>
      </c>
      <c r="H112" s="231">
        <v>0</v>
      </c>
      <c r="I112" s="231">
        <v>0</v>
      </c>
      <c r="J112" s="231">
        <v>0</v>
      </c>
      <c r="K112" s="231">
        <v>0</v>
      </c>
      <c r="L112" s="231">
        <v>0</v>
      </c>
      <c r="M112" s="231">
        <v>1.3154684605572631</v>
      </c>
      <c r="N112" s="231">
        <v>0.70713373249863276</v>
      </c>
      <c r="O112" s="231">
        <v>0.29507553140882831</v>
      </c>
      <c r="P112" s="231">
        <v>0.30368943781434649</v>
      </c>
      <c r="Q112" s="231">
        <v>0.2289447890567167</v>
      </c>
      <c r="R112" s="231">
        <v>0.27655905268740288</v>
      </c>
      <c r="S112" s="231">
        <v>5.0409570259959285E-4</v>
      </c>
      <c r="T112" s="231">
        <v>0.20161742051641329</v>
      </c>
      <c r="U112" s="231">
        <v>1.063736344648357</v>
      </c>
      <c r="V112" s="231">
        <v>1.233136317693706</v>
      </c>
      <c r="W112" s="231">
        <v>1.146506688120152</v>
      </c>
      <c r="DA112" s="73" t="s">
        <v>591</v>
      </c>
    </row>
    <row r="113" spans="1:105" ht="12" customHeight="1" x14ac:dyDescent="0.25">
      <c r="A113" s="61" t="s">
        <v>547</v>
      </c>
      <c r="B113" s="265">
        <v>2.3117226002169629</v>
      </c>
      <c r="C113" s="265">
        <v>2.9020931942767452</v>
      </c>
      <c r="D113" s="265">
        <v>3.3226711781868019</v>
      </c>
      <c r="E113" s="265">
        <v>3.3123910951641449</v>
      </c>
      <c r="F113" s="265">
        <v>3.357256463716157</v>
      </c>
      <c r="G113" s="265">
        <v>2.967629820061978</v>
      </c>
      <c r="H113" s="265">
        <v>3.3501102424054192</v>
      </c>
      <c r="I113" s="265">
        <v>3.2161359697286001</v>
      </c>
      <c r="J113" s="265">
        <v>2.7022846121990018</v>
      </c>
      <c r="K113" s="265">
        <v>1.4217839248459629</v>
      </c>
      <c r="L113" s="265">
        <v>2.515646989479972</v>
      </c>
      <c r="M113" s="265">
        <v>2.6179287460328688</v>
      </c>
      <c r="N113" s="265">
        <v>2.2292560980104481</v>
      </c>
      <c r="O113" s="265">
        <v>2.1320052293635068</v>
      </c>
      <c r="P113" s="265">
        <v>2.2219026340758901</v>
      </c>
      <c r="Q113" s="265">
        <v>2.163672114947607</v>
      </c>
      <c r="R113" s="265">
        <v>1.966971319783583</v>
      </c>
      <c r="S113" s="265">
        <v>2.0613249698104368</v>
      </c>
      <c r="T113" s="265">
        <v>2.0934366890324632</v>
      </c>
      <c r="U113" s="265">
        <v>1.95983096381475</v>
      </c>
      <c r="V113" s="265">
        <v>1.758526933714964</v>
      </c>
      <c r="W113" s="265">
        <v>1.6934186324939871</v>
      </c>
      <c r="DA113" s="74" t="s">
        <v>592</v>
      </c>
    </row>
    <row r="114" spans="1:105" ht="12" customHeight="1" x14ac:dyDescent="0.25">
      <c r="A114" s="130"/>
      <c r="B114" s="201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201"/>
      <c r="V114" s="201"/>
      <c r="W114" s="201"/>
    </row>
    <row r="115" spans="1:105" ht="15" customHeight="1" x14ac:dyDescent="0.25">
      <c r="A115" s="34" t="s">
        <v>45</v>
      </c>
      <c r="B115" s="225">
        <v>699.02142667955945</v>
      </c>
      <c r="C115" s="225">
        <v>605.74876521829822</v>
      </c>
      <c r="D115" s="225">
        <v>591.02281855256808</v>
      </c>
      <c r="E115" s="225">
        <v>464.5195454071262</v>
      </c>
      <c r="F115" s="225">
        <v>465.52973435089058</v>
      </c>
      <c r="G115" s="225">
        <v>498.06221648417011</v>
      </c>
      <c r="H115" s="225">
        <v>316.4135094739263</v>
      </c>
      <c r="I115" s="225">
        <v>307.1004679893062</v>
      </c>
      <c r="J115" s="225">
        <v>241.34974938918481</v>
      </c>
      <c r="K115" s="225">
        <v>339.87242407420831</v>
      </c>
      <c r="L115" s="225">
        <v>241.33583979699151</v>
      </c>
      <c r="M115" s="225">
        <v>319.54293839244218</v>
      </c>
      <c r="N115" s="225">
        <v>333.52871441225972</v>
      </c>
      <c r="O115" s="225">
        <v>338.85082419569352</v>
      </c>
      <c r="P115" s="225">
        <v>379.43722914060351</v>
      </c>
      <c r="Q115" s="225">
        <v>342.78702588999641</v>
      </c>
      <c r="R115" s="225">
        <v>364.65842604666642</v>
      </c>
      <c r="S115" s="225">
        <v>351.75830439296408</v>
      </c>
      <c r="T115" s="225">
        <v>331.11453552034999</v>
      </c>
      <c r="U115" s="225">
        <v>341.83525812394419</v>
      </c>
      <c r="V115" s="225">
        <v>294.51625992553511</v>
      </c>
      <c r="W115" s="225">
        <v>357.22929408793522</v>
      </c>
      <c r="DA115" s="89" t="s">
        <v>593</v>
      </c>
    </row>
    <row r="116" spans="1:105" ht="12" customHeight="1" x14ac:dyDescent="0.25">
      <c r="A116" s="55" t="s">
        <v>92</v>
      </c>
      <c r="B116" s="261">
        <v>1.145760112075928</v>
      </c>
      <c r="C116" s="261">
        <v>0.99287768105046204</v>
      </c>
      <c r="D116" s="261">
        <v>0.96874050634001341</v>
      </c>
      <c r="E116" s="261">
        <v>0.76139006058104752</v>
      </c>
      <c r="F116" s="261">
        <v>0.76304585274044001</v>
      </c>
      <c r="G116" s="261">
        <v>0.81636956922814496</v>
      </c>
      <c r="H116" s="261">
        <v>0.51863070893151253</v>
      </c>
      <c r="I116" s="261">
        <v>0.50336578135151011</v>
      </c>
      <c r="J116" s="261">
        <v>0.39559433424396412</v>
      </c>
      <c r="K116" s="261">
        <v>0.55708201756905606</v>
      </c>
      <c r="L116" s="261">
        <v>0.39557153514894811</v>
      </c>
      <c r="M116" s="261">
        <v>0.52376012942077699</v>
      </c>
      <c r="N116" s="261">
        <v>0.5466840966817258</v>
      </c>
      <c r="O116" s="261">
        <v>0.55540752184306996</v>
      </c>
      <c r="P116" s="261">
        <v>0.62193235513649925</v>
      </c>
      <c r="Q116" s="261">
        <v>0.56185931677013345</v>
      </c>
      <c r="R116" s="261">
        <v>0.59770854390150663</v>
      </c>
      <c r="S116" s="261">
        <v>0.57656406353569367</v>
      </c>
      <c r="T116" s="261">
        <v>0.54272703646533027</v>
      </c>
      <c r="U116" s="261">
        <v>0.5602992822693551</v>
      </c>
      <c r="V116" s="261">
        <v>0.48273911228051908</v>
      </c>
      <c r="W116" s="261">
        <v>0.5855315165017394</v>
      </c>
      <c r="DA116" s="67" t="s">
        <v>594</v>
      </c>
    </row>
    <row r="117" spans="1:105" ht="12" customHeight="1" x14ac:dyDescent="0.25">
      <c r="A117" s="202" t="s">
        <v>93</v>
      </c>
      <c r="B117" s="226">
        <v>0.57189571377702386</v>
      </c>
      <c r="C117" s="226">
        <v>0.4955858421959114</v>
      </c>
      <c r="D117" s="226">
        <v>0.48353799150351617</v>
      </c>
      <c r="E117" s="226">
        <v>0.38004090696593762</v>
      </c>
      <c r="F117" s="226">
        <v>0.3808673805260499</v>
      </c>
      <c r="G117" s="226">
        <v>0.40748342744596472</v>
      </c>
      <c r="H117" s="226">
        <v>0.25886978988444309</v>
      </c>
      <c r="I117" s="226">
        <v>0.25125044045683659</v>
      </c>
      <c r="J117" s="226">
        <v>0.19745730521085389</v>
      </c>
      <c r="K117" s="226">
        <v>0.27806241002120652</v>
      </c>
      <c r="L117" s="226">
        <v>0.1974459252504413</v>
      </c>
      <c r="M117" s="226">
        <v>0.2614300933555207</v>
      </c>
      <c r="N117" s="226">
        <v>0.2728723826105971</v>
      </c>
      <c r="O117" s="226">
        <v>0.27722660074635358</v>
      </c>
      <c r="P117" s="226">
        <v>0.31043186476214429</v>
      </c>
      <c r="Q117" s="226">
        <v>0.28044695536165848</v>
      </c>
      <c r="R117" s="226">
        <v>0.29834077023840871</v>
      </c>
      <c r="S117" s="226">
        <v>0.28778669564303688</v>
      </c>
      <c r="T117" s="226">
        <v>0.27089725208103632</v>
      </c>
      <c r="U117" s="226">
        <v>0.27966827836379821</v>
      </c>
      <c r="V117" s="226">
        <v>0.2409548266482672</v>
      </c>
      <c r="W117" s="226">
        <v>0.29226271803265108</v>
      </c>
      <c r="DA117" s="174" t="s">
        <v>595</v>
      </c>
    </row>
    <row r="118" spans="1:105" ht="12" customHeight="1" x14ac:dyDescent="0.25">
      <c r="A118" s="202" t="s">
        <v>94</v>
      </c>
      <c r="B118" s="226">
        <v>14.53794101103396</v>
      </c>
      <c r="C118" s="226">
        <v>12.59809711138492</v>
      </c>
      <c r="D118" s="226">
        <v>12.291833332069251</v>
      </c>
      <c r="E118" s="226">
        <v>9.6608737470006467</v>
      </c>
      <c r="F118" s="226">
        <v>9.6818832135426103</v>
      </c>
      <c r="G118" s="226">
        <v>10.3584795067953</v>
      </c>
      <c r="H118" s="226">
        <v>6.5806293773800038</v>
      </c>
      <c r="I118" s="226">
        <v>6.3869408256868434</v>
      </c>
      <c r="J118" s="226">
        <v>5.0194862213503963</v>
      </c>
      <c r="K118" s="226">
        <v>7.0685175931399753</v>
      </c>
      <c r="L118" s="226">
        <v>5.0191969357530386</v>
      </c>
      <c r="M118" s="226">
        <v>6.6457138673249387</v>
      </c>
      <c r="N118" s="226">
        <v>6.9365839022179561</v>
      </c>
      <c r="O118" s="226">
        <v>7.047270806983744</v>
      </c>
      <c r="P118" s="226">
        <v>7.8913690540735804</v>
      </c>
      <c r="Q118" s="226">
        <v>7.129134203236033</v>
      </c>
      <c r="R118" s="226">
        <v>7.5840059899512982</v>
      </c>
      <c r="S118" s="226">
        <v>7.3157149183497561</v>
      </c>
      <c r="T118" s="226">
        <v>6.8863748685845216</v>
      </c>
      <c r="U118" s="226">
        <v>7.109339754722372</v>
      </c>
      <c r="V118" s="226">
        <v>6.1252199863526178</v>
      </c>
      <c r="W118" s="226">
        <v>7.4294981622116758</v>
      </c>
      <c r="DA118" s="174" t="s">
        <v>596</v>
      </c>
    </row>
    <row r="119" spans="1:105" ht="12" customHeight="1" x14ac:dyDescent="0.25">
      <c r="A119" s="202" t="s">
        <v>95</v>
      </c>
      <c r="B119" s="226">
        <v>0.38192003735864261</v>
      </c>
      <c r="C119" s="226">
        <v>0.33095922701682068</v>
      </c>
      <c r="D119" s="226">
        <v>0.32291350211333791</v>
      </c>
      <c r="E119" s="226">
        <v>0.25379668686034929</v>
      </c>
      <c r="F119" s="226">
        <v>0.25434861758014671</v>
      </c>
      <c r="G119" s="226">
        <v>0.27212318974271499</v>
      </c>
      <c r="H119" s="226">
        <v>0.1728769029771709</v>
      </c>
      <c r="I119" s="226">
        <v>0.16778859378383679</v>
      </c>
      <c r="J119" s="226">
        <v>0.13186477808132141</v>
      </c>
      <c r="K119" s="226">
        <v>0.18569400585635201</v>
      </c>
      <c r="L119" s="226">
        <v>0.13185717838298269</v>
      </c>
      <c r="M119" s="226">
        <v>0.1745867098069257</v>
      </c>
      <c r="N119" s="226">
        <v>0.18222803222724199</v>
      </c>
      <c r="O119" s="226">
        <v>0.1851358406143567</v>
      </c>
      <c r="P119" s="226">
        <v>0.2073107850454998</v>
      </c>
      <c r="Q119" s="226">
        <v>0.1872864389233779</v>
      </c>
      <c r="R119" s="226">
        <v>0.1992361813005023</v>
      </c>
      <c r="S119" s="226">
        <v>0.19218802117856459</v>
      </c>
      <c r="T119" s="226">
        <v>0.18090901215511021</v>
      </c>
      <c r="U119" s="226">
        <v>0.18676642742311839</v>
      </c>
      <c r="V119" s="226">
        <v>0.16091303742683971</v>
      </c>
      <c r="W119" s="226">
        <v>0.1951771721672465</v>
      </c>
      <c r="DA119" s="174" t="s">
        <v>597</v>
      </c>
    </row>
    <row r="120" spans="1:105" ht="12" customHeight="1" x14ac:dyDescent="0.25">
      <c r="A120" s="56" t="s">
        <v>96</v>
      </c>
      <c r="B120" s="262">
        <v>1.7783068952678269</v>
      </c>
      <c r="C120" s="262">
        <v>1.6110370811106141</v>
      </c>
      <c r="D120" s="262">
        <v>1.5129095210838679</v>
      </c>
      <c r="E120" s="262">
        <v>1.244549310506516</v>
      </c>
      <c r="F120" s="262">
        <v>1.245292782110381</v>
      </c>
      <c r="G120" s="262">
        <v>1.248435764505861</v>
      </c>
      <c r="H120" s="262">
        <v>0.84277497266331758</v>
      </c>
      <c r="I120" s="262">
        <v>0.82371824955539519</v>
      </c>
      <c r="J120" s="262">
        <v>0.64442982445069419</v>
      </c>
      <c r="K120" s="262">
        <v>0.90132538012468855</v>
      </c>
      <c r="L120" s="262">
        <v>0.65028593488505959</v>
      </c>
      <c r="M120" s="262">
        <v>0.85743818951620321</v>
      </c>
      <c r="N120" s="262">
        <v>0.89405833455689132</v>
      </c>
      <c r="O120" s="262">
        <v>0.90589710927617861</v>
      </c>
      <c r="P120" s="262">
        <v>1.018618074033921</v>
      </c>
      <c r="Q120" s="262">
        <v>0.91918061936820994</v>
      </c>
      <c r="R120" s="262">
        <v>0.97656117511362606</v>
      </c>
      <c r="S120" s="262">
        <v>0.94450578448084954</v>
      </c>
      <c r="T120" s="262">
        <v>0.8891296740771788</v>
      </c>
      <c r="U120" s="262">
        <v>0.9130307266268497</v>
      </c>
      <c r="V120" s="262">
        <v>0.7803660296457311</v>
      </c>
      <c r="W120" s="262">
        <v>0.95317182375018661</v>
      </c>
      <c r="DA120" s="68" t="s">
        <v>598</v>
      </c>
    </row>
    <row r="121" spans="1:105" ht="12" customHeight="1" x14ac:dyDescent="0.25">
      <c r="A121" s="37" t="s">
        <v>160</v>
      </c>
      <c r="B121" s="228">
        <v>2.2436393368313681E-2</v>
      </c>
      <c r="C121" s="228">
        <v>1.9885355750522159E-2</v>
      </c>
      <c r="D121" s="228">
        <v>1.6697417189311611E-2</v>
      </c>
      <c r="E121" s="228">
        <v>1.847346601992033E-2</v>
      </c>
      <c r="F121" s="228">
        <v>1.5257120495570389E-2</v>
      </c>
      <c r="G121" s="228">
        <v>1.7915890582872358E-2</v>
      </c>
      <c r="H121" s="228">
        <v>1.203085188804319E-2</v>
      </c>
      <c r="I121" s="228">
        <v>9.4031596804679748E-3</v>
      </c>
      <c r="J121" s="228">
        <v>7.7491398345321521E-3</v>
      </c>
      <c r="K121" s="228">
        <v>1.086723568506812E-2</v>
      </c>
      <c r="L121" s="228">
        <v>6.019750167710205E-3</v>
      </c>
      <c r="M121" s="228">
        <v>6.1918843087132936E-3</v>
      </c>
      <c r="N121" s="228">
        <v>7.1589464513479098E-3</v>
      </c>
      <c r="O121" s="228">
        <v>7.0681516028207542E-3</v>
      </c>
      <c r="P121" s="228">
        <v>6.6160024953473198E-3</v>
      </c>
      <c r="Q121" s="228">
        <v>5.5461409949581894E-3</v>
      </c>
      <c r="R121" s="228">
        <v>6.7865249877403422E-3</v>
      </c>
      <c r="S121" s="228">
        <v>5.7204327371445816E-3</v>
      </c>
      <c r="T121" s="228">
        <v>5.836217034056056E-3</v>
      </c>
      <c r="U121" s="228">
        <v>8.2599764722747961E-3</v>
      </c>
      <c r="V121" s="228">
        <v>6.5892856064712754E-3</v>
      </c>
      <c r="W121" s="228">
        <v>7.9790303774336761E-3</v>
      </c>
      <c r="DA121" s="69" t="s">
        <v>599</v>
      </c>
    </row>
    <row r="122" spans="1:105" ht="12" customHeight="1" x14ac:dyDescent="0.25">
      <c r="A122" s="37" t="s">
        <v>162</v>
      </c>
      <c r="B122" s="228">
        <v>0.87349700598536362</v>
      </c>
      <c r="C122" s="228">
        <v>0.69160879062735159</v>
      </c>
      <c r="D122" s="228">
        <v>0.60398585372034075</v>
      </c>
      <c r="E122" s="228">
        <v>0.39046930475648089</v>
      </c>
      <c r="F122" s="228">
        <v>0.404490456857935</v>
      </c>
      <c r="G122" s="228">
        <v>0.50699005967281507</v>
      </c>
      <c r="H122" s="228">
        <v>0.29929084713161153</v>
      </c>
      <c r="I122" s="228">
        <v>0.25257305573353789</v>
      </c>
      <c r="J122" s="228">
        <v>0.23154628569748789</v>
      </c>
      <c r="K122" s="228">
        <v>0.47359553490274059</v>
      </c>
      <c r="L122" s="228">
        <v>0.20789037045056671</v>
      </c>
      <c r="M122" s="228">
        <v>0.30755577582544702</v>
      </c>
      <c r="N122" s="228">
        <v>0.36568081027305938</v>
      </c>
      <c r="O122" s="228">
        <v>0.3701369021545588</v>
      </c>
      <c r="P122" s="228">
        <v>0.3833300625727985</v>
      </c>
      <c r="Q122" s="228">
        <v>0.38142635263847302</v>
      </c>
      <c r="R122" s="228">
        <v>0.42098810857708979</v>
      </c>
      <c r="S122" s="228">
        <v>0.40013365201813011</v>
      </c>
      <c r="T122" s="228">
        <v>0.36137121783231863</v>
      </c>
      <c r="U122" s="228">
        <v>0.353981323479375</v>
      </c>
      <c r="V122" s="228">
        <v>0.26312303807962961</v>
      </c>
      <c r="W122" s="228">
        <v>0.34296212995567699</v>
      </c>
      <c r="DA122" s="69" t="s">
        <v>600</v>
      </c>
    </row>
    <row r="123" spans="1:105" ht="12" customHeight="1" x14ac:dyDescent="0.25">
      <c r="A123" s="37" t="s">
        <v>97</v>
      </c>
      <c r="B123" s="228">
        <v>0</v>
      </c>
      <c r="C123" s="228">
        <v>0</v>
      </c>
      <c r="D123" s="228">
        <v>0</v>
      </c>
      <c r="E123" s="228">
        <v>0</v>
      </c>
      <c r="F123" s="228">
        <v>0</v>
      </c>
      <c r="G123" s="228">
        <v>0</v>
      </c>
      <c r="H123" s="228">
        <v>0</v>
      </c>
      <c r="I123" s="228">
        <v>0</v>
      </c>
      <c r="J123" s="228">
        <v>0</v>
      </c>
      <c r="K123" s="228">
        <v>0</v>
      </c>
      <c r="L123" s="228">
        <v>0</v>
      </c>
      <c r="M123" s="228">
        <v>0</v>
      </c>
      <c r="N123" s="228">
        <v>0</v>
      </c>
      <c r="O123" s="228">
        <v>0</v>
      </c>
      <c r="P123" s="228">
        <v>0</v>
      </c>
      <c r="Q123" s="228">
        <v>0</v>
      </c>
      <c r="R123" s="228">
        <v>0</v>
      </c>
      <c r="S123" s="228">
        <v>0</v>
      </c>
      <c r="T123" s="228">
        <v>0</v>
      </c>
      <c r="U123" s="228">
        <v>0</v>
      </c>
      <c r="V123" s="228">
        <v>0</v>
      </c>
      <c r="W123" s="228">
        <v>0</v>
      </c>
      <c r="DA123" s="69" t="s">
        <v>601</v>
      </c>
    </row>
    <row r="124" spans="1:105" ht="12" customHeight="1" x14ac:dyDescent="0.25">
      <c r="A124" s="37" t="s">
        <v>78</v>
      </c>
      <c r="B124" s="228">
        <v>0</v>
      </c>
      <c r="C124" s="228">
        <v>0</v>
      </c>
      <c r="D124" s="228">
        <v>0</v>
      </c>
      <c r="E124" s="228">
        <v>0</v>
      </c>
      <c r="F124" s="228">
        <v>0</v>
      </c>
      <c r="G124" s="228">
        <v>0</v>
      </c>
      <c r="H124" s="228">
        <v>0</v>
      </c>
      <c r="I124" s="228">
        <v>0</v>
      </c>
      <c r="J124" s="228">
        <v>0</v>
      </c>
      <c r="K124" s="228">
        <v>0</v>
      </c>
      <c r="L124" s="228">
        <v>0</v>
      </c>
      <c r="M124" s="228">
        <v>0</v>
      </c>
      <c r="N124" s="228">
        <v>0</v>
      </c>
      <c r="O124" s="228">
        <v>0</v>
      </c>
      <c r="P124" s="228">
        <v>0</v>
      </c>
      <c r="Q124" s="228">
        <v>0</v>
      </c>
      <c r="R124" s="228">
        <v>0</v>
      </c>
      <c r="S124" s="228">
        <v>0</v>
      </c>
      <c r="T124" s="228">
        <v>0</v>
      </c>
      <c r="U124" s="228">
        <v>0</v>
      </c>
      <c r="V124" s="228">
        <v>0</v>
      </c>
      <c r="W124" s="228">
        <v>0</v>
      </c>
      <c r="DA124" s="69" t="s">
        <v>602</v>
      </c>
    </row>
    <row r="125" spans="1:105" ht="12" customHeight="1" x14ac:dyDescent="0.25">
      <c r="A125" s="37" t="s">
        <v>38</v>
      </c>
      <c r="B125" s="228">
        <v>0.88237349591415004</v>
      </c>
      <c r="C125" s="228">
        <v>0.89954293473273994</v>
      </c>
      <c r="D125" s="228">
        <v>0.89222625017421564</v>
      </c>
      <c r="E125" s="228">
        <v>0.83560653973011501</v>
      </c>
      <c r="F125" s="228">
        <v>0.82554520475687554</v>
      </c>
      <c r="G125" s="228">
        <v>0.72352981425017404</v>
      </c>
      <c r="H125" s="228">
        <v>0.5314532736436629</v>
      </c>
      <c r="I125" s="228">
        <v>0.56174203414138923</v>
      </c>
      <c r="J125" s="228">
        <v>0.40513439891867409</v>
      </c>
      <c r="K125" s="228">
        <v>0.41686260953687992</v>
      </c>
      <c r="L125" s="228">
        <v>0.43637581426678268</v>
      </c>
      <c r="M125" s="228">
        <v>0.54369052938204288</v>
      </c>
      <c r="N125" s="228">
        <v>0.52121857783248404</v>
      </c>
      <c r="O125" s="228">
        <v>0.52869205551879905</v>
      </c>
      <c r="P125" s="228">
        <v>0.62867200896577502</v>
      </c>
      <c r="Q125" s="228">
        <v>0.53220812573477871</v>
      </c>
      <c r="R125" s="228">
        <v>0.54878654154879591</v>
      </c>
      <c r="S125" s="228">
        <v>0.53865169972557492</v>
      </c>
      <c r="T125" s="228">
        <v>0.52192223921080416</v>
      </c>
      <c r="U125" s="228">
        <v>0.55078942667519992</v>
      </c>
      <c r="V125" s="228">
        <v>0.51065370595963022</v>
      </c>
      <c r="W125" s="228">
        <v>0.60223066341707587</v>
      </c>
      <c r="DA125" s="69" t="s">
        <v>603</v>
      </c>
    </row>
    <row r="126" spans="1:105" ht="12" customHeight="1" x14ac:dyDescent="0.25">
      <c r="A126" s="57" t="s">
        <v>604</v>
      </c>
      <c r="B126" s="296">
        <v>402.30852471857003</v>
      </c>
      <c r="C126" s="296">
        <v>348.80288418660177</v>
      </c>
      <c r="D126" s="296">
        <v>344.5133217768024</v>
      </c>
      <c r="E126" s="296">
        <v>268.25273628661893</v>
      </c>
      <c r="F126" s="296">
        <v>268.64550035466578</v>
      </c>
      <c r="G126" s="296">
        <v>287.93137971355901</v>
      </c>
      <c r="H126" s="296">
        <v>182.65374699675149</v>
      </c>
      <c r="I126" s="296">
        <v>177.6599341847764</v>
      </c>
      <c r="J126" s="296">
        <v>139.45664715179851</v>
      </c>
      <c r="K126" s="296">
        <v>195.33773426398139</v>
      </c>
      <c r="L126" s="296">
        <v>139.59332484673331</v>
      </c>
      <c r="M126" s="296">
        <v>183.88705699176171</v>
      </c>
      <c r="N126" s="296">
        <v>191.78894025059401</v>
      </c>
      <c r="O126" s="296">
        <v>195.01020601613041</v>
      </c>
      <c r="P126" s="296">
        <v>218.668189035316</v>
      </c>
      <c r="Q126" s="296">
        <v>196.79832399384861</v>
      </c>
      <c r="R126" s="296">
        <v>209.2877639931051</v>
      </c>
      <c r="S126" s="296">
        <v>202.15649892882499</v>
      </c>
      <c r="T126" s="296">
        <v>190.3633318796752</v>
      </c>
      <c r="U126" s="296">
        <v>195.45257937003441</v>
      </c>
      <c r="V126" s="296">
        <v>166.89726848360061</v>
      </c>
      <c r="W126" s="296">
        <v>203.8793909317753</v>
      </c>
      <c r="DA126" s="70" t="s">
        <v>605</v>
      </c>
    </row>
    <row r="127" spans="1:105" ht="12" customHeight="1" x14ac:dyDescent="0.25">
      <c r="A127" s="60" t="s">
        <v>606</v>
      </c>
      <c r="B127" s="264">
        <v>256.81184688949241</v>
      </c>
      <c r="C127" s="264">
        <v>168.5699656773705</v>
      </c>
      <c r="D127" s="264">
        <v>184.1484677219409</v>
      </c>
      <c r="E127" s="264">
        <v>98.886472414252523</v>
      </c>
      <c r="F127" s="264">
        <v>101.7286116641457</v>
      </c>
      <c r="G127" s="264">
        <v>161.70599753703809</v>
      </c>
      <c r="H127" s="264">
        <v>76.861233103514181</v>
      </c>
      <c r="I127" s="264">
        <v>64.741479274345593</v>
      </c>
      <c r="J127" s="264">
        <v>58.692006858202021</v>
      </c>
      <c r="K127" s="264">
        <v>111.0976433924953</v>
      </c>
      <c r="L127" s="264">
        <v>49.144257200900483</v>
      </c>
      <c r="M127" s="264">
        <v>70.12358269831239</v>
      </c>
      <c r="N127" s="264">
        <v>82.564843545668523</v>
      </c>
      <c r="O127" s="264">
        <v>85.272543919344855</v>
      </c>
      <c r="P127" s="264">
        <v>86.914243600518077</v>
      </c>
      <c r="Q127" s="264">
        <v>84.082384093799121</v>
      </c>
      <c r="R127" s="264">
        <v>93.23984064955107</v>
      </c>
      <c r="S127" s="264">
        <v>87.886182930991382</v>
      </c>
      <c r="T127" s="264">
        <v>79.864507868561304</v>
      </c>
      <c r="U127" s="264">
        <v>78.735599237507955</v>
      </c>
      <c r="V127" s="264">
        <v>58.17006055225621</v>
      </c>
      <c r="W127" s="264">
        <v>75.811339602601393</v>
      </c>
      <c r="DA127" s="72" t="s">
        <v>607</v>
      </c>
    </row>
    <row r="128" spans="1:105" ht="12" customHeight="1" x14ac:dyDescent="0.25">
      <c r="A128" s="59" t="s">
        <v>30</v>
      </c>
      <c r="B128" s="232">
        <v>0</v>
      </c>
      <c r="C128" s="232">
        <v>0</v>
      </c>
      <c r="D128" s="232">
        <v>53.187421603278871</v>
      </c>
      <c r="E128" s="232">
        <v>0</v>
      </c>
      <c r="F128" s="232">
        <v>0</v>
      </c>
      <c r="G128" s="232">
        <v>51.134450464002001</v>
      </c>
      <c r="H128" s="232">
        <v>1.980488755920067</v>
      </c>
      <c r="I128" s="232">
        <v>0.81976924865593548</v>
      </c>
      <c r="J128" s="232">
        <v>1.352468237029872</v>
      </c>
      <c r="K128" s="232">
        <v>1.6508394638228181</v>
      </c>
      <c r="L128" s="232">
        <v>0.37482391789799457</v>
      </c>
      <c r="M128" s="232">
        <v>0.77570900353023153</v>
      </c>
      <c r="N128" s="232">
        <v>0.60472015596863549</v>
      </c>
      <c r="O128" s="232">
        <v>2.3312948553028892</v>
      </c>
      <c r="P128" s="232">
        <v>1.9339053089744209</v>
      </c>
      <c r="Q128" s="232">
        <v>0</v>
      </c>
      <c r="R128" s="232">
        <v>0.89985713901015574</v>
      </c>
      <c r="S128" s="232">
        <v>2.662090738636674E-2</v>
      </c>
      <c r="T128" s="232">
        <v>5.8555151944960908E-2</v>
      </c>
      <c r="U128" s="232">
        <v>3.153227400192167E-2</v>
      </c>
      <c r="V128" s="232">
        <v>0</v>
      </c>
      <c r="W128" s="232">
        <v>0</v>
      </c>
      <c r="DA128" s="71" t="s">
        <v>608</v>
      </c>
    </row>
    <row r="129" spans="1:105" ht="12" customHeight="1" x14ac:dyDescent="0.25">
      <c r="A129" s="59" t="s">
        <v>33</v>
      </c>
      <c r="B129" s="232">
        <v>89.051099558015807</v>
      </c>
      <c r="C129" s="232">
        <v>3.5193307370375329</v>
      </c>
      <c r="D129" s="232">
        <v>2.9005799557997931</v>
      </c>
      <c r="E129" s="232">
        <v>2.7044036617868099</v>
      </c>
      <c r="F129" s="232">
        <v>4.0107892640379701</v>
      </c>
      <c r="G129" s="232">
        <v>4.0674466167030534</v>
      </c>
      <c r="H129" s="232">
        <v>2.59485196564522</v>
      </c>
      <c r="I129" s="232">
        <v>2.9573899637273691</v>
      </c>
      <c r="J129" s="232">
        <v>2.9288066448597911</v>
      </c>
      <c r="K129" s="232">
        <v>2.7207378378576279</v>
      </c>
      <c r="L129" s="232">
        <v>2.0271018165561139</v>
      </c>
      <c r="M129" s="232">
        <v>2.2171240108165988</v>
      </c>
      <c r="N129" s="232">
        <v>2.4584937364021981</v>
      </c>
      <c r="O129" s="232">
        <v>1.985098001754859</v>
      </c>
      <c r="P129" s="232">
        <v>1.7207176936085791</v>
      </c>
      <c r="Q129" s="232">
        <v>0.96968802201224324</v>
      </c>
      <c r="R129" s="232">
        <v>0.6747664458715511</v>
      </c>
      <c r="S129" s="232">
        <v>0.32202496426785832</v>
      </c>
      <c r="T129" s="232">
        <v>0.6206880839546296</v>
      </c>
      <c r="U129" s="232">
        <v>0.94023395979178426</v>
      </c>
      <c r="V129" s="232">
        <v>0.44877715537381541</v>
      </c>
      <c r="W129" s="232">
        <v>1.163408581033049</v>
      </c>
      <c r="DA129" s="71" t="s">
        <v>609</v>
      </c>
    </row>
    <row r="130" spans="1:105" ht="12" customHeight="1" x14ac:dyDescent="0.25">
      <c r="A130" s="59" t="s">
        <v>160</v>
      </c>
      <c r="B130" s="232">
        <v>3.6995906072337408</v>
      </c>
      <c r="C130" s="232">
        <v>3.984240845130711</v>
      </c>
      <c r="D130" s="232">
        <v>3.0011209265970931</v>
      </c>
      <c r="E130" s="232">
        <v>3.744324358181252</v>
      </c>
      <c r="F130" s="232">
        <v>3.0848354140061591</v>
      </c>
      <c r="G130" s="232">
        <v>3.1255659287508788</v>
      </c>
      <c r="H130" s="232">
        <v>2.3948936409538022</v>
      </c>
      <c r="I130" s="232">
        <v>1.8901741330741391</v>
      </c>
      <c r="J130" s="232">
        <v>1.544812025321016</v>
      </c>
      <c r="K130" s="232">
        <v>2.196063884571076</v>
      </c>
      <c r="L130" s="232">
        <v>1.2477336560118351</v>
      </c>
      <c r="M130" s="232">
        <v>1.295608868123834</v>
      </c>
      <c r="N130" s="232">
        <v>1.500194913924795</v>
      </c>
      <c r="O130" s="232">
        <v>1.4670968177837831</v>
      </c>
      <c r="P130" s="232">
        <v>1.386548819315943</v>
      </c>
      <c r="Q130" s="232">
        <v>1.174612834409146</v>
      </c>
      <c r="R130" s="232">
        <v>1.4350973865425569</v>
      </c>
      <c r="S130" s="232">
        <v>1.2135405065107749</v>
      </c>
      <c r="T130" s="232">
        <v>1.2356153282756599</v>
      </c>
      <c r="U130" s="232">
        <v>1.750359507859889</v>
      </c>
      <c r="V130" s="232">
        <v>1.402975476125214</v>
      </c>
      <c r="W130" s="232">
        <v>1.6967898415138061</v>
      </c>
      <c r="DA130" s="71" t="s">
        <v>610</v>
      </c>
    </row>
    <row r="131" spans="1:105" ht="12" customHeight="1" x14ac:dyDescent="0.25">
      <c r="A131" s="59" t="s">
        <v>70</v>
      </c>
      <c r="B131" s="232">
        <v>20.028144566677351</v>
      </c>
      <c r="C131" s="232">
        <v>22.495275376514378</v>
      </c>
      <c r="D131" s="232">
        <v>16.50156265124161</v>
      </c>
      <c r="E131" s="232">
        <v>13.294841414126999</v>
      </c>
      <c r="F131" s="232">
        <v>12.849108677926781</v>
      </c>
      <c r="G131" s="232">
        <v>14.930190338449989</v>
      </c>
      <c r="H131" s="232">
        <v>10.313360078222461</v>
      </c>
      <c r="I131" s="232">
        <v>8.3032271226612071</v>
      </c>
      <c r="J131" s="232">
        <v>6.7065404325173201</v>
      </c>
      <c r="K131" s="232">
        <v>8.8252544456811446</v>
      </c>
      <c r="L131" s="232">
        <v>2.4044686945599918</v>
      </c>
      <c r="M131" s="232">
        <v>1.4812267671860779</v>
      </c>
      <c r="N131" s="232">
        <v>1.3710959849531099</v>
      </c>
      <c r="O131" s="232">
        <v>2.6618012638810629</v>
      </c>
      <c r="P131" s="232">
        <v>1.5366683322177459</v>
      </c>
      <c r="Q131" s="232">
        <v>1.156096339044917</v>
      </c>
      <c r="R131" s="232">
        <v>1.206807235327138</v>
      </c>
      <c r="S131" s="232">
        <v>1.4390906279523521</v>
      </c>
      <c r="T131" s="232">
        <v>1.4419023604832879</v>
      </c>
      <c r="U131" s="232">
        <v>1.001810056295565</v>
      </c>
      <c r="V131" s="232">
        <v>0.29475822566775928</v>
      </c>
      <c r="W131" s="232">
        <v>1.813671643447225E-2</v>
      </c>
      <c r="DA131" s="71" t="s">
        <v>611</v>
      </c>
    </row>
    <row r="132" spans="1:105" ht="12" customHeight="1" x14ac:dyDescent="0.25">
      <c r="A132" s="59" t="s">
        <v>162</v>
      </c>
      <c r="B132" s="232">
        <v>144.03301215756551</v>
      </c>
      <c r="C132" s="232">
        <v>138.5711187186879</v>
      </c>
      <c r="D132" s="232">
        <v>108.5577825850236</v>
      </c>
      <c r="E132" s="232">
        <v>79.142902980157459</v>
      </c>
      <c r="F132" s="232">
        <v>81.783878308174792</v>
      </c>
      <c r="G132" s="232">
        <v>88.448344189132158</v>
      </c>
      <c r="H132" s="232">
        <v>59.577638662772628</v>
      </c>
      <c r="I132" s="232">
        <v>50.770918806226938</v>
      </c>
      <c r="J132" s="232">
        <v>46.159379518474019</v>
      </c>
      <c r="K132" s="232">
        <v>95.704747760562583</v>
      </c>
      <c r="L132" s="232">
        <v>43.090129115874539</v>
      </c>
      <c r="M132" s="232">
        <v>64.353914048655653</v>
      </c>
      <c r="N132" s="232">
        <v>76.630338754419782</v>
      </c>
      <c r="O132" s="232">
        <v>76.827252980622262</v>
      </c>
      <c r="P132" s="232">
        <v>80.336403446401391</v>
      </c>
      <c r="Q132" s="232">
        <v>80.781986898332818</v>
      </c>
      <c r="R132" s="232">
        <v>89.023312442799664</v>
      </c>
      <c r="S132" s="232">
        <v>84.884905924874033</v>
      </c>
      <c r="T132" s="232">
        <v>76.50774694390276</v>
      </c>
      <c r="U132" s="232">
        <v>75.011663439558788</v>
      </c>
      <c r="V132" s="232">
        <v>56.023549695089422</v>
      </c>
      <c r="W132" s="232">
        <v>72.933004463620065</v>
      </c>
      <c r="DA132" s="71" t="s">
        <v>612</v>
      </c>
    </row>
    <row r="133" spans="1:105" ht="12" customHeight="1" x14ac:dyDescent="0.25">
      <c r="A133" s="60" t="s">
        <v>613</v>
      </c>
      <c r="B133" s="264">
        <v>145.49667782907761</v>
      </c>
      <c r="C133" s="264">
        <v>180.23291850923121</v>
      </c>
      <c r="D133" s="264">
        <v>160.3648540548615</v>
      </c>
      <c r="E133" s="264">
        <v>169.3662638723664</v>
      </c>
      <c r="F133" s="264">
        <v>166.9168886905201</v>
      </c>
      <c r="G133" s="264">
        <v>126.2253821765209</v>
      </c>
      <c r="H133" s="264">
        <v>105.7925138932373</v>
      </c>
      <c r="I133" s="264">
        <v>112.9184549104308</v>
      </c>
      <c r="J133" s="264">
        <v>80.764640293596486</v>
      </c>
      <c r="K133" s="264">
        <v>84.240090871486174</v>
      </c>
      <c r="L133" s="264">
        <v>90.449067645832855</v>
      </c>
      <c r="M133" s="264">
        <v>113.76347429344921</v>
      </c>
      <c r="N133" s="264">
        <v>109.2240967049255</v>
      </c>
      <c r="O133" s="264">
        <v>109.7376620967855</v>
      </c>
      <c r="P133" s="264">
        <v>131.75394543479791</v>
      </c>
      <c r="Q133" s="264">
        <v>112.71593990004941</v>
      </c>
      <c r="R133" s="264">
        <v>116.047923343554</v>
      </c>
      <c r="S133" s="264">
        <v>114.27031599783361</v>
      </c>
      <c r="T133" s="264">
        <v>110.4988240111139</v>
      </c>
      <c r="U133" s="264">
        <v>116.7169801325265</v>
      </c>
      <c r="V133" s="264">
        <v>108.7272079313444</v>
      </c>
      <c r="W133" s="264">
        <v>128.0680513291739</v>
      </c>
      <c r="DA133" s="72" t="s">
        <v>614</v>
      </c>
    </row>
    <row r="134" spans="1:105" ht="12" customHeight="1" x14ac:dyDescent="0.25">
      <c r="A134" s="57" t="s">
        <v>615</v>
      </c>
      <c r="B134" s="296">
        <v>206.1488423986554</v>
      </c>
      <c r="C134" s="296">
        <v>178.73176028442521</v>
      </c>
      <c r="D134" s="296">
        <v>167.8687120291946</v>
      </c>
      <c r="E134" s="296">
        <v>137.45667232490959</v>
      </c>
      <c r="F134" s="296">
        <v>137.65793044644781</v>
      </c>
      <c r="G134" s="296">
        <v>138.94187379934979</v>
      </c>
      <c r="H134" s="296">
        <v>93.324910875505722</v>
      </c>
      <c r="I134" s="296">
        <v>90.934966666647171</v>
      </c>
      <c r="J134" s="296">
        <v>71.281835924317264</v>
      </c>
      <c r="K134" s="296">
        <v>99.839464307830582</v>
      </c>
      <c r="L134" s="296">
        <v>71.483954019556023</v>
      </c>
      <c r="M134" s="296">
        <v>94.126715530713227</v>
      </c>
      <c r="N134" s="296">
        <v>98.191716059560576</v>
      </c>
      <c r="O134" s="296">
        <v>99.590759948931975</v>
      </c>
      <c r="P134" s="296">
        <v>111.78513261998771</v>
      </c>
      <c r="Q134" s="296">
        <v>100.8423739111854</v>
      </c>
      <c r="R134" s="296">
        <v>107.1072229262135</v>
      </c>
      <c r="S134" s="296">
        <v>103.5840473353601</v>
      </c>
      <c r="T134" s="296">
        <v>97.536564772217275</v>
      </c>
      <c r="U134" s="296">
        <v>100.1481520208968</v>
      </c>
      <c r="V134" s="296">
        <v>85.520630519723468</v>
      </c>
      <c r="W134" s="296">
        <v>104.4708174129038</v>
      </c>
      <c r="DA134" s="70" t="s">
        <v>616</v>
      </c>
    </row>
    <row r="135" spans="1:105" ht="12" customHeight="1" x14ac:dyDescent="0.25">
      <c r="A135" s="60" t="s">
        <v>617</v>
      </c>
      <c r="B135" s="264">
        <v>131.5941912679184</v>
      </c>
      <c r="C135" s="264">
        <v>86.377745318422711</v>
      </c>
      <c r="D135" s="264">
        <v>75.462779398746136</v>
      </c>
      <c r="E135" s="264">
        <v>50.670892025827797</v>
      </c>
      <c r="F135" s="264">
        <v>52.127246242311571</v>
      </c>
      <c r="G135" s="264">
        <v>64.878450864663762</v>
      </c>
      <c r="H135" s="264">
        <v>38.678877331229948</v>
      </c>
      <c r="I135" s="264">
        <v>32.869900186764063</v>
      </c>
      <c r="J135" s="264">
        <v>29.59553878882198</v>
      </c>
      <c r="K135" s="264">
        <v>56.416363563044101</v>
      </c>
      <c r="L135" s="264">
        <v>25.041441353717921</v>
      </c>
      <c r="M135" s="264">
        <v>35.647640911627803</v>
      </c>
      <c r="N135" s="264">
        <v>42.094505289739658</v>
      </c>
      <c r="O135" s="264">
        <v>42.870192568749133</v>
      </c>
      <c r="P135" s="264">
        <v>43.830344801407463</v>
      </c>
      <c r="Q135" s="264">
        <v>43.085058063786327</v>
      </c>
      <c r="R135" s="264">
        <v>47.460907632184103</v>
      </c>
      <c r="S135" s="264">
        <v>45.024758935202243</v>
      </c>
      <c r="T135" s="264">
        <v>40.902801338977177</v>
      </c>
      <c r="U135" s="264">
        <v>40.33376639851226</v>
      </c>
      <c r="V135" s="264">
        <v>29.8071999679747</v>
      </c>
      <c r="W135" s="264">
        <v>38.846852451611078</v>
      </c>
      <c r="DA135" s="72" t="s">
        <v>618</v>
      </c>
    </row>
    <row r="136" spans="1:105" ht="12" customHeight="1" x14ac:dyDescent="0.25">
      <c r="A136" s="59" t="s">
        <v>33</v>
      </c>
      <c r="B136" s="299">
        <v>45.631101406698583</v>
      </c>
      <c r="C136" s="299">
        <v>1.803357157211154</v>
      </c>
      <c r="D136" s="299">
        <v>1.6713811611936511</v>
      </c>
      <c r="E136" s="299">
        <v>1.385776462594311</v>
      </c>
      <c r="F136" s="299">
        <v>2.0551877802360119</v>
      </c>
      <c r="G136" s="299">
        <v>2.3865962126052578</v>
      </c>
      <c r="H136" s="299">
        <v>1.340344059695731</v>
      </c>
      <c r="I136" s="299">
        <v>1.520752697041253</v>
      </c>
      <c r="J136" s="299">
        <v>1.511690061470111</v>
      </c>
      <c r="K136" s="299">
        <v>1.4024542472737731</v>
      </c>
      <c r="L136" s="299">
        <v>1.0408476752793601</v>
      </c>
      <c r="M136" s="299">
        <v>1.139692342147252</v>
      </c>
      <c r="N136" s="299">
        <v>1.2626759613295051</v>
      </c>
      <c r="O136" s="299">
        <v>1.02604596100741</v>
      </c>
      <c r="P136" s="299">
        <v>0.88749528812185952</v>
      </c>
      <c r="Q136" s="299">
        <v>0.49688249426358427</v>
      </c>
      <c r="R136" s="299">
        <v>0.34681647909489888</v>
      </c>
      <c r="S136" s="299">
        <v>0.16502582136002439</v>
      </c>
      <c r="T136" s="299">
        <v>0.31812014677171591</v>
      </c>
      <c r="U136" s="299">
        <v>0.48184520009333781</v>
      </c>
      <c r="V136" s="299">
        <v>0.2299600565013909</v>
      </c>
      <c r="W136" s="299">
        <v>0.59614777585038559</v>
      </c>
      <c r="DA136" s="71" t="s">
        <v>619</v>
      </c>
    </row>
    <row r="137" spans="1:105" ht="12" customHeight="1" x14ac:dyDescent="0.25">
      <c r="A137" s="59" t="s">
        <v>160</v>
      </c>
      <c r="B137" s="299">
        <v>1.895724982620461</v>
      </c>
      <c r="C137" s="299">
        <v>2.0415839774603319</v>
      </c>
      <c r="D137" s="299">
        <v>1.729315190622049</v>
      </c>
      <c r="E137" s="299">
        <v>1.9186472186840151</v>
      </c>
      <c r="F137" s="299">
        <v>1.580715322979068</v>
      </c>
      <c r="G137" s="299">
        <v>1.8339426452881871</v>
      </c>
      <c r="H137" s="299">
        <v>1.2370576463529901</v>
      </c>
      <c r="I137" s="299">
        <v>0.97196766270459201</v>
      </c>
      <c r="J137" s="299">
        <v>0.79734761241949015</v>
      </c>
      <c r="K137" s="299">
        <v>1.132001429666011</v>
      </c>
      <c r="L137" s="299">
        <v>0.64066869489275347</v>
      </c>
      <c r="M137" s="299">
        <v>0.66599590199510361</v>
      </c>
      <c r="N137" s="299">
        <v>0.77049618922101348</v>
      </c>
      <c r="O137" s="299">
        <v>0.75830450837346974</v>
      </c>
      <c r="P137" s="299">
        <v>0.71514086736284144</v>
      </c>
      <c r="Q137" s="299">
        <v>0.6018890011078899</v>
      </c>
      <c r="R137" s="299">
        <v>0.73761139992092351</v>
      </c>
      <c r="S137" s="299">
        <v>0.6218943903803098</v>
      </c>
      <c r="T137" s="299">
        <v>0.63328770077236962</v>
      </c>
      <c r="U137" s="299">
        <v>0.89701325772874274</v>
      </c>
      <c r="V137" s="299">
        <v>0.7189053985849212</v>
      </c>
      <c r="W137" s="299">
        <v>0.86946022798438372</v>
      </c>
      <c r="DA137" s="71" t="s">
        <v>620</v>
      </c>
    </row>
    <row r="138" spans="1:105" ht="12" customHeight="1" x14ac:dyDescent="0.25">
      <c r="A138" s="59" t="s">
        <v>70</v>
      </c>
      <c r="B138" s="299">
        <v>10.262717700803609</v>
      </c>
      <c r="C138" s="299">
        <v>11.52691204232233</v>
      </c>
      <c r="D138" s="299">
        <v>9.5085815132915634</v>
      </c>
      <c r="E138" s="299">
        <v>6.8124735097602462</v>
      </c>
      <c r="F138" s="299">
        <v>6.5840734587020746</v>
      </c>
      <c r="G138" s="299">
        <v>8.7603696060559102</v>
      </c>
      <c r="H138" s="299">
        <v>5.3272599359676036</v>
      </c>
      <c r="I138" s="299">
        <v>4.2696956423759467</v>
      </c>
      <c r="J138" s="299">
        <v>3.461549958061239</v>
      </c>
      <c r="K138" s="299">
        <v>4.5491393578600769</v>
      </c>
      <c r="L138" s="299">
        <v>1.2346127020233399</v>
      </c>
      <c r="M138" s="299">
        <v>0.76141108720559858</v>
      </c>
      <c r="N138" s="299">
        <v>0.7041913165128636</v>
      </c>
      <c r="O138" s="299">
        <v>1.3758164248793869</v>
      </c>
      <c r="P138" s="299">
        <v>0.79256807163369225</v>
      </c>
      <c r="Q138" s="299">
        <v>0.59240087483145576</v>
      </c>
      <c r="R138" s="299">
        <v>0.62027482081123064</v>
      </c>
      <c r="S138" s="299">
        <v>0.73748044170827087</v>
      </c>
      <c r="T138" s="299">
        <v>0.73901562218641981</v>
      </c>
      <c r="U138" s="299">
        <v>0.51340133166233726</v>
      </c>
      <c r="V138" s="299">
        <v>0.15103847737603121</v>
      </c>
      <c r="W138" s="299">
        <v>9.2935219319416566E-3</v>
      </c>
      <c r="DA138" s="71" t="s">
        <v>621</v>
      </c>
    </row>
    <row r="139" spans="1:105" ht="12" customHeight="1" x14ac:dyDescent="0.25">
      <c r="A139" s="59" t="s">
        <v>162</v>
      </c>
      <c r="B139" s="299">
        <v>73.804647177795772</v>
      </c>
      <c r="C139" s="299">
        <v>71.005892141428887</v>
      </c>
      <c r="D139" s="299">
        <v>62.55350153363888</v>
      </c>
      <c r="E139" s="299">
        <v>40.553994834789222</v>
      </c>
      <c r="F139" s="299">
        <v>41.907269680394421</v>
      </c>
      <c r="G139" s="299">
        <v>51.897542400714407</v>
      </c>
      <c r="H139" s="299">
        <v>30.774215689213619</v>
      </c>
      <c r="I139" s="299">
        <v>26.107484184642271</v>
      </c>
      <c r="J139" s="299">
        <v>23.824951156871141</v>
      </c>
      <c r="K139" s="299">
        <v>49.332768528244237</v>
      </c>
      <c r="L139" s="299">
        <v>22.125312281522461</v>
      </c>
      <c r="M139" s="299">
        <v>33.080541580279842</v>
      </c>
      <c r="N139" s="299">
        <v>39.357141822676283</v>
      </c>
      <c r="O139" s="299">
        <v>39.710025674488861</v>
      </c>
      <c r="P139" s="299">
        <v>41.435140574289072</v>
      </c>
      <c r="Q139" s="299">
        <v>41.393885693583407</v>
      </c>
      <c r="R139" s="299">
        <v>45.756204932357043</v>
      </c>
      <c r="S139" s="299">
        <v>43.500358281753641</v>
      </c>
      <c r="T139" s="299">
        <v>39.21237786924668</v>
      </c>
      <c r="U139" s="299">
        <v>38.44150660902784</v>
      </c>
      <c r="V139" s="299">
        <v>28.70729603551235</v>
      </c>
      <c r="W139" s="299">
        <v>37.371950925844367</v>
      </c>
      <c r="DA139" s="71" t="s">
        <v>622</v>
      </c>
    </row>
    <row r="140" spans="1:105" ht="12" customHeight="1" x14ac:dyDescent="0.25">
      <c r="A140" s="60" t="s">
        <v>623</v>
      </c>
      <c r="B140" s="264">
        <v>74.554651130736971</v>
      </c>
      <c r="C140" s="264">
        <v>92.354014966002495</v>
      </c>
      <c r="D140" s="264">
        <v>92.405932630448433</v>
      </c>
      <c r="E140" s="264">
        <v>86.785780299081807</v>
      </c>
      <c r="F140" s="264">
        <v>85.530684204136207</v>
      </c>
      <c r="G140" s="264">
        <v>74.063422934686074</v>
      </c>
      <c r="H140" s="264">
        <v>54.646033544275767</v>
      </c>
      <c r="I140" s="264">
        <v>58.0650664798831</v>
      </c>
      <c r="J140" s="264">
        <v>41.686297135495288</v>
      </c>
      <c r="K140" s="264">
        <v>43.423100744786488</v>
      </c>
      <c r="L140" s="264">
        <v>46.442512665838102</v>
      </c>
      <c r="M140" s="264">
        <v>58.479074619085438</v>
      </c>
      <c r="N140" s="264">
        <v>56.097210769820911</v>
      </c>
      <c r="O140" s="264">
        <v>56.72056738018285</v>
      </c>
      <c r="P140" s="264">
        <v>67.954787818580201</v>
      </c>
      <c r="Q140" s="264">
        <v>57.757315847399077</v>
      </c>
      <c r="R140" s="264">
        <v>59.646315294029407</v>
      </c>
      <c r="S140" s="264">
        <v>58.559288400157882</v>
      </c>
      <c r="T140" s="264">
        <v>56.633763433240077</v>
      </c>
      <c r="U140" s="264">
        <v>59.814385622384492</v>
      </c>
      <c r="V140" s="264">
        <v>55.713430551748772</v>
      </c>
      <c r="W140" s="264">
        <v>65.623964961292671</v>
      </c>
      <c r="DA140" s="72" t="s">
        <v>624</v>
      </c>
    </row>
    <row r="141" spans="1:105" ht="12" customHeight="1" x14ac:dyDescent="0.25">
      <c r="A141" s="57" t="s">
        <v>625</v>
      </c>
      <c r="B141" s="263">
        <f t="shared" ref="B141:W141" si="2">B142+B146+B157</f>
        <v>72.148235792820614</v>
      </c>
      <c r="C141" s="263">
        <f t="shared" si="2"/>
        <v>62.185563804512512</v>
      </c>
      <c r="D141" s="263">
        <f t="shared" si="2"/>
        <v>63.060849893461089</v>
      </c>
      <c r="E141" s="263">
        <f t="shared" si="2"/>
        <v>46.509486083683157</v>
      </c>
      <c r="F141" s="263">
        <f t="shared" si="2"/>
        <v>46.900865703277425</v>
      </c>
      <c r="G141" s="263">
        <f t="shared" si="2"/>
        <v>58.08607151354316</v>
      </c>
      <c r="H141" s="263">
        <f t="shared" si="2"/>
        <v>32.061069849832627</v>
      </c>
      <c r="I141" s="263">
        <f t="shared" si="2"/>
        <v>30.372503247048201</v>
      </c>
      <c r="J141" s="263">
        <f t="shared" si="2"/>
        <v>24.222433849731765</v>
      </c>
      <c r="K141" s="263">
        <f t="shared" si="2"/>
        <v>35.704544095685058</v>
      </c>
      <c r="L141" s="263">
        <f t="shared" si="2"/>
        <v>23.864203421281715</v>
      </c>
      <c r="M141" s="263">
        <f t="shared" si="2"/>
        <v>33.066236880542988</v>
      </c>
      <c r="N141" s="263">
        <f t="shared" si="2"/>
        <v>34.71563135381075</v>
      </c>
      <c r="O141" s="263">
        <f t="shared" si="2"/>
        <v>35.278920351167379</v>
      </c>
      <c r="P141" s="263">
        <f t="shared" si="2"/>
        <v>38.934245352248176</v>
      </c>
      <c r="Q141" s="263">
        <f t="shared" si="2"/>
        <v>36.068420451303034</v>
      </c>
      <c r="R141" s="263">
        <f t="shared" si="2"/>
        <v>38.607586466842406</v>
      </c>
      <c r="S141" s="263">
        <f t="shared" si="2"/>
        <v>36.700998645591092</v>
      </c>
      <c r="T141" s="263">
        <f t="shared" si="2"/>
        <v>34.444601025094329</v>
      </c>
      <c r="U141" s="263">
        <f t="shared" si="2"/>
        <v>37.185422263607563</v>
      </c>
      <c r="V141" s="263">
        <f t="shared" si="2"/>
        <v>34.308167929857035</v>
      </c>
      <c r="W141" s="263">
        <f t="shared" si="2"/>
        <v>39.423444350592597</v>
      </c>
      <c r="DA141" s="70"/>
    </row>
    <row r="142" spans="1:105" ht="12" customHeight="1" x14ac:dyDescent="0.25">
      <c r="A142" s="60" t="s">
        <v>626</v>
      </c>
      <c r="B142" s="264">
        <v>9.879836989463044</v>
      </c>
      <c r="C142" s="264">
        <v>6.1757603896804518</v>
      </c>
      <c r="D142" s="264">
        <v>5.396771924374443</v>
      </c>
      <c r="E142" s="264">
        <v>3.5765529077370291</v>
      </c>
      <c r="F142" s="264">
        <v>3.7069450812747271</v>
      </c>
      <c r="G142" s="264">
        <v>4.6165255744828064</v>
      </c>
      <c r="H142" s="264">
        <v>2.7365723476149491</v>
      </c>
      <c r="I142" s="264">
        <v>2.3285734806806069</v>
      </c>
      <c r="J142" s="264">
        <v>2.1292387263783881</v>
      </c>
      <c r="K142" s="264">
        <v>4.205087137135747</v>
      </c>
      <c r="L142" s="264">
        <v>1.887064246067774</v>
      </c>
      <c r="M142" s="264">
        <v>2.7427264371894462</v>
      </c>
      <c r="N142" s="264">
        <v>3.250891157957581</v>
      </c>
      <c r="O142" s="264">
        <v>3.2770300502475358</v>
      </c>
      <c r="P142" s="264">
        <v>3.3801015592871129</v>
      </c>
      <c r="Q142" s="264">
        <v>3.33324825096491</v>
      </c>
      <c r="R142" s="264">
        <v>3.6740042175249048</v>
      </c>
      <c r="S142" s="264">
        <v>3.4776035516557391</v>
      </c>
      <c r="T142" s="264">
        <v>3.1552426540017451</v>
      </c>
      <c r="U142" s="264">
        <v>3.1217612696196539</v>
      </c>
      <c r="V142" s="264">
        <v>2.318415452916565</v>
      </c>
      <c r="W142" s="264">
        <v>3.0320729027183311</v>
      </c>
      <c r="DA142" s="72" t="s">
        <v>627</v>
      </c>
    </row>
    <row r="143" spans="1:105" ht="12" customHeight="1" x14ac:dyDescent="0.25">
      <c r="A143" s="59" t="s">
        <v>33</v>
      </c>
      <c r="B143" s="232">
        <v>3.7156710480274779</v>
      </c>
      <c r="C143" s="232">
        <v>0.14879061745204961</v>
      </c>
      <c r="D143" s="232">
        <v>0.13676252937415409</v>
      </c>
      <c r="E143" s="232">
        <v>0.11300687540635949</v>
      </c>
      <c r="F143" s="232">
        <v>0.16728013810631159</v>
      </c>
      <c r="G143" s="232">
        <v>0.1963321304711568</v>
      </c>
      <c r="H143" s="232">
        <v>0.1099781292937935</v>
      </c>
      <c r="I143" s="232">
        <v>0.1238167508735044</v>
      </c>
      <c r="J143" s="232">
        <v>0.1231633273438493</v>
      </c>
      <c r="K143" s="232">
        <v>0.1137026784449147</v>
      </c>
      <c r="L143" s="232">
        <v>8.2503489329001034E-2</v>
      </c>
      <c r="M143" s="232">
        <v>8.960166612447637E-2</v>
      </c>
      <c r="N143" s="232">
        <v>9.9173495535860551E-2</v>
      </c>
      <c r="O143" s="232">
        <v>8.1032268939248642E-2</v>
      </c>
      <c r="P143" s="232">
        <v>6.9702118352349005E-2</v>
      </c>
      <c r="Q143" s="232">
        <v>3.8976915413274679E-2</v>
      </c>
      <c r="R143" s="232">
        <v>2.720298873913635E-2</v>
      </c>
      <c r="S143" s="232">
        <v>1.295844770775053E-2</v>
      </c>
      <c r="T143" s="232">
        <v>2.499132584934069E-2</v>
      </c>
      <c r="U143" s="232">
        <v>3.7774783859421492E-2</v>
      </c>
      <c r="V143" s="232">
        <v>1.79774765765085E-2</v>
      </c>
      <c r="W143" s="232">
        <v>4.6541635648229177E-2</v>
      </c>
      <c r="DA143" s="71" t="s">
        <v>628</v>
      </c>
    </row>
    <row r="144" spans="1:105" ht="12" customHeight="1" x14ac:dyDescent="0.25">
      <c r="A144" s="59" t="s">
        <v>160</v>
      </c>
      <c r="B144" s="232">
        <v>0.15436599634457221</v>
      </c>
      <c r="C144" s="232">
        <v>0.16844613357472921</v>
      </c>
      <c r="D144" s="232">
        <v>0.1415030425410046</v>
      </c>
      <c r="E144" s="232">
        <v>0.15646125695097571</v>
      </c>
      <c r="F144" s="232">
        <v>0.12866088445910079</v>
      </c>
      <c r="G144" s="232">
        <v>0.1508683642459516</v>
      </c>
      <c r="H144" s="232">
        <v>0.1015032556680778</v>
      </c>
      <c r="I144" s="232">
        <v>7.9135732051857907E-2</v>
      </c>
      <c r="J144" s="232">
        <v>6.4963042027117307E-2</v>
      </c>
      <c r="K144" s="232">
        <v>9.1775966885693672E-2</v>
      </c>
      <c r="L144" s="232">
        <v>5.0783033951939768E-2</v>
      </c>
      <c r="M144" s="232">
        <v>5.2360045113933593E-2</v>
      </c>
      <c r="N144" s="232">
        <v>6.0516555887902321E-2</v>
      </c>
      <c r="O144" s="232">
        <v>5.9887312260390957E-2</v>
      </c>
      <c r="P144" s="232">
        <v>5.6165744249767717E-2</v>
      </c>
      <c r="Q144" s="232">
        <v>4.721393278129412E-2</v>
      </c>
      <c r="R144" s="232">
        <v>5.7855482122050682E-2</v>
      </c>
      <c r="S144" s="232">
        <v>4.8833484790876402E-2</v>
      </c>
      <c r="T144" s="232">
        <v>4.9750697800788272E-2</v>
      </c>
      <c r="U144" s="232">
        <v>7.0322339878398865E-2</v>
      </c>
      <c r="V144" s="232">
        <v>5.6201521083326732E-2</v>
      </c>
      <c r="W144" s="232">
        <v>6.78793124469044E-2</v>
      </c>
      <c r="DA144" s="71" t="s">
        <v>629</v>
      </c>
    </row>
    <row r="145" spans="1:105" ht="12" customHeight="1" x14ac:dyDescent="0.25">
      <c r="A145" s="59" t="s">
        <v>162</v>
      </c>
      <c r="B145" s="232">
        <v>6.0097999450909931</v>
      </c>
      <c r="C145" s="232">
        <v>5.858523638653673</v>
      </c>
      <c r="D145" s="232">
        <v>5.118506352459284</v>
      </c>
      <c r="E145" s="232">
        <v>3.3070847753796939</v>
      </c>
      <c r="F145" s="232">
        <v>3.4110040587093149</v>
      </c>
      <c r="G145" s="232">
        <v>4.2693250797656974</v>
      </c>
      <c r="H145" s="232">
        <v>2.5250909626530769</v>
      </c>
      <c r="I145" s="232">
        <v>2.1256209977552452</v>
      </c>
      <c r="J145" s="232">
        <v>1.9411123570074209</v>
      </c>
      <c r="K145" s="232">
        <v>3.9996084918051391</v>
      </c>
      <c r="L145" s="232">
        <v>1.753777722786833</v>
      </c>
      <c r="M145" s="232">
        <v>2.600764725951036</v>
      </c>
      <c r="N145" s="232">
        <v>3.0912011065338181</v>
      </c>
      <c r="O145" s="232">
        <v>3.136110469047896</v>
      </c>
      <c r="P145" s="232">
        <v>3.254233696684997</v>
      </c>
      <c r="Q145" s="232">
        <v>3.2470574027703401</v>
      </c>
      <c r="R145" s="232">
        <v>3.5889457466637178</v>
      </c>
      <c r="S145" s="232">
        <v>3.415811619157112</v>
      </c>
      <c r="T145" s="232">
        <v>3.080500630351616</v>
      </c>
      <c r="U145" s="232">
        <v>3.0136641458818341</v>
      </c>
      <c r="V145" s="232">
        <v>2.24423645525673</v>
      </c>
      <c r="W145" s="232">
        <v>2.9176519546231972</v>
      </c>
      <c r="DA145" s="71" t="s">
        <v>630</v>
      </c>
    </row>
    <row r="146" spans="1:105" ht="12" customHeight="1" x14ac:dyDescent="0.25">
      <c r="A146" s="60" t="s">
        <v>631</v>
      </c>
      <c r="B146" s="264">
        <v>56.197527179347148</v>
      </c>
      <c r="C146" s="264">
        <v>48.389898031131992</v>
      </c>
      <c r="D146" s="264">
        <v>50.102864902228603</v>
      </c>
      <c r="E146" s="264">
        <v>35.855752890359788</v>
      </c>
      <c r="F146" s="264">
        <v>36.232228457624323</v>
      </c>
      <c r="G146" s="264">
        <v>47.376755906983682</v>
      </c>
      <c r="H146" s="264">
        <v>24.84067224925268</v>
      </c>
      <c r="I146" s="264">
        <v>23.316384068253249</v>
      </c>
      <c r="J146" s="264">
        <v>18.69684874871427</v>
      </c>
      <c r="K146" s="264">
        <v>27.978969305805379</v>
      </c>
      <c r="L146" s="264">
        <v>18.295842248543511</v>
      </c>
      <c r="M146" s="264">
        <v>25.72593412778799</v>
      </c>
      <c r="N146" s="264">
        <v>27.058735288626409</v>
      </c>
      <c r="O146" s="264">
        <v>27.52236750661438</v>
      </c>
      <c r="P146" s="264">
        <v>30.217109640179089</v>
      </c>
      <c r="Q146" s="264">
        <v>28.204519500209681</v>
      </c>
      <c r="R146" s="264">
        <v>30.255148146333369</v>
      </c>
      <c r="S146" s="264">
        <v>28.625099686085029</v>
      </c>
      <c r="T146" s="264">
        <v>26.840244253682599</v>
      </c>
      <c r="U146" s="264">
        <v>29.37444651570322</v>
      </c>
      <c r="V146" s="264">
        <v>27.634270451152489</v>
      </c>
      <c r="W146" s="264">
        <v>31.26806680639698</v>
      </c>
      <c r="DA146" s="72" t="s">
        <v>632</v>
      </c>
    </row>
    <row r="147" spans="1:105" ht="12" customHeight="1" x14ac:dyDescent="0.25">
      <c r="A147" s="64" t="s">
        <v>30</v>
      </c>
      <c r="B147" s="231">
        <v>0</v>
      </c>
      <c r="C147" s="231">
        <v>0</v>
      </c>
      <c r="D147" s="231">
        <v>14.47116140608237</v>
      </c>
      <c r="E147" s="231">
        <v>0</v>
      </c>
      <c r="F147" s="231">
        <v>0</v>
      </c>
      <c r="G147" s="231">
        <v>10.45263631843738</v>
      </c>
      <c r="H147" s="231">
        <v>0.64007133495873125</v>
      </c>
      <c r="I147" s="231">
        <v>0.29523660662754292</v>
      </c>
      <c r="J147" s="231">
        <v>0.43084050825319481</v>
      </c>
      <c r="K147" s="231">
        <v>0.41574947295624581</v>
      </c>
      <c r="L147" s="231">
        <v>0.13954263760277319</v>
      </c>
      <c r="M147" s="231">
        <v>0.23176341484692839</v>
      </c>
      <c r="N147" s="231">
        <v>0.17699061589180601</v>
      </c>
      <c r="O147" s="231">
        <v>0.71728889568486098</v>
      </c>
      <c r="P147" s="231">
        <v>0.63887994922432512</v>
      </c>
      <c r="Q147" s="231">
        <v>0</v>
      </c>
      <c r="R147" s="231">
        <v>0.27864636429997591</v>
      </c>
      <c r="S147" s="231">
        <v>8.6698964402012677E-3</v>
      </c>
      <c r="T147" s="231">
        <v>1.9028406038397599E-2</v>
      </c>
      <c r="U147" s="231">
        <v>9.6265500397539928E-3</v>
      </c>
      <c r="V147" s="231">
        <v>0</v>
      </c>
      <c r="W147" s="231">
        <v>0</v>
      </c>
      <c r="DA147" s="73" t="s">
        <v>633</v>
      </c>
    </row>
    <row r="148" spans="1:105" ht="12" customHeight="1" x14ac:dyDescent="0.25">
      <c r="A148" s="64" t="s">
        <v>32</v>
      </c>
      <c r="B148" s="231">
        <v>0</v>
      </c>
      <c r="C148" s="231">
        <v>0</v>
      </c>
      <c r="D148" s="231">
        <v>0</v>
      </c>
      <c r="E148" s="231">
        <v>0</v>
      </c>
      <c r="F148" s="231">
        <v>0</v>
      </c>
      <c r="G148" s="231">
        <v>0</v>
      </c>
      <c r="H148" s="231">
        <v>0</v>
      </c>
      <c r="I148" s="231">
        <v>0</v>
      </c>
      <c r="J148" s="231">
        <v>0</v>
      </c>
      <c r="K148" s="231">
        <v>0</v>
      </c>
      <c r="L148" s="231">
        <v>0</v>
      </c>
      <c r="M148" s="231">
        <v>0</v>
      </c>
      <c r="N148" s="231">
        <v>0</v>
      </c>
      <c r="O148" s="231">
        <v>0</v>
      </c>
      <c r="P148" s="231">
        <v>0</v>
      </c>
      <c r="Q148" s="231">
        <v>0</v>
      </c>
      <c r="R148" s="231">
        <v>0</v>
      </c>
      <c r="S148" s="231">
        <v>0</v>
      </c>
      <c r="T148" s="231">
        <v>0</v>
      </c>
      <c r="U148" s="231">
        <v>0</v>
      </c>
      <c r="V148" s="231">
        <v>0</v>
      </c>
      <c r="W148" s="231">
        <v>0</v>
      </c>
      <c r="DA148" s="73" t="s">
        <v>634</v>
      </c>
    </row>
    <row r="149" spans="1:105" ht="12" customHeight="1" x14ac:dyDescent="0.25">
      <c r="A149" s="64" t="s">
        <v>33</v>
      </c>
      <c r="B149" s="231">
        <v>19.486840846231619</v>
      </c>
      <c r="C149" s="231">
        <v>1.010263333795864</v>
      </c>
      <c r="D149" s="231">
        <v>0.78918585346574566</v>
      </c>
      <c r="E149" s="231">
        <v>0.98060358556016147</v>
      </c>
      <c r="F149" s="231">
        <v>1.42850502462159</v>
      </c>
      <c r="G149" s="231">
        <v>0.83144611594068107</v>
      </c>
      <c r="H149" s="231">
        <v>0.83862650404154016</v>
      </c>
      <c r="I149" s="231">
        <v>1.0650921326907219</v>
      </c>
      <c r="J149" s="231">
        <v>0.93299680458141243</v>
      </c>
      <c r="K149" s="231">
        <v>0.68519401609291097</v>
      </c>
      <c r="L149" s="231">
        <v>0.75466671326079293</v>
      </c>
      <c r="M149" s="231">
        <v>0.66242396252649272</v>
      </c>
      <c r="N149" s="231">
        <v>0.71955650275123451</v>
      </c>
      <c r="O149" s="231">
        <v>0.61077162773559623</v>
      </c>
      <c r="P149" s="231">
        <v>0.56845184074965882</v>
      </c>
      <c r="Q149" s="231">
        <v>0.31379069901845458</v>
      </c>
      <c r="R149" s="231">
        <v>0.2089456300814013</v>
      </c>
      <c r="S149" s="231">
        <v>0.10487708216856879</v>
      </c>
      <c r="T149" s="231">
        <v>0.20170223272215601</v>
      </c>
      <c r="U149" s="231">
        <v>0.28704587758117428</v>
      </c>
      <c r="V149" s="231">
        <v>0.13618223633483029</v>
      </c>
      <c r="W149" s="231">
        <v>0.36147129657712879</v>
      </c>
      <c r="DA149" s="73" t="s">
        <v>635</v>
      </c>
    </row>
    <row r="150" spans="1:105" ht="12" customHeight="1" x14ac:dyDescent="0.25">
      <c r="A150" s="64" t="s">
        <v>160</v>
      </c>
      <c r="B150" s="231">
        <v>0.80957263545532421</v>
      </c>
      <c r="C150" s="231">
        <v>1.1437209911778961</v>
      </c>
      <c r="D150" s="231">
        <v>0.81654090419906122</v>
      </c>
      <c r="E150" s="231">
        <v>1.3576737611377441</v>
      </c>
      <c r="F150" s="231">
        <v>1.098712148391924</v>
      </c>
      <c r="G150" s="231">
        <v>0.63891180302272876</v>
      </c>
      <c r="H150" s="231">
        <v>0.77400225841592485</v>
      </c>
      <c r="I150" s="231">
        <v>0.68073863211985974</v>
      </c>
      <c r="J150" s="231">
        <v>0.49211329325307679</v>
      </c>
      <c r="K150" s="231">
        <v>0.55305947222416474</v>
      </c>
      <c r="L150" s="231">
        <v>0.46451690266208151</v>
      </c>
      <c r="M150" s="231">
        <v>0.3870971385091585</v>
      </c>
      <c r="N150" s="231">
        <v>0.43907982750797547</v>
      </c>
      <c r="O150" s="231">
        <v>0.45139389120909013</v>
      </c>
      <c r="P150" s="231">
        <v>0.45805667690699459</v>
      </c>
      <c r="Q150" s="231">
        <v>0.38010429542115182</v>
      </c>
      <c r="R150" s="231">
        <v>0.44438683857790412</v>
      </c>
      <c r="S150" s="231">
        <v>0.39522584128090349</v>
      </c>
      <c r="T150" s="231">
        <v>0.40153239113438183</v>
      </c>
      <c r="U150" s="231">
        <v>0.53437070187026492</v>
      </c>
      <c r="V150" s="231">
        <v>0.42573543589247193</v>
      </c>
      <c r="W150" s="231">
        <v>0.52719296903094881</v>
      </c>
      <c r="DA150" s="73" t="s">
        <v>636</v>
      </c>
    </row>
    <row r="151" spans="1:105" ht="12" customHeight="1" x14ac:dyDescent="0.25">
      <c r="A151" s="64" t="s">
        <v>70</v>
      </c>
      <c r="B151" s="231">
        <v>4.3827113595817364</v>
      </c>
      <c r="C151" s="231">
        <v>6.4575209307163961</v>
      </c>
      <c r="D151" s="231">
        <v>4.489722746100866</v>
      </c>
      <c r="E151" s="231">
        <v>4.8206446930829401</v>
      </c>
      <c r="F151" s="231">
        <v>4.5764100529799192</v>
      </c>
      <c r="G151" s="231">
        <v>3.0519512453297888</v>
      </c>
      <c r="H151" s="231">
        <v>3.333160126986539</v>
      </c>
      <c r="I151" s="231">
        <v>2.990373942144728</v>
      </c>
      <c r="J151" s="231">
        <v>2.1364267266725792</v>
      </c>
      <c r="K151" s="231">
        <v>2.222563104955249</v>
      </c>
      <c r="L151" s="231">
        <v>0.89515606569031392</v>
      </c>
      <c r="M151" s="231">
        <v>0.44255535537604801</v>
      </c>
      <c r="N151" s="231">
        <v>0.40129491373563497</v>
      </c>
      <c r="O151" s="231">
        <v>0.81897855381049856</v>
      </c>
      <c r="P151" s="231">
        <v>0.50764977039260384</v>
      </c>
      <c r="Q151" s="231">
        <v>0.37411236410735049</v>
      </c>
      <c r="R151" s="231">
        <v>0.37369537225065819</v>
      </c>
      <c r="S151" s="231">
        <v>0.46868299909269001</v>
      </c>
      <c r="T151" s="231">
        <v>0.46856856607236769</v>
      </c>
      <c r="U151" s="231">
        <v>0.30584456537039761</v>
      </c>
      <c r="V151" s="231">
        <v>8.9444914628254976E-2</v>
      </c>
      <c r="W151" s="231">
        <v>5.6350817005312867E-3</v>
      </c>
      <c r="DA151" s="73" t="s">
        <v>637</v>
      </c>
    </row>
    <row r="152" spans="1:105" ht="12" customHeight="1" x14ac:dyDescent="0.25">
      <c r="A152" s="64" t="s">
        <v>34</v>
      </c>
      <c r="B152" s="231">
        <v>0</v>
      </c>
      <c r="C152" s="231">
        <v>0</v>
      </c>
      <c r="D152" s="231">
        <v>0</v>
      </c>
      <c r="E152" s="231">
        <v>0</v>
      </c>
      <c r="F152" s="231">
        <v>0</v>
      </c>
      <c r="G152" s="231">
        <v>0</v>
      </c>
      <c r="H152" s="231">
        <v>0</v>
      </c>
      <c r="I152" s="231">
        <v>0</v>
      </c>
      <c r="J152" s="231">
        <v>0</v>
      </c>
      <c r="K152" s="231">
        <v>0</v>
      </c>
      <c r="L152" s="231">
        <v>0</v>
      </c>
      <c r="M152" s="231">
        <v>0</v>
      </c>
      <c r="N152" s="231">
        <v>0</v>
      </c>
      <c r="O152" s="231">
        <v>0</v>
      </c>
      <c r="P152" s="231">
        <v>0</v>
      </c>
      <c r="Q152" s="231">
        <v>0</v>
      </c>
      <c r="R152" s="231">
        <v>0</v>
      </c>
      <c r="S152" s="231">
        <v>0</v>
      </c>
      <c r="T152" s="231">
        <v>0</v>
      </c>
      <c r="U152" s="231">
        <v>0</v>
      </c>
      <c r="V152" s="231">
        <v>0</v>
      </c>
      <c r="W152" s="231">
        <v>0</v>
      </c>
      <c r="DA152" s="73" t="s">
        <v>638</v>
      </c>
    </row>
    <row r="153" spans="1:105" ht="12" customHeight="1" x14ac:dyDescent="0.25">
      <c r="A153" s="64" t="s">
        <v>162</v>
      </c>
      <c r="B153" s="231">
        <v>31.518402338078459</v>
      </c>
      <c r="C153" s="231">
        <v>39.77839277544183</v>
      </c>
      <c r="D153" s="231">
        <v>29.536253992380558</v>
      </c>
      <c r="E153" s="231">
        <v>28.696830850578941</v>
      </c>
      <c r="F153" s="231">
        <v>29.128601231630888</v>
      </c>
      <c r="G153" s="231">
        <v>18.080146875301271</v>
      </c>
      <c r="H153" s="231">
        <v>19.254812024849951</v>
      </c>
      <c r="I153" s="231">
        <v>18.2849427546704</v>
      </c>
      <c r="J153" s="231">
        <v>14.704471415954</v>
      </c>
      <c r="K153" s="231">
        <v>24.102403239576809</v>
      </c>
      <c r="L153" s="231">
        <v>16.04195992932755</v>
      </c>
      <c r="M153" s="231">
        <v>19.22742009027214</v>
      </c>
      <c r="N153" s="231">
        <v>22.428309554884329</v>
      </c>
      <c r="O153" s="231">
        <v>23.638080495747619</v>
      </c>
      <c r="P153" s="231">
        <v>26.539726178175918</v>
      </c>
      <c r="Q153" s="231">
        <v>26.14102222725759</v>
      </c>
      <c r="R153" s="231">
        <v>27.566622827945331</v>
      </c>
      <c r="S153" s="231">
        <v>27.645314001647481</v>
      </c>
      <c r="T153" s="231">
        <v>24.862380603161231</v>
      </c>
      <c r="U153" s="231">
        <v>22.90045848333331</v>
      </c>
      <c r="V153" s="231">
        <v>17.000447089464149</v>
      </c>
      <c r="W153" s="231">
        <v>22.660300187334929</v>
      </c>
      <c r="DA153" s="73" t="s">
        <v>639</v>
      </c>
    </row>
    <row r="154" spans="1:105" ht="12" customHeight="1" x14ac:dyDescent="0.25">
      <c r="A154" s="64" t="s">
        <v>36</v>
      </c>
      <c r="B154" s="231">
        <v>0</v>
      </c>
      <c r="C154" s="231">
        <v>0</v>
      </c>
      <c r="D154" s="231">
        <v>0</v>
      </c>
      <c r="E154" s="231">
        <v>0</v>
      </c>
      <c r="F154" s="231">
        <v>0</v>
      </c>
      <c r="G154" s="231">
        <v>0</v>
      </c>
      <c r="H154" s="231">
        <v>0</v>
      </c>
      <c r="I154" s="231">
        <v>0</v>
      </c>
      <c r="J154" s="231">
        <v>0</v>
      </c>
      <c r="K154" s="231">
        <v>0</v>
      </c>
      <c r="L154" s="231">
        <v>0</v>
      </c>
      <c r="M154" s="231">
        <v>0</v>
      </c>
      <c r="N154" s="231">
        <v>0</v>
      </c>
      <c r="O154" s="231">
        <v>0</v>
      </c>
      <c r="P154" s="231">
        <v>0</v>
      </c>
      <c r="Q154" s="231">
        <v>0</v>
      </c>
      <c r="R154" s="231">
        <v>0</v>
      </c>
      <c r="S154" s="231">
        <v>0</v>
      </c>
      <c r="T154" s="231">
        <v>0</v>
      </c>
      <c r="U154" s="231">
        <v>0</v>
      </c>
      <c r="V154" s="231">
        <v>0</v>
      </c>
      <c r="W154" s="231">
        <v>0</v>
      </c>
      <c r="DA154" s="73" t="s">
        <v>640</v>
      </c>
    </row>
    <row r="155" spans="1:105" ht="12" customHeight="1" x14ac:dyDescent="0.25">
      <c r="A155" s="64" t="s">
        <v>73</v>
      </c>
      <c r="B155" s="231">
        <v>0</v>
      </c>
      <c r="C155" s="231">
        <v>0</v>
      </c>
      <c r="D155" s="231">
        <v>0</v>
      </c>
      <c r="E155" s="231">
        <v>0</v>
      </c>
      <c r="F155" s="231">
        <v>0</v>
      </c>
      <c r="G155" s="231">
        <v>14.321663548951831</v>
      </c>
      <c r="H155" s="231">
        <v>0</v>
      </c>
      <c r="I155" s="231">
        <v>0</v>
      </c>
      <c r="J155" s="231">
        <v>0</v>
      </c>
      <c r="K155" s="231">
        <v>0</v>
      </c>
      <c r="L155" s="231">
        <v>0</v>
      </c>
      <c r="M155" s="231">
        <v>0</v>
      </c>
      <c r="N155" s="231">
        <v>0</v>
      </c>
      <c r="O155" s="231">
        <v>0</v>
      </c>
      <c r="P155" s="231">
        <v>0</v>
      </c>
      <c r="Q155" s="231">
        <v>0</v>
      </c>
      <c r="R155" s="231">
        <v>1.412925531624119E-2</v>
      </c>
      <c r="S155" s="231">
        <v>0</v>
      </c>
      <c r="T155" s="231">
        <v>0</v>
      </c>
      <c r="U155" s="231">
        <v>0</v>
      </c>
      <c r="V155" s="231">
        <v>3.4428196307641499</v>
      </c>
      <c r="W155" s="231">
        <v>0.41464327419582209</v>
      </c>
      <c r="DA155" s="73" t="s">
        <v>641</v>
      </c>
    </row>
    <row r="156" spans="1:105" ht="12" customHeight="1" x14ac:dyDescent="0.25">
      <c r="A156" s="64" t="s">
        <v>79</v>
      </c>
      <c r="B156" s="231">
        <v>0</v>
      </c>
      <c r="C156" s="231">
        <v>0</v>
      </c>
      <c r="D156" s="231">
        <v>0</v>
      </c>
      <c r="E156" s="231">
        <v>0</v>
      </c>
      <c r="F156" s="231">
        <v>0</v>
      </c>
      <c r="G156" s="231">
        <v>0</v>
      </c>
      <c r="H156" s="231">
        <v>0</v>
      </c>
      <c r="I156" s="231">
        <v>0</v>
      </c>
      <c r="J156" s="231">
        <v>0</v>
      </c>
      <c r="K156" s="231">
        <v>0</v>
      </c>
      <c r="L156" s="231">
        <v>0</v>
      </c>
      <c r="M156" s="231">
        <v>4.7746741662572294</v>
      </c>
      <c r="N156" s="231">
        <v>2.8935038738554302</v>
      </c>
      <c r="O156" s="231">
        <v>1.285854042426718</v>
      </c>
      <c r="P156" s="231">
        <v>1.504345224729579</v>
      </c>
      <c r="Q156" s="231">
        <v>0.99548991440512891</v>
      </c>
      <c r="R156" s="231">
        <v>1.3687218578618641</v>
      </c>
      <c r="S156" s="231">
        <v>2.3298654551857489E-3</v>
      </c>
      <c r="T156" s="231">
        <v>0.88703205455407186</v>
      </c>
      <c r="U156" s="231">
        <v>5.337100337508323</v>
      </c>
      <c r="V156" s="231">
        <v>6.5396411440686251</v>
      </c>
      <c r="W156" s="231">
        <v>7.2988239975576201</v>
      </c>
      <c r="DA156" s="73" t="s">
        <v>642</v>
      </c>
    </row>
    <row r="157" spans="1:105" ht="12" customHeight="1" x14ac:dyDescent="0.25">
      <c r="A157" s="61" t="s">
        <v>643</v>
      </c>
      <c r="B157" s="265">
        <v>6.0708716240104197</v>
      </c>
      <c r="C157" s="265">
        <v>7.6199053837000728</v>
      </c>
      <c r="D157" s="265">
        <v>7.5612130668580422</v>
      </c>
      <c r="E157" s="265">
        <v>7.0771802855863397</v>
      </c>
      <c r="F157" s="265">
        <v>6.9616921643783751</v>
      </c>
      <c r="G157" s="265">
        <v>6.0927900320766692</v>
      </c>
      <c r="H157" s="265">
        <v>4.4838252529649978</v>
      </c>
      <c r="I157" s="265">
        <v>4.7275456981143424</v>
      </c>
      <c r="J157" s="265">
        <v>3.3963463746391032</v>
      </c>
      <c r="K157" s="265">
        <v>3.5204876527439279</v>
      </c>
      <c r="L157" s="265">
        <v>3.6812969266704298</v>
      </c>
      <c r="M157" s="265">
        <v>4.597576315565548</v>
      </c>
      <c r="N157" s="265">
        <v>4.406004907226758</v>
      </c>
      <c r="O157" s="265">
        <v>4.4795227943054643</v>
      </c>
      <c r="P157" s="265">
        <v>5.3370341527819738</v>
      </c>
      <c r="Q157" s="265">
        <v>4.5306527001284422</v>
      </c>
      <c r="R157" s="265">
        <v>4.6784341029841316</v>
      </c>
      <c r="S157" s="265">
        <v>4.5982954078503209</v>
      </c>
      <c r="T157" s="265">
        <v>4.4491141174099873</v>
      </c>
      <c r="U157" s="265">
        <v>4.689214478284689</v>
      </c>
      <c r="V157" s="265">
        <v>4.3554820257879809</v>
      </c>
      <c r="W157" s="265">
        <v>5.1233046414772847</v>
      </c>
      <c r="DA157" s="74" t="s">
        <v>644</v>
      </c>
    </row>
    <row r="158" spans="1:105" ht="12" hidden="1" customHeight="1" x14ac:dyDescent="0.25">
      <c r="A158" s="11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DA158" s="94"/>
    </row>
    <row r="159" spans="1:105" ht="12" customHeight="1" x14ac:dyDescent="0.25">
      <c r="A159" s="130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01"/>
      <c r="Q159" s="201"/>
      <c r="R159" s="201"/>
      <c r="S159" s="201"/>
      <c r="T159" s="201"/>
      <c r="U159" s="201"/>
      <c r="V159" s="201"/>
      <c r="W159" s="201"/>
    </row>
    <row r="160" spans="1:105" ht="15" customHeight="1" x14ac:dyDescent="0.25">
      <c r="A160" s="32" t="s">
        <v>253</v>
      </c>
      <c r="B160" s="259"/>
      <c r="C160" s="259"/>
      <c r="D160" s="259"/>
      <c r="E160" s="259"/>
      <c r="F160" s="259"/>
      <c r="G160" s="259"/>
      <c r="H160" s="259"/>
      <c r="I160" s="259"/>
      <c r="J160" s="259"/>
      <c r="K160" s="259"/>
      <c r="L160" s="259"/>
      <c r="M160" s="259"/>
      <c r="N160" s="259"/>
      <c r="O160" s="259"/>
      <c r="P160" s="259"/>
      <c r="Q160" s="259"/>
      <c r="R160" s="259"/>
      <c r="S160" s="259"/>
      <c r="T160" s="259"/>
      <c r="U160" s="259"/>
      <c r="V160" s="259"/>
      <c r="W160" s="259"/>
      <c r="DA160" s="88"/>
    </row>
    <row r="161" spans="1:105" ht="12" customHeight="1" x14ac:dyDescent="0.25">
      <c r="A161" s="58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01"/>
      <c r="P161" s="201"/>
      <c r="Q161" s="201"/>
      <c r="R161" s="201"/>
      <c r="S161" s="201"/>
      <c r="T161" s="201"/>
      <c r="U161" s="201"/>
      <c r="V161" s="201"/>
      <c r="W161" s="201"/>
    </row>
    <row r="162" spans="1:105" ht="12" customHeight="1" x14ac:dyDescent="0.25">
      <c r="A162" s="35" t="s">
        <v>43</v>
      </c>
      <c r="B162" s="234">
        <f t="shared" ref="B162:W162" si="3">SUM(B163:B169)</f>
        <v>1</v>
      </c>
      <c r="C162" s="234">
        <f t="shared" si="3"/>
        <v>0.99999999999999989</v>
      </c>
      <c r="D162" s="234">
        <f t="shared" si="3"/>
        <v>1</v>
      </c>
      <c r="E162" s="234">
        <f t="shared" si="3"/>
        <v>0.99999999999999989</v>
      </c>
      <c r="F162" s="234">
        <f t="shared" si="3"/>
        <v>1.0000000000000004</v>
      </c>
      <c r="G162" s="234">
        <f t="shared" si="3"/>
        <v>1.0000000000000004</v>
      </c>
      <c r="H162" s="234">
        <f t="shared" si="3"/>
        <v>1</v>
      </c>
      <c r="I162" s="234">
        <f t="shared" si="3"/>
        <v>0.99999999999999978</v>
      </c>
      <c r="J162" s="234">
        <f t="shared" si="3"/>
        <v>1</v>
      </c>
      <c r="K162" s="234">
        <f t="shared" si="3"/>
        <v>1</v>
      </c>
      <c r="L162" s="234">
        <f t="shared" si="3"/>
        <v>0.99999999999999978</v>
      </c>
      <c r="M162" s="234">
        <f t="shared" si="3"/>
        <v>0.99999999999999989</v>
      </c>
      <c r="N162" s="234">
        <f t="shared" si="3"/>
        <v>1.0000000000000004</v>
      </c>
      <c r="O162" s="234">
        <f t="shared" si="3"/>
        <v>0.99999999999999978</v>
      </c>
      <c r="P162" s="234">
        <f t="shared" si="3"/>
        <v>1</v>
      </c>
      <c r="Q162" s="234">
        <f t="shared" si="3"/>
        <v>1</v>
      </c>
      <c r="R162" s="234">
        <f t="shared" si="3"/>
        <v>1</v>
      </c>
      <c r="S162" s="234">
        <f t="shared" si="3"/>
        <v>1</v>
      </c>
      <c r="T162" s="234">
        <f t="shared" si="3"/>
        <v>1</v>
      </c>
      <c r="U162" s="234">
        <f t="shared" si="3"/>
        <v>1</v>
      </c>
      <c r="V162" s="234">
        <f t="shared" si="3"/>
        <v>1</v>
      </c>
      <c r="W162" s="234">
        <f t="shared" si="3"/>
        <v>1.0000000000000002</v>
      </c>
      <c r="DA162" s="95"/>
    </row>
    <row r="163" spans="1:105" ht="12" customHeight="1" x14ac:dyDescent="0.25">
      <c r="A163" s="55" t="s">
        <v>92</v>
      </c>
      <c r="B163" s="301">
        <f t="shared" ref="B163:W163" si="4">IF(B6=0,0,B6/B$5)</f>
        <v>1.4999999999989828E-3</v>
      </c>
      <c r="C163" s="301">
        <f t="shared" si="4"/>
        <v>1.499999999997677E-3</v>
      </c>
      <c r="D163" s="301">
        <f t="shared" si="4"/>
        <v>1.4999999999980795E-3</v>
      </c>
      <c r="E163" s="301">
        <f t="shared" si="4"/>
        <v>1.4999999999969868E-3</v>
      </c>
      <c r="F163" s="301">
        <f t="shared" si="4"/>
        <v>1.4999999999981569E-3</v>
      </c>
      <c r="G163" s="301">
        <f t="shared" si="4"/>
        <v>1.4999999999979778E-3</v>
      </c>
      <c r="H163" s="301">
        <f t="shared" si="4"/>
        <v>1.499999999997852E-3</v>
      </c>
      <c r="I163" s="301">
        <f t="shared" si="4"/>
        <v>1.4999999999981428E-3</v>
      </c>
      <c r="J163" s="301">
        <f t="shared" si="4"/>
        <v>1.4999999999970081E-3</v>
      </c>
      <c r="K163" s="301">
        <f t="shared" si="4"/>
        <v>1.4999999999978856E-3</v>
      </c>
      <c r="L163" s="301">
        <f t="shared" si="4"/>
        <v>1.4999999999960986E-3</v>
      </c>
      <c r="M163" s="301">
        <f t="shared" si="4"/>
        <v>1.4999999999972954E-3</v>
      </c>
      <c r="N163" s="301">
        <f t="shared" si="4"/>
        <v>1.4999999999976989E-3</v>
      </c>
      <c r="O163" s="301">
        <f t="shared" si="4"/>
        <v>1.4999999999965631E-3</v>
      </c>
      <c r="P163" s="301">
        <f t="shared" si="4"/>
        <v>1.4999999999958003E-3</v>
      </c>
      <c r="Q163" s="301">
        <f t="shared" si="4"/>
        <v>1.4999999999981573E-3</v>
      </c>
      <c r="R163" s="301">
        <f t="shared" si="4"/>
        <v>1.4999999999979444E-3</v>
      </c>
      <c r="S163" s="301">
        <f t="shared" si="4"/>
        <v>1.4999999999982384E-3</v>
      </c>
      <c r="T163" s="301">
        <f t="shared" si="4"/>
        <v>1.49999999999625E-3</v>
      </c>
      <c r="U163" s="301">
        <f t="shared" si="4"/>
        <v>1.4999999999963894E-3</v>
      </c>
      <c r="V163" s="301">
        <f t="shared" si="4"/>
        <v>1.499999999995153E-3</v>
      </c>
      <c r="W163" s="301">
        <f t="shared" si="4"/>
        <v>1.4999999999962402E-3</v>
      </c>
      <c r="DA163" s="67"/>
    </row>
    <row r="164" spans="1:105" ht="12" customHeight="1" x14ac:dyDescent="0.25">
      <c r="A164" s="202" t="s">
        <v>93</v>
      </c>
      <c r="B164" s="235">
        <f t="shared" ref="B164:W164" si="5">IF(B7=0,0,B7/B$5)</f>
        <v>7.4999999999949163E-4</v>
      </c>
      <c r="C164" s="235">
        <f t="shared" si="5"/>
        <v>7.499999999988384E-4</v>
      </c>
      <c r="D164" s="235">
        <f t="shared" si="5"/>
        <v>7.4999999999903974E-4</v>
      </c>
      <c r="E164" s="235">
        <f t="shared" si="5"/>
        <v>7.4999999999849363E-4</v>
      </c>
      <c r="F164" s="235">
        <f t="shared" si="5"/>
        <v>7.4999999999907855E-4</v>
      </c>
      <c r="G164" s="235">
        <f t="shared" si="5"/>
        <v>7.4999999999898878E-4</v>
      </c>
      <c r="H164" s="235">
        <f t="shared" si="5"/>
        <v>7.4999999999892622E-4</v>
      </c>
      <c r="I164" s="235">
        <f t="shared" si="5"/>
        <v>7.4999999999907205E-4</v>
      </c>
      <c r="J164" s="235">
        <f t="shared" si="5"/>
        <v>7.4999999999850403E-4</v>
      </c>
      <c r="K164" s="235">
        <f t="shared" si="5"/>
        <v>7.4999999999894281E-4</v>
      </c>
      <c r="L164" s="235">
        <f t="shared" si="5"/>
        <v>7.4999999999804975E-4</v>
      </c>
      <c r="M164" s="235">
        <f t="shared" si="5"/>
        <v>7.4999999999864802E-4</v>
      </c>
      <c r="N164" s="235">
        <f t="shared" si="5"/>
        <v>7.4999999999884968E-4</v>
      </c>
      <c r="O164" s="235">
        <f t="shared" si="5"/>
        <v>7.4999999999828156E-4</v>
      </c>
      <c r="P164" s="235">
        <f t="shared" si="5"/>
        <v>7.4999999999790046E-4</v>
      </c>
      <c r="Q164" s="235">
        <f t="shared" si="5"/>
        <v>7.4999999999907855E-4</v>
      </c>
      <c r="R164" s="235">
        <f t="shared" si="5"/>
        <v>7.4999999999897198E-4</v>
      </c>
      <c r="S164" s="235">
        <f t="shared" si="5"/>
        <v>7.4999999999911954E-4</v>
      </c>
      <c r="T164" s="235">
        <f t="shared" si="5"/>
        <v>7.49999999998125E-4</v>
      </c>
      <c r="U164" s="235">
        <f t="shared" si="5"/>
        <v>7.4999999999819482E-4</v>
      </c>
      <c r="V164" s="235">
        <f t="shared" si="5"/>
        <v>7.4999999999757661E-4</v>
      </c>
      <c r="W164" s="235">
        <f t="shared" si="5"/>
        <v>7.4999999999812044E-4</v>
      </c>
      <c r="DA164" s="174"/>
    </row>
    <row r="165" spans="1:105" ht="12" customHeight="1" x14ac:dyDescent="0.25">
      <c r="A165" s="202" t="s">
        <v>94</v>
      </c>
      <c r="B165" s="235">
        <f t="shared" ref="B165:W165" si="6">IF(B8=0,0,B8/B$5)</f>
        <v>1.8999999999987111E-2</v>
      </c>
      <c r="C165" s="235">
        <f t="shared" si="6"/>
        <v>1.8999999999970554E-2</v>
      </c>
      <c r="D165" s="235">
        <f t="shared" si="6"/>
        <v>1.8999999999975647E-2</v>
      </c>
      <c r="E165" s="235">
        <f t="shared" si="6"/>
        <v>1.8999999999961822E-2</v>
      </c>
      <c r="F165" s="235">
        <f t="shared" si="6"/>
        <v>1.8999999999976643E-2</v>
      </c>
      <c r="G165" s="235">
        <f t="shared" si="6"/>
        <v>1.8999999999974374E-2</v>
      </c>
      <c r="H165" s="235">
        <f t="shared" si="6"/>
        <v>1.8999999999972782E-2</v>
      </c>
      <c r="I165" s="235">
        <f t="shared" si="6"/>
        <v>1.8999999999976466E-2</v>
      </c>
      <c r="J165" s="235">
        <f t="shared" si="6"/>
        <v>1.8999999999962082E-2</v>
      </c>
      <c r="K165" s="235">
        <f t="shared" si="6"/>
        <v>1.8999999999973208E-2</v>
      </c>
      <c r="L165" s="235">
        <f t="shared" si="6"/>
        <v>1.8999999999950581E-2</v>
      </c>
      <c r="M165" s="235">
        <f t="shared" si="6"/>
        <v>1.8999999999965732E-2</v>
      </c>
      <c r="N165" s="235">
        <f t="shared" si="6"/>
        <v>1.8999999999970842E-2</v>
      </c>
      <c r="O165" s="235">
        <f t="shared" si="6"/>
        <v>1.8999999999956451E-2</v>
      </c>
      <c r="P165" s="235">
        <f t="shared" si="6"/>
        <v>1.8999999999946799E-2</v>
      </c>
      <c r="Q165" s="235">
        <f t="shared" si="6"/>
        <v>1.8999999999976636E-2</v>
      </c>
      <c r="R165" s="235">
        <f t="shared" si="6"/>
        <v>1.8999999999973937E-2</v>
      </c>
      <c r="S165" s="235">
        <f t="shared" si="6"/>
        <v>1.8999999999977667E-2</v>
      </c>
      <c r="T165" s="235">
        <f t="shared" si="6"/>
        <v>1.8999999999952479E-2</v>
      </c>
      <c r="U165" s="235">
        <f t="shared" si="6"/>
        <v>1.8999999999954251E-2</v>
      </c>
      <c r="V165" s="235">
        <f t="shared" si="6"/>
        <v>1.8999999999938597E-2</v>
      </c>
      <c r="W165" s="235">
        <f t="shared" si="6"/>
        <v>1.8999999999952367E-2</v>
      </c>
      <c r="DA165" s="174"/>
    </row>
    <row r="166" spans="1:105" ht="12" customHeight="1" x14ac:dyDescent="0.25">
      <c r="A166" s="202" t="s">
        <v>95</v>
      </c>
      <c r="B166" s="235">
        <f t="shared" ref="B166:W166" si="7">IF(B9=0,0,B9/B$5)</f>
        <v>4.9999999999966282E-4</v>
      </c>
      <c r="C166" s="235">
        <f t="shared" si="7"/>
        <v>4.9999999999922762E-4</v>
      </c>
      <c r="D166" s="235">
        <f t="shared" si="7"/>
        <v>4.9999999999936131E-4</v>
      </c>
      <c r="E166" s="235">
        <f t="shared" si="7"/>
        <v>4.9999999999899734E-4</v>
      </c>
      <c r="F166" s="235">
        <f t="shared" si="7"/>
        <v>4.9999999999938733E-4</v>
      </c>
      <c r="G166" s="235">
        <f t="shared" si="7"/>
        <v>4.9999999999932781E-4</v>
      </c>
      <c r="H166" s="235">
        <f t="shared" si="7"/>
        <v>4.9999999999928595E-4</v>
      </c>
      <c r="I166" s="235">
        <f t="shared" si="7"/>
        <v>4.9999999999938277E-4</v>
      </c>
      <c r="J166" s="235">
        <f t="shared" si="7"/>
        <v>4.999999999990045E-4</v>
      </c>
      <c r="K166" s="235">
        <f t="shared" si="7"/>
        <v>4.9999999999929691E-4</v>
      </c>
      <c r="L166" s="235">
        <f t="shared" si="7"/>
        <v>4.9999999999870146E-4</v>
      </c>
      <c r="M166" s="235">
        <f t="shared" si="7"/>
        <v>4.9999999999910023E-4</v>
      </c>
      <c r="N166" s="235">
        <f t="shared" si="7"/>
        <v>4.9999999999923456E-4</v>
      </c>
      <c r="O166" s="235">
        <f t="shared" si="7"/>
        <v>4.9999999999885618E-4</v>
      </c>
      <c r="P166" s="235">
        <f t="shared" si="7"/>
        <v>4.9999999999860204E-4</v>
      </c>
      <c r="Q166" s="235">
        <f t="shared" si="7"/>
        <v>4.9999999999938733E-4</v>
      </c>
      <c r="R166" s="235">
        <f t="shared" si="7"/>
        <v>4.9999999999931642E-4</v>
      </c>
      <c r="S166" s="235">
        <f t="shared" si="7"/>
        <v>4.9999999999941454E-4</v>
      </c>
      <c r="T166" s="235">
        <f t="shared" si="7"/>
        <v>4.9999999999875144E-4</v>
      </c>
      <c r="U166" s="235">
        <f t="shared" si="7"/>
        <v>4.9999999999879828E-4</v>
      </c>
      <c r="V166" s="235">
        <f t="shared" si="7"/>
        <v>4.9999999999838607E-4</v>
      </c>
      <c r="W166" s="235">
        <f t="shared" si="7"/>
        <v>4.9999999999874841E-4</v>
      </c>
      <c r="DA166" s="174"/>
    </row>
    <row r="167" spans="1:105" ht="12" customHeight="1" x14ac:dyDescent="0.25">
      <c r="A167" s="56" t="s">
        <v>96</v>
      </c>
      <c r="B167" s="302">
        <f t="shared" ref="B167:W167" si="8">IF(B10=0,0,B10/B$5)</f>
        <v>2.1089205063350908E-3</v>
      </c>
      <c r="C167" s="302">
        <f t="shared" si="8"/>
        <v>2.2126406714585082E-3</v>
      </c>
      <c r="D167" s="302">
        <f t="shared" si="8"/>
        <v>2.0827714854667048E-3</v>
      </c>
      <c r="E167" s="302">
        <f t="shared" si="8"/>
        <v>2.2729700261312174E-3</v>
      </c>
      <c r="F167" s="302">
        <f t="shared" si="8"/>
        <v>2.2588088014183203E-3</v>
      </c>
      <c r="G167" s="302">
        <f t="shared" si="8"/>
        <v>1.9053826461564072E-3</v>
      </c>
      <c r="H167" s="302">
        <f t="shared" si="8"/>
        <v>2.2397100902637121E-3</v>
      </c>
      <c r="I167" s="302">
        <f t="shared" si="8"/>
        <v>2.2974506290409321E-3</v>
      </c>
      <c r="J167" s="302">
        <f t="shared" si="8"/>
        <v>2.2620887467681475E-3</v>
      </c>
      <c r="K167" s="302">
        <f t="shared" si="8"/>
        <v>2.1698300805092648E-3</v>
      </c>
      <c r="L167" s="302">
        <f t="shared" si="8"/>
        <v>2.3097084426427173E-3</v>
      </c>
      <c r="M167" s="302">
        <f t="shared" si="8"/>
        <v>2.2232493505062998E-3</v>
      </c>
      <c r="N167" s="302">
        <f t="shared" si="8"/>
        <v>2.2110922985926632E-3</v>
      </c>
      <c r="O167" s="302">
        <f t="shared" si="8"/>
        <v>2.2050649799366918E-3</v>
      </c>
      <c r="P167" s="302">
        <f t="shared" si="8"/>
        <v>2.2389227515846599E-3</v>
      </c>
      <c r="Q167" s="302">
        <f t="shared" si="8"/>
        <v>2.1934124794695093E-3</v>
      </c>
      <c r="R167" s="302">
        <f t="shared" si="8"/>
        <v>2.1806682310919071E-3</v>
      </c>
      <c r="S167" s="302">
        <f t="shared" si="8"/>
        <v>2.2104396339279173E-3</v>
      </c>
      <c r="T167" s="302">
        <f t="shared" si="8"/>
        <v>2.215580865385132E-3</v>
      </c>
      <c r="U167" s="302">
        <f t="shared" si="8"/>
        <v>2.1300253329132328E-3</v>
      </c>
      <c r="V167" s="302">
        <f t="shared" si="8"/>
        <v>2.0042747250561439E-3</v>
      </c>
      <c r="W167" s="302">
        <f t="shared" si="8"/>
        <v>2.1047374691264887E-3</v>
      </c>
      <c r="DA167" s="68"/>
    </row>
    <row r="168" spans="1:105" ht="12" customHeight="1" x14ac:dyDescent="0.25">
      <c r="A168" s="203" t="s">
        <v>487</v>
      </c>
      <c r="B168" s="303">
        <f t="shared" ref="B168:W168" si="9">IF(B16=0,0,B16/B$5)</f>
        <v>0.59591841172252202</v>
      </c>
      <c r="C168" s="303">
        <f t="shared" si="9"/>
        <v>0.59425953910194562</v>
      </c>
      <c r="D168" s="303">
        <f t="shared" si="9"/>
        <v>0.61674740009379025</v>
      </c>
      <c r="E168" s="303">
        <f t="shared" si="9"/>
        <v>0.58553997076075104</v>
      </c>
      <c r="F168" s="303">
        <f t="shared" si="9"/>
        <v>0.58765054992896926</v>
      </c>
      <c r="G168" s="303">
        <f t="shared" si="9"/>
        <v>0.64654301424863647</v>
      </c>
      <c r="H168" s="303">
        <f t="shared" si="9"/>
        <v>0.59028211072299053</v>
      </c>
      <c r="I168" s="303">
        <f t="shared" si="9"/>
        <v>0.58149341406744359</v>
      </c>
      <c r="J168" s="303">
        <f t="shared" si="9"/>
        <v>0.58683839808039462</v>
      </c>
      <c r="K168" s="303">
        <f t="shared" si="9"/>
        <v>0.6022709798814273</v>
      </c>
      <c r="L168" s="303">
        <f t="shared" si="9"/>
        <v>0.58106043990456835</v>
      </c>
      <c r="M168" s="303">
        <f t="shared" si="9"/>
        <v>0.59644802536543906</v>
      </c>
      <c r="N168" s="303">
        <f t="shared" si="9"/>
        <v>0.59836283374318189</v>
      </c>
      <c r="O168" s="303">
        <f t="shared" si="9"/>
        <v>0.59902425581121188</v>
      </c>
      <c r="P168" s="303">
        <f t="shared" si="9"/>
        <v>0.5938773370776349</v>
      </c>
      <c r="Q168" s="303">
        <f t="shared" si="9"/>
        <v>0.60180287343296013</v>
      </c>
      <c r="R168" s="303">
        <f t="shared" si="9"/>
        <v>0.60409539721116923</v>
      </c>
      <c r="S168" s="303">
        <f t="shared" si="9"/>
        <v>0.59901423785604124</v>
      </c>
      <c r="T168" s="303">
        <f t="shared" si="9"/>
        <v>0.59803288394188814</v>
      </c>
      <c r="U168" s="303">
        <f t="shared" si="9"/>
        <v>0.61275260746056293</v>
      </c>
      <c r="V168" s="303">
        <f t="shared" si="9"/>
        <v>0.6346335072347683</v>
      </c>
      <c r="W168" s="303">
        <f t="shared" si="9"/>
        <v>0.61736764930731991</v>
      </c>
      <c r="DA168" s="175"/>
    </row>
    <row r="169" spans="1:105" ht="12" customHeight="1" x14ac:dyDescent="0.25">
      <c r="A169" s="41" t="s">
        <v>499</v>
      </c>
      <c r="B169" s="237">
        <f t="shared" ref="B169:W169" si="10">IF(B27=0,0,B27/B$5)</f>
        <v>0.38022266777115765</v>
      </c>
      <c r="C169" s="237">
        <f t="shared" si="10"/>
        <v>0.38177782022662943</v>
      </c>
      <c r="D169" s="237">
        <f t="shared" si="10"/>
        <v>0.35941982842077097</v>
      </c>
      <c r="E169" s="237">
        <f t="shared" si="10"/>
        <v>0.3904370592131613</v>
      </c>
      <c r="F169" s="237">
        <f t="shared" si="10"/>
        <v>0.38834064126963952</v>
      </c>
      <c r="G169" s="237">
        <f t="shared" si="10"/>
        <v>0.32980160310523693</v>
      </c>
      <c r="H169" s="237">
        <f t="shared" si="10"/>
        <v>0.38572817918677704</v>
      </c>
      <c r="I169" s="237">
        <f t="shared" si="10"/>
        <v>0.39445913530354221</v>
      </c>
      <c r="J169" s="237">
        <f t="shared" si="10"/>
        <v>0.38914951317288066</v>
      </c>
      <c r="K169" s="237">
        <f t="shared" si="10"/>
        <v>0.3738091900380941</v>
      </c>
      <c r="L169" s="237">
        <f t="shared" si="10"/>
        <v>0.39487985165284517</v>
      </c>
      <c r="M169" s="237">
        <f t="shared" si="10"/>
        <v>0.37957872528409375</v>
      </c>
      <c r="N169" s="237">
        <f t="shared" si="10"/>
        <v>0.37767607395825925</v>
      </c>
      <c r="O169" s="237">
        <f t="shared" si="10"/>
        <v>0.37702067920890103</v>
      </c>
      <c r="P169" s="237">
        <f t="shared" si="10"/>
        <v>0.38213374017084129</v>
      </c>
      <c r="Q169" s="237">
        <f t="shared" si="10"/>
        <v>0.37425371408759722</v>
      </c>
      <c r="R169" s="237">
        <f t="shared" si="10"/>
        <v>0.37197393455776884</v>
      </c>
      <c r="S169" s="237">
        <f t="shared" si="10"/>
        <v>0.37702532251005649</v>
      </c>
      <c r="T169" s="237">
        <f t="shared" si="10"/>
        <v>0.37800153519278124</v>
      </c>
      <c r="U169" s="237">
        <f t="shared" si="10"/>
        <v>0.36336736720657631</v>
      </c>
      <c r="V169" s="237">
        <f t="shared" si="10"/>
        <v>0.341612218040246</v>
      </c>
      <c r="W169" s="237">
        <f t="shared" si="10"/>
        <v>0.35877761322360829</v>
      </c>
      <c r="DA169" s="97"/>
    </row>
    <row r="170" spans="1:105" ht="12" customHeight="1" x14ac:dyDescent="0.25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DA170" s="124"/>
    </row>
    <row r="171" spans="1:105" ht="12" customHeight="1" x14ac:dyDescent="0.25">
      <c r="A171" s="35" t="s">
        <v>44</v>
      </c>
      <c r="B171" s="234">
        <f t="shared" ref="B171:W171" si="11">SUM(B$172:B$177,B$179:B$180,B$182:B$184)</f>
        <v>1.0000000000000002</v>
      </c>
      <c r="C171" s="234">
        <f t="shared" si="11"/>
        <v>0.99999999999999989</v>
      </c>
      <c r="D171" s="234">
        <f t="shared" si="11"/>
        <v>1.0000000000000002</v>
      </c>
      <c r="E171" s="234">
        <f t="shared" si="11"/>
        <v>1</v>
      </c>
      <c r="F171" s="234">
        <f t="shared" si="11"/>
        <v>1</v>
      </c>
      <c r="G171" s="234">
        <f t="shared" si="11"/>
        <v>1.0000000000000002</v>
      </c>
      <c r="H171" s="234">
        <f t="shared" si="11"/>
        <v>1</v>
      </c>
      <c r="I171" s="234">
        <f t="shared" si="11"/>
        <v>1.0000000000000002</v>
      </c>
      <c r="J171" s="234">
        <f t="shared" si="11"/>
        <v>1.0000000000000002</v>
      </c>
      <c r="K171" s="234">
        <f t="shared" si="11"/>
        <v>1.0000000000000004</v>
      </c>
      <c r="L171" s="234">
        <f t="shared" si="11"/>
        <v>0.99999999999999989</v>
      </c>
      <c r="M171" s="234">
        <f t="shared" si="11"/>
        <v>0.99999999999999989</v>
      </c>
      <c r="N171" s="234">
        <f t="shared" si="11"/>
        <v>0.99999999999999989</v>
      </c>
      <c r="O171" s="234">
        <f t="shared" si="11"/>
        <v>0.99999999999999989</v>
      </c>
      <c r="P171" s="234">
        <f t="shared" si="11"/>
        <v>0.99999999999999989</v>
      </c>
      <c r="Q171" s="234">
        <f t="shared" si="11"/>
        <v>1.0000000000000002</v>
      </c>
      <c r="R171" s="234">
        <f t="shared" si="11"/>
        <v>1.0000000000000002</v>
      </c>
      <c r="S171" s="234">
        <f t="shared" si="11"/>
        <v>1</v>
      </c>
      <c r="T171" s="234">
        <f t="shared" si="11"/>
        <v>1</v>
      </c>
      <c r="U171" s="234">
        <f t="shared" si="11"/>
        <v>1</v>
      </c>
      <c r="V171" s="234">
        <f t="shared" si="11"/>
        <v>1</v>
      </c>
      <c r="W171" s="234">
        <f t="shared" si="11"/>
        <v>1</v>
      </c>
      <c r="DA171" s="95"/>
    </row>
    <row r="172" spans="1:105" ht="12" customHeight="1" x14ac:dyDescent="0.25">
      <c r="A172" s="55" t="s">
        <v>92</v>
      </c>
      <c r="B172" s="301">
        <f t="shared" ref="B172:W172" si="12">IF(B$35=0,0,B$35/B$34)</f>
        <v>1.1587893789729996E-3</v>
      </c>
      <c r="C172" s="301">
        <f t="shared" si="12"/>
        <v>1.1587893789733752E-3</v>
      </c>
      <c r="D172" s="301">
        <f t="shared" si="12"/>
        <v>1.158789378973218E-3</v>
      </c>
      <c r="E172" s="301">
        <f t="shared" si="12"/>
        <v>1.158789378973438E-3</v>
      </c>
      <c r="F172" s="301">
        <f t="shared" si="12"/>
        <v>1.1587893789730315E-3</v>
      </c>
      <c r="G172" s="301">
        <f t="shared" si="12"/>
        <v>1.1587893789732969E-3</v>
      </c>
      <c r="H172" s="301">
        <f t="shared" si="12"/>
        <v>1.1587893789732225E-3</v>
      </c>
      <c r="I172" s="301">
        <f t="shared" si="12"/>
        <v>1.1587893789730796E-3</v>
      </c>
      <c r="J172" s="301">
        <f t="shared" si="12"/>
        <v>1.1587893789736217E-3</v>
      </c>
      <c r="K172" s="301">
        <f t="shared" si="12"/>
        <v>1.1587893789733496E-3</v>
      </c>
      <c r="L172" s="301">
        <f t="shared" si="12"/>
        <v>1.1587893789737744E-3</v>
      </c>
      <c r="M172" s="301">
        <f t="shared" si="12"/>
        <v>1.1587893789734647E-3</v>
      </c>
      <c r="N172" s="301">
        <f t="shared" si="12"/>
        <v>1.1587893789733006E-3</v>
      </c>
      <c r="O172" s="301">
        <f t="shared" si="12"/>
        <v>1.1587893789736605E-3</v>
      </c>
      <c r="P172" s="301">
        <f t="shared" si="12"/>
        <v>1.1587893789738889E-3</v>
      </c>
      <c r="Q172" s="301">
        <f t="shared" si="12"/>
        <v>1.1587893789729963E-3</v>
      </c>
      <c r="R172" s="301">
        <f t="shared" si="12"/>
        <v>1.1587893789730889E-3</v>
      </c>
      <c r="S172" s="301">
        <f t="shared" si="12"/>
        <v>1.1587893789729844E-3</v>
      </c>
      <c r="T172" s="301">
        <f t="shared" si="12"/>
        <v>1.1587893789736735E-3</v>
      </c>
      <c r="U172" s="301">
        <f t="shared" si="12"/>
        <v>1.1587893789735029E-3</v>
      </c>
      <c r="V172" s="301">
        <f t="shared" si="12"/>
        <v>1.1587893789735543E-3</v>
      </c>
      <c r="W172" s="301">
        <f t="shared" si="12"/>
        <v>1.1587893789734521E-3</v>
      </c>
      <c r="DA172" s="67"/>
    </row>
    <row r="173" spans="1:105" ht="12" customHeight="1" x14ac:dyDescent="0.25">
      <c r="A173" s="202" t="s">
        <v>93</v>
      </c>
      <c r="B173" s="235">
        <f t="shared" ref="B173:W173" si="13">IF(B$36=0,0,B$36/B$34)</f>
        <v>5.3851980152750528E-4</v>
      </c>
      <c r="C173" s="235">
        <f t="shared" si="13"/>
        <v>5.3851980152767984E-4</v>
      </c>
      <c r="D173" s="235">
        <f t="shared" si="13"/>
        <v>5.3851980152760698E-4</v>
      </c>
      <c r="E173" s="235">
        <f t="shared" si="13"/>
        <v>5.3851980152770911E-4</v>
      </c>
      <c r="F173" s="235">
        <f t="shared" si="13"/>
        <v>5.3851980152752024E-4</v>
      </c>
      <c r="G173" s="235">
        <f t="shared" si="13"/>
        <v>5.3851980152764341E-4</v>
      </c>
      <c r="H173" s="235">
        <f t="shared" si="13"/>
        <v>5.3851980152760904E-4</v>
      </c>
      <c r="I173" s="235">
        <f t="shared" si="13"/>
        <v>5.3851980152754269E-4</v>
      </c>
      <c r="J173" s="235">
        <f t="shared" si="13"/>
        <v>5.3851980152779444E-4</v>
      </c>
      <c r="K173" s="235">
        <f t="shared" si="13"/>
        <v>5.3851980152766824E-4</v>
      </c>
      <c r="L173" s="235">
        <f t="shared" si="13"/>
        <v>5.3851980152786524E-4</v>
      </c>
      <c r="M173" s="235">
        <f t="shared" si="13"/>
        <v>5.3851980152772169E-4</v>
      </c>
      <c r="N173" s="235">
        <f t="shared" si="13"/>
        <v>5.3851980152764514E-4</v>
      </c>
      <c r="O173" s="235">
        <f t="shared" si="13"/>
        <v>5.3851980152781244E-4</v>
      </c>
      <c r="P173" s="235">
        <f t="shared" si="13"/>
        <v>5.385198015279188E-4</v>
      </c>
      <c r="Q173" s="235">
        <f t="shared" si="13"/>
        <v>5.3851980152750387E-4</v>
      </c>
      <c r="R173" s="235">
        <f t="shared" si="13"/>
        <v>5.3851980152754702E-4</v>
      </c>
      <c r="S173" s="235">
        <f t="shared" si="13"/>
        <v>5.3851980152749845E-4</v>
      </c>
      <c r="T173" s="235">
        <f t="shared" si="13"/>
        <v>5.3851980152781872E-4</v>
      </c>
      <c r="U173" s="235">
        <f t="shared" si="13"/>
        <v>5.3851980152773925E-4</v>
      </c>
      <c r="V173" s="235">
        <f t="shared" si="13"/>
        <v>5.3851980152776311E-4</v>
      </c>
      <c r="W173" s="235">
        <f t="shared" si="13"/>
        <v>5.3851980152771573E-4</v>
      </c>
      <c r="DA173" s="174"/>
    </row>
    <row r="174" spans="1:105" ht="12" customHeight="1" x14ac:dyDescent="0.25">
      <c r="A174" s="202" t="s">
        <v>94</v>
      </c>
      <c r="B174" s="235">
        <f t="shared" ref="B174:W174" si="14">IF(B$37=0,0,B$37/B$34)</f>
        <v>1.5792092571294186E-2</v>
      </c>
      <c r="C174" s="235">
        <f t="shared" si="14"/>
        <v>1.5792092571299314E-2</v>
      </c>
      <c r="D174" s="235">
        <f t="shared" si="14"/>
        <v>1.5792092571297173E-2</v>
      </c>
      <c r="E174" s="235">
        <f t="shared" si="14"/>
        <v>1.5792092571300168E-2</v>
      </c>
      <c r="F174" s="235">
        <f t="shared" si="14"/>
        <v>1.5792092571294623E-2</v>
      </c>
      <c r="G174" s="235">
        <f t="shared" si="14"/>
        <v>1.5792092571298239E-2</v>
      </c>
      <c r="H174" s="235">
        <f t="shared" si="14"/>
        <v>1.5792092571297229E-2</v>
      </c>
      <c r="I174" s="235">
        <f t="shared" si="14"/>
        <v>1.5792092571295286E-2</v>
      </c>
      <c r="J174" s="235">
        <f t="shared" si="14"/>
        <v>1.5792092571302669E-2</v>
      </c>
      <c r="K174" s="235">
        <f t="shared" si="14"/>
        <v>1.5792092571298964E-2</v>
      </c>
      <c r="L174" s="235">
        <f t="shared" si="14"/>
        <v>1.5792092571304747E-2</v>
      </c>
      <c r="M174" s="235">
        <f t="shared" si="14"/>
        <v>1.5792092571300532E-2</v>
      </c>
      <c r="N174" s="235">
        <f t="shared" si="14"/>
        <v>1.5792092571298297E-2</v>
      </c>
      <c r="O174" s="235">
        <f t="shared" si="14"/>
        <v>1.57920925713032E-2</v>
      </c>
      <c r="P174" s="235">
        <f t="shared" si="14"/>
        <v>1.5792092571306312E-2</v>
      </c>
      <c r="Q174" s="235">
        <f t="shared" si="14"/>
        <v>1.5792092571294152E-2</v>
      </c>
      <c r="R174" s="235">
        <f t="shared" si="14"/>
        <v>1.5792092571295411E-2</v>
      </c>
      <c r="S174" s="235">
        <f t="shared" si="14"/>
        <v>1.5792092571293988E-2</v>
      </c>
      <c r="T174" s="235">
        <f t="shared" si="14"/>
        <v>1.579209257130338E-2</v>
      </c>
      <c r="U174" s="235">
        <f t="shared" si="14"/>
        <v>1.5792092571301049E-2</v>
      </c>
      <c r="V174" s="235">
        <f t="shared" si="14"/>
        <v>1.5792092571301746E-2</v>
      </c>
      <c r="W174" s="235">
        <f t="shared" si="14"/>
        <v>1.5792092571300362E-2</v>
      </c>
      <c r="DA174" s="174"/>
    </row>
    <row r="175" spans="1:105" ht="12" customHeight="1" x14ac:dyDescent="0.25">
      <c r="A175" s="202" t="s">
        <v>95</v>
      </c>
      <c r="B175" s="235">
        <f t="shared" ref="B175:W175" si="15">IF(B$38=0,0,B$38/B$34)</f>
        <v>3.8626312632433302E-4</v>
      </c>
      <c r="C175" s="235">
        <f t="shared" si="15"/>
        <v>3.8626312632445835E-4</v>
      </c>
      <c r="D175" s="235">
        <f t="shared" si="15"/>
        <v>3.8626312632440582E-4</v>
      </c>
      <c r="E175" s="235">
        <f t="shared" si="15"/>
        <v>3.8626312632447928E-4</v>
      </c>
      <c r="F175" s="235">
        <f t="shared" si="15"/>
        <v>3.8626312632434364E-4</v>
      </c>
      <c r="G175" s="235">
        <f t="shared" si="15"/>
        <v>3.8626312632443217E-4</v>
      </c>
      <c r="H175" s="235">
        <f t="shared" si="15"/>
        <v>3.8626312632440734E-4</v>
      </c>
      <c r="I175" s="235">
        <f t="shared" si="15"/>
        <v>3.8626312632435964E-4</v>
      </c>
      <c r="J175" s="235">
        <f t="shared" si="15"/>
        <v>3.8626312632454043E-4</v>
      </c>
      <c r="K175" s="235">
        <f t="shared" si="15"/>
        <v>3.8626312632444973E-4</v>
      </c>
      <c r="L175" s="235">
        <f t="shared" si="15"/>
        <v>3.8626312632459127E-4</v>
      </c>
      <c r="M175" s="235">
        <f t="shared" si="15"/>
        <v>3.8626312632448811E-4</v>
      </c>
      <c r="N175" s="235">
        <f t="shared" si="15"/>
        <v>3.8626312632443352E-4</v>
      </c>
      <c r="O175" s="235">
        <f t="shared" si="15"/>
        <v>3.8626312632455344E-4</v>
      </c>
      <c r="P175" s="235">
        <f t="shared" si="15"/>
        <v>3.8626312632462949E-4</v>
      </c>
      <c r="Q175" s="235">
        <f t="shared" si="15"/>
        <v>3.8626312632433204E-4</v>
      </c>
      <c r="R175" s="235">
        <f t="shared" si="15"/>
        <v>3.8626312632436289E-4</v>
      </c>
      <c r="S175" s="235">
        <f t="shared" si="15"/>
        <v>3.8626312632432814E-4</v>
      </c>
      <c r="T175" s="235">
        <f t="shared" si="15"/>
        <v>3.8626312632455788E-4</v>
      </c>
      <c r="U175" s="235">
        <f t="shared" si="15"/>
        <v>3.8626312632450091E-4</v>
      </c>
      <c r="V175" s="235">
        <f t="shared" si="15"/>
        <v>3.8626312632451798E-4</v>
      </c>
      <c r="W175" s="235">
        <f t="shared" si="15"/>
        <v>3.8626312632448394E-4</v>
      </c>
      <c r="DA175" s="174"/>
    </row>
    <row r="176" spans="1:105" ht="12" customHeight="1" x14ac:dyDescent="0.25">
      <c r="A176" s="56" t="s">
        <v>96</v>
      </c>
      <c r="B176" s="302">
        <f t="shared" ref="B176:W176" si="16">IF(B$39=0,0,B$39/B$34)</f>
        <v>2.2044090472542167E-3</v>
      </c>
      <c r="C176" s="302">
        <f t="shared" si="16"/>
        <v>2.121887056562086E-3</v>
      </c>
      <c r="D176" s="302">
        <f t="shared" si="16"/>
        <v>2.1173712726489055E-3</v>
      </c>
      <c r="E176" s="302">
        <f t="shared" si="16"/>
        <v>2.0298449675164244E-3</v>
      </c>
      <c r="F176" s="302">
        <f t="shared" si="16"/>
        <v>2.038848197091536E-3</v>
      </c>
      <c r="G176" s="302">
        <f t="shared" si="16"/>
        <v>2.1218194981972049E-3</v>
      </c>
      <c r="H176" s="302">
        <f t="shared" si="16"/>
        <v>2.059931387082443E-3</v>
      </c>
      <c r="I176" s="302">
        <f t="shared" si="16"/>
        <v>2.0152932051338865E-3</v>
      </c>
      <c r="J176" s="302">
        <f t="shared" si="16"/>
        <v>2.0523889754201952E-3</v>
      </c>
      <c r="K176" s="302">
        <f t="shared" si="16"/>
        <v>2.2373591978567917E-3</v>
      </c>
      <c r="L176" s="302">
        <f t="shared" si="16"/>
        <v>2.0185164756544288E-3</v>
      </c>
      <c r="M176" s="302">
        <f t="shared" si="16"/>
        <v>2.0355386107330079E-3</v>
      </c>
      <c r="N176" s="302">
        <f t="shared" si="16"/>
        <v>2.0864485022407515E-3</v>
      </c>
      <c r="O176" s="302">
        <f t="shared" si="16"/>
        <v>2.0999941414393667E-3</v>
      </c>
      <c r="P176" s="302">
        <f t="shared" si="16"/>
        <v>2.0641657959075345E-3</v>
      </c>
      <c r="Q176" s="302">
        <f t="shared" si="16"/>
        <v>2.1168715586820687E-3</v>
      </c>
      <c r="R176" s="302">
        <f t="shared" si="16"/>
        <v>2.1323974549914866E-3</v>
      </c>
      <c r="S176" s="302">
        <f t="shared" si="16"/>
        <v>2.1235206559933346E-3</v>
      </c>
      <c r="T176" s="302">
        <f t="shared" si="16"/>
        <v>2.1009946310483999E-3</v>
      </c>
      <c r="U176" s="302">
        <f t="shared" si="16"/>
        <v>2.093499399045217E-3</v>
      </c>
      <c r="V176" s="302">
        <f t="shared" si="16"/>
        <v>2.0688140420588638E-3</v>
      </c>
      <c r="W176" s="302">
        <f t="shared" si="16"/>
        <v>2.0704564152314053E-3</v>
      </c>
      <c r="DA176" s="68"/>
    </row>
    <row r="177" spans="1:105" ht="12" customHeight="1" x14ac:dyDescent="0.25">
      <c r="A177" s="203" t="s">
        <v>517</v>
      </c>
      <c r="B177" s="303">
        <f t="shared" ref="B177:W177" si="17">IF(B$45=0,0,B$45/B$34)</f>
        <v>0.81966870300047956</v>
      </c>
      <c r="C177" s="303">
        <f t="shared" si="17"/>
        <v>0.83156658501700675</v>
      </c>
      <c r="D177" s="303">
        <f t="shared" si="17"/>
        <v>0.82969098601675728</v>
      </c>
      <c r="E177" s="303">
        <f t="shared" si="17"/>
        <v>0.83888397319943164</v>
      </c>
      <c r="F177" s="303">
        <f t="shared" si="17"/>
        <v>0.83801510113254996</v>
      </c>
      <c r="G177" s="303">
        <f t="shared" si="17"/>
        <v>0.82566205969210982</v>
      </c>
      <c r="H177" s="303">
        <f t="shared" si="17"/>
        <v>0.83619820567660252</v>
      </c>
      <c r="I177" s="303">
        <f t="shared" si="17"/>
        <v>0.84020965162827788</v>
      </c>
      <c r="J177" s="303">
        <f t="shared" si="17"/>
        <v>0.83712462548554922</v>
      </c>
      <c r="K177" s="303">
        <f t="shared" si="17"/>
        <v>0.82348080841477078</v>
      </c>
      <c r="L177" s="303">
        <f t="shared" si="17"/>
        <v>0.84057939173136209</v>
      </c>
      <c r="M177" s="303">
        <f t="shared" si="17"/>
        <v>0.83838210617788089</v>
      </c>
      <c r="N177" s="303">
        <f t="shared" si="17"/>
        <v>0.83485936171820563</v>
      </c>
      <c r="O177" s="303">
        <f t="shared" si="17"/>
        <v>0.83378944544221478</v>
      </c>
      <c r="P177" s="303">
        <f t="shared" si="17"/>
        <v>0.83679736816874106</v>
      </c>
      <c r="Q177" s="303">
        <f t="shared" si="17"/>
        <v>0.83271841575171579</v>
      </c>
      <c r="R177" s="303">
        <f t="shared" si="17"/>
        <v>0.8315351041988025</v>
      </c>
      <c r="S177" s="303">
        <f t="shared" si="17"/>
        <v>0.83259245375314739</v>
      </c>
      <c r="T177" s="303">
        <f t="shared" si="17"/>
        <v>0.83410322607178866</v>
      </c>
      <c r="U177" s="303">
        <f t="shared" si="17"/>
        <v>0.83322681757858341</v>
      </c>
      <c r="V177" s="303">
        <f t="shared" si="17"/>
        <v>0.83272421562147558</v>
      </c>
      <c r="W177" s="303">
        <f t="shared" si="17"/>
        <v>0.8343852876848814</v>
      </c>
      <c r="DA177" s="175"/>
    </row>
    <row r="178" spans="1:105" ht="12" customHeight="1" x14ac:dyDescent="0.25">
      <c r="A178" s="203" t="s">
        <v>519</v>
      </c>
      <c r="B178" s="303">
        <f t="shared" ref="B178:W178" si="18">IF(B$46=0,0,B$46/B$34)</f>
        <v>0.12508540989706518</v>
      </c>
      <c r="C178" s="303">
        <f t="shared" si="18"/>
        <v>0.11522819075747541</v>
      </c>
      <c r="D178" s="303">
        <f t="shared" si="18"/>
        <v>0.11499901013175737</v>
      </c>
      <c r="E178" s="303">
        <f t="shared" si="18"/>
        <v>0.10973795682288613</v>
      </c>
      <c r="F178" s="303">
        <f t="shared" si="18"/>
        <v>0.11032017446442019</v>
      </c>
      <c r="G178" s="303">
        <f t="shared" si="18"/>
        <v>0.1155887771568772</v>
      </c>
      <c r="H178" s="303">
        <f t="shared" si="18"/>
        <v>0.11165520980476479</v>
      </c>
      <c r="I178" s="303">
        <f t="shared" si="18"/>
        <v>0.10890071919726201</v>
      </c>
      <c r="J178" s="303">
        <f t="shared" si="18"/>
        <v>0.11112280659459556</v>
      </c>
      <c r="K178" s="303">
        <f t="shared" si="18"/>
        <v>0.12131001005454869</v>
      </c>
      <c r="L178" s="303">
        <f t="shared" si="18"/>
        <v>0.10861174416831024</v>
      </c>
      <c r="M178" s="303">
        <f t="shared" si="18"/>
        <v>0.10937793248315862</v>
      </c>
      <c r="N178" s="303">
        <f t="shared" si="18"/>
        <v>0.11216489321237094</v>
      </c>
      <c r="O178" s="303">
        <f t="shared" si="18"/>
        <v>0.11300522880945177</v>
      </c>
      <c r="P178" s="303">
        <f t="shared" si="18"/>
        <v>0.11088110086914524</v>
      </c>
      <c r="Q178" s="303">
        <f t="shared" si="18"/>
        <v>0.11367814894248041</v>
      </c>
      <c r="R178" s="303">
        <f t="shared" si="18"/>
        <v>0.11447950522047473</v>
      </c>
      <c r="S178" s="303">
        <f t="shared" si="18"/>
        <v>0.11399479640821646</v>
      </c>
      <c r="T178" s="303">
        <f t="shared" si="18"/>
        <v>0.11281518939981458</v>
      </c>
      <c r="U178" s="303">
        <f t="shared" si="18"/>
        <v>0.11240112822357176</v>
      </c>
      <c r="V178" s="303">
        <f t="shared" si="18"/>
        <v>0.1109773313038092</v>
      </c>
      <c r="W178" s="303">
        <f t="shared" si="18"/>
        <v>0.11107854257068228</v>
      </c>
      <c r="DA178" s="175"/>
    </row>
    <row r="179" spans="1:105" ht="12" customHeight="1" x14ac:dyDescent="0.25">
      <c r="A179" s="62" t="s">
        <v>521</v>
      </c>
      <c r="B179" s="304">
        <f t="shared" ref="B179:W179" si="19">IF(B$47=0,0,B$47/B$34)</f>
        <v>7.9847711795483445E-2</v>
      </c>
      <c r="C179" s="304">
        <f t="shared" si="19"/>
        <v>5.568764778522222E-2</v>
      </c>
      <c r="D179" s="304">
        <f t="shared" si="19"/>
        <v>5.1696023801848998E-2</v>
      </c>
      <c r="E179" s="304">
        <f t="shared" si="19"/>
        <v>4.0452893753777773E-2</v>
      </c>
      <c r="F179" s="304">
        <f t="shared" si="19"/>
        <v>4.1775195087933981E-2</v>
      </c>
      <c r="G179" s="304">
        <f t="shared" si="19"/>
        <v>5.3973799216993995E-2</v>
      </c>
      <c r="H179" s="304">
        <f t="shared" si="19"/>
        <v>4.6275942006441674E-2</v>
      </c>
      <c r="I179" s="304">
        <f t="shared" si="19"/>
        <v>3.9363909192411034E-2</v>
      </c>
      <c r="J179" s="304">
        <f t="shared" si="19"/>
        <v>4.6137130031062894E-2</v>
      </c>
      <c r="K179" s="304">
        <f t="shared" si="19"/>
        <v>6.8548741507391861E-2</v>
      </c>
      <c r="L179" s="304">
        <f t="shared" si="19"/>
        <v>3.8047624242661449E-2</v>
      </c>
      <c r="M179" s="304">
        <f t="shared" si="19"/>
        <v>4.1423577130380744E-2</v>
      </c>
      <c r="N179" s="304">
        <f t="shared" si="19"/>
        <v>4.8084766008033457E-2</v>
      </c>
      <c r="O179" s="304">
        <f t="shared" si="19"/>
        <v>4.8644632522343835E-2</v>
      </c>
      <c r="P179" s="304">
        <f t="shared" si="19"/>
        <v>4.3475878850326603E-2</v>
      </c>
      <c r="Q179" s="304">
        <f t="shared" si="19"/>
        <v>4.8569162523724084E-2</v>
      </c>
      <c r="R179" s="304">
        <f t="shared" si="19"/>
        <v>5.0727682733312088E-2</v>
      </c>
      <c r="S179" s="304">
        <f t="shared" si="19"/>
        <v>4.9549987282600717E-2</v>
      </c>
      <c r="T179" s="304">
        <f t="shared" si="19"/>
        <v>4.7310024612985987E-2</v>
      </c>
      <c r="U179" s="304">
        <f t="shared" si="19"/>
        <v>4.5268542226848084E-2</v>
      </c>
      <c r="V179" s="304">
        <f t="shared" si="19"/>
        <v>3.8679830655854654E-2</v>
      </c>
      <c r="W179" s="304">
        <f t="shared" si="19"/>
        <v>4.1303895773388673E-2</v>
      </c>
      <c r="DA179" s="72"/>
    </row>
    <row r="180" spans="1:105" ht="12" customHeight="1" x14ac:dyDescent="0.25">
      <c r="A180" s="62" t="s">
        <v>527</v>
      </c>
      <c r="B180" s="304">
        <f t="shared" ref="B180:W180" si="20">IF(B$52=0,0,B$52/B$34)</f>
        <v>4.5237698101581757E-2</v>
      </c>
      <c r="C180" s="304">
        <f t="shared" si="20"/>
        <v>5.9540542972253183E-2</v>
      </c>
      <c r="D180" s="304">
        <f t="shared" si="20"/>
        <v>6.3302986329908356E-2</v>
      </c>
      <c r="E180" s="304">
        <f t="shared" si="20"/>
        <v>6.9285063069108352E-2</v>
      </c>
      <c r="F180" s="304">
        <f t="shared" si="20"/>
        <v>6.8544979376486195E-2</v>
      </c>
      <c r="G180" s="304">
        <f t="shared" si="20"/>
        <v>6.16149779398832E-2</v>
      </c>
      <c r="H180" s="304">
        <f t="shared" si="20"/>
        <v>6.5379267798323107E-2</v>
      </c>
      <c r="I180" s="304">
        <f t="shared" si="20"/>
        <v>6.9536810004850971E-2</v>
      </c>
      <c r="J180" s="304">
        <f t="shared" si="20"/>
        <v>6.4985676563532671E-2</v>
      </c>
      <c r="K180" s="304">
        <f t="shared" si="20"/>
        <v>5.2761268547156862E-2</v>
      </c>
      <c r="L180" s="304">
        <f t="shared" si="20"/>
        <v>7.0564119925648802E-2</v>
      </c>
      <c r="M180" s="304">
        <f t="shared" si="20"/>
        <v>6.795435535277787E-2</v>
      </c>
      <c r="N180" s="304">
        <f t="shared" si="20"/>
        <v>6.4080127204337464E-2</v>
      </c>
      <c r="O180" s="304">
        <f t="shared" si="20"/>
        <v>6.4360596287107941E-2</v>
      </c>
      <c r="P180" s="304">
        <f t="shared" si="20"/>
        <v>6.7405222018818628E-2</v>
      </c>
      <c r="Q180" s="304">
        <f t="shared" si="20"/>
        <v>6.5108986418756287E-2</v>
      </c>
      <c r="R180" s="304">
        <f t="shared" si="20"/>
        <v>6.3751822487162657E-2</v>
      </c>
      <c r="S180" s="304">
        <f t="shared" si="20"/>
        <v>6.4444809125615732E-2</v>
      </c>
      <c r="T180" s="304">
        <f t="shared" si="20"/>
        <v>6.5505164786828607E-2</v>
      </c>
      <c r="U180" s="304">
        <f t="shared" si="20"/>
        <v>6.713258599672367E-2</v>
      </c>
      <c r="V180" s="304">
        <f t="shared" si="20"/>
        <v>7.2297500647954538E-2</v>
      </c>
      <c r="W180" s="304">
        <f t="shared" si="20"/>
        <v>6.9774646797293616E-2</v>
      </c>
      <c r="DA180" s="72"/>
    </row>
    <row r="181" spans="1:105" ht="12" customHeight="1" x14ac:dyDescent="0.25">
      <c r="A181" s="203" t="s">
        <v>529</v>
      </c>
      <c r="B181" s="303">
        <f t="shared" ref="B181:W181" si="21">IF(B$53=0,0,B$53/B$34)</f>
        <v>3.51658131770822E-2</v>
      </c>
      <c r="C181" s="303">
        <f t="shared" si="21"/>
        <v>3.3207672290830922E-2</v>
      </c>
      <c r="D181" s="303">
        <f t="shared" si="21"/>
        <v>3.5316967700714297E-2</v>
      </c>
      <c r="E181" s="303">
        <f t="shared" si="21"/>
        <v>3.1472560132040063E-2</v>
      </c>
      <c r="F181" s="303">
        <f t="shared" si="21"/>
        <v>3.1750211327818856E-2</v>
      </c>
      <c r="G181" s="303">
        <f t="shared" si="21"/>
        <v>3.8751678774692391E-2</v>
      </c>
      <c r="H181" s="303">
        <f t="shared" si="21"/>
        <v>3.2210988253427816E-2</v>
      </c>
      <c r="I181" s="303">
        <f t="shared" si="21"/>
        <v>3.0998671091206138E-2</v>
      </c>
      <c r="J181" s="303">
        <f t="shared" si="21"/>
        <v>3.1824514066306576E-2</v>
      </c>
      <c r="K181" s="303">
        <f t="shared" si="21"/>
        <v>3.5096157454699586E-2</v>
      </c>
      <c r="L181" s="303">
        <f t="shared" si="21"/>
        <v>3.0914682746542226E-2</v>
      </c>
      <c r="M181" s="303">
        <f t="shared" si="21"/>
        <v>3.2328757850101267E-2</v>
      </c>
      <c r="N181" s="303">
        <f t="shared" si="21"/>
        <v>3.3013631689058923E-2</v>
      </c>
      <c r="O181" s="303">
        <f t="shared" si="21"/>
        <v>3.3229666728764685E-2</v>
      </c>
      <c r="P181" s="303">
        <f t="shared" si="21"/>
        <v>3.2381700288073433E-2</v>
      </c>
      <c r="Q181" s="303">
        <f t="shared" si="21"/>
        <v>3.3610898869002905E-2</v>
      </c>
      <c r="R181" s="303">
        <f t="shared" si="21"/>
        <v>3.3977328247610877E-2</v>
      </c>
      <c r="S181" s="303">
        <f t="shared" si="21"/>
        <v>3.3413564304523968E-2</v>
      </c>
      <c r="T181" s="303">
        <f t="shared" si="21"/>
        <v>3.3104925019219023E-2</v>
      </c>
      <c r="U181" s="303">
        <f t="shared" si="21"/>
        <v>3.4402889920672856E-2</v>
      </c>
      <c r="V181" s="303">
        <f t="shared" si="21"/>
        <v>3.6353974154528727E-2</v>
      </c>
      <c r="W181" s="303">
        <f t="shared" si="21"/>
        <v>3.4590048451079006E-2</v>
      </c>
      <c r="DA181" s="175"/>
    </row>
    <row r="182" spans="1:105" ht="12" customHeight="1" x14ac:dyDescent="0.25">
      <c r="A182" s="62" t="s">
        <v>530</v>
      </c>
      <c r="B182" s="304">
        <f t="shared" ref="B182:W182" si="22">IF(B$54=0,0,B$54/B$34)</f>
        <v>7.5310786631943849E-3</v>
      </c>
      <c r="C182" s="304">
        <f t="shared" si="22"/>
        <v>5.44296021305689E-3</v>
      </c>
      <c r="D182" s="304">
        <f t="shared" si="22"/>
        <v>5.0638866769960678E-3</v>
      </c>
      <c r="E182" s="304">
        <f t="shared" si="22"/>
        <v>4.0817859254061711E-3</v>
      </c>
      <c r="F182" s="304">
        <f t="shared" si="22"/>
        <v>4.2246874996586265E-3</v>
      </c>
      <c r="G182" s="304">
        <f t="shared" si="22"/>
        <v>5.2413228828784887E-3</v>
      </c>
      <c r="H182" s="304">
        <f t="shared" si="22"/>
        <v>4.608220029441122E-3</v>
      </c>
      <c r="I182" s="304">
        <f t="shared" si="22"/>
        <v>4.0124665589637192E-3</v>
      </c>
      <c r="J182" s="304">
        <f t="shared" si="22"/>
        <v>4.6852575668935616E-3</v>
      </c>
      <c r="K182" s="304">
        <f t="shared" si="22"/>
        <v>6.6180734778285132E-3</v>
      </c>
      <c r="L182" s="304">
        <f t="shared" si="22"/>
        <v>4.1204692351906472E-3</v>
      </c>
      <c r="M182" s="304">
        <f t="shared" si="22"/>
        <v>4.5431377611557973E-3</v>
      </c>
      <c r="N182" s="304">
        <f t="shared" si="22"/>
        <v>5.1622265902136538E-3</v>
      </c>
      <c r="O182" s="304">
        <f t="shared" si="22"/>
        <v>5.136875670475805E-3</v>
      </c>
      <c r="P182" s="304">
        <f t="shared" si="22"/>
        <v>4.7145834607230791E-3</v>
      </c>
      <c r="Q182" s="304">
        <f t="shared" si="22"/>
        <v>5.1536748066858002E-3</v>
      </c>
      <c r="R182" s="304">
        <f t="shared" si="22"/>
        <v>5.3482753648070374E-3</v>
      </c>
      <c r="S182" s="304">
        <f t="shared" si="22"/>
        <v>5.2357220172941747E-3</v>
      </c>
      <c r="T182" s="304">
        <f t="shared" si="22"/>
        <v>5.0449592914766726E-3</v>
      </c>
      <c r="U182" s="304">
        <f t="shared" si="22"/>
        <v>4.8593903294943631E-3</v>
      </c>
      <c r="V182" s="304">
        <f t="shared" si="22"/>
        <v>4.2237588829567877E-3</v>
      </c>
      <c r="W182" s="304">
        <f t="shared" si="22"/>
        <v>4.5204633698349185E-3</v>
      </c>
      <c r="DA182" s="72"/>
    </row>
    <row r="183" spans="1:105" ht="12" customHeight="1" x14ac:dyDescent="0.25">
      <c r="A183" s="62" t="s">
        <v>535</v>
      </c>
      <c r="B183" s="304">
        <f t="shared" ref="B183:W183" si="23">IF(B$58=0,0,B$58/B$34)</f>
        <v>2.3007106365433717E-2</v>
      </c>
      <c r="C183" s="304">
        <f t="shared" si="23"/>
        <v>2.1048965479178495E-2</v>
      </c>
      <c r="D183" s="304">
        <f t="shared" si="23"/>
        <v>2.3158260889063524E-2</v>
      </c>
      <c r="E183" s="304">
        <f t="shared" si="23"/>
        <v>1.9313853320386983E-2</v>
      </c>
      <c r="F183" s="304">
        <f t="shared" si="23"/>
        <v>1.9591504516170043E-2</v>
      </c>
      <c r="G183" s="304">
        <f t="shared" si="23"/>
        <v>2.6592971963040796E-2</v>
      </c>
      <c r="H183" s="304">
        <f t="shared" si="23"/>
        <v>2.0052281441777009E-2</v>
      </c>
      <c r="I183" s="304">
        <f t="shared" si="23"/>
        <v>1.8839964279556816E-2</v>
      </c>
      <c r="J183" s="304">
        <f t="shared" si="23"/>
        <v>1.9665807254651575E-2</v>
      </c>
      <c r="K183" s="304">
        <f t="shared" si="23"/>
        <v>2.2937450643047433E-2</v>
      </c>
      <c r="L183" s="304">
        <f t="shared" si="23"/>
        <v>1.8755975934885628E-2</v>
      </c>
      <c r="M183" s="304">
        <f t="shared" si="23"/>
        <v>2.0170051038447906E-2</v>
      </c>
      <c r="N183" s="304">
        <f t="shared" si="23"/>
        <v>2.0854924877407286E-2</v>
      </c>
      <c r="O183" s="304">
        <f t="shared" si="23"/>
        <v>2.1070959917109267E-2</v>
      </c>
      <c r="P183" s="304">
        <f t="shared" si="23"/>
        <v>2.0222993476415624E-2</v>
      </c>
      <c r="Q183" s="304">
        <f t="shared" si="23"/>
        <v>2.145219205735446E-2</v>
      </c>
      <c r="R183" s="304">
        <f t="shared" si="23"/>
        <v>2.1818621435961454E-2</v>
      </c>
      <c r="S183" s="304">
        <f t="shared" si="23"/>
        <v>2.1254857492875659E-2</v>
      </c>
      <c r="T183" s="304">
        <f t="shared" si="23"/>
        <v>2.0946218207563466E-2</v>
      </c>
      <c r="U183" s="304">
        <f t="shared" si="23"/>
        <v>2.2244183109019097E-2</v>
      </c>
      <c r="V183" s="304">
        <f t="shared" si="23"/>
        <v>2.4195267342874419E-2</v>
      </c>
      <c r="W183" s="304">
        <f t="shared" si="23"/>
        <v>2.243134163942578E-2</v>
      </c>
      <c r="DA183" s="72"/>
    </row>
    <row r="184" spans="1:105" ht="12" customHeight="1" x14ac:dyDescent="0.25">
      <c r="A184" s="63" t="s">
        <v>547</v>
      </c>
      <c r="B184" s="305">
        <f t="shared" ref="B184:W184" si="24">IF(B$69=0,0,B$69/B$34)</f>
        <v>4.627628148454091E-3</v>
      </c>
      <c r="C184" s="305">
        <f t="shared" si="24"/>
        <v>6.7157465985955307E-3</v>
      </c>
      <c r="D184" s="305">
        <f t="shared" si="24"/>
        <v>7.0948201346547049E-3</v>
      </c>
      <c r="E184" s="305">
        <f t="shared" si="24"/>
        <v>8.0769208862469122E-3</v>
      </c>
      <c r="F184" s="305">
        <f t="shared" si="24"/>
        <v>7.9340193119901894E-3</v>
      </c>
      <c r="G184" s="305">
        <f t="shared" si="24"/>
        <v>6.9173839287731088E-3</v>
      </c>
      <c r="H184" s="305">
        <f t="shared" si="24"/>
        <v>7.5504867822096863E-3</v>
      </c>
      <c r="I184" s="305">
        <f t="shared" si="24"/>
        <v>8.1462402526856024E-3</v>
      </c>
      <c r="J184" s="305">
        <f t="shared" si="24"/>
        <v>7.4734492447614429E-3</v>
      </c>
      <c r="K184" s="305">
        <f t="shared" si="24"/>
        <v>5.5406333338236429E-3</v>
      </c>
      <c r="L184" s="305">
        <f t="shared" si="24"/>
        <v>8.0382375764659567E-3</v>
      </c>
      <c r="M184" s="305">
        <f t="shared" si="24"/>
        <v>7.615569050497561E-3</v>
      </c>
      <c r="N184" s="305">
        <f t="shared" si="24"/>
        <v>6.9964802214379793E-3</v>
      </c>
      <c r="O184" s="305">
        <f t="shared" si="24"/>
        <v>7.0218311411796089E-3</v>
      </c>
      <c r="P184" s="305">
        <f t="shared" si="24"/>
        <v>7.4441233509347339E-3</v>
      </c>
      <c r="Q184" s="305">
        <f t="shared" si="24"/>
        <v>7.0050320049626479E-3</v>
      </c>
      <c r="R184" s="305">
        <f t="shared" si="24"/>
        <v>6.8104314468423804E-3</v>
      </c>
      <c r="S184" s="305">
        <f t="shared" si="24"/>
        <v>6.9229847943541416E-3</v>
      </c>
      <c r="T184" s="305">
        <f t="shared" si="24"/>
        <v>7.1137475201788819E-3</v>
      </c>
      <c r="U184" s="305">
        <f t="shared" si="24"/>
        <v>7.299316482159395E-3</v>
      </c>
      <c r="V184" s="305">
        <f t="shared" si="24"/>
        <v>7.9349479286975142E-3</v>
      </c>
      <c r="W184" s="305">
        <f t="shared" si="24"/>
        <v>7.6382434418183088E-3</v>
      </c>
      <c r="DA184" s="74"/>
    </row>
    <row r="185" spans="1:105" ht="12" hidden="1" customHeight="1" x14ac:dyDescent="0.25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DA185" s="125"/>
    </row>
    <row r="186" spans="1:105" ht="12" customHeight="1" x14ac:dyDescent="0.25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DA186" s="124"/>
    </row>
    <row r="187" spans="1:105" ht="12" customHeight="1" x14ac:dyDescent="0.25">
      <c r="A187" s="35" t="s">
        <v>81</v>
      </c>
      <c r="B187" s="234">
        <f t="shared" ref="B187:W187" si="25">SUM(B$188:B$193,B$197:B$198,B$200:B$202)</f>
        <v>1.0000000000000004</v>
      </c>
      <c r="C187" s="234">
        <f t="shared" si="25"/>
        <v>1.0000000000000004</v>
      </c>
      <c r="D187" s="234">
        <f t="shared" si="25"/>
        <v>1.0000000000000002</v>
      </c>
      <c r="E187" s="234">
        <f t="shared" si="25"/>
        <v>0.99999999999999989</v>
      </c>
      <c r="F187" s="234">
        <f t="shared" si="25"/>
        <v>1.0000000000000004</v>
      </c>
      <c r="G187" s="234">
        <f t="shared" si="25"/>
        <v>1</v>
      </c>
      <c r="H187" s="234">
        <f t="shared" si="25"/>
        <v>0.99999999999999978</v>
      </c>
      <c r="I187" s="234">
        <f t="shared" si="25"/>
        <v>1</v>
      </c>
      <c r="J187" s="234">
        <f t="shared" si="25"/>
        <v>1</v>
      </c>
      <c r="K187" s="234">
        <f t="shared" si="25"/>
        <v>1</v>
      </c>
      <c r="L187" s="234">
        <f t="shared" si="25"/>
        <v>1.0000000000000002</v>
      </c>
      <c r="M187" s="234">
        <f t="shared" si="25"/>
        <v>1.0000000000000002</v>
      </c>
      <c r="N187" s="234">
        <f t="shared" si="25"/>
        <v>0.99999999999999989</v>
      </c>
      <c r="O187" s="234">
        <f t="shared" si="25"/>
        <v>1</v>
      </c>
      <c r="P187" s="234">
        <f t="shared" si="25"/>
        <v>0.99999999999999967</v>
      </c>
      <c r="Q187" s="234">
        <f t="shared" si="25"/>
        <v>0.99999999999999989</v>
      </c>
      <c r="R187" s="234">
        <f t="shared" si="25"/>
        <v>1.0000000000000002</v>
      </c>
      <c r="S187" s="234">
        <f t="shared" si="25"/>
        <v>1.0000000000000002</v>
      </c>
      <c r="T187" s="234">
        <f t="shared" si="25"/>
        <v>1</v>
      </c>
      <c r="U187" s="234">
        <f t="shared" si="25"/>
        <v>0.99999999999999989</v>
      </c>
      <c r="V187" s="234">
        <f t="shared" si="25"/>
        <v>1.0000000000000002</v>
      </c>
      <c r="W187" s="234">
        <f t="shared" si="25"/>
        <v>1.0000000000000002</v>
      </c>
      <c r="DA187" s="95"/>
    </row>
    <row r="188" spans="1:105" ht="12" customHeight="1" x14ac:dyDescent="0.25">
      <c r="A188" s="55" t="s">
        <v>92</v>
      </c>
      <c r="B188" s="301">
        <f t="shared" ref="B188:W188" si="26">IF(B$73=0,0,B$73/B$72)</f>
        <v>1.7152117903018861E-3</v>
      </c>
      <c r="C188" s="301">
        <f t="shared" si="26"/>
        <v>1.7152117903011231E-3</v>
      </c>
      <c r="D188" s="301">
        <f t="shared" si="26"/>
        <v>1.7152117903015654E-3</v>
      </c>
      <c r="E188" s="301">
        <f t="shared" si="26"/>
        <v>1.715211790300988E-3</v>
      </c>
      <c r="F188" s="301">
        <f t="shared" si="26"/>
        <v>1.715211790301617E-3</v>
      </c>
      <c r="G188" s="301">
        <f t="shared" si="26"/>
        <v>1.7152117903017224E-3</v>
      </c>
      <c r="H188" s="301">
        <f t="shared" si="26"/>
        <v>1.7152117903014442E-3</v>
      </c>
      <c r="I188" s="301">
        <f t="shared" si="26"/>
        <v>1.7152117903017074E-3</v>
      </c>
      <c r="J188" s="301">
        <f t="shared" si="26"/>
        <v>1.7152117903010079E-3</v>
      </c>
      <c r="K188" s="301">
        <f t="shared" si="26"/>
        <v>1.7152117903011526E-3</v>
      </c>
      <c r="L188" s="301">
        <f t="shared" si="26"/>
        <v>1.7152117903006777E-3</v>
      </c>
      <c r="M188" s="301">
        <f t="shared" si="26"/>
        <v>1.7152117903014041E-3</v>
      </c>
      <c r="N188" s="301">
        <f t="shared" si="26"/>
        <v>1.7152117903013896E-3</v>
      </c>
      <c r="O188" s="301">
        <f t="shared" si="26"/>
        <v>1.7152117903006378E-3</v>
      </c>
      <c r="P188" s="301">
        <f t="shared" si="26"/>
        <v>1.7152117903003344E-3</v>
      </c>
      <c r="Q188" s="301">
        <f t="shared" si="26"/>
        <v>1.7152117903015325E-3</v>
      </c>
      <c r="R188" s="301">
        <f t="shared" si="26"/>
        <v>1.7152117903013863E-3</v>
      </c>
      <c r="S188" s="301">
        <f t="shared" si="26"/>
        <v>1.7152117903015563E-3</v>
      </c>
      <c r="T188" s="301">
        <f t="shared" si="26"/>
        <v>1.715211790300424E-3</v>
      </c>
      <c r="U188" s="301">
        <f t="shared" si="26"/>
        <v>1.7152117903006985E-3</v>
      </c>
      <c r="V188" s="301">
        <f t="shared" si="26"/>
        <v>1.7152117903003713E-3</v>
      </c>
      <c r="W188" s="301">
        <f t="shared" si="26"/>
        <v>1.7152117903007744E-3</v>
      </c>
      <c r="DA188" s="67"/>
    </row>
    <row r="189" spans="1:105" ht="12" customHeight="1" x14ac:dyDescent="0.25">
      <c r="A189" s="202" t="s">
        <v>93</v>
      </c>
      <c r="B189" s="235">
        <f t="shared" ref="B189:W189" si="27">IF(B$74=0,0,B$74/B$72)</f>
        <v>8.9219968577886239E-4</v>
      </c>
      <c r="C189" s="235">
        <f t="shared" si="27"/>
        <v>8.9219968577846558E-4</v>
      </c>
      <c r="D189" s="235">
        <f t="shared" si="27"/>
        <v>8.9219968577869554E-4</v>
      </c>
      <c r="E189" s="235">
        <f t="shared" si="27"/>
        <v>8.921996857783951E-4</v>
      </c>
      <c r="F189" s="235">
        <f t="shared" si="27"/>
        <v>8.9219968577872232E-4</v>
      </c>
      <c r="G189" s="235">
        <f t="shared" si="27"/>
        <v>8.9219968577877685E-4</v>
      </c>
      <c r="H189" s="235">
        <f t="shared" si="27"/>
        <v>8.92199685778632E-4</v>
      </c>
      <c r="I189" s="235">
        <f t="shared" si="27"/>
        <v>8.9219968577876915E-4</v>
      </c>
      <c r="J189" s="235">
        <f t="shared" si="27"/>
        <v>8.9219968577840562E-4</v>
      </c>
      <c r="K189" s="235">
        <f t="shared" si="27"/>
        <v>8.9219968577848065E-4</v>
      </c>
      <c r="L189" s="235">
        <f t="shared" si="27"/>
        <v>8.9219968577823367E-4</v>
      </c>
      <c r="M189" s="235">
        <f t="shared" si="27"/>
        <v>8.9219968577861173E-4</v>
      </c>
      <c r="N189" s="235">
        <f t="shared" si="27"/>
        <v>8.921996857786037E-4</v>
      </c>
      <c r="O189" s="235">
        <f t="shared" si="27"/>
        <v>8.9219968577821274E-4</v>
      </c>
      <c r="P189" s="235">
        <f t="shared" si="27"/>
        <v>8.921996857780551E-4</v>
      </c>
      <c r="Q189" s="235">
        <f t="shared" si="27"/>
        <v>8.9219968577867841E-4</v>
      </c>
      <c r="R189" s="235">
        <f t="shared" si="27"/>
        <v>8.9219968577860229E-4</v>
      </c>
      <c r="S189" s="235">
        <f t="shared" si="27"/>
        <v>8.9219968577869044E-4</v>
      </c>
      <c r="T189" s="235">
        <f t="shared" si="27"/>
        <v>8.9219968577810118E-4</v>
      </c>
      <c r="U189" s="235">
        <f t="shared" si="27"/>
        <v>8.921996857782444E-4</v>
      </c>
      <c r="V189" s="235">
        <f t="shared" si="27"/>
        <v>8.9219968577807483E-4</v>
      </c>
      <c r="W189" s="235">
        <f t="shared" si="27"/>
        <v>8.9219968577828343E-4</v>
      </c>
      <c r="DA189" s="174"/>
    </row>
    <row r="190" spans="1:105" ht="12" customHeight="1" x14ac:dyDescent="0.25">
      <c r="A190" s="202" t="s">
        <v>94</v>
      </c>
      <c r="B190" s="235">
        <f t="shared" ref="B190:W190" si="28">IF(B$75=0,0,B$75/B$72)</f>
        <v>2.0883620231803852E-2</v>
      </c>
      <c r="C190" s="235">
        <f t="shared" si="28"/>
        <v>2.0883620231794547E-2</v>
      </c>
      <c r="D190" s="235">
        <f t="shared" si="28"/>
        <v>2.0883620231799939E-2</v>
      </c>
      <c r="E190" s="235">
        <f t="shared" si="28"/>
        <v>2.0883620231792889E-2</v>
      </c>
      <c r="F190" s="235">
        <f t="shared" si="28"/>
        <v>2.0883620231800567E-2</v>
      </c>
      <c r="G190" s="235">
        <f t="shared" si="28"/>
        <v>2.0883620231801847E-2</v>
      </c>
      <c r="H190" s="235">
        <f t="shared" si="28"/>
        <v>2.088362023179844E-2</v>
      </c>
      <c r="I190" s="235">
        <f t="shared" si="28"/>
        <v>2.088362023180166E-2</v>
      </c>
      <c r="J190" s="235">
        <f t="shared" si="28"/>
        <v>2.0883620231793146E-2</v>
      </c>
      <c r="K190" s="235">
        <f t="shared" si="28"/>
        <v>2.0883620231794901E-2</v>
      </c>
      <c r="L190" s="235">
        <f t="shared" si="28"/>
        <v>2.0883620231789128E-2</v>
      </c>
      <c r="M190" s="235">
        <f t="shared" si="28"/>
        <v>2.0883620231797968E-2</v>
      </c>
      <c r="N190" s="235">
        <f t="shared" si="28"/>
        <v>2.0883620231797791E-2</v>
      </c>
      <c r="O190" s="235">
        <f t="shared" si="28"/>
        <v>2.0883620231788639E-2</v>
      </c>
      <c r="P190" s="235">
        <f t="shared" si="28"/>
        <v>2.0883620231784944E-2</v>
      </c>
      <c r="Q190" s="235">
        <f t="shared" si="28"/>
        <v>2.0883620231799536E-2</v>
      </c>
      <c r="R190" s="235">
        <f t="shared" si="28"/>
        <v>2.088362023179775E-2</v>
      </c>
      <c r="S190" s="235">
        <f t="shared" si="28"/>
        <v>2.0883620231799817E-2</v>
      </c>
      <c r="T190" s="235">
        <f t="shared" si="28"/>
        <v>2.0883620231786033E-2</v>
      </c>
      <c r="U190" s="235">
        <f t="shared" si="28"/>
        <v>2.0883620231789374E-2</v>
      </c>
      <c r="V190" s="235">
        <f t="shared" si="28"/>
        <v>2.0883620231785395E-2</v>
      </c>
      <c r="W190" s="235">
        <f t="shared" si="28"/>
        <v>2.0883620231790294E-2</v>
      </c>
      <c r="DA190" s="174"/>
    </row>
    <row r="191" spans="1:105" ht="12" customHeight="1" x14ac:dyDescent="0.25">
      <c r="A191" s="202" t="s">
        <v>95</v>
      </c>
      <c r="B191" s="235">
        <f t="shared" ref="B191:W191" si="29">IF(B$76=0,0,B$76/B$72)</f>
        <v>5.7173726343396226E-4</v>
      </c>
      <c r="C191" s="235">
        <f t="shared" si="29"/>
        <v>5.7173726343370769E-4</v>
      </c>
      <c r="D191" s="235">
        <f t="shared" si="29"/>
        <v>5.7173726343385514E-4</v>
      </c>
      <c r="E191" s="235">
        <f t="shared" si="29"/>
        <v>5.7173726343366269E-4</v>
      </c>
      <c r="F191" s="235">
        <f t="shared" si="29"/>
        <v>5.7173726343387238E-4</v>
      </c>
      <c r="G191" s="235">
        <f t="shared" si="29"/>
        <v>5.7173726343390729E-4</v>
      </c>
      <c r="H191" s="235">
        <f t="shared" si="29"/>
        <v>5.7173726343381448E-4</v>
      </c>
      <c r="I191" s="235">
        <f t="shared" si="29"/>
        <v>5.7173726343390252E-4</v>
      </c>
      <c r="J191" s="235">
        <f t="shared" si="29"/>
        <v>5.7173726343366952E-4</v>
      </c>
      <c r="K191" s="235">
        <f t="shared" si="29"/>
        <v>5.7173726343371766E-4</v>
      </c>
      <c r="L191" s="235">
        <f t="shared" si="29"/>
        <v>5.7173726343355915E-4</v>
      </c>
      <c r="M191" s="235">
        <f t="shared" si="29"/>
        <v>5.7173726343380136E-4</v>
      </c>
      <c r="N191" s="235">
        <f t="shared" si="29"/>
        <v>5.717372634337967E-4</v>
      </c>
      <c r="O191" s="235">
        <f t="shared" si="29"/>
        <v>5.7173726343354592E-4</v>
      </c>
      <c r="P191" s="235">
        <f t="shared" si="29"/>
        <v>5.7173726343344477E-4</v>
      </c>
      <c r="Q191" s="235">
        <f t="shared" si="29"/>
        <v>5.717372634338443E-4</v>
      </c>
      <c r="R191" s="235">
        <f t="shared" si="29"/>
        <v>5.7173726343379529E-4</v>
      </c>
      <c r="S191" s="235">
        <f t="shared" si="29"/>
        <v>5.7173726343385178E-4</v>
      </c>
      <c r="T191" s="235">
        <f t="shared" si="29"/>
        <v>5.7173726343347458E-4</v>
      </c>
      <c r="U191" s="235">
        <f t="shared" si="29"/>
        <v>5.717372634335662E-4</v>
      </c>
      <c r="V191" s="235">
        <f t="shared" si="29"/>
        <v>5.7173726343345734E-4</v>
      </c>
      <c r="W191" s="235">
        <f t="shared" si="29"/>
        <v>5.7173726343359135E-4</v>
      </c>
      <c r="DA191" s="174"/>
    </row>
    <row r="192" spans="1:105" ht="12" customHeight="1" x14ac:dyDescent="0.25">
      <c r="A192" s="56" t="s">
        <v>96</v>
      </c>
      <c r="B192" s="302">
        <f t="shared" ref="B192:W192" si="30">IF(B$77=0,0,B$77/B$72)</f>
        <v>2.6052523720436053E-3</v>
      </c>
      <c r="C192" s="302">
        <f t="shared" si="30"/>
        <v>2.7256366871890891E-3</v>
      </c>
      <c r="D192" s="302">
        <f t="shared" si="30"/>
        <v>2.6705533130658272E-3</v>
      </c>
      <c r="E192" s="302">
        <f t="shared" si="30"/>
        <v>2.757967663069245E-3</v>
      </c>
      <c r="F192" s="302">
        <f t="shared" si="30"/>
        <v>2.7507697162606746E-3</v>
      </c>
      <c r="G192" s="302">
        <f t="shared" si="30"/>
        <v>2.5830171199359812E-3</v>
      </c>
      <c r="H192" s="302">
        <f t="shared" si="30"/>
        <v>2.7399546229789113E-3</v>
      </c>
      <c r="I192" s="302">
        <f t="shared" si="30"/>
        <v>2.7684003607440283E-3</v>
      </c>
      <c r="J192" s="302">
        <f t="shared" si="30"/>
        <v>2.7509036437608353E-3</v>
      </c>
      <c r="K192" s="302">
        <f t="shared" si="30"/>
        <v>2.7108403723918617E-3</v>
      </c>
      <c r="L192" s="302">
        <f t="shared" si="30"/>
        <v>2.7811314007899304E-3</v>
      </c>
      <c r="M192" s="302">
        <f t="shared" si="30"/>
        <v>2.7492572509738075E-3</v>
      </c>
      <c r="N192" s="302">
        <f t="shared" si="30"/>
        <v>2.7434326836286828E-3</v>
      </c>
      <c r="O192" s="302">
        <f t="shared" si="30"/>
        <v>2.739137483466728E-3</v>
      </c>
      <c r="P192" s="302">
        <f t="shared" si="30"/>
        <v>2.7562170103052927E-3</v>
      </c>
      <c r="Q192" s="302">
        <f t="shared" si="30"/>
        <v>2.7380712887180359E-3</v>
      </c>
      <c r="R192" s="302">
        <f t="shared" si="30"/>
        <v>2.7332543398939833E-3</v>
      </c>
      <c r="S192" s="302">
        <f t="shared" si="30"/>
        <v>2.7457753793940073E-3</v>
      </c>
      <c r="T192" s="302">
        <f t="shared" si="30"/>
        <v>2.7474119227937095E-3</v>
      </c>
      <c r="U192" s="302">
        <f t="shared" si="30"/>
        <v>2.7114957046253038E-3</v>
      </c>
      <c r="V192" s="302">
        <f t="shared" si="30"/>
        <v>2.6563292311154842E-3</v>
      </c>
      <c r="W192" s="302">
        <f t="shared" si="30"/>
        <v>2.7018135594914145E-3</v>
      </c>
      <c r="DA192" s="68"/>
    </row>
    <row r="193" spans="1:105" ht="12" customHeight="1" x14ac:dyDescent="0.25">
      <c r="A193" s="203" t="s">
        <v>560</v>
      </c>
      <c r="B193" s="303">
        <f t="shared" ref="B193:W193" si="31">IF(B$83=0,0,B$83/B$72)</f>
        <v>0.23790462514099245</v>
      </c>
      <c r="C193" s="303">
        <f t="shared" si="31"/>
        <v>0.23820071433542445</v>
      </c>
      <c r="D193" s="303">
        <f t="shared" si="31"/>
        <v>0.23341940194614022</v>
      </c>
      <c r="E193" s="303">
        <f t="shared" si="31"/>
        <v>0.23995056921168664</v>
      </c>
      <c r="F193" s="303">
        <f t="shared" si="31"/>
        <v>0.23953164497425045</v>
      </c>
      <c r="G193" s="303">
        <f t="shared" si="31"/>
        <v>0.22645042074212537</v>
      </c>
      <c r="H193" s="303">
        <f t="shared" si="31"/>
        <v>0.23900567962196043</v>
      </c>
      <c r="I193" s="303">
        <f t="shared" si="31"/>
        <v>0.24074652022759793</v>
      </c>
      <c r="J193" s="303">
        <f t="shared" si="31"/>
        <v>0.23969419771500877</v>
      </c>
      <c r="K193" s="303">
        <f t="shared" si="31"/>
        <v>0.23653939626767376</v>
      </c>
      <c r="L193" s="303">
        <f t="shared" si="31"/>
        <v>0.24082668743209135</v>
      </c>
      <c r="M193" s="303">
        <f t="shared" si="31"/>
        <v>0.23774114960789575</v>
      </c>
      <c r="N193" s="303">
        <f t="shared" si="31"/>
        <v>0.23734615447203758</v>
      </c>
      <c r="O193" s="303">
        <f t="shared" si="31"/>
        <v>0.23720994940811596</v>
      </c>
      <c r="P193" s="303">
        <f t="shared" si="31"/>
        <v>0.23826759133344413</v>
      </c>
      <c r="Q193" s="303">
        <f t="shared" si="31"/>
        <v>0.23662784609139284</v>
      </c>
      <c r="R193" s="303">
        <f t="shared" si="31"/>
        <v>0.23614472492246316</v>
      </c>
      <c r="S193" s="303">
        <f t="shared" si="31"/>
        <v>0.23720954363873431</v>
      </c>
      <c r="T193" s="303">
        <f t="shared" si="31"/>
        <v>0.23741329028047756</v>
      </c>
      <c r="U193" s="303">
        <f t="shared" si="31"/>
        <v>0.23428547514927353</v>
      </c>
      <c r="V193" s="303">
        <f t="shared" si="31"/>
        <v>0.22931546114495324</v>
      </c>
      <c r="W193" s="303">
        <f t="shared" si="31"/>
        <v>0.23326956051677647</v>
      </c>
      <c r="DA193" s="175"/>
    </row>
    <row r="194" spans="1:105" ht="12" customHeight="1" x14ac:dyDescent="0.25">
      <c r="A194" s="62" t="s">
        <v>562</v>
      </c>
      <c r="B194" s="304">
        <f t="shared" ref="B194:W194" si="32">IF(B$84=0,0,B$84/B$72)</f>
        <v>0.15186535311114799</v>
      </c>
      <c r="C194" s="304">
        <f t="shared" si="32"/>
        <v>0.11511798801057625</v>
      </c>
      <c r="D194" s="304">
        <f t="shared" si="32"/>
        <v>0.10493007674584082</v>
      </c>
      <c r="E194" s="304">
        <f t="shared" si="32"/>
        <v>8.8453395374812588E-2</v>
      </c>
      <c r="F194" s="304">
        <f t="shared" si="32"/>
        <v>9.0704000851270242E-2</v>
      </c>
      <c r="G194" s="304">
        <f t="shared" si="32"/>
        <v>0.10574027896454902</v>
      </c>
      <c r="H194" s="304">
        <f t="shared" si="32"/>
        <v>9.9056846417962974E-2</v>
      </c>
      <c r="I194" s="304">
        <f t="shared" si="32"/>
        <v>8.7021685719651104E-2</v>
      </c>
      <c r="J194" s="304">
        <f t="shared" si="32"/>
        <v>9.9518746030362579E-2</v>
      </c>
      <c r="K194" s="304">
        <f t="shared" si="32"/>
        <v>0.13366150018268269</v>
      </c>
      <c r="L194" s="304">
        <f t="shared" si="32"/>
        <v>8.4363651290065109E-2</v>
      </c>
      <c r="M194" s="304">
        <f t="shared" si="32"/>
        <v>9.0037255452459858E-2</v>
      </c>
      <c r="N194" s="304">
        <f t="shared" si="32"/>
        <v>0.10174961143221377</v>
      </c>
      <c r="O194" s="304">
        <f t="shared" si="32"/>
        <v>0.10211023809401333</v>
      </c>
      <c r="P194" s="304">
        <f t="shared" si="32"/>
        <v>9.3423431527766373E-2</v>
      </c>
      <c r="Q194" s="304">
        <f t="shared" si="32"/>
        <v>0.1010996081601121</v>
      </c>
      <c r="R194" s="304">
        <f t="shared" si="32"/>
        <v>0.10463946941368767</v>
      </c>
      <c r="S194" s="304">
        <f t="shared" si="32"/>
        <v>0.10310760000413166</v>
      </c>
      <c r="T194" s="304">
        <f t="shared" si="32"/>
        <v>9.9561314982269958E-2</v>
      </c>
      <c r="U194" s="304">
        <f t="shared" si="32"/>
        <v>9.435636539018219E-2</v>
      </c>
      <c r="V194" s="304">
        <f t="shared" si="32"/>
        <v>7.9925180211569524E-2</v>
      </c>
      <c r="W194" s="304">
        <f t="shared" si="32"/>
        <v>8.6739899459503098E-2</v>
      </c>
      <c r="DA194" s="72"/>
    </row>
    <row r="195" spans="1:105" ht="12" customHeight="1" x14ac:dyDescent="0.25">
      <c r="A195" s="62" t="s">
        <v>568</v>
      </c>
      <c r="B195" s="304">
        <f t="shared" ref="B195:W195" si="33">IF(B$89=0,0,B$89/B$72)</f>
        <v>8.6039272029844474E-2</v>
      </c>
      <c r="C195" s="304">
        <f t="shared" si="33"/>
        <v>0.12308272632484815</v>
      </c>
      <c r="D195" s="304">
        <f t="shared" si="33"/>
        <v>0.1284893252002994</v>
      </c>
      <c r="E195" s="304">
        <f t="shared" si="33"/>
        <v>0.151497173836874</v>
      </c>
      <c r="F195" s="304">
        <f t="shared" si="33"/>
        <v>0.14882764412298008</v>
      </c>
      <c r="G195" s="304">
        <f t="shared" si="33"/>
        <v>0.12071014177757634</v>
      </c>
      <c r="H195" s="304">
        <f t="shared" si="33"/>
        <v>0.13994883320399745</v>
      </c>
      <c r="I195" s="304">
        <f t="shared" si="33"/>
        <v>0.1537248345079468</v>
      </c>
      <c r="J195" s="304">
        <f t="shared" si="33"/>
        <v>0.14017545168464612</v>
      </c>
      <c r="K195" s="304">
        <f t="shared" si="33"/>
        <v>0.10287789608499109</v>
      </c>
      <c r="L195" s="304">
        <f t="shared" si="33"/>
        <v>0.15646303614202622</v>
      </c>
      <c r="M195" s="304">
        <f t="shared" si="33"/>
        <v>0.14770389415543589</v>
      </c>
      <c r="N195" s="304">
        <f t="shared" si="33"/>
        <v>0.1355965430398238</v>
      </c>
      <c r="O195" s="304">
        <f t="shared" si="33"/>
        <v>0.13509971131410264</v>
      </c>
      <c r="P195" s="304">
        <f t="shared" si="33"/>
        <v>0.14484415980567777</v>
      </c>
      <c r="Q195" s="304">
        <f t="shared" si="33"/>
        <v>0.13552823793128074</v>
      </c>
      <c r="R195" s="304">
        <f t="shared" si="33"/>
        <v>0.13150525550877545</v>
      </c>
      <c r="S195" s="304">
        <f t="shared" si="33"/>
        <v>0.13410194363460265</v>
      </c>
      <c r="T195" s="304">
        <f t="shared" si="33"/>
        <v>0.13785197529820764</v>
      </c>
      <c r="U195" s="304">
        <f t="shared" si="33"/>
        <v>0.13992910975909131</v>
      </c>
      <c r="V195" s="304">
        <f t="shared" si="33"/>
        <v>0.14939028093338369</v>
      </c>
      <c r="W195" s="304">
        <f t="shared" si="33"/>
        <v>0.14652966105727339</v>
      </c>
      <c r="DA195" s="72"/>
    </row>
    <row r="196" spans="1:105" ht="12" customHeight="1" x14ac:dyDescent="0.25">
      <c r="A196" s="203" t="s">
        <v>519</v>
      </c>
      <c r="B196" s="303">
        <f t="shared" ref="B196:W196" si="34">IF(B$90=0,0,B$90/B$72)</f>
        <v>0.45628446890032964</v>
      </c>
      <c r="C196" s="303">
        <f t="shared" si="34"/>
        <v>0.45685234731273316</v>
      </c>
      <c r="D196" s="303">
        <f t="shared" si="34"/>
        <v>0.44768212381288242</v>
      </c>
      <c r="E196" s="303">
        <f t="shared" si="34"/>
        <v>0.4602084468521801</v>
      </c>
      <c r="F196" s="303">
        <f t="shared" si="34"/>
        <v>0.45940497939930969</v>
      </c>
      <c r="G196" s="303">
        <f t="shared" si="34"/>
        <v>0.43431610419234867</v>
      </c>
      <c r="H196" s="303">
        <f t="shared" si="34"/>
        <v>0.45839621455799001</v>
      </c>
      <c r="I196" s="303">
        <f t="shared" si="34"/>
        <v>0.46173502535543731</v>
      </c>
      <c r="J196" s="303">
        <f t="shared" si="34"/>
        <v>0.45971674421237835</v>
      </c>
      <c r="K196" s="303">
        <f t="shared" si="34"/>
        <v>0.45366605519349051</v>
      </c>
      <c r="L196" s="303">
        <f t="shared" si="34"/>
        <v>0.46188878045920573</v>
      </c>
      <c r="M196" s="303">
        <f t="shared" si="34"/>
        <v>0.45597093423595297</v>
      </c>
      <c r="N196" s="303">
        <f t="shared" si="34"/>
        <v>0.45521336113002286</v>
      </c>
      <c r="O196" s="303">
        <f t="shared" si="34"/>
        <v>0.45495212932246054</v>
      </c>
      <c r="P196" s="303">
        <f t="shared" si="34"/>
        <v>0.45698061272793883</v>
      </c>
      <c r="Q196" s="303">
        <f t="shared" si="34"/>
        <v>0.45383569578293281</v>
      </c>
      <c r="R196" s="303">
        <f t="shared" si="34"/>
        <v>0.45290910309542665</v>
      </c>
      <c r="S196" s="303">
        <f t="shared" si="34"/>
        <v>0.45495135108510282</v>
      </c>
      <c r="T196" s="303">
        <f t="shared" si="34"/>
        <v>0.45534212292555337</v>
      </c>
      <c r="U196" s="303">
        <f t="shared" si="34"/>
        <v>0.44934319177777093</v>
      </c>
      <c r="V196" s="303">
        <f t="shared" si="34"/>
        <v>0.43981105174878005</v>
      </c>
      <c r="W196" s="303">
        <f t="shared" si="34"/>
        <v>0.44739473840801258</v>
      </c>
      <c r="DA196" s="175"/>
    </row>
    <row r="197" spans="1:105" ht="12" customHeight="1" x14ac:dyDescent="0.25">
      <c r="A197" s="62" t="s">
        <v>521</v>
      </c>
      <c r="B197" s="304">
        <f t="shared" ref="B197:W197" si="35">IF(B$91=0,0,B$91/B$72)</f>
        <v>0.29126714937809528</v>
      </c>
      <c r="C197" s="304">
        <f t="shared" si="35"/>
        <v>0.22078826752170475</v>
      </c>
      <c r="D197" s="304">
        <f t="shared" si="35"/>
        <v>0.20124856467700994</v>
      </c>
      <c r="E197" s="304">
        <f t="shared" si="35"/>
        <v>0.16964743962883544</v>
      </c>
      <c r="F197" s="304">
        <f t="shared" si="35"/>
        <v>0.17396394387469047</v>
      </c>
      <c r="G197" s="304">
        <f t="shared" si="35"/>
        <v>0.20280247599271495</v>
      </c>
      <c r="H197" s="304">
        <f t="shared" si="35"/>
        <v>0.18998411877018123</v>
      </c>
      <c r="I197" s="304">
        <f t="shared" si="35"/>
        <v>0.16690152042176798</v>
      </c>
      <c r="J197" s="304">
        <f t="shared" si="35"/>
        <v>0.1908700099932045</v>
      </c>
      <c r="K197" s="304">
        <f t="shared" si="35"/>
        <v>0.25635342981303033</v>
      </c>
      <c r="L197" s="304">
        <f t="shared" si="35"/>
        <v>0.16180359587614948</v>
      </c>
      <c r="M197" s="304">
        <f t="shared" si="35"/>
        <v>0.17268517272844802</v>
      </c>
      <c r="N197" s="304">
        <f t="shared" si="35"/>
        <v>0.1951486541535209</v>
      </c>
      <c r="O197" s="304">
        <f t="shared" si="35"/>
        <v>0.19584031092460313</v>
      </c>
      <c r="P197" s="304">
        <f t="shared" si="35"/>
        <v>0.17917962213735955</v>
      </c>
      <c r="Q197" s="304">
        <f t="shared" si="35"/>
        <v>0.19390199323796026</v>
      </c>
      <c r="R197" s="304">
        <f t="shared" si="35"/>
        <v>0.20069120009390662</v>
      </c>
      <c r="S197" s="304">
        <f t="shared" si="35"/>
        <v>0.19775318146753609</v>
      </c>
      <c r="T197" s="304">
        <f t="shared" si="35"/>
        <v>0.1909516542722981</v>
      </c>
      <c r="U197" s="304">
        <f t="shared" si="35"/>
        <v>0.18096892418089597</v>
      </c>
      <c r="V197" s="304">
        <f t="shared" si="35"/>
        <v>0.15329091808528852</v>
      </c>
      <c r="W197" s="304">
        <f t="shared" si="35"/>
        <v>0.16636107403919409</v>
      </c>
      <c r="DA197" s="72"/>
    </row>
    <row r="198" spans="1:105" ht="12" customHeight="1" x14ac:dyDescent="0.25">
      <c r="A198" s="62" t="s">
        <v>527</v>
      </c>
      <c r="B198" s="304">
        <f t="shared" ref="B198:W198" si="36">IF(B$96=0,0,B$96/B$72)</f>
        <v>0.1650173195222345</v>
      </c>
      <c r="C198" s="304">
        <f t="shared" si="36"/>
        <v>0.23606407979102861</v>
      </c>
      <c r="D198" s="304">
        <f t="shared" si="36"/>
        <v>0.2464335591358725</v>
      </c>
      <c r="E198" s="304">
        <f t="shared" si="36"/>
        <v>0.29056100722334444</v>
      </c>
      <c r="F198" s="304">
        <f t="shared" si="36"/>
        <v>0.28544103552461925</v>
      </c>
      <c r="G198" s="304">
        <f t="shared" si="36"/>
        <v>0.23151362819963367</v>
      </c>
      <c r="H198" s="304">
        <f t="shared" si="36"/>
        <v>0.26841209578780878</v>
      </c>
      <c r="I198" s="304">
        <f t="shared" si="36"/>
        <v>0.29483350493366955</v>
      </c>
      <c r="J198" s="304">
        <f t="shared" si="36"/>
        <v>0.26884673421917388</v>
      </c>
      <c r="K198" s="304">
        <f t="shared" si="36"/>
        <v>0.19731262538046027</v>
      </c>
      <c r="L198" s="304">
        <f t="shared" si="36"/>
        <v>0.30008518458305633</v>
      </c>
      <c r="M198" s="304">
        <f t="shared" si="36"/>
        <v>0.28328576150750517</v>
      </c>
      <c r="N198" s="304">
        <f t="shared" si="36"/>
        <v>0.2600647069765018</v>
      </c>
      <c r="O198" s="304">
        <f t="shared" si="36"/>
        <v>0.25911181839785757</v>
      </c>
      <c r="P198" s="304">
        <f t="shared" si="36"/>
        <v>0.27780099059057939</v>
      </c>
      <c r="Q198" s="304">
        <f t="shared" si="36"/>
        <v>0.25993370254497256</v>
      </c>
      <c r="R198" s="304">
        <f t="shared" si="36"/>
        <v>0.25221790300151986</v>
      </c>
      <c r="S198" s="304">
        <f t="shared" si="36"/>
        <v>0.25719816961756675</v>
      </c>
      <c r="T198" s="304">
        <f t="shared" si="36"/>
        <v>0.26439046865325533</v>
      </c>
      <c r="U198" s="304">
        <f t="shared" si="36"/>
        <v>0.26837426759687488</v>
      </c>
      <c r="V198" s="304">
        <f t="shared" si="36"/>
        <v>0.28652013366349155</v>
      </c>
      <c r="W198" s="304">
        <f t="shared" si="36"/>
        <v>0.2810336643688186</v>
      </c>
      <c r="DA198" s="72"/>
    </row>
    <row r="199" spans="1:105" ht="12" customHeight="1" x14ac:dyDescent="0.25">
      <c r="A199" s="203" t="s">
        <v>529</v>
      </c>
      <c r="B199" s="303">
        <f t="shared" ref="B199:W199" si="37">IF(B$97=0,0,B$97/B$72)</f>
        <v>0.279142884615316</v>
      </c>
      <c r="C199" s="303">
        <f t="shared" si="37"/>
        <v>0.27815853269334556</v>
      </c>
      <c r="D199" s="303">
        <f t="shared" si="37"/>
        <v>0.29216515195659748</v>
      </c>
      <c r="E199" s="303">
        <f t="shared" si="37"/>
        <v>0.27302024730175817</v>
      </c>
      <c r="F199" s="303">
        <f t="shared" si="37"/>
        <v>0.27424983693886473</v>
      </c>
      <c r="G199" s="303">
        <f t="shared" si="37"/>
        <v>0.31258768897427386</v>
      </c>
      <c r="H199" s="303">
        <f t="shared" si="37"/>
        <v>0.27579538222575817</v>
      </c>
      <c r="I199" s="303">
        <f t="shared" si="37"/>
        <v>0.27068728508490464</v>
      </c>
      <c r="J199" s="303">
        <f t="shared" si="37"/>
        <v>0.27377538545754576</v>
      </c>
      <c r="K199" s="303">
        <f t="shared" si="37"/>
        <v>0.28302093919513555</v>
      </c>
      <c r="L199" s="303">
        <f t="shared" si="37"/>
        <v>0.27044063173661159</v>
      </c>
      <c r="M199" s="303">
        <f t="shared" si="37"/>
        <v>0.27947588993386552</v>
      </c>
      <c r="N199" s="303">
        <f t="shared" si="37"/>
        <v>0.28063428274299945</v>
      </c>
      <c r="O199" s="303">
        <f t="shared" si="37"/>
        <v>0.28103601481465557</v>
      </c>
      <c r="P199" s="303">
        <f t="shared" si="37"/>
        <v>0.27793280995701458</v>
      </c>
      <c r="Q199" s="303">
        <f t="shared" si="37"/>
        <v>0.28273561786564272</v>
      </c>
      <c r="R199" s="303">
        <f t="shared" si="37"/>
        <v>0.28415014867090505</v>
      </c>
      <c r="S199" s="303">
        <f t="shared" si="37"/>
        <v>0.2810305609254552</v>
      </c>
      <c r="T199" s="303">
        <f t="shared" si="37"/>
        <v>0.28043440589987728</v>
      </c>
      <c r="U199" s="303">
        <f t="shared" si="37"/>
        <v>0.28959706839702842</v>
      </c>
      <c r="V199" s="303">
        <f t="shared" si="37"/>
        <v>0.30415438890385399</v>
      </c>
      <c r="W199" s="303">
        <f t="shared" si="37"/>
        <v>0.29257111854441664</v>
      </c>
      <c r="DA199" s="175"/>
    </row>
    <row r="200" spans="1:105" ht="12" customHeight="1" x14ac:dyDescent="0.25">
      <c r="A200" s="62" t="s">
        <v>530</v>
      </c>
      <c r="B200" s="304">
        <f t="shared" ref="B200:W200" si="38">IF(B$98=0,0,B$98/B$72)</f>
        <v>6.421441511796136E-2</v>
      </c>
      <c r="C200" s="304">
        <f t="shared" si="38"/>
        <v>4.6409886581009738E-2</v>
      </c>
      <c r="D200" s="304">
        <f t="shared" si="38"/>
        <v>4.3177682205870239E-2</v>
      </c>
      <c r="E200" s="304">
        <f t="shared" si="38"/>
        <v>3.4803712397457651E-2</v>
      </c>
      <c r="F200" s="304">
        <f t="shared" si="38"/>
        <v>3.6022175438494564E-2</v>
      </c>
      <c r="G200" s="304">
        <f t="shared" si="38"/>
        <v>4.4690607869119173E-2</v>
      </c>
      <c r="H200" s="304">
        <f t="shared" si="38"/>
        <v>3.929239982201807E-2</v>
      </c>
      <c r="I200" s="304">
        <f t="shared" si="38"/>
        <v>3.4212654625878129E-2</v>
      </c>
      <c r="J200" s="304">
        <f t="shared" si="38"/>
        <v>3.9949267268328356E-2</v>
      </c>
      <c r="K200" s="304">
        <f t="shared" si="38"/>
        <v>5.6429594828568977E-2</v>
      </c>
      <c r="L200" s="304">
        <f t="shared" si="38"/>
        <v>3.5133549094642919E-2</v>
      </c>
      <c r="M200" s="304">
        <f t="shared" si="38"/>
        <v>3.8737470046422619E-2</v>
      </c>
      <c r="N200" s="304">
        <f t="shared" si="38"/>
        <v>4.4016186262509582E-2</v>
      </c>
      <c r="O200" s="304">
        <f t="shared" si="38"/>
        <v>4.3800029380246408E-2</v>
      </c>
      <c r="P200" s="304">
        <f t="shared" si="38"/>
        <v>4.0199317122287005E-2</v>
      </c>
      <c r="Q200" s="304">
        <f t="shared" si="38"/>
        <v>4.3943268716179137E-2</v>
      </c>
      <c r="R200" s="304">
        <f t="shared" si="38"/>
        <v>4.560254776240602E-2</v>
      </c>
      <c r="S200" s="304">
        <f t="shared" si="38"/>
        <v>4.4642851588289151E-2</v>
      </c>
      <c r="T200" s="304">
        <f t="shared" si="38"/>
        <v>4.3016296162045914E-2</v>
      </c>
      <c r="U200" s="304">
        <f t="shared" si="38"/>
        <v>4.1434025827271119E-2</v>
      </c>
      <c r="V200" s="304">
        <f t="shared" si="38"/>
        <v>3.6014257505172717E-2</v>
      </c>
      <c r="W200" s="304">
        <f t="shared" si="38"/>
        <v>3.8544134822871619E-2</v>
      </c>
      <c r="DA200" s="72"/>
    </row>
    <row r="201" spans="1:105" ht="12" customHeight="1" x14ac:dyDescent="0.25">
      <c r="A201" s="62" t="s">
        <v>535</v>
      </c>
      <c r="B201" s="304">
        <f t="shared" ref="B201:W201" si="39">IF(B$102=0,0,B$102/B$72)</f>
        <v>0.17547058461445389</v>
      </c>
      <c r="C201" s="304">
        <f t="shared" si="39"/>
        <v>0.17448623269252961</v>
      </c>
      <c r="D201" s="304">
        <f t="shared" si="39"/>
        <v>0.18849285195575477</v>
      </c>
      <c r="E201" s="304">
        <f t="shared" si="39"/>
        <v>0.1693479473009504</v>
      </c>
      <c r="F201" s="304">
        <f t="shared" si="39"/>
        <v>0.17057753693801891</v>
      </c>
      <c r="G201" s="304">
        <f t="shared" si="39"/>
        <v>0.20891538897342171</v>
      </c>
      <c r="H201" s="304">
        <f t="shared" si="39"/>
        <v>0.17212308222492287</v>
      </c>
      <c r="I201" s="304">
        <f t="shared" si="39"/>
        <v>0.16701498508405332</v>
      </c>
      <c r="J201" s="304">
        <f t="shared" si="39"/>
        <v>0.17010308545673677</v>
      </c>
      <c r="K201" s="304">
        <f t="shared" si="39"/>
        <v>0.17934863919431779</v>
      </c>
      <c r="L201" s="304">
        <f t="shared" si="39"/>
        <v>0.16676833173582253</v>
      </c>
      <c r="M201" s="304">
        <f t="shared" si="39"/>
        <v>0.17580358993303255</v>
      </c>
      <c r="N201" s="304">
        <f t="shared" si="39"/>
        <v>0.17696198274216735</v>
      </c>
      <c r="O201" s="304">
        <f t="shared" si="39"/>
        <v>0.17736371481386901</v>
      </c>
      <c r="P201" s="304">
        <f t="shared" si="39"/>
        <v>0.17426050995624626</v>
      </c>
      <c r="Q201" s="304">
        <f t="shared" si="39"/>
        <v>0.17906331786480195</v>
      </c>
      <c r="R201" s="304">
        <f t="shared" si="39"/>
        <v>0.1804778486700731</v>
      </c>
      <c r="S201" s="304">
        <f t="shared" si="39"/>
        <v>0.1773582609246131</v>
      </c>
      <c r="T201" s="304">
        <f t="shared" si="39"/>
        <v>0.17676210589910354</v>
      </c>
      <c r="U201" s="304">
        <f t="shared" si="39"/>
        <v>0.18592476839623809</v>
      </c>
      <c r="V201" s="304">
        <f t="shared" si="39"/>
        <v>0.20048208890308344</v>
      </c>
      <c r="W201" s="304">
        <f t="shared" si="39"/>
        <v>0.18889881854362178</v>
      </c>
      <c r="DA201" s="72"/>
    </row>
    <row r="202" spans="1:105" ht="12" customHeight="1" x14ac:dyDescent="0.25">
      <c r="A202" s="63" t="s">
        <v>547</v>
      </c>
      <c r="B202" s="305">
        <f t="shared" ref="B202:W202" si="40">IF(B$113=0,0,B$113/B$72)</f>
        <v>3.945788488290073E-2</v>
      </c>
      <c r="C202" s="305">
        <f t="shared" si="40"/>
        <v>5.7262413419806257E-2</v>
      </c>
      <c r="D202" s="305">
        <f t="shared" si="40"/>
        <v>6.0494617794972477E-2</v>
      </c>
      <c r="E202" s="305">
        <f t="shared" si="40"/>
        <v>6.8868587603350129E-2</v>
      </c>
      <c r="F202" s="305">
        <f t="shared" si="40"/>
        <v>6.7650124562351283E-2</v>
      </c>
      <c r="G202" s="305">
        <f t="shared" si="40"/>
        <v>5.8981692131732967E-2</v>
      </c>
      <c r="H202" s="305">
        <f t="shared" si="40"/>
        <v>6.4379900178817243E-2</v>
      </c>
      <c r="I202" s="305">
        <f t="shared" si="40"/>
        <v>6.9459645374973178E-2</v>
      </c>
      <c r="J202" s="305">
        <f t="shared" si="40"/>
        <v>6.3723032732480672E-2</v>
      </c>
      <c r="K202" s="305">
        <f t="shared" si="40"/>
        <v>4.7242705172248781E-2</v>
      </c>
      <c r="L202" s="305">
        <f t="shared" si="40"/>
        <v>6.853875090614614E-2</v>
      </c>
      <c r="M202" s="305">
        <f t="shared" si="40"/>
        <v>6.493482995441037E-2</v>
      </c>
      <c r="N202" s="305">
        <f t="shared" si="40"/>
        <v>5.965611373832249E-2</v>
      </c>
      <c r="O202" s="305">
        <f t="shared" si="40"/>
        <v>5.9872270620540187E-2</v>
      </c>
      <c r="P202" s="305">
        <f t="shared" si="40"/>
        <v>6.3472982878481313E-2</v>
      </c>
      <c r="Q202" s="305">
        <f t="shared" si="40"/>
        <v>5.9729031284661595E-2</v>
      </c>
      <c r="R202" s="305">
        <f t="shared" si="40"/>
        <v>5.8069752238425879E-2</v>
      </c>
      <c r="S202" s="305">
        <f t="shared" si="40"/>
        <v>5.9029448412552948E-2</v>
      </c>
      <c r="T202" s="305">
        <f t="shared" si="40"/>
        <v>6.0656003838727809E-2</v>
      </c>
      <c r="U202" s="305">
        <f t="shared" si="40"/>
        <v>6.2238274173519202E-2</v>
      </c>
      <c r="V202" s="305">
        <f t="shared" si="40"/>
        <v>6.7658042495597842E-2</v>
      </c>
      <c r="W202" s="305">
        <f t="shared" si="40"/>
        <v>6.5128165177923192E-2</v>
      </c>
      <c r="DA202" s="74"/>
    </row>
    <row r="203" spans="1:105" ht="12" customHeight="1" x14ac:dyDescent="0.25">
      <c r="A203" s="130"/>
      <c r="B203" s="201"/>
      <c r="C203" s="201"/>
      <c r="D203" s="201"/>
      <c r="E203" s="201"/>
      <c r="F203" s="201"/>
      <c r="G203" s="201"/>
      <c r="H203" s="201"/>
      <c r="I203" s="201"/>
      <c r="J203" s="201"/>
      <c r="K203" s="201"/>
      <c r="L203" s="201"/>
      <c r="M203" s="201"/>
      <c r="N203" s="201"/>
      <c r="O203" s="201"/>
      <c r="P203" s="201"/>
      <c r="Q203" s="201"/>
      <c r="R203" s="201"/>
      <c r="S203" s="201"/>
      <c r="T203" s="201"/>
      <c r="U203" s="201"/>
      <c r="V203" s="201"/>
      <c r="W203" s="201"/>
    </row>
    <row r="204" spans="1:105" ht="12" customHeight="1" x14ac:dyDescent="0.25">
      <c r="A204" s="35" t="s">
        <v>45</v>
      </c>
      <c r="B204" s="234">
        <f t="shared" ref="B204:W204" si="41">SUM(B$205:B$210,B$214:B$215,B$217:B$219)</f>
        <v>0.99999999999999989</v>
      </c>
      <c r="C204" s="234">
        <f t="shared" si="41"/>
        <v>1</v>
      </c>
      <c r="D204" s="234">
        <f t="shared" si="41"/>
        <v>1</v>
      </c>
      <c r="E204" s="234">
        <f t="shared" si="41"/>
        <v>1</v>
      </c>
      <c r="F204" s="234">
        <f t="shared" si="41"/>
        <v>1</v>
      </c>
      <c r="G204" s="234">
        <f t="shared" si="41"/>
        <v>0.99999999999999978</v>
      </c>
      <c r="H204" s="234">
        <f t="shared" si="41"/>
        <v>0.99999999999999989</v>
      </c>
      <c r="I204" s="234">
        <f t="shared" si="41"/>
        <v>1.0000000000000002</v>
      </c>
      <c r="J204" s="234">
        <f t="shared" si="41"/>
        <v>1</v>
      </c>
      <c r="K204" s="234">
        <f t="shared" si="41"/>
        <v>0.99999999999999989</v>
      </c>
      <c r="L204" s="234">
        <f t="shared" si="41"/>
        <v>1</v>
      </c>
      <c r="M204" s="234">
        <f t="shared" si="41"/>
        <v>1.0000000000000002</v>
      </c>
      <c r="N204" s="234">
        <f t="shared" si="41"/>
        <v>0.99999999999999989</v>
      </c>
      <c r="O204" s="234">
        <f t="shared" si="41"/>
        <v>0.99999999999999978</v>
      </c>
      <c r="P204" s="234">
        <f t="shared" si="41"/>
        <v>1</v>
      </c>
      <c r="Q204" s="234">
        <f t="shared" si="41"/>
        <v>1.0000000000000002</v>
      </c>
      <c r="R204" s="234">
        <f t="shared" si="41"/>
        <v>0.99999999999999989</v>
      </c>
      <c r="S204" s="234">
        <f t="shared" si="41"/>
        <v>1</v>
      </c>
      <c r="T204" s="234">
        <f t="shared" si="41"/>
        <v>0.99999999999999978</v>
      </c>
      <c r="U204" s="234">
        <f t="shared" si="41"/>
        <v>1</v>
      </c>
      <c r="V204" s="234">
        <f t="shared" si="41"/>
        <v>0.99999999999999989</v>
      </c>
      <c r="W204" s="234">
        <f t="shared" si="41"/>
        <v>0.99999999999999967</v>
      </c>
      <c r="DA204" s="95"/>
    </row>
    <row r="205" spans="1:105" ht="12" customHeight="1" x14ac:dyDescent="0.25">
      <c r="A205" s="55" t="s">
        <v>92</v>
      </c>
      <c r="B205" s="301">
        <f t="shared" ref="B205:W205" si="42">IF(B$116=0,0,B$116/B$115)</f>
        <v>1.6390915476202697E-3</v>
      </c>
      <c r="C205" s="301">
        <f t="shared" si="42"/>
        <v>1.6390915476198308E-3</v>
      </c>
      <c r="D205" s="301">
        <f t="shared" si="42"/>
        <v>1.6390915476199156E-3</v>
      </c>
      <c r="E205" s="301">
        <f t="shared" si="42"/>
        <v>1.6390915476198755E-3</v>
      </c>
      <c r="F205" s="301">
        <f t="shared" si="42"/>
        <v>1.6390915476202392E-3</v>
      </c>
      <c r="G205" s="301">
        <f t="shared" si="42"/>
        <v>1.6390915476201186E-3</v>
      </c>
      <c r="H205" s="301">
        <f t="shared" si="42"/>
        <v>1.6390915476200605E-3</v>
      </c>
      <c r="I205" s="301">
        <f t="shared" si="42"/>
        <v>1.6390915476202994E-3</v>
      </c>
      <c r="J205" s="301">
        <f t="shared" si="42"/>
        <v>1.6390915476197764E-3</v>
      </c>
      <c r="K205" s="301">
        <f t="shared" si="42"/>
        <v>1.6390915476197088E-3</v>
      </c>
      <c r="L205" s="301">
        <f t="shared" si="42"/>
        <v>1.6390915476196888E-3</v>
      </c>
      <c r="M205" s="301">
        <f t="shared" si="42"/>
        <v>1.6390915476202086E-3</v>
      </c>
      <c r="N205" s="301">
        <f t="shared" si="42"/>
        <v>1.639091547620078E-3</v>
      </c>
      <c r="O205" s="301">
        <f t="shared" si="42"/>
        <v>1.6390915476195223E-3</v>
      </c>
      <c r="P205" s="301">
        <f t="shared" si="42"/>
        <v>1.6390915476194277E-3</v>
      </c>
      <c r="Q205" s="301">
        <f t="shared" si="42"/>
        <v>1.6390915476201231E-3</v>
      </c>
      <c r="R205" s="301">
        <f t="shared" si="42"/>
        <v>1.6390915476200078E-3</v>
      </c>
      <c r="S205" s="301">
        <f t="shared" si="42"/>
        <v>1.6390915476201227E-3</v>
      </c>
      <c r="T205" s="301">
        <f t="shared" si="42"/>
        <v>1.639091547619403E-3</v>
      </c>
      <c r="U205" s="301">
        <f t="shared" si="42"/>
        <v>1.6390915476196994E-3</v>
      </c>
      <c r="V205" s="301">
        <f t="shared" si="42"/>
        <v>1.6390915476197268E-3</v>
      </c>
      <c r="W205" s="301">
        <f t="shared" si="42"/>
        <v>1.6390915476198475E-3</v>
      </c>
      <c r="DA205" s="67"/>
    </row>
    <row r="206" spans="1:105" ht="12" customHeight="1" x14ac:dyDescent="0.25">
      <c r="A206" s="202" t="s">
        <v>93</v>
      </c>
      <c r="B206" s="235">
        <f t="shared" ref="B206:W206" si="43">IF(B$117=0,0,B$117/B$115)</f>
        <v>8.1813760200971392E-4</v>
      </c>
      <c r="C206" s="235">
        <f t="shared" si="43"/>
        <v>8.1813760200949545E-4</v>
      </c>
      <c r="D206" s="235">
        <f t="shared" si="43"/>
        <v>8.1813760200953774E-4</v>
      </c>
      <c r="E206" s="235">
        <f t="shared" si="43"/>
        <v>8.18137602009518E-4</v>
      </c>
      <c r="F206" s="235">
        <f t="shared" si="43"/>
        <v>8.1813760200969917E-4</v>
      </c>
      <c r="G206" s="235">
        <f t="shared" si="43"/>
        <v>8.1813760200963922E-4</v>
      </c>
      <c r="H206" s="235">
        <f t="shared" si="43"/>
        <v>8.1813760200961005E-4</v>
      </c>
      <c r="I206" s="235">
        <f t="shared" si="43"/>
        <v>8.1813760200972921E-4</v>
      </c>
      <c r="J206" s="235">
        <f t="shared" si="43"/>
        <v>8.1813760200946867E-4</v>
      </c>
      <c r="K206" s="235">
        <f t="shared" si="43"/>
        <v>8.1813760200943485E-4</v>
      </c>
      <c r="L206" s="235">
        <f t="shared" si="43"/>
        <v>8.1813760200942465E-4</v>
      </c>
      <c r="M206" s="235">
        <f t="shared" si="43"/>
        <v>8.1813760200968356E-4</v>
      </c>
      <c r="N206" s="235">
        <f t="shared" si="43"/>
        <v>8.1813760200961862E-4</v>
      </c>
      <c r="O206" s="235">
        <f t="shared" si="43"/>
        <v>8.1813760200934128E-4</v>
      </c>
      <c r="P206" s="235">
        <f t="shared" si="43"/>
        <v>8.1813760200929379E-4</v>
      </c>
      <c r="Q206" s="235">
        <f t="shared" si="43"/>
        <v>8.1813760200964128E-4</v>
      </c>
      <c r="R206" s="235">
        <f t="shared" si="43"/>
        <v>8.1813760200958349E-4</v>
      </c>
      <c r="S206" s="235">
        <f t="shared" si="43"/>
        <v>8.1813760200964063E-4</v>
      </c>
      <c r="T206" s="235">
        <f t="shared" si="43"/>
        <v>8.1813760200928187E-4</v>
      </c>
      <c r="U206" s="235">
        <f t="shared" si="43"/>
        <v>8.1813760200942997E-4</v>
      </c>
      <c r="V206" s="235">
        <f t="shared" si="43"/>
        <v>8.181376020094433E-4</v>
      </c>
      <c r="W206" s="235">
        <f t="shared" si="43"/>
        <v>8.1813760200950369E-4</v>
      </c>
      <c r="DA206" s="174"/>
    </row>
    <row r="207" spans="1:105" ht="12" customHeight="1" x14ac:dyDescent="0.25">
      <c r="A207" s="202" t="s">
        <v>94</v>
      </c>
      <c r="B207" s="235">
        <f t="shared" ref="B207:W207" si="44">IF(B$118=0,0,B$118/B$115)</f>
        <v>2.0797561356725537E-2</v>
      </c>
      <c r="C207" s="235">
        <f t="shared" si="44"/>
        <v>2.0797561356719976E-2</v>
      </c>
      <c r="D207" s="235">
        <f t="shared" si="44"/>
        <v>2.0797561356721058E-2</v>
      </c>
      <c r="E207" s="235">
        <f t="shared" si="44"/>
        <v>2.0797561356720555E-2</v>
      </c>
      <c r="F207" s="235">
        <f t="shared" si="44"/>
        <v>2.0797561356725159E-2</v>
      </c>
      <c r="G207" s="235">
        <f t="shared" si="44"/>
        <v>2.0797561356723639E-2</v>
      </c>
      <c r="H207" s="235">
        <f t="shared" si="44"/>
        <v>2.0797561356722897E-2</v>
      </c>
      <c r="I207" s="235">
        <f t="shared" si="44"/>
        <v>2.0797561356725933E-2</v>
      </c>
      <c r="J207" s="235">
        <f t="shared" si="44"/>
        <v>2.0797561356719296E-2</v>
      </c>
      <c r="K207" s="235">
        <f t="shared" si="44"/>
        <v>2.0797561356718435E-2</v>
      </c>
      <c r="L207" s="235">
        <f t="shared" si="44"/>
        <v>2.0797561356718175E-2</v>
      </c>
      <c r="M207" s="235">
        <f t="shared" si="44"/>
        <v>2.0797561356724767E-2</v>
      </c>
      <c r="N207" s="235">
        <f t="shared" si="44"/>
        <v>2.0797561356723126E-2</v>
      </c>
      <c r="O207" s="235">
        <f t="shared" si="44"/>
        <v>2.0797561356716062E-2</v>
      </c>
      <c r="P207" s="235">
        <f t="shared" si="44"/>
        <v>2.0797561356714869E-2</v>
      </c>
      <c r="Q207" s="235">
        <f t="shared" si="44"/>
        <v>2.0797561356723691E-2</v>
      </c>
      <c r="R207" s="235">
        <f t="shared" si="44"/>
        <v>2.0797561356722224E-2</v>
      </c>
      <c r="S207" s="235">
        <f t="shared" si="44"/>
        <v>2.0797561356723681E-2</v>
      </c>
      <c r="T207" s="235">
        <f t="shared" si="44"/>
        <v>2.079756135671456E-2</v>
      </c>
      <c r="U207" s="235">
        <f t="shared" si="44"/>
        <v>2.0797561356718314E-2</v>
      </c>
      <c r="V207" s="235">
        <f t="shared" si="44"/>
        <v>2.0797561356718661E-2</v>
      </c>
      <c r="W207" s="235">
        <f t="shared" si="44"/>
        <v>2.0797561356720198E-2</v>
      </c>
      <c r="DA207" s="174"/>
    </row>
    <row r="208" spans="1:105" ht="12" customHeight="1" x14ac:dyDescent="0.25">
      <c r="A208" s="202" t="s">
        <v>95</v>
      </c>
      <c r="B208" s="235">
        <f t="shared" ref="B208:W208" si="45">IF(B$119=0,0,B$119/B$115)</f>
        <v>5.4636384920675647E-4</v>
      </c>
      <c r="C208" s="235">
        <f t="shared" si="45"/>
        <v>5.4636384920661032E-4</v>
      </c>
      <c r="D208" s="235">
        <f t="shared" si="45"/>
        <v>5.4636384920663872E-4</v>
      </c>
      <c r="E208" s="235">
        <f t="shared" si="45"/>
        <v>5.4636384920662539E-4</v>
      </c>
      <c r="F208" s="235">
        <f t="shared" si="45"/>
        <v>5.4636384920674639E-4</v>
      </c>
      <c r="G208" s="235">
        <f t="shared" si="45"/>
        <v>5.4636384920670627E-4</v>
      </c>
      <c r="H208" s="235">
        <f t="shared" si="45"/>
        <v>5.4636384920668697E-4</v>
      </c>
      <c r="I208" s="235">
        <f t="shared" si="45"/>
        <v>5.4636384920676677E-4</v>
      </c>
      <c r="J208" s="235">
        <f t="shared" si="45"/>
        <v>5.4636384920659232E-4</v>
      </c>
      <c r="K208" s="235">
        <f t="shared" si="45"/>
        <v>5.4636384920656955E-4</v>
      </c>
      <c r="L208" s="235">
        <f t="shared" si="45"/>
        <v>5.4636384920656294E-4</v>
      </c>
      <c r="M208" s="235">
        <f t="shared" si="45"/>
        <v>5.463638492067363E-4</v>
      </c>
      <c r="N208" s="235">
        <f t="shared" si="45"/>
        <v>5.4636384920669283E-4</v>
      </c>
      <c r="O208" s="235">
        <f t="shared" si="45"/>
        <v>5.4636384920650754E-4</v>
      </c>
      <c r="P208" s="235">
        <f t="shared" si="45"/>
        <v>5.4636384920647609E-4</v>
      </c>
      <c r="Q208" s="235">
        <f t="shared" si="45"/>
        <v>5.4636384920670801E-4</v>
      </c>
      <c r="R208" s="235">
        <f t="shared" si="45"/>
        <v>5.4636384920666952E-4</v>
      </c>
      <c r="S208" s="235">
        <f t="shared" si="45"/>
        <v>5.4636384920670768E-4</v>
      </c>
      <c r="T208" s="235">
        <f t="shared" si="45"/>
        <v>5.4636384920646807E-4</v>
      </c>
      <c r="U208" s="235">
        <f t="shared" si="45"/>
        <v>5.4636384920656652E-4</v>
      </c>
      <c r="V208" s="235">
        <f t="shared" si="45"/>
        <v>5.4636384920657562E-4</v>
      </c>
      <c r="W208" s="235">
        <f t="shared" si="45"/>
        <v>5.4636384920661596E-4</v>
      </c>
      <c r="DA208" s="174"/>
    </row>
    <row r="209" spans="1:105" ht="12" customHeight="1" x14ac:dyDescent="0.25">
      <c r="A209" s="56" t="s">
        <v>96</v>
      </c>
      <c r="B209" s="302">
        <f t="shared" ref="B209:W209" si="46">IF(B$120=0,0,B$120/B$115)</f>
        <v>2.5439948296220481E-3</v>
      </c>
      <c r="C209" s="302">
        <f t="shared" si="46"/>
        <v>2.6595796369969201E-3</v>
      </c>
      <c r="D209" s="302">
        <f t="shared" si="46"/>
        <v>2.5598157526117637E-3</v>
      </c>
      <c r="E209" s="302">
        <f t="shared" si="46"/>
        <v>2.6792183941705531E-3</v>
      </c>
      <c r="F209" s="302">
        <f t="shared" si="46"/>
        <v>2.6750015954335325E-3</v>
      </c>
      <c r="G209" s="302">
        <f t="shared" si="46"/>
        <v>2.5065859709628062E-3</v>
      </c>
      <c r="H209" s="302">
        <f t="shared" si="46"/>
        <v>2.663523988165131E-3</v>
      </c>
      <c r="I209" s="302">
        <f t="shared" si="46"/>
        <v>2.6822435502901238E-3</v>
      </c>
      <c r="J209" s="302">
        <f t="shared" si="46"/>
        <v>2.6701077008848633E-3</v>
      </c>
      <c r="K209" s="302">
        <f t="shared" si="46"/>
        <v>2.6519520746051809E-3</v>
      </c>
      <c r="L209" s="302">
        <f t="shared" si="46"/>
        <v>2.6945269937199193E-3</v>
      </c>
      <c r="M209" s="302">
        <f t="shared" si="46"/>
        <v>2.6833269851926833E-3</v>
      </c>
      <c r="N209" s="302">
        <f t="shared" si="46"/>
        <v>2.6806037858910893E-3</v>
      </c>
      <c r="O209" s="302">
        <f t="shared" si="46"/>
        <v>2.6734392971492489E-3</v>
      </c>
      <c r="P209" s="302">
        <f t="shared" si="46"/>
        <v>2.6845496324675719E-3</v>
      </c>
      <c r="Q209" s="302">
        <f t="shared" si="46"/>
        <v>2.681491859214017E-3</v>
      </c>
      <c r="R209" s="302">
        <f t="shared" si="46"/>
        <v>2.6780162073881506E-3</v>
      </c>
      <c r="S209" s="302">
        <f t="shared" si="46"/>
        <v>2.6850987529940507E-3</v>
      </c>
      <c r="T209" s="302">
        <f t="shared" si="46"/>
        <v>2.6852631905147327E-3</v>
      </c>
      <c r="U209" s="302">
        <f t="shared" si="46"/>
        <v>2.6709670957809706E-3</v>
      </c>
      <c r="V209" s="302">
        <f t="shared" si="46"/>
        <v>2.649653468514904E-3</v>
      </c>
      <c r="W209" s="302">
        <f t="shared" si="46"/>
        <v>2.6682353309903941E-3</v>
      </c>
      <c r="DA209" s="68"/>
    </row>
    <row r="210" spans="1:105" ht="12" customHeight="1" x14ac:dyDescent="0.25">
      <c r="A210" s="203" t="s">
        <v>604</v>
      </c>
      <c r="B210" s="303">
        <f t="shared" ref="B210:W210" si="47">IF(B$126=0,0,B$126/B$115)</f>
        <v>0.57553103433407848</v>
      </c>
      <c r="C210" s="303">
        <f t="shared" si="47"/>
        <v>0.57582104036299775</v>
      </c>
      <c r="D210" s="303">
        <f t="shared" si="47"/>
        <v>0.58291035635565724</v>
      </c>
      <c r="E210" s="303">
        <f t="shared" si="47"/>
        <v>0.57748428228463444</v>
      </c>
      <c r="F210" s="303">
        <f t="shared" si="47"/>
        <v>0.57707484727962755</v>
      </c>
      <c r="G210" s="303">
        <f t="shared" si="47"/>
        <v>0.5781032372743945</v>
      </c>
      <c r="H210" s="303">
        <f t="shared" si="47"/>
        <v>0.57726279544901316</v>
      </c>
      <c r="I210" s="303">
        <f t="shared" si="47"/>
        <v>0.57850753321210457</v>
      </c>
      <c r="J210" s="303">
        <f t="shared" si="47"/>
        <v>0.5778197305144902</v>
      </c>
      <c r="K210" s="303">
        <f t="shared" si="47"/>
        <v>0.57473840308188995</v>
      </c>
      <c r="L210" s="303">
        <f t="shared" si="47"/>
        <v>0.57841937179391734</v>
      </c>
      <c r="M210" s="303">
        <f t="shared" si="47"/>
        <v>0.57546900556420177</v>
      </c>
      <c r="N210" s="303">
        <f t="shared" si="47"/>
        <v>0.57502977094059848</v>
      </c>
      <c r="O210" s="303">
        <f t="shared" si="47"/>
        <v>0.57550459403193865</v>
      </c>
      <c r="P210" s="303">
        <f t="shared" si="47"/>
        <v>0.57629608336162175</v>
      </c>
      <c r="Q210" s="303">
        <f t="shared" si="47"/>
        <v>0.57411252214954911</v>
      </c>
      <c r="R210" s="303">
        <f t="shared" si="47"/>
        <v>0.57392822719615955</v>
      </c>
      <c r="S210" s="303">
        <f t="shared" si="47"/>
        <v>0.57470284682458384</v>
      </c>
      <c r="T210" s="303">
        <f t="shared" si="47"/>
        <v>0.57491686851052071</v>
      </c>
      <c r="U210" s="303">
        <f t="shared" si="47"/>
        <v>0.57177419451321299</v>
      </c>
      <c r="V210" s="303">
        <f t="shared" si="47"/>
        <v>0.56668269699540041</v>
      </c>
      <c r="W210" s="303">
        <f t="shared" si="47"/>
        <v>0.57072416597948028</v>
      </c>
      <c r="DA210" s="175"/>
    </row>
    <row r="211" spans="1:105" ht="12" customHeight="1" x14ac:dyDescent="0.25">
      <c r="A211" s="62" t="s">
        <v>606</v>
      </c>
      <c r="B211" s="304">
        <f t="shared" ref="B211:W211" si="48">IF(B$127=0,0,B$127/B$115)</f>
        <v>0.3673876609324857</v>
      </c>
      <c r="C211" s="304">
        <f t="shared" si="48"/>
        <v>0.27828363070062834</v>
      </c>
      <c r="D211" s="304">
        <f t="shared" si="48"/>
        <v>0.31157590187960221</v>
      </c>
      <c r="E211" s="304">
        <f t="shared" si="48"/>
        <v>0.21287903467567526</v>
      </c>
      <c r="F211" s="304">
        <f t="shared" si="48"/>
        <v>0.21852226433181665</v>
      </c>
      <c r="G211" s="304">
        <f t="shared" si="48"/>
        <v>0.32467027649381547</v>
      </c>
      <c r="H211" s="304">
        <f t="shared" si="48"/>
        <v>0.24291387947153326</v>
      </c>
      <c r="I211" s="304">
        <f t="shared" si="48"/>
        <v>0.21081530646381175</v>
      </c>
      <c r="J211" s="304">
        <f t="shared" si="48"/>
        <v>0.24318238161316311</v>
      </c>
      <c r="K211" s="304">
        <f t="shared" si="48"/>
        <v>0.32688042784029475</v>
      </c>
      <c r="L211" s="304">
        <f t="shared" si="48"/>
        <v>0.20363430994020607</v>
      </c>
      <c r="M211" s="304">
        <f t="shared" si="48"/>
        <v>0.21944963969815878</v>
      </c>
      <c r="N211" s="304">
        <f t="shared" si="48"/>
        <v>0.24754943121213205</v>
      </c>
      <c r="O211" s="304">
        <f t="shared" si="48"/>
        <v>0.25165216617592806</v>
      </c>
      <c r="P211" s="304">
        <f t="shared" si="48"/>
        <v>0.22906092740918502</v>
      </c>
      <c r="Q211" s="304">
        <f t="shared" si="48"/>
        <v>0.2452904507558053</v>
      </c>
      <c r="R211" s="304">
        <f t="shared" si="48"/>
        <v>0.25569089863185801</v>
      </c>
      <c r="S211" s="304">
        <f t="shared" si="48"/>
        <v>0.24984821064184459</v>
      </c>
      <c r="T211" s="304">
        <f t="shared" si="48"/>
        <v>0.24119903930841752</v>
      </c>
      <c r="U211" s="304">
        <f t="shared" si="48"/>
        <v>0.23033200164788045</v>
      </c>
      <c r="V211" s="304">
        <f t="shared" si="48"/>
        <v>0.19751052307592051</v>
      </c>
      <c r="W211" s="304">
        <f t="shared" si="48"/>
        <v>0.21222038857748252</v>
      </c>
      <c r="DA211" s="72"/>
    </row>
    <row r="212" spans="1:105" ht="12" customHeight="1" x14ac:dyDescent="0.25">
      <c r="A212" s="62" t="s">
        <v>613</v>
      </c>
      <c r="B212" s="304">
        <f t="shared" ref="B212:W212" si="49">IF(B$133=0,0,B$133/B$115)</f>
        <v>0.20814337340159272</v>
      </c>
      <c r="C212" s="304">
        <f t="shared" si="49"/>
        <v>0.29753740966236941</v>
      </c>
      <c r="D212" s="304">
        <f t="shared" si="49"/>
        <v>0.27133445447605498</v>
      </c>
      <c r="E212" s="304">
        <f t="shared" si="49"/>
        <v>0.36460524760895918</v>
      </c>
      <c r="F212" s="304">
        <f t="shared" si="49"/>
        <v>0.35855258294781095</v>
      </c>
      <c r="G212" s="304">
        <f t="shared" si="49"/>
        <v>0.25343296078057892</v>
      </c>
      <c r="H212" s="304">
        <f t="shared" si="49"/>
        <v>0.33434891597747984</v>
      </c>
      <c r="I212" s="304">
        <f t="shared" si="49"/>
        <v>0.36769222674829277</v>
      </c>
      <c r="J212" s="304">
        <f t="shared" si="49"/>
        <v>0.33463734890132707</v>
      </c>
      <c r="K212" s="304">
        <f t="shared" si="49"/>
        <v>0.2478579752415955</v>
      </c>
      <c r="L212" s="304">
        <f t="shared" si="49"/>
        <v>0.37478506185371141</v>
      </c>
      <c r="M212" s="304">
        <f t="shared" si="49"/>
        <v>0.35601936586604266</v>
      </c>
      <c r="N212" s="304">
        <f t="shared" si="49"/>
        <v>0.32748033972846652</v>
      </c>
      <c r="O212" s="304">
        <f t="shared" si="49"/>
        <v>0.32385242785601043</v>
      </c>
      <c r="P212" s="304">
        <f t="shared" si="49"/>
        <v>0.3472351559524367</v>
      </c>
      <c r="Q212" s="304">
        <f t="shared" si="49"/>
        <v>0.32882207139374353</v>
      </c>
      <c r="R212" s="304">
        <f t="shared" si="49"/>
        <v>0.31823732856430142</v>
      </c>
      <c r="S212" s="304">
        <f t="shared" si="49"/>
        <v>0.3248546361827393</v>
      </c>
      <c r="T212" s="304">
        <f t="shared" si="49"/>
        <v>0.33371782920210324</v>
      </c>
      <c r="U212" s="304">
        <f t="shared" si="49"/>
        <v>0.34144219286533262</v>
      </c>
      <c r="V212" s="304">
        <f t="shared" si="49"/>
        <v>0.36917217391947987</v>
      </c>
      <c r="W212" s="304">
        <f t="shared" si="49"/>
        <v>0.35850377740199768</v>
      </c>
      <c r="DA212" s="72"/>
    </row>
    <row r="213" spans="1:105" ht="12" customHeight="1" x14ac:dyDescent="0.25">
      <c r="A213" s="203" t="s">
        <v>615</v>
      </c>
      <c r="B213" s="303">
        <f t="shared" ref="B213:W213" si="50">IF(B$134=0,0,B$134/B$115)</f>
        <v>0.29491062009055802</v>
      </c>
      <c r="C213" s="303">
        <f t="shared" si="50"/>
        <v>0.2950592234719856</v>
      </c>
      <c r="D213" s="303">
        <f t="shared" si="50"/>
        <v>0.28403084747270824</v>
      </c>
      <c r="E213" s="303">
        <f t="shared" si="50"/>
        <v>0.29591149324930183</v>
      </c>
      <c r="F213" s="303">
        <f t="shared" si="50"/>
        <v>0.29570169269292879</v>
      </c>
      <c r="G213" s="303">
        <f t="shared" si="50"/>
        <v>0.27896489474777453</v>
      </c>
      <c r="H213" s="303">
        <f t="shared" si="50"/>
        <v>0.29494603764127858</v>
      </c>
      <c r="I213" s="303">
        <f t="shared" si="50"/>
        <v>0.29610819958051543</v>
      </c>
      <c r="J213" s="303">
        <f t="shared" si="50"/>
        <v>0.29534663327689165</v>
      </c>
      <c r="K213" s="303">
        <f t="shared" si="50"/>
        <v>0.29375570724746847</v>
      </c>
      <c r="L213" s="303">
        <f t="shared" si="50"/>
        <v>0.29620115304750166</v>
      </c>
      <c r="M213" s="303">
        <f t="shared" si="50"/>
        <v>0.29456672084273328</v>
      </c>
      <c r="N213" s="303">
        <f t="shared" si="50"/>
        <v>0.29440258609395248</v>
      </c>
      <c r="O213" s="303">
        <f t="shared" si="50"/>
        <v>0.29390738589856935</v>
      </c>
      <c r="P213" s="303">
        <f t="shared" si="50"/>
        <v>0.29460770856136742</v>
      </c>
      <c r="Q213" s="303">
        <f t="shared" si="50"/>
        <v>0.29418375345263703</v>
      </c>
      <c r="R213" s="303">
        <f t="shared" si="50"/>
        <v>0.29371931450311989</v>
      </c>
      <c r="S213" s="303">
        <f t="shared" si="50"/>
        <v>0.29447505870292684</v>
      </c>
      <c r="T213" s="303">
        <f t="shared" si="50"/>
        <v>0.29457047126891467</v>
      </c>
      <c r="U213" s="303">
        <f t="shared" si="50"/>
        <v>0.29297197887230414</v>
      </c>
      <c r="V213" s="303">
        <f t="shared" si="50"/>
        <v>0.29037660107916058</v>
      </c>
      <c r="W213" s="303">
        <f t="shared" si="50"/>
        <v>0.29244750960201871</v>
      </c>
      <c r="DA213" s="175"/>
    </row>
    <row r="214" spans="1:105" ht="12" customHeight="1" x14ac:dyDescent="0.25">
      <c r="A214" s="62" t="s">
        <v>617</v>
      </c>
      <c r="B214" s="304">
        <f t="shared" ref="B214:W214" si="51">IF(B$135=0,0,B$135/B$115)</f>
        <v>0.18825487495141247</v>
      </c>
      <c r="C214" s="304">
        <f t="shared" si="51"/>
        <v>0.1425966510840416</v>
      </c>
      <c r="D214" s="304">
        <f t="shared" si="51"/>
        <v>0.12768166816901699</v>
      </c>
      <c r="E214" s="304">
        <f t="shared" si="51"/>
        <v>0.10908236806573447</v>
      </c>
      <c r="F214" s="304">
        <f t="shared" si="51"/>
        <v>0.11197404246367845</v>
      </c>
      <c r="G214" s="304">
        <f t="shared" si="51"/>
        <v>0.1302617398337137</v>
      </c>
      <c r="H214" s="304">
        <f t="shared" si="51"/>
        <v>0.1222415483951302</v>
      </c>
      <c r="I214" s="304">
        <f t="shared" si="51"/>
        <v>0.10703305143744898</v>
      </c>
      <c r="J214" s="304">
        <f t="shared" si="51"/>
        <v>0.12262510677439384</v>
      </c>
      <c r="K214" s="304">
        <f t="shared" si="51"/>
        <v>0.16599276542284599</v>
      </c>
      <c r="L214" s="304">
        <f t="shared" si="51"/>
        <v>0.10376180087790711</v>
      </c>
      <c r="M214" s="304">
        <f t="shared" si="51"/>
        <v>0.11155821840709136</v>
      </c>
      <c r="N214" s="304">
        <f t="shared" si="51"/>
        <v>0.12620953900151621</v>
      </c>
      <c r="O214" s="304">
        <f t="shared" si="51"/>
        <v>0.12651641816279216</v>
      </c>
      <c r="P214" s="304">
        <f t="shared" si="51"/>
        <v>0.11551408621837099</v>
      </c>
      <c r="Q214" s="304">
        <f t="shared" si="51"/>
        <v>0.12569045736758055</v>
      </c>
      <c r="R214" s="304">
        <f t="shared" si="51"/>
        <v>0.13015168234755226</v>
      </c>
      <c r="S214" s="304">
        <f t="shared" si="51"/>
        <v>0.12799913569319227</v>
      </c>
      <c r="T214" s="304">
        <f t="shared" si="51"/>
        <v>0.12353067277671152</v>
      </c>
      <c r="U214" s="304">
        <f t="shared" si="51"/>
        <v>0.11799182629630282</v>
      </c>
      <c r="V214" s="304">
        <f t="shared" si="51"/>
        <v>0.1012073152616806</v>
      </c>
      <c r="W214" s="304">
        <f t="shared" si="51"/>
        <v>0.10874486805678532</v>
      </c>
      <c r="DA214" s="72"/>
    </row>
    <row r="215" spans="1:105" ht="12" customHeight="1" x14ac:dyDescent="0.25">
      <c r="A215" s="62" t="s">
        <v>623</v>
      </c>
      <c r="B215" s="304">
        <f t="shared" ref="B215:W215" si="52">IF(B$140=0,0,B$140/B$115)</f>
        <v>0.1066557451391455</v>
      </c>
      <c r="C215" s="304">
        <f t="shared" si="52"/>
        <v>0.152462572387944</v>
      </c>
      <c r="D215" s="304">
        <f t="shared" si="52"/>
        <v>0.15634917930369122</v>
      </c>
      <c r="E215" s="304">
        <f t="shared" si="52"/>
        <v>0.18682912518356742</v>
      </c>
      <c r="F215" s="304">
        <f t="shared" si="52"/>
        <v>0.18372765022925025</v>
      </c>
      <c r="G215" s="304">
        <f t="shared" si="52"/>
        <v>0.14870315491406089</v>
      </c>
      <c r="H215" s="304">
        <f t="shared" si="52"/>
        <v>0.17270448924614837</v>
      </c>
      <c r="I215" s="304">
        <f t="shared" si="52"/>
        <v>0.18907514814306645</v>
      </c>
      <c r="J215" s="304">
        <f t="shared" si="52"/>
        <v>0.17272152650249781</v>
      </c>
      <c r="K215" s="304">
        <f t="shared" si="52"/>
        <v>0.12776294182462244</v>
      </c>
      <c r="L215" s="304">
        <f t="shared" si="52"/>
        <v>0.19243935216959457</v>
      </c>
      <c r="M215" s="304">
        <f t="shared" si="52"/>
        <v>0.18300850243564193</v>
      </c>
      <c r="N215" s="304">
        <f t="shared" si="52"/>
        <v>0.16819304709243624</v>
      </c>
      <c r="O215" s="304">
        <f t="shared" si="52"/>
        <v>0.16739096773577722</v>
      </c>
      <c r="P215" s="304">
        <f t="shared" si="52"/>
        <v>0.17909362234299631</v>
      </c>
      <c r="Q215" s="304">
        <f t="shared" si="52"/>
        <v>0.16849329608505645</v>
      </c>
      <c r="R215" s="304">
        <f t="shared" si="52"/>
        <v>0.16356763215556766</v>
      </c>
      <c r="S215" s="304">
        <f t="shared" si="52"/>
        <v>0.16647592300973463</v>
      </c>
      <c r="T215" s="304">
        <f t="shared" si="52"/>
        <v>0.17103979849220308</v>
      </c>
      <c r="U215" s="304">
        <f t="shared" si="52"/>
        <v>0.17498015257600116</v>
      </c>
      <c r="V215" s="304">
        <f t="shared" si="52"/>
        <v>0.18916928581747997</v>
      </c>
      <c r="W215" s="304">
        <f t="shared" si="52"/>
        <v>0.18370264154523325</v>
      </c>
      <c r="DA215" s="72"/>
    </row>
    <row r="216" spans="1:105" ht="12" customHeight="1" x14ac:dyDescent="0.25">
      <c r="A216" s="203" t="s">
        <v>625</v>
      </c>
      <c r="B216" s="303">
        <f t="shared" ref="B216:W216" si="53">IF(B$141=0,0,B$141/B$115)</f>
        <v>0.10321319639017919</v>
      </c>
      <c r="C216" s="303">
        <f t="shared" si="53"/>
        <v>0.10265900217246375</v>
      </c>
      <c r="D216" s="303">
        <f t="shared" si="53"/>
        <v>0.10669782606346559</v>
      </c>
      <c r="E216" s="303">
        <f t="shared" si="53"/>
        <v>0.10012385171633653</v>
      </c>
      <c r="F216" s="303">
        <f t="shared" si="53"/>
        <v>0.10074730407644841</v>
      </c>
      <c r="G216" s="303">
        <f t="shared" si="53"/>
        <v>0.11662412765130781</v>
      </c>
      <c r="H216" s="303">
        <f t="shared" si="53"/>
        <v>0.10132648856598389</v>
      </c>
      <c r="I216" s="303">
        <f t="shared" si="53"/>
        <v>9.8900869301527167E-2</v>
      </c>
      <c r="J216" s="303">
        <f t="shared" si="53"/>
        <v>0.10036237415217802</v>
      </c>
      <c r="K216" s="303">
        <f t="shared" si="53"/>
        <v>0.10505278324048223</v>
      </c>
      <c r="L216" s="303">
        <f t="shared" si="53"/>
        <v>9.8883793809307244E-2</v>
      </c>
      <c r="M216" s="303">
        <f t="shared" si="53"/>
        <v>0.10347979225231119</v>
      </c>
      <c r="N216" s="303">
        <f t="shared" si="53"/>
        <v>0.10408588482399848</v>
      </c>
      <c r="O216" s="303">
        <f t="shared" si="53"/>
        <v>0.10411342641679117</v>
      </c>
      <c r="P216" s="303">
        <f t="shared" si="53"/>
        <v>0.10261050408899328</v>
      </c>
      <c r="Q216" s="303">
        <f t="shared" si="53"/>
        <v>0.1052210781830399</v>
      </c>
      <c r="R216" s="303">
        <f t="shared" si="53"/>
        <v>0.10587328773777376</v>
      </c>
      <c r="S216" s="303">
        <f t="shared" si="53"/>
        <v>0.10433584136393509</v>
      </c>
      <c r="T216" s="303">
        <f t="shared" si="53"/>
        <v>0.10402624267450016</v>
      </c>
      <c r="U216" s="303">
        <f t="shared" si="53"/>
        <v>0.10878170516314822</v>
      </c>
      <c r="V216" s="303">
        <f t="shared" si="53"/>
        <v>0.11648989410136962</v>
      </c>
      <c r="W216" s="303">
        <f t="shared" si="53"/>
        <v>0.11035893473195443</v>
      </c>
      <c r="DA216" s="175"/>
    </row>
    <row r="217" spans="1:105" ht="12" customHeight="1" x14ac:dyDescent="0.25">
      <c r="A217" s="62" t="s">
        <v>626</v>
      </c>
      <c r="B217" s="304">
        <f t="shared" ref="B217:W217" si="54">IF(B$142=0,0,B$142/B$115)</f>
        <v>1.4133811371696465E-2</v>
      </c>
      <c r="C217" s="304">
        <f t="shared" si="54"/>
        <v>1.0195250480543443E-2</v>
      </c>
      <c r="D217" s="304">
        <f t="shared" si="54"/>
        <v>9.1312412227861073E-3</v>
      </c>
      <c r="E217" s="304">
        <f t="shared" si="54"/>
        <v>7.6994669935844667E-3</v>
      </c>
      <c r="F217" s="304">
        <f t="shared" si="54"/>
        <v>7.9628535144881576E-3</v>
      </c>
      <c r="G217" s="304">
        <f t="shared" si="54"/>
        <v>9.2689736777684956E-3</v>
      </c>
      <c r="H217" s="304">
        <f t="shared" si="54"/>
        <v>8.6487215800766983E-3</v>
      </c>
      <c r="I217" s="304">
        <f t="shared" si="54"/>
        <v>7.5824484929202128E-3</v>
      </c>
      <c r="J217" s="304">
        <f t="shared" si="54"/>
        <v>8.8222122946766228E-3</v>
      </c>
      <c r="K217" s="304">
        <f t="shared" si="54"/>
        <v>1.2372545812123908E-2</v>
      </c>
      <c r="L217" s="304">
        <f t="shared" si="54"/>
        <v>7.8192457765707216E-3</v>
      </c>
      <c r="M217" s="304">
        <f t="shared" si="54"/>
        <v>8.5832797651156506E-3</v>
      </c>
      <c r="N217" s="304">
        <f t="shared" si="54"/>
        <v>9.7469603589791735E-3</v>
      </c>
      <c r="O217" s="304">
        <f t="shared" si="54"/>
        <v>9.6710110061735653E-3</v>
      </c>
      <c r="P217" s="304">
        <f t="shared" si="54"/>
        <v>8.908196928758905E-3</v>
      </c>
      <c r="Q217" s="304">
        <f t="shared" si="54"/>
        <v>9.7239626917343738E-3</v>
      </c>
      <c r="R217" s="304">
        <f t="shared" si="54"/>
        <v>1.0075193537567487E-2</v>
      </c>
      <c r="S217" s="304">
        <f t="shared" si="54"/>
        <v>9.8863438566350412E-3</v>
      </c>
      <c r="T217" s="304">
        <f t="shared" si="54"/>
        <v>9.5291577853664679E-3</v>
      </c>
      <c r="U217" s="304">
        <f t="shared" si="54"/>
        <v>9.1323559973083626E-3</v>
      </c>
      <c r="V217" s="304">
        <f t="shared" si="54"/>
        <v>7.8719438223979494E-3</v>
      </c>
      <c r="W217" s="304">
        <f t="shared" si="54"/>
        <v>8.4877498931315489E-3</v>
      </c>
      <c r="DA217" s="72"/>
    </row>
    <row r="218" spans="1:105" ht="12" customHeight="1" x14ac:dyDescent="0.25">
      <c r="A218" s="62" t="s">
        <v>631</v>
      </c>
      <c r="B218" s="304">
        <f t="shared" ref="B218:W218" si="55">IF(B$146=0,0,B$146/B$115)</f>
        <v>8.0394570229831916E-2</v>
      </c>
      <c r="C218" s="304">
        <f t="shared" si="55"/>
        <v>7.988443528018313E-2</v>
      </c>
      <c r="D218" s="304">
        <f t="shared" si="55"/>
        <v>8.4773148057010667E-2</v>
      </c>
      <c r="E218" s="304">
        <f t="shared" si="55"/>
        <v>7.7188900326969373E-2</v>
      </c>
      <c r="F218" s="304">
        <f t="shared" si="55"/>
        <v>7.7830105757142623E-2</v>
      </c>
      <c r="G218" s="304">
        <f t="shared" si="55"/>
        <v>9.5122164137277934E-2</v>
      </c>
      <c r="H218" s="304">
        <f t="shared" si="55"/>
        <v>7.8506990079384234E-2</v>
      </c>
      <c r="I218" s="304">
        <f t="shared" si="55"/>
        <v>7.5924286996088747E-2</v>
      </c>
      <c r="J218" s="304">
        <f t="shared" si="55"/>
        <v>7.7467860629782365E-2</v>
      </c>
      <c r="K218" s="304">
        <f t="shared" si="55"/>
        <v>8.2321975317704521E-2</v>
      </c>
      <c r="L218" s="304">
        <f t="shared" si="55"/>
        <v>7.5810713667450846E-2</v>
      </c>
      <c r="M218" s="304">
        <f t="shared" si="55"/>
        <v>8.050853590196709E-2</v>
      </c>
      <c r="N218" s="304">
        <f t="shared" si="55"/>
        <v>8.1128652854699446E-2</v>
      </c>
      <c r="O218" s="304">
        <f t="shared" si="55"/>
        <v>8.1222666558189133E-2</v>
      </c>
      <c r="P218" s="304">
        <f t="shared" si="55"/>
        <v>7.9636649541792587E-2</v>
      </c>
      <c r="Q218" s="304">
        <f t="shared" si="55"/>
        <v>8.2280008780906355E-2</v>
      </c>
      <c r="R218" s="304">
        <f t="shared" si="55"/>
        <v>8.2968460304991082E-2</v>
      </c>
      <c r="S218" s="304">
        <f t="shared" si="55"/>
        <v>8.137718236811467E-2</v>
      </c>
      <c r="T218" s="304">
        <f t="shared" si="55"/>
        <v>8.1060302023596972E-2</v>
      </c>
      <c r="U218" s="304">
        <f t="shared" si="55"/>
        <v>8.5931587855845162E-2</v>
      </c>
      <c r="V218" s="304">
        <f t="shared" si="55"/>
        <v>9.3829354135284357E-2</v>
      </c>
      <c r="W218" s="304">
        <f t="shared" si="55"/>
        <v>8.7529402890178604E-2</v>
      </c>
      <c r="DA218" s="72"/>
    </row>
    <row r="219" spans="1:105" ht="12" customHeight="1" x14ac:dyDescent="0.25">
      <c r="A219" s="63" t="s">
        <v>643</v>
      </c>
      <c r="B219" s="305">
        <f t="shared" ref="B219:W219" si="56">IF(B$157=0,0,B$157/B$115)</f>
        <v>8.6848147886508017E-3</v>
      </c>
      <c r="C219" s="305">
        <f t="shared" si="56"/>
        <v>1.2579316411737183E-2</v>
      </c>
      <c r="D219" s="305">
        <f t="shared" si="56"/>
        <v>1.2793436783668812E-2</v>
      </c>
      <c r="E219" s="305">
        <f t="shared" si="56"/>
        <v>1.523548439578269E-2</v>
      </c>
      <c r="F219" s="305">
        <f t="shared" si="56"/>
        <v>1.4954344804817638E-2</v>
      </c>
      <c r="G219" s="305">
        <f t="shared" si="56"/>
        <v>1.2232989836261383E-2</v>
      </c>
      <c r="H219" s="305">
        <f t="shared" si="56"/>
        <v>1.4170776906522957E-2</v>
      </c>
      <c r="I219" s="305">
        <f t="shared" si="56"/>
        <v>1.5394133812518203E-2</v>
      </c>
      <c r="J219" s="305">
        <f t="shared" si="56"/>
        <v>1.407230122771902E-2</v>
      </c>
      <c r="K219" s="305">
        <f t="shared" si="56"/>
        <v>1.0358262110653787E-2</v>
      </c>
      <c r="L219" s="305">
        <f t="shared" si="56"/>
        <v>1.5253834365285686E-2</v>
      </c>
      <c r="M219" s="305">
        <f t="shared" si="56"/>
        <v>1.4387976585228427E-2</v>
      </c>
      <c r="N219" s="305">
        <f t="shared" si="56"/>
        <v>1.321027161031987E-2</v>
      </c>
      <c r="O219" s="305">
        <f t="shared" si="56"/>
        <v>1.321974885242848E-2</v>
      </c>
      <c r="P219" s="305">
        <f t="shared" si="56"/>
        <v>1.4065657618441793E-2</v>
      </c>
      <c r="Q219" s="305">
        <f t="shared" si="56"/>
        <v>1.3217106710399161E-2</v>
      </c>
      <c r="R219" s="305">
        <f t="shared" si="56"/>
        <v>1.2829633895215185E-2</v>
      </c>
      <c r="S219" s="305">
        <f t="shared" si="56"/>
        <v>1.3072315139185373E-2</v>
      </c>
      <c r="T219" s="305">
        <f t="shared" si="56"/>
        <v>1.3436782865536716E-2</v>
      </c>
      <c r="U219" s="305">
        <f t="shared" si="56"/>
        <v>1.3717761309994688E-2</v>
      </c>
      <c r="V219" s="305">
        <f t="shared" si="56"/>
        <v>1.478859614368732E-2</v>
      </c>
      <c r="W219" s="305">
        <f t="shared" si="56"/>
        <v>1.434178194864427E-2</v>
      </c>
      <c r="DA219" s="74"/>
    </row>
    <row r="220" spans="1:105" ht="12" hidden="1" customHeight="1" x14ac:dyDescent="0.25">
      <c r="A220" s="44"/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DA220" s="94"/>
    </row>
    <row r="221" spans="1:105" ht="12" customHeight="1" x14ac:dyDescent="0.25">
      <c r="A221" s="58"/>
      <c r="B221" s="201"/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</row>
    <row r="222" spans="1:105" ht="15" customHeight="1" x14ac:dyDescent="0.25">
      <c r="A222" s="32" t="s">
        <v>254</v>
      </c>
      <c r="B222" s="259"/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DA222" s="88"/>
    </row>
    <row r="223" spans="1:105" ht="12" customHeight="1" x14ac:dyDescent="0.25">
      <c r="A223" s="58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</row>
    <row r="224" spans="1:105" ht="12" customHeight="1" x14ac:dyDescent="0.25">
      <c r="A224" s="35" t="s">
        <v>43</v>
      </c>
      <c r="B224" s="274">
        <f t="shared" ref="B224:W224" si="57">SUM(B$225:B$231)</f>
        <v>436.47008601878565</v>
      </c>
      <c r="C224" s="274">
        <f t="shared" si="57"/>
        <v>388.01373593735434</v>
      </c>
      <c r="D224" s="274">
        <f t="shared" si="57"/>
        <v>406.06471258153522</v>
      </c>
      <c r="E224" s="274">
        <f t="shared" si="57"/>
        <v>334.35518106073096</v>
      </c>
      <c r="F224" s="274">
        <f t="shared" si="57"/>
        <v>350.83489418198207</v>
      </c>
      <c r="G224" s="274">
        <f t="shared" si="57"/>
        <v>312.49686414105793</v>
      </c>
      <c r="H224" s="274">
        <f t="shared" si="57"/>
        <v>312.00018242182006</v>
      </c>
      <c r="I224" s="274">
        <f t="shared" si="57"/>
        <v>299.83611582033029</v>
      </c>
      <c r="J224" s="274">
        <f t="shared" si="57"/>
        <v>293.1674402122311</v>
      </c>
      <c r="K224" s="274">
        <f t="shared" si="57"/>
        <v>315.09907264467046</v>
      </c>
      <c r="L224" s="274">
        <f t="shared" si="57"/>
        <v>288.21930034636188</v>
      </c>
      <c r="M224" s="274">
        <f t="shared" si="57"/>
        <v>304.98193581480245</v>
      </c>
      <c r="N224" s="274">
        <f t="shared" si="57"/>
        <v>299.14081694115822</v>
      </c>
      <c r="O224" s="274">
        <f t="shared" si="57"/>
        <v>300.72050889271395</v>
      </c>
      <c r="P224" s="274">
        <f t="shared" si="57"/>
        <v>298.90660328076734</v>
      </c>
      <c r="Q224" s="274">
        <f t="shared" si="57"/>
        <v>309.31812614494021</v>
      </c>
      <c r="R224" s="274">
        <f t="shared" si="57"/>
        <v>309.62800782832613</v>
      </c>
      <c r="S224" s="274">
        <f t="shared" si="57"/>
        <v>321.63497239736773</v>
      </c>
      <c r="T224" s="274">
        <f t="shared" si="57"/>
        <v>317.88611777367635</v>
      </c>
      <c r="U224" s="274">
        <f t="shared" si="57"/>
        <v>308.57053204932299</v>
      </c>
      <c r="V224" s="274">
        <f t="shared" si="57"/>
        <v>299.54864877017422</v>
      </c>
      <c r="W224" s="274">
        <f t="shared" si="57"/>
        <v>299.99061129565575</v>
      </c>
      <c r="DA224" s="111"/>
    </row>
    <row r="225" spans="1:105" ht="12" customHeight="1" x14ac:dyDescent="0.25">
      <c r="A225" s="55" t="s">
        <v>92</v>
      </c>
      <c r="B225" s="275">
        <f>IF(B$6=0,0,B$6/NFM!B$11*1000)</f>
        <v>0.65470512902773448</v>
      </c>
      <c r="C225" s="275">
        <f>IF(C$6=0,0,C$6/NFM!C$11*1000)</f>
        <v>0.58202060390513011</v>
      </c>
      <c r="D225" s="275">
        <f>IF(D$6=0,0,D$6/NFM!D$11*1000)</f>
        <v>0.60909706887152293</v>
      </c>
      <c r="E225" s="275">
        <f>IF(E$6=0,0,E$6/NFM!E$11*1000)</f>
        <v>0.50153277159008913</v>
      </c>
      <c r="F225" s="275">
        <f>IF(F$6=0,0,F$6/NFM!F$11*1000)</f>
        <v>0.52625234127232634</v>
      </c>
      <c r="G225" s="275">
        <f>IF(G$6=0,0,G$6/NFM!G$11*1000)</f>
        <v>0.46874529621095479</v>
      </c>
      <c r="H225" s="275">
        <f>IF(H$6=0,0,H$6/NFM!H$11*1000)</f>
        <v>0.46800027363205987</v>
      </c>
      <c r="I225" s="275">
        <f>IF(I$6=0,0,I$6/NFM!I$11*1000)</f>
        <v>0.44975417372993864</v>
      </c>
      <c r="J225" s="275">
        <f>IF(J$6=0,0,J$6/NFM!J$11*1000)</f>
        <v>0.43975116031746947</v>
      </c>
      <c r="K225" s="275">
        <f>IF(K$6=0,0,K$6/NFM!K$11*1000)</f>
        <v>0.47264860896633937</v>
      </c>
      <c r="L225" s="275">
        <f>IF(L$6=0,0,L$6/NFM!L$11*1000)</f>
        <v>0.43232895051841846</v>
      </c>
      <c r="M225" s="275">
        <f>IF(M$6=0,0,M$6/NFM!M$11*1000)</f>
        <v>0.45747290372137883</v>
      </c>
      <c r="N225" s="275">
        <f>IF(N$6=0,0,N$6/NFM!N$11*1000)</f>
        <v>0.44871122541104885</v>
      </c>
      <c r="O225" s="275">
        <f>IF(O$6=0,0,O$6/NFM!O$11*1000)</f>
        <v>0.45108076333803748</v>
      </c>
      <c r="P225" s="275">
        <f>IF(P$6=0,0,P$6/NFM!P$11*1000)</f>
        <v>0.44835990491989569</v>
      </c>
      <c r="Q225" s="275">
        <f>IF(Q$6=0,0,Q$6/NFM!Q$11*1000)</f>
        <v>0.46397718921684028</v>
      </c>
      <c r="R225" s="275">
        <f>IF(R$6=0,0,R$6/NFM!R$11*1000)</f>
        <v>0.46444201174185268</v>
      </c>
      <c r="S225" s="275">
        <f>IF(S$6=0,0,S$6/NFM!S$11*1000)</f>
        <v>0.48245245859548497</v>
      </c>
      <c r="T225" s="275">
        <f>IF(T$6=0,0,T$6/NFM!T$11*1000)</f>
        <v>0.4768291766593224</v>
      </c>
      <c r="U225" s="275">
        <f>IF(U$6=0,0,U$6/NFM!U$11*1000)</f>
        <v>0.46285579807287036</v>
      </c>
      <c r="V225" s="275">
        <f>IF(V$6=0,0,V$6/NFM!V$11*1000)</f>
        <v>0.44932297315380937</v>
      </c>
      <c r="W225" s="275">
        <f>IF(W$6=0,0,W$6/NFM!W$11*1000)</f>
        <v>0.44998591694235573</v>
      </c>
      <c r="DA225" s="76"/>
    </row>
    <row r="226" spans="1:105" ht="12" customHeight="1" x14ac:dyDescent="0.25">
      <c r="A226" s="202" t="s">
        <v>93</v>
      </c>
      <c r="B226" s="276">
        <f>IF(B$7=0,0,B$7/NFM!B$11*1000)</f>
        <v>0.32735256451386729</v>
      </c>
      <c r="C226" s="276">
        <f>IF(C$7=0,0,C$7/NFM!C$11*1000)</f>
        <v>0.29101030195256505</v>
      </c>
      <c r="D226" s="276">
        <f>IF(D$7=0,0,D$7/NFM!D$11*1000)</f>
        <v>0.30454853443576146</v>
      </c>
      <c r="E226" s="276">
        <f>IF(E$7=0,0,E$7/NFM!E$11*1000)</f>
        <v>0.25076638579504457</v>
      </c>
      <c r="F226" s="276">
        <f>IF(F$7=0,0,F$7/NFM!F$11*1000)</f>
        <v>0.26312617063616323</v>
      </c>
      <c r="G226" s="276">
        <f>IF(G$7=0,0,G$7/NFM!G$11*1000)</f>
        <v>0.23437264810547734</v>
      </c>
      <c r="H226" s="276">
        <f>IF(H$7=0,0,H$7/NFM!H$11*1000)</f>
        <v>0.23400013681602999</v>
      </c>
      <c r="I226" s="276">
        <f>IF(I$7=0,0,I$7/NFM!I$11*1000)</f>
        <v>0.22487708686496952</v>
      </c>
      <c r="J226" s="276">
        <f>IF(J$7=0,0,J$7/NFM!J$11*1000)</f>
        <v>0.21987558015873473</v>
      </c>
      <c r="K226" s="276">
        <f>IF(K$7=0,0,K$7/NFM!K$11*1000)</f>
        <v>0.23632430448316968</v>
      </c>
      <c r="L226" s="276">
        <f>IF(L$7=0,0,L$7/NFM!L$11*1000)</f>
        <v>0.21616447525920937</v>
      </c>
      <c r="M226" s="276">
        <f>IF(M$7=0,0,M$7/NFM!M$11*1000)</f>
        <v>0.22873645186068953</v>
      </c>
      <c r="N226" s="276">
        <f>IF(N$7=0,0,N$7/NFM!N$11*1000)</f>
        <v>0.22435561270552448</v>
      </c>
      <c r="O226" s="276">
        <f>IF(O$7=0,0,O$7/NFM!O$11*1000)</f>
        <v>0.22554038166901874</v>
      </c>
      <c r="P226" s="276">
        <f>IF(P$7=0,0,P$7/NFM!P$11*1000)</f>
        <v>0.22417995245994796</v>
      </c>
      <c r="Q226" s="276">
        <f>IF(Q$7=0,0,Q$7/NFM!Q$11*1000)</f>
        <v>0.23198859460842008</v>
      </c>
      <c r="R226" s="276">
        <f>IF(R$7=0,0,R$7/NFM!R$11*1000)</f>
        <v>0.23222100587092628</v>
      </c>
      <c r="S226" s="276">
        <f>IF(S$7=0,0,S$7/NFM!S$11*1000)</f>
        <v>0.24122622929774259</v>
      </c>
      <c r="T226" s="276">
        <f>IF(T$7=0,0,T$7/NFM!T$11*1000)</f>
        <v>0.2384145883296612</v>
      </c>
      <c r="U226" s="276">
        <f>IF(U$7=0,0,U$7/NFM!U$11*1000)</f>
        <v>0.23142789903643524</v>
      </c>
      <c r="V226" s="276">
        <f>IF(V$7=0,0,V$7/NFM!V$11*1000)</f>
        <v>0.22466148657690471</v>
      </c>
      <c r="W226" s="276">
        <f>IF(W$7=0,0,W$7/NFM!W$11*1000)</f>
        <v>0.22499295847117795</v>
      </c>
      <c r="DA226" s="77"/>
    </row>
    <row r="227" spans="1:105" ht="12" customHeight="1" x14ac:dyDescent="0.25">
      <c r="A227" s="202" t="s">
        <v>94</v>
      </c>
      <c r="B227" s="276">
        <f>IF(B$8=0,0,B$8/NFM!B$11*1000)</f>
        <v>8.2929316343512998</v>
      </c>
      <c r="C227" s="276">
        <f>IF(C$8=0,0,C$8/NFM!C$11*1000)</f>
        <v>7.3722609827983066</v>
      </c>
      <c r="D227" s="276">
        <f>IF(D$8=0,0,D$8/NFM!D$11*1000)</f>
        <v>7.7152295390392807</v>
      </c>
      <c r="E227" s="276">
        <f>IF(E$8=0,0,E$8/NFM!E$11*1000)</f>
        <v>6.3527484401411236</v>
      </c>
      <c r="F227" s="276">
        <f>IF(F$8=0,0,F$8/NFM!F$11*1000)</f>
        <v>6.6658629894494634</v>
      </c>
      <c r="G227" s="276">
        <f>IF(G$8=0,0,G$8/NFM!G$11*1000)</f>
        <v>5.9374404186720904</v>
      </c>
      <c r="H227" s="276">
        <f>IF(H$8=0,0,H$8/NFM!H$11*1000)</f>
        <v>5.9280034660060883</v>
      </c>
      <c r="I227" s="276">
        <f>IF(I$8=0,0,I$8/NFM!I$11*1000)</f>
        <v>5.69688620057922</v>
      </c>
      <c r="J227" s="276">
        <f>IF(J$8=0,0,J$8/NFM!J$11*1000)</f>
        <v>5.5701813640212743</v>
      </c>
      <c r="K227" s="276">
        <f>IF(K$8=0,0,K$8/NFM!K$11*1000)</f>
        <v>5.9868823802402957</v>
      </c>
      <c r="L227" s="276">
        <f>IF(L$8=0,0,L$8/NFM!L$11*1000)</f>
        <v>5.4761667065666337</v>
      </c>
      <c r="M227" s="276">
        <f>IF(M$8=0,0,M$8/NFM!M$11*1000)</f>
        <v>5.7946567804707962</v>
      </c>
      <c r="N227" s="276">
        <f>IF(N$8=0,0,N$8/NFM!N$11*1000)</f>
        <v>5.6836755218732815</v>
      </c>
      <c r="O227" s="276">
        <f>IF(O$8=0,0,O$8/NFM!O$11*1000)</f>
        <v>5.7136896689484695</v>
      </c>
      <c r="P227" s="276">
        <f>IF(P$8=0,0,P$8/NFM!P$11*1000)</f>
        <v>5.6792254623186764</v>
      </c>
      <c r="Q227" s="276">
        <f>IF(Q$8=0,0,Q$8/NFM!Q$11*1000)</f>
        <v>5.8770443967466361</v>
      </c>
      <c r="R227" s="276">
        <f>IF(R$8=0,0,R$8/NFM!R$11*1000)</f>
        <v>5.8829321487301272</v>
      </c>
      <c r="S227" s="276">
        <f>IF(S$8=0,0,S$8/NFM!S$11*1000)</f>
        <v>6.1110644755428032</v>
      </c>
      <c r="T227" s="276">
        <f>IF(T$8=0,0,T$8/NFM!T$11*1000)</f>
        <v>6.0398362376847432</v>
      </c>
      <c r="U227" s="276">
        <f>IF(U$8=0,0,U$8/NFM!U$11*1000)</f>
        <v>5.8628401089230202</v>
      </c>
      <c r="V227" s="276">
        <f>IF(V$8=0,0,V$8/NFM!V$11*1000)</f>
        <v>5.691424326614916</v>
      </c>
      <c r="W227" s="276">
        <f>IF(W$8=0,0,W$8/NFM!W$11*1000)</f>
        <v>5.6998216146031693</v>
      </c>
      <c r="DA227" s="77"/>
    </row>
    <row r="228" spans="1:105" ht="12" customHeight="1" x14ac:dyDescent="0.25">
      <c r="A228" s="202" t="s">
        <v>95</v>
      </c>
      <c r="B228" s="276">
        <f>IF(B$9=0,0,B$9/NFM!B$11*1000)</f>
        <v>0.21823504300924562</v>
      </c>
      <c r="C228" s="276">
        <f>IF(C$9=0,0,C$9/NFM!C$11*1000)</f>
        <v>0.19400686796837746</v>
      </c>
      <c r="D228" s="276">
        <f>IF(D$9=0,0,D$9/NFM!D$11*1000)</f>
        <v>0.20303235629050825</v>
      </c>
      <c r="E228" s="276">
        <f>IF(E$9=0,0,E$9/NFM!E$11*1000)</f>
        <v>0.16717759053003026</v>
      </c>
      <c r="F228" s="276">
        <f>IF(F$9=0,0,F$9/NFM!F$11*1000)</f>
        <v>0.17541744709077603</v>
      </c>
      <c r="G228" s="276">
        <f>IF(G$9=0,0,G$9/NFM!G$11*1000)</f>
        <v>0.15624843207031883</v>
      </c>
      <c r="H228" s="276">
        <f>IF(H$9=0,0,H$9/NFM!H$11*1000)</f>
        <v>0.15600009121068723</v>
      </c>
      <c r="I228" s="276">
        <f>IF(I$9=0,0,I$9/NFM!I$11*1000)</f>
        <v>0.14991805790998008</v>
      </c>
      <c r="J228" s="276">
        <f>IF(J$9=0,0,J$9/NFM!J$11*1000)</f>
        <v>0.14658372010582371</v>
      </c>
      <c r="K228" s="276">
        <f>IF(K$9=0,0,K$9/NFM!K$11*1000)</f>
        <v>0.15754953632211366</v>
      </c>
      <c r="L228" s="276">
        <f>IF(L$9=0,0,L$9/NFM!L$11*1000)</f>
        <v>0.14410965017280669</v>
      </c>
      <c r="M228" s="276">
        <f>IF(M$9=0,0,M$9/NFM!M$11*1000)</f>
        <v>0.15249096790712682</v>
      </c>
      <c r="N228" s="276">
        <f>IF(N$9=0,0,N$9/NFM!N$11*1000)</f>
        <v>0.14957040847035008</v>
      </c>
      <c r="O228" s="276">
        <f>IF(O$9=0,0,O$9/NFM!O$11*1000)</f>
        <v>0.15036025444601303</v>
      </c>
      <c r="P228" s="276">
        <f>IF(P$9=0,0,P$9/NFM!P$11*1000)</f>
        <v>0.14945330163996581</v>
      </c>
      <c r="Q228" s="276">
        <f>IF(Q$9=0,0,Q$9/NFM!Q$11*1000)</f>
        <v>0.15465906307228058</v>
      </c>
      <c r="R228" s="276">
        <f>IF(R$9=0,0,R$9/NFM!R$11*1000)</f>
        <v>0.15481400391395142</v>
      </c>
      <c r="S228" s="276">
        <f>IF(S$9=0,0,S$9/NFM!S$11*1000)</f>
        <v>0.16081748619849556</v>
      </c>
      <c r="T228" s="276">
        <f>IF(T$9=0,0,T$9/NFM!T$11*1000)</f>
        <v>0.15894305888644125</v>
      </c>
      <c r="U228" s="276">
        <f>IF(U$9=0,0,U$9/NFM!U$11*1000)</f>
        <v>0.15428526602429066</v>
      </c>
      <c r="V228" s="276">
        <f>IF(V$9=0,0,V$9/NFM!V$11*1000)</f>
        <v>0.14977432438460364</v>
      </c>
      <c r="W228" s="276">
        <f>IF(W$9=0,0,W$9/NFM!W$11*1000)</f>
        <v>0.14999530564745239</v>
      </c>
      <c r="DA228" s="77"/>
    </row>
    <row r="229" spans="1:105" ht="12" customHeight="1" x14ac:dyDescent="0.25">
      <c r="A229" s="56" t="s">
        <v>96</v>
      </c>
      <c r="B229" s="277">
        <f>IF(B$10=0,0,B$10/NFM!B$11*1000)</f>
        <v>0.920480714806858</v>
      </c>
      <c r="C229" s="277">
        <f>IF(C$10=0,0,C$10/NFM!C$11*1000)</f>
        <v>0.85853497321955208</v>
      </c>
      <c r="D229" s="277">
        <f>IF(D$10=0,0,D$10/NFM!D$11*1000)</f>
        <v>0.84574000461905463</v>
      </c>
      <c r="E229" s="277">
        <f>IF(E$10=0,0,E$10/NFM!E$11*1000)</f>
        <v>0.75997930463271768</v>
      </c>
      <c r="F229" s="277">
        <f>IF(F$10=0,0,F$10/NFM!F$11*1000)</f>
        <v>0.79246894682292601</v>
      </c>
      <c r="G229" s="277">
        <f>IF(G$10=0,0,G$10/NFM!G$11*1000)</f>
        <v>0.59542610191266798</v>
      </c>
      <c r="H229" s="277">
        <f>IF(H$10=0,0,H$10/NFM!H$11*1000)</f>
        <v>0.69878995673426914</v>
      </c>
      <c r="I229" s="277">
        <f>IF(I$10=0,0,I$10/NFM!I$11*1000)</f>
        <v>0.68885867290060787</v>
      </c>
      <c r="J229" s="277">
        <f>IF(J$10=0,0,J$10/NFM!J$11*1000)</f>
        <v>0.66317076742291159</v>
      </c>
      <c r="K229" s="277">
        <f>IF(K$10=0,0,K$10/NFM!K$11*1000)</f>
        <v>0.68371144616497992</v>
      </c>
      <c r="L229" s="277">
        <f>IF(L$10=0,0,L$10/NFM!L$11*1000)</f>
        <v>0.66570255134256928</v>
      </c>
      <c r="M229" s="277">
        <f>IF(M$10=0,0,M$10/NFM!M$11*1000)</f>
        <v>0.67805089071641367</v>
      </c>
      <c r="N229" s="277">
        <f>IF(N$10=0,0,N$10/NFM!N$11*1000)</f>
        <v>0.66142795653331232</v>
      </c>
      <c r="O229" s="277">
        <f>IF(O$10=0,0,O$10/NFM!O$11*1000)</f>
        <v>0.66310826290806402</v>
      </c>
      <c r="P229" s="277">
        <f>IF(P$10=0,0,P$10/NFM!P$11*1000)</f>
        <v>0.66922879468419993</v>
      </c>
      <c r="Q229" s="277">
        <f>IF(Q$10=0,0,Q$10/NFM!Q$11*1000)</f>
        <v>0.67846223801243566</v>
      </c>
      <c r="R229" s="277">
        <f>IF(R$10=0,0,R$10/NFM!R$11*1000)</f>
        <v>0.67519596012750704</v>
      </c>
      <c r="S229" s="277">
        <f>IF(S$10=0,0,S$10/NFM!S$11*1000)</f>
        <v>0.71095469064445327</v>
      </c>
      <c r="T229" s="277">
        <f>IF(T$10=0,0,T$10/NFM!T$11*1000)</f>
        <v>0.70430239991092169</v>
      </c>
      <c r="U229" s="277">
        <f>IF(U$10=0,0,U$10/NFM!U$11*1000)</f>
        <v>0.65726305025557263</v>
      </c>
      <c r="V229" s="277">
        <f>IF(V$10=0,0,V$10/NFM!V$11*1000)</f>
        <v>0.60037778565478028</v>
      </c>
      <c r="W229" s="277">
        <f>IF(W$10=0,0,W$10/NFM!W$11*1000)</f>
        <v>0.63140147998012652</v>
      </c>
      <c r="DA229" s="78"/>
    </row>
    <row r="230" spans="1:105" ht="12" customHeight="1" x14ac:dyDescent="0.25">
      <c r="A230" s="203" t="s">
        <v>487</v>
      </c>
      <c r="B230" s="278">
        <f>IF(B$16=0,0,B$16/NFM!B$11*1000)</f>
        <v>260.10056042470728</v>
      </c>
      <c r="C230" s="278">
        <f>IF(C$16=0,0,C$16/NFM!C$11*1000)</f>
        <v>230.58086388335624</v>
      </c>
      <c r="D230" s="278">
        <f>IF(D$16=0,0,D$16/NFM!D$11*1000)</f>
        <v>250.43935575449399</v>
      </c>
      <c r="E230" s="278">
        <f>IF(E$16=0,0,E$16/NFM!E$11*1000)</f>
        <v>195.77832294200604</v>
      </c>
      <c r="F230" s="278">
        <f>IF(F$16=0,0,F$16/NFM!F$11*1000)</f>
        <v>206.16831850031343</v>
      </c>
      <c r="G230" s="278">
        <f>IF(G$16=0,0,G$16/NFM!G$11*1000)</f>
        <v>202.04266448500616</v>
      </c>
      <c r="H230" s="278">
        <f>IF(H$16=0,0,H$16/NFM!H$11*1000)</f>
        <v>184.16812622590999</v>
      </c>
      <c r="I230" s="278">
        <f>IF(I$16=0,0,I$16/NFM!I$11*1000)</f>
        <v>174.35272664908533</v>
      </c>
      <c r="J230" s="278">
        <f>IF(J$16=0,0,J$16/NFM!J$11*1000)</f>
        <v>172.04191098347553</v>
      </c>
      <c r="K230" s="278">
        <f>IF(K$16=0,0,K$16/NFM!K$11*1000)</f>
        <v>189.77502724143471</v>
      </c>
      <c r="L230" s="278">
        <f>IF(L$16=0,0,L$16/NFM!L$11*1000)</f>
        <v>167.47283344824399</v>
      </c>
      <c r="M230" s="278">
        <f>IF(M$16=0,0,M$16/NFM!M$11*1000)</f>
        <v>181.90587338886803</v>
      </c>
      <c r="N230" s="278">
        <f>IF(N$16=0,0,N$16/NFM!N$11*1000)</f>
        <v>178.9947469131618</v>
      </c>
      <c r="O230" s="278">
        <f>IF(O$16=0,0,O$16/NFM!O$11*1000)</f>
        <v>180.13887904662695</v>
      </c>
      <c r="P230" s="278">
        <f>IF(P$16=0,0,P$16/NFM!P$11*1000)</f>
        <v>177.51385759130318</v>
      </c>
      <c r="Q230" s="278">
        <f>IF(Q$16=0,0,Q$16/NFM!Q$11*1000)</f>
        <v>186.14853711892383</v>
      </c>
      <c r="R230" s="278">
        <f>IF(R$16=0,0,R$16/NFM!R$11*1000)</f>
        <v>187.04485437675567</v>
      </c>
      <c r="S230" s="278">
        <f>IF(S$16=0,0,S$16/NFM!S$11*1000)</f>
        <v>192.66392785845807</v>
      </c>
      <c r="T230" s="278">
        <f>IF(T$16=0,0,T$16/NFM!T$11*1000)</f>
        <v>190.10635177728233</v>
      </c>
      <c r="U230" s="278">
        <f>IF(U$16=0,0,U$16/NFM!U$11*1000)</f>
        <v>189.07739809871586</v>
      </c>
      <c r="V230" s="278">
        <f>IF(V$16=0,0,V$16/NFM!V$11*1000)</f>
        <v>190.1036095564514</v>
      </c>
      <c r="W230" s="278">
        <f>IF(W$16=0,0,W$16/NFM!W$11*1000)</f>
        <v>185.20449850986489</v>
      </c>
      <c r="DA230" s="79"/>
    </row>
    <row r="231" spans="1:105" ht="12" customHeight="1" x14ac:dyDescent="0.25">
      <c r="A231" s="41" t="s">
        <v>499</v>
      </c>
      <c r="B231" s="279">
        <f>IF(B$27=0,0,B$27/NFM!B$11*1000)</f>
        <v>165.95582050836933</v>
      </c>
      <c r="C231" s="279">
        <f>IF(C$27=0,0,C$27/NFM!C$11*1000)</f>
        <v>148.13503832415415</v>
      </c>
      <c r="D231" s="279">
        <f>IF(D$27=0,0,D$27/NFM!D$11*1000)</f>
        <v>145.94770932378506</v>
      </c>
      <c r="E231" s="279">
        <f>IF(E$27=0,0,E$27/NFM!E$11*1000)</f>
        <v>130.54465362603591</v>
      </c>
      <c r="F231" s="279">
        <f>IF(F$27=0,0,F$27/NFM!F$11*1000)</f>
        <v>136.24344778639698</v>
      </c>
      <c r="G231" s="279">
        <f>IF(G$27=0,0,G$27/NFM!G$11*1000)</f>
        <v>103.06196675908029</v>
      </c>
      <c r="H231" s="279">
        <f>IF(H$27=0,0,H$27/NFM!H$11*1000)</f>
        <v>120.34726227151093</v>
      </c>
      <c r="I231" s="279">
        <f>IF(I$27=0,0,I$27/NFM!I$11*1000)</f>
        <v>118.27309497926024</v>
      </c>
      <c r="J231" s="279">
        <f>IF(J$27=0,0,J$27/NFM!J$11*1000)</f>
        <v>114.08596663672932</v>
      </c>
      <c r="K231" s="279">
        <f>IF(K$27=0,0,K$27/NFM!K$11*1000)</f>
        <v>117.78692912705883</v>
      </c>
      <c r="L231" s="279">
        <f>IF(L$27=0,0,L$27/NFM!L$11*1000)</f>
        <v>113.81199456425823</v>
      </c>
      <c r="M231" s="279">
        <f>IF(M$27=0,0,M$27/NFM!M$11*1000)</f>
        <v>115.76465443125801</v>
      </c>
      <c r="N231" s="279">
        <f>IF(N$27=0,0,N$27/NFM!N$11*1000)</f>
        <v>112.97832930300292</v>
      </c>
      <c r="O231" s="279">
        <f>IF(O$27=0,0,O$27/NFM!O$11*1000)</f>
        <v>113.37785051477741</v>
      </c>
      <c r="P231" s="279">
        <f>IF(P$27=0,0,P$27/NFM!P$11*1000)</f>
        <v>114.2222982734415</v>
      </c>
      <c r="Q231" s="279">
        <f>IF(Q$27=0,0,Q$27/NFM!Q$11*1000)</f>
        <v>115.76345754435977</v>
      </c>
      <c r="R231" s="279">
        <f>IF(R$27=0,0,R$27/NFM!R$11*1000)</f>
        <v>115.1735483211861</v>
      </c>
      <c r="S231" s="279">
        <f>IF(S$27=0,0,S$27/NFM!S$11*1000)</f>
        <v>121.26452919863068</v>
      </c>
      <c r="T231" s="279">
        <f>IF(T$27=0,0,T$27/NFM!T$11*1000)</f>
        <v>120.1614405349229</v>
      </c>
      <c r="U231" s="279">
        <f>IF(U$27=0,0,U$27/NFM!U$11*1000)</f>
        <v>112.12446182829498</v>
      </c>
      <c r="V231" s="279">
        <f>IF(V$27=0,0,V$27/NFM!V$11*1000)</f>
        <v>102.32947831733782</v>
      </c>
      <c r="W231" s="279">
        <f>IF(W$27=0,0,W$27/NFM!W$11*1000)</f>
        <v>107.62991551014659</v>
      </c>
      <c r="DA231" s="82"/>
    </row>
    <row r="232" spans="1:105" ht="12" customHeight="1" x14ac:dyDescent="0.25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DA232" s="124"/>
    </row>
    <row r="233" spans="1:105" ht="12" customHeight="1" x14ac:dyDescent="0.25">
      <c r="A233" s="35" t="s">
        <v>44</v>
      </c>
      <c r="B233" s="274">
        <f t="shared" ref="B233:W233" si="58">SUM(B$234:B$241)</f>
        <v>1423.6199305646048</v>
      </c>
      <c r="C233" s="274">
        <f t="shared" si="58"/>
        <v>1265.5714687156706</v>
      </c>
      <c r="D233" s="274">
        <f t="shared" si="58"/>
        <v>1324.4477375367737</v>
      </c>
      <c r="E233" s="274">
        <f t="shared" si="58"/>
        <v>1266.119450044888</v>
      </c>
      <c r="F233" s="274">
        <f t="shared" si="58"/>
        <v>1308.8837136468417</v>
      </c>
      <c r="G233" s="274">
        <f t="shared" si="58"/>
        <v>1404.3804793323411</v>
      </c>
      <c r="H233" s="274">
        <f t="shared" si="58"/>
        <v>1402.1483605785859</v>
      </c>
      <c r="I233" s="274">
        <f t="shared" si="58"/>
        <v>1347.4822834280667</v>
      </c>
      <c r="J233" s="274">
        <f t="shared" si="58"/>
        <v>1328.5934520905757</v>
      </c>
      <c r="K233" s="274">
        <f t="shared" si="58"/>
        <v>1427.9845141481574</v>
      </c>
      <c r="L233" s="274">
        <f t="shared" si="58"/>
        <v>1306.169180755863</v>
      </c>
      <c r="M233" s="274">
        <f t="shared" si="58"/>
        <v>1382.135078288786</v>
      </c>
      <c r="N233" s="274">
        <f t="shared" si="58"/>
        <v>1355.663952154217</v>
      </c>
      <c r="O233" s="274">
        <f t="shared" si="58"/>
        <v>1362.822893070841</v>
      </c>
      <c r="P233" s="274">
        <f t="shared" si="58"/>
        <v>1301.3975065213963</v>
      </c>
      <c r="Q233" s="274">
        <f t="shared" si="58"/>
        <v>1303.3700900320503</v>
      </c>
      <c r="R233" s="274">
        <f t="shared" si="58"/>
        <v>1304.6758347764921</v>
      </c>
      <c r="S233" s="274">
        <f t="shared" si="58"/>
        <v>1309.453023360317</v>
      </c>
      <c r="T233" s="274">
        <f t="shared" si="58"/>
        <v>1294.1905381133265</v>
      </c>
      <c r="U233" s="274">
        <f t="shared" si="58"/>
        <v>1256.2645569919205</v>
      </c>
      <c r="V233" s="274">
        <f t="shared" si="58"/>
        <v>1219.5343088841687</v>
      </c>
      <c r="W233" s="274">
        <f t="shared" si="58"/>
        <v>1138.9328844318345</v>
      </c>
      <c r="DA233" s="111"/>
    </row>
    <row r="234" spans="1:105" ht="12" customHeight="1" x14ac:dyDescent="0.25">
      <c r="A234" s="55" t="s">
        <v>92</v>
      </c>
      <c r="B234" s="275">
        <f>IF(B$35=0,0,B$35/NFM!B$13*1000)</f>
        <v>1.6496756552325427</v>
      </c>
      <c r="C234" s="275">
        <f>IF(C$35=0,0,C$35/NFM!C$13*1000)</f>
        <v>1.4665307762794544</v>
      </c>
      <c r="D234" s="275">
        <f>IF(D$35=0,0,D$35/NFM!D$13*1000)</f>
        <v>1.5347559712627208</v>
      </c>
      <c r="E234" s="275">
        <f>IF(E$35=0,0,E$35/NFM!E$13*1000)</f>
        <v>1.4671657712237067</v>
      </c>
      <c r="F234" s="275">
        <f>IF(F$35=0,0,F$35/NFM!F$13*1000)</f>
        <v>1.5167205456847388</v>
      </c>
      <c r="G234" s="275">
        <f>IF(G$35=0,0,G$35/NFM!G$13*1000)</f>
        <v>1.6273811834877439</v>
      </c>
      <c r="H234" s="275">
        <f>IF(H$35=0,0,H$35/NFM!H$13*1000)</f>
        <v>1.6247946279831817</v>
      </c>
      <c r="I234" s="275">
        <f>IF(I$35=0,0,I$35/NFM!I$13*1000)</f>
        <v>1.5614481583908364</v>
      </c>
      <c r="J234" s="275">
        <f>IF(J$35=0,0,J$35/NFM!J$13*1000)</f>
        <v>1.5395599812564584</v>
      </c>
      <c r="K234" s="275">
        <f>IF(K$35=0,0,K$35/NFM!K$13*1000)</f>
        <v>1.6547332883333032</v>
      </c>
      <c r="L234" s="275">
        <f>IF(L$35=0,0,L$35/NFM!L$13*1000)</f>
        <v>1.5135749738027704</v>
      </c>
      <c r="M234" s="275">
        <f>IF(M$35=0,0,M$35/NFM!M$13*1000)</f>
        <v>1.6016034490277034</v>
      </c>
      <c r="N234" s="275">
        <f>IF(N$35=0,0,N$35/NFM!N$13*1000)</f>
        <v>1.5709289892132756</v>
      </c>
      <c r="O234" s="275">
        <f>IF(O$35=0,0,O$35/NFM!O$13*1000)</f>
        <v>1.5792246939126471</v>
      </c>
      <c r="P234" s="275">
        <f>IF(P$35=0,0,P$35/NFM!P$13*1000)</f>
        <v>1.5080456083800964</v>
      </c>
      <c r="Q234" s="275">
        <f>IF(Q$35=0,0,Q$35/NFM!Q$13*1000)</f>
        <v>1.5103314172002176</v>
      </c>
      <c r="R234" s="275">
        <f>IF(R$35=0,0,R$35/NFM!R$13*1000)</f>
        <v>1.5118445003418477</v>
      </c>
      <c r="S234" s="275">
        <f>IF(S$35=0,0,S$35/NFM!S$13*1000)</f>
        <v>1.5173802557339984</v>
      </c>
      <c r="T234" s="275">
        <f>IF(T$35=0,0,T$35/NFM!T$13*1000)</f>
        <v>1.4996942499339461</v>
      </c>
      <c r="U234" s="275">
        <f>IF(U$35=0,0,U$35/NFM!U$13*1000)</f>
        <v>1.4557460258230899</v>
      </c>
      <c r="V234" s="275">
        <f>IF(V$35=0,0,V$35/NFM!V$13*1000)</f>
        <v>1.4131834044288285</v>
      </c>
      <c r="W234" s="275">
        <f>IF(W$35=0,0,W$35/NFM!W$13*1000)</f>
        <v>1.319783329843208</v>
      </c>
      <c r="DA234" s="76"/>
    </row>
    <row r="235" spans="1:105" ht="12" customHeight="1" x14ac:dyDescent="0.25">
      <c r="A235" s="202" t="s">
        <v>93</v>
      </c>
      <c r="B235" s="276">
        <f>IF(B$36=0,0,B$36/NFM!B$13*1000)</f>
        <v>0.76664752245825152</v>
      </c>
      <c r="C235" s="276">
        <f>IF(C$36=0,0,C$36/NFM!C$13*1000)</f>
        <v>0.68153529615185726</v>
      </c>
      <c r="D235" s="276">
        <f>IF(D$36=0,0,D$36/NFM!D$13*1000)</f>
        <v>0.7132413327519912</v>
      </c>
      <c r="E235" s="276">
        <f>IF(E$36=0,0,E$36/NFM!E$13*1000)</f>
        <v>0.68183039494854536</v>
      </c>
      <c r="F235" s="276">
        <f>IF(F$36=0,0,F$36/NFM!F$13*1000)</f>
        <v>0.70485979769570095</v>
      </c>
      <c r="G235" s="276">
        <f>IF(G$36=0,0,G$36/NFM!G$13*1000)</f>
        <v>0.75628669699934892</v>
      </c>
      <c r="H235" s="276">
        <f>IF(H$36=0,0,H$36/NFM!H$13*1000)</f>
        <v>0.75508465685104231</v>
      </c>
      <c r="I235" s="276">
        <f>IF(I$36=0,0,I$36/NFM!I$13*1000)</f>
        <v>0.72564589183356232</v>
      </c>
      <c r="J235" s="276">
        <f>IF(J$36=0,0,J$36/NFM!J$13*1000)</f>
        <v>0.71547388213094409</v>
      </c>
      <c r="K235" s="276">
        <f>IF(K$36=0,0,K$36/NFM!K$13*1000)</f>
        <v>0.76899793714364928</v>
      </c>
      <c r="L235" s="276">
        <f>IF(L$36=0,0,L$36/NFM!L$13*1000)</f>
        <v>0.70339796798246179</v>
      </c>
      <c r="M235" s="276">
        <f>IF(M$36=0,0,M$36/NFM!M$13*1000)</f>
        <v>0.74430710804457911</v>
      </c>
      <c r="N235" s="276">
        <f>IF(N$36=0,0,N$36/NFM!N$13*1000)</f>
        <v>0.73005188245227215</v>
      </c>
      <c r="O235" s="276">
        <f>IF(O$36=0,0,O$36/NFM!O$13*1000)</f>
        <v>0.73390711389406849</v>
      </c>
      <c r="P235" s="276">
        <f>IF(P$36=0,0,P$36/NFM!P$13*1000)</f>
        <v>0.70082832692083086</v>
      </c>
      <c r="Q235" s="276">
        <f>IF(Q$36=0,0,Q$36/NFM!Q$13*1000)</f>
        <v>0.70189060220094424</v>
      </c>
      <c r="R235" s="276">
        <f>IF(R$36=0,0,R$36/NFM!R$13*1000)</f>
        <v>0.70259377160162328</v>
      </c>
      <c r="S235" s="276">
        <f>IF(S$36=0,0,S$36/NFM!S$13*1000)</f>
        <v>0.70516638224958061</v>
      </c>
      <c r="T235" s="276">
        <f>IF(T$36=0,0,T$36/NFM!T$13*1000)</f>
        <v>0.69694723172396955</v>
      </c>
      <c r="U235" s="276">
        <f>IF(U$36=0,0,U$36/NFM!U$13*1000)</f>
        <v>0.67652333989762214</v>
      </c>
      <c r="V235" s="276">
        <f>IF(V$36=0,0,V$36/NFM!V$13*1000)</f>
        <v>0.65674337397660032</v>
      </c>
      <c r="W235" s="276">
        <f>IF(W$36=0,0,W$36/NFM!W$13*1000)</f>
        <v>0.61333791087762024</v>
      </c>
      <c r="DA235" s="77"/>
    </row>
    <row r="236" spans="1:105" ht="12" customHeight="1" x14ac:dyDescent="0.25">
      <c r="A236" s="202" t="s">
        <v>94</v>
      </c>
      <c r="B236" s="276">
        <f>IF(B$37=0,0,B$37/NFM!B$13*1000)</f>
        <v>22.48193772981563</v>
      </c>
      <c r="C236" s="276">
        <f>IF(C$37=0,0,C$37/NFM!C$13*1000)</f>
        <v>19.986021789553103</v>
      </c>
      <c r="D236" s="276">
        <f>IF(D$37=0,0,D$37/NFM!D$13*1000)</f>
        <v>20.915801277025825</v>
      </c>
      <c r="E236" s="276">
        <f>IF(E$37=0,0,E$37/NFM!E$13*1000)</f>
        <v>19.994675561432533</v>
      </c>
      <c r="F236" s="276">
        <f>IF(F$37=0,0,F$37/NFM!F$13*1000)</f>
        <v>20.670012770970807</v>
      </c>
      <c r="G236" s="276">
        <f>IF(G$37=0,0,G$37/NFM!G$13*1000)</f>
        <v>22.178106534940518</v>
      </c>
      <c r="H236" s="276">
        <f>IF(H$37=0,0,H$37/NFM!H$13*1000)</f>
        <v>22.142856708949676</v>
      </c>
      <c r="I236" s="276">
        <f>IF(I$37=0,0,I$37/NFM!I$13*1000)</f>
        <v>21.279564958076374</v>
      </c>
      <c r="J236" s="276">
        <f>IF(J$37=0,0,J$37/NFM!J$13*1000)</f>
        <v>20.981270785040952</v>
      </c>
      <c r="K236" s="276">
        <f>IF(K$37=0,0,K$37/NFM!K$13*1000)</f>
        <v>22.550863637809069</v>
      </c>
      <c r="L236" s="276">
        <f>IF(L$37=0,0,L$37/NFM!L$13*1000)</f>
        <v>20.627144616281871</v>
      </c>
      <c r="M236" s="276">
        <f>IF(M$37=0,0,M$37/NFM!M$13*1000)</f>
        <v>21.82680510237822</v>
      </c>
      <c r="N236" s="276">
        <f>IF(N$37=0,0,N$37/NFM!N$13*1000)</f>
        <v>21.408770627991505</v>
      </c>
      <c r="O236" s="276">
        <f>IF(O$37=0,0,O$37/NFM!O$13*1000)</f>
        <v>21.521825285665965</v>
      </c>
      <c r="P236" s="276">
        <f>IF(P$37=0,0,P$37/NFM!P$13*1000)</f>
        <v>20.551789895053098</v>
      </c>
      <c r="Q236" s="276">
        <f>IF(Q$37=0,0,Q$37/NFM!Q$13*1000)</f>
        <v>20.582941116442122</v>
      </c>
      <c r="R236" s="276">
        <f>IF(R$37=0,0,R$37/NFM!R$13*1000)</f>
        <v>20.603561558322479</v>
      </c>
      <c r="S236" s="276">
        <f>IF(S$37=0,0,S$37/NFM!S$13*1000)</f>
        <v>20.679003362666911</v>
      </c>
      <c r="T236" s="276">
        <f>IF(T$37=0,0,T$37/NFM!T$13*1000)</f>
        <v>20.437976782790589</v>
      </c>
      <c r="U236" s="276">
        <f>IF(U$37=0,0,U$37/NFM!U$13*1000)</f>
        <v>19.839046178060904</v>
      </c>
      <c r="V236" s="276">
        <f>IF(V$37=0,0,V$37/NFM!V$13*1000)</f>
        <v>19.25899869977729</v>
      </c>
      <c r="W236" s="276">
        <f>IF(W$37=0,0,W$37/NFM!W$13*1000)</f>
        <v>17.986133543445664</v>
      </c>
      <c r="DA236" s="77"/>
    </row>
    <row r="237" spans="1:105" ht="12" customHeight="1" x14ac:dyDescent="0.25">
      <c r="A237" s="202" t="s">
        <v>95</v>
      </c>
      <c r="B237" s="276">
        <f>IF(B$38=0,0,B$38/NFM!B$13*1000)</f>
        <v>0.54989188507751396</v>
      </c>
      <c r="C237" s="276">
        <f>IF(C$38=0,0,C$38/NFM!C$13*1000)</f>
        <v>0.48884359209315142</v>
      </c>
      <c r="D237" s="276">
        <f>IF(D$38=0,0,D$38/NFM!D$13*1000)</f>
        <v>0.51158532375424004</v>
      </c>
      <c r="E237" s="276">
        <f>IF(E$38=0,0,E$38/NFM!E$13*1000)</f>
        <v>0.48905525707456882</v>
      </c>
      <c r="F237" s="276">
        <f>IF(F$38=0,0,F$38/NFM!F$13*1000)</f>
        <v>0.50557351522824612</v>
      </c>
      <c r="G237" s="276">
        <f>IF(G$38=0,0,G$38/NFM!G$13*1000)</f>
        <v>0.54246039449591443</v>
      </c>
      <c r="H237" s="276">
        <f>IF(H$38=0,0,H$38/NFM!H$13*1000)</f>
        <v>0.54159820932772695</v>
      </c>
      <c r="I237" s="276">
        <f>IF(I$38=0,0,I$38/NFM!I$13*1000)</f>
        <v>0.5204827194636118</v>
      </c>
      <c r="J237" s="276">
        <f>IF(J$38=0,0,J$38/NFM!J$13*1000)</f>
        <v>0.51318666041881922</v>
      </c>
      <c r="K237" s="276">
        <f>IF(K$38=0,0,K$38/NFM!K$13*1000)</f>
        <v>0.55157776277776749</v>
      </c>
      <c r="L237" s="276">
        <f>IF(L$38=0,0,L$38/NFM!L$13*1000)</f>
        <v>0.50452499126758998</v>
      </c>
      <c r="M237" s="276">
        <f>IF(M$38=0,0,M$38/NFM!M$13*1000)</f>
        <v>0.53386781634256764</v>
      </c>
      <c r="N237" s="276">
        <f>IF(N$38=0,0,N$38/NFM!N$13*1000)</f>
        <v>0.52364299640442513</v>
      </c>
      <c r="O237" s="276">
        <f>IF(O$38=0,0,O$38/NFM!O$13*1000)</f>
        <v>0.52640823130421555</v>
      </c>
      <c r="P237" s="276">
        <f>IF(P$38=0,0,P$38/NFM!P$13*1000)</f>
        <v>0.5026818694600319</v>
      </c>
      <c r="Q237" s="276">
        <f>IF(Q$38=0,0,Q$38/NFM!Q$13*1000)</f>
        <v>0.50344380573340564</v>
      </c>
      <c r="R237" s="276">
        <f>IF(R$38=0,0,R$38/NFM!R$13*1000)</f>
        <v>0.50394816678061571</v>
      </c>
      <c r="S237" s="276">
        <f>IF(S$38=0,0,S$38/NFM!S$13*1000)</f>
        <v>0.50579341857799953</v>
      </c>
      <c r="T237" s="276">
        <f>IF(T$38=0,0,T$38/NFM!T$13*1000)</f>
        <v>0.49989808331131536</v>
      </c>
      <c r="U237" s="276">
        <f>IF(U$38=0,0,U$38/NFM!U$13*1000)</f>
        <v>0.48524867527436322</v>
      </c>
      <c r="V237" s="276">
        <f>IF(V$38=0,0,V$38/NFM!V$13*1000)</f>
        <v>0.47106113480960937</v>
      </c>
      <c r="W237" s="276">
        <f>IF(W$38=0,0,W$38/NFM!W$13*1000)</f>
        <v>0.43992777661440252</v>
      </c>
      <c r="DA237" s="77"/>
    </row>
    <row r="238" spans="1:105" ht="12" customHeight="1" x14ac:dyDescent="0.25">
      <c r="A238" s="56" t="s">
        <v>96</v>
      </c>
      <c r="B238" s="277">
        <f>IF(B$39=0,0,B$39/NFM!B$13*1000)</f>
        <v>3.1382406547880333</v>
      </c>
      <c r="C238" s="277">
        <f>IF(C$39=0,0,C$39/NFM!C$13*1000)</f>
        <v>2.6853997186220506</v>
      </c>
      <c r="D238" s="277">
        <f>IF(D$39=0,0,D$39/NFM!D$13*1000)</f>
        <v>2.8043475915852007</v>
      </c>
      <c r="E238" s="277">
        <f>IF(E$39=0,0,E$39/NFM!E$13*1000)</f>
        <v>2.5700261939482787</v>
      </c>
      <c r="F238" s="277">
        <f>IF(F$39=0,0,F$39/NFM!F$13*1000)</f>
        <v>2.6686151997713377</v>
      </c>
      <c r="G238" s="277">
        <f>IF(G$39=0,0,G$39/NFM!G$13*1000)</f>
        <v>2.9798418839348972</v>
      </c>
      <c r="H238" s="277">
        <f>IF(H$39=0,0,H$39/NFM!H$13*1000)</f>
        <v>2.8883294173020202</v>
      </c>
      <c r="I238" s="277">
        <f>IF(I$39=0,0,I$39/NFM!I$13*1000)</f>
        <v>2.7155718898308758</v>
      </c>
      <c r="J238" s="277">
        <f>IF(J$39=0,0,J$39/NFM!J$13*1000)</f>
        <v>2.7267905538861568</v>
      </c>
      <c r="K238" s="277">
        <f>IF(K$39=0,0,K$39/NFM!K$13*1000)</f>
        <v>3.1949142871264407</v>
      </c>
      <c r="L238" s="277">
        <f>IF(L$39=0,0,L$39/NFM!L$13*1000)</f>
        <v>2.6365240113477575</v>
      </c>
      <c r="M238" s="277">
        <f>IF(M$39=0,0,M$39/NFM!M$13*1000)</f>
        <v>2.813389317105313</v>
      </c>
      <c r="N238" s="277">
        <f>IF(N$39=0,0,N$39/NFM!N$13*1000)</f>
        <v>2.8285230225139442</v>
      </c>
      <c r="O238" s="277">
        <f>IF(O$39=0,0,O$39/NFM!O$13*1000)</f>
        <v>2.8619200912682148</v>
      </c>
      <c r="P238" s="277">
        <f>IF(P$39=0,0,P$39/NFM!P$13*1000)</f>
        <v>2.6863002198408186</v>
      </c>
      <c r="Q238" s="277">
        <f>IF(Q$39=0,0,Q$39/NFM!Q$13*1000)</f>
        <v>2.7590670740257335</v>
      </c>
      <c r="R238" s="277">
        <f>IF(R$39=0,0,R$39/NFM!R$13*1000)</f>
        <v>2.7820874296662845</v>
      </c>
      <c r="S238" s="277">
        <f>IF(S$39=0,0,S$39/NFM!S$13*1000)</f>
        <v>2.780650543158556</v>
      </c>
      <c r="T238" s="277">
        <f>IF(T$39=0,0,T$39/NFM!T$13*1000)</f>
        <v>2.7190873721297382</v>
      </c>
      <c r="U238" s="277">
        <f>IF(U$39=0,0,U$39/NFM!U$13*1000)</f>
        <v>2.6299890951043907</v>
      </c>
      <c r="V238" s="277">
        <f>IF(V$39=0,0,V$39/NFM!V$13*1000)</f>
        <v>2.5229897029921196</v>
      </c>
      <c r="W238" s="277">
        <f>IF(W$39=0,0,W$39/NFM!W$13*1000)</f>
        <v>2.3581108970898996</v>
      </c>
      <c r="DA238" s="78"/>
    </row>
    <row r="239" spans="1:105" ht="12" customHeight="1" x14ac:dyDescent="0.25">
      <c r="A239" s="203" t="s">
        <v>517</v>
      </c>
      <c r="B239" s="278">
        <f>IF(B$45=0,0,B$45/NFM!B$13*1000)</f>
        <v>1166.896702051522</v>
      </c>
      <c r="C239" s="278">
        <f>IF(C$45=0,0,C$45/NFM!C$13*1000)</f>
        <v>1052.4069443348478</v>
      </c>
      <c r="D239" s="278">
        <f>IF(D$45=0,0,D$45/NFM!D$13*1000)</f>
        <v>1098.8823492845488</v>
      </c>
      <c r="E239" s="278">
        <f>IF(E$45=0,0,E$45/NFM!E$13*1000)</f>
        <v>1062.1273147987349</v>
      </c>
      <c r="F239" s="278">
        <f>IF(F$45=0,0,F$45/NFM!F$13*1000)</f>
        <v>1096.8643176625055</v>
      </c>
      <c r="G239" s="278">
        <f>IF(G$45=0,0,G$45/NFM!G$13*1000)</f>
        <v>1159.543679156933</v>
      </c>
      <c r="H239" s="278">
        <f>IF(H$45=0,0,H$45/NFM!H$13*1000)</f>
        <v>1172.4739432082033</v>
      </c>
      <c r="I239" s="278">
        <f>IF(I$45=0,0,I$45/NFM!I$13*1000)</f>
        <v>1132.1676199343719</v>
      </c>
      <c r="J239" s="278">
        <f>IF(J$45=0,0,J$45/NFM!J$13*1000)</f>
        <v>1112.1982960038761</v>
      </c>
      <c r="K239" s="278">
        <f>IF(K$45=0,0,K$45/NFM!K$13*1000)</f>
        <v>1175.9178421144979</v>
      </c>
      <c r="L239" s="278">
        <f>IF(L$45=0,0,L$45/NFM!L$13*1000)</f>
        <v>1097.9388954580149</v>
      </c>
      <c r="M239" s="278">
        <f>IF(M$45=0,0,M$45/NFM!M$13*1000)</f>
        <v>1158.7573179580827</v>
      </c>
      <c r="N239" s="278">
        <f>IF(N$45=0,0,N$45/NFM!N$13*1000)</f>
        <v>1131.7887417998497</v>
      </c>
      <c r="O239" s="278">
        <f>IF(O$45=0,0,O$45/NFM!O$13*1000)</f>
        <v>1136.3073442494913</v>
      </c>
      <c r="P239" s="278">
        <f>IF(P$45=0,0,P$45/NFM!P$13*1000)</f>
        <v>1089.0060083984665</v>
      </c>
      <c r="Q239" s="278">
        <f>IF(Q$45=0,0,Q$45/NFM!Q$13*1000)</f>
        <v>1085.3402765096598</v>
      </c>
      <c r="R239" s="278">
        <f>IF(R$45=0,0,R$45/NFM!R$13*1000)</f>
        <v>1084.8837562165299</v>
      </c>
      <c r="S239" s="278">
        <f>IF(S$45=0,0,S$45/NFM!S$13*1000)</f>
        <v>1090.2407057940438</v>
      </c>
      <c r="T239" s="278">
        <f>IF(T$45=0,0,T$45/NFM!T$13*1000)</f>
        <v>1079.4885029919096</v>
      </c>
      <c r="U239" s="278">
        <f>IF(U$45=0,0,U$45/NFM!U$13*1000)</f>
        <v>1046.7533188591467</v>
      </c>
      <c r="V239" s="278">
        <f>IF(V$45=0,0,V$45/NFM!V$13*1000)</f>
        <v>1015.5357507890477</v>
      </c>
      <c r="W239" s="278">
        <f>IF(W$45=0,0,W$45/NFM!W$13*1000)</f>
        <v>950.30884243042794</v>
      </c>
      <c r="DA239" s="79"/>
    </row>
    <row r="240" spans="1:105" ht="12" customHeight="1" x14ac:dyDescent="0.25">
      <c r="A240" s="203" t="s">
        <v>519</v>
      </c>
      <c r="B240" s="278">
        <f>IF(B$46=0,0,B$46/NFM!B$13*1000)</f>
        <v>178.07408255230501</v>
      </c>
      <c r="C240" s="278">
        <f>IF(C$46=0,0,C$46/NFM!C$13*1000)</f>
        <v>145.82951061438763</v>
      </c>
      <c r="D240" s="278">
        <f>IF(D$46=0,0,D$46/NFM!D$13*1000)</f>
        <v>152.31017878797448</v>
      </c>
      <c r="E240" s="278">
        <f>IF(E$46=0,0,E$46/NFM!E$13*1000)</f>
        <v>138.94136154164227</v>
      </c>
      <c r="F240" s="278">
        <f>IF(F$46=0,0,F$46/NFM!F$13*1000)</f>
        <v>144.39627964315775</v>
      </c>
      <c r="G240" s="278">
        <f>IF(G$46=0,0,G$46/NFM!G$13*1000)</f>
        <v>162.3306222690143</v>
      </c>
      <c r="H240" s="278">
        <f>IF(H$46=0,0,H$46/NFM!H$13*1000)</f>
        <v>156.557169377809</v>
      </c>
      <c r="I240" s="278">
        <f>IF(I$46=0,0,I$46/NFM!I$13*1000)</f>
        <v>146.74178977088528</v>
      </c>
      <c r="J240" s="278">
        <f>IF(J$46=0,0,J$46/NFM!J$13*1000)</f>
        <v>147.63703321950712</v>
      </c>
      <c r="K240" s="278">
        <f>IF(K$46=0,0,K$46/NFM!K$13*1000)</f>
        <v>173.22881576905277</v>
      </c>
      <c r="L240" s="278">
        <f>IF(L$46=0,0,L$46/NFM!L$13*1000)</f>
        <v>141.86531290078719</v>
      </c>
      <c r="M240" s="278">
        <f>IF(M$46=0,0,M$46/NFM!M$13*1000)</f>
        <v>151.17507727567599</v>
      </c>
      <c r="N240" s="278">
        <f>IF(N$46=0,0,N$46/NFM!N$13*1000)</f>
        <v>152.05790242523852</v>
      </c>
      <c r="O240" s="278">
        <f>IF(O$46=0,0,O$46/NFM!O$13*1000)</f>
        <v>154.00611285822944</v>
      </c>
      <c r="P240" s="278">
        <f>IF(P$46=0,0,P$46/NFM!P$13*1000)</f>
        <v>144.30038819145304</v>
      </c>
      <c r="Q240" s="278">
        <f>IF(Q$46=0,0,Q$46/NFM!Q$13*1000)</f>
        <v>148.16469922183745</v>
      </c>
      <c r="R240" s="278">
        <f>IF(R$46=0,0,R$46/NFM!R$13*1000)</f>
        <v>149.35864403832267</v>
      </c>
      <c r="S240" s="278">
        <f>IF(S$46=0,0,S$46/NFM!S$13*1000)</f>
        <v>149.27083080408286</v>
      </c>
      <c r="T240" s="278">
        <f>IF(T$46=0,0,T$46/NFM!T$13*1000)</f>
        <v>146.0043506767029</v>
      </c>
      <c r="U240" s="278">
        <f>IF(U$46=0,0,U$46/NFM!U$13*1000)</f>
        <v>141.2055535531774</v>
      </c>
      <c r="V240" s="278">
        <f>IF(V$46=0,0,V$46/NFM!V$13*1000)</f>
        <v>135.34066303340038</v>
      </c>
      <c r="W240" s="278">
        <f>IF(W$46=0,0,W$46/NFM!W$13*1000)</f>
        <v>126.51100488851147</v>
      </c>
      <c r="DA240" s="79"/>
    </row>
    <row r="241" spans="1:105" ht="12" customHeight="1" x14ac:dyDescent="0.25">
      <c r="A241" s="41" t="s">
        <v>529</v>
      </c>
      <c r="B241" s="279">
        <f>IF(B$53=0,0,B$53/NFM!B$13*1000)</f>
        <v>50.062752513405606</v>
      </c>
      <c r="C241" s="279">
        <f>IF(C$53=0,0,C$53/NFM!C$13*1000)</f>
        <v>42.026682593735572</v>
      </c>
      <c r="D241" s="279">
        <f>IF(D$53=0,0,D$53/NFM!D$13*1000)</f>
        <v>46.775477967870344</v>
      </c>
      <c r="E241" s="279">
        <f>IF(E$53=0,0,E$53/NFM!E$13*1000)</f>
        <v>39.848020525883236</v>
      </c>
      <c r="F241" s="279">
        <f>IF(F$53=0,0,F$53/NFM!F$13*1000)</f>
        <v>41.55733451182757</v>
      </c>
      <c r="G241" s="279">
        <f>IF(G$53=0,0,G$53/NFM!G$13*1000)</f>
        <v>54.422101212535395</v>
      </c>
      <c r="H241" s="279">
        <f>IF(H$53=0,0,H$53/NFM!H$13*1000)</f>
        <v>45.164584372159894</v>
      </c>
      <c r="I241" s="279">
        <f>IF(I$53=0,0,I$53/NFM!I$13*1000)</f>
        <v>41.770160105214039</v>
      </c>
      <c r="J241" s="279">
        <f>IF(J$53=0,0,J$53/NFM!J$13*1000)</f>
        <v>42.281841004459345</v>
      </c>
      <c r="K241" s="279">
        <f>IF(K$53=0,0,K$53/NFM!K$13*1000)</f>
        <v>50.116769351416409</v>
      </c>
      <c r="L241" s="279">
        <f>IF(L$53=0,0,L$53/NFM!L$13*1000)</f>
        <v>40.37980583637848</v>
      </c>
      <c r="M241" s="279">
        <f>IF(M$53=0,0,M$53/NFM!M$13*1000)</f>
        <v>44.682710262128921</v>
      </c>
      <c r="N241" s="279">
        <f>IF(N$53=0,0,N$53/NFM!N$13*1000)</f>
        <v>44.755390410553325</v>
      </c>
      <c r="O241" s="279">
        <f>IF(O$53=0,0,O$53/NFM!O$13*1000)</f>
        <v>45.286150547074961</v>
      </c>
      <c r="P241" s="279">
        <f>IF(P$53=0,0,P$53/NFM!P$13*1000)</f>
        <v>42.141464011821952</v>
      </c>
      <c r="Q241" s="279">
        <f>IF(Q$53=0,0,Q$53/NFM!Q$13*1000)</f>
        <v>43.807440284950438</v>
      </c>
      <c r="R241" s="279">
        <f>IF(R$53=0,0,R$53/NFM!R$13*1000)</f>
        <v>44.3293990949266</v>
      </c>
      <c r="S241" s="279">
        <f>IF(S$53=0,0,S$53/NFM!S$13*1000)</f>
        <v>43.753492799803283</v>
      </c>
      <c r="T241" s="279">
        <f>IF(T$53=0,0,T$53/NFM!T$13*1000)</f>
        <v>42.844080724824387</v>
      </c>
      <c r="U241" s="279">
        <f>IF(U$53=0,0,U$53/NFM!U$13*1000)</f>
        <v>43.219131265435877</v>
      </c>
      <c r="V241" s="279">
        <f>IF(V$53=0,0,V$53/NFM!V$13*1000)</f>
        <v>44.334918745736111</v>
      </c>
      <c r="W241" s="279">
        <f>IF(W$53=0,0,W$53/NFM!W$13*1000)</f>
        <v>39.395743655024319</v>
      </c>
      <c r="DA241" s="82"/>
    </row>
    <row r="242" spans="1:105" ht="12" customHeight="1" x14ac:dyDescent="0.25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DA242" s="124"/>
    </row>
    <row r="243" spans="1:105" ht="12" customHeight="1" x14ac:dyDescent="0.25">
      <c r="A243" s="35" t="s">
        <v>81</v>
      </c>
      <c r="B243" s="274">
        <f t="shared" ref="B243:W243" si="59">SUM(B$244:B$251)</f>
        <v>225.33495640863171</v>
      </c>
      <c r="C243" s="274">
        <f t="shared" si="59"/>
        <v>200.31855807325817</v>
      </c>
      <c r="D243" s="274">
        <f t="shared" si="59"/>
        <v>209.63767561542713</v>
      </c>
      <c r="E243" s="274">
        <f t="shared" si="59"/>
        <v>200.40529424931253</v>
      </c>
      <c r="F243" s="274">
        <f t="shared" si="59"/>
        <v>210.28287935725413</v>
      </c>
      <c r="G243" s="274">
        <f t="shared" si="59"/>
        <v>225.62521622666225</v>
      </c>
      <c r="H243" s="274">
        <f t="shared" si="59"/>
        <v>225.26660808316331</v>
      </c>
      <c r="I243" s="274">
        <f t="shared" si="59"/>
        <v>205.78765650289995</v>
      </c>
      <c r="J243" s="274">
        <f t="shared" si="59"/>
        <v>202.90295190765167</v>
      </c>
      <c r="K243" s="274">
        <f t="shared" si="59"/>
        <v>218.08196686741005</v>
      </c>
      <c r="L243" s="274">
        <f t="shared" si="59"/>
        <v>199.47831449051557</v>
      </c>
      <c r="M243" s="274">
        <f t="shared" si="59"/>
        <v>211.07983550470567</v>
      </c>
      <c r="N243" s="274">
        <f t="shared" si="59"/>
        <v>194.62730835491575</v>
      </c>
      <c r="O243" s="274">
        <f t="shared" si="59"/>
        <v>195.65508916966718</v>
      </c>
      <c r="P243" s="274">
        <f t="shared" si="59"/>
        <v>194.47492402044765</v>
      </c>
      <c r="Q243" s="274">
        <f t="shared" si="59"/>
        <v>201.24887981708576</v>
      </c>
      <c r="R243" s="274">
        <f t="shared" si="59"/>
        <v>188.18090351711737</v>
      </c>
      <c r="S243" s="274">
        <f t="shared" si="59"/>
        <v>183.79095655193123</v>
      </c>
      <c r="T243" s="274">
        <f t="shared" si="59"/>
        <v>181.64875922765793</v>
      </c>
      <c r="U243" s="274">
        <f t="shared" si="59"/>
        <v>165.73242022735977</v>
      </c>
      <c r="V243" s="274">
        <f t="shared" si="59"/>
        <v>160.88679047479775</v>
      </c>
      <c r="W243" s="274">
        <f t="shared" si="59"/>
        <v>161.12416738344609</v>
      </c>
      <c r="DA243" s="111"/>
    </row>
    <row r="244" spans="1:105" ht="12" customHeight="1" x14ac:dyDescent="0.25">
      <c r="A244" s="55" t="s">
        <v>92</v>
      </c>
      <c r="B244" s="275">
        <f>IF(B$73=0,0,B$73/NFM!B$14*1000)</f>
        <v>0.38649717399924655</v>
      </c>
      <c r="C244" s="275">
        <f>IF(C$73=0,0,C$73/NFM!C$14*1000)</f>
        <v>0.34358875262337263</v>
      </c>
      <c r="D244" s="275">
        <f>IF(D$73=0,0,D$73/NFM!D$14*1000)</f>
        <v>0.35957301290699567</v>
      </c>
      <c r="E244" s="275">
        <f>IF(E$73=0,0,E$73/NFM!E$14*1000)</f>
        <v>0.34373752353515963</v>
      </c>
      <c r="F244" s="275">
        <f>IF(F$73=0,0,F$73/NFM!F$14*1000)</f>
        <v>0.36067967397213468</v>
      </c>
      <c r="G244" s="275">
        <f>IF(G$73=0,0,G$73/NFM!G$14*1000)</f>
        <v>0.38699503106134653</v>
      </c>
      <c r="H244" s="275">
        <f>IF(H$73=0,0,H$73/NFM!H$14*1000)</f>
        <v>0.38637994214545635</v>
      </c>
      <c r="I244" s="275">
        <f>IF(I$73=0,0,I$73/NFM!I$14*1000)</f>
        <v>0.35296941473233184</v>
      </c>
      <c r="J244" s="275">
        <f>IF(J$73=0,0,J$73/NFM!J$14*1000)</f>
        <v>0.34802153539888253</v>
      </c>
      <c r="K244" s="275">
        <f>IF(K$73=0,0,K$73/NFM!K$14*1000)</f>
        <v>0.37405676082304701</v>
      </c>
      <c r="L244" s="275">
        <f>IF(L$73=0,0,L$73/NFM!L$14*1000)</f>
        <v>0.34214755692343873</v>
      </c>
      <c r="M244" s="275">
        <f>IF(M$73=0,0,M$73/NFM!M$14*1000)</f>
        <v>0.36204662255255216</v>
      </c>
      <c r="N244" s="275">
        <f>IF(N$73=0,0,N$73/NFM!N$14*1000)</f>
        <v>0.33382705400497564</v>
      </c>
      <c r="O244" s="275">
        <f>IF(O$73=0,0,O$73/NFM!O$14*1000)</f>
        <v>0.33558991577613578</v>
      </c>
      <c r="P244" s="275">
        <f>IF(P$73=0,0,P$73/NFM!P$14*1000)</f>
        <v>0.33356568259763364</v>
      </c>
      <c r="Q244" s="275">
        <f>IF(Q$73=0,0,Q$73/NFM!Q$14*1000)</f>
        <v>0.34518445144724164</v>
      </c>
      <c r="R244" s="275">
        <f>IF(R$73=0,0,R$73/NFM!R$14*1000)</f>
        <v>0.32277010442212722</v>
      </c>
      <c r="S244" s="275">
        <f>IF(S$73=0,0,S$73/NFM!S$14*1000)</f>
        <v>0.31524041562867344</v>
      </c>
      <c r="T244" s="275">
        <f>IF(T$73=0,0,T$73/NFM!T$14*1000)</f>
        <v>0.31156609352072179</v>
      </c>
      <c r="U244" s="275">
        <f>IF(U$73=0,0,U$73/NFM!U$14*1000)</f>
        <v>0.28426620120903734</v>
      </c>
      <c r="V244" s="275">
        <f>IF(V$73=0,0,V$73/NFM!V$14*1000)</f>
        <v>0.2759549199259585</v>
      </c>
      <c r="W244" s="275">
        <f>IF(W$73=0,0,W$73/NFM!W$14*1000)</f>
        <v>0.27636207159848225</v>
      </c>
      <c r="DA244" s="76"/>
    </row>
    <row r="245" spans="1:105" ht="12" customHeight="1" x14ac:dyDescent="0.25">
      <c r="A245" s="202" t="s">
        <v>93</v>
      </c>
      <c r="B245" s="276">
        <f>IF(B$74=0,0,B$74/NFM!B$14*1000)</f>
        <v>0.20104377730277481</v>
      </c>
      <c r="C245" s="276">
        <f>IF(C$74=0,0,C$74/NFM!C$14*1000)</f>
        <v>0.17872415456855623</v>
      </c>
      <c r="D245" s="276">
        <f>IF(D$74=0,0,D$74/NFM!D$14*1000)</f>
        <v>0.18703866831146021</v>
      </c>
      <c r="E245" s="276">
        <f>IF(E$74=0,0,E$74/NFM!E$14*1000)</f>
        <v>0.17880154055756342</v>
      </c>
      <c r="F245" s="276">
        <f>IF(F$74=0,0,F$74/NFM!F$14*1000)</f>
        <v>0.18761431888718705</v>
      </c>
      <c r="G245" s="276">
        <f>IF(G$74=0,0,G$74/NFM!G$14*1000)</f>
        <v>0.20130274702119663</v>
      </c>
      <c r="H245" s="276">
        <f>IF(H$74=0,0,H$74/NFM!H$14*1000)</f>
        <v>0.20098279694821658</v>
      </c>
      <c r="I245" s="276">
        <f>IF(I$74=0,0,I$74/NFM!I$14*1000)</f>
        <v>0.18360368246903661</v>
      </c>
      <c r="J245" s="276">
        <f>IF(J$74=0,0,J$74/NFM!J$14*1000)</f>
        <v>0.18102994993551777</v>
      </c>
      <c r="K245" s="276">
        <f>IF(K$74=0,0,K$74/NFM!K$14*1000)</f>
        <v>0.19457266231305628</v>
      </c>
      <c r="L245" s="276">
        <f>IF(L$74=0,0,L$74/NFM!L$14*1000)</f>
        <v>0.17797448950800965</v>
      </c>
      <c r="M245" s="276">
        <f>IF(M$74=0,0,M$74/NFM!M$14*1000)</f>
        <v>0.18832536291149948</v>
      </c>
      <c r="N245" s="276">
        <f>IF(N$74=0,0,N$74/NFM!N$14*1000)</f>
        <v>0.17364642335819122</v>
      </c>
      <c r="O245" s="276">
        <f>IF(O$74=0,0,O$74/NFM!O$14*1000)</f>
        <v>0.17456340907808526</v>
      </c>
      <c r="P245" s="276">
        <f>IF(P$74=0,0,P$74/NFM!P$14*1000)</f>
        <v>0.17351046610275461</v>
      </c>
      <c r="Q245" s="276">
        <f>IF(Q$74=0,0,Q$74/NFM!Q$14*1000)</f>
        <v>0.17955418733611492</v>
      </c>
      <c r="R245" s="276">
        <f>IF(R$74=0,0,R$74/NFM!R$14*1000)</f>
        <v>0.16789494298750554</v>
      </c>
      <c r="S245" s="276">
        <f>IF(S$74=0,0,S$74/NFM!S$14*1000)</f>
        <v>0.16397823368459796</v>
      </c>
      <c r="T245" s="276">
        <f>IF(T$74=0,0,T$74/NFM!T$14*1000)</f>
        <v>0.16206696590489839</v>
      </c>
      <c r="U245" s="276">
        <f>IF(U$74=0,0,U$74/NFM!U$14*1000)</f>
        <v>0.14786641325011832</v>
      </c>
      <c r="V245" s="276">
        <f>IF(V$74=0,0,V$74/NFM!V$14*1000)</f>
        <v>0.14354314390745751</v>
      </c>
      <c r="W245" s="276">
        <f>IF(W$74=0,0,W$74/NFM!W$14*1000)</f>
        <v>0.14375493151079813</v>
      </c>
      <c r="DA245" s="77"/>
    </row>
    <row r="246" spans="1:105" ht="12" customHeight="1" x14ac:dyDescent="0.25">
      <c r="A246" s="202" t="s">
        <v>94</v>
      </c>
      <c r="B246" s="276">
        <f>IF(B$75=0,0,B$75/NFM!B$14*1000)</f>
        <v>4.7058096545879389</v>
      </c>
      <c r="C246" s="276">
        <f>IF(C$75=0,0,C$75/NFM!C$14*1000)</f>
        <v>4.1833766921826046</v>
      </c>
      <c r="D246" s="276">
        <f>IF(D$75=0,0,D$75/NFM!D$14*1000)</f>
        <v>4.3779936038298475</v>
      </c>
      <c r="E246" s="276">
        <f>IF(E$75=0,0,E$75/NFM!E$14*1000)</f>
        <v>4.1851880575433498</v>
      </c>
      <c r="F246" s="276">
        <f>IF(F$75=0,0,F$75/NFM!F$14*1000)</f>
        <v>4.3914677937464281</v>
      </c>
      <c r="G246" s="276">
        <f>IF(G$75=0,0,G$75/NFM!G$14*1000)</f>
        <v>4.7118713303957902</v>
      </c>
      <c r="H246" s="276">
        <f>IF(H$75=0,0,H$75/NFM!H$14*1000)</f>
        <v>4.7043822941141604</v>
      </c>
      <c r="I246" s="276">
        <f>IF(I$75=0,0,I$75/NFM!I$14*1000)</f>
        <v>4.2975912667990119</v>
      </c>
      <c r="J246" s="276">
        <f>IF(J$75=0,0,J$75/NFM!J$14*1000)</f>
        <v>4.2373481915491862</v>
      </c>
      <c r="K246" s="276">
        <f>IF(K$75=0,0,K$75/NFM!K$14*1000)</f>
        <v>4.5543409754618702</v>
      </c>
      <c r="L246" s="276">
        <f>IF(L$75=0,0,L$75/NFM!L$14*1000)</f>
        <v>4.1658293642973243</v>
      </c>
      <c r="M246" s="276">
        <f>IF(M$75=0,0,M$75/NFM!M$14*1000)</f>
        <v>4.4081111232706593</v>
      </c>
      <c r="N246" s="276">
        <f>IF(N$75=0,0,N$75/NFM!N$14*1000)</f>
        <v>4.0645227944210651</v>
      </c>
      <c r="O246" s="276">
        <f>IF(O$75=0,0,O$75/NFM!O$14*1000)</f>
        <v>4.0859865786360716</v>
      </c>
      <c r="P246" s="276">
        <f>IF(P$75=0,0,P$75/NFM!P$14*1000)</f>
        <v>4.0613404578482619</v>
      </c>
      <c r="Q246" s="276">
        <f>IF(Q$75=0,0,Q$75/NFM!Q$14*1000)</f>
        <v>4.202805178175085</v>
      </c>
      <c r="R246" s="276">
        <f>IF(R$75=0,0,R$75/NFM!R$14*1000)</f>
        <v>3.9298985239280513</v>
      </c>
      <c r="S246" s="276">
        <f>IF(S$75=0,0,S$75/NFM!S$14*1000)</f>
        <v>3.8382205386697512</v>
      </c>
      <c r="T246" s="276">
        <f>IF(T$75=0,0,T$75/NFM!T$14*1000)</f>
        <v>3.7934837032855473</v>
      </c>
      <c r="U246" s="276">
        <f>IF(U$75=0,0,U$75/NFM!U$14*1000)</f>
        <v>3.4610929241235082</v>
      </c>
      <c r="V246" s="276">
        <f>IF(V$75=0,0,V$75/NFM!V$14*1000)</f>
        <v>3.3598986325865035</v>
      </c>
      <c r="W246" s="276">
        <f>IF(W$75=0,0,W$75/NFM!W$14*1000)</f>
        <v>3.3648559217993008</v>
      </c>
      <c r="DA246" s="77"/>
    </row>
    <row r="247" spans="1:105" ht="12" customHeight="1" x14ac:dyDescent="0.25">
      <c r="A247" s="202" t="s">
        <v>95</v>
      </c>
      <c r="B247" s="276">
        <f>IF(B$76=0,0,B$76/NFM!B$14*1000)</f>
        <v>0.12883239133308225</v>
      </c>
      <c r="C247" s="276">
        <f>IF(C$76=0,0,C$76/NFM!C$14*1000)</f>
        <v>0.11452958420779087</v>
      </c>
      <c r="D247" s="276">
        <f>IF(D$76=0,0,D$76/NFM!D$14*1000)</f>
        <v>0.11985767096899855</v>
      </c>
      <c r="E247" s="276">
        <f>IF(E$76=0,0,E$76/NFM!E$14*1000)</f>
        <v>0.11457917451171987</v>
      </c>
      <c r="F247" s="276">
        <f>IF(F$76=0,0,F$76/NFM!F$14*1000)</f>
        <v>0.12022655799071158</v>
      </c>
      <c r="G247" s="276">
        <f>IF(G$76=0,0,G$76/NFM!G$14*1000)</f>
        <v>0.12899834368711546</v>
      </c>
      <c r="H247" s="276">
        <f>IF(H$76=0,0,H$76/NFM!H$14*1000)</f>
        <v>0.12879331404848543</v>
      </c>
      <c r="I247" s="276">
        <f>IF(I$76=0,0,I$76/NFM!I$14*1000)</f>
        <v>0.11765647157744395</v>
      </c>
      <c r="J247" s="276">
        <f>IF(J$76=0,0,J$76/NFM!J$14*1000)</f>
        <v>0.11600717846629423</v>
      </c>
      <c r="K247" s="276">
        <f>IF(K$76=0,0,K$76/NFM!K$14*1000)</f>
        <v>0.12468558694101572</v>
      </c>
      <c r="L247" s="276">
        <f>IF(L$76=0,0,L$76/NFM!L$14*1000)</f>
        <v>0.11404918564114624</v>
      </c>
      <c r="M247" s="276">
        <f>IF(M$76=0,0,M$76/NFM!M$14*1000)</f>
        <v>0.12068220751751738</v>
      </c>
      <c r="N247" s="276">
        <f>IF(N$76=0,0,N$76/NFM!N$14*1000)</f>
        <v>0.11127568466832526</v>
      </c>
      <c r="O247" s="276">
        <f>IF(O$76=0,0,O$76/NFM!O$14*1000)</f>
        <v>0.11186330525871192</v>
      </c>
      <c r="P247" s="276">
        <f>IF(P$76=0,0,P$76/NFM!P$14*1000)</f>
        <v>0.11118856086587788</v>
      </c>
      <c r="Q247" s="276">
        <f>IF(Q$76=0,0,Q$76/NFM!Q$14*1000)</f>
        <v>0.11506148381574723</v>
      </c>
      <c r="R247" s="276">
        <f>IF(R$76=0,0,R$76/NFM!R$14*1000)</f>
        <v>0.10759003480737571</v>
      </c>
      <c r="S247" s="276">
        <f>IF(S$76=0,0,S$76/NFM!S$14*1000)</f>
        <v>0.1050801385428911</v>
      </c>
      <c r="T247" s="276">
        <f>IF(T$76=0,0,T$76/NFM!T$14*1000)</f>
        <v>0.10385536450690727</v>
      </c>
      <c r="U247" s="276">
        <f>IF(U$76=0,0,U$76/NFM!U$14*1000)</f>
        <v>9.4755400403012474E-2</v>
      </c>
      <c r="V247" s="276">
        <f>IF(V$76=0,0,V$76/NFM!V$14*1000)</f>
        <v>9.1984973308652893E-2</v>
      </c>
      <c r="W247" s="276">
        <f>IF(W$76=0,0,W$76/NFM!W$14*1000)</f>
        <v>9.2120690532827371E-2</v>
      </c>
      <c r="DA247" s="77"/>
    </row>
    <row r="248" spans="1:105" ht="12" customHeight="1" x14ac:dyDescent="0.25">
      <c r="A248" s="56" t="s">
        <v>96</v>
      </c>
      <c r="B248" s="277">
        <f>IF(B$77=0,0,B$77/NFM!B$14*1000)</f>
        <v>0.58705442968792998</v>
      </c>
      <c r="C248" s="277">
        <f>IF(C$77=0,0,C$77/NFM!C$14*1000)</f>
        <v>0.5459956110092905</v>
      </c>
      <c r="D248" s="277">
        <f>IF(D$77=0,0,D$77/NFM!D$14*1000)</f>
        <v>0.55984858915819824</v>
      </c>
      <c r="E248" s="277">
        <f>IF(E$77=0,0,E$77/NFM!E$14*1000)</f>
        <v>0.55271132104748077</v>
      </c>
      <c r="F248" s="277">
        <f>IF(F$77=0,0,F$77/NFM!F$14*1000)</f>
        <v>0.57843977638403132</v>
      </c>
      <c r="G248" s="277">
        <f>IF(G$77=0,0,G$77/NFM!G$14*1000)</f>
        <v>0.58279379620272609</v>
      </c>
      <c r="H248" s="277">
        <f>IF(H$77=0,0,H$77/NFM!H$14*1000)</f>
        <v>0.617220284220242</v>
      </c>
      <c r="I248" s="277">
        <f>IF(I$77=0,0,I$77/NFM!I$14*1000)</f>
        <v>0.56970262249929637</v>
      </c>
      <c r="J248" s="277">
        <f>IF(J$77=0,0,J$77/NFM!J$14*1000)</f>
        <v>0.55816646973258843</v>
      </c>
      <c r="K248" s="277">
        <f>IF(K$77=0,0,K$77/NFM!K$14*1000)</f>
        <v>0.5911854002747996</v>
      </c>
      <c r="L248" s="277">
        <f>IF(L$77=0,0,L$77/NFM!L$14*1000)</f>
        <v>0.55477540420622173</v>
      </c>
      <c r="M248" s="277">
        <f>IF(M$77=0,0,M$77/NFM!M$14*1000)</f>
        <v>0.58031276829567069</v>
      </c>
      <c r="N248" s="277">
        <f>IF(N$77=0,0,N$77/NFM!N$14*1000)</f>
        <v>0.53394691886755363</v>
      </c>
      <c r="O248" s="277">
        <f>IF(O$77=0,0,O$77/NFM!O$14*1000)</f>
        <v>0.53592618857566043</v>
      </c>
      <c r="P248" s="277">
        <f>IF(P$77=0,0,P$77/NFM!P$14*1000)</f>
        <v>0.5360150936629875</v>
      </c>
      <c r="Q248" s="277">
        <f>IF(Q$77=0,0,Q$77/NFM!Q$14*1000)</f>
        <v>0.55103377971382916</v>
      </c>
      <c r="R248" s="277">
        <f>IF(R$77=0,0,R$77/NFM!R$14*1000)</f>
        <v>0.51434627122333187</v>
      </c>
      <c r="S248" s="277">
        <f>IF(S$77=0,0,S$77/NFM!S$14*1000)</f>
        <v>0.50464868345556635</v>
      </c>
      <c r="T248" s="277">
        <f>IF(T$77=0,0,T$77/NFM!T$14*1000)</f>
        <v>0.49906396686275134</v>
      </c>
      <c r="U248" s="277">
        <f>IF(U$77=0,0,U$77/NFM!U$14*1000)</f>
        <v>0.44938274556364177</v>
      </c>
      <c r="V248" s="277">
        <f>IF(V$77=0,0,V$77/NFM!V$14*1000)</f>
        <v>0.42736828443855746</v>
      </c>
      <c r="W248" s="277">
        <f>IF(W$77=0,0,W$77/NFM!W$14*1000)</f>
        <v>0.435327460198359</v>
      </c>
      <c r="DA248" s="78"/>
    </row>
    <row r="249" spans="1:105" ht="12" customHeight="1" x14ac:dyDescent="0.25">
      <c r="A249" s="203" t="s">
        <v>560</v>
      </c>
      <c r="B249" s="278">
        <f>IF(B$83=0,0,B$83/NFM!B$14*1000)</f>
        <v>53.608228335557385</v>
      </c>
      <c r="C249" s="278">
        <f>IF(C$83=0,0,C$83/NFM!C$14*1000)</f>
        <v>47.716023627692294</v>
      </c>
      <c r="D249" s="278">
        <f>IF(D$83=0,0,D$83/NFM!D$14*1000)</f>
        <v>48.933500867531947</v>
      </c>
      <c r="E249" s="278">
        <f>IF(E$83=0,0,E$83/NFM!E$14*1000)</f>
        <v>48.087364428158082</v>
      </c>
      <c r="F249" s="278">
        <f>IF(F$83=0,0,F$83/NFM!F$14*1000)</f>
        <v>50.369404002364924</v>
      </c>
      <c r="G249" s="278">
        <f>IF(G$83=0,0,G$83/NFM!G$14*1000)</f>
        <v>51.092925144560674</v>
      </c>
      <c r="H249" s="278">
        <f>IF(H$83=0,0,H$83/NFM!H$14*1000)</f>
        <v>53.839998761050268</v>
      </c>
      <c r="I249" s="278">
        <f>IF(I$83=0,0,I$83/NFM!I$14*1000)</f>
        <v>49.54266220886538</v>
      </c>
      <c r="J249" s="278">
        <f>IF(J$83=0,0,J$83/NFM!J$14*1000)</f>
        <v>48.634660271511571</v>
      </c>
      <c r="K249" s="278">
        <f>IF(K$83=0,0,K$83/NFM!K$14*1000)</f>
        <v>51.584976779684013</v>
      </c>
      <c r="L249" s="278">
        <f>IF(L$83=0,0,L$83/NFM!L$14*1000)</f>
        <v>48.039701693287803</v>
      </c>
      <c r="M249" s="278">
        <f>IF(M$83=0,0,M$83/NFM!M$14*1000)</f>
        <v>50.182362751934257</v>
      </c>
      <c r="N249" s="278">
        <f>IF(N$83=0,0,N$83/NFM!N$14*1000)</f>
        <v>46.194043193282724</v>
      </c>
      <c r="O249" s="278">
        <f>IF(O$83=0,0,O$83/NFM!O$14*1000)</f>
        <v>46.411333803377175</v>
      </c>
      <c r="P249" s="278">
        <f>IF(P$83=0,0,P$83/NFM!P$14*1000)</f>
        <v>46.337071721106639</v>
      </c>
      <c r="Q249" s="278">
        <f>IF(Q$83=0,0,Q$83/NFM!Q$14*1000)</f>
        <v>47.621088959422586</v>
      </c>
      <c r="R249" s="278">
        <f>IF(R$83=0,0,R$83/NFM!R$14*1000)</f>
        <v>44.437927696710247</v>
      </c>
      <c r="S249" s="278">
        <f>IF(S$83=0,0,S$83/NFM!S$14*1000)</f>
        <v>43.596968928610046</v>
      </c>
      <c r="T249" s="278">
        <f>IF(T$83=0,0,T$83/NFM!T$14*1000)</f>
        <v>43.125829603604529</v>
      </c>
      <c r="U249" s="278">
        <f>IF(U$83=0,0,U$83/NFM!U$14*1000)</f>
        <v>38.82869882060605</v>
      </c>
      <c r="V249" s="278">
        <f>IF(V$83=0,0,V$83/NFM!V$14*1000)</f>
        <v>36.893828549859712</v>
      </c>
      <c r="W249" s="278">
        <f>IF(W$83=0,0,W$83/NFM!W$14*1000)</f>
        <v>37.585363714167997</v>
      </c>
      <c r="DA249" s="79"/>
    </row>
    <row r="250" spans="1:105" ht="12" customHeight="1" x14ac:dyDescent="0.25">
      <c r="A250" s="203" t="s">
        <v>519</v>
      </c>
      <c r="B250" s="278">
        <f>IF(B$90=0,0,B$90/NFM!B$14*1000)</f>
        <v>102.81684090959142</v>
      </c>
      <c r="C250" s="278">
        <f>IF(C$90=0,0,C$90/NFM!C$14*1000)</f>
        <v>91.516003466070046</v>
      </c>
      <c r="D250" s="278">
        <f>IF(D$90=0,0,D$90/NFM!D$14*1000)</f>
        <v>93.851039850710521</v>
      </c>
      <c r="E250" s="278">
        <f>IF(E$90=0,0,E$90/NFM!E$14*1000)</f>
        <v>92.22820920743024</v>
      </c>
      <c r="F250" s="278">
        <f>IF(F$90=0,0,F$90/NFM!F$14*1000)</f>
        <v>96.605001859146839</v>
      </c>
      <c r="G250" s="278">
        <f>IF(G$90=0,0,G$90/NFM!G$14*1000)</f>
        <v>97.99266491912023</v>
      </c>
      <c r="H250" s="278">
        <f>IF(H$90=0,0,H$90/NFM!H$14*1000)</f>
        <v>103.26136041164038</v>
      </c>
      <c r="I250" s="278">
        <f>IF(I$90=0,0,I$90/NFM!I$14*1000)</f>
        <v>95.019368793202531</v>
      </c>
      <c r="J250" s="278">
        <f>IF(J$90=0,0,J$90/NFM!J$14*1000)</f>
        <v>93.277884442066423</v>
      </c>
      <c r="K250" s="278">
        <f>IF(K$90=0,0,K$90/NFM!K$14*1000)</f>
        <v>98.936385617575425</v>
      </c>
      <c r="L250" s="278">
        <f>IF(L$90=0,0,L$90/NFM!L$14*1000)</f>
        <v>92.136795408082122</v>
      </c>
      <c r="M250" s="278">
        <f>IF(M$90=0,0,M$90/NFM!M$14*1000)</f>
        <v>96.246269793451944</v>
      </c>
      <c r="N250" s="278">
        <f>IF(N$90=0,0,N$90/NFM!N$14*1000)</f>
        <v>88.596951203930573</v>
      </c>
      <c r="O250" s="278">
        <f>IF(O$90=0,0,O$90/NFM!O$14*1000)</f>
        <v>89.013699430515985</v>
      </c>
      <c r="P250" s="278">
        <f>IF(P$90=0,0,P$90/NFM!P$14*1000)</f>
        <v>88.871269939083547</v>
      </c>
      <c r="Q250" s="278">
        <f>IF(Q$90=0,0,Q$90/NFM!Q$14*1000)</f>
        <v>91.333925397322929</v>
      </c>
      <c r="R250" s="278">
        <f>IF(R$90=0,0,R$90/NFM!R$14*1000)</f>
        <v>85.22884423162462</v>
      </c>
      <c r="S250" s="278">
        <f>IF(S$90=0,0,S$90/NFM!S$14*1000)</f>
        <v>83.615944000524522</v>
      </c>
      <c r="T250" s="278">
        <f>IF(T$90=0,0,T$90/NFM!T$14*1000)</f>
        <v>82.712331653514482</v>
      </c>
      <c r="U250" s="278">
        <f>IF(U$90=0,0,U$90/NFM!U$14*1000)</f>
        <v>74.470734686016627</v>
      </c>
      <c r="V250" s="278">
        <f>IF(V$90=0,0,V$90/NFM!V$14*1000)</f>
        <v>70.759788531206397</v>
      </c>
      <c r="W250" s="278">
        <f>IF(W$90=0,0,W$90/NFM!W$14*1000)</f>
        <v>72.086104717725703</v>
      </c>
      <c r="DA250" s="79"/>
    </row>
    <row r="251" spans="1:105" ht="12" customHeight="1" x14ac:dyDescent="0.25">
      <c r="A251" s="41" t="s">
        <v>529</v>
      </c>
      <c r="B251" s="279">
        <f>IF(B$97=0,0,B$97/NFM!B$14*1000)</f>
        <v>62.900649736571914</v>
      </c>
      <c r="C251" s="279">
        <f>IF(C$97=0,0,C$97/NFM!C$14*1000)</f>
        <v>55.72031618490422</v>
      </c>
      <c r="D251" s="279">
        <f>IF(D$97=0,0,D$97/NFM!D$14*1000)</f>
        <v>61.248823352009168</v>
      </c>
      <c r="E251" s="279">
        <f>IF(E$97=0,0,E$97/NFM!E$14*1000)</f>
        <v>54.714702996528921</v>
      </c>
      <c r="F251" s="279">
        <f>IF(F$97=0,0,F$97/NFM!F$14*1000)</f>
        <v>57.670045374761891</v>
      </c>
      <c r="G251" s="279">
        <f>IF(G$97=0,0,G$97/NFM!G$14*1000)</f>
        <v>70.527664914613183</v>
      </c>
      <c r="H251" s="279">
        <f>IF(H$97=0,0,H$97/NFM!H$14*1000)</f>
        <v>62.127490278996106</v>
      </c>
      <c r="I251" s="279">
        <f>IF(I$97=0,0,I$97/NFM!I$14*1000)</f>
        <v>55.704102042754919</v>
      </c>
      <c r="J251" s="279">
        <f>IF(J$97=0,0,J$97/NFM!J$14*1000)</f>
        <v>55.549833868991207</v>
      </c>
      <c r="K251" s="279">
        <f>IF(K$97=0,0,K$97/NFM!K$14*1000)</f>
        <v>61.721763084336835</v>
      </c>
      <c r="L251" s="279">
        <f>IF(L$97=0,0,L$97/NFM!L$14*1000)</f>
        <v>53.947041388569502</v>
      </c>
      <c r="M251" s="279">
        <f>IF(M$97=0,0,M$97/NFM!M$14*1000)</f>
        <v>58.99172487477157</v>
      </c>
      <c r="N251" s="279">
        <f>IF(N$97=0,0,N$97/NFM!N$14*1000)</f>
        <v>54.619095082382366</v>
      </c>
      <c r="O251" s="279">
        <f>IF(O$97=0,0,O$97/NFM!O$14*1000)</f>
        <v>54.986126538449348</v>
      </c>
      <c r="P251" s="279">
        <f>IF(P$97=0,0,P$97/NFM!P$14*1000)</f>
        <v>54.050962099179955</v>
      </c>
      <c r="Q251" s="279">
        <f>IF(Q$97=0,0,Q$97/NFM!Q$14*1000)</f>
        <v>56.900226379852214</v>
      </c>
      <c r="R251" s="279">
        <f>IF(R$97=0,0,R$97/NFM!R$14*1000)</f>
        <v>53.471631711414119</v>
      </c>
      <c r="S251" s="279">
        <f>IF(S$97=0,0,S$97/NFM!S$14*1000)</f>
        <v>51.650875612815184</v>
      </c>
      <c r="T251" s="279">
        <f>IF(T$97=0,0,T$97/NFM!T$14*1000)</f>
        <v>50.940561876458105</v>
      </c>
      <c r="U251" s="279">
        <f>IF(U$97=0,0,U$97/NFM!U$14*1000)</f>
        <v>47.995623036187759</v>
      </c>
      <c r="V251" s="279">
        <f>IF(V$97=0,0,V$97/NFM!V$14*1000)</f>
        <v>48.934423439564497</v>
      </c>
      <c r="W251" s="279">
        <f>IF(W$97=0,0,W$97/NFM!W$14*1000)</f>
        <v>47.140277875912638</v>
      </c>
      <c r="DA251" s="82"/>
    </row>
    <row r="252" spans="1:105" ht="12" customHeight="1" x14ac:dyDescent="0.25">
      <c r="A252" s="130"/>
      <c r="B252" s="201"/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</row>
    <row r="253" spans="1:105" ht="12" customHeight="1" x14ac:dyDescent="0.25">
      <c r="A253" s="35" t="s">
        <v>45</v>
      </c>
      <c r="B253" s="274">
        <f t="shared" ref="B253:W253" si="60">SUM(B$254:B$261)</f>
        <v>480.11709462066415</v>
      </c>
      <c r="C253" s="274">
        <f t="shared" si="60"/>
        <v>426.81510953109023</v>
      </c>
      <c r="D253" s="274">
        <f t="shared" si="60"/>
        <v>446.67118383968852</v>
      </c>
      <c r="E253" s="274">
        <f t="shared" si="60"/>
        <v>426.99991672438767</v>
      </c>
      <c r="F253" s="274">
        <f t="shared" si="60"/>
        <v>448.04590772142222</v>
      </c>
      <c r="G253" s="274">
        <f t="shared" si="60"/>
        <v>480.73554593749094</v>
      </c>
      <c r="H253" s="274">
        <f t="shared" si="60"/>
        <v>479.97146608628532</v>
      </c>
      <c r="I253" s="274">
        <f t="shared" si="60"/>
        <v>461.25864087262937</v>
      </c>
      <c r="J253" s="274">
        <f t="shared" si="60"/>
        <v>454.79277725605016</v>
      </c>
      <c r="K253" s="274">
        <f t="shared" si="60"/>
        <v>488.81547778680283</v>
      </c>
      <c r="L253" s="274">
        <f t="shared" si="60"/>
        <v>447.11669197788615</v>
      </c>
      <c r="M253" s="274">
        <f t="shared" si="60"/>
        <v>473.12069001158375</v>
      </c>
      <c r="N253" s="274">
        <f t="shared" si="60"/>
        <v>464.0593199191058</v>
      </c>
      <c r="O253" s="274">
        <f t="shared" si="60"/>
        <v>466.5099075059706</v>
      </c>
      <c r="P253" s="274">
        <f t="shared" si="60"/>
        <v>463.69598256826134</v>
      </c>
      <c r="Q253" s="274">
        <f t="shared" si="60"/>
        <v>479.84745353459448</v>
      </c>
      <c r="R253" s="274">
        <f t="shared" si="60"/>
        <v>480.32817523856642</v>
      </c>
      <c r="S253" s="274">
        <f t="shared" si="60"/>
        <v>448.06093789705352</v>
      </c>
      <c r="T253" s="274">
        <f t="shared" si="60"/>
        <v>401.39428651087093</v>
      </c>
      <c r="U253" s="274">
        <f t="shared" si="60"/>
        <v>389.63151149117078</v>
      </c>
      <c r="V253" s="274">
        <f t="shared" si="60"/>
        <v>378.23959407376236</v>
      </c>
      <c r="W253" s="274">
        <f t="shared" si="60"/>
        <v>309.53956509265942</v>
      </c>
      <c r="DA253" s="111"/>
    </row>
    <row r="254" spans="1:105" ht="12" customHeight="1" x14ac:dyDescent="0.25">
      <c r="A254" s="55" t="s">
        <v>92</v>
      </c>
      <c r="B254" s="275">
        <f>IF(B$116=0,0,B$116/NFM!B$15*1000)</f>
        <v>0.78695587166073189</v>
      </c>
      <c r="C254" s="275">
        <f>IF(C$116=0,0,C$116/NFM!C$15*1000)</f>
        <v>0.69958903842884224</v>
      </c>
      <c r="D254" s="275">
        <f>IF(D$116=0,0,D$116/NFM!D$15*1000)</f>
        <v>0.73213496199701489</v>
      </c>
      <c r="E254" s="275">
        <f>IF(E$116=0,0,E$116/NFM!E$15*1000)</f>
        <v>0.69989195433733464</v>
      </c>
      <c r="F254" s="275">
        <f>IF(F$116=0,0,F$116/NFM!F$15*1000)</f>
        <v>0.73438826029202064</v>
      </c>
      <c r="G254" s="275">
        <f>IF(G$116=0,0,G$116/NFM!G$15*1000)</f>
        <v>0.78796956998668488</v>
      </c>
      <c r="H254" s="275">
        <f>IF(H$116=0,0,H$116/NFM!H$15*1000)</f>
        <v>0.78671717316083878</v>
      </c>
      <c r="I254" s="275">
        <f>IF(I$116=0,0,I$116/NFM!I$15*1000)</f>
        <v>0.75604513952115404</v>
      </c>
      <c r="J254" s="275">
        <f>IF(J$116=0,0,J$116/NFM!J$15*1000)</f>
        <v>0.7454469971189156</v>
      </c>
      <c r="K254" s="275">
        <f>IF(K$116=0,0,K$116/NFM!K$15*1000)</f>
        <v>0.80121331798603779</v>
      </c>
      <c r="L254" s="275">
        <f>IF(L$116=0,0,L$116/NFM!L$15*1000)</f>
        <v>0.73286519062062916</v>
      </c>
      <c r="M254" s="275">
        <f>IF(M$116=0,0,M$116/NFM!M$15*1000)</f>
        <v>0.77548812400222755</v>
      </c>
      <c r="N254" s="275">
        <f>IF(N$116=0,0,N$116/NFM!N$15*1000)</f>
        <v>0.760635708873728</v>
      </c>
      <c r="O254" s="275">
        <f>IF(O$116=0,0,O$116/NFM!O$15*1000)</f>
        <v>0.76465244627380158</v>
      </c>
      <c r="P254" s="275">
        <f>IF(P$116=0,0,P$116/NFM!P$15*1000)</f>
        <v>0.76004016569272281</v>
      </c>
      <c r="Q254" s="275">
        <f>IF(Q$116=0,0,Q$116/NFM!Q$15*1000)</f>
        <v>0.7865139052355935</v>
      </c>
      <c r="R254" s="275">
        <f>IF(R$116=0,0,R$116/NFM!R$15*1000)</f>
        <v>0.78730185211727644</v>
      </c>
      <c r="S254" s="275">
        <f>IF(S$116=0,0,S$116/NFM!S$15*1000)</f>
        <v>0.73441289612580507</v>
      </c>
      <c r="T254" s="275">
        <f>IF(T$116=0,0,T$116/NFM!T$15*1000)</f>
        <v>0.6579219822826895</v>
      </c>
      <c r="U254" s="275">
        <f>IF(U$116=0,0,U$116/NFM!U$15*1000)</f>
        <v>0.63864171717146567</v>
      </c>
      <c r="V254" s="275">
        <f>IF(V$116=0,0,V$116/NFM!V$15*1000)</f>
        <v>0.61996932162142038</v>
      </c>
      <c r="W254" s="275">
        <f>IF(W$116=0,0,W$116/NFM!W$15*1000)</f>
        <v>0.50736368479730154</v>
      </c>
      <c r="DA254" s="76"/>
    </row>
    <row r="255" spans="1:105" ht="12" customHeight="1" x14ac:dyDescent="0.25">
      <c r="A255" s="202" t="s">
        <v>93</v>
      </c>
      <c r="B255" s="276">
        <f>IF(B$117=0,0,B$117/NFM!B$15*1000)</f>
        <v>0.39280184847682109</v>
      </c>
      <c r="C255" s="276">
        <f>IF(C$117=0,0,C$117/NFM!C$15*1000)</f>
        <v>0.3491934902131863</v>
      </c>
      <c r="D255" s="276">
        <f>IF(D$117=0,0,D$117/NFM!D$15*1000)</f>
        <v>0.36543849123336414</v>
      </c>
      <c r="E255" s="276">
        <f>IF(E$117=0,0,E$117/NFM!E$15*1000)</f>
        <v>0.34934468792715445</v>
      </c>
      <c r="F255" s="276">
        <f>IF(F$117=0,0,F$117/NFM!F$15*1000)</f>
        <v>0.3665632045334633</v>
      </c>
      <c r="G255" s="276">
        <f>IF(G$117=0,0,G$117/NFM!G$15*1000)</f>
        <v>0.3933078267540937</v>
      </c>
      <c r="H255" s="276">
        <f>IF(H$117=0,0,H$117/NFM!H$15*1000)</f>
        <v>0.39268270429687036</v>
      </c>
      <c r="I255" s="276">
        <f>IF(I$117=0,0,I$117/NFM!I$15*1000)</f>
        <v>0.37737303834979991</v>
      </c>
      <c r="J255" s="276">
        <f>IF(J$117=0,0,J$117/NFM!J$15*1000)</f>
        <v>0.37208307219549136</v>
      </c>
      <c r="K255" s="276">
        <f>IF(K$117=0,0,K$117/NFM!K$15*1000)</f>
        <v>0.39991832282159101</v>
      </c>
      <c r="L255" s="276">
        <f>IF(L$117=0,0,L$117/NFM!L$15*1000)</f>
        <v>0.36580297819317431</v>
      </c>
      <c r="M255" s="276">
        <f>IF(M$117=0,0,M$117/NFM!M$15*1000)</f>
        <v>0.38707782678724384</v>
      </c>
      <c r="N255" s="276">
        <f>IF(N$117=0,0,N$117/NFM!N$15*1000)</f>
        <v>0.37966437918883161</v>
      </c>
      <c r="O255" s="276">
        <f>IF(O$117=0,0,O$117/NFM!O$15*1000)</f>
        <v>0.38166929704053443</v>
      </c>
      <c r="P255" s="276">
        <f>IF(P$117=0,0,P$117/NFM!P$15*1000)</f>
        <v>0.37936711923974065</v>
      </c>
      <c r="Q255" s="276">
        <f>IF(Q$117=0,0,Q$117/NFM!Q$15*1000)</f>
        <v>0.39258124496522584</v>
      </c>
      <c r="R255" s="276">
        <f>IF(R$117=0,0,R$117/NFM!R$15*1000)</f>
        <v>0.39297454146731986</v>
      </c>
      <c r="S255" s="276">
        <f>IF(S$117=0,0,S$117/NFM!S$15*1000)</f>
        <v>0.36657550128528593</v>
      </c>
      <c r="T255" s="276">
        <f>IF(T$117=0,0,T$117/NFM!T$15*1000)</f>
        <v>0.32839575902623058</v>
      </c>
      <c r="U255" s="276">
        <f>IF(U$117=0,0,U$117/NFM!U$15*1000)</f>
        <v>0.31877219047869604</v>
      </c>
      <c r="V255" s="276">
        <f>IF(V$117=0,0,V$117/NFM!V$15*1000)</f>
        <v>0.30945203448053321</v>
      </c>
      <c r="W255" s="276">
        <f>IF(W$117=0,0,W$117/NFM!W$15*1000)</f>
        <v>0.25324595751197299</v>
      </c>
      <c r="DA255" s="77"/>
    </row>
    <row r="256" spans="1:105" ht="12" customHeight="1" x14ac:dyDescent="0.25">
      <c r="A256" s="202" t="s">
        <v>94</v>
      </c>
      <c r="B256" s="276">
        <f>IF(B$118=0,0,B$118/NFM!B$15*1000)</f>
        <v>9.9852647337860638</v>
      </c>
      <c r="C256" s="276">
        <f>IF(C$118=0,0,C$118/NFM!C$15*1000)</f>
        <v>8.8767134284480065</v>
      </c>
      <c r="D256" s="276">
        <f>IF(D$118=0,0,D$118/NFM!D$15*1000)</f>
        <v>9.2896713521851542</v>
      </c>
      <c r="E256" s="276">
        <f>IF(E$118=0,0,E$118/NFM!E$15*1000)</f>
        <v>8.8805569673900226</v>
      </c>
      <c r="F256" s="276">
        <f>IF(F$118=0,0,F$118/NFM!F$15*1000)</f>
        <v>9.3182622564658946</v>
      </c>
      <c r="G256" s="276">
        <f>IF(G$118=0,0,G$118/NFM!G$15*1000)</f>
        <v>9.998127012993006</v>
      </c>
      <c r="H256" s="276">
        <f>IF(H$118=0,0,H$118/NFM!H$15*1000)</f>
        <v>9.9822360154057623</v>
      </c>
      <c r="I256" s="276">
        <f>IF(I$118=0,0,I$118/NFM!I$15*1000)</f>
        <v>9.593054884868522</v>
      </c>
      <c r="J256" s="276">
        <f>IF(J$118=0,0,J$118/NFM!J$15*1000)</f>
        <v>9.4585806895754754</v>
      </c>
      <c r="K256" s="276">
        <f>IF(K$118=0,0,K$118/NFM!K$15*1000)</f>
        <v>10.166169891384667</v>
      </c>
      <c r="L256" s="276">
        <f>IF(L$118=0,0,L$118/NFM!L$15*1000)</f>
        <v>9.2989368350229498</v>
      </c>
      <c r="M256" s="276">
        <f>IF(M$118=0,0,M$118/NFM!M$15*1000)</f>
        <v>9.8397565796518691</v>
      </c>
      <c r="N256" s="276">
        <f>IF(N$118=0,0,N$118/NFM!N$15*1000)</f>
        <v>9.6513021791768097</v>
      </c>
      <c r="O256" s="276">
        <f>IF(O$118=0,0,O$118/NFM!O$15*1000)</f>
        <v>9.7022684248713595</v>
      </c>
      <c r="P256" s="276">
        <f>IF(P$118=0,0,P$118/NFM!P$15*1000)</f>
        <v>9.6437456483256057</v>
      </c>
      <c r="Q256" s="276">
        <f>IF(Q$118=0,0,Q$118/NFM!Q$15*1000)</f>
        <v>9.9796568567533477</v>
      </c>
      <c r="R256" s="276">
        <f>IF(R$118=0,0,R$118/NFM!R$15*1000)</f>
        <v>9.9896546958865127</v>
      </c>
      <c r="S256" s="276">
        <f>IF(S$118=0,0,S$118/NFM!S$15*1000)</f>
        <v>9.3185748474651309</v>
      </c>
      <c r="T256" s="276">
        <f>IF(T$118=0,0,T$118/NFM!T$15*1000)</f>
        <v>8.3480223019445017</v>
      </c>
      <c r="U256" s="276">
        <f>IF(U$118=0,0,U$118/NFM!U$15*1000)</f>
        <v>8.1033852667485178</v>
      </c>
      <c r="V256" s="276">
        <f>IF(V$118=0,0,V$118/NFM!V$15*1000)</f>
        <v>7.866461165289433</v>
      </c>
      <c r="W256" s="276">
        <f>IF(W$118=0,0,W$118/NFM!W$15*1000)</f>
        <v>6.4376680973470686</v>
      </c>
      <c r="DA256" s="77"/>
    </row>
    <row r="257" spans="1:105" ht="12" customHeight="1" x14ac:dyDescent="0.25">
      <c r="A257" s="202" t="s">
        <v>95</v>
      </c>
      <c r="B257" s="276">
        <f>IF(B$119=0,0,B$119/NFM!B$15*1000)</f>
        <v>0.26231862388691063</v>
      </c>
      <c r="C257" s="276">
        <f>IF(C$119=0,0,C$119/NFM!C$15*1000)</f>
        <v>0.23319634614294743</v>
      </c>
      <c r="D257" s="276">
        <f>IF(D$119=0,0,D$119/NFM!D$15*1000)</f>
        <v>0.2440449873323384</v>
      </c>
      <c r="E257" s="276">
        <f>IF(E$119=0,0,E$119/NFM!E$15*1000)</f>
        <v>0.23329731811244497</v>
      </c>
      <c r="F257" s="276">
        <f>IF(F$119=0,0,F$119/NFM!F$15*1000)</f>
        <v>0.24479608676400694</v>
      </c>
      <c r="G257" s="276">
        <f>IF(G$119=0,0,G$119/NFM!G$15*1000)</f>
        <v>0.262656523328895</v>
      </c>
      <c r="H257" s="276">
        <f>IF(H$119=0,0,H$119/NFM!H$15*1000)</f>
        <v>0.26223905772027967</v>
      </c>
      <c r="I257" s="276">
        <f>IF(I$119=0,0,I$119/NFM!I$15*1000)</f>
        <v>0.25201504650705148</v>
      </c>
      <c r="J257" s="276">
        <f>IF(J$119=0,0,J$119/NFM!J$15*1000)</f>
        <v>0.24848233237297193</v>
      </c>
      <c r="K257" s="276">
        <f>IF(K$119=0,0,K$119/NFM!K$15*1000)</f>
        <v>0.26707110599534595</v>
      </c>
      <c r="L257" s="276">
        <f>IF(L$119=0,0,L$119/NFM!L$15*1000)</f>
        <v>0.24428839687354303</v>
      </c>
      <c r="M257" s="276">
        <f>IF(M$119=0,0,M$119/NFM!M$15*1000)</f>
        <v>0.25849604133407589</v>
      </c>
      <c r="N257" s="276">
        <f>IF(N$119=0,0,N$119/NFM!N$15*1000)</f>
        <v>0.25354523629124276</v>
      </c>
      <c r="O257" s="276">
        <f>IF(O$119=0,0,O$119/NFM!O$15*1000)</f>
        <v>0.25488414875793391</v>
      </c>
      <c r="P257" s="276">
        <f>IF(P$119=0,0,P$119/NFM!P$15*1000)</f>
        <v>0.25334672189757435</v>
      </c>
      <c r="Q257" s="276">
        <f>IF(Q$119=0,0,Q$119/NFM!Q$15*1000)</f>
        <v>0.26217130174519798</v>
      </c>
      <c r="R257" s="276">
        <f>IF(R$119=0,0,R$119/NFM!R$15*1000)</f>
        <v>0.26243395070575892</v>
      </c>
      <c r="S257" s="276">
        <f>IF(S$119=0,0,S$119/NFM!S$15*1000)</f>
        <v>0.24480429870860174</v>
      </c>
      <c r="T257" s="276">
        <f>IF(T$119=0,0,T$119/NFM!T$15*1000)</f>
        <v>0.21930732742756331</v>
      </c>
      <c r="U257" s="276">
        <f>IF(U$119=0,0,U$119/NFM!U$15*1000)</f>
        <v>0.21288057239048855</v>
      </c>
      <c r="V257" s="276">
        <f>IF(V$119=0,0,V$119/NFM!V$15*1000)</f>
        <v>0.2066564405404735</v>
      </c>
      <c r="W257" s="276">
        <f>IF(W$119=0,0,W$119/NFM!W$15*1000)</f>
        <v>0.16912122826576723</v>
      </c>
      <c r="DA257" s="77"/>
    </row>
    <row r="258" spans="1:105" ht="12" customHeight="1" x14ac:dyDescent="0.25">
      <c r="A258" s="56" t="s">
        <v>96</v>
      </c>
      <c r="B258" s="277">
        <f>IF(B$120=0,0,B$120/NFM!B$15*1000)</f>
        <v>1.2214154063281293</v>
      </c>
      <c r="C258" s="277">
        <f>IF(C$120=0,0,C$120/NFM!C$15*1000)</f>
        <v>1.1351487740714976</v>
      </c>
      <c r="D258" s="277">
        <f>IF(D$120=0,0,D$120/NFM!D$15*1000)</f>
        <v>1.1433959326305798</v>
      </c>
      <c r="E258" s="277">
        <f>IF(E$120=0,0,E$120/NFM!E$15*1000)</f>
        <v>1.1440260311972739</v>
      </c>
      <c r="F258" s="277">
        <f>IF(F$120=0,0,F$120/NFM!F$15*1000)</f>
        <v>1.1985235179822697</v>
      </c>
      <c r="G258" s="277">
        <f>IF(G$120=0,0,G$120/NFM!G$15*1000)</f>
        <v>1.2050049751900611</v>
      </c>
      <c r="H258" s="277">
        <f>IF(H$120=0,0,H$120/NFM!H$15*1000)</f>
        <v>1.2784155135556075</v>
      </c>
      <c r="I258" s="277">
        <f>IF(I$120=0,0,I$120/NFM!I$15*1000)</f>
        <v>1.2372080144961988</v>
      </c>
      <c r="J258" s="277">
        <f>IF(J$120=0,0,J$120/NFM!J$15*1000)</f>
        <v>1.2143456968581938</v>
      </c>
      <c r="K258" s="277">
        <f>IF(K$120=0,0,K$120/NFM!K$15*1000)</f>
        <v>1.2963152204158341</v>
      </c>
      <c r="L258" s="277">
        <f>IF(L$120=0,0,L$120/NFM!L$15*1000)</f>
        <v>1.2047679958771687</v>
      </c>
      <c r="M258" s="277">
        <f>IF(M$120=0,0,M$120/NFM!M$15*1000)</f>
        <v>1.2695375147610648</v>
      </c>
      <c r="N258" s="277">
        <f>IF(N$120=0,0,N$120/NFM!N$15*1000)</f>
        <v>1.2439591698531991</v>
      </c>
      <c r="O258" s="277">
        <f>IF(O$120=0,0,O$120/NFM!O$15*1000)</f>
        <v>1.2471859192359234</v>
      </c>
      <c r="P258" s="277">
        <f>IF(P$120=0,0,P$120/NFM!P$15*1000)</f>
        <v>1.2448148795803158</v>
      </c>
      <c r="Q258" s="277">
        <f>IF(Q$120=0,0,Q$120/NFM!Q$15*1000)</f>
        <v>1.2867070403175913</v>
      </c>
      <c r="R258" s="277">
        <f>IF(R$120=0,0,R$120/NFM!R$15*1000)</f>
        <v>1.286326638154057</v>
      </c>
      <c r="S258" s="277">
        <f>IF(S$120=0,0,S$120/NFM!S$15*1000)</f>
        <v>1.2030878656127233</v>
      </c>
      <c r="T258" s="277">
        <f>IF(T$120=0,0,T$120/NFM!T$15*1000)</f>
        <v>1.077849302450566</v>
      </c>
      <c r="U258" s="277">
        <f>IF(U$120=0,0,U$120/NFM!U$15*1000)</f>
        <v>1.040692946672322</v>
      </c>
      <c r="V258" s="277">
        <f>IF(V$120=0,0,V$120/NFM!V$15*1000)</f>
        <v>1.0022038523672139</v>
      </c>
      <c r="W258" s="277">
        <f>IF(W$120=0,0,W$120/NFM!W$15*1000)</f>
        <v>0.82592440391963462</v>
      </c>
      <c r="DA258" s="78"/>
    </row>
    <row r="259" spans="1:105" ht="12" customHeight="1" x14ac:dyDescent="0.25">
      <c r="A259" s="203" t="s">
        <v>604</v>
      </c>
      <c r="B259" s="278">
        <f>IF(B$126=0,0,B$126/NFM!B$15*1000)</f>
        <v>276.32228806850344</v>
      </c>
      <c r="C259" s="278">
        <f>IF(C$126=0,0,C$126/NFM!C$15*1000)</f>
        <v>245.76912041283921</v>
      </c>
      <c r="D259" s="278">
        <f>IF(D$126=0,0,D$126/NFM!D$15*1000)</f>
        <v>260.3692589457961</v>
      </c>
      <c r="E259" s="278">
        <f>IF(E$126=0,0,E$126/NFM!E$15*1000)</f>
        <v>246.58574044518173</v>
      </c>
      <c r="F259" s="278">
        <f>IF(F$126=0,0,F$126/NFM!F$15*1000)</f>
        <v>258.5560237726018</v>
      </c>
      <c r="G259" s="278">
        <f>IF(G$126=0,0,G$126/NFM!G$15*1000)</f>
        <v>277.91477537933696</v>
      </c>
      <c r="H259" s="278">
        <f>IF(H$126=0,0,H$126/NFM!H$15*1000)</f>
        <v>277.06967024873023</v>
      </c>
      <c r="I259" s="278">
        <f>IF(I$126=0,0,I$126/NFM!I$15*1000)</f>
        <v>266.84159850399288</v>
      </c>
      <c r="J259" s="278">
        <f>IF(J$126=0,0,J$126/NFM!J$15*1000)</f>
        <v>262.78823999402749</v>
      </c>
      <c r="K259" s="278">
        <f>IF(K$126=0,0,K$126/NFM!K$15*1000)</f>
        <v>280.94102710489813</v>
      </c>
      <c r="L259" s="278">
        <f>IF(L$126=0,0,L$126/NFM!L$15*1000)</f>
        <v>258.62095609242334</v>
      </c>
      <c r="M259" s="278">
        <f>IF(M$126=0,0,M$126/NFM!M$15*1000)</f>
        <v>272.26629299281501</v>
      </c>
      <c r="N259" s="278">
        <f>IF(N$126=0,0,N$126/NFM!N$15*1000)</f>
        <v>266.84792443593329</v>
      </c>
      <c r="O259" s="278">
        <f>IF(O$126=0,0,O$126/NFM!O$15*1000)</f>
        <v>268.47859493110087</v>
      </c>
      <c r="P259" s="278">
        <f>IF(P$126=0,0,P$126/NFM!P$15*1000)</f>
        <v>267.22617862460783</v>
      </c>
      <c r="Q259" s="278">
        <f>IF(Q$126=0,0,Q$126/NFM!Q$15*1000)</f>
        <v>275.48643179578454</v>
      </c>
      <c r="R259" s="278">
        <f>IF(R$126=0,0,R$126/NFM!R$15*1000)</f>
        <v>275.67389808703672</v>
      </c>
      <c r="S259" s="278">
        <f>IF(S$126=0,0,S$126/NFM!S$15*1000)</f>
        <v>257.50189656032973</v>
      </c>
      <c r="T259" s="278">
        <f>IF(T$126=0,0,T$126/NFM!T$15*1000)</f>
        <v>230.76834623884466</v>
      </c>
      <c r="U259" s="278">
        <f>IF(U$126=0,0,U$126/NFM!U$15*1000)</f>
        <v>222.7812436398298</v>
      </c>
      <c r="V259" s="278">
        <f>IF(V$126=0,0,V$126/NFM!V$15*1000)</f>
        <v>214.34183328016516</v>
      </c>
      <c r="W259" s="278">
        <f>IF(W$126=0,0,W$126/NFM!W$15*1000)</f>
        <v>176.66171012515906</v>
      </c>
      <c r="DA259" s="79"/>
    </row>
    <row r="260" spans="1:105" ht="12" customHeight="1" x14ac:dyDescent="0.25">
      <c r="A260" s="203" t="s">
        <v>615</v>
      </c>
      <c r="B260" s="278">
        <f>IF(B$134=0,0,B$134/NFM!B$15*1000)</f>
        <v>141.59163009065716</v>
      </c>
      <c r="C260" s="278">
        <f>IF(C$134=0,0,C$134/NFM!C$15*1000)</f>
        <v>125.93573478435397</v>
      </c>
      <c r="D260" s="278">
        <f>IF(D$134=0,0,D$134/NFM!D$15*1000)</f>
        <v>126.8683948876246</v>
      </c>
      <c r="E260" s="278">
        <f>IF(E$134=0,0,E$134/NFM!E$15*1000)</f>
        <v>126.35418297524112</v>
      </c>
      <c r="F260" s="278">
        <f>IF(F$134=0,0,F$134/NFM!F$15*1000)</f>
        <v>132.48793331736428</v>
      </c>
      <c r="G260" s="278">
        <f>IF(G$134=0,0,G$134/NFM!G$15*1000)</f>
        <v>134.10834097396614</v>
      </c>
      <c r="H260" s="278">
        <f>IF(H$134=0,0,H$134/NFM!H$15*1000)</f>
        <v>141.56568210302518</v>
      </c>
      <c r="I260" s="278">
        <f>IF(I$134=0,0,I$134/NFM!I$15*1000)</f>
        <v>136.58246568974985</v>
      </c>
      <c r="J260" s="278">
        <f>IF(J$134=0,0,J$134/NFM!J$15*1000)</f>
        <v>134.32151560122171</v>
      </c>
      <c r="K260" s="278">
        <f>IF(K$134=0,0,K$134/NFM!K$15*1000)</f>
        <v>143.59233639077144</v>
      </c>
      <c r="L260" s="278">
        <f>IF(L$134=0,0,L$134/NFM!L$15*1000)</f>
        <v>132.43647971063453</v>
      </c>
      <c r="M260" s="278">
        <f>IF(M$134=0,0,M$134/NFM!M$15*1000)</f>
        <v>139.36561021956348</v>
      </c>
      <c r="N260" s="278">
        <f>IF(N$134=0,0,N$134/NFM!N$15*1000)</f>
        <v>136.62026388518558</v>
      </c>
      <c r="O260" s="278">
        <f>IF(O$134=0,0,O$134/NFM!O$15*1000)</f>
        <v>137.1107074108632</v>
      </c>
      <c r="P260" s="278">
        <f>IF(P$134=0,0,P$134/NFM!P$15*1000)</f>
        <v>136.60841089354724</v>
      </c>
      <c r="Q260" s="278">
        <f>IF(Q$134=0,0,Q$134/NFM!Q$15*1000)</f>
        <v>141.1633249654968</v>
      </c>
      <c r="R260" s="278">
        <f>IF(R$134=0,0,R$134/NFM!R$15*1000)</f>
        <v>141.08166236760621</v>
      </c>
      <c r="S260" s="278">
        <f>IF(S$134=0,0,S$134/NFM!S$15*1000)</f>
        <v>131.9427709897233</v>
      </c>
      <c r="T260" s="278">
        <f>IF(T$134=0,0,T$134/NFM!T$15*1000)</f>
        <v>118.238904142157</v>
      </c>
      <c r="U260" s="278">
        <f>IF(U$134=0,0,U$134/NFM!U$15*1000)</f>
        <v>114.15111495257518</v>
      </c>
      <c r="V260" s="278">
        <f>IF(V$134=0,0,V$134/NFM!V$15*1000)</f>
        <v>109.83192772070052</v>
      </c>
      <c r="W260" s="278">
        <f>IF(W$134=0,0,W$134/NFM!W$15*1000)</f>
        <v>90.524074934640197</v>
      </c>
      <c r="DA260" s="79"/>
    </row>
    <row r="261" spans="1:105" ht="12" customHeight="1" x14ac:dyDescent="0.25">
      <c r="A261" s="41" t="s">
        <v>625</v>
      </c>
      <c r="B261" s="279">
        <f>IF(B$141=0,0,B$141/NFM!B$15*1000)</f>
        <v>49.554419977364859</v>
      </c>
      <c r="C261" s="279">
        <f>IF(C$141=0,0,C$141/NFM!C$15*1000)</f>
        <v>43.816413256592547</v>
      </c>
      <c r="D261" s="279">
        <f>IF(D$141=0,0,D$141/NFM!D$15*1000)</f>
        <v>47.658844280889348</v>
      </c>
      <c r="E261" s="279">
        <f>IF(E$141=0,0,E$141/NFM!E$15*1000)</f>
        <v>42.752876345000644</v>
      </c>
      <c r="F261" s="279">
        <f>IF(F$141=0,0,F$141/NFM!F$15*1000)</f>
        <v>45.139417305418462</v>
      </c>
      <c r="G261" s="279">
        <f>IF(G$141=0,0,G$141/NFM!G$15*1000)</f>
        <v>56.06536367593511</v>
      </c>
      <c r="H261" s="279">
        <f>IF(H$141=0,0,H$141/NFM!H$15*1000)</f>
        <v>48.633823270390515</v>
      </c>
      <c r="I261" s="279">
        <f>IF(I$141=0,0,I$141/NFM!I$15*1000)</f>
        <v>45.618880555143981</v>
      </c>
      <c r="J261" s="279">
        <f>IF(J$141=0,0,J$141/NFM!J$15*1000)</f>
        <v>45.644082872679867</v>
      </c>
      <c r="K261" s="279">
        <f>IF(K$141=0,0,K$141/NFM!K$15*1000)</f>
        <v>51.351426432529742</v>
      </c>
      <c r="L261" s="279">
        <f>IF(L$141=0,0,L$141/NFM!L$15*1000)</f>
        <v>44.212594778240842</v>
      </c>
      <c r="M261" s="279">
        <f>IF(M$141=0,0,M$141/NFM!M$15*1000)</f>
        <v>48.958430712668786</v>
      </c>
      <c r="N261" s="279">
        <f>IF(N$141=0,0,N$141/NFM!N$15*1000)</f>
        <v>48.30202492460311</v>
      </c>
      <c r="O261" s="279">
        <f>IF(O$141=0,0,O$141/NFM!O$15*1000)</f>
        <v>48.569944927826931</v>
      </c>
      <c r="P261" s="279">
        <f>IF(P$141=0,0,P$141/NFM!P$15*1000)</f>
        <v>47.580078515370339</v>
      </c>
      <c r="Q261" s="279">
        <f>IF(Q$141=0,0,Q$141/NFM!Q$15*1000)</f>
        <v>50.49006642429616</v>
      </c>
      <c r="R261" s="279">
        <f>IF(R$141=0,0,R$141/NFM!R$15*1000)</f>
        <v>50.853923105592571</v>
      </c>
      <c r="S261" s="279">
        <f>IF(S$141=0,0,S$141/NFM!S$15*1000)</f>
        <v>46.748814937802955</v>
      </c>
      <c r="T261" s="279">
        <f>IF(T$141=0,0,T$141/NFM!T$15*1000)</f>
        <v>41.755539456737708</v>
      </c>
      <c r="U261" s="279">
        <f>IF(U$141=0,0,U$141/NFM!U$15*1000)</f>
        <v>42.384780205304324</v>
      </c>
      <c r="V261" s="279">
        <f>IF(V$141=0,0,V$141/NFM!V$15*1000)</f>
        <v>44.061090258597616</v>
      </c>
      <c r="W261" s="279">
        <f>IF(W$141=0,0,W$141/NFM!W$15*1000)</f>
        <v>34.160456661018358</v>
      </c>
      <c r="DA261" s="82"/>
    </row>
  </sheetData>
  <pageMargins left="0.39370078740157483" right="0.39370078740157483" top="0.39370078740157483" bottom="0.39370078740157483" header="0.31496062992125978" footer="0.31496062992125978"/>
  <pageSetup paperSize="9" scale="28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4" tint="0.79998168889431442"/>
    <pageSetUpPr fitToPage="1"/>
  </sheetPr>
  <dimension ref="A1:DA261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Non-ferrous metals / useful energy demand"</f>
        <v>FR: Non-ferrous metals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58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</row>
    <row r="3" spans="1:105" ht="15" customHeight="1" x14ac:dyDescent="0.25">
      <c r="A3" s="32" t="s">
        <v>255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DA3" s="88"/>
    </row>
    <row r="4" spans="1:105" ht="12" customHeight="1" x14ac:dyDescent="0.25">
      <c r="A4" s="58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</row>
    <row r="5" spans="1:105" ht="15" customHeight="1" x14ac:dyDescent="0.25">
      <c r="A5" s="34" t="s">
        <v>43</v>
      </c>
      <c r="B5" s="225">
        <v>35.786787716240433</v>
      </c>
      <c r="C5" s="225">
        <v>24.195411760099681</v>
      </c>
      <c r="D5" s="225">
        <v>24.750902854185028</v>
      </c>
      <c r="E5" s="225">
        <v>42.704036126113238</v>
      </c>
      <c r="F5" s="225">
        <v>44.825380499859847</v>
      </c>
      <c r="G5" s="225">
        <v>78.270088754959332</v>
      </c>
      <c r="H5" s="225">
        <v>81.817034417398929</v>
      </c>
      <c r="I5" s="225">
        <v>79.038821272484086</v>
      </c>
      <c r="J5" s="225">
        <v>81.080526074708075</v>
      </c>
      <c r="K5" s="225">
        <v>47.958536957554422</v>
      </c>
      <c r="L5" s="225">
        <v>61.687947820492923</v>
      </c>
      <c r="M5" s="225">
        <v>71.645558539540673</v>
      </c>
      <c r="N5" s="225">
        <v>57.410261836946091</v>
      </c>
      <c r="O5" s="225">
        <v>42.070414772975461</v>
      </c>
      <c r="P5" s="225">
        <v>39.997822297591973</v>
      </c>
      <c r="Q5" s="225">
        <v>41.443200730337232</v>
      </c>
      <c r="R5" s="225">
        <v>41.421291294116642</v>
      </c>
      <c r="S5" s="225">
        <v>43.013103819675401</v>
      </c>
      <c r="T5" s="225">
        <v>42.567499373829811</v>
      </c>
      <c r="U5" s="225">
        <v>41.60763806759855</v>
      </c>
      <c r="V5" s="225">
        <v>40.229742475438542</v>
      </c>
      <c r="W5" s="225">
        <v>40.557599128597893</v>
      </c>
      <c r="DA5" s="89" t="s">
        <v>645</v>
      </c>
    </row>
    <row r="6" spans="1:105" ht="12" customHeight="1" x14ac:dyDescent="0.25">
      <c r="A6" s="55" t="s">
        <v>92</v>
      </c>
      <c r="B6" s="261">
        <v>5.3674803765368963E-2</v>
      </c>
      <c r="C6" s="261">
        <v>3.578692183349997E-2</v>
      </c>
      <c r="D6" s="261">
        <v>3.7451782714331847E-2</v>
      </c>
      <c r="E6" s="261">
        <v>6.2702782277947108E-2</v>
      </c>
      <c r="F6" s="261">
        <v>6.5793279815876113E-2</v>
      </c>
      <c r="G6" s="261">
        <v>0.12095510463172771</v>
      </c>
      <c r="H6" s="261">
        <v>0.12084426905819889</v>
      </c>
      <c r="I6" s="261">
        <v>0.1161328688089584</v>
      </c>
      <c r="J6" s="261">
        <v>0.1195362194555059</v>
      </c>
      <c r="K6" s="261">
        <v>7.0969149542820242E-2</v>
      </c>
      <c r="L6" s="261">
        <v>8.9724566326805408E-2</v>
      </c>
      <c r="M6" s="261">
        <v>0.1034305027327414</v>
      </c>
      <c r="N6" s="261">
        <v>8.3250598209128196E-2</v>
      </c>
      <c r="O6" s="261">
        <v>6.130795548055628E-2</v>
      </c>
      <c r="P6" s="261">
        <v>5.8036337285085997E-2</v>
      </c>
      <c r="Q6" s="261">
        <v>6.0057860550188122E-2</v>
      </c>
      <c r="R6" s="261">
        <v>6.0118027832193742E-2</v>
      </c>
      <c r="S6" s="261">
        <v>6.2449325427680717E-2</v>
      </c>
      <c r="T6" s="261">
        <v>6.1721439897518111E-2</v>
      </c>
      <c r="U6" s="261">
        <v>5.9912706101840282E-2</v>
      </c>
      <c r="V6" s="261">
        <v>5.8160998193072307E-2</v>
      </c>
      <c r="W6" s="261">
        <v>5.8183219184015957E-2</v>
      </c>
      <c r="DA6" s="67" t="s">
        <v>646</v>
      </c>
    </row>
    <row r="7" spans="1:105" ht="12" customHeight="1" x14ac:dyDescent="0.25">
      <c r="A7" s="202" t="s">
        <v>93</v>
      </c>
      <c r="B7" s="226">
        <v>6.9660605077312048E-3</v>
      </c>
      <c r="C7" s="226">
        <v>4.6445230422705779E-3</v>
      </c>
      <c r="D7" s="226">
        <v>4.8605931686473104E-3</v>
      </c>
      <c r="E7" s="226">
        <v>8.1377358594665952E-3</v>
      </c>
      <c r="F7" s="226">
        <v>8.5388289485501881E-3</v>
      </c>
      <c r="G7" s="226">
        <v>1.570846150038829E-2</v>
      </c>
      <c r="H7" s="226">
        <v>1.568349451172283E-2</v>
      </c>
      <c r="I7" s="226">
        <v>1.507203630582391E-2</v>
      </c>
      <c r="J7" s="226">
        <v>1.5513732313442521E-2</v>
      </c>
      <c r="K7" s="226">
        <v>9.2105672534657998E-3</v>
      </c>
      <c r="L7" s="226">
        <v>1.164469572715488E-2</v>
      </c>
      <c r="M7" s="226">
        <v>1.342348904582682E-2</v>
      </c>
      <c r="N7" s="226">
        <v>1.080448671903253E-2</v>
      </c>
      <c r="O7" s="226">
        <v>7.9567114832825008E-3</v>
      </c>
      <c r="P7" s="226">
        <v>7.5321120677454738E-3</v>
      </c>
      <c r="Q7" s="226">
        <v>7.7944707983715819E-3</v>
      </c>
      <c r="R7" s="226">
        <v>7.802279470180965E-3</v>
      </c>
      <c r="S7" s="226">
        <v>8.1048415472158662E-3</v>
      </c>
      <c r="T7" s="226">
        <v>8.0103746038809702E-3</v>
      </c>
      <c r="U7" s="226">
        <v>7.7756322633565772E-3</v>
      </c>
      <c r="V7" s="226">
        <v>7.5482908959304306E-3</v>
      </c>
      <c r="W7" s="226">
        <v>7.5511747959467641E-3</v>
      </c>
      <c r="DA7" s="174" t="s">
        <v>647</v>
      </c>
    </row>
    <row r="8" spans="1:105" ht="12" customHeight="1" x14ac:dyDescent="0.25">
      <c r="A8" s="202" t="s">
        <v>94</v>
      </c>
      <c r="B8" s="226">
        <v>0.97030090979472894</v>
      </c>
      <c r="C8" s="226">
        <v>0.64693450889152337</v>
      </c>
      <c r="D8" s="226">
        <v>0.67703086535729384</v>
      </c>
      <c r="E8" s="226">
        <v>1.13350329061114</v>
      </c>
      <c r="F8" s="226">
        <v>1.189371451506134</v>
      </c>
      <c r="G8" s="226">
        <v>2.1798636251692169</v>
      </c>
      <c r="H8" s="226">
        <v>2.1845502169549191</v>
      </c>
      <c r="I8" s="226">
        <v>2.0993803490178391</v>
      </c>
      <c r="J8" s="226">
        <v>2.1609040807697211</v>
      </c>
      <c r="K8" s="226">
        <v>1.2829377200850831</v>
      </c>
      <c r="L8" s="226">
        <v>1.6219868957212269</v>
      </c>
      <c r="M8" s="226">
        <v>1.869754593622879</v>
      </c>
      <c r="N8" s="226">
        <v>1.504954382998428</v>
      </c>
      <c r="O8" s="226">
        <v>1.108288448346777</v>
      </c>
      <c r="P8" s="226">
        <v>1.0491460968359561</v>
      </c>
      <c r="Q8" s="226">
        <v>1.085689981968244</v>
      </c>
      <c r="R8" s="226">
        <v>1.0867776500056561</v>
      </c>
      <c r="S8" s="226">
        <v>1.128921449688493</v>
      </c>
      <c r="T8" s="226">
        <v>1.1157631716399969</v>
      </c>
      <c r="U8" s="226">
        <v>1.0830659669106699</v>
      </c>
      <c r="V8" s="226">
        <v>1.051399641962337</v>
      </c>
      <c r="W8" s="226">
        <v>1.0518013397090771</v>
      </c>
      <c r="DA8" s="174" t="s">
        <v>648</v>
      </c>
    </row>
    <row r="9" spans="1:105" ht="12" customHeight="1" x14ac:dyDescent="0.25">
      <c r="A9" s="202" t="s">
        <v>95</v>
      </c>
      <c r="B9" s="226">
        <v>1.773284932279592E-2</v>
      </c>
      <c r="C9" s="226">
        <v>1.182312832244722E-2</v>
      </c>
      <c r="D9" s="226">
        <v>1.237315785347751E-2</v>
      </c>
      <c r="E9" s="226">
        <v>2.0715473783852249E-2</v>
      </c>
      <c r="F9" s="226">
        <v>2.1736498982418979E-2</v>
      </c>
      <c r="G9" s="226">
        <v>3.9987562636037158E-2</v>
      </c>
      <c r="H9" s="226">
        <v>3.9924006505917813E-2</v>
      </c>
      <c r="I9" s="226">
        <v>3.8367474486082638E-2</v>
      </c>
      <c r="J9" s="226">
        <v>3.949185874040953E-2</v>
      </c>
      <c r="K9" s="226">
        <v>2.344648041772214E-2</v>
      </c>
      <c r="L9" s="226">
        <v>2.9642813827165031E-2</v>
      </c>
      <c r="M9" s="226">
        <v>3.4170921767283827E-2</v>
      </c>
      <c r="N9" s="226">
        <v>2.750397226468455E-2</v>
      </c>
      <c r="O9" s="226">
        <v>2.025465694439714E-2</v>
      </c>
      <c r="P9" s="226">
        <v>1.9173793887019321E-2</v>
      </c>
      <c r="Q9" s="226">
        <v>1.984165599265986E-2</v>
      </c>
      <c r="R9" s="226">
        <v>1.9861533798839301E-2</v>
      </c>
      <c r="S9" s="226">
        <v>2.063173780681446E-2</v>
      </c>
      <c r="T9" s="226">
        <v>2.039126213619925E-2</v>
      </c>
      <c r="U9" s="226">
        <v>1.9793700494353101E-2</v>
      </c>
      <c r="V9" s="226">
        <v>1.9214978818172988E-2</v>
      </c>
      <c r="W9" s="226">
        <v>1.922232009297169E-2</v>
      </c>
      <c r="DA9" s="174" t="s">
        <v>649</v>
      </c>
    </row>
    <row r="10" spans="1:105" ht="12" customHeight="1" x14ac:dyDescent="0.25">
      <c r="A10" s="56" t="s">
        <v>96</v>
      </c>
      <c r="B10" s="262">
        <v>0.1202162370645571</v>
      </c>
      <c r="C10" s="262">
        <v>8.5244179037520074E-2</v>
      </c>
      <c r="D10" s="262">
        <v>8.4553857784679137E-2</v>
      </c>
      <c r="E10" s="262">
        <v>0.1571524158630708</v>
      </c>
      <c r="F10" s="262">
        <v>0.163613001868848</v>
      </c>
      <c r="G10" s="262">
        <v>0.2493681723741267</v>
      </c>
      <c r="H10" s="262">
        <v>0.2958803282050344</v>
      </c>
      <c r="I10" s="262">
        <v>0.29494084487902911</v>
      </c>
      <c r="J10" s="262">
        <v>0.29553734154287709</v>
      </c>
      <c r="K10" s="262">
        <v>0.16234022118690911</v>
      </c>
      <c r="L10" s="262">
        <v>0.22860279472811379</v>
      </c>
      <c r="M10" s="262">
        <v>0.2517210419902583</v>
      </c>
      <c r="N10" s="262">
        <v>0.19929443941394201</v>
      </c>
      <c r="O10" s="262">
        <v>0.1463881279044299</v>
      </c>
      <c r="P10" s="262">
        <v>0.14173677518259001</v>
      </c>
      <c r="Q10" s="262">
        <v>0.14252565689822511</v>
      </c>
      <c r="R10" s="262">
        <v>0.14130741338662769</v>
      </c>
      <c r="S10" s="262">
        <v>0.1490710700838464</v>
      </c>
      <c r="T10" s="262">
        <v>0.1482022042263032</v>
      </c>
      <c r="U10" s="262">
        <v>0.13875779772764671</v>
      </c>
      <c r="V10" s="262">
        <v>0.12814423807243799</v>
      </c>
      <c r="W10" s="262">
        <v>0.13397562628199311</v>
      </c>
      <c r="DA10" s="68" t="s">
        <v>650</v>
      </c>
    </row>
    <row r="11" spans="1:105" ht="12" customHeight="1" x14ac:dyDescent="0.25">
      <c r="A11" s="37" t="s">
        <v>160</v>
      </c>
      <c r="B11" s="228">
        <v>1.2197673035712769E-3</v>
      </c>
      <c r="C11" s="228">
        <v>8.3476271603565738E-4</v>
      </c>
      <c r="D11" s="228">
        <v>7.3527608371947958E-4</v>
      </c>
      <c r="E11" s="228">
        <v>1.8068278562484851E-3</v>
      </c>
      <c r="F11" s="228">
        <v>1.555113503814927E-3</v>
      </c>
      <c r="G11" s="228">
        <v>2.8266449403829348E-3</v>
      </c>
      <c r="H11" s="228">
        <v>3.299913797829423E-3</v>
      </c>
      <c r="I11" s="228">
        <v>2.601335959710991E-3</v>
      </c>
      <c r="J11" s="228">
        <v>2.777071115561797E-3</v>
      </c>
      <c r="K11" s="228">
        <v>1.58574295789271E-3</v>
      </c>
      <c r="L11" s="228">
        <v>1.638485550869669E-3</v>
      </c>
      <c r="M11" s="228">
        <v>1.418263086798918E-3</v>
      </c>
      <c r="N11" s="228">
        <v>1.258860109570573E-3</v>
      </c>
      <c r="O11" s="228">
        <v>9.0087635208997989E-4</v>
      </c>
      <c r="P11" s="228">
        <v>7.2081425604197751E-4</v>
      </c>
      <c r="Q11" s="228">
        <v>6.7885995952741876E-4</v>
      </c>
      <c r="R11" s="228">
        <v>7.7811233402457251E-4</v>
      </c>
      <c r="S11" s="228">
        <v>7.1405333396466308E-4</v>
      </c>
      <c r="T11" s="228">
        <v>7.6663733127235473E-4</v>
      </c>
      <c r="U11" s="228">
        <v>9.8604583040911762E-4</v>
      </c>
      <c r="V11" s="228">
        <v>8.406767895361288E-4</v>
      </c>
      <c r="W11" s="228">
        <v>8.7553715506719857E-4</v>
      </c>
      <c r="DA11" s="69" t="s">
        <v>651</v>
      </c>
    </row>
    <row r="12" spans="1:105" ht="12" customHeight="1" x14ac:dyDescent="0.25">
      <c r="A12" s="37" t="s">
        <v>162</v>
      </c>
      <c r="B12" s="228">
        <v>5.2684215313078382E-2</v>
      </c>
      <c r="C12" s="228">
        <v>3.220960036647031E-2</v>
      </c>
      <c r="D12" s="228">
        <v>2.9506864465073938E-2</v>
      </c>
      <c r="E12" s="228">
        <v>4.2369217561774301E-2</v>
      </c>
      <c r="F12" s="228">
        <v>4.573966183655135E-2</v>
      </c>
      <c r="G12" s="228">
        <v>8.8741641063945609E-2</v>
      </c>
      <c r="H12" s="228">
        <v>9.1074082277834548E-2</v>
      </c>
      <c r="I12" s="228">
        <v>7.7518400879477894E-2</v>
      </c>
      <c r="J12" s="228">
        <v>9.2059047155997165E-2</v>
      </c>
      <c r="K12" s="228">
        <v>7.666841020997868E-2</v>
      </c>
      <c r="L12" s="228">
        <v>6.2776005083869407E-2</v>
      </c>
      <c r="M12" s="228">
        <v>7.8154323290720112E-2</v>
      </c>
      <c r="N12" s="228">
        <v>7.1338780640943206E-2</v>
      </c>
      <c r="O12" s="228">
        <v>5.2337969525229101E-2</v>
      </c>
      <c r="P12" s="228">
        <v>4.633356749102064E-2</v>
      </c>
      <c r="Q12" s="228">
        <v>5.1795870467390689E-2</v>
      </c>
      <c r="R12" s="228">
        <v>5.3550043624650337E-2</v>
      </c>
      <c r="S12" s="228">
        <v>5.5411766956374398E-2</v>
      </c>
      <c r="T12" s="228">
        <v>5.2663199666507489E-2</v>
      </c>
      <c r="U12" s="228">
        <v>4.6880668146001801E-2</v>
      </c>
      <c r="V12" s="228">
        <v>3.7243008248687079E-2</v>
      </c>
      <c r="W12" s="228">
        <v>4.1750894385821649E-2</v>
      </c>
      <c r="DA12" s="69" t="s">
        <v>652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653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654</v>
      </c>
    </row>
    <row r="15" spans="1:105" ht="12" customHeight="1" x14ac:dyDescent="0.25">
      <c r="A15" s="37" t="s">
        <v>38</v>
      </c>
      <c r="B15" s="228">
        <v>6.6312254447907462E-2</v>
      </c>
      <c r="C15" s="228">
        <v>5.2199815955014113E-2</v>
      </c>
      <c r="D15" s="228">
        <v>5.4311717235885723E-2</v>
      </c>
      <c r="E15" s="228">
        <v>0.112976370445048</v>
      </c>
      <c r="F15" s="228">
        <v>0.1163182265284817</v>
      </c>
      <c r="G15" s="228">
        <v>0.15779988636979811</v>
      </c>
      <c r="H15" s="228">
        <v>0.20150633212937041</v>
      </c>
      <c r="I15" s="228">
        <v>0.2148211080398402</v>
      </c>
      <c r="J15" s="228">
        <v>0.20070122327131809</v>
      </c>
      <c r="K15" s="228">
        <v>8.4086068019037674E-2</v>
      </c>
      <c r="L15" s="228">
        <v>0.1641883040933747</v>
      </c>
      <c r="M15" s="228">
        <v>0.17214845561273931</v>
      </c>
      <c r="N15" s="228">
        <v>0.12669679866342831</v>
      </c>
      <c r="O15" s="228">
        <v>9.3149282027110855E-2</v>
      </c>
      <c r="P15" s="228">
        <v>9.4682393435527423E-2</v>
      </c>
      <c r="Q15" s="228">
        <v>9.0050926471306969E-2</v>
      </c>
      <c r="R15" s="228">
        <v>8.6979257427952789E-2</v>
      </c>
      <c r="S15" s="228">
        <v>9.2945249793507365E-2</v>
      </c>
      <c r="T15" s="228">
        <v>9.4772367228523322E-2</v>
      </c>
      <c r="U15" s="228">
        <v>9.0891083751235779E-2</v>
      </c>
      <c r="V15" s="228">
        <v>9.0060553034214771E-2</v>
      </c>
      <c r="W15" s="228">
        <v>9.1349194741104242E-2</v>
      </c>
      <c r="DA15" s="69" t="s">
        <v>655</v>
      </c>
    </row>
    <row r="16" spans="1:105" ht="12" customHeight="1" x14ac:dyDescent="0.25">
      <c r="A16" s="57" t="s">
        <v>487</v>
      </c>
      <c r="B16" s="296">
        <v>22.71362641549312</v>
      </c>
      <c r="C16" s="296">
        <v>15.12649581334575</v>
      </c>
      <c r="D16" s="296">
        <v>15.70416213426611</v>
      </c>
      <c r="E16" s="296">
        <v>26.08355047980362</v>
      </c>
      <c r="F16" s="296">
        <v>27.502835896834831</v>
      </c>
      <c r="G16" s="296">
        <v>51.377677690731907</v>
      </c>
      <c r="H16" s="296">
        <v>50.455654325913002</v>
      </c>
      <c r="I16" s="296">
        <v>47.908358971707969</v>
      </c>
      <c r="J16" s="296">
        <v>49.780265898396003</v>
      </c>
      <c r="K16" s="296">
        <v>30.572337084503229</v>
      </c>
      <c r="L16" s="296">
        <v>37.476718867976253</v>
      </c>
      <c r="M16" s="296">
        <v>44.855010986699902</v>
      </c>
      <c r="N16" s="296">
        <v>36.154560415148588</v>
      </c>
      <c r="O16" s="296">
        <v>26.458029206517381</v>
      </c>
      <c r="P16" s="296">
        <v>24.907109170526539</v>
      </c>
      <c r="Q16" s="296">
        <v>26.225854939508899</v>
      </c>
      <c r="R16" s="296">
        <v>26.321431684236341</v>
      </c>
      <c r="S16" s="296">
        <v>27.105632608796881</v>
      </c>
      <c r="T16" s="296">
        <v>26.762459230200779</v>
      </c>
      <c r="U16" s="296">
        <v>26.765239384902049</v>
      </c>
      <c r="V16" s="296">
        <v>26.466695271866449</v>
      </c>
      <c r="W16" s="296">
        <v>26.217569038308799</v>
      </c>
      <c r="DA16" s="70" t="s">
        <v>656</v>
      </c>
    </row>
    <row r="17" spans="1:105" ht="12" customHeight="1" x14ac:dyDescent="0.25">
      <c r="A17" s="46" t="s">
        <v>30</v>
      </c>
      <c r="B17" s="231">
        <v>0</v>
      </c>
      <c r="C17" s="231">
        <v>0</v>
      </c>
      <c r="D17" s="231">
        <v>4.0070385573909233</v>
      </c>
      <c r="E17" s="231">
        <v>0</v>
      </c>
      <c r="F17" s="231">
        <v>0</v>
      </c>
      <c r="G17" s="231">
        <v>10.3699745462756</v>
      </c>
      <c r="H17" s="231">
        <v>1.1039606290971411</v>
      </c>
      <c r="I17" s="231">
        <v>0.5135844081359473</v>
      </c>
      <c r="J17" s="231">
        <v>0.97088775841875974</v>
      </c>
      <c r="K17" s="231">
        <v>0.3814735272247588</v>
      </c>
      <c r="L17" s="231">
        <v>0.2388306542060587</v>
      </c>
      <c r="M17" s="231">
        <v>0.33380884482083661</v>
      </c>
      <c r="N17" s="231">
        <v>0.19570304849563919</v>
      </c>
      <c r="O17" s="231">
        <v>0.57487368707019704</v>
      </c>
      <c r="P17" s="231">
        <v>0.43768932810304068</v>
      </c>
      <c r="Q17" s="231">
        <v>0</v>
      </c>
      <c r="R17" s="231">
        <v>0.20089411749345501</v>
      </c>
      <c r="S17" s="231">
        <v>6.8051024848514736E-3</v>
      </c>
      <c r="T17" s="231">
        <v>1.571737198498965E-2</v>
      </c>
      <c r="U17" s="231">
        <v>7.2261663597063012E-3</v>
      </c>
      <c r="V17" s="231">
        <v>0</v>
      </c>
      <c r="W17" s="231">
        <v>0</v>
      </c>
      <c r="DA17" s="73" t="s">
        <v>657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658</v>
      </c>
    </row>
    <row r="19" spans="1:105" ht="12" customHeight="1" x14ac:dyDescent="0.25">
      <c r="A19" s="46" t="s">
        <v>33</v>
      </c>
      <c r="B19" s="231">
        <v>7.8089676330950324</v>
      </c>
      <c r="C19" s="231">
        <v>0.31260254697361622</v>
      </c>
      <c r="D19" s="231">
        <v>0.25615844366784718</v>
      </c>
      <c r="E19" s="231">
        <v>0.70695229869384379</v>
      </c>
      <c r="F19" s="231">
        <v>1.073246624661371</v>
      </c>
      <c r="G19" s="231">
        <v>0.96693038872587977</v>
      </c>
      <c r="H19" s="231">
        <v>1.695520485199836</v>
      </c>
      <c r="I19" s="231">
        <v>2.1718911349757311</v>
      </c>
      <c r="J19" s="231">
        <v>2.4645742258699199</v>
      </c>
      <c r="K19" s="231">
        <v>0.7369796730158612</v>
      </c>
      <c r="L19" s="231">
        <v>1.514075686797502</v>
      </c>
      <c r="M19" s="231">
        <v>1.118402793590473</v>
      </c>
      <c r="N19" s="231">
        <v>0.93265603101038097</v>
      </c>
      <c r="O19" s="231">
        <v>0.57380777420899232</v>
      </c>
      <c r="P19" s="231">
        <v>0.45650929723697881</v>
      </c>
      <c r="Q19" s="231">
        <v>0.28311155622160261</v>
      </c>
      <c r="R19" s="231">
        <v>0.17658604600031361</v>
      </c>
      <c r="S19" s="231">
        <v>9.6496287840067266E-2</v>
      </c>
      <c r="T19" s="231">
        <v>0.1952978569478136</v>
      </c>
      <c r="U19" s="231">
        <v>0.25257935355236938</v>
      </c>
      <c r="V19" s="231">
        <v>0.12806764671314391</v>
      </c>
      <c r="W19" s="231">
        <v>0.29236576834290579</v>
      </c>
      <c r="DA19" s="73" t="s">
        <v>659</v>
      </c>
    </row>
    <row r="20" spans="1:105" ht="12" customHeight="1" x14ac:dyDescent="0.25">
      <c r="A20" s="46" t="s">
        <v>160</v>
      </c>
      <c r="B20" s="231">
        <v>0.31601688440442788</v>
      </c>
      <c r="C20" s="231">
        <v>0.34473096530176872</v>
      </c>
      <c r="D20" s="231">
        <v>0.25817228112918472</v>
      </c>
      <c r="E20" s="231">
        <v>0.95344213647544029</v>
      </c>
      <c r="F20" s="231">
        <v>0.80408871667787019</v>
      </c>
      <c r="G20" s="231">
        <v>0.72377619364611134</v>
      </c>
      <c r="H20" s="231">
        <v>1.524329897723004</v>
      </c>
      <c r="I20" s="231">
        <v>1.352177035744061</v>
      </c>
      <c r="J20" s="231">
        <v>1.266278185112613</v>
      </c>
      <c r="K20" s="231">
        <v>0.57945013089396979</v>
      </c>
      <c r="L20" s="231">
        <v>0.90781257638292245</v>
      </c>
      <c r="M20" s="231">
        <v>0.63662611872927566</v>
      </c>
      <c r="N20" s="231">
        <v>0.5543733798651177</v>
      </c>
      <c r="O20" s="231">
        <v>0.41309080993967501</v>
      </c>
      <c r="P20" s="231">
        <v>0.35832528100741062</v>
      </c>
      <c r="Q20" s="231">
        <v>0.33405854889291559</v>
      </c>
      <c r="R20" s="231">
        <v>0.36583610112869502</v>
      </c>
      <c r="S20" s="231">
        <v>0.3542237084356637</v>
      </c>
      <c r="T20" s="231">
        <v>0.37871249967719489</v>
      </c>
      <c r="U20" s="231">
        <v>0.45802739534360831</v>
      </c>
      <c r="V20" s="231">
        <v>0.38999680576165741</v>
      </c>
      <c r="W20" s="231">
        <v>0.41535992946519601</v>
      </c>
      <c r="DA20" s="73" t="s">
        <v>660</v>
      </c>
    </row>
    <row r="21" spans="1:105" ht="12" customHeight="1" x14ac:dyDescent="0.25">
      <c r="A21" s="46" t="s">
        <v>70</v>
      </c>
      <c r="B21" s="231">
        <v>1.54610413723268</v>
      </c>
      <c r="C21" s="231">
        <v>1.7590064496216451</v>
      </c>
      <c r="D21" s="231">
        <v>1.282899380327037</v>
      </c>
      <c r="E21" s="231">
        <v>3.05946468948712</v>
      </c>
      <c r="F21" s="231">
        <v>3.0268184895151382</v>
      </c>
      <c r="G21" s="231">
        <v>3.1245133197620309</v>
      </c>
      <c r="H21" s="231">
        <v>5.9324532391363363</v>
      </c>
      <c r="I21" s="231">
        <v>5.3680934029836003</v>
      </c>
      <c r="J21" s="231">
        <v>4.9681355512585741</v>
      </c>
      <c r="K21" s="231">
        <v>2.1044554525120458</v>
      </c>
      <c r="L21" s="231">
        <v>1.5810108052107179</v>
      </c>
      <c r="M21" s="231">
        <v>0.65776914541846243</v>
      </c>
      <c r="N21" s="231">
        <v>0.45789293651788521</v>
      </c>
      <c r="O21" s="231">
        <v>0.67733542649883072</v>
      </c>
      <c r="P21" s="231">
        <v>0.35889204490301579</v>
      </c>
      <c r="Q21" s="231">
        <v>0.29714147864414692</v>
      </c>
      <c r="R21" s="231">
        <v>0.2780254148958578</v>
      </c>
      <c r="S21" s="231">
        <v>0.37962333401225251</v>
      </c>
      <c r="T21" s="231">
        <v>0.39939590793979712</v>
      </c>
      <c r="U21" s="231">
        <v>0.23691414404049271</v>
      </c>
      <c r="V21" s="231">
        <v>7.4048848556104954E-2</v>
      </c>
      <c r="W21" s="231">
        <v>4.0123296796347871E-3</v>
      </c>
      <c r="DA21" s="73" t="s">
        <v>661</v>
      </c>
    </row>
    <row r="22" spans="1:105" ht="12" customHeight="1" x14ac:dyDescent="0.25">
      <c r="A22" s="46" t="s">
        <v>34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662</v>
      </c>
    </row>
    <row r="23" spans="1:105" ht="12" customHeight="1" x14ac:dyDescent="0.25">
      <c r="A23" s="46" t="s">
        <v>162</v>
      </c>
      <c r="B23" s="231">
        <v>13.042537760760981</v>
      </c>
      <c r="C23" s="231">
        <v>12.710155851448731</v>
      </c>
      <c r="D23" s="231">
        <v>9.8998934717511169</v>
      </c>
      <c r="E23" s="231">
        <v>21.363691355147221</v>
      </c>
      <c r="F23" s="231">
        <v>22.598682065980451</v>
      </c>
      <c r="G23" s="231">
        <v>21.712447327802021</v>
      </c>
      <c r="H23" s="231">
        <v>40.199390074756678</v>
      </c>
      <c r="I23" s="231">
        <v>38.502612989868631</v>
      </c>
      <c r="J23" s="231">
        <v>40.110390177736129</v>
      </c>
      <c r="K23" s="231">
        <v>26.7699783008566</v>
      </c>
      <c r="L23" s="231">
        <v>33.234989145379053</v>
      </c>
      <c r="M23" s="231">
        <v>33.521924776553107</v>
      </c>
      <c r="N23" s="231">
        <v>30.019182791061461</v>
      </c>
      <c r="O23" s="231">
        <v>22.932188545124468</v>
      </c>
      <c r="P23" s="231">
        <v>22.008888513782509</v>
      </c>
      <c r="Q23" s="231">
        <v>24.354870231060261</v>
      </c>
      <c r="R23" s="231">
        <v>24.05760427426307</v>
      </c>
      <c r="S23" s="231">
        <v>26.266200838932871</v>
      </c>
      <c r="T23" s="231">
        <v>24.858516405752379</v>
      </c>
      <c r="U23" s="231">
        <v>20.808292003864722</v>
      </c>
      <c r="V23" s="231">
        <v>16.50916216811547</v>
      </c>
      <c r="W23" s="231">
        <v>18.926228839400341</v>
      </c>
      <c r="DA23" s="73" t="s">
        <v>663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664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14.480035914520281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1.0381436073872111E-2</v>
      </c>
      <c r="S25" s="231">
        <v>0</v>
      </c>
      <c r="T25" s="231">
        <v>0</v>
      </c>
      <c r="U25" s="231">
        <v>0</v>
      </c>
      <c r="V25" s="231">
        <v>2.8148049737282879</v>
      </c>
      <c r="W25" s="231">
        <v>0.29156970790234882</v>
      </c>
      <c r="DA25" s="73" t="s">
        <v>665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8.5864793075877301</v>
      </c>
      <c r="N26" s="231">
        <v>3.9947522281981089</v>
      </c>
      <c r="O26" s="231">
        <v>1.286732963675209</v>
      </c>
      <c r="P26" s="231">
        <v>1.2868047054935829</v>
      </c>
      <c r="Q26" s="231">
        <v>0.95667312468997179</v>
      </c>
      <c r="R26" s="231">
        <v>1.232104294381076</v>
      </c>
      <c r="S26" s="231">
        <v>2.283337091176221E-3</v>
      </c>
      <c r="T26" s="231">
        <v>0.91481918789860361</v>
      </c>
      <c r="U26" s="231">
        <v>5.0022003217411557</v>
      </c>
      <c r="V26" s="231">
        <v>6.5506148289917867</v>
      </c>
      <c r="W26" s="231">
        <v>6.2880324635183653</v>
      </c>
      <c r="DA26" s="73" t="s">
        <v>666</v>
      </c>
    </row>
    <row r="27" spans="1:105" ht="12" customHeight="1" x14ac:dyDescent="0.25">
      <c r="A27" s="57" t="s">
        <v>499</v>
      </c>
      <c r="B27" s="263">
        <v>11.904270440292141</v>
      </c>
      <c r="C27" s="263">
        <v>8.2844826856266618</v>
      </c>
      <c r="D27" s="263">
        <v>8.2304704630404899</v>
      </c>
      <c r="E27" s="263">
        <v>15.23827394791414</v>
      </c>
      <c r="F27" s="263">
        <v>15.87349154190319</v>
      </c>
      <c r="G27" s="263">
        <v>24.286528137915919</v>
      </c>
      <c r="H27" s="263">
        <v>28.70449777625014</v>
      </c>
      <c r="I27" s="263">
        <v>28.566568727278391</v>
      </c>
      <c r="J27" s="263">
        <v>28.669276943490129</v>
      </c>
      <c r="K27" s="263">
        <v>15.83729573456519</v>
      </c>
      <c r="L27" s="263">
        <v>22.2296271861862</v>
      </c>
      <c r="M27" s="263">
        <v>24.51804700368179</v>
      </c>
      <c r="N27" s="263">
        <v>19.429893542192289</v>
      </c>
      <c r="O27" s="263">
        <v>14.26818966629865</v>
      </c>
      <c r="P27" s="263">
        <v>13.81508801180704</v>
      </c>
      <c r="Q27" s="263">
        <v>13.901436164620639</v>
      </c>
      <c r="R27" s="263">
        <v>13.78399270538681</v>
      </c>
      <c r="S27" s="263">
        <v>14.53829278632446</v>
      </c>
      <c r="T27" s="263">
        <v>14.450951691125139</v>
      </c>
      <c r="U27" s="263">
        <v>13.533092879198639</v>
      </c>
      <c r="V27" s="263">
        <v>12.498579055630129</v>
      </c>
      <c r="W27" s="263">
        <v>13.069296410225091</v>
      </c>
      <c r="DA27" s="70" t="s">
        <v>667</v>
      </c>
    </row>
    <row r="28" spans="1:105" ht="12" customHeight="1" x14ac:dyDescent="0.25">
      <c r="A28" s="18" t="s">
        <v>33</v>
      </c>
      <c r="B28" s="297">
        <v>2.374294660826306</v>
      </c>
      <c r="C28" s="297">
        <v>7.2453796782406141E-2</v>
      </c>
      <c r="D28" s="297">
        <v>7.0441138526467231E-2</v>
      </c>
      <c r="E28" s="297">
        <v>0.1297213006252512</v>
      </c>
      <c r="F28" s="297">
        <v>0.20048909146615981</v>
      </c>
      <c r="G28" s="297">
        <v>0.36038070244686388</v>
      </c>
      <c r="H28" s="297">
        <v>0.35186189003971852</v>
      </c>
      <c r="I28" s="297">
        <v>0.40265301095565081</v>
      </c>
      <c r="J28" s="297">
        <v>0.51849668450252706</v>
      </c>
      <c r="K28" s="297">
        <v>0.19586287713291059</v>
      </c>
      <c r="L28" s="297">
        <v>0.27114465471886318</v>
      </c>
      <c r="M28" s="297">
        <v>0.24984537757277961</v>
      </c>
      <c r="N28" s="297">
        <v>0.21250541098232401</v>
      </c>
      <c r="O28" s="297">
        <v>0.12516297241113519</v>
      </c>
      <c r="P28" s="297">
        <v>9.2542981101128408E-2</v>
      </c>
      <c r="Q28" s="297">
        <v>5.8209344204669618E-2</v>
      </c>
      <c r="R28" s="297">
        <v>3.8057853872367008E-2</v>
      </c>
      <c r="S28" s="297">
        <v>1.971530014742881E-2</v>
      </c>
      <c r="T28" s="297">
        <v>3.9994422116195312E-2</v>
      </c>
      <c r="U28" s="297">
        <v>5.5052310435301309E-2</v>
      </c>
      <c r="V28" s="297">
        <v>2.8079725246946619E-2</v>
      </c>
      <c r="W28" s="297">
        <v>6.26077523620404E-2</v>
      </c>
      <c r="DA28" s="122" t="s">
        <v>668</v>
      </c>
    </row>
    <row r="29" spans="1:105" ht="12" customHeight="1" x14ac:dyDescent="0.25">
      <c r="A29" s="18" t="s">
        <v>160</v>
      </c>
      <c r="B29" s="297">
        <v>9.4290929542638291E-2</v>
      </c>
      <c r="C29" s="297">
        <v>7.8409298584898993E-2</v>
      </c>
      <c r="D29" s="297">
        <v>6.9670020736598517E-2</v>
      </c>
      <c r="E29" s="297">
        <v>0.1716857150568174</v>
      </c>
      <c r="F29" s="297">
        <v>0.14740554518658691</v>
      </c>
      <c r="G29" s="297">
        <v>0.26472152081535377</v>
      </c>
      <c r="H29" s="297">
        <v>0.31043222285040573</v>
      </c>
      <c r="I29" s="297">
        <v>0.24600565543642119</v>
      </c>
      <c r="J29" s="297">
        <v>0.26142784521471207</v>
      </c>
      <c r="K29" s="297">
        <v>0.15112326311585489</v>
      </c>
      <c r="L29" s="297">
        <v>0.1595395245978096</v>
      </c>
      <c r="M29" s="297">
        <v>0.1395648859401375</v>
      </c>
      <c r="N29" s="297">
        <v>0.1239565541469016</v>
      </c>
      <c r="O29" s="297">
        <v>8.842470317006916E-2</v>
      </c>
      <c r="P29" s="297">
        <v>7.1283652707708076E-2</v>
      </c>
      <c r="Q29" s="297">
        <v>6.7402551458270343E-2</v>
      </c>
      <c r="R29" s="297">
        <v>7.7373654325282509E-2</v>
      </c>
      <c r="S29" s="297">
        <v>7.1021370557224892E-2</v>
      </c>
      <c r="T29" s="297">
        <v>7.6107985153496815E-2</v>
      </c>
      <c r="U29" s="297">
        <v>9.7968801312710047E-2</v>
      </c>
      <c r="V29" s="297">
        <v>8.3913746529359193E-2</v>
      </c>
      <c r="W29" s="297">
        <v>8.7286046834052805E-2</v>
      </c>
      <c r="DA29" s="122" t="s">
        <v>669</v>
      </c>
    </row>
    <row r="30" spans="1:105" ht="12" customHeight="1" x14ac:dyDescent="0.25">
      <c r="A30" s="18" t="s">
        <v>70</v>
      </c>
      <c r="B30" s="297">
        <v>0.47584003916237982</v>
      </c>
      <c r="C30" s="297">
        <v>0.41268369984413961</v>
      </c>
      <c r="D30" s="297">
        <v>0.35710138395492702</v>
      </c>
      <c r="E30" s="297">
        <v>0.5682610320967918</v>
      </c>
      <c r="F30" s="297">
        <v>0.5723462502408192</v>
      </c>
      <c r="G30" s="297">
        <v>1.1787723644217329</v>
      </c>
      <c r="H30" s="297">
        <v>1.246191431320967</v>
      </c>
      <c r="I30" s="297">
        <v>1.007382052697035</v>
      </c>
      <c r="J30" s="297">
        <v>1.0579831844622469</v>
      </c>
      <c r="K30" s="297">
        <v>0.56613187062016712</v>
      </c>
      <c r="L30" s="297">
        <v>0.28659561873374828</v>
      </c>
      <c r="M30" s="297">
        <v>0.14874001488749761</v>
      </c>
      <c r="N30" s="297">
        <v>0.1056072372146281</v>
      </c>
      <c r="O30" s="297">
        <v>0.14955277589949681</v>
      </c>
      <c r="P30" s="297">
        <v>7.3644265959312491E-2</v>
      </c>
      <c r="Q30" s="297">
        <v>6.1841446129382957E-2</v>
      </c>
      <c r="R30" s="297">
        <v>6.0653191334967889E-2</v>
      </c>
      <c r="S30" s="297">
        <v>7.8510353490813062E-2</v>
      </c>
      <c r="T30" s="297">
        <v>8.27917011701403E-2</v>
      </c>
      <c r="U30" s="297">
        <v>5.2269691790757682E-2</v>
      </c>
      <c r="V30" s="297">
        <v>1.6434367019227191E-2</v>
      </c>
      <c r="W30" s="297">
        <v>8.6971998231455199E-4</v>
      </c>
      <c r="DA30" s="122" t="s">
        <v>670</v>
      </c>
    </row>
    <row r="31" spans="1:105" ht="12" customHeight="1" x14ac:dyDescent="0.25">
      <c r="A31" s="18" t="s">
        <v>162</v>
      </c>
      <c r="B31" s="297">
        <v>3.9750966120083562</v>
      </c>
      <c r="C31" s="297">
        <v>2.9530044730614091</v>
      </c>
      <c r="D31" s="297">
        <v>2.728932569632557</v>
      </c>
      <c r="E31" s="297">
        <v>3.9295432297427251</v>
      </c>
      <c r="F31" s="297">
        <v>4.2317394599861524</v>
      </c>
      <c r="G31" s="297">
        <v>8.1118458350888023</v>
      </c>
      <c r="H31" s="297">
        <v>8.3624444560054076</v>
      </c>
      <c r="I31" s="297">
        <v>7.1552974904787483</v>
      </c>
      <c r="J31" s="297">
        <v>8.4587377465126377</v>
      </c>
      <c r="K31" s="297">
        <v>7.1316370387312578</v>
      </c>
      <c r="L31" s="297">
        <v>5.9661421325693533</v>
      </c>
      <c r="M31" s="297">
        <v>7.506657745545259</v>
      </c>
      <c r="N31" s="297">
        <v>6.8563337161285416</v>
      </c>
      <c r="O31" s="297">
        <v>5.0141755707995186</v>
      </c>
      <c r="P31" s="297">
        <v>4.4723580123664783</v>
      </c>
      <c r="Q31" s="297">
        <v>5.0195585201133408</v>
      </c>
      <c r="R31" s="297">
        <v>5.1973849119682516</v>
      </c>
      <c r="S31" s="297">
        <v>5.3794099227575156</v>
      </c>
      <c r="T31" s="297">
        <v>5.1029550930010759</v>
      </c>
      <c r="U31" s="297">
        <v>4.5463066838088082</v>
      </c>
      <c r="V31" s="297">
        <v>3.6284659399919028</v>
      </c>
      <c r="W31" s="297">
        <v>4.0626580546893258</v>
      </c>
      <c r="DA31" s="122" t="s">
        <v>671</v>
      </c>
    </row>
    <row r="32" spans="1:105" ht="12" customHeight="1" x14ac:dyDescent="0.25">
      <c r="A32" s="47" t="s">
        <v>38</v>
      </c>
      <c r="B32" s="298">
        <v>4.9847481987524578</v>
      </c>
      <c r="C32" s="298">
        <v>4.7679314173538074</v>
      </c>
      <c r="D32" s="298">
        <v>5.004325350189939</v>
      </c>
      <c r="E32" s="298">
        <v>10.439062670392561</v>
      </c>
      <c r="F32" s="298">
        <v>10.721511195023471</v>
      </c>
      <c r="G32" s="298">
        <v>14.37080771514316</v>
      </c>
      <c r="H32" s="298">
        <v>18.433567776033641</v>
      </c>
      <c r="I32" s="298">
        <v>19.75523051771053</v>
      </c>
      <c r="J32" s="298">
        <v>18.372631482797999</v>
      </c>
      <c r="K32" s="298">
        <v>7.7925406849650001</v>
      </c>
      <c r="L32" s="298">
        <v>15.54620525556642</v>
      </c>
      <c r="M32" s="298">
        <v>16.47323897973612</v>
      </c>
      <c r="N32" s="298">
        <v>12.131490623719889</v>
      </c>
      <c r="O32" s="298">
        <v>8.8908736440184253</v>
      </c>
      <c r="P32" s="298">
        <v>9.1052590996724128</v>
      </c>
      <c r="Q32" s="298">
        <v>8.6944243027149728</v>
      </c>
      <c r="R32" s="298">
        <v>8.4105230938859386</v>
      </c>
      <c r="S32" s="298">
        <v>8.9896358393714788</v>
      </c>
      <c r="T32" s="298">
        <v>9.1491024896842283</v>
      </c>
      <c r="U32" s="298">
        <v>8.7814953918510579</v>
      </c>
      <c r="V32" s="298">
        <v>8.7416852768426985</v>
      </c>
      <c r="W32" s="298">
        <v>8.8558748363573585</v>
      </c>
      <c r="DA32" s="123" t="s">
        <v>672</v>
      </c>
    </row>
    <row r="33" spans="1:105" ht="12" customHeight="1" x14ac:dyDescent="0.25">
      <c r="A33" s="128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DA33" s="124"/>
    </row>
    <row r="34" spans="1:105" ht="15" customHeight="1" x14ac:dyDescent="0.25">
      <c r="A34" s="34" t="s">
        <v>44</v>
      </c>
      <c r="B34" s="225">
        <v>336.66182955645041</v>
      </c>
      <c r="C34" s="225">
        <v>315.41273054974192</v>
      </c>
      <c r="D34" s="225">
        <v>330.9498573193498</v>
      </c>
      <c r="E34" s="225">
        <v>303.9095343554161</v>
      </c>
      <c r="F34" s="225">
        <v>321.39117166275548</v>
      </c>
      <c r="G34" s="225">
        <v>336.12371079532312</v>
      </c>
      <c r="H34" s="225">
        <v>336.90308340233952</v>
      </c>
      <c r="I34" s="225">
        <v>313.93104790096038</v>
      </c>
      <c r="J34" s="225">
        <v>280.96014515725727</v>
      </c>
      <c r="K34" s="225">
        <v>266.35419972609441</v>
      </c>
      <c r="L34" s="225">
        <v>253.42349663039829</v>
      </c>
      <c r="M34" s="225">
        <v>251.49904934061539</v>
      </c>
      <c r="N34" s="225">
        <v>257.31395444833612</v>
      </c>
      <c r="O34" s="225">
        <v>256.33251867899043</v>
      </c>
      <c r="P34" s="225">
        <v>260.62045509598909</v>
      </c>
      <c r="Q34" s="225">
        <v>309.99142706528261</v>
      </c>
      <c r="R34" s="225">
        <v>313.87360226732648</v>
      </c>
      <c r="S34" s="225">
        <v>325.3036034627595</v>
      </c>
      <c r="T34" s="225">
        <v>291.82084724876358</v>
      </c>
      <c r="U34" s="225">
        <v>292.17253976456692</v>
      </c>
      <c r="V34" s="225">
        <v>294.53228662737149</v>
      </c>
      <c r="W34" s="225">
        <v>298.69021390213311</v>
      </c>
      <c r="DA34" s="89" t="s">
        <v>673</v>
      </c>
    </row>
    <row r="35" spans="1:105" ht="12" customHeight="1" x14ac:dyDescent="0.25">
      <c r="A35" s="55" t="s">
        <v>92</v>
      </c>
      <c r="B35" s="261">
        <v>0.33131436531398573</v>
      </c>
      <c r="C35" s="261">
        <v>0.3083929249512472</v>
      </c>
      <c r="D35" s="261">
        <v>0.32364816190335211</v>
      </c>
      <c r="E35" s="261">
        <v>0.29599970781221929</v>
      </c>
      <c r="F35" s="261">
        <v>0.31312069862443642</v>
      </c>
      <c r="G35" s="261">
        <v>0.32933475976161408</v>
      </c>
      <c r="H35" s="261">
        <v>0.32865742956183791</v>
      </c>
      <c r="I35" s="261">
        <v>0.30565690143374558</v>
      </c>
      <c r="J35" s="261">
        <v>0.27401703097995123</v>
      </c>
      <c r="K35" s="261">
        <v>0.26120316809928301</v>
      </c>
      <c r="L35" s="261">
        <v>0.24653879990641051</v>
      </c>
      <c r="M35" s="261">
        <v>0.24475569373183181</v>
      </c>
      <c r="N35" s="261">
        <v>0.25084954773592749</v>
      </c>
      <c r="O35" s="261">
        <v>0.25000653816159008</v>
      </c>
      <c r="P35" s="261">
        <v>0.25341761816128727</v>
      </c>
      <c r="Q35" s="261">
        <v>0.30138047645339988</v>
      </c>
      <c r="R35" s="261">
        <v>0.30623738008825901</v>
      </c>
      <c r="S35" s="261">
        <v>0.31576325560117191</v>
      </c>
      <c r="T35" s="261">
        <v>0.28447516604540318</v>
      </c>
      <c r="U35" s="261">
        <v>0.28463525603088102</v>
      </c>
      <c r="V35" s="261">
        <v>0.28662337789434078</v>
      </c>
      <c r="W35" s="261">
        <v>0.28613834946141692</v>
      </c>
      <c r="DA35" s="67" t="s">
        <v>674</v>
      </c>
    </row>
    <row r="36" spans="1:105" ht="12" customHeight="1" x14ac:dyDescent="0.25">
      <c r="A36" s="202" t="s">
        <v>93</v>
      </c>
      <c r="B36" s="226">
        <v>3.9952502713378087E-2</v>
      </c>
      <c r="C36" s="226">
        <v>3.7188454413151308E-2</v>
      </c>
      <c r="D36" s="226">
        <v>3.9028051362545849E-2</v>
      </c>
      <c r="E36" s="226">
        <v>3.5693982415520728E-2</v>
      </c>
      <c r="F36" s="226">
        <v>3.7758566700094622E-2</v>
      </c>
      <c r="G36" s="226">
        <v>3.9713786242006298E-2</v>
      </c>
      <c r="H36" s="226">
        <v>3.9632108417325299E-2</v>
      </c>
      <c r="I36" s="226">
        <v>3.6858523089759232E-2</v>
      </c>
      <c r="J36" s="226">
        <v>3.3043137635650768E-2</v>
      </c>
      <c r="K36" s="226">
        <v>3.149794085245794E-2</v>
      </c>
      <c r="L36" s="226">
        <v>2.9729595524417351E-2</v>
      </c>
      <c r="M36" s="226">
        <v>2.951457449986692E-2</v>
      </c>
      <c r="N36" s="226">
        <v>3.024941954168341E-2</v>
      </c>
      <c r="O36" s="226">
        <v>3.014776278957064E-2</v>
      </c>
      <c r="P36" s="226">
        <v>3.061076498906197E-2</v>
      </c>
      <c r="Q36" s="226">
        <v>3.6457544624827101E-2</v>
      </c>
      <c r="R36" s="226">
        <v>3.6928521790230671E-2</v>
      </c>
      <c r="S36" s="226">
        <v>3.8268693316999683E-2</v>
      </c>
      <c r="T36" s="226">
        <v>3.4304262154605372E-2</v>
      </c>
      <c r="U36" s="226">
        <v>3.4323567069359441E-2</v>
      </c>
      <c r="V36" s="226">
        <v>3.4563310504779537E-2</v>
      </c>
      <c r="W36" s="226">
        <v>3.5180545773324599E-2</v>
      </c>
      <c r="DA36" s="174" t="s">
        <v>675</v>
      </c>
    </row>
    <row r="37" spans="1:105" ht="12" customHeight="1" x14ac:dyDescent="0.25">
      <c r="A37" s="202" t="s">
        <v>94</v>
      </c>
      <c r="B37" s="226">
        <v>6.4197843183699428</v>
      </c>
      <c r="C37" s="226">
        <v>5.9756420812662032</v>
      </c>
      <c r="D37" s="226">
        <v>6.2712384731260258</v>
      </c>
      <c r="E37" s="226">
        <v>5.7355022341216788</v>
      </c>
      <c r="F37" s="226">
        <v>6.0672508084011616</v>
      </c>
      <c r="G37" s="226">
        <v>6.3814260640587266</v>
      </c>
      <c r="H37" s="226">
        <v>6.3683016292315182</v>
      </c>
      <c r="I37" s="226">
        <v>5.9226269309701944</v>
      </c>
      <c r="J37" s="226">
        <v>5.3095501512113996</v>
      </c>
      <c r="K37" s="226">
        <v>5.0612595710516892</v>
      </c>
      <c r="L37" s="226">
        <v>4.7771122752524624</v>
      </c>
      <c r="M37" s="226">
        <v>4.7425615335522062</v>
      </c>
      <c r="N37" s="226">
        <v>4.8606404111066208</v>
      </c>
      <c r="O37" s="226">
        <v>4.8443056541140042</v>
      </c>
      <c r="P37" s="226">
        <v>4.8986805016675987</v>
      </c>
      <c r="Q37" s="226">
        <v>5.8137436374149702</v>
      </c>
      <c r="R37" s="226">
        <v>5.9338747009238482</v>
      </c>
      <c r="S37" s="226">
        <v>6.1043685258026779</v>
      </c>
      <c r="T37" s="226">
        <v>5.5121944628426096</v>
      </c>
      <c r="U37" s="226">
        <v>5.5152964810038938</v>
      </c>
      <c r="V37" s="226">
        <v>5.5538197534552776</v>
      </c>
      <c r="W37" s="226">
        <v>5.5318845664691549</v>
      </c>
      <c r="DA37" s="174" t="s">
        <v>676</v>
      </c>
    </row>
    <row r="38" spans="1:105" ht="12" customHeight="1" x14ac:dyDescent="0.25">
      <c r="A38" s="202" t="s">
        <v>95</v>
      </c>
      <c r="B38" s="226">
        <v>0.1095461191420608</v>
      </c>
      <c r="C38" s="226">
        <v>0.1019673507584305</v>
      </c>
      <c r="D38" s="226">
        <v>0.10701135783947539</v>
      </c>
      <c r="E38" s="226">
        <v>9.7869644822924859E-2</v>
      </c>
      <c r="F38" s="226">
        <v>0.10353054666027151</v>
      </c>
      <c r="G38" s="226">
        <v>0.1088915803462894</v>
      </c>
      <c r="H38" s="226">
        <v>0.10866762719927479</v>
      </c>
      <c r="I38" s="226">
        <v>0.1010627091563687</v>
      </c>
      <c r="J38" s="226">
        <v>9.0601270169000964E-2</v>
      </c>
      <c r="K38" s="226">
        <v>8.6364481497113996E-2</v>
      </c>
      <c r="L38" s="226">
        <v>8.1515839864334041E-2</v>
      </c>
      <c r="M38" s="226">
        <v>8.0926271822941695E-2</v>
      </c>
      <c r="N38" s="226">
        <v>8.2941149916544207E-2</v>
      </c>
      <c r="O38" s="226">
        <v>8.2662416372404818E-2</v>
      </c>
      <c r="P38" s="226">
        <v>8.3931926181899874E-2</v>
      </c>
      <c r="Q38" s="226">
        <v>9.9963262771045128E-2</v>
      </c>
      <c r="R38" s="226">
        <v>0.10125463920982861</v>
      </c>
      <c r="S38" s="226">
        <v>0.1049292673250049</v>
      </c>
      <c r="T38" s="226">
        <v>9.4059158597104731E-2</v>
      </c>
      <c r="U38" s="226">
        <v>9.4112090912931032E-2</v>
      </c>
      <c r="V38" s="226">
        <v>9.4769445550473272E-2</v>
      </c>
      <c r="W38" s="226">
        <v>9.6660211218515577E-2</v>
      </c>
      <c r="DA38" s="174" t="s">
        <v>677</v>
      </c>
    </row>
    <row r="39" spans="1:105" ht="12" customHeight="1" x14ac:dyDescent="0.25">
      <c r="A39" s="56" t="s">
        <v>96</v>
      </c>
      <c r="B39" s="262">
        <v>0.9994255481357246</v>
      </c>
      <c r="C39" s="262">
        <v>0.90769868714855151</v>
      </c>
      <c r="D39" s="262">
        <v>0.95713899674408143</v>
      </c>
      <c r="E39" s="262">
        <v>0.85365076435463438</v>
      </c>
      <c r="F39" s="262">
        <v>0.90560542310498982</v>
      </c>
      <c r="G39" s="262">
        <v>0.97358413849170788</v>
      </c>
      <c r="H39" s="262">
        <v>0.95363015632158987</v>
      </c>
      <c r="I39" s="262">
        <v>0.87738774840527445</v>
      </c>
      <c r="J39" s="262">
        <v>0.79200145071504191</v>
      </c>
      <c r="K39" s="262">
        <v>0.79383547277053601</v>
      </c>
      <c r="L39" s="262">
        <v>0.70732030052111816</v>
      </c>
      <c r="M39" s="262">
        <v>0.70271690306195056</v>
      </c>
      <c r="N39" s="262">
        <v>0.73014225001461608</v>
      </c>
      <c r="O39" s="262">
        <v>0.73252528810944573</v>
      </c>
      <c r="P39" s="262">
        <v>0.73645127793404153</v>
      </c>
      <c r="Q39" s="262">
        <v>0.89220905371770276</v>
      </c>
      <c r="R39" s="262">
        <v>0.90694828103459613</v>
      </c>
      <c r="S39" s="262">
        <v>0.93771076039786583</v>
      </c>
      <c r="T39" s="262">
        <v>0.83461435694596164</v>
      </c>
      <c r="U39" s="262">
        <v>0.83483522936916876</v>
      </c>
      <c r="V39" s="262">
        <v>0.83990194677631336</v>
      </c>
      <c r="W39" s="262">
        <v>0.86214230904135669</v>
      </c>
      <c r="DA39" s="68" t="s">
        <v>678</v>
      </c>
    </row>
    <row r="40" spans="1:105" ht="12" customHeight="1" x14ac:dyDescent="0.25">
      <c r="A40" s="37" t="s">
        <v>160</v>
      </c>
      <c r="B40" s="228">
        <v>1.014061524247435E-2</v>
      </c>
      <c r="C40" s="228">
        <v>8.8887362161423275E-3</v>
      </c>
      <c r="D40" s="228">
        <v>8.3232324525433915E-3</v>
      </c>
      <c r="E40" s="228">
        <v>9.814675594218553E-3</v>
      </c>
      <c r="F40" s="228">
        <v>8.6076241283532424E-3</v>
      </c>
      <c r="G40" s="228">
        <v>1.103579760361671E-2</v>
      </c>
      <c r="H40" s="228">
        <v>1.0635709815392519E-2</v>
      </c>
      <c r="I40" s="228">
        <v>7.7384341306563562E-3</v>
      </c>
      <c r="J40" s="228">
        <v>7.4421876463441209E-3</v>
      </c>
      <c r="K40" s="228">
        <v>7.7542028800242748E-3</v>
      </c>
      <c r="L40" s="228">
        <v>5.0696409622594937E-3</v>
      </c>
      <c r="M40" s="228">
        <v>3.9592933359976637E-3</v>
      </c>
      <c r="N40" s="228">
        <v>4.6120050090630053E-3</v>
      </c>
      <c r="O40" s="228">
        <v>4.5079797030844401E-3</v>
      </c>
      <c r="P40" s="228">
        <v>3.745284731724269E-3</v>
      </c>
      <c r="Q40" s="228">
        <v>4.2496559235598178E-3</v>
      </c>
      <c r="R40" s="228">
        <v>4.9941303635962411E-3</v>
      </c>
      <c r="S40" s="228">
        <v>4.491652836328513E-3</v>
      </c>
      <c r="T40" s="228">
        <v>4.3173887095066801E-3</v>
      </c>
      <c r="U40" s="228">
        <v>5.9325372013604204E-3</v>
      </c>
      <c r="V40" s="228">
        <v>5.5100883407798321E-3</v>
      </c>
      <c r="W40" s="228">
        <v>5.6341414141430918E-3</v>
      </c>
      <c r="DA40" s="69" t="s">
        <v>679</v>
      </c>
    </row>
    <row r="41" spans="1:105" ht="12" customHeight="1" x14ac:dyDescent="0.25">
      <c r="A41" s="37" t="s">
        <v>162</v>
      </c>
      <c r="B41" s="228">
        <v>0.43799366918379168</v>
      </c>
      <c r="C41" s="228">
        <v>0.34297487871114518</v>
      </c>
      <c r="D41" s="228">
        <v>0.33401398104252839</v>
      </c>
      <c r="E41" s="228">
        <v>0.23014927742651181</v>
      </c>
      <c r="F41" s="228">
        <v>0.25317111315745638</v>
      </c>
      <c r="G41" s="228">
        <v>0.34646544240601762</v>
      </c>
      <c r="H41" s="228">
        <v>0.29353418608915449</v>
      </c>
      <c r="I41" s="228">
        <v>0.23060114049486291</v>
      </c>
      <c r="J41" s="228">
        <v>0.2467062149180772</v>
      </c>
      <c r="K41" s="228">
        <v>0.37490464914132859</v>
      </c>
      <c r="L41" s="228">
        <v>0.19423534534758269</v>
      </c>
      <c r="M41" s="228">
        <v>0.21817947196437701</v>
      </c>
      <c r="N41" s="228">
        <v>0.26135931320336442</v>
      </c>
      <c r="O41" s="228">
        <v>0.26189887632528192</v>
      </c>
      <c r="P41" s="228">
        <v>0.24074496506674201</v>
      </c>
      <c r="Q41" s="228">
        <v>0.32424158275723658</v>
      </c>
      <c r="R41" s="228">
        <v>0.34369831596747841</v>
      </c>
      <c r="S41" s="228">
        <v>0.34855998617589362</v>
      </c>
      <c r="T41" s="228">
        <v>0.29657765722068802</v>
      </c>
      <c r="U41" s="228">
        <v>0.28205718154641302</v>
      </c>
      <c r="V41" s="228">
        <v>0.24410364135292759</v>
      </c>
      <c r="W41" s="228">
        <v>0.26866985801261373</v>
      </c>
      <c r="DA41" s="69" t="s">
        <v>680</v>
      </c>
    </row>
    <row r="42" spans="1:105" ht="12" customHeight="1" x14ac:dyDescent="0.25">
      <c r="A42" s="37" t="s">
        <v>97</v>
      </c>
      <c r="B42" s="228">
        <v>0</v>
      </c>
      <c r="C42" s="228">
        <v>0</v>
      </c>
      <c r="D42" s="228">
        <v>0</v>
      </c>
      <c r="E42" s="228">
        <v>0</v>
      </c>
      <c r="F42" s="228">
        <v>0</v>
      </c>
      <c r="G42" s="228">
        <v>0</v>
      </c>
      <c r="H42" s="228">
        <v>0</v>
      </c>
      <c r="I42" s="228">
        <v>0</v>
      </c>
      <c r="J42" s="228">
        <v>0</v>
      </c>
      <c r="K42" s="228">
        <v>0</v>
      </c>
      <c r="L42" s="228">
        <v>0</v>
      </c>
      <c r="M42" s="228">
        <v>0</v>
      </c>
      <c r="N42" s="228">
        <v>0</v>
      </c>
      <c r="O42" s="228">
        <v>0</v>
      </c>
      <c r="P42" s="228">
        <v>0</v>
      </c>
      <c r="Q42" s="228">
        <v>0</v>
      </c>
      <c r="R42" s="228">
        <v>0</v>
      </c>
      <c r="S42" s="228">
        <v>0</v>
      </c>
      <c r="T42" s="228">
        <v>0</v>
      </c>
      <c r="U42" s="228">
        <v>0</v>
      </c>
      <c r="V42" s="228">
        <v>0</v>
      </c>
      <c r="W42" s="228">
        <v>0</v>
      </c>
      <c r="DA42" s="69" t="s">
        <v>681</v>
      </c>
    </row>
    <row r="43" spans="1:105" ht="12" customHeight="1" x14ac:dyDescent="0.25">
      <c r="A43" s="37" t="s">
        <v>78</v>
      </c>
      <c r="B43" s="228">
        <v>0</v>
      </c>
      <c r="C43" s="228">
        <v>0</v>
      </c>
      <c r="D43" s="228">
        <v>0</v>
      </c>
      <c r="E43" s="228">
        <v>0</v>
      </c>
      <c r="F43" s="228">
        <v>0</v>
      </c>
      <c r="G43" s="228">
        <v>0</v>
      </c>
      <c r="H43" s="228">
        <v>0</v>
      </c>
      <c r="I43" s="228">
        <v>0</v>
      </c>
      <c r="J43" s="228">
        <v>0</v>
      </c>
      <c r="K43" s="228">
        <v>0</v>
      </c>
      <c r="L43" s="228">
        <v>0</v>
      </c>
      <c r="M43" s="228">
        <v>0</v>
      </c>
      <c r="N43" s="228">
        <v>0</v>
      </c>
      <c r="O43" s="228">
        <v>0</v>
      </c>
      <c r="P43" s="228">
        <v>0</v>
      </c>
      <c r="Q43" s="228">
        <v>0</v>
      </c>
      <c r="R43" s="228">
        <v>0</v>
      </c>
      <c r="S43" s="228">
        <v>0</v>
      </c>
      <c r="T43" s="228">
        <v>0</v>
      </c>
      <c r="U43" s="228">
        <v>0</v>
      </c>
      <c r="V43" s="228">
        <v>0</v>
      </c>
      <c r="W43" s="228">
        <v>0</v>
      </c>
      <c r="DA43" s="69" t="s">
        <v>682</v>
      </c>
    </row>
    <row r="44" spans="1:105" ht="12" customHeight="1" x14ac:dyDescent="0.25">
      <c r="A44" s="37" t="s">
        <v>38</v>
      </c>
      <c r="B44" s="228">
        <v>0.55129126370945858</v>
      </c>
      <c r="C44" s="228">
        <v>0.55583507222126394</v>
      </c>
      <c r="D44" s="228">
        <v>0.61480178324900958</v>
      </c>
      <c r="E44" s="228">
        <v>0.61368681133390401</v>
      </c>
      <c r="F44" s="228">
        <v>0.64382668581918012</v>
      </c>
      <c r="G44" s="228">
        <v>0.61608289848207354</v>
      </c>
      <c r="H44" s="228">
        <v>0.64946026041704275</v>
      </c>
      <c r="I44" s="228">
        <v>0.6390481737797552</v>
      </c>
      <c r="J44" s="228">
        <v>0.53785304815062063</v>
      </c>
      <c r="K44" s="228">
        <v>0.4111766207491831</v>
      </c>
      <c r="L44" s="228">
        <v>0.50801531421127588</v>
      </c>
      <c r="M44" s="228">
        <v>0.48057813776157587</v>
      </c>
      <c r="N44" s="228">
        <v>0.46417093180218871</v>
      </c>
      <c r="O44" s="228">
        <v>0.46611843208107939</v>
      </c>
      <c r="P44" s="228">
        <v>0.49196102813557518</v>
      </c>
      <c r="Q44" s="228">
        <v>0.56371781503690632</v>
      </c>
      <c r="R44" s="228">
        <v>0.55825583470352147</v>
      </c>
      <c r="S44" s="228">
        <v>0.58465912138564369</v>
      </c>
      <c r="T44" s="228">
        <v>0.53371931101576697</v>
      </c>
      <c r="U44" s="228">
        <v>0.5468455106213953</v>
      </c>
      <c r="V44" s="228">
        <v>0.59028821708260593</v>
      </c>
      <c r="W44" s="228">
        <v>0.58783830961459982</v>
      </c>
      <c r="DA44" s="69" t="s">
        <v>683</v>
      </c>
    </row>
    <row r="45" spans="1:105" ht="12" customHeight="1" x14ac:dyDescent="0.25">
      <c r="A45" s="57" t="s">
        <v>517</v>
      </c>
      <c r="B45" s="263">
        <v>283.47830874695762</v>
      </c>
      <c r="C45" s="263">
        <v>267.69647295896698</v>
      </c>
      <c r="D45" s="263">
        <v>280.30492608711683</v>
      </c>
      <c r="E45" s="263">
        <v>259.19963946355273</v>
      </c>
      <c r="F45" s="263">
        <v>273.90807482823828</v>
      </c>
      <c r="G45" s="263">
        <v>283.84491146813878</v>
      </c>
      <c r="H45" s="263">
        <v>286.87579012532842</v>
      </c>
      <c r="I45" s="263">
        <v>268.07917953673558</v>
      </c>
      <c r="J45" s="263">
        <v>239.44671729844941</v>
      </c>
      <c r="K45" s="263">
        <v>224.52935861669411</v>
      </c>
      <c r="L45" s="263">
        <v>216.32426129290079</v>
      </c>
      <c r="M45" s="263">
        <v>214.19829889283849</v>
      </c>
      <c r="N45" s="263">
        <v>218.6089092318912</v>
      </c>
      <c r="O45" s="263">
        <v>217.59503080368259</v>
      </c>
      <c r="P45" s="263">
        <v>221.73384049658941</v>
      </c>
      <c r="Q45" s="263">
        <v>262.79861723623083</v>
      </c>
      <c r="R45" s="263">
        <v>265.81531682190331</v>
      </c>
      <c r="S45" s="263">
        <v>275.81227738677512</v>
      </c>
      <c r="T45" s="263">
        <v>247.68823244749021</v>
      </c>
      <c r="U45" s="263">
        <v>247.56722307702509</v>
      </c>
      <c r="V45" s="263">
        <v>249.14605647467641</v>
      </c>
      <c r="W45" s="263">
        <v>252.76278427954949</v>
      </c>
      <c r="DA45" s="70" t="s">
        <v>684</v>
      </c>
    </row>
    <row r="46" spans="1:105" ht="12" customHeight="1" x14ac:dyDescent="0.25">
      <c r="A46" s="57" t="s">
        <v>519</v>
      </c>
      <c r="B46" s="296">
        <v>34.398131074584882</v>
      </c>
      <c r="C46" s="296">
        <v>30.661056442275001</v>
      </c>
      <c r="D46" s="296">
        <v>32.382545905316107</v>
      </c>
      <c r="E46" s="296">
        <v>28.76998887578544</v>
      </c>
      <c r="F46" s="296">
        <v>30.537846787671111</v>
      </c>
      <c r="G46" s="296">
        <v>32.956618728824147</v>
      </c>
      <c r="H46" s="296">
        <v>32.155745470905238</v>
      </c>
      <c r="I46" s="296">
        <v>29.536529789948361</v>
      </c>
      <c r="J46" s="296">
        <v>26.703925017634241</v>
      </c>
      <c r="K46" s="296">
        <v>26.91721602590388</v>
      </c>
      <c r="L46" s="296">
        <v>23.906253023684421</v>
      </c>
      <c r="M46" s="296">
        <v>23.789838722194329</v>
      </c>
      <c r="N46" s="296">
        <v>24.741581960077141</v>
      </c>
      <c r="O46" s="296">
        <v>24.815920211177389</v>
      </c>
      <c r="P46" s="296">
        <v>24.949386678422989</v>
      </c>
      <c r="Q46" s="296">
        <v>30.246699358788579</v>
      </c>
      <c r="R46" s="296">
        <v>30.749450207317299</v>
      </c>
      <c r="S46" s="296">
        <v>31.785839545900611</v>
      </c>
      <c r="T46" s="296">
        <v>28.286055071502972</v>
      </c>
      <c r="U46" s="296">
        <v>28.299917987824021</v>
      </c>
      <c r="V46" s="296">
        <v>28.4731090547509</v>
      </c>
      <c r="W46" s="296">
        <v>29.231433633449409</v>
      </c>
      <c r="DA46" s="70" t="s">
        <v>685</v>
      </c>
    </row>
    <row r="47" spans="1:105" ht="12" customHeight="1" x14ac:dyDescent="0.25">
      <c r="A47" s="60" t="s">
        <v>521</v>
      </c>
      <c r="B47" s="264">
        <v>19.994390603927361</v>
      </c>
      <c r="C47" s="264">
        <v>13.01483520579195</v>
      </c>
      <c r="D47" s="264">
        <v>12.69317382077096</v>
      </c>
      <c r="E47" s="264">
        <v>9.0609510984503547</v>
      </c>
      <c r="F47" s="264">
        <v>9.9115173287982294</v>
      </c>
      <c r="G47" s="264">
        <v>13.455550976212081</v>
      </c>
      <c r="H47" s="264">
        <v>11.505841816529131</v>
      </c>
      <c r="I47" s="264">
        <v>9.1105220231679684</v>
      </c>
      <c r="J47" s="264">
        <v>9.5907841993176355</v>
      </c>
      <c r="K47" s="264">
        <v>13.6729409600505</v>
      </c>
      <c r="L47" s="264">
        <v>7.1875058631988464</v>
      </c>
      <c r="M47" s="264">
        <v>7.8058699133720886</v>
      </c>
      <c r="N47" s="264">
        <v>9.293619318753958</v>
      </c>
      <c r="O47" s="264">
        <v>9.3524860882935403</v>
      </c>
      <c r="P47" s="264">
        <v>8.5057252344419148</v>
      </c>
      <c r="Q47" s="264">
        <v>11.329399385765161</v>
      </c>
      <c r="R47" s="264">
        <v>11.987182508795581</v>
      </c>
      <c r="S47" s="264">
        <v>12.13132257021241</v>
      </c>
      <c r="T47" s="264">
        <v>10.377752392934971</v>
      </c>
      <c r="U47" s="264">
        <v>9.9363700820953671</v>
      </c>
      <c r="V47" s="264">
        <v>8.5586086061794191</v>
      </c>
      <c r="W47" s="264">
        <v>9.423946725234412</v>
      </c>
      <c r="DA47" s="72" t="s">
        <v>686</v>
      </c>
    </row>
    <row r="48" spans="1:105" ht="12" customHeight="1" x14ac:dyDescent="0.25">
      <c r="A48" s="59" t="s">
        <v>33</v>
      </c>
      <c r="B48" s="299">
        <v>6.8606723412767234</v>
      </c>
      <c r="C48" s="299">
        <v>0.26815312879544478</v>
      </c>
      <c r="D48" s="299">
        <v>0.27714860434762911</v>
      </c>
      <c r="E48" s="299">
        <v>0.2449149023503252</v>
      </c>
      <c r="F48" s="299">
        <v>0.38570626642731037</v>
      </c>
      <c r="G48" s="299">
        <v>0.48903364615648631</v>
      </c>
      <c r="H48" s="299">
        <v>0.39416754354051992</v>
      </c>
      <c r="I48" s="299">
        <v>0.41632485744594572</v>
      </c>
      <c r="J48" s="299">
        <v>0.48295241669816191</v>
      </c>
      <c r="K48" s="299">
        <v>0.33289037873651672</v>
      </c>
      <c r="L48" s="299">
        <v>0.29159520613808287</v>
      </c>
      <c r="M48" s="299">
        <v>0.2424247427639574</v>
      </c>
      <c r="N48" s="299">
        <v>0.27059952908963891</v>
      </c>
      <c r="O48" s="299">
        <v>0.21768944830365961</v>
      </c>
      <c r="P48" s="299">
        <v>0.16712818752169761</v>
      </c>
      <c r="Q48" s="299">
        <v>0.12665170081575761</v>
      </c>
      <c r="R48" s="299">
        <v>8.4899789753107552E-2</v>
      </c>
      <c r="S48" s="299">
        <v>4.310460494198614E-2</v>
      </c>
      <c r="T48" s="299">
        <v>7.8284423802094688E-2</v>
      </c>
      <c r="U48" s="299">
        <v>0.1151234151916581</v>
      </c>
      <c r="V48" s="299">
        <v>6.3968638004781961E-2</v>
      </c>
      <c r="W48" s="299">
        <v>0.14003159012283051</v>
      </c>
      <c r="DA48" s="71" t="s">
        <v>687</v>
      </c>
    </row>
    <row r="49" spans="1:105" ht="12" customHeight="1" x14ac:dyDescent="0.25">
      <c r="A49" s="59" t="s">
        <v>160</v>
      </c>
      <c r="B49" s="299">
        <v>0.2724595152487585</v>
      </c>
      <c r="C49" s="299">
        <v>0.29019457469346233</v>
      </c>
      <c r="D49" s="299">
        <v>0.27411466390145878</v>
      </c>
      <c r="E49" s="299">
        <v>0.32414406836359733</v>
      </c>
      <c r="F49" s="299">
        <v>0.28358272297421788</v>
      </c>
      <c r="G49" s="299">
        <v>0.35922492425773123</v>
      </c>
      <c r="H49" s="299">
        <v>0.34775663457885508</v>
      </c>
      <c r="I49" s="299">
        <v>0.25435863297628503</v>
      </c>
      <c r="J49" s="299">
        <v>0.243506300835416</v>
      </c>
      <c r="K49" s="299">
        <v>0.25685051210800408</v>
      </c>
      <c r="L49" s="299">
        <v>0.17157247894304001</v>
      </c>
      <c r="M49" s="299">
        <v>0.1354196819713549</v>
      </c>
      <c r="N49" s="299">
        <v>0.15784344043133999</v>
      </c>
      <c r="O49" s="299">
        <v>0.15379248733625231</v>
      </c>
      <c r="P49" s="299">
        <v>0.12873485957780681</v>
      </c>
      <c r="Q49" s="299">
        <v>0.14665425110263899</v>
      </c>
      <c r="R49" s="299">
        <v>0.17260581762377611</v>
      </c>
      <c r="S49" s="299">
        <v>0.15527778412781779</v>
      </c>
      <c r="T49" s="299">
        <v>0.14897251789686991</v>
      </c>
      <c r="U49" s="299">
        <v>0.20486884020257279</v>
      </c>
      <c r="V49" s="299">
        <v>0.19116455122527601</v>
      </c>
      <c r="W49" s="299">
        <v>0.1952282820029656</v>
      </c>
      <c r="DA49" s="71" t="s">
        <v>688</v>
      </c>
    </row>
    <row r="50" spans="1:105" ht="12" customHeight="1" x14ac:dyDescent="0.25">
      <c r="A50" s="59" t="s">
        <v>70</v>
      </c>
      <c r="B50" s="299">
        <v>1.374969438046592</v>
      </c>
      <c r="C50" s="299">
        <v>1.5273516396722251</v>
      </c>
      <c r="D50" s="299">
        <v>1.4050049764106001</v>
      </c>
      <c r="E50" s="299">
        <v>1.0728815893354471</v>
      </c>
      <c r="F50" s="299">
        <v>1.101094995591412</v>
      </c>
      <c r="G50" s="299">
        <v>1.5995843935252281</v>
      </c>
      <c r="H50" s="299">
        <v>1.396025625877193</v>
      </c>
      <c r="I50" s="299">
        <v>1.041587118614371</v>
      </c>
      <c r="J50" s="299">
        <v>0.98545574356429455</v>
      </c>
      <c r="K50" s="299">
        <v>0.96220302481145059</v>
      </c>
      <c r="L50" s="299">
        <v>0.30821152867493667</v>
      </c>
      <c r="M50" s="299">
        <v>0.14432230124931991</v>
      </c>
      <c r="N50" s="299">
        <v>0.13447784000715729</v>
      </c>
      <c r="O50" s="299">
        <v>0.26010936501972948</v>
      </c>
      <c r="P50" s="299">
        <v>0.13299801394657759</v>
      </c>
      <c r="Q50" s="299">
        <v>0.13455441630905851</v>
      </c>
      <c r="R50" s="299">
        <v>0.1353056640940197</v>
      </c>
      <c r="S50" s="299">
        <v>0.17165134417284161</v>
      </c>
      <c r="T50" s="299">
        <v>0.16205511365733941</v>
      </c>
      <c r="U50" s="299">
        <v>0.1093045029788396</v>
      </c>
      <c r="V50" s="299">
        <v>3.7439257878956182E-2</v>
      </c>
      <c r="W50" s="299">
        <v>1.945258653925866E-3</v>
      </c>
      <c r="DA50" s="71" t="s">
        <v>689</v>
      </c>
    </row>
    <row r="51" spans="1:105" ht="12" customHeight="1" x14ac:dyDescent="0.25">
      <c r="A51" s="59" t="s">
        <v>162</v>
      </c>
      <c r="B51" s="299">
        <v>11.48628930935528</v>
      </c>
      <c r="C51" s="299">
        <v>10.929135862630821</v>
      </c>
      <c r="D51" s="299">
        <v>10.736905576111271</v>
      </c>
      <c r="E51" s="299">
        <v>7.4190105384009852</v>
      </c>
      <c r="F51" s="299">
        <v>8.1411333438052882</v>
      </c>
      <c r="G51" s="299">
        <v>11.00770801227263</v>
      </c>
      <c r="H51" s="299">
        <v>9.3678920125325646</v>
      </c>
      <c r="I51" s="299">
        <v>7.3982514141313667</v>
      </c>
      <c r="J51" s="299">
        <v>7.8788697382197634</v>
      </c>
      <c r="K51" s="299">
        <v>12.12099704439453</v>
      </c>
      <c r="L51" s="299">
        <v>6.4161266494427869</v>
      </c>
      <c r="M51" s="299">
        <v>7.2837031873874567</v>
      </c>
      <c r="N51" s="299">
        <v>8.7306985092258227</v>
      </c>
      <c r="O51" s="299">
        <v>8.7208947876338989</v>
      </c>
      <c r="P51" s="299">
        <v>8.0768641733958333</v>
      </c>
      <c r="Q51" s="299">
        <v>10.9215390175377</v>
      </c>
      <c r="R51" s="299">
        <v>11.59437123732468</v>
      </c>
      <c r="S51" s="299">
        <v>11.76128883696977</v>
      </c>
      <c r="T51" s="299">
        <v>9.9884403375786697</v>
      </c>
      <c r="U51" s="299">
        <v>9.5070733237222971</v>
      </c>
      <c r="V51" s="299">
        <v>8.2660361590704046</v>
      </c>
      <c r="W51" s="299">
        <v>9.0867415944546899</v>
      </c>
      <c r="DA51" s="71" t="s">
        <v>690</v>
      </c>
    </row>
    <row r="52" spans="1:105" ht="12" customHeight="1" x14ac:dyDescent="0.25">
      <c r="A52" s="60" t="s">
        <v>527</v>
      </c>
      <c r="B52" s="264">
        <v>14.40374047065753</v>
      </c>
      <c r="C52" s="264">
        <v>17.646221236483051</v>
      </c>
      <c r="D52" s="264">
        <v>19.689372084545148</v>
      </c>
      <c r="E52" s="264">
        <v>19.709037777335091</v>
      </c>
      <c r="F52" s="264">
        <v>20.626329458872881</v>
      </c>
      <c r="G52" s="264">
        <v>19.501067752612069</v>
      </c>
      <c r="H52" s="264">
        <v>20.6499036543761</v>
      </c>
      <c r="I52" s="264">
        <v>20.426007766780391</v>
      </c>
      <c r="J52" s="264">
        <v>17.113140818316609</v>
      </c>
      <c r="K52" s="264">
        <v>13.24427506585338</v>
      </c>
      <c r="L52" s="264">
        <v>16.71874716048557</v>
      </c>
      <c r="M52" s="264">
        <v>15.98396880882223</v>
      </c>
      <c r="N52" s="264">
        <v>15.44796264132318</v>
      </c>
      <c r="O52" s="264">
        <v>15.46343412288385</v>
      </c>
      <c r="P52" s="264">
        <v>16.443661443981071</v>
      </c>
      <c r="Q52" s="264">
        <v>18.917299973023429</v>
      </c>
      <c r="R52" s="264">
        <v>18.762267698521711</v>
      </c>
      <c r="S52" s="264">
        <v>19.6545169756882</v>
      </c>
      <c r="T52" s="264">
        <v>17.908302678567999</v>
      </c>
      <c r="U52" s="264">
        <v>18.363547905728659</v>
      </c>
      <c r="V52" s="264">
        <v>19.914500448571481</v>
      </c>
      <c r="W52" s="264">
        <v>19.80748690821499</v>
      </c>
      <c r="DA52" s="72" t="s">
        <v>691</v>
      </c>
    </row>
    <row r="53" spans="1:105" ht="12" customHeight="1" x14ac:dyDescent="0.25">
      <c r="A53" s="57" t="s">
        <v>529</v>
      </c>
      <c r="B53" s="296">
        <f t="shared" ref="B53:W53" si="0">B54+B58+B69</f>
        <v>10.885366881232773</v>
      </c>
      <c r="C53" s="296">
        <f t="shared" si="0"/>
        <v>9.7243116499623241</v>
      </c>
      <c r="D53" s="296">
        <f t="shared" si="0"/>
        <v>10.564320285941452</v>
      </c>
      <c r="E53" s="296">
        <f t="shared" si="0"/>
        <v>8.9211896825509331</v>
      </c>
      <c r="F53" s="296">
        <f t="shared" si="0"/>
        <v>9.5179840033552026</v>
      </c>
      <c r="G53" s="296">
        <f t="shared" si="0"/>
        <v>11.489230269459668</v>
      </c>
      <c r="H53" s="296">
        <f t="shared" si="0"/>
        <v>10.072658855374449</v>
      </c>
      <c r="I53" s="296">
        <f t="shared" si="0"/>
        <v>9.0717457612211039</v>
      </c>
      <c r="J53" s="296">
        <f t="shared" si="0"/>
        <v>8.3102898004626979</v>
      </c>
      <c r="K53" s="296">
        <f t="shared" si="0"/>
        <v>8.6734644492253334</v>
      </c>
      <c r="L53" s="296">
        <f t="shared" si="0"/>
        <v>7.3507655027443253</v>
      </c>
      <c r="M53" s="296">
        <f t="shared" si="0"/>
        <v>7.7104367489138275</v>
      </c>
      <c r="N53" s="296">
        <f t="shared" si="0"/>
        <v>8.0086404780524205</v>
      </c>
      <c r="O53" s="296">
        <f t="shared" si="0"/>
        <v>7.9819200045833405</v>
      </c>
      <c r="P53" s="296">
        <f t="shared" si="0"/>
        <v>7.9341358320429478</v>
      </c>
      <c r="Q53" s="296">
        <f t="shared" si="0"/>
        <v>9.8023564952812094</v>
      </c>
      <c r="R53" s="296">
        <f t="shared" si="0"/>
        <v>10.02359171505914</v>
      </c>
      <c r="S53" s="296">
        <f t="shared" si="0"/>
        <v>10.204446027640028</v>
      </c>
      <c r="T53" s="296">
        <f t="shared" si="0"/>
        <v>9.0869123231848032</v>
      </c>
      <c r="U53" s="296">
        <f t="shared" si="0"/>
        <v>9.5421960753314909</v>
      </c>
      <c r="V53" s="296">
        <f t="shared" si="0"/>
        <v>10.103443263763094</v>
      </c>
      <c r="W53" s="296">
        <f t="shared" si="0"/>
        <v>9.8839900071702438</v>
      </c>
      <c r="DA53" s="70"/>
    </row>
    <row r="54" spans="1:105" ht="12" customHeight="1" x14ac:dyDescent="0.25">
      <c r="A54" s="60" t="s">
        <v>530</v>
      </c>
      <c r="B54" s="264">
        <v>2.0679483340032419</v>
      </c>
      <c r="C54" s="264">
        <v>1.4067663303539031</v>
      </c>
      <c r="D54" s="264">
        <v>1.3735872170402681</v>
      </c>
      <c r="E54" s="264">
        <v>1.011028969649675</v>
      </c>
      <c r="F54" s="264">
        <v>1.107209701601912</v>
      </c>
      <c r="G54" s="264">
        <v>1.445133943896542</v>
      </c>
      <c r="H54" s="264">
        <v>1.267633509332539</v>
      </c>
      <c r="I54" s="264">
        <v>1.026299730551828</v>
      </c>
      <c r="J54" s="264">
        <v>1.0744505894119669</v>
      </c>
      <c r="K54" s="264">
        <v>1.4492072521853361</v>
      </c>
      <c r="L54" s="264">
        <v>0.85081737879938157</v>
      </c>
      <c r="M54" s="264">
        <v>0.93221721874671359</v>
      </c>
      <c r="N54" s="264">
        <v>1.085741818158533</v>
      </c>
      <c r="O54" s="264">
        <v>1.077018829544383</v>
      </c>
      <c r="P54" s="264">
        <v>1.003927872632105</v>
      </c>
      <c r="Q54" s="264">
        <v>1.307684045901613</v>
      </c>
      <c r="R54" s="264">
        <v>1.3746264729578981</v>
      </c>
      <c r="S54" s="264">
        <v>1.394890862134879</v>
      </c>
      <c r="T54" s="264">
        <v>1.2044990755882381</v>
      </c>
      <c r="U54" s="264">
        <v>1.1600807592236639</v>
      </c>
      <c r="V54" s="264">
        <v>1.0153962287361351</v>
      </c>
      <c r="W54" s="264">
        <v>1.119836371249592</v>
      </c>
      <c r="DA54" s="72" t="s">
        <v>692</v>
      </c>
    </row>
    <row r="55" spans="1:105" ht="12" customHeight="1" x14ac:dyDescent="0.25">
      <c r="A55" s="59" t="s">
        <v>33</v>
      </c>
      <c r="B55" s="232">
        <v>0.76197405987482014</v>
      </c>
      <c r="C55" s="232">
        <v>3.2838244407248092E-2</v>
      </c>
      <c r="D55" s="232">
        <v>3.3724493795346457E-2</v>
      </c>
      <c r="E55" s="232">
        <v>3.0998235692936079E-2</v>
      </c>
      <c r="F55" s="232">
        <v>4.8471878419195952E-2</v>
      </c>
      <c r="G55" s="232">
        <v>5.9608730915305053E-2</v>
      </c>
      <c r="H55" s="232">
        <v>4.9423251329264187E-2</v>
      </c>
      <c r="I55" s="232">
        <v>5.2952972613234922E-2</v>
      </c>
      <c r="J55" s="232">
        <v>6.0300837027591057E-2</v>
      </c>
      <c r="K55" s="232">
        <v>3.7954299231534747E-2</v>
      </c>
      <c r="L55" s="232">
        <v>3.6063912502159082E-2</v>
      </c>
      <c r="M55" s="232">
        <v>2.9496980361672451E-2</v>
      </c>
      <c r="N55" s="232">
        <v>3.2077375962405882E-2</v>
      </c>
      <c r="O55" s="232">
        <v>2.578595695623042E-2</v>
      </c>
      <c r="P55" s="232">
        <v>2.0039425785280882E-2</v>
      </c>
      <c r="Q55" s="232">
        <v>1.479434587928171E-2</v>
      </c>
      <c r="R55" s="232">
        <v>9.8470056744940828E-3</v>
      </c>
      <c r="S55" s="232">
        <v>5.0274140829723408E-3</v>
      </c>
      <c r="T55" s="232">
        <v>9.2302574679707528E-3</v>
      </c>
      <c r="U55" s="232">
        <v>1.3590268409704301E-2</v>
      </c>
      <c r="V55" s="232">
        <v>7.6226056697720123E-3</v>
      </c>
      <c r="W55" s="232">
        <v>1.664322259974902E-2</v>
      </c>
      <c r="DA55" s="71" t="s">
        <v>693</v>
      </c>
    </row>
    <row r="56" spans="1:105" ht="12" customHeight="1" x14ac:dyDescent="0.25">
      <c r="A56" s="59" t="s">
        <v>160</v>
      </c>
      <c r="B56" s="232">
        <v>3.0260457380622791E-2</v>
      </c>
      <c r="C56" s="232">
        <v>3.553745731869011E-2</v>
      </c>
      <c r="D56" s="232">
        <v>3.3355312409810843E-2</v>
      </c>
      <c r="E56" s="232">
        <v>4.1026063065895048E-2</v>
      </c>
      <c r="F56" s="232">
        <v>3.5637967194866227E-2</v>
      </c>
      <c r="G56" s="232">
        <v>4.3786234375575002E-2</v>
      </c>
      <c r="H56" s="232">
        <v>4.3603954292708073E-2</v>
      </c>
      <c r="I56" s="232">
        <v>3.2352249655623493E-2</v>
      </c>
      <c r="J56" s="232">
        <v>3.0403893332301181E-2</v>
      </c>
      <c r="K56" s="232">
        <v>2.9284658905795981E-2</v>
      </c>
      <c r="L56" s="232">
        <v>2.1219741402230891E-2</v>
      </c>
      <c r="M56" s="232">
        <v>1.6477161753997601E-2</v>
      </c>
      <c r="N56" s="232">
        <v>1.8711057624340791E-2</v>
      </c>
      <c r="O56" s="232">
        <v>1.8217173544913381E-2</v>
      </c>
      <c r="P56" s="232">
        <v>1.543589207028943E-2</v>
      </c>
      <c r="Q56" s="232">
        <v>1.7130869159315162E-2</v>
      </c>
      <c r="R56" s="232">
        <v>2.0019489689369969E-2</v>
      </c>
      <c r="S56" s="232">
        <v>1.8110494684908721E-2</v>
      </c>
      <c r="T56" s="232">
        <v>1.7564856826642411E-2</v>
      </c>
      <c r="U56" s="232">
        <v>2.418467626679242E-2</v>
      </c>
      <c r="V56" s="232">
        <v>2.2779475028376892E-2</v>
      </c>
      <c r="W56" s="232">
        <v>2.3203533947531631E-2</v>
      </c>
      <c r="DA56" s="71" t="s">
        <v>694</v>
      </c>
    </row>
    <row r="57" spans="1:105" ht="12" customHeight="1" x14ac:dyDescent="0.25">
      <c r="A57" s="59" t="s">
        <v>162</v>
      </c>
      <c r="B57" s="232">
        <v>1.275713816747799</v>
      </c>
      <c r="C57" s="232">
        <v>1.338390628627965</v>
      </c>
      <c r="D57" s="232">
        <v>1.30650741083511</v>
      </c>
      <c r="E57" s="232">
        <v>0.93900467089084405</v>
      </c>
      <c r="F57" s="232">
        <v>1.023099855987849</v>
      </c>
      <c r="G57" s="232">
        <v>1.3417389786056619</v>
      </c>
      <c r="H57" s="232">
        <v>1.1746063037105661</v>
      </c>
      <c r="I57" s="232">
        <v>0.94099450828296927</v>
      </c>
      <c r="J57" s="232">
        <v>0.98374585905207468</v>
      </c>
      <c r="K57" s="232">
        <v>1.3819682940480049</v>
      </c>
      <c r="L57" s="232">
        <v>0.79353372489499163</v>
      </c>
      <c r="M57" s="232">
        <v>0.88624307663104351</v>
      </c>
      <c r="N57" s="232">
        <v>1.034953384571786</v>
      </c>
      <c r="O57" s="232">
        <v>1.0330156990432391</v>
      </c>
      <c r="P57" s="232">
        <v>0.96845255477653447</v>
      </c>
      <c r="Q57" s="232">
        <v>1.2757588308630159</v>
      </c>
      <c r="R57" s="232">
        <v>1.344759977594034</v>
      </c>
      <c r="S57" s="232">
        <v>1.3717529533669981</v>
      </c>
      <c r="T57" s="232">
        <v>1.177703961293624</v>
      </c>
      <c r="U57" s="232">
        <v>1.1223058145471669</v>
      </c>
      <c r="V57" s="232">
        <v>0.98499414803798568</v>
      </c>
      <c r="W57" s="232">
        <v>1.0799896147023109</v>
      </c>
      <c r="DA57" s="71" t="s">
        <v>695</v>
      </c>
    </row>
    <row r="58" spans="1:105" ht="12" customHeight="1" x14ac:dyDescent="0.25">
      <c r="A58" s="60" t="s">
        <v>535</v>
      </c>
      <c r="B58" s="264">
        <v>7.2176807871592494</v>
      </c>
      <c r="C58" s="264">
        <v>6.1565750992309454</v>
      </c>
      <c r="D58" s="264">
        <v>6.7948555638980066</v>
      </c>
      <c r="E58" s="264">
        <v>5.4156395856040698</v>
      </c>
      <c r="F58" s="264">
        <v>5.8186542850742589</v>
      </c>
      <c r="G58" s="264">
        <v>7.6670944375281724</v>
      </c>
      <c r="H58" s="264">
        <v>6.2158081591874401</v>
      </c>
      <c r="I58" s="264">
        <v>5.4474319785958194</v>
      </c>
      <c r="J58" s="264">
        <v>5.099113770125002</v>
      </c>
      <c r="K58" s="264">
        <v>5.7142190251286848</v>
      </c>
      <c r="L58" s="264">
        <v>4.4322068783774418</v>
      </c>
      <c r="M58" s="264">
        <v>4.8333734361589578</v>
      </c>
      <c r="N58" s="264">
        <v>5.0916681800552652</v>
      </c>
      <c r="O58" s="264">
        <v>5.0732118129896877</v>
      </c>
      <c r="P58" s="264">
        <v>4.9585385598239968</v>
      </c>
      <c r="Q58" s="264">
        <v>6.2849186355704516</v>
      </c>
      <c r="R58" s="264">
        <v>6.4728449356671733</v>
      </c>
      <c r="S58" s="264">
        <v>6.5171923061173276</v>
      </c>
      <c r="T58" s="264">
        <v>5.7709045143214537</v>
      </c>
      <c r="U58" s="264">
        <v>6.2143065816480503</v>
      </c>
      <c r="V58" s="264">
        <v>6.7150031690842384</v>
      </c>
      <c r="W58" s="264">
        <v>6.4099676021416272</v>
      </c>
      <c r="DA58" s="72" t="s">
        <v>696</v>
      </c>
    </row>
    <row r="59" spans="1:105" ht="12" customHeight="1" x14ac:dyDescent="0.25">
      <c r="A59" s="64" t="s">
        <v>30</v>
      </c>
      <c r="B59" s="231">
        <v>0</v>
      </c>
      <c r="C59" s="231">
        <v>0</v>
      </c>
      <c r="D59" s="231">
        <v>1.7337600060198279</v>
      </c>
      <c r="E59" s="231">
        <v>0</v>
      </c>
      <c r="F59" s="231">
        <v>0</v>
      </c>
      <c r="G59" s="231">
        <v>1.547512027298207</v>
      </c>
      <c r="H59" s="231">
        <v>0.13600076299554639</v>
      </c>
      <c r="I59" s="231">
        <v>5.839724400161863E-2</v>
      </c>
      <c r="J59" s="231">
        <v>9.9450395630739569E-2</v>
      </c>
      <c r="K59" s="231">
        <v>7.1300511989827217E-2</v>
      </c>
      <c r="L59" s="231">
        <v>2.824545211838175E-2</v>
      </c>
      <c r="M59" s="231">
        <v>3.5619071503349142E-2</v>
      </c>
      <c r="N59" s="231">
        <v>2.7405249755227349E-2</v>
      </c>
      <c r="O59" s="231">
        <v>0.1099545159541932</v>
      </c>
      <c r="P59" s="231">
        <v>8.692632225113904E-2</v>
      </c>
      <c r="Q59" s="231">
        <v>0</v>
      </c>
      <c r="R59" s="231">
        <v>4.9284308852517E-2</v>
      </c>
      <c r="S59" s="231">
        <v>1.6361912880179239E-3</v>
      </c>
      <c r="T59" s="231">
        <v>3.3832570472394231E-3</v>
      </c>
      <c r="U59" s="231">
        <v>1.661786398746191E-3</v>
      </c>
      <c r="V59" s="231">
        <v>0</v>
      </c>
      <c r="W59" s="231">
        <v>0</v>
      </c>
      <c r="DA59" s="73" t="s">
        <v>697</v>
      </c>
    </row>
    <row r="60" spans="1:105" ht="12" customHeight="1" x14ac:dyDescent="0.25">
      <c r="A60" s="64" t="s">
        <v>32</v>
      </c>
      <c r="B60" s="231">
        <v>0</v>
      </c>
      <c r="C60" s="231">
        <v>0</v>
      </c>
      <c r="D60" s="231">
        <v>0</v>
      </c>
      <c r="E60" s="231">
        <v>0</v>
      </c>
      <c r="F60" s="231">
        <v>0</v>
      </c>
      <c r="G60" s="231">
        <v>0</v>
      </c>
      <c r="H60" s="231">
        <v>0</v>
      </c>
      <c r="I60" s="231">
        <v>0</v>
      </c>
      <c r="J60" s="231">
        <v>0</v>
      </c>
      <c r="K60" s="231">
        <v>0</v>
      </c>
      <c r="L60" s="231">
        <v>0</v>
      </c>
      <c r="M60" s="231">
        <v>0</v>
      </c>
      <c r="N60" s="231">
        <v>0</v>
      </c>
      <c r="O60" s="231">
        <v>0</v>
      </c>
      <c r="P60" s="231">
        <v>0</v>
      </c>
      <c r="Q60" s="231">
        <v>0</v>
      </c>
      <c r="R60" s="231">
        <v>0</v>
      </c>
      <c r="S60" s="231">
        <v>0</v>
      </c>
      <c r="T60" s="231">
        <v>0</v>
      </c>
      <c r="U60" s="231">
        <v>0</v>
      </c>
      <c r="V60" s="231">
        <v>0</v>
      </c>
      <c r="W60" s="231">
        <v>0</v>
      </c>
      <c r="DA60" s="73" t="s">
        <v>698</v>
      </c>
    </row>
    <row r="61" spans="1:105" ht="12" customHeight="1" x14ac:dyDescent="0.25">
      <c r="A61" s="64" t="s">
        <v>33</v>
      </c>
      <c r="B61" s="231">
        <v>2.481445922457064</v>
      </c>
      <c r="C61" s="231">
        <v>0.12723112348042581</v>
      </c>
      <c r="D61" s="231">
        <v>0.110834287834947</v>
      </c>
      <c r="E61" s="231">
        <v>0.146782120666611</v>
      </c>
      <c r="F61" s="231">
        <v>0.2270620780690496</v>
      </c>
      <c r="G61" s="231">
        <v>0.1442950895815692</v>
      </c>
      <c r="H61" s="231">
        <v>0.20887708635981281</v>
      </c>
      <c r="I61" s="231">
        <v>0.24695542649837859</v>
      </c>
      <c r="J61" s="231">
        <v>0.25245233519400317</v>
      </c>
      <c r="K61" s="231">
        <v>0.13774750870501801</v>
      </c>
      <c r="L61" s="231">
        <v>0.179063079055787</v>
      </c>
      <c r="M61" s="231">
        <v>0.11933916579060599</v>
      </c>
      <c r="N61" s="231">
        <v>0.13060436034100981</v>
      </c>
      <c r="O61" s="231">
        <v>0.1097506417200108</v>
      </c>
      <c r="P61" s="231">
        <v>9.0664020651928134E-2</v>
      </c>
      <c r="Q61" s="231">
        <v>6.7741537096989227E-2</v>
      </c>
      <c r="R61" s="231">
        <v>4.3320936116547901E-2</v>
      </c>
      <c r="S61" s="231">
        <v>2.3201176740754691E-2</v>
      </c>
      <c r="T61" s="231">
        <v>4.2039015902942747E-2</v>
      </c>
      <c r="U61" s="231">
        <v>5.8085146873714223E-2</v>
      </c>
      <c r="V61" s="231">
        <v>3.2084317782502862E-2</v>
      </c>
      <c r="W61" s="231">
        <v>7.1135071273738845E-2</v>
      </c>
      <c r="DA61" s="73" t="s">
        <v>699</v>
      </c>
    </row>
    <row r="62" spans="1:105" ht="12" customHeight="1" x14ac:dyDescent="0.25">
      <c r="A62" s="64" t="s">
        <v>160</v>
      </c>
      <c r="B62" s="231">
        <v>0.1004202919102315</v>
      </c>
      <c r="C62" s="231">
        <v>0.14030758366641699</v>
      </c>
      <c r="D62" s="231">
        <v>0.1117056322952221</v>
      </c>
      <c r="E62" s="231">
        <v>0.1979599740793489</v>
      </c>
      <c r="F62" s="231">
        <v>0.1701175207686855</v>
      </c>
      <c r="G62" s="231">
        <v>0.1080091720323212</v>
      </c>
      <c r="H62" s="231">
        <v>0.18778752039082899</v>
      </c>
      <c r="I62" s="231">
        <v>0.15374962915312931</v>
      </c>
      <c r="J62" s="231">
        <v>0.12970795583325059</v>
      </c>
      <c r="K62" s="231">
        <v>0.1083039531101464</v>
      </c>
      <c r="L62" s="231">
        <v>0.10736300473625771</v>
      </c>
      <c r="M62" s="231">
        <v>6.7931187551631494E-2</v>
      </c>
      <c r="N62" s="231">
        <v>7.7631600783120244E-2</v>
      </c>
      <c r="O62" s="231">
        <v>7.9010748054113442E-2</v>
      </c>
      <c r="P62" s="231">
        <v>7.1164400974947445E-2</v>
      </c>
      <c r="Q62" s="231">
        <v>7.9931882274288796E-2</v>
      </c>
      <c r="R62" s="231">
        <v>8.9748667718031389E-2</v>
      </c>
      <c r="S62" s="231">
        <v>8.5168114226347819E-2</v>
      </c>
      <c r="T62" s="231">
        <v>8.1520099838202714E-2</v>
      </c>
      <c r="U62" s="231">
        <v>0.1053316043316347</v>
      </c>
      <c r="V62" s="231">
        <v>9.7704469250107936E-2</v>
      </c>
      <c r="W62" s="231">
        <v>0.1011361243367558</v>
      </c>
      <c r="DA62" s="73" t="s">
        <v>700</v>
      </c>
    </row>
    <row r="63" spans="1:105" ht="12" customHeight="1" x14ac:dyDescent="0.25">
      <c r="A63" s="64" t="s">
        <v>70</v>
      </c>
      <c r="B63" s="231">
        <v>0.49130358675970459</v>
      </c>
      <c r="C63" s="231">
        <v>0.71592624232062285</v>
      </c>
      <c r="D63" s="231">
        <v>0.55508316316449235</v>
      </c>
      <c r="E63" s="231">
        <v>0.63522633147560148</v>
      </c>
      <c r="F63" s="231">
        <v>0.64037070359664761</v>
      </c>
      <c r="G63" s="231">
        <v>0.46627134138162107</v>
      </c>
      <c r="H63" s="231">
        <v>0.73083962026597582</v>
      </c>
      <c r="I63" s="231">
        <v>0.61038040741013522</v>
      </c>
      <c r="J63" s="231">
        <v>0.5088982138620205</v>
      </c>
      <c r="K63" s="231">
        <v>0.39333987948129828</v>
      </c>
      <c r="L63" s="231">
        <v>0.18697920141647659</v>
      </c>
      <c r="M63" s="231">
        <v>7.0187254133221258E-2</v>
      </c>
      <c r="N63" s="231">
        <v>6.4120975032776403E-2</v>
      </c>
      <c r="O63" s="231">
        <v>0.12955209228459921</v>
      </c>
      <c r="P63" s="231">
        <v>7.1276961866580807E-2</v>
      </c>
      <c r="Q63" s="231">
        <v>7.1098547750099925E-2</v>
      </c>
      <c r="R63" s="231">
        <v>6.8206528829909907E-2</v>
      </c>
      <c r="S63" s="231">
        <v>9.1275097358467255E-2</v>
      </c>
      <c r="T63" s="231">
        <v>8.5972325492224763E-2</v>
      </c>
      <c r="U63" s="231">
        <v>5.4482651331194683E-2</v>
      </c>
      <c r="V63" s="231">
        <v>1.855118641965851E-2</v>
      </c>
      <c r="W63" s="231">
        <v>9.7996775740715109E-4</v>
      </c>
      <c r="DA63" s="73" t="s">
        <v>701</v>
      </c>
    </row>
    <row r="64" spans="1:105" ht="12" customHeight="1" x14ac:dyDescent="0.25">
      <c r="A64" s="64" t="s">
        <v>34</v>
      </c>
      <c r="B64" s="231">
        <v>0</v>
      </c>
      <c r="C64" s="231">
        <v>0</v>
      </c>
      <c r="D64" s="231">
        <v>0</v>
      </c>
      <c r="E64" s="231">
        <v>0</v>
      </c>
      <c r="F64" s="231">
        <v>0</v>
      </c>
      <c r="G64" s="231">
        <v>0</v>
      </c>
      <c r="H64" s="231">
        <v>0</v>
      </c>
      <c r="I64" s="231">
        <v>0</v>
      </c>
      <c r="J64" s="231">
        <v>0</v>
      </c>
      <c r="K64" s="231">
        <v>0</v>
      </c>
      <c r="L64" s="231">
        <v>0</v>
      </c>
      <c r="M64" s="231">
        <v>0</v>
      </c>
      <c r="N64" s="231">
        <v>0</v>
      </c>
      <c r="O64" s="231">
        <v>0</v>
      </c>
      <c r="P64" s="231">
        <v>0</v>
      </c>
      <c r="Q64" s="231">
        <v>0</v>
      </c>
      <c r="R64" s="231">
        <v>0</v>
      </c>
      <c r="S64" s="231">
        <v>0</v>
      </c>
      <c r="T64" s="231">
        <v>0</v>
      </c>
      <c r="U64" s="231">
        <v>0</v>
      </c>
      <c r="V64" s="231">
        <v>0</v>
      </c>
      <c r="W64" s="231">
        <v>0</v>
      </c>
      <c r="DA64" s="73" t="s">
        <v>702</v>
      </c>
    </row>
    <row r="65" spans="1:105" ht="12" customHeight="1" x14ac:dyDescent="0.25">
      <c r="A65" s="64" t="s">
        <v>162</v>
      </c>
      <c r="B65" s="231">
        <v>4.1445109860322491</v>
      </c>
      <c r="C65" s="231">
        <v>5.1731101497634802</v>
      </c>
      <c r="D65" s="231">
        <v>4.2834724745835171</v>
      </c>
      <c r="E65" s="231">
        <v>4.4356711593825091</v>
      </c>
      <c r="F65" s="231">
        <v>4.781103982639876</v>
      </c>
      <c r="G65" s="231">
        <v>3.2401500343045728</v>
      </c>
      <c r="H65" s="231">
        <v>4.9523031691752761</v>
      </c>
      <c r="I65" s="231">
        <v>4.3779492715325574</v>
      </c>
      <c r="J65" s="231">
        <v>4.1086048696049877</v>
      </c>
      <c r="K65" s="231">
        <v>5.0035271718423946</v>
      </c>
      <c r="L65" s="231">
        <v>3.9305561410505381</v>
      </c>
      <c r="M65" s="231">
        <v>3.5769568544140768</v>
      </c>
      <c r="N65" s="231">
        <v>4.2037321756650812</v>
      </c>
      <c r="O65" s="231">
        <v>4.3861769080092863</v>
      </c>
      <c r="P65" s="231">
        <v>4.3710266906211999</v>
      </c>
      <c r="Q65" s="231">
        <v>5.8275132504952749</v>
      </c>
      <c r="R65" s="231">
        <v>5.9019269160185441</v>
      </c>
      <c r="S65" s="231">
        <v>6.315338979487688</v>
      </c>
      <c r="T65" s="231">
        <v>5.3509423136385657</v>
      </c>
      <c r="U65" s="231">
        <v>4.7852394910220344</v>
      </c>
      <c r="V65" s="231">
        <v>4.1359798428335424</v>
      </c>
      <c r="W65" s="231">
        <v>4.5948192017106946</v>
      </c>
      <c r="DA65" s="73" t="s">
        <v>703</v>
      </c>
    </row>
    <row r="66" spans="1:105" ht="12" customHeight="1" x14ac:dyDescent="0.25">
      <c r="A66" s="64" t="s">
        <v>36</v>
      </c>
      <c r="B66" s="231">
        <v>0</v>
      </c>
      <c r="C66" s="231">
        <v>0</v>
      </c>
      <c r="D66" s="231">
        <v>0</v>
      </c>
      <c r="E66" s="231">
        <v>0</v>
      </c>
      <c r="F66" s="231">
        <v>0</v>
      </c>
      <c r="G66" s="231">
        <v>0</v>
      </c>
      <c r="H66" s="231">
        <v>0</v>
      </c>
      <c r="I66" s="231">
        <v>0</v>
      </c>
      <c r="J66" s="231">
        <v>0</v>
      </c>
      <c r="K66" s="231">
        <v>0</v>
      </c>
      <c r="L66" s="231">
        <v>0</v>
      </c>
      <c r="M66" s="231">
        <v>0</v>
      </c>
      <c r="N66" s="231">
        <v>0</v>
      </c>
      <c r="O66" s="231">
        <v>0</v>
      </c>
      <c r="P66" s="231">
        <v>0</v>
      </c>
      <c r="Q66" s="231">
        <v>0</v>
      </c>
      <c r="R66" s="231">
        <v>0</v>
      </c>
      <c r="S66" s="231">
        <v>0</v>
      </c>
      <c r="T66" s="231">
        <v>0</v>
      </c>
      <c r="U66" s="231">
        <v>0</v>
      </c>
      <c r="V66" s="231">
        <v>0</v>
      </c>
      <c r="W66" s="231">
        <v>0</v>
      </c>
      <c r="DA66" s="73" t="s">
        <v>704</v>
      </c>
    </row>
    <row r="67" spans="1:105" ht="12" customHeight="1" x14ac:dyDescent="0.25">
      <c r="A67" s="64" t="s">
        <v>73</v>
      </c>
      <c r="B67" s="231">
        <v>0</v>
      </c>
      <c r="C67" s="231">
        <v>0</v>
      </c>
      <c r="D67" s="231">
        <v>0</v>
      </c>
      <c r="E67" s="231">
        <v>0</v>
      </c>
      <c r="F67" s="231">
        <v>0</v>
      </c>
      <c r="G67" s="231">
        <v>2.1608567729298809</v>
      </c>
      <c r="H67" s="231">
        <v>0</v>
      </c>
      <c r="I67" s="231">
        <v>0</v>
      </c>
      <c r="J67" s="231">
        <v>0</v>
      </c>
      <c r="K67" s="231">
        <v>0</v>
      </c>
      <c r="L67" s="231">
        <v>0</v>
      </c>
      <c r="M67" s="231">
        <v>0</v>
      </c>
      <c r="N67" s="231">
        <v>0</v>
      </c>
      <c r="O67" s="231">
        <v>0</v>
      </c>
      <c r="P67" s="231">
        <v>0</v>
      </c>
      <c r="Q67" s="231">
        <v>0</v>
      </c>
      <c r="R67" s="231">
        <v>2.5468237108239051E-3</v>
      </c>
      <c r="S67" s="231">
        <v>0</v>
      </c>
      <c r="T67" s="231">
        <v>0</v>
      </c>
      <c r="U67" s="231">
        <v>0</v>
      </c>
      <c r="V67" s="231">
        <v>0.70518276544234437</v>
      </c>
      <c r="W67" s="231">
        <v>7.094138301639534E-2</v>
      </c>
      <c r="DA67" s="73" t="s">
        <v>705</v>
      </c>
    </row>
    <row r="68" spans="1:105" ht="12" customHeight="1" x14ac:dyDescent="0.25">
      <c r="A68" s="64" t="s">
        <v>79</v>
      </c>
      <c r="B68" s="231">
        <v>0</v>
      </c>
      <c r="C68" s="231">
        <v>0</v>
      </c>
      <c r="D68" s="231">
        <v>0</v>
      </c>
      <c r="E68" s="231">
        <v>0</v>
      </c>
      <c r="F68" s="231">
        <v>0</v>
      </c>
      <c r="G68" s="231">
        <v>0</v>
      </c>
      <c r="H68" s="231">
        <v>0</v>
      </c>
      <c r="I68" s="231">
        <v>0</v>
      </c>
      <c r="J68" s="231">
        <v>0</v>
      </c>
      <c r="K68" s="231">
        <v>0</v>
      </c>
      <c r="L68" s="231">
        <v>0</v>
      </c>
      <c r="M68" s="231">
        <v>0.96333990276607206</v>
      </c>
      <c r="N68" s="231">
        <v>0.58817381847805028</v>
      </c>
      <c r="O68" s="231">
        <v>0.25876690696748478</v>
      </c>
      <c r="P68" s="231">
        <v>0.26748016345820191</v>
      </c>
      <c r="Q68" s="231">
        <v>0.2386334179537993</v>
      </c>
      <c r="R68" s="231">
        <v>0.31781075442079909</v>
      </c>
      <c r="S68" s="231">
        <v>5.727470160523106E-4</v>
      </c>
      <c r="T68" s="231">
        <v>0.20704750240227809</v>
      </c>
      <c r="U68" s="231">
        <v>1.209505901690727</v>
      </c>
      <c r="V68" s="231">
        <v>1.7255005873560809</v>
      </c>
      <c r="W68" s="231">
        <v>1.5709558540466371</v>
      </c>
      <c r="DA68" s="73" t="s">
        <v>706</v>
      </c>
    </row>
    <row r="69" spans="1:105" ht="12" customHeight="1" x14ac:dyDescent="0.25">
      <c r="A69" s="61" t="s">
        <v>547</v>
      </c>
      <c r="B69" s="265">
        <v>1.599737760070282</v>
      </c>
      <c r="C69" s="265">
        <v>2.1609702203774761</v>
      </c>
      <c r="D69" s="265">
        <v>2.395877505003178</v>
      </c>
      <c r="E69" s="265">
        <v>2.4945211272971881</v>
      </c>
      <c r="F69" s="265">
        <v>2.592120016679031</v>
      </c>
      <c r="G69" s="265">
        <v>2.377001888034953</v>
      </c>
      <c r="H69" s="265">
        <v>2.5892171868544702</v>
      </c>
      <c r="I69" s="265">
        <v>2.5980140520734571</v>
      </c>
      <c r="J69" s="265">
        <v>2.1367254409257281</v>
      </c>
      <c r="K69" s="265">
        <v>1.5100381719113121</v>
      </c>
      <c r="L69" s="265">
        <v>2.0677412455675022</v>
      </c>
      <c r="M69" s="265">
        <v>1.944846094008156</v>
      </c>
      <c r="N69" s="265">
        <v>1.831230479838621</v>
      </c>
      <c r="O69" s="265">
        <v>1.83168936204927</v>
      </c>
      <c r="P69" s="265">
        <v>1.9716693995868459</v>
      </c>
      <c r="Q69" s="265">
        <v>2.209753813809145</v>
      </c>
      <c r="R69" s="265">
        <v>2.1761203064340688</v>
      </c>
      <c r="S69" s="265">
        <v>2.2923628593878211</v>
      </c>
      <c r="T69" s="265">
        <v>2.111508733275111</v>
      </c>
      <c r="U69" s="265">
        <v>2.1678087344597761</v>
      </c>
      <c r="V69" s="265">
        <v>2.3730438659427211</v>
      </c>
      <c r="W69" s="265">
        <v>2.3541860337790248</v>
      </c>
      <c r="DA69" s="74" t="s">
        <v>707</v>
      </c>
    </row>
    <row r="70" spans="1:105" ht="12" hidden="1" customHeight="1" x14ac:dyDescent="0.25">
      <c r="A70" s="11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DA70" s="125"/>
    </row>
    <row r="71" spans="1:105" ht="12" customHeight="1" x14ac:dyDescent="0.25">
      <c r="A71" s="128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DA71" s="124"/>
    </row>
    <row r="72" spans="1:105" ht="15" customHeight="1" x14ac:dyDescent="0.25">
      <c r="A72" s="34" t="s">
        <v>81</v>
      </c>
      <c r="B72" s="225">
        <v>25.099700018223189</v>
      </c>
      <c r="C72" s="225">
        <v>22.40198021256198</v>
      </c>
      <c r="D72" s="225">
        <v>24.242506421177399</v>
      </c>
      <c r="E72" s="225">
        <v>21.691251976306539</v>
      </c>
      <c r="F72" s="225">
        <v>22.351771621367071</v>
      </c>
      <c r="G72" s="225">
        <v>21.971489524256921</v>
      </c>
      <c r="H72" s="225">
        <v>23.25656780174041</v>
      </c>
      <c r="I72" s="225">
        <v>21.126404426694219</v>
      </c>
      <c r="J72" s="225">
        <v>19.170873574026899</v>
      </c>
      <c r="K72" s="225">
        <v>13.29028277104549</v>
      </c>
      <c r="L72" s="225">
        <v>16.8520295773159</v>
      </c>
      <c r="M72" s="225">
        <v>18.50602815520261</v>
      </c>
      <c r="N72" s="225">
        <v>17.328723280832879</v>
      </c>
      <c r="O72" s="225">
        <v>16.472348275682641</v>
      </c>
      <c r="P72" s="225">
        <v>16.313759905405679</v>
      </c>
      <c r="Q72" s="225">
        <v>16.8012604962633</v>
      </c>
      <c r="R72" s="225">
        <v>16.101366712255821</v>
      </c>
      <c r="S72" s="225">
        <v>16.998693909359059</v>
      </c>
      <c r="T72" s="225">
        <v>16.84749913529474</v>
      </c>
      <c r="U72" s="225">
        <v>15.828808785533001</v>
      </c>
      <c r="V72" s="225">
        <v>13.15716915371913</v>
      </c>
      <c r="W72" s="225">
        <v>13.151588204172389</v>
      </c>
      <c r="DA72" s="89" t="s">
        <v>708</v>
      </c>
    </row>
    <row r="73" spans="1:105" ht="12" customHeight="1" x14ac:dyDescent="0.25">
      <c r="A73" s="55" t="s">
        <v>92</v>
      </c>
      <c r="B73" s="261">
        <v>3.963708866402512E-2</v>
      </c>
      <c r="C73" s="261">
        <v>3.4287951337451758E-2</v>
      </c>
      <c r="D73" s="261">
        <v>3.7159551005380702E-2</v>
      </c>
      <c r="E73" s="261">
        <v>3.2540203369986392E-2</v>
      </c>
      <c r="F73" s="261">
        <v>3.3574978929871192E-2</v>
      </c>
      <c r="G73" s="261">
        <v>3.4040217727044048E-2</v>
      </c>
      <c r="H73" s="261">
        <v>3.5205347091464077E-2</v>
      </c>
      <c r="I73" s="261">
        <v>3.1657771156051957E-2</v>
      </c>
      <c r="J73" s="261">
        <v>2.8994334655547641E-2</v>
      </c>
      <c r="K73" s="261">
        <v>2.0576776366664142E-2</v>
      </c>
      <c r="L73" s="261">
        <v>2.5095277867181239E-2</v>
      </c>
      <c r="M73" s="261">
        <v>2.7565038926255551E-2</v>
      </c>
      <c r="N73" s="261">
        <v>2.604900934732143E-2</v>
      </c>
      <c r="O73" s="261">
        <v>2.4822684258457319E-2</v>
      </c>
      <c r="P73" s="261">
        <v>2.4401825772378191E-2</v>
      </c>
      <c r="Q73" s="261">
        <v>2.5251790825586821E-2</v>
      </c>
      <c r="R73" s="261">
        <v>2.426553798324585E-2</v>
      </c>
      <c r="S73" s="261">
        <v>2.5596463005997092E-2</v>
      </c>
      <c r="T73" s="261">
        <v>2.5298120391136811E-2</v>
      </c>
      <c r="U73" s="261">
        <v>2.3638588957800868E-2</v>
      </c>
      <c r="V73" s="261">
        <v>1.9511473633711651E-2</v>
      </c>
      <c r="W73" s="261">
        <v>1.9518928187309881E-2</v>
      </c>
      <c r="DA73" s="67" t="s">
        <v>709</v>
      </c>
    </row>
    <row r="74" spans="1:105" ht="12" customHeight="1" x14ac:dyDescent="0.25">
      <c r="A74" s="202" t="s">
        <v>93</v>
      </c>
      <c r="B74" s="226">
        <v>5.3512875499440353E-3</v>
      </c>
      <c r="C74" s="226">
        <v>4.6291161457507474E-3</v>
      </c>
      <c r="D74" s="226">
        <v>5.0168024282036391E-3</v>
      </c>
      <c r="E74" s="226">
        <v>4.3931577983046576E-3</v>
      </c>
      <c r="F74" s="226">
        <v>4.5328598237872634E-3</v>
      </c>
      <c r="G74" s="226">
        <v>4.5956703547060376E-3</v>
      </c>
      <c r="H74" s="226">
        <v>4.7529710665404571E-3</v>
      </c>
      <c r="I74" s="226">
        <v>4.2740232029229684E-3</v>
      </c>
      <c r="J74" s="226">
        <v>3.9144404216035298E-3</v>
      </c>
      <c r="K74" s="226">
        <v>2.7780104669708279E-3</v>
      </c>
      <c r="L74" s="226">
        <v>3.3880401547986909E-3</v>
      </c>
      <c r="M74" s="226">
        <v>3.7214753805486652E-3</v>
      </c>
      <c r="N74" s="226">
        <v>3.5168006558265082E-3</v>
      </c>
      <c r="O74" s="226">
        <v>3.3512380880040471E-3</v>
      </c>
      <c r="P74" s="226">
        <v>3.2944192132392221E-3</v>
      </c>
      <c r="Q74" s="226">
        <v>3.4091705120966229E-3</v>
      </c>
      <c r="R74" s="226">
        <v>3.276019396961715E-3</v>
      </c>
      <c r="S74" s="226">
        <v>3.455703696293764E-3</v>
      </c>
      <c r="T74" s="226">
        <v>3.4154253314004168E-3</v>
      </c>
      <c r="U74" s="226">
        <v>3.1913768405229452E-3</v>
      </c>
      <c r="V74" s="226">
        <v>2.6341870570304291E-3</v>
      </c>
      <c r="W74" s="226">
        <v>2.63519347453497E-3</v>
      </c>
      <c r="DA74" s="174" t="s">
        <v>710</v>
      </c>
    </row>
    <row r="75" spans="1:105" ht="12" customHeight="1" x14ac:dyDescent="0.25">
      <c r="A75" s="202" t="s">
        <v>94</v>
      </c>
      <c r="B75" s="226">
        <v>0.68889449615342391</v>
      </c>
      <c r="C75" s="226">
        <v>0.59592623365866226</v>
      </c>
      <c r="D75" s="226">
        <v>0.64583477318739146</v>
      </c>
      <c r="E75" s="226">
        <v>0.56555029041883986</v>
      </c>
      <c r="F75" s="226">
        <v>0.58353473912548048</v>
      </c>
      <c r="G75" s="226">
        <v>0.59162061166486046</v>
      </c>
      <c r="H75" s="226">
        <v>0.61187061572694457</v>
      </c>
      <c r="I75" s="226">
        <v>0.55021357634882706</v>
      </c>
      <c r="J75" s="226">
        <v>0.50392292262286686</v>
      </c>
      <c r="K75" s="226">
        <v>0.35762535709239163</v>
      </c>
      <c r="L75" s="226">
        <v>0.43615712921500949</v>
      </c>
      <c r="M75" s="226">
        <v>0.47908169450868959</v>
      </c>
      <c r="N75" s="226">
        <v>0.45273302794071862</v>
      </c>
      <c r="O75" s="226">
        <v>0.43141943926183818</v>
      </c>
      <c r="P75" s="226">
        <v>0.42410489865122791</v>
      </c>
      <c r="Q75" s="226">
        <v>0.43887733191547029</v>
      </c>
      <c r="R75" s="226">
        <v>0.42173621035976411</v>
      </c>
      <c r="S75" s="226">
        <v>0.44486775089085129</v>
      </c>
      <c r="T75" s="226">
        <v>0.43968254197988998</v>
      </c>
      <c r="U75" s="226">
        <v>0.41083980632114447</v>
      </c>
      <c r="V75" s="226">
        <v>0.33911034465823542</v>
      </c>
      <c r="W75" s="226">
        <v>0.33923990515619812</v>
      </c>
      <c r="DA75" s="174" t="s">
        <v>711</v>
      </c>
    </row>
    <row r="76" spans="1:105" ht="12" customHeight="1" x14ac:dyDescent="0.25">
      <c r="A76" s="202" t="s">
        <v>95</v>
      </c>
      <c r="B76" s="226">
        <v>1.308935573889199E-2</v>
      </c>
      <c r="C76" s="226">
        <v>1.1322910126370199E-2</v>
      </c>
      <c r="D76" s="226">
        <v>1.2271198481042441E-2</v>
      </c>
      <c r="E76" s="226">
        <v>1.074575131730654E-2</v>
      </c>
      <c r="F76" s="226">
        <v>1.108746524912556E-2</v>
      </c>
      <c r="G76" s="226">
        <v>1.12411010565217E-2</v>
      </c>
      <c r="H76" s="226">
        <v>1.162586172504588E-2</v>
      </c>
      <c r="I76" s="226">
        <v>1.045434572842612E-2</v>
      </c>
      <c r="J76" s="226">
        <v>9.5747990962666216E-3</v>
      </c>
      <c r="K76" s="226">
        <v>6.7950688332804911E-3</v>
      </c>
      <c r="L76" s="226">
        <v>8.2872135780247026E-3</v>
      </c>
      <c r="M76" s="226">
        <v>9.1028027694081502E-3</v>
      </c>
      <c r="N76" s="226">
        <v>8.6021643234931843E-3</v>
      </c>
      <c r="O76" s="226">
        <v>8.1971949909639876E-3</v>
      </c>
      <c r="P76" s="226">
        <v>8.0582148936436462E-3</v>
      </c>
      <c r="Q76" s="226">
        <v>8.3388988520790592E-3</v>
      </c>
      <c r="R76" s="226">
        <v>8.0132085772125564E-3</v>
      </c>
      <c r="S76" s="226">
        <v>8.4527199457756896E-3</v>
      </c>
      <c r="T76" s="226">
        <v>8.3541982644514557E-3</v>
      </c>
      <c r="U76" s="226">
        <v>7.8061712013406722E-3</v>
      </c>
      <c r="V76" s="226">
        <v>6.4432739131383126E-3</v>
      </c>
      <c r="W76" s="226">
        <v>6.4457356303635324E-3</v>
      </c>
      <c r="DA76" s="174" t="s">
        <v>712</v>
      </c>
    </row>
    <row r="77" spans="1:105" ht="12" customHeight="1" x14ac:dyDescent="0.25">
      <c r="A77" s="56" t="s">
        <v>96</v>
      </c>
      <c r="B77" s="262">
        <v>9.5852217994897404E-2</v>
      </c>
      <c r="C77" s="262">
        <v>8.7934067861489495E-2</v>
      </c>
      <c r="D77" s="262">
        <v>9.4017604808900299E-2</v>
      </c>
      <c r="E77" s="262">
        <v>8.6490446201426513E-2</v>
      </c>
      <c r="F77" s="262">
        <v>8.8867907050072276E-2</v>
      </c>
      <c r="G77" s="262">
        <v>8.3095923704000318E-2</v>
      </c>
      <c r="H77" s="262">
        <v>9.2165501548623602E-2</v>
      </c>
      <c r="I77" s="262">
        <v>8.4676124848227077E-2</v>
      </c>
      <c r="J77" s="262">
        <v>7.6192091713640359E-2</v>
      </c>
      <c r="K77" s="262">
        <v>5.1396110401712727E-2</v>
      </c>
      <c r="L77" s="262">
        <v>6.7289094946007613E-2</v>
      </c>
      <c r="M77" s="262">
        <v>7.2506153190443887E-2</v>
      </c>
      <c r="N77" s="262">
        <v>6.762458772616893E-2</v>
      </c>
      <c r="O77" s="262">
        <v>6.4349973075824629E-2</v>
      </c>
      <c r="P77" s="262">
        <v>6.4120564392000895E-2</v>
      </c>
      <c r="Q77" s="262">
        <v>6.5381967053100731E-2</v>
      </c>
      <c r="R77" s="262">
        <v>6.2482552045178219E-2</v>
      </c>
      <c r="S77" s="262">
        <v>6.6336123086211479E-2</v>
      </c>
      <c r="T77" s="262">
        <v>6.5835661804481638E-2</v>
      </c>
      <c r="U77" s="262">
        <v>6.0911925374845639E-2</v>
      </c>
      <c r="V77" s="262">
        <v>4.9796649007144908E-2</v>
      </c>
      <c r="W77" s="262">
        <v>5.0426592691013183E-2</v>
      </c>
      <c r="DA77" s="68" t="s">
        <v>713</v>
      </c>
    </row>
    <row r="78" spans="1:105" ht="12" customHeight="1" x14ac:dyDescent="0.25">
      <c r="A78" s="37" t="s">
        <v>160</v>
      </c>
      <c r="B78" s="228">
        <v>9.7255915124157971E-4</v>
      </c>
      <c r="C78" s="228">
        <v>8.6110373926895475E-4</v>
      </c>
      <c r="D78" s="228">
        <v>8.1757235063850437E-4</v>
      </c>
      <c r="E78" s="228">
        <v>9.9440626883051989E-4</v>
      </c>
      <c r="F78" s="228">
        <v>8.4467420517177411E-4</v>
      </c>
      <c r="G78" s="228">
        <v>9.4191119126447662E-4</v>
      </c>
      <c r="H78" s="228">
        <v>1.0279095338619989E-3</v>
      </c>
      <c r="I78" s="228">
        <v>7.4683127929268424E-4</v>
      </c>
      <c r="J78" s="228">
        <v>7.1595303668754132E-4</v>
      </c>
      <c r="K78" s="228">
        <v>5.0203837063124803E-4</v>
      </c>
      <c r="L78" s="228">
        <v>4.8228723507627298E-4</v>
      </c>
      <c r="M78" s="228">
        <v>4.0851888988991948E-4</v>
      </c>
      <c r="N78" s="228">
        <v>4.271564031839935E-4</v>
      </c>
      <c r="O78" s="228">
        <v>3.9601141042997802E-4</v>
      </c>
      <c r="P78" s="228">
        <v>3.2609050727781097E-4</v>
      </c>
      <c r="Q78" s="228">
        <v>3.1141901376525939E-4</v>
      </c>
      <c r="R78" s="228">
        <v>3.4406152686881149E-4</v>
      </c>
      <c r="S78" s="228">
        <v>3.1775132375019008E-4</v>
      </c>
      <c r="T78" s="228">
        <v>3.4056224960910008E-4</v>
      </c>
      <c r="U78" s="228">
        <v>4.3285459283482771E-4</v>
      </c>
      <c r="V78" s="228">
        <v>3.266856758188346E-4</v>
      </c>
      <c r="W78" s="228">
        <v>3.2954020615282682E-4</v>
      </c>
      <c r="DA78" s="69" t="s">
        <v>714</v>
      </c>
    </row>
    <row r="79" spans="1:105" ht="12" customHeight="1" x14ac:dyDescent="0.25">
      <c r="A79" s="37" t="s">
        <v>162</v>
      </c>
      <c r="B79" s="228">
        <v>4.2006795541000543E-2</v>
      </c>
      <c r="C79" s="228">
        <v>3.3225977613908581E-2</v>
      </c>
      <c r="D79" s="228">
        <v>3.280943998429571E-2</v>
      </c>
      <c r="E79" s="228">
        <v>2.3318334064403669E-2</v>
      </c>
      <c r="F79" s="228">
        <v>2.484391808818907E-2</v>
      </c>
      <c r="G79" s="228">
        <v>2.9571009664192849E-2</v>
      </c>
      <c r="H79" s="228">
        <v>2.8369200893276589E-2</v>
      </c>
      <c r="I79" s="228">
        <v>2.2255167111892599E-2</v>
      </c>
      <c r="J79" s="228">
        <v>2.3733621366971821E-2</v>
      </c>
      <c r="K79" s="228">
        <v>2.4272839144028582E-2</v>
      </c>
      <c r="L79" s="228">
        <v>1.8478079287890949E-2</v>
      </c>
      <c r="M79" s="228">
        <v>2.2511703003484831E-2</v>
      </c>
      <c r="N79" s="228">
        <v>2.4206674525982259E-2</v>
      </c>
      <c r="O79" s="228">
        <v>2.3006967696113989E-2</v>
      </c>
      <c r="P79" s="228">
        <v>2.0960929116609649E-2</v>
      </c>
      <c r="Q79" s="228">
        <v>2.3760745749825649E-2</v>
      </c>
      <c r="R79" s="228">
        <v>2.3678470277026631E-2</v>
      </c>
      <c r="S79" s="228">
        <v>2.4658049285988411E-2</v>
      </c>
      <c r="T79" s="228">
        <v>2.3394500917758469E-2</v>
      </c>
      <c r="U79" s="228">
        <v>2.0579684935884541E-2</v>
      </c>
      <c r="V79" s="228">
        <v>1.447257432426817E-2</v>
      </c>
      <c r="W79" s="228">
        <v>1.5714465415134288E-2</v>
      </c>
      <c r="DA79" s="69" t="s">
        <v>715</v>
      </c>
    </row>
    <row r="80" spans="1:105" ht="12" customHeight="1" x14ac:dyDescent="0.25">
      <c r="A80" s="37" t="s">
        <v>97</v>
      </c>
      <c r="B80" s="228">
        <v>0</v>
      </c>
      <c r="C80" s="228">
        <v>0</v>
      </c>
      <c r="D80" s="228">
        <v>0</v>
      </c>
      <c r="E80" s="228">
        <v>0</v>
      </c>
      <c r="F80" s="228">
        <v>0</v>
      </c>
      <c r="G80" s="228">
        <v>0</v>
      </c>
      <c r="H80" s="228">
        <v>0</v>
      </c>
      <c r="I80" s="228">
        <v>0</v>
      </c>
      <c r="J80" s="228">
        <v>0</v>
      </c>
      <c r="K80" s="228">
        <v>0</v>
      </c>
      <c r="L80" s="228">
        <v>0</v>
      </c>
      <c r="M80" s="228">
        <v>0</v>
      </c>
      <c r="N80" s="228">
        <v>0</v>
      </c>
      <c r="O80" s="228">
        <v>0</v>
      </c>
      <c r="P80" s="228">
        <v>0</v>
      </c>
      <c r="Q80" s="228">
        <v>0</v>
      </c>
      <c r="R80" s="228">
        <v>0</v>
      </c>
      <c r="S80" s="228">
        <v>0</v>
      </c>
      <c r="T80" s="228">
        <v>0</v>
      </c>
      <c r="U80" s="228">
        <v>0</v>
      </c>
      <c r="V80" s="228">
        <v>0</v>
      </c>
      <c r="W80" s="228">
        <v>0</v>
      </c>
      <c r="DA80" s="69" t="s">
        <v>716</v>
      </c>
    </row>
    <row r="81" spans="1:105" ht="12" customHeight="1" x14ac:dyDescent="0.25">
      <c r="A81" s="37" t="s">
        <v>78</v>
      </c>
      <c r="B81" s="228">
        <v>0</v>
      </c>
      <c r="C81" s="228">
        <v>0</v>
      </c>
      <c r="D81" s="228">
        <v>0</v>
      </c>
      <c r="E81" s="228">
        <v>0</v>
      </c>
      <c r="F81" s="228">
        <v>0</v>
      </c>
      <c r="G81" s="228">
        <v>0</v>
      </c>
      <c r="H81" s="228">
        <v>0</v>
      </c>
      <c r="I81" s="228">
        <v>0</v>
      </c>
      <c r="J81" s="228">
        <v>0</v>
      </c>
      <c r="K81" s="228">
        <v>0</v>
      </c>
      <c r="L81" s="228">
        <v>0</v>
      </c>
      <c r="M81" s="228">
        <v>0</v>
      </c>
      <c r="N81" s="228">
        <v>0</v>
      </c>
      <c r="O81" s="228">
        <v>0</v>
      </c>
      <c r="P81" s="228">
        <v>0</v>
      </c>
      <c r="Q81" s="228">
        <v>0</v>
      </c>
      <c r="R81" s="228">
        <v>0</v>
      </c>
      <c r="S81" s="228">
        <v>0</v>
      </c>
      <c r="T81" s="228">
        <v>0</v>
      </c>
      <c r="U81" s="228">
        <v>0</v>
      </c>
      <c r="V81" s="228">
        <v>0</v>
      </c>
      <c r="W81" s="228">
        <v>0</v>
      </c>
      <c r="DA81" s="69" t="s">
        <v>717</v>
      </c>
    </row>
    <row r="82" spans="1:105" ht="12" customHeight="1" x14ac:dyDescent="0.25">
      <c r="A82" s="37" t="s">
        <v>38</v>
      </c>
      <c r="B82" s="228">
        <v>5.2872863302655303E-2</v>
      </c>
      <c r="C82" s="228">
        <v>5.3846986508311948E-2</v>
      </c>
      <c r="D82" s="228">
        <v>6.0390592473966082E-2</v>
      </c>
      <c r="E82" s="228">
        <v>6.2177705868192323E-2</v>
      </c>
      <c r="F82" s="228">
        <v>6.317931475671143E-2</v>
      </c>
      <c r="G82" s="228">
        <v>5.2583002848543003E-2</v>
      </c>
      <c r="H82" s="228">
        <v>6.2768391121485009E-2</v>
      </c>
      <c r="I82" s="228">
        <v>6.1674126457041803E-2</v>
      </c>
      <c r="J82" s="228">
        <v>5.1742517309981001E-2</v>
      </c>
      <c r="K82" s="228">
        <v>2.6621232887052902E-2</v>
      </c>
      <c r="L82" s="228">
        <v>4.8328728423040389E-2</v>
      </c>
      <c r="M82" s="228">
        <v>4.958593129706914E-2</v>
      </c>
      <c r="N82" s="228">
        <v>4.2990756797002677E-2</v>
      </c>
      <c r="O82" s="228">
        <v>4.0946993969280657E-2</v>
      </c>
      <c r="P82" s="228">
        <v>4.2833544768113442E-2</v>
      </c>
      <c r="Q82" s="228">
        <v>4.1309802289509819E-2</v>
      </c>
      <c r="R82" s="228">
        <v>3.8460020241282783E-2</v>
      </c>
      <c r="S82" s="228">
        <v>4.1360322476472873E-2</v>
      </c>
      <c r="T82" s="228">
        <v>4.2100598637114073E-2</v>
      </c>
      <c r="U82" s="228">
        <v>3.9899385846126283E-2</v>
      </c>
      <c r="V82" s="228">
        <v>3.4997389007057907E-2</v>
      </c>
      <c r="W82" s="228">
        <v>3.4382587069726071E-2</v>
      </c>
      <c r="DA82" s="69" t="s">
        <v>718</v>
      </c>
    </row>
    <row r="83" spans="1:105" ht="12" customHeight="1" x14ac:dyDescent="0.25">
      <c r="A83" s="57" t="s">
        <v>560</v>
      </c>
      <c r="B83" s="263">
        <v>5.6646158811480927</v>
      </c>
      <c r="C83" s="263">
        <v>5.1001913499668898</v>
      </c>
      <c r="D83" s="263">
        <v>5.4617153295279586</v>
      </c>
      <c r="E83" s="263">
        <v>5.0050854549389294</v>
      </c>
      <c r="F83" s="263">
        <v>5.1455078866972972</v>
      </c>
      <c r="G83" s="263">
        <v>4.8298403627966309</v>
      </c>
      <c r="H83" s="263">
        <v>5.3361852218492389</v>
      </c>
      <c r="I83" s="263">
        <v>4.8945500846102226</v>
      </c>
      <c r="J83" s="263">
        <v>4.4110595216763659</v>
      </c>
      <c r="K83" s="263">
        <v>2.9923596541192139</v>
      </c>
      <c r="L83" s="263">
        <v>3.9050264043699991</v>
      </c>
      <c r="M83" s="263">
        <v>4.2147309927400594</v>
      </c>
      <c r="N83" s="263">
        <v>3.9346718126311901</v>
      </c>
      <c r="O83" s="263">
        <v>3.7431741286475422</v>
      </c>
      <c r="P83" s="263">
        <v>3.7298991469562779</v>
      </c>
      <c r="Q83" s="263">
        <v>3.8058638238416269</v>
      </c>
      <c r="R83" s="263">
        <v>3.6374538463015802</v>
      </c>
      <c r="S83" s="263">
        <v>3.8609908477226158</v>
      </c>
      <c r="T83" s="263">
        <v>3.831171875188732</v>
      </c>
      <c r="U83" s="263">
        <v>3.5454440439370241</v>
      </c>
      <c r="V83" s="263">
        <v>2.898613569296919</v>
      </c>
      <c r="W83" s="263">
        <v>2.9357203276486881</v>
      </c>
      <c r="DA83" s="70" t="s">
        <v>719</v>
      </c>
    </row>
    <row r="84" spans="1:105" ht="12" customHeight="1" x14ac:dyDescent="0.25">
      <c r="A84" s="60" t="s">
        <v>562</v>
      </c>
      <c r="B84" s="264">
        <v>3.2926365186324849</v>
      </c>
      <c r="C84" s="264">
        <v>2.1649009408007038</v>
      </c>
      <c r="D84" s="264">
        <v>2.1408601485495509</v>
      </c>
      <c r="E84" s="264">
        <v>1.576324368652668</v>
      </c>
      <c r="F84" s="264">
        <v>1.6700519502592459</v>
      </c>
      <c r="G84" s="264">
        <v>1.971930547345182</v>
      </c>
      <c r="H84" s="264">
        <v>1.9093727160469809</v>
      </c>
      <c r="I84" s="264">
        <v>1.50972056150331</v>
      </c>
      <c r="J84" s="264">
        <v>1.5842435123228651</v>
      </c>
      <c r="K84" s="264">
        <v>1.5200070037939679</v>
      </c>
      <c r="L84" s="264">
        <v>1.1740610353930709</v>
      </c>
      <c r="M84" s="264">
        <v>1.3829283263906009</v>
      </c>
      <c r="N84" s="264">
        <v>1.477971054148062</v>
      </c>
      <c r="O84" s="264">
        <v>1.410706661946326</v>
      </c>
      <c r="P84" s="264">
        <v>1.271594276248345</v>
      </c>
      <c r="Q84" s="264">
        <v>1.4255489750027419</v>
      </c>
      <c r="R84" s="264">
        <v>1.4180033408389709</v>
      </c>
      <c r="S84" s="264">
        <v>1.473578363306175</v>
      </c>
      <c r="T84" s="264">
        <v>1.4056026192051261</v>
      </c>
      <c r="U84" s="264">
        <v>1.244839088971077</v>
      </c>
      <c r="V84" s="264">
        <v>0.8712817062748428</v>
      </c>
      <c r="W84" s="264">
        <v>0.94644937073119706</v>
      </c>
      <c r="DA84" s="72" t="s">
        <v>720</v>
      </c>
    </row>
    <row r="85" spans="1:105" ht="12" customHeight="1" x14ac:dyDescent="0.25">
      <c r="A85" s="59" t="s">
        <v>33</v>
      </c>
      <c r="B85" s="232">
        <v>1.129801889977204</v>
      </c>
      <c r="C85" s="232">
        <v>4.4604864497213258E-2</v>
      </c>
      <c r="D85" s="232">
        <v>4.6744526676459543E-2</v>
      </c>
      <c r="E85" s="232">
        <v>4.2607594349232593E-2</v>
      </c>
      <c r="F85" s="232">
        <v>6.4989999119765982E-2</v>
      </c>
      <c r="G85" s="232">
        <v>7.166859144158548E-2</v>
      </c>
      <c r="H85" s="232">
        <v>6.5411359306742439E-2</v>
      </c>
      <c r="I85" s="232">
        <v>6.898992131874794E-2</v>
      </c>
      <c r="J85" s="232">
        <v>7.977598254886685E-2</v>
      </c>
      <c r="K85" s="232">
        <v>3.7007086379846642E-2</v>
      </c>
      <c r="L85" s="232">
        <v>4.7631344746029633E-2</v>
      </c>
      <c r="M85" s="232">
        <v>4.2949222509064702E-2</v>
      </c>
      <c r="N85" s="232">
        <v>4.3033640344352322E-2</v>
      </c>
      <c r="O85" s="232">
        <v>3.2835756402972191E-2</v>
      </c>
      <c r="P85" s="232">
        <v>2.498543519743673E-2</v>
      </c>
      <c r="Q85" s="232">
        <v>1.5936255412366099E-2</v>
      </c>
      <c r="R85" s="232">
        <v>1.004307604544254E-2</v>
      </c>
      <c r="S85" s="232">
        <v>5.2358687879040583E-3</v>
      </c>
      <c r="T85" s="232">
        <v>1.0603142855296869E-2</v>
      </c>
      <c r="U85" s="232">
        <v>1.4422784789855741E-2</v>
      </c>
      <c r="V85" s="232">
        <v>6.5121220788906123E-3</v>
      </c>
      <c r="W85" s="232">
        <v>1.4063408274514119E-2</v>
      </c>
      <c r="DA85" s="71" t="s">
        <v>721</v>
      </c>
    </row>
    <row r="86" spans="1:105" ht="12" customHeight="1" x14ac:dyDescent="0.25">
      <c r="A86" s="59" t="s">
        <v>160</v>
      </c>
      <c r="B86" s="232">
        <v>4.48680916326979E-2</v>
      </c>
      <c r="C86" s="232">
        <v>4.8271261052122441E-2</v>
      </c>
      <c r="D86" s="232">
        <v>4.62328152411643E-2</v>
      </c>
      <c r="E86" s="232">
        <v>5.6391011094093738E-2</v>
      </c>
      <c r="F86" s="232">
        <v>4.7782580996641823E-2</v>
      </c>
      <c r="G86" s="232">
        <v>5.2644934626898093E-2</v>
      </c>
      <c r="H86" s="232">
        <v>5.7709556630206493E-2</v>
      </c>
      <c r="I86" s="232">
        <v>4.2150214578663719E-2</v>
      </c>
      <c r="J86" s="232">
        <v>4.0223329947898803E-2</v>
      </c>
      <c r="K86" s="232">
        <v>2.8553811390902989E-2</v>
      </c>
      <c r="L86" s="232">
        <v>2.8025933627993011E-2</v>
      </c>
      <c r="M86" s="232">
        <v>2.3991651952612571E-2</v>
      </c>
      <c r="N86" s="232">
        <v>2.5101957379930921E-2</v>
      </c>
      <c r="O86" s="232">
        <v>2.3197691436730391E-2</v>
      </c>
      <c r="P86" s="232">
        <v>1.924568523915109E-2</v>
      </c>
      <c r="Q86" s="232">
        <v>1.8453124496770671E-2</v>
      </c>
      <c r="R86" s="232">
        <v>2.041811125000954E-2</v>
      </c>
      <c r="S86" s="232">
        <v>1.886142105846856E-2</v>
      </c>
      <c r="T86" s="232">
        <v>2.0177409656447081E-2</v>
      </c>
      <c r="U86" s="232">
        <v>2.5666187781781161E-2</v>
      </c>
      <c r="V86" s="232">
        <v>1.9460894175084269E-2</v>
      </c>
      <c r="W86" s="232">
        <v>1.960682610353397E-2</v>
      </c>
      <c r="DA86" s="71" t="s">
        <v>722</v>
      </c>
    </row>
    <row r="87" spans="1:105" ht="12" customHeight="1" x14ac:dyDescent="0.25">
      <c r="A87" s="59" t="s">
        <v>70</v>
      </c>
      <c r="B87" s="232">
        <v>0.22642723518797989</v>
      </c>
      <c r="C87" s="232">
        <v>0.25406122700565492</v>
      </c>
      <c r="D87" s="232">
        <v>0.2369713993508174</v>
      </c>
      <c r="E87" s="232">
        <v>0.1866481096269802</v>
      </c>
      <c r="F87" s="232">
        <v>0.18553020529613501</v>
      </c>
      <c r="G87" s="232">
        <v>0.23442141717016371</v>
      </c>
      <c r="H87" s="232">
        <v>0.23166781565891639</v>
      </c>
      <c r="I87" s="232">
        <v>0.17260322576140391</v>
      </c>
      <c r="J87" s="232">
        <v>0.16278146145068251</v>
      </c>
      <c r="K87" s="232">
        <v>0.1069671361163944</v>
      </c>
      <c r="L87" s="232">
        <v>5.0345579309917891E-2</v>
      </c>
      <c r="M87" s="232">
        <v>2.556888607452357E-2</v>
      </c>
      <c r="N87" s="232">
        <v>2.1386108913871511E-2</v>
      </c>
      <c r="O87" s="232">
        <v>3.9234275315015492E-2</v>
      </c>
      <c r="P87" s="232">
        <v>1.9883020980040179E-2</v>
      </c>
      <c r="Q87" s="232">
        <v>1.6930633630276588E-2</v>
      </c>
      <c r="R87" s="232">
        <v>1.6005753109955199E-2</v>
      </c>
      <c r="S87" s="232">
        <v>2.085029932569769E-2</v>
      </c>
      <c r="T87" s="232">
        <v>2.1949366643919312E-2</v>
      </c>
      <c r="U87" s="232">
        <v>1.369378523388509E-2</v>
      </c>
      <c r="V87" s="232">
        <v>3.8113836007045211E-3</v>
      </c>
      <c r="W87" s="232">
        <v>1.9536282224385729E-4</v>
      </c>
      <c r="DA87" s="71" t="s">
        <v>723</v>
      </c>
    </row>
    <row r="88" spans="1:105" ht="12" customHeight="1" x14ac:dyDescent="0.25">
      <c r="A88" s="59" t="s">
        <v>162</v>
      </c>
      <c r="B88" s="232">
        <v>1.8915393018346041</v>
      </c>
      <c r="C88" s="232">
        <v>1.817963588245713</v>
      </c>
      <c r="D88" s="232">
        <v>1.8109114072811101</v>
      </c>
      <c r="E88" s="232">
        <v>1.290677653582361</v>
      </c>
      <c r="F88" s="232">
        <v>1.371749164846704</v>
      </c>
      <c r="G88" s="232">
        <v>1.613195604106535</v>
      </c>
      <c r="H88" s="232">
        <v>1.554583984451116</v>
      </c>
      <c r="I88" s="232">
        <v>1.225977199844495</v>
      </c>
      <c r="J88" s="232">
        <v>1.3014627383754169</v>
      </c>
      <c r="K88" s="232">
        <v>1.3474789699068239</v>
      </c>
      <c r="L88" s="232">
        <v>1.0480581777091309</v>
      </c>
      <c r="M88" s="232">
        <v>1.2904185658544001</v>
      </c>
      <c r="N88" s="232">
        <v>1.3884493475099069</v>
      </c>
      <c r="O88" s="232">
        <v>1.3154389387916079</v>
      </c>
      <c r="P88" s="232">
        <v>1.207480134831717</v>
      </c>
      <c r="Q88" s="232">
        <v>1.374228961463329</v>
      </c>
      <c r="R88" s="232">
        <v>1.3715364004335631</v>
      </c>
      <c r="S88" s="232">
        <v>1.4286307741341051</v>
      </c>
      <c r="T88" s="232">
        <v>1.3528727000494629</v>
      </c>
      <c r="U88" s="232">
        <v>1.1910563311655551</v>
      </c>
      <c r="V88" s="232">
        <v>0.8414973064201634</v>
      </c>
      <c r="W88" s="232">
        <v>0.91258377353090514</v>
      </c>
      <c r="DA88" s="71" t="s">
        <v>724</v>
      </c>
    </row>
    <row r="89" spans="1:105" ht="12" customHeight="1" x14ac:dyDescent="0.25">
      <c r="A89" s="60" t="s">
        <v>568</v>
      </c>
      <c r="B89" s="264">
        <v>2.3719793625156069</v>
      </c>
      <c r="C89" s="264">
        <v>2.935290409166186</v>
      </c>
      <c r="D89" s="264">
        <v>3.3208551809784081</v>
      </c>
      <c r="E89" s="264">
        <v>3.428761086286261</v>
      </c>
      <c r="F89" s="264">
        <v>3.4754559364380508</v>
      </c>
      <c r="G89" s="264">
        <v>2.8579098154514488</v>
      </c>
      <c r="H89" s="264">
        <v>3.4268125058022578</v>
      </c>
      <c r="I89" s="264">
        <v>3.3848295231069119</v>
      </c>
      <c r="J89" s="264">
        <v>2.826816009353502</v>
      </c>
      <c r="K89" s="264">
        <v>1.472352650325246</v>
      </c>
      <c r="L89" s="264">
        <v>2.730965368976928</v>
      </c>
      <c r="M89" s="264">
        <v>2.8318026663494589</v>
      </c>
      <c r="N89" s="264">
        <v>2.456700758483128</v>
      </c>
      <c r="O89" s="264">
        <v>2.3324674667012162</v>
      </c>
      <c r="P89" s="264">
        <v>2.4583048707079329</v>
      </c>
      <c r="Q89" s="264">
        <v>2.3803148488388848</v>
      </c>
      <c r="R89" s="264">
        <v>2.2194505054626088</v>
      </c>
      <c r="S89" s="264">
        <v>2.387412484416441</v>
      </c>
      <c r="T89" s="264">
        <v>2.4255692559836048</v>
      </c>
      <c r="U89" s="264">
        <v>2.3006049549659471</v>
      </c>
      <c r="V89" s="264">
        <v>2.0273318630220758</v>
      </c>
      <c r="W89" s="264">
        <v>1.9892709569174909</v>
      </c>
      <c r="DA89" s="72" t="s">
        <v>725</v>
      </c>
    </row>
    <row r="90" spans="1:105" ht="12" customHeight="1" x14ac:dyDescent="0.25">
      <c r="A90" s="57" t="s">
        <v>519</v>
      </c>
      <c r="B90" s="296">
        <v>11.183877307762989</v>
      </c>
      <c r="C90" s="296">
        <v>10.06951141982519</v>
      </c>
      <c r="D90" s="296">
        <v>10.783282647399711</v>
      </c>
      <c r="E90" s="296">
        <v>9.8817400539365359</v>
      </c>
      <c r="F90" s="296">
        <v>10.158981667665341</v>
      </c>
      <c r="G90" s="296">
        <v>9.5357466714320491</v>
      </c>
      <c r="H90" s="296">
        <v>10.535443543713731</v>
      </c>
      <c r="I90" s="296">
        <v>9.6635056589021744</v>
      </c>
      <c r="J90" s="296">
        <v>8.7089309359612876</v>
      </c>
      <c r="K90" s="296">
        <v>5.9079351423889603</v>
      </c>
      <c r="L90" s="296">
        <v>7.7098495478562512</v>
      </c>
      <c r="M90" s="296">
        <v>8.321311682386721</v>
      </c>
      <c r="N90" s="296">
        <v>7.7683796610515881</v>
      </c>
      <c r="O90" s="296">
        <v>7.3902981375503352</v>
      </c>
      <c r="P90" s="296">
        <v>7.3640888111612286</v>
      </c>
      <c r="Q90" s="296">
        <v>7.5140689058110741</v>
      </c>
      <c r="R90" s="296">
        <v>7.1815703629744378</v>
      </c>
      <c r="S90" s="296">
        <v>7.6229083901402621</v>
      </c>
      <c r="T90" s="296">
        <v>7.5640356020713693</v>
      </c>
      <c r="U90" s="296">
        <v>6.9999117364502057</v>
      </c>
      <c r="V90" s="296">
        <v>5.7228485040830961</v>
      </c>
      <c r="W90" s="296">
        <v>5.7961098586748712</v>
      </c>
      <c r="DA90" s="70" t="s">
        <v>726</v>
      </c>
    </row>
    <row r="91" spans="1:105" ht="12" customHeight="1" x14ac:dyDescent="0.25">
      <c r="A91" s="60" t="s">
        <v>521</v>
      </c>
      <c r="B91" s="264">
        <v>6.5007837452840853</v>
      </c>
      <c r="C91" s="264">
        <v>4.2742503663758624</v>
      </c>
      <c r="D91" s="264">
        <v>4.2267856703471143</v>
      </c>
      <c r="E91" s="264">
        <v>3.112200139628059</v>
      </c>
      <c r="F91" s="264">
        <v>3.2972502462963429</v>
      </c>
      <c r="G91" s="264">
        <v>3.893261213762766</v>
      </c>
      <c r="H91" s="264">
        <v>3.7697507896566518</v>
      </c>
      <c r="I91" s="264">
        <v>2.980701583853548</v>
      </c>
      <c r="J91" s="264">
        <v>3.1278352211672651</v>
      </c>
      <c r="K91" s="264">
        <v>3.001010517579306</v>
      </c>
      <c r="L91" s="264">
        <v>2.317995579428421</v>
      </c>
      <c r="M91" s="264">
        <v>2.7303706115811308</v>
      </c>
      <c r="N91" s="264">
        <v>2.9180172638055222</v>
      </c>
      <c r="O91" s="264">
        <v>2.785214488586635</v>
      </c>
      <c r="P91" s="264">
        <v>2.510559351101636</v>
      </c>
      <c r="Q91" s="264">
        <v>2.8145182598694829</v>
      </c>
      <c r="R91" s="264">
        <v>2.7996206130620922</v>
      </c>
      <c r="S91" s="264">
        <v>2.909344598887484</v>
      </c>
      <c r="T91" s="264">
        <v>2.77513737321132</v>
      </c>
      <c r="U91" s="264">
        <v>2.457735516593984</v>
      </c>
      <c r="V91" s="264">
        <v>1.720206260746719</v>
      </c>
      <c r="W91" s="264">
        <v>1.8686127819353331</v>
      </c>
      <c r="DA91" s="72" t="s">
        <v>727</v>
      </c>
    </row>
    <row r="92" spans="1:105" ht="12" customHeight="1" x14ac:dyDescent="0.25">
      <c r="A92" s="59" t="s">
        <v>33</v>
      </c>
      <c r="B92" s="299">
        <v>2.2306129814794859</v>
      </c>
      <c r="C92" s="299">
        <v>8.8065164934911691E-2</v>
      </c>
      <c r="D92" s="299">
        <v>9.22895854066315E-2</v>
      </c>
      <c r="E92" s="299">
        <v>8.4121874735868879E-2</v>
      </c>
      <c r="F92" s="299">
        <v>0.12831235014646281</v>
      </c>
      <c r="G92" s="299">
        <v>0.1414981616265272</v>
      </c>
      <c r="H92" s="299">
        <v>0.12914425838744409</v>
      </c>
      <c r="I92" s="299">
        <v>0.13620955625056749</v>
      </c>
      <c r="J92" s="299">
        <v>0.15750490759700711</v>
      </c>
      <c r="K92" s="299">
        <v>7.3064568237962702E-2</v>
      </c>
      <c r="L92" s="299">
        <v>9.4040465729759229E-2</v>
      </c>
      <c r="M92" s="299">
        <v>8.4796364852163353E-2</v>
      </c>
      <c r="N92" s="299">
        <v>8.4963034354959804E-2</v>
      </c>
      <c r="O92" s="299">
        <v>6.4828944914090941E-2</v>
      </c>
      <c r="P92" s="299">
        <v>4.9329742314771108E-2</v>
      </c>
      <c r="Q92" s="299">
        <v>3.1463585354520679E-2</v>
      </c>
      <c r="R92" s="299">
        <v>1.982844603083626E-2</v>
      </c>
      <c r="S92" s="299">
        <v>1.0337384802797341E-2</v>
      </c>
      <c r="T92" s="299">
        <v>2.0934208295565759E-2</v>
      </c>
      <c r="U92" s="299">
        <v>2.8475479875490591E-2</v>
      </c>
      <c r="V92" s="299">
        <v>1.285714263271915E-2</v>
      </c>
      <c r="W92" s="299">
        <v>2.7765948472267269E-2</v>
      </c>
      <c r="DA92" s="71" t="s">
        <v>728</v>
      </c>
    </row>
    <row r="93" spans="1:105" ht="12" customHeight="1" x14ac:dyDescent="0.25">
      <c r="A93" s="59" t="s">
        <v>160</v>
      </c>
      <c r="B93" s="299">
        <v>8.858486477848472E-2</v>
      </c>
      <c r="C93" s="299">
        <v>9.5303878043098381E-2</v>
      </c>
      <c r="D93" s="299">
        <v>9.1279293088600333E-2</v>
      </c>
      <c r="E93" s="299">
        <v>0.1113350247517973</v>
      </c>
      <c r="F93" s="299">
        <v>9.4339057497819206E-2</v>
      </c>
      <c r="G93" s="299">
        <v>0.1039389964113684</v>
      </c>
      <c r="H93" s="299">
        <v>0.1139382818498928</v>
      </c>
      <c r="I93" s="299">
        <v>8.3218851592831253E-2</v>
      </c>
      <c r="J93" s="299">
        <v>7.94145263307411E-2</v>
      </c>
      <c r="K93" s="299">
        <v>5.6374929909658908E-2</v>
      </c>
      <c r="L93" s="299">
        <v>5.5332719765537913E-2</v>
      </c>
      <c r="M93" s="299">
        <v>4.7367676375293627E-2</v>
      </c>
      <c r="N93" s="299">
        <v>4.9559796712101867E-2</v>
      </c>
      <c r="O93" s="299">
        <v>4.5800128427976379E-2</v>
      </c>
      <c r="P93" s="299">
        <v>3.7997524798604083E-2</v>
      </c>
      <c r="Q93" s="299">
        <v>3.6432740480000711E-2</v>
      </c>
      <c r="R93" s="299">
        <v>4.0312292283811439E-2</v>
      </c>
      <c r="S93" s="299">
        <v>3.7238856683997429E-2</v>
      </c>
      <c r="T93" s="299">
        <v>3.983706551704258E-2</v>
      </c>
      <c r="U93" s="299">
        <v>5.0673779322750481E-2</v>
      </c>
      <c r="V93" s="299">
        <v>3.8422420393558913E-2</v>
      </c>
      <c r="W93" s="299">
        <v>3.8710539626585501E-2</v>
      </c>
      <c r="DA93" s="71" t="s">
        <v>729</v>
      </c>
    </row>
    <row r="94" spans="1:105" ht="12" customHeight="1" x14ac:dyDescent="0.25">
      <c r="A94" s="59" t="s">
        <v>70</v>
      </c>
      <c r="B94" s="299">
        <v>0.44704433109154001</v>
      </c>
      <c r="C94" s="299">
        <v>0.501603224491734</v>
      </c>
      <c r="D94" s="299">
        <v>0.46786209539971502</v>
      </c>
      <c r="E94" s="299">
        <v>0.36850681521779799</v>
      </c>
      <c r="F94" s="299">
        <v>0.36629969206235191</v>
      </c>
      <c r="G94" s="299">
        <v>0.46282756376618961</v>
      </c>
      <c r="H94" s="299">
        <v>0.45739101835827378</v>
      </c>
      <c r="I94" s="299">
        <v>0.34077744022572892</v>
      </c>
      <c r="J94" s="299">
        <v>0.32138593878916372</v>
      </c>
      <c r="K94" s="299">
        <v>0.21118948775853699</v>
      </c>
      <c r="L94" s="299">
        <v>9.9399287401682301E-2</v>
      </c>
      <c r="M94" s="299">
        <v>5.0481672677103732E-2</v>
      </c>
      <c r="N94" s="299">
        <v>4.2223448721243069E-2</v>
      </c>
      <c r="O94" s="299">
        <v>7.7461796278619821E-2</v>
      </c>
      <c r="P94" s="299">
        <v>3.9255842199026142E-2</v>
      </c>
      <c r="Q94" s="299">
        <v>3.3426825973118302E-2</v>
      </c>
      <c r="R94" s="299">
        <v>3.1600797433736019E-2</v>
      </c>
      <c r="S94" s="299">
        <v>4.1165578457806162E-2</v>
      </c>
      <c r="T94" s="299">
        <v>4.333551094711581E-2</v>
      </c>
      <c r="U94" s="299">
        <v>2.703618694505151E-2</v>
      </c>
      <c r="V94" s="299">
        <v>7.5249668216620467E-3</v>
      </c>
      <c r="W94" s="299">
        <v>3.8571262029346608E-4</v>
      </c>
      <c r="DA94" s="71" t="s">
        <v>730</v>
      </c>
    </row>
    <row r="95" spans="1:105" ht="12" customHeight="1" x14ac:dyDescent="0.25">
      <c r="A95" s="59" t="s">
        <v>162</v>
      </c>
      <c r="B95" s="299">
        <v>3.734541567934575</v>
      </c>
      <c r="C95" s="299">
        <v>3.5892780989061168</v>
      </c>
      <c r="D95" s="299">
        <v>3.5753546964521679</v>
      </c>
      <c r="E95" s="299">
        <v>2.5482364249225951</v>
      </c>
      <c r="F95" s="299">
        <v>2.708299146589709</v>
      </c>
      <c r="G95" s="299">
        <v>3.18499649195868</v>
      </c>
      <c r="H95" s="299">
        <v>3.069277231061041</v>
      </c>
      <c r="I95" s="299">
        <v>2.4204957357844208</v>
      </c>
      <c r="J95" s="299">
        <v>2.5695298484503528</v>
      </c>
      <c r="K95" s="299">
        <v>2.6603815316731478</v>
      </c>
      <c r="L95" s="299">
        <v>2.069223106531441</v>
      </c>
      <c r="M95" s="299">
        <v>2.547724897676571</v>
      </c>
      <c r="N95" s="299">
        <v>2.741270984017218</v>
      </c>
      <c r="O95" s="299">
        <v>2.5971236189659481</v>
      </c>
      <c r="P95" s="299">
        <v>2.383976241789235</v>
      </c>
      <c r="Q95" s="299">
        <v>2.7131951080618442</v>
      </c>
      <c r="R95" s="299">
        <v>2.707879077313708</v>
      </c>
      <c r="S95" s="299">
        <v>2.8206027789428831</v>
      </c>
      <c r="T95" s="299">
        <v>2.6710305884515959</v>
      </c>
      <c r="U95" s="299">
        <v>2.351550070450692</v>
      </c>
      <c r="V95" s="299">
        <v>1.661401730898779</v>
      </c>
      <c r="W95" s="299">
        <v>1.8017505812161869</v>
      </c>
      <c r="DA95" s="71" t="s">
        <v>731</v>
      </c>
    </row>
    <row r="96" spans="1:105" ht="12" customHeight="1" x14ac:dyDescent="0.25">
      <c r="A96" s="60" t="s">
        <v>527</v>
      </c>
      <c r="B96" s="264">
        <v>4.6830935624789101</v>
      </c>
      <c r="C96" s="264">
        <v>5.7952610534493241</v>
      </c>
      <c r="D96" s="264">
        <v>6.5564969770525972</v>
      </c>
      <c r="E96" s="264">
        <v>6.7695399143084769</v>
      </c>
      <c r="F96" s="264">
        <v>6.8617314213690017</v>
      </c>
      <c r="G96" s="264">
        <v>5.6424854576692844</v>
      </c>
      <c r="H96" s="264">
        <v>6.7656927540570813</v>
      </c>
      <c r="I96" s="264">
        <v>6.6828040750486268</v>
      </c>
      <c r="J96" s="264">
        <v>5.5810957147940217</v>
      </c>
      <c r="K96" s="264">
        <v>2.9069246248096539</v>
      </c>
      <c r="L96" s="264">
        <v>5.3918539684278306</v>
      </c>
      <c r="M96" s="264">
        <v>5.5909410708055907</v>
      </c>
      <c r="N96" s="264">
        <v>4.8503623972460659</v>
      </c>
      <c r="O96" s="264">
        <v>4.6050836489637001</v>
      </c>
      <c r="P96" s="264">
        <v>4.8535294600595931</v>
      </c>
      <c r="Q96" s="264">
        <v>4.6995506459415903</v>
      </c>
      <c r="R96" s="264">
        <v>4.3819497499123461</v>
      </c>
      <c r="S96" s="264">
        <v>4.7135637912527786</v>
      </c>
      <c r="T96" s="264">
        <v>4.7888982288600497</v>
      </c>
      <c r="U96" s="264">
        <v>4.5421762198562217</v>
      </c>
      <c r="V96" s="264">
        <v>4.0026422433363784</v>
      </c>
      <c r="W96" s="264">
        <v>3.927497076739539</v>
      </c>
      <c r="DA96" s="72" t="s">
        <v>732</v>
      </c>
    </row>
    <row r="97" spans="1:105" ht="12" customHeight="1" x14ac:dyDescent="0.25">
      <c r="A97" s="57" t="s">
        <v>529</v>
      </c>
      <c r="B97" s="296">
        <f t="shared" ref="B97:W97" si="1">B98+B102+B113</f>
        <v>7.4083823832109275</v>
      </c>
      <c r="C97" s="296">
        <f t="shared" si="1"/>
        <v>6.4981771636401859</v>
      </c>
      <c r="D97" s="296">
        <f t="shared" si="1"/>
        <v>7.2032085143388107</v>
      </c>
      <c r="E97" s="296">
        <f t="shared" si="1"/>
        <v>6.1047066183252134</v>
      </c>
      <c r="F97" s="296">
        <f t="shared" si="1"/>
        <v>6.32568411682609</v>
      </c>
      <c r="G97" s="296">
        <f t="shared" si="1"/>
        <v>6.8813089655211073</v>
      </c>
      <c r="H97" s="296">
        <f t="shared" si="1"/>
        <v>6.6293187390188235</v>
      </c>
      <c r="I97" s="296">
        <f t="shared" si="1"/>
        <v>5.8870728418973712</v>
      </c>
      <c r="J97" s="296">
        <f t="shared" si="1"/>
        <v>5.4282845278793186</v>
      </c>
      <c r="K97" s="296">
        <f t="shared" si="1"/>
        <v>3.9508166513762939</v>
      </c>
      <c r="L97" s="296">
        <f t="shared" si="1"/>
        <v>4.6969368693286242</v>
      </c>
      <c r="M97" s="296">
        <f t="shared" si="1"/>
        <v>5.3780083153004865</v>
      </c>
      <c r="N97" s="296">
        <f t="shared" si="1"/>
        <v>5.0671462171565764</v>
      </c>
      <c r="O97" s="296">
        <f t="shared" si="1"/>
        <v>4.8067354798096726</v>
      </c>
      <c r="P97" s="296">
        <f t="shared" si="1"/>
        <v>4.6957920243656845</v>
      </c>
      <c r="Q97" s="296">
        <f t="shared" si="1"/>
        <v>4.9400686074522646</v>
      </c>
      <c r="R97" s="296">
        <f t="shared" si="1"/>
        <v>4.7625689746174391</v>
      </c>
      <c r="S97" s="296">
        <f t="shared" si="1"/>
        <v>4.9660859108710573</v>
      </c>
      <c r="T97" s="296">
        <f t="shared" si="1"/>
        <v>4.9097057102632791</v>
      </c>
      <c r="U97" s="296">
        <f t="shared" si="1"/>
        <v>4.7770651364501147</v>
      </c>
      <c r="V97" s="296">
        <f t="shared" si="1"/>
        <v>4.1182111520698514</v>
      </c>
      <c r="W97" s="296">
        <f t="shared" si="1"/>
        <v>4.0014916627094106</v>
      </c>
      <c r="DA97" s="70"/>
    </row>
    <row r="98" spans="1:105" ht="12" customHeight="1" x14ac:dyDescent="0.25">
      <c r="A98" s="60" t="s">
        <v>530</v>
      </c>
      <c r="B98" s="264">
        <v>1.5302474887382651</v>
      </c>
      <c r="C98" s="264">
        <v>0.96743012431487774</v>
      </c>
      <c r="D98" s="264">
        <v>0.97547032775659903</v>
      </c>
      <c r="E98" s="264">
        <v>0.68746895407204833</v>
      </c>
      <c r="F98" s="264">
        <v>0.73433522963880327</v>
      </c>
      <c r="G98" s="264">
        <v>0.92389660302042109</v>
      </c>
      <c r="H98" s="264">
        <v>0.83988417243746472</v>
      </c>
      <c r="I98" s="264">
        <v>0.65747743777874579</v>
      </c>
      <c r="J98" s="264">
        <v>0.70320597029167575</v>
      </c>
      <c r="K98" s="264">
        <v>0.70613852498113816</v>
      </c>
      <c r="L98" s="264">
        <v>0.53567773209620051</v>
      </c>
      <c r="M98" s="264">
        <v>0.6493867706366111</v>
      </c>
      <c r="N98" s="264">
        <v>0.69737273595824567</v>
      </c>
      <c r="O98" s="264">
        <v>0.66142587836973565</v>
      </c>
      <c r="P98" s="264">
        <v>0.59691828662376123</v>
      </c>
      <c r="Q98" s="264">
        <v>0.67557228614944764</v>
      </c>
      <c r="R98" s="264">
        <v>0.67371611723195013</v>
      </c>
      <c r="S98" s="264">
        <v>0.6958903049869134</v>
      </c>
      <c r="T98" s="264">
        <v>0.66253812814516</v>
      </c>
      <c r="U98" s="264">
        <v>0.59591125788289967</v>
      </c>
      <c r="V98" s="264">
        <v>0.42753779932766239</v>
      </c>
      <c r="W98" s="264">
        <v>0.45769254350354721</v>
      </c>
      <c r="DA98" s="72" t="s">
        <v>733</v>
      </c>
    </row>
    <row r="99" spans="1:105" ht="12" customHeight="1" x14ac:dyDescent="0.25">
      <c r="A99" s="59" t="s">
        <v>33</v>
      </c>
      <c r="B99" s="232">
        <v>0.5638481737838793</v>
      </c>
      <c r="C99" s="232">
        <v>2.25827887572446E-2</v>
      </c>
      <c r="D99" s="232">
        <v>2.3949875630655031E-2</v>
      </c>
      <c r="E99" s="232">
        <v>2.1077857617953021E-2</v>
      </c>
      <c r="F99" s="232">
        <v>3.214802753126722E-2</v>
      </c>
      <c r="G99" s="232">
        <v>3.8108788625167977E-2</v>
      </c>
      <c r="H99" s="232">
        <v>3.2745905055558612E-2</v>
      </c>
      <c r="I99" s="232">
        <v>3.3923213385039098E-2</v>
      </c>
      <c r="J99" s="232">
        <v>3.9465666480386477E-2</v>
      </c>
      <c r="K99" s="232">
        <v>1.8493554207401369E-2</v>
      </c>
      <c r="L99" s="232">
        <v>2.2705971153214551E-2</v>
      </c>
      <c r="M99" s="232">
        <v>2.0547731189035748E-2</v>
      </c>
      <c r="N99" s="232">
        <v>2.0603321216092221E-2</v>
      </c>
      <c r="O99" s="232">
        <v>1.5835841269919101E-2</v>
      </c>
      <c r="P99" s="232">
        <v>1.1915098714524281E-2</v>
      </c>
      <c r="Q99" s="232">
        <v>7.6430159862208606E-3</v>
      </c>
      <c r="R99" s="232">
        <v>4.8261011699461996E-3</v>
      </c>
      <c r="S99" s="232">
        <v>2.5081021135521901E-3</v>
      </c>
      <c r="T99" s="232">
        <v>5.0771292639977036E-3</v>
      </c>
      <c r="U99" s="232">
        <v>6.9810604810071741E-3</v>
      </c>
      <c r="V99" s="232">
        <v>3.2095372830498992E-3</v>
      </c>
      <c r="W99" s="232">
        <v>6.8023142303144969E-3</v>
      </c>
      <c r="DA99" s="71" t="s">
        <v>734</v>
      </c>
    </row>
    <row r="100" spans="1:105" ht="12" customHeight="1" x14ac:dyDescent="0.25">
      <c r="A100" s="59" t="s">
        <v>160</v>
      </c>
      <c r="B100" s="232">
        <v>2.239223686267237E-2</v>
      </c>
      <c r="C100" s="232">
        <v>2.4439031564684931E-2</v>
      </c>
      <c r="D100" s="232">
        <v>2.368769680234151E-2</v>
      </c>
      <c r="E100" s="232">
        <v>2.7896475286338821E-2</v>
      </c>
      <c r="F100" s="232">
        <v>2.3636186339443341E-2</v>
      </c>
      <c r="G100" s="232">
        <v>2.7993220538141239E-2</v>
      </c>
      <c r="H100" s="232">
        <v>2.8890267412870221E-2</v>
      </c>
      <c r="I100" s="232">
        <v>2.072579147859718E-2</v>
      </c>
      <c r="J100" s="232">
        <v>1.9898727332902821E-2</v>
      </c>
      <c r="K100" s="232">
        <v>1.426919842771387E-2</v>
      </c>
      <c r="L100" s="232">
        <v>1.3360026761624431E-2</v>
      </c>
      <c r="M100" s="232">
        <v>1.147806610466913E-2</v>
      </c>
      <c r="N100" s="232">
        <v>1.201812551559441E-2</v>
      </c>
      <c r="O100" s="232">
        <v>1.1187650283194709E-2</v>
      </c>
      <c r="P100" s="232">
        <v>9.1779165598313648E-3</v>
      </c>
      <c r="Q100" s="232">
        <v>8.8501044865973242E-3</v>
      </c>
      <c r="R100" s="232">
        <v>9.8117220407266843E-3</v>
      </c>
      <c r="S100" s="232">
        <v>9.0350564419471851E-3</v>
      </c>
      <c r="T100" s="232">
        <v>9.6615992481173772E-3</v>
      </c>
      <c r="U100" s="232">
        <v>1.242320479936204E-2</v>
      </c>
      <c r="V100" s="232">
        <v>9.5914150041643866E-3</v>
      </c>
      <c r="W100" s="232">
        <v>9.4836038044254795E-3</v>
      </c>
      <c r="DA100" s="71" t="s">
        <v>735</v>
      </c>
    </row>
    <row r="101" spans="1:105" ht="12" customHeight="1" x14ac:dyDescent="0.25">
      <c r="A101" s="59" t="s">
        <v>162</v>
      </c>
      <c r="B101" s="232">
        <v>0.94400707809171347</v>
      </c>
      <c r="C101" s="232">
        <v>0.92040830399294826</v>
      </c>
      <c r="D101" s="232">
        <v>0.92783275532360243</v>
      </c>
      <c r="E101" s="232">
        <v>0.63849462116775646</v>
      </c>
      <c r="F101" s="232">
        <v>0.67855101576809274</v>
      </c>
      <c r="G101" s="232">
        <v>0.85779459385711188</v>
      </c>
      <c r="H101" s="232">
        <v>0.77824799996903593</v>
      </c>
      <c r="I101" s="232">
        <v>0.60282843291510957</v>
      </c>
      <c r="J101" s="232">
        <v>0.64384157647838647</v>
      </c>
      <c r="K101" s="232">
        <v>0.67337577234602297</v>
      </c>
      <c r="L101" s="232">
        <v>0.49961173418136162</v>
      </c>
      <c r="M101" s="232">
        <v>0.61736097334290618</v>
      </c>
      <c r="N101" s="232">
        <v>0.66475128922655902</v>
      </c>
      <c r="O101" s="232">
        <v>0.63440238681662187</v>
      </c>
      <c r="P101" s="232">
        <v>0.57582527134940553</v>
      </c>
      <c r="Q101" s="232">
        <v>0.6590791656766295</v>
      </c>
      <c r="R101" s="232">
        <v>0.65907829402127727</v>
      </c>
      <c r="S101" s="232">
        <v>0.68434714643141403</v>
      </c>
      <c r="T101" s="232">
        <v>0.64779939963304489</v>
      </c>
      <c r="U101" s="232">
        <v>0.57650699260253047</v>
      </c>
      <c r="V101" s="232">
        <v>0.41473684704044811</v>
      </c>
      <c r="W101" s="232">
        <v>0.44140662546880721</v>
      </c>
      <c r="DA101" s="71" t="s">
        <v>736</v>
      </c>
    </row>
    <row r="102" spans="1:105" ht="12" customHeight="1" x14ac:dyDescent="0.25">
      <c r="A102" s="60" t="s">
        <v>535</v>
      </c>
      <c r="B102" s="264">
        <v>4.6943554693608318</v>
      </c>
      <c r="C102" s="264">
        <v>4.0446525516824332</v>
      </c>
      <c r="D102" s="264">
        <v>4.5262754865244847</v>
      </c>
      <c r="E102" s="264">
        <v>3.7210391558287772</v>
      </c>
      <c r="F102" s="264">
        <v>3.872175866082638</v>
      </c>
      <c r="G102" s="264">
        <v>4.4377580916950166</v>
      </c>
      <c r="H102" s="264">
        <v>4.0739209593502226</v>
      </c>
      <c r="I102" s="264">
        <v>3.565232088587019</v>
      </c>
      <c r="J102" s="264">
        <v>3.3266353888278628</v>
      </c>
      <c r="K102" s="264">
        <v>2.5088992198441811</v>
      </c>
      <c r="L102" s="264">
        <v>2.8594016898088581</v>
      </c>
      <c r="M102" s="264">
        <v>3.3738328763413552</v>
      </c>
      <c r="N102" s="264">
        <v>3.193572851787994</v>
      </c>
      <c r="O102" s="264">
        <v>3.0204204983344152</v>
      </c>
      <c r="P102" s="264">
        <v>2.9265529447110361</v>
      </c>
      <c r="Q102" s="264">
        <v>3.122899128539617</v>
      </c>
      <c r="R102" s="264">
        <v>3.022317800537893</v>
      </c>
      <c r="S102" s="264">
        <v>3.126569869517529</v>
      </c>
      <c r="T102" s="264">
        <v>3.0857262227521551</v>
      </c>
      <c r="U102" s="264">
        <v>3.0675920687273899</v>
      </c>
      <c r="V102" s="264">
        <v>2.6914910400247272</v>
      </c>
      <c r="W102" s="264">
        <v>2.5816108733655292</v>
      </c>
      <c r="DA102" s="72" t="s">
        <v>737</v>
      </c>
    </row>
    <row r="103" spans="1:105" ht="12" customHeight="1" x14ac:dyDescent="0.25">
      <c r="A103" s="64" t="s">
        <v>30</v>
      </c>
      <c r="B103" s="231">
        <v>0</v>
      </c>
      <c r="C103" s="231">
        <v>0</v>
      </c>
      <c r="D103" s="231">
        <v>1.154914234889524</v>
      </c>
      <c r="E103" s="231">
        <v>0</v>
      </c>
      <c r="F103" s="231">
        <v>0</v>
      </c>
      <c r="G103" s="231">
        <v>0.89570880821862064</v>
      </c>
      <c r="H103" s="231">
        <v>8.913665683781459E-2</v>
      </c>
      <c r="I103" s="231">
        <v>3.8219794027292142E-2</v>
      </c>
      <c r="J103" s="231">
        <v>6.4880922539219954E-2</v>
      </c>
      <c r="K103" s="231">
        <v>3.1305380161156783E-2</v>
      </c>
      <c r="L103" s="231">
        <v>1.8222320332277171E-2</v>
      </c>
      <c r="M103" s="231">
        <v>2.492319069350174E-2</v>
      </c>
      <c r="N103" s="231">
        <v>1.721303678480288E-2</v>
      </c>
      <c r="O103" s="231">
        <v>6.5503634927319601E-2</v>
      </c>
      <c r="P103" s="231">
        <v>5.132526539166217E-2</v>
      </c>
      <c r="Q103" s="231">
        <v>0</v>
      </c>
      <c r="R103" s="231">
        <v>2.3025628321613749E-2</v>
      </c>
      <c r="S103" s="231">
        <v>7.8494972999857131E-4</v>
      </c>
      <c r="T103" s="231">
        <v>1.8098264521211179E-3</v>
      </c>
      <c r="U103" s="231">
        <v>8.2224897678824288E-4</v>
      </c>
      <c r="V103" s="231">
        <v>0</v>
      </c>
      <c r="W103" s="231">
        <v>0</v>
      </c>
      <c r="DA103" s="73" t="s">
        <v>738</v>
      </c>
    </row>
    <row r="104" spans="1:105" ht="12" customHeight="1" x14ac:dyDescent="0.25">
      <c r="A104" s="64" t="s">
        <v>32</v>
      </c>
      <c r="B104" s="231">
        <v>0</v>
      </c>
      <c r="C104" s="231">
        <v>0</v>
      </c>
      <c r="D104" s="231">
        <v>0</v>
      </c>
      <c r="E104" s="231">
        <v>0</v>
      </c>
      <c r="F104" s="231">
        <v>0</v>
      </c>
      <c r="G104" s="231">
        <v>0</v>
      </c>
      <c r="H104" s="231">
        <v>0</v>
      </c>
      <c r="I104" s="231">
        <v>0</v>
      </c>
      <c r="J104" s="231">
        <v>0</v>
      </c>
      <c r="K104" s="231">
        <v>0</v>
      </c>
      <c r="L104" s="231">
        <v>0</v>
      </c>
      <c r="M104" s="231">
        <v>0</v>
      </c>
      <c r="N104" s="231">
        <v>0</v>
      </c>
      <c r="O104" s="231">
        <v>0</v>
      </c>
      <c r="P104" s="231">
        <v>0</v>
      </c>
      <c r="Q104" s="231">
        <v>0</v>
      </c>
      <c r="R104" s="231">
        <v>0</v>
      </c>
      <c r="S104" s="231">
        <v>0</v>
      </c>
      <c r="T104" s="231">
        <v>0</v>
      </c>
      <c r="U104" s="231">
        <v>0</v>
      </c>
      <c r="V104" s="231">
        <v>0</v>
      </c>
      <c r="W104" s="231">
        <v>0</v>
      </c>
      <c r="DA104" s="73" t="s">
        <v>739</v>
      </c>
    </row>
    <row r="105" spans="1:105" ht="12" customHeight="1" x14ac:dyDescent="0.25">
      <c r="A105" s="64" t="s">
        <v>33</v>
      </c>
      <c r="B105" s="231">
        <v>1.6139241373397191</v>
      </c>
      <c r="C105" s="231">
        <v>8.3586357665450972E-2</v>
      </c>
      <c r="D105" s="231">
        <v>7.3830343467364098E-2</v>
      </c>
      <c r="E105" s="231">
        <v>0.10085272657876131</v>
      </c>
      <c r="F105" s="231">
        <v>0.151104405885892</v>
      </c>
      <c r="G105" s="231">
        <v>8.3518822756135216E-2</v>
      </c>
      <c r="H105" s="231">
        <v>0.13690074054030779</v>
      </c>
      <c r="I105" s="231">
        <v>0.16162724279297319</v>
      </c>
      <c r="J105" s="231">
        <v>0.1646985947183558</v>
      </c>
      <c r="K105" s="231">
        <v>6.0479763832244113E-2</v>
      </c>
      <c r="L105" s="231">
        <v>0.11552106769482159</v>
      </c>
      <c r="M105" s="231">
        <v>8.3503377844170612E-2</v>
      </c>
      <c r="N105" s="231">
        <v>8.203164280145421E-2</v>
      </c>
      <c r="O105" s="231">
        <v>6.5382180130387546E-2</v>
      </c>
      <c r="P105" s="231">
        <v>5.3532173004988429E-2</v>
      </c>
      <c r="Q105" s="231">
        <v>3.3664563306751528E-2</v>
      </c>
      <c r="R105" s="231">
        <v>2.023954067305667E-2</v>
      </c>
      <c r="S105" s="231">
        <v>1.113057962823295E-2</v>
      </c>
      <c r="T105" s="231">
        <v>2.24881887305508E-2</v>
      </c>
      <c r="U105" s="231">
        <v>2.8740428143798319E-2</v>
      </c>
      <c r="V105" s="231">
        <v>1.290003598382641E-2</v>
      </c>
      <c r="W105" s="231">
        <v>2.8524024914118141E-2</v>
      </c>
      <c r="DA105" s="73" t="s">
        <v>740</v>
      </c>
    </row>
    <row r="106" spans="1:105" ht="12" customHeight="1" x14ac:dyDescent="0.25">
      <c r="A106" s="64" t="s">
        <v>160</v>
      </c>
      <c r="B106" s="231">
        <v>6.5313022349544003E-2</v>
      </c>
      <c r="C106" s="231">
        <v>9.2177130490564363E-2</v>
      </c>
      <c r="D106" s="231">
        <v>7.4410774505783303E-2</v>
      </c>
      <c r="E106" s="231">
        <v>0.13601658736563491</v>
      </c>
      <c r="F106" s="231">
        <v>0.113209159033223</v>
      </c>
      <c r="G106" s="231">
        <v>6.2516326239258083E-2</v>
      </c>
      <c r="H106" s="231">
        <v>0.12307836658276371</v>
      </c>
      <c r="I106" s="231">
        <v>0.10062596717479121</v>
      </c>
      <c r="J106" s="231">
        <v>8.4620797954236465E-2</v>
      </c>
      <c r="K106" s="231">
        <v>4.755220306907431E-2</v>
      </c>
      <c r="L106" s="231">
        <v>6.9264356468441118E-2</v>
      </c>
      <c r="M106" s="231">
        <v>4.7532455786393833E-2</v>
      </c>
      <c r="N106" s="231">
        <v>4.8759840245137527E-2</v>
      </c>
      <c r="O106" s="231">
        <v>4.7069382743926302E-2</v>
      </c>
      <c r="P106" s="231">
        <v>4.2018708164430353E-2</v>
      </c>
      <c r="Q106" s="231">
        <v>3.9722628484174183E-2</v>
      </c>
      <c r="R106" s="231">
        <v>4.193057614786587E-2</v>
      </c>
      <c r="S106" s="231">
        <v>4.085872401108083E-2</v>
      </c>
      <c r="T106" s="231">
        <v>4.3608047218025338E-2</v>
      </c>
      <c r="U106" s="231">
        <v>5.211789189663394E-2</v>
      </c>
      <c r="V106" s="231">
        <v>3.9283714169992608E-2</v>
      </c>
      <c r="W106" s="231">
        <v>4.0523680468965831E-2</v>
      </c>
      <c r="DA106" s="73" t="s">
        <v>741</v>
      </c>
    </row>
    <row r="107" spans="1:105" ht="12" customHeight="1" x14ac:dyDescent="0.25">
      <c r="A107" s="64" t="s">
        <v>70</v>
      </c>
      <c r="B107" s="231">
        <v>0.31954221136035488</v>
      </c>
      <c r="C107" s="231">
        <v>0.47033827349563873</v>
      </c>
      <c r="D107" s="231">
        <v>0.36975904650025992</v>
      </c>
      <c r="E107" s="231">
        <v>0.43645852255704159</v>
      </c>
      <c r="F107" s="231">
        <v>0.42615145398377141</v>
      </c>
      <c r="G107" s="231">
        <v>0.26988051797218721</v>
      </c>
      <c r="H107" s="231">
        <v>0.47900172763928012</v>
      </c>
      <c r="I107" s="231">
        <v>0.39948141129508458</v>
      </c>
      <c r="J107" s="231">
        <v>0.33200255649584892</v>
      </c>
      <c r="K107" s="231">
        <v>0.17270078595596181</v>
      </c>
      <c r="L107" s="231">
        <v>0.1206280887062542</v>
      </c>
      <c r="M107" s="231">
        <v>4.911105891266878E-2</v>
      </c>
      <c r="N107" s="231">
        <v>4.0273915099280591E-2</v>
      </c>
      <c r="O107" s="231">
        <v>7.7178575917846826E-2</v>
      </c>
      <c r="P107" s="231">
        <v>4.2085169248785373E-2</v>
      </c>
      <c r="Q107" s="231">
        <v>3.5332849892739077E-2</v>
      </c>
      <c r="R107" s="231">
        <v>3.1866089197773749E-2</v>
      </c>
      <c r="S107" s="231">
        <v>4.3788500496121277E-2</v>
      </c>
      <c r="T107" s="231">
        <v>4.598970360621972E-2</v>
      </c>
      <c r="U107" s="231">
        <v>2.695791970832442E-2</v>
      </c>
      <c r="V107" s="231">
        <v>7.458814426990079E-3</v>
      </c>
      <c r="W107" s="231">
        <v>3.914541445608859E-4</v>
      </c>
      <c r="DA107" s="73" t="s">
        <v>742</v>
      </c>
    </row>
    <row r="108" spans="1:105" ht="12" customHeight="1" x14ac:dyDescent="0.25">
      <c r="A108" s="64" t="s">
        <v>34</v>
      </c>
      <c r="B108" s="231">
        <v>0</v>
      </c>
      <c r="C108" s="231">
        <v>0</v>
      </c>
      <c r="D108" s="231">
        <v>0</v>
      </c>
      <c r="E108" s="231">
        <v>0</v>
      </c>
      <c r="F108" s="231">
        <v>0</v>
      </c>
      <c r="G108" s="231">
        <v>0</v>
      </c>
      <c r="H108" s="231">
        <v>0</v>
      </c>
      <c r="I108" s="231">
        <v>0</v>
      </c>
      <c r="J108" s="231">
        <v>0</v>
      </c>
      <c r="K108" s="231">
        <v>0</v>
      </c>
      <c r="L108" s="231">
        <v>0</v>
      </c>
      <c r="M108" s="231">
        <v>0</v>
      </c>
      <c r="N108" s="231">
        <v>0</v>
      </c>
      <c r="O108" s="231">
        <v>0</v>
      </c>
      <c r="P108" s="231">
        <v>0</v>
      </c>
      <c r="Q108" s="231">
        <v>0</v>
      </c>
      <c r="R108" s="231">
        <v>0</v>
      </c>
      <c r="S108" s="231">
        <v>0</v>
      </c>
      <c r="T108" s="231">
        <v>0</v>
      </c>
      <c r="U108" s="231">
        <v>0</v>
      </c>
      <c r="V108" s="231">
        <v>0</v>
      </c>
      <c r="W108" s="231">
        <v>0</v>
      </c>
      <c r="DA108" s="73" t="s">
        <v>743</v>
      </c>
    </row>
    <row r="109" spans="1:105" ht="12" customHeight="1" x14ac:dyDescent="0.25">
      <c r="A109" s="64" t="s">
        <v>162</v>
      </c>
      <c r="B109" s="231">
        <v>2.6955760983112138</v>
      </c>
      <c r="C109" s="231">
        <v>3.3985507900307801</v>
      </c>
      <c r="D109" s="231">
        <v>2.853361087161554</v>
      </c>
      <c r="E109" s="231">
        <v>3.0477113193273389</v>
      </c>
      <c r="F109" s="231">
        <v>3.1817108471797511</v>
      </c>
      <c r="G109" s="231">
        <v>1.875417363148681</v>
      </c>
      <c r="H109" s="231">
        <v>3.2458034677500569</v>
      </c>
      <c r="I109" s="231">
        <v>2.8652776732968781</v>
      </c>
      <c r="J109" s="231">
        <v>2.680432517120201</v>
      </c>
      <c r="K109" s="231">
        <v>2.1968610868257441</v>
      </c>
      <c r="L109" s="231">
        <v>2.535765856607064</v>
      </c>
      <c r="M109" s="231">
        <v>2.5028495696921178</v>
      </c>
      <c r="N109" s="231">
        <v>2.640333411279367</v>
      </c>
      <c r="O109" s="231">
        <v>2.612994367858184</v>
      </c>
      <c r="P109" s="231">
        <v>2.5808535219288209</v>
      </c>
      <c r="Q109" s="231">
        <v>2.896017674670551</v>
      </c>
      <c r="R109" s="231">
        <v>2.757380162441514</v>
      </c>
      <c r="S109" s="231">
        <v>3.029733542221384</v>
      </c>
      <c r="T109" s="231">
        <v>2.86241240549522</v>
      </c>
      <c r="U109" s="231">
        <v>2.3677280534659788</v>
      </c>
      <c r="V109" s="231">
        <v>1.6629397939086019</v>
      </c>
      <c r="W109" s="231">
        <v>1.846496003978763</v>
      </c>
      <c r="DA109" s="73" t="s">
        <v>744</v>
      </c>
    </row>
    <row r="110" spans="1:105" ht="12" customHeight="1" x14ac:dyDescent="0.25">
      <c r="A110" s="64" t="s">
        <v>36</v>
      </c>
      <c r="B110" s="231">
        <v>0</v>
      </c>
      <c r="C110" s="231">
        <v>0</v>
      </c>
      <c r="D110" s="231">
        <v>0</v>
      </c>
      <c r="E110" s="231">
        <v>0</v>
      </c>
      <c r="F110" s="231">
        <v>0</v>
      </c>
      <c r="G110" s="231">
        <v>0</v>
      </c>
      <c r="H110" s="231">
        <v>0</v>
      </c>
      <c r="I110" s="231">
        <v>0</v>
      </c>
      <c r="J110" s="231">
        <v>0</v>
      </c>
      <c r="K110" s="231">
        <v>0</v>
      </c>
      <c r="L110" s="231">
        <v>0</v>
      </c>
      <c r="M110" s="231">
        <v>0</v>
      </c>
      <c r="N110" s="231">
        <v>0</v>
      </c>
      <c r="O110" s="231">
        <v>0</v>
      </c>
      <c r="P110" s="231">
        <v>0</v>
      </c>
      <c r="Q110" s="231">
        <v>0</v>
      </c>
      <c r="R110" s="231">
        <v>0</v>
      </c>
      <c r="S110" s="231">
        <v>0</v>
      </c>
      <c r="T110" s="231">
        <v>0</v>
      </c>
      <c r="U110" s="231">
        <v>0</v>
      </c>
      <c r="V110" s="231">
        <v>0</v>
      </c>
      <c r="W110" s="231">
        <v>0</v>
      </c>
      <c r="DA110" s="73" t="s">
        <v>745</v>
      </c>
    </row>
    <row r="111" spans="1:105" ht="12" customHeight="1" x14ac:dyDescent="0.25">
      <c r="A111" s="64" t="s">
        <v>73</v>
      </c>
      <c r="B111" s="231">
        <v>0</v>
      </c>
      <c r="C111" s="231">
        <v>0</v>
      </c>
      <c r="D111" s="231">
        <v>0</v>
      </c>
      <c r="E111" s="231">
        <v>0</v>
      </c>
      <c r="F111" s="231">
        <v>0</v>
      </c>
      <c r="G111" s="231">
        <v>1.250716253360135</v>
      </c>
      <c r="H111" s="231">
        <v>0</v>
      </c>
      <c r="I111" s="231">
        <v>0</v>
      </c>
      <c r="J111" s="231">
        <v>0</v>
      </c>
      <c r="K111" s="231">
        <v>0</v>
      </c>
      <c r="L111" s="231">
        <v>0</v>
      </c>
      <c r="M111" s="231">
        <v>0</v>
      </c>
      <c r="N111" s="231">
        <v>0</v>
      </c>
      <c r="O111" s="231">
        <v>0</v>
      </c>
      <c r="P111" s="231">
        <v>0</v>
      </c>
      <c r="Q111" s="231">
        <v>0</v>
      </c>
      <c r="R111" s="231">
        <v>1.189875997684999E-3</v>
      </c>
      <c r="S111" s="231">
        <v>0</v>
      </c>
      <c r="T111" s="231">
        <v>0</v>
      </c>
      <c r="U111" s="231">
        <v>0</v>
      </c>
      <c r="V111" s="231">
        <v>0.28353051204166269</v>
      </c>
      <c r="W111" s="231">
        <v>2.8446359023311919E-2</v>
      </c>
      <c r="DA111" s="73" t="s">
        <v>746</v>
      </c>
    </row>
    <row r="112" spans="1:105" ht="12" customHeight="1" x14ac:dyDescent="0.25">
      <c r="A112" s="64" t="s">
        <v>79</v>
      </c>
      <c r="B112" s="231">
        <v>0</v>
      </c>
      <c r="C112" s="231">
        <v>0</v>
      </c>
      <c r="D112" s="231">
        <v>0</v>
      </c>
      <c r="E112" s="231">
        <v>0</v>
      </c>
      <c r="F112" s="231">
        <v>0</v>
      </c>
      <c r="G112" s="231">
        <v>0</v>
      </c>
      <c r="H112" s="231">
        <v>0</v>
      </c>
      <c r="I112" s="231">
        <v>0</v>
      </c>
      <c r="J112" s="231">
        <v>0</v>
      </c>
      <c r="K112" s="231">
        <v>0</v>
      </c>
      <c r="L112" s="231">
        <v>0</v>
      </c>
      <c r="M112" s="231">
        <v>0.66591322341250214</v>
      </c>
      <c r="N112" s="231">
        <v>0.36496100557795208</v>
      </c>
      <c r="O112" s="231">
        <v>0.15229235675675079</v>
      </c>
      <c r="P112" s="231">
        <v>0.15673810697234869</v>
      </c>
      <c r="Q112" s="231">
        <v>0.1181614121854002</v>
      </c>
      <c r="R112" s="231">
        <v>0.14668592775838429</v>
      </c>
      <c r="S112" s="231">
        <v>2.735734307118852E-4</v>
      </c>
      <c r="T112" s="231">
        <v>0.1094180512500178</v>
      </c>
      <c r="U112" s="231">
        <v>0.59122552653586602</v>
      </c>
      <c r="V112" s="231">
        <v>0.68537816949365282</v>
      </c>
      <c r="W112" s="231">
        <v>0.63722935083580856</v>
      </c>
      <c r="DA112" s="73" t="s">
        <v>747</v>
      </c>
    </row>
    <row r="113" spans="1:105" ht="12" customHeight="1" x14ac:dyDescent="0.25">
      <c r="A113" s="61" t="s">
        <v>547</v>
      </c>
      <c r="B113" s="265">
        <v>1.183779425111831</v>
      </c>
      <c r="C113" s="265">
        <v>1.486094487642875</v>
      </c>
      <c r="D113" s="265">
        <v>1.7014627000577269</v>
      </c>
      <c r="E113" s="265">
        <v>1.696198508424388</v>
      </c>
      <c r="F113" s="265">
        <v>1.719173021104649</v>
      </c>
      <c r="G113" s="265">
        <v>1.5196542708056691</v>
      </c>
      <c r="H113" s="265">
        <v>1.7155136072311361</v>
      </c>
      <c r="I113" s="265">
        <v>1.664363315531606</v>
      </c>
      <c r="J113" s="265">
        <v>1.39844316875978</v>
      </c>
      <c r="K113" s="265">
        <v>0.73577890655097467</v>
      </c>
      <c r="L113" s="265">
        <v>1.301857447423566</v>
      </c>
      <c r="M113" s="265">
        <v>1.3547886683225201</v>
      </c>
      <c r="N113" s="265">
        <v>1.1762006294103371</v>
      </c>
      <c r="O113" s="265">
        <v>1.1248891031055219</v>
      </c>
      <c r="P113" s="265">
        <v>1.172320793030887</v>
      </c>
      <c r="Q113" s="265">
        <v>1.1415971927632</v>
      </c>
      <c r="R113" s="265">
        <v>1.066535056847596</v>
      </c>
      <c r="S113" s="265">
        <v>1.1436257363666149</v>
      </c>
      <c r="T113" s="265">
        <v>1.161441359365964</v>
      </c>
      <c r="U113" s="265">
        <v>1.113561809839825</v>
      </c>
      <c r="V113" s="265">
        <v>0.99918231271746161</v>
      </c>
      <c r="W113" s="265">
        <v>0.96218824584033436</v>
      </c>
      <c r="DA113" s="74" t="s">
        <v>748</v>
      </c>
    </row>
    <row r="114" spans="1:105" ht="12" customHeight="1" x14ac:dyDescent="0.25">
      <c r="A114" s="130"/>
      <c r="B114" s="201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201"/>
      <c r="V114" s="201"/>
      <c r="W114" s="201"/>
    </row>
    <row r="115" spans="1:105" ht="15" customHeight="1" x14ac:dyDescent="0.25">
      <c r="A115" s="34" t="s">
        <v>45</v>
      </c>
      <c r="B115" s="225">
        <v>246.1376016573077</v>
      </c>
      <c r="C115" s="225">
        <v>220.5748183652054</v>
      </c>
      <c r="D115" s="225">
        <v>211.0291522575757</v>
      </c>
      <c r="E115" s="225">
        <v>172.8872514345754</v>
      </c>
      <c r="F115" s="225">
        <v>173.02336706188791</v>
      </c>
      <c r="G115" s="225">
        <v>176.23517080287311</v>
      </c>
      <c r="H115" s="225">
        <v>116.47792352119291</v>
      </c>
      <c r="I115" s="225">
        <v>114.3525045921246</v>
      </c>
      <c r="J115" s="225">
        <v>88.924055581294624</v>
      </c>
      <c r="K115" s="225">
        <v>122.1007345465906</v>
      </c>
      <c r="L115" s="225">
        <v>90.456789480995894</v>
      </c>
      <c r="M115" s="225">
        <v>119.6230441606609</v>
      </c>
      <c r="N115" s="225">
        <v>123.7031748302232</v>
      </c>
      <c r="O115" s="225">
        <v>125.27455361810451</v>
      </c>
      <c r="P115" s="225">
        <v>141.42942175477941</v>
      </c>
      <c r="Q115" s="225">
        <v>127.2820609597791</v>
      </c>
      <c r="R115" s="225">
        <v>134.93924290510441</v>
      </c>
      <c r="S115" s="225">
        <v>136.07289657596311</v>
      </c>
      <c r="T115" s="225">
        <v>133.37399422847221</v>
      </c>
      <c r="U115" s="225">
        <v>138.59466064648069</v>
      </c>
      <c r="V115" s="225">
        <v>120.711096628124</v>
      </c>
      <c r="W115" s="225">
        <v>153.26429200786211</v>
      </c>
      <c r="DA115" s="89" t="s">
        <v>749</v>
      </c>
    </row>
    <row r="116" spans="1:105" ht="12" customHeight="1" x14ac:dyDescent="0.25">
      <c r="A116" s="55" t="s">
        <v>92</v>
      </c>
      <c r="B116" s="261">
        <v>0.4709494041253432</v>
      </c>
      <c r="C116" s="261">
        <v>0.40810912103831459</v>
      </c>
      <c r="D116" s="261">
        <v>0.39818785747943641</v>
      </c>
      <c r="E116" s="261">
        <v>0.31295922380115221</v>
      </c>
      <c r="F116" s="261">
        <v>0.31363981507204952</v>
      </c>
      <c r="G116" s="261">
        <v>0.33555781713980631</v>
      </c>
      <c r="H116" s="261">
        <v>0.21317623188143789</v>
      </c>
      <c r="I116" s="261">
        <v>0.20690178710713569</v>
      </c>
      <c r="J116" s="261">
        <v>0.16260377196235529</v>
      </c>
      <c r="K116" s="261">
        <v>0.22898112917174501</v>
      </c>
      <c r="L116" s="261">
        <v>0.1625944006985984</v>
      </c>
      <c r="M116" s="261">
        <v>0.2152846117224419</v>
      </c>
      <c r="N116" s="261">
        <v>0.22470720254921811</v>
      </c>
      <c r="O116" s="261">
        <v>0.2282928500493947</v>
      </c>
      <c r="P116" s="261">
        <v>0.25563699501383569</v>
      </c>
      <c r="Q116" s="261">
        <v>0.23094477425622911</v>
      </c>
      <c r="R116" s="261">
        <v>0.2456801206676911</v>
      </c>
      <c r="S116" s="261">
        <v>0.24500109125849501</v>
      </c>
      <c r="T116" s="261">
        <v>0.23741034697092919</v>
      </c>
      <c r="U116" s="261">
        <v>0.24986150533770071</v>
      </c>
      <c r="V116" s="261">
        <v>0.21527409564271149</v>
      </c>
      <c r="W116" s="261">
        <v>0.2672065110990976</v>
      </c>
      <c r="DA116" s="67" t="s">
        <v>750</v>
      </c>
    </row>
    <row r="117" spans="1:105" ht="12" customHeight="1" x14ac:dyDescent="0.25">
      <c r="A117" s="202" t="s">
        <v>93</v>
      </c>
      <c r="B117" s="226">
        <v>6.1004644373856762E-2</v>
      </c>
      <c r="C117" s="226">
        <v>5.2864599841479863E-2</v>
      </c>
      <c r="D117" s="226">
        <v>5.1579444472671737E-2</v>
      </c>
      <c r="E117" s="226">
        <v>4.0539314805940849E-2</v>
      </c>
      <c r="F117" s="226">
        <v>4.0627475504481592E-2</v>
      </c>
      <c r="G117" s="226">
        <v>4.346663382980584E-2</v>
      </c>
      <c r="H117" s="226">
        <v>2.7613879752196771E-2</v>
      </c>
      <c r="I117" s="226">
        <v>2.6801116706428409E-2</v>
      </c>
      <c r="J117" s="226">
        <v>2.106295325043259E-2</v>
      </c>
      <c r="K117" s="226">
        <v>2.9661174281321829E-2</v>
      </c>
      <c r="L117" s="226">
        <v>2.1061739339537248E-2</v>
      </c>
      <c r="M117" s="226">
        <v>2.788698968986477E-2</v>
      </c>
      <c r="N117" s="226">
        <v>2.9107549260452649E-2</v>
      </c>
      <c r="O117" s="226">
        <v>2.9572017733460989E-2</v>
      </c>
      <c r="P117" s="226">
        <v>3.3114053936608913E-2</v>
      </c>
      <c r="Q117" s="226">
        <v>2.9915535936748269E-2</v>
      </c>
      <c r="R117" s="226">
        <v>3.1824285708342788E-2</v>
      </c>
      <c r="S117" s="226">
        <v>3.2059181135356947E-2</v>
      </c>
      <c r="T117" s="226">
        <v>3.1350855109416452E-2</v>
      </c>
      <c r="U117" s="226">
        <v>3.2365923265476937E-2</v>
      </c>
      <c r="V117" s="226">
        <v>2.7885627484713769E-2</v>
      </c>
      <c r="W117" s="226">
        <v>3.5343946435813213E-2</v>
      </c>
      <c r="DA117" s="174" t="s">
        <v>751</v>
      </c>
    </row>
    <row r="118" spans="1:105" ht="12" customHeight="1" x14ac:dyDescent="0.25">
      <c r="A118" s="202" t="s">
        <v>94</v>
      </c>
      <c r="B118" s="226">
        <v>8.5229114242974084</v>
      </c>
      <c r="C118" s="226">
        <v>7.385672132906409</v>
      </c>
      <c r="D118" s="226">
        <v>7.2061240757505214</v>
      </c>
      <c r="E118" s="226">
        <v>5.6637161455335043</v>
      </c>
      <c r="F118" s="226">
        <v>5.6760330081671473</v>
      </c>
      <c r="G118" s="226">
        <v>6.0726896098842644</v>
      </c>
      <c r="H118" s="226">
        <v>3.8579136658328101</v>
      </c>
      <c r="I118" s="226">
        <v>3.7443631727658522</v>
      </c>
      <c r="J118" s="226">
        <v>2.9426888186973108</v>
      </c>
      <c r="K118" s="226">
        <v>4.1439395923876612</v>
      </c>
      <c r="L118" s="226">
        <v>2.9425192241501379</v>
      </c>
      <c r="M118" s="226">
        <v>3.8960696428363799</v>
      </c>
      <c r="N118" s="226">
        <v>4.0665930712568104</v>
      </c>
      <c r="O118" s="226">
        <v>4.131483600419946</v>
      </c>
      <c r="P118" s="226">
        <v>4.626338723844313</v>
      </c>
      <c r="Q118" s="226">
        <v>4.1794762614591452</v>
      </c>
      <c r="R118" s="226">
        <v>4.4461462076808056</v>
      </c>
      <c r="S118" s="226">
        <v>4.4204746158535402</v>
      </c>
      <c r="T118" s="226">
        <v>4.2725502480117807</v>
      </c>
      <c r="U118" s="226">
        <v>4.514486174447792</v>
      </c>
      <c r="V118" s="226">
        <v>3.8958793302140742</v>
      </c>
      <c r="W118" s="226">
        <v>4.8221245532361037</v>
      </c>
      <c r="DA118" s="174" t="s">
        <v>752</v>
      </c>
    </row>
    <row r="119" spans="1:105" ht="12" customHeight="1" x14ac:dyDescent="0.25">
      <c r="A119" s="202" t="s">
        <v>95</v>
      </c>
      <c r="B119" s="226">
        <v>0.1555457970301698</v>
      </c>
      <c r="C119" s="226">
        <v>0.13479082455806979</v>
      </c>
      <c r="D119" s="226">
        <v>0.1315140164035333</v>
      </c>
      <c r="E119" s="226">
        <v>0.1033645896516252</v>
      </c>
      <c r="F119" s="226">
        <v>0.1035893762438922</v>
      </c>
      <c r="G119" s="226">
        <v>0.1108284831863245</v>
      </c>
      <c r="H119" s="226">
        <v>7.0408130056920884E-2</v>
      </c>
      <c r="I119" s="226">
        <v>6.8335798072228823E-2</v>
      </c>
      <c r="J119" s="226">
        <v>5.3704990575303882E-2</v>
      </c>
      <c r="K119" s="226">
        <v>7.5628192603908351E-2</v>
      </c>
      <c r="L119" s="226">
        <v>5.3701895421817171E-2</v>
      </c>
      <c r="M119" s="226">
        <v>7.1104488561547052E-2</v>
      </c>
      <c r="N119" s="226">
        <v>7.4216594421330662E-2</v>
      </c>
      <c r="O119" s="226">
        <v>7.5400866857814594E-2</v>
      </c>
      <c r="P119" s="226">
        <v>8.4432127509904711E-2</v>
      </c>
      <c r="Q119" s="226">
        <v>7.6276747920201296E-2</v>
      </c>
      <c r="R119" s="226">
        <v>8.1143557777076006E-2</v>
      </c>
      <c r="S119" s="226">
        <v>8.1742479331142426E-2</v>
      </c>
      <c r="T119" s="226">
        <v>7.993643427681961E-2</v>
      </c>
      <c r="U119" s="226">
        <v>8.2524591080206114E-2</v>
      </c>
      <c r="V119" s="226">
        <v>7.110101529671442E-2</v>
      </c>
      <c r="W119" s="226">
        <v>9.0333091219043274E-2</v>
      </c>
      <c r="DA119" s="174" t="s">
        <v>753</v>
      </c>
    </row>
    <row r="120" spans="1:105" ht="12" customHeight="1" x14ac:dyDescent="0.25">
      <c r="A120" s="56" t="s">
        <v>96</v>
      </c>
      <c r="B120" s="262">
        <v>1.163132026523237</v>
      </c>
      <c r="C120" s="262">
        <v>1.068131887098307</v>
      </c>
      <c r="D120" s="262">
        <v>1.0100017161660251</v>
      </c>
      <c r="E120" s="262">
        <v>0.84516693193370351</v>
      </c>
      <c r="F120" s="262">
        <v>0.8443414747464375</v>
      </c>
      <c r="G120" s="262">
        <v>0.83137697119797282</v>
      </c>
      <c r="H120" s="262">
        <v>0.56741355056233278</v>
      </c>
      <c r="I120" s="262">
        <v>0.56079239172831474</v>
      </c>
      <c r="J120" s="262">
        <v>0.43377916172433317</v>
      </c>
      <c r="K120" s="262">
        <v>0.58519721979839712</v>
      </c>
      <c r="L120" s="262">
        <v>0.44178118250260939</v>
      </c>
      <c r="M120" s="262">
        <v>0.57806327717331185</v>
      </c>
      <c r="N120" s="262">
        <v>0.59615151186057624</v>
      </c>
      <c r="O120" s="262">
        <v>0.60413827635282458</v>
      </c>
      <c r="P120" s="262">
        <v>0.68429704816399839</v>
      </c>
      <c r="Q120" s="262">
        <v>0.61248236648102272</v>
      </c>
      <c r="R120" s="262">
        <v>0.64827597352560085</v>
      </c>
      <c r="S120" s="262">
        <v>0.65602000303722618</v>
      </c>
      <c r="T120" s="262">
        <v>0.64384998936673643</v>
      </c>
      <c r="U120" s="262">
        <v>0.66332698764391429</v>
      </c>
      <c r="V120" s="262">
        <v>0.57318777288088696</v>
      </c>
      <c r="W120" s="262">
        <v>0.76135946165855084</v>
      </c>
      <c r="DA120" s="68" t="s">
        <v>754</v>
      </c>
    </row>
    <row r="121" spans="1:105" ht="12" customHeight="1" x14ac:dyDescent="0.25">
      <c r="A121" s="37" t="s">
        <v>160</v>
      </c>
      <c r="B121" s="228">
        <v>1.1801653839221099E-2</v>
      </c>
      <c r="C121" s="228">
        <v>1.045979543971E-2</v>
      </c>
      <c r="D121" s="228">
        <v>8.7829239950666122E-3</v>
      </c>
      <c r="E121" s="228">
        <v>9.7171344609073163E-3</v>
      </c>
      <c r="F121" s="228">
        <v>8.0253208132061039E-3</v>
      </c>
      <c r="G121" s="228">
        <v>9.4238470243184335E-3</v>
      </c>
      <c r="H121" s="228">
        <v>6.3282875746930633E-3</v>
      </c>
      <c r="I121" s="228">
        <v>4.9461084819687586E-3</v>
      </c>
      <c r="J121" s="228">
        <v>4.0760858653879576E-3</v>
      </c>
      <c r="K121" s="228">
        <v>5.7162196989080554E-3</v>
      </c>
      <c r="L121" s="228">
        <v>3.1664183503860798E-3</v>
      </c>
      <c r="M121" s="228">
        <v>3.2569617595999299E-3</v>
      </c>
      <c r="N121" s="228">
        <v>3.7656412278654211E-3</v>
      </c>
      <c r="O121" s="228">
        <v>3.717882688642476E-3</v>
      </c>
      <c r="P121" s="228">
        <v>3.4800500226467778E-3</v>
      </c>
      <c r="Q121" s="228">
        <v>2.9172975839534101E-3</v>
      </c>
      <c r="R121" s="228">
        <v>3.569745696723602E-3</v>
      </c>
      <c r="S121" s="228">
        <v>3.14234861299892E-3</v>
      </c>
      <c r="T121" s="228">
        <v>3.3305809462464381E-3</v>
      </c>
      <c r="U121" s="228">
        <v>4.7137589459868038E-3</v>
      </c>
      <c r="V121" s="228">
        <v>3.7603380686884761E-3</v>
      </c>
      <c r="W121" s="228">
        <v>4.9755206640419722E-3</v>
      </c>
      <c r="DA121" s="69" t="s">
        <v>755</v>
      </c>
    </row>
    <row r="122" spans="1:105" ht="12" customHeight="1" x14ac:dyDescent="0.25">
      <c r="A122" s="37" t="s">
        <v>162</v>
      </c>
      <c r="B122" s="228">
        <v>0.5097372835749322</v>
      </c>
      <c r="C122" s="228">
        <v>0.40359472764676813</v>
      </c>
      <c r="D122" s="228">
        <v>0.3524615497059318</v>
      </c>
      <c r="E122" s="228">
        <v>0.2278619862027278</v>
      </c>
      <c r="F122" s="228">
        <v>0.2360441596226856</v>
      </c>
      <c r="G122" s="228">
        <v>0.29585875400406791</v>
      </c>
      <c r="H122" s="228">
        <v>0.17465395115305549</v>
      </c>
      <c r="I122" s="228">
        <v>0.14739135045872259</v>
      </c>
      <c r="J122" s="228">
        <v>0.13512098368346359</v>
      </c>
      <c r="K122" s="228">
        <v>0.27637106918553661</v>
      </c>
      <c r="L122" s="228">
        <v>0.1213163548228966</v>
      </c>
      <c r="M122" s="228">
        <v>0.17947702698785331</v>
      </c>
      <c r="N122" s="228">
        <v>0.21339643021878071</v>
      </c>
      <c r="O122" s="228">
        <v>0.2159968239871296</v>
      </c>
      <c r="P122" s="228">
        <v>0.22369581517688819</v>
      </c>
      <c r="Q122" s="228">
        <v>0.22258488757898179</v>
      </c>
      <c r="R122" s="228">
        <v>0.2456715173755617</v>
      </c>
      <c r="S122" s="228">
        <v>0.2438516575119016</v>
      </c>
      <c r="T122" s="228">
        <v>0.22879012307754359</v>
      </c>
      <c r="U122" s="228">
        <v>0.22411145816149999</v>
      </c>
      <c r="V122" s="228">
        <v>0.1665875678419671</v>
      </c>
      <c r="W122" s="228">
        <v>0.23726284664977559</v>
      </c>
      <c r="DA122" s="69" t="s">
        <v>756</v>
      </c>
    </row>
    <row r="123" spans="1:105" ht="12" customHeight="1" x14ac:dyDescent="0.25">
      <c r="A123" s="37" t="s">
        <v>97</v>
      </c>
      <c r="B123" s="228">
        <v>0</v>
      </c>
      <c r="C123" s="228">
        <v>0</v>
      </c>
      <c r="D123" s="228">
        <v>0</v>
      </c>
      <c r="E123" s="228">
        <v>0</v>
      </c>
      <c r="F123" s="228">
        <v>0</v>
      </c>
      <c r="G123" s="228">
        <v>0</v>
      </c>
      <c r="H123" s="228">
        <v>0</v>
      </c>
      <c r="I123" s="228">
        <v>0</v>
      </c>
      <c r="J123" s="228">
        <v>0</v>
      </c>
      <c r="K123" s="228">
        <v>0</v>
      </c>
      <c r="L123" s="228">
        <v>0</v>
      </c>
      <c r="M123" s="228">
        <v>0</v>
      </c>
      <c r="N123" s="228">
        <v>0</v>
      </c>
      <c r="O123" s="228">
        <v>0</v>
      </c>
      <c r="P123" s="228">
        <v>0</v>
      </c>
      <c r="Q123" s="228">
        <v>0</v>
      </c>
      <c r="R123" s="228">
        <v>0</v>
      </c>
      <c r="S123" s="228">
        <v>0</v>
      </c>
      <c r="T123" s="228">
        <v>0</v>
      </c>
      <c r="U123" s="228">
        <v>0</v>
      </c>
      <c r="V123" s="228">
        <v>0</v>
      </c>
      <c r="W123" s="228">
        <v>0</v>
      </c>
      <c r="DA123" s="69" t="s">
        <v>757</v>
      </c>
    </row>
    <row r="124" spans="1:105" ht="12" customHeight="1" x14ac:dyDescent="0.25">
      <c r="A124" s="37" t="s">
        <v>78</v>
      </c>
      <c r="B124" s="228">
        <v>0</v>
      </c>
      <c r="C124" s="228">
        <v>0</v>
      </c>
      <c r="D124" s="228">
        <v>0</v>
      </c>
      <c r="E124" s="228">
        <v>0</v>
      </c>
      <c r="F124" s="228">
        <v>0</v>
      </c>
      <c r="G124" s="228">
        <v>0</v>
      </c>
      <c r="H124" s="228">
        <v>0</v>
      </c>
      <c r="I124" s="228">
        <v>0</v>
      </c>
      <c r="J124" s="228">
        <v>0</v>
      </c>
      <c r="K124" s="228">
        <v>0</v>
      </c>
      <c r="L124" s="228">
        <v>0</v>
      </c>
      <c r="M124" s="228">
        <v>0</v>
      </c>
      <c r="N124" s="228">
        <v>0</v>
      </c>
      <c r="O124" s="228">
        <v>0</v>
      </c>
      <c r="P124" s="228">
        <v>0</v>
      </c>
      <c r="Q124" s="228">
        <v>0</v>
      </c>
      <c r="R124" s="228">
        <v>0</v>
      </c>
      <c r="S124" s="228">
        <v>0</v>
      </c>
      <c r="T124" s="228">
        <v>0</v>
      </c>
      <c r="U124" s="228">
        <v>0</v>
      </c>
      <c r="V124" s="228">
        <v>0</v>
      </c>
      <c r="W124" s="228">
        <v>0</v>
      </c>
      <c r="DA124" s="69" t="s">
        <v>758</v>
      </c>
    </row>
    <row r="125" spans="1:105" ht="12" customHeight="1" x14ac:dyDescent="0.25">
      <c r="A125" s="37" t="s">
        <v>38</v>
      </c>
      <c r="B125" s="228">
        <v>0.64159308910908397</v>
      </c>
      <c r="C125" s="228">
        <v>0.65407736401182914</v>
      </c>
      <c r="D125" s="228">
        <v>0.64875724246502664</v>
      </c>
      <c r="E125" s="228">
        <v>0.60758781127006845</v>
      </c>
      <c r="F125" s="228">
        <v>0.60027199431054579</v>
      </c>
      <c r="G125" s="228">
        <v>0.52609437016958649</v>
      </c>
      <c r="H125" s="228">
        <v>0.38643131183458418</v>
      </c>
      <c r="I125" s="228">
        <v>0.4084549327876234</v>
      </c>
      <c r="J125" s="228">
        <v>0.29458209217548159</v>
      </c>
      <c r="K125" s="228">
        <v>0.30310993091395239</v>
      </c>
      <c r="L125" s="228">
        <v>0.31729840932932668</v>
      </c>
      <c r="M125" s="228">
        <v>0.39532928842585863</v>
      </c>
      <c r="N125" s="228">
        <v>0.37898944041393018</v>
      </c>
      <c r="O125" s="228">
        <v>0.38442356967705249</v>
      </c>
      <c r="P125" s="228">
        <v>0.45712118296446341</v>
      </c>
      <c r="Q125" s="228">
        <v>0.38698018131808748</v>
      </c>
      <c r="R125" s="228">
        <v>0.39903471045331562</v>
      </c>
      <c r="S125" s="228">
        <v>0.40902599691232572</v>
      </c>
      <c r="T125" s="228">
        <v>0.41172928534294628</v>
      </c>
      <c r="U125" s="228">
        <v>0.43450177053642752</v>
      </c>
      <c r="V125" s="228">
        <v>0.40283986697023139</v>
      </c>
      <c r="W125" s="228">
        <v>0.51912109434473319</v>
      </c>
      <c r="DA125" s="69" t="s">
        <v>759</v>
      </c>
    </row>
    <row r="126" spans="1:105" ht="12" customHeight="1" x14ac:dyDescent="0.25">
      <c r="A126" s="57" t="s">
        <v>604</v>
      </c>
      <c r="B126" s="296">
        <v>120.7288685615671</v>
      </c>
      <c r="C126" s="296">
        <v>108.8097980135384</v>
      </c>
      <c r="D126" s="296">
        <v>104.03149218016461</v>
      </c>
      <c r="E126" s="296">
        <v>85.901287549102008</v>
      </c>
      <c r="F126" s="296">
        <v>85.864814588184998</v>
      </c>
      <c r="G126" s="296">
        <v>86.031826125805296</v>
      </c>
      <c r="H126" s="296">
        <v>57.700652940366332</v>
      </c>
      <c r="I126" s="296">
        <v>56.924459039554179</v>
      </c>
      <c r="J126" s="296">
        <v>44.10409653383735</v>
      </c>
      <c r="K126" s="296">
        <v>59.871214379300639</v>
      </c>
      <c r="L126" s="296">
        <v>45.0249744447609</v>
      </c>
      <c r="M126" s="296">
        <v>59.011986565128581</v>
      </c>
      <c r="N126" s="296">
        <v>60.922633663975837</v>
      </c>
      <c r="O126" s="296">
        <v>61.732867672798328</v>
      </c>
      <c r="P126" s="296">
        <v>69.908735263845699</v>
      </c>
      <c r="Q126" s="296">
        <v>62.618501422196488</v>
      </c>
      <c r="R126" s="296">
        <v>66.292358148604933</v>
      </c>
      <c r="S126" s="296">
        <v>67.062669024927104</v>
      </c>
      <c r="T126" s="296">
        <v>65.806762430245016</v>
      </c>
      <c r="U126" s="296">
        <v>67.812678602414024</v>
      </c>
      <c r="V126" s="296">
        <v>58.600448193484183</v>
      </c>
      <c r="W126" s="296">
        <v>75.057496970785806</v>
      </c>
      <c r="DA126" s="70" t="s">
        <v>760</v>
      </c>
    </row>
    <row r="127" spans="1:105" ht="12" customHeight="1" x14ac:dyDescent="0.25">
      <c r="A127" s="60" t="s">
        <v>606</v>
      </c>
      <c r="B127" s="264">
        <v>70.175328710625564</v>
      </c>
      <c r="C127" s="264">
        <v>46.186979649179847</v>
      </c>
      <c r="D127" s="264">
        <v>48.311931011375741</v>
      </c>
      <c r="E127" s="264">
        <v>27.054142048398209</v>
      </c>
      <c r="F127" s="264">
        <v>27.86871660081918</v>
      </c>
      <c r="G127" s="264">
        <v>42.174193200623797</v>
      </c>
      <c r="H127" s="264">
        <v>20.94252109273852</v>
      </c>
      <c r="I127" s="264">
        <v>17.6903837644665</v>
      </c>
      <c r="J127" s="264">
        <v>16.042023072436901</v>
      </c>
      <c r="K127" s="264">
        <v>30.60157843667486</v>
      </c>
      <c r="L127" s="264">
        <v>13.597998833086161</v>
      </c>
      <c r="M127" s="264">
        <v>19.48430512877567</v>
      </c>
      <c r="N127" s="264">
        <v>22.972181407312458</v>
      </c>
      <c r="O127" s="264">
        <v>23.60397458235893</v>
      </c>
      <c r="P127" s="264">
        <v>24.13017570881987</v>
      </c>
      <c r="Q127" s="264">
        <v>23.454790988426751</v>
      </c>
      <c r="R127" s="264">
        <v>25.97093359855986</v>
      </c>
      <c r="S127" s="264">
        <v>25.599014540119779</v>
      </c>
      <c r="T127" s="264">
        <v>24.152937900912171</v>
      </c>
      <c r="U127" s="264">
        <v>23.81484737169524</v>
      </c>
      <c r="V127" s="264">
        <v>17.61445507304164</v>
      </c>
      <c r="W127" s="264">
        <v>24.308542753432349</v>
      </c>
      <c r="DA127" s="72" t="s">
        <v>761</v>
      </c>
    </row>
    <row r="128" spans="1:105" ht="12" customHeight="1" x14ac:dyDescent="0.25">
      <c r="A128" s="59" t="s">
        <v>30</v>
      </c>
      <c r="B128" s="232">
        <v>0</v>
      </c>
      <c r="C128" s="232">
        <v>0</v>
      </c>
      <c r="D128" s="232">
        <v>12.39112703166588</v>
      </c>
      <c r="E128" s="232">
        <v>0</v>
      </c>
      <c r="F128" s="232">
        <v>0</v>
      </c>
      <c r="G128" s="232">
        <v>11.912844283371211</v>
      </c>
      <c r="H128" s="232">
        <v>0.46139645464367862</v>
      </c>
      <c r="I128" s="232">
        <v>0.19098246522487539</v>
      </c>
      <c r="J128" s="232">
        <v>0.31508588358224199</v>
      </c>
      <c r="K128" s="232">
        <v>0.3845977279683489</v>
      </c>
      <c r="L128" s="232">
        <v>8.7323104620932304E-2</v>
      </c>
      <c r="M128" s="232">
        <v>0.1807177056644067</v>
      </c>
      <c r="N128" s="232">
        <v>0.14088226210902149</v>
      </c>
      <c r="O128" s="232">
        <v>0.54312410396194888</v>
      </c>
      <c r="P128" s="232">
        <v>0.45054386222094722</v>
      </c>
      <c r="Q128" s="232">
        <v>0</v>
      </c>
      <c r="R128" s="232">
        <v>0.20964062147992671</v>
      </c>
      <c r="S128" s="232">
        <v>6.4767984274722284E-3</v>
      </c>
      <c r="T128" s="232">
        <v>1.4800136382095831E-2</v>
      </c>
      <c r="U128" s="232">
        <v>7.9699555063013818E-3</v>
      </c>
      <c r="V128" s="232">
        <v>0</v>
      </c>
      <c r="W128" s="232">
        <v>0</v>
      </c>
      <c r="DA128" s="71" t="s">
        <v>762</v>
      </c>
    </row>
    <row r="129" spans="1:105" ht="12" customHeight="1" x14ac:dyDescent="0.25">
      <c r="A129" s="59" t="s">
        <v>33</v>
      </c>
      <c r="B129" s="232">
        <v>24.079250338863702</v>
      </c>
      <c r="C129" s="232">
        <v>0.95162043212251912</v>
      </c>
      <c r="D129" s="232">
        <v>0.78431138110867449</v>
      </c>
      <c r="E129" s="232">
        <v>0.73126567906193385</v>
      </c>
      <c r="F129" s="232">
        <v>1.0845098962790289</v>
      </c>
      <c r="G129" s="232">
        <v>1.099829938200253</v>
      </c>
      <c r="H129" s="232">
        <v>0.70164310584797929</v>
      </c>
      <c r="I129" s="232">
        <v>0.79967270072662855</v>
      </c>
      <c r="J129" s="232">
        <v>0.79194382490202897</v>
      </c>
      <c r="K129" s="232">
        <v>0.73568240964291953</v>
      </c>
      <c r="L129" s="232">
        <v>0.54812453013474771</v>
      </c>
      <c r="M129" s="232">
        <v>0.59950617514809701</v>
      </c>
      <c r="N129" s="232">
        <v>0.66477209634890166</v>
      </c>
      <c r="O129" s="232">
        <v>0.53676677737474077</v>
      </c>
      <c r="P129" s="232">
        <v>0.46527883779716422</v>
      </c>
      <c r="Q129" s="232">
        <v>0.26220182286933508</v>
      </c>
      <c r="R129" s="232">
        <v>0.18245558169465501</v>
      </c>
      <c r="S129" s="232">
        <v>9.0934539283230156E-2</v>
      </c>
      <c r="T129" s="232">
        <v>0.18208569013828649</v>
      </c>
      <c r="U129" s="232">
        <v>0.27582799458520829</v>
      </c>
      <c r="V129" s="232">
        <v>0.13165372457917421</v>
      </c>
      <c r="W129" s="232">
        <v>0.3624665541279381</v>
      </c>
      <c r="DA129" s="71" t="s">
        <v>763</v>
      </c>
    </row>
    <row r="130" spans="1:105" ht="12" customHeight="1" x14ac:dyDescent="0.25">
      <c r="A130" s="59" t="s">
        <v>160</v>
      </c>
      <c r="B130" s="232">
        <v>0.95626500560430838</v>
      </c>
      <c r="C130" s="232">
        <v>1.029841000960547</v>
      </c>
      <c r="D130" s="232">
        <v>0.77572553949082323</v>
      </c>
      <c r="E130" s="232">
        <v>0.96782772298089648</v>
      </c>
      <c r="F130" s="232">
        <v>0.79736394310631142</v>
      </c>
      <c r="G130" s="232">
        <v>0.80789190958845936</v>
      </c>
      <c r="H130" s="232">
        <v>0.61902875861737672</v>
      </c>
      <c r="I130" s="232">
        <v>0.48856956616309782</v>
      </c>
      <c r="J130" s="232">
        <v>0.39930085160308421</v>
      </c>
      <c r="K130" s="232">
        <v>0.5676355212873152</v>
      </c>
      <c r="L130" s="232">
        <v>0.32251245022243002</v>
      </c>
      <c r="M130" s="232">
        <v>0.33488716808690738</v>
      </c>
      <c r="N130" s="232">
        <v>0.38776828305457212</v>
      </c>
      <c r="O130" s="232">
        <v>0.37921313345777852</v>
      </c>
      <c r="P130" s="232">
        <v>0.35839319947490522</v>
      </c>
      <c r="Q130" s="232">
        <v>0.30361228252739692</v>
      </c>
      <c r="R130" s="232">
        <v>0.37094196522759798</v>
      </c>
      <c r="S130" s="232">
        <v>0.32757784880729163</v>
      </c>
      <c r="T130" s="232">
        <v>0.34650269383682908</v>
      </c>
      <c r="U130" s="232">
        <v>0.49085202390840671</v>
      </c>
      <c r="V130" s="232">
        <v>0.39343537647983928</v>
      </c>
      <c r="W130" s="232">
        <v>0.50782805614572057</v>
      </c>
      <c r="DA130" s="71" t="s">
        <v>764</v>
      </c>
    </row>
    <row r="131" spans="1:105" ht="12" customHeight="1" x14ac:dyDescent="0.25">
      <c r="A131" s="59" t="s">
        <v>70</v>
      </c>
      <c r="B131" s="232">
        <v>4.8258001053070876</v>
      </c>
      <c r="C131" s="232">
        <v>5.4202575740097467</v>
      </c>
      <c r="D131" s="232">
        <v>3.9760669049985968</v>
      </c>
      <c r="E131" s="232">
        <v>3.2034044333333331</v>
      </c>
      <c r="F131" s="232">
        <v>3.0960047149953369</v>
      </c>
      <c r="G131" s="232">
        <v>3.597443281262469</v>
      </c>
      <c r="H131" s="232">
        <v>2.485013725852725</v>
      </c>
      <c r="I131" s="232">
        <v>2.000670316190686</v>
      </c>
      <c r="J131" s="232">
        <v>1.615947169631279</v>
      </c>
      <c r="K131" s="232">
        <v>2.126453286351297</v>
      </c>
      <c r="L131" s="232">
        <v>0.57935897360761945</v>
      </c>
      <c r="M131" s="232">
        <v>0.35690297048101038</v>
      </c>
      <c r="N131" s="232">
        <v>0.33036685582854952</v>
      </c>
      <c r="O131" s="232">
        <v>0.64136349609317833</v>
      </c>
      <c r="P131" s="232">
        <v>0.37026166726280618</v>
      </c>
      <c r="Q131" s="232">
        <v>0.27856249070573141</v>
      </c>
      <c r="R131" s="232">
        <v>0.29078132844200982</v>
      </c>
      <c r="S131" s="232">
        <v>0.3621199155104774</v>
      </c>
      <c r="T131" s="232">
        <v>0.37693216322741258</v>
      </c>
      <c r="U131" s="232">
        <v>0.26188627053491809</v>
      </c>
      <c r="V131" s="232">
        <v>7.7053660965492335E-2</v>
      </c>
      <c r="W131" s="232">
        <v>5.075659651804283E-3</v>
      </c>
      <c r="DA131" s="71" t="s">
        <v>765</v>
      </c>
    </row>
    <row r="132" spans="1:105" ht="12" customHeight="1" x14ac:dyDescent="0.25">
      <c r="A132" s="59" t="s">
        <v>162</v>
      </c>
      <c r="B132" s="232">
        <v>40.314013260850459</v>
      </c>
      <c r="C132" s="232">
        <v>38.785260642087032</v>
      </c>
      <c r="D132" s="232">
        <v>30.384700154111769</v>
      </c>
      <c r="E132" s="232">
        <v>22.151644213022038</v>
      </c>
      <c r="F132" s="232">
        <v>22.8908380464385</v>
      </c>
      <c r="G132" s="232">
        <v>24.756183788201412</v>
      </c>
      <c r="H132" s="232">
        <v>16.675439047776759</v>
      </c>
      <c r="I132" s="232">
        <v>14.21048871616121</v>
      </c>
      <c r="J132" s="232">
        <v>12.91974534271827</v>
      </c>
      <c r="K132" s="232">
        <v>26.787209491424981</v>
      </c>
      <c r="L132" s="232">
        <v>12.06067977450043</v>
      </c>
      <c r="M132" s="232">
        <v>18.01229110939525</v>
      </c>
      <c r="N132" s="232">
        <v>21.448391909971409</v>
      </c>
      <c r="O132" s="232">
        <v>21.503507071471279</v>
      </c>
      <c r="P132" s="232">
        <v>22.485698142064049</v>
      </c>
      <c r="Q132" s="232">
        <v>22.610414392324291</v>
      </c>
      <c r="R132" s="232">
        <v>24.917114101715669</v>
      </c>
      <c r="S132" s="232">
        <v>24.811905438091308</v>
      </c>
      <c r="T132" s="232">
        <v>23.232617217327551</v>
      </c>
      <c r="U132" s="232">
        <v>22.778311127160411</v>
      </c>
      <c r="V132" s="232">
        <v>17.01231231101713</v>
      </c>
      <c r="W132" s="232">
        <v>23.43317248350689</v>
      </c>
      <c r="DA132" s="71" t="s">
        <v>766</v>
      </c>
    </row>
    <row r="133" spans="1:105" ht="12" customHeight="1" x14ac:dyDescent="0.25">
      <c r="A133" s="60" t="s">
        <v>613</v>
      </c>
      <c r="B133" s="264">
        <v>50.553539850941547</v>
      </c>
      <c r="C133" s="264">
        <v>62.62281836435853</v>
      </c>
      <c r="D133" s="264">
        <v>55.719561168788907</v>
      </c>
      <c r="E133" s="264">
        <v>58.847145500703803</v>
      </c>
      <c r="F133" s="264">
        <v>57.996097987365829</v>
      </c>
      <c r="G133" s="264">
        <v>43.857632925181491</v>
      </c>
      <c r="H133" s="264">
        <v>36.758131847627808</v>
      </c>
      <c r="I133" s="264">
        <v>39.234075275087683</v>
      </c>
      <c r="J133" s="264">
        <v>28.062073461400441</v>
      </c>
      <c r="K133" s="264">
        <v>29.269635942625779</v>
      </c>
      <c r="L133" s="264">
        <v>31.426975611674742</v>
      </c>
      <c r="M133" s="264">
        <v>39.527681436352907</v>
      </c>
      <c r="N133" s="264">
        <v>37.950452256663382</v>
      </c>
      <c r="O133" s="264">
        <v>38.128893090439412</v>
      </c>
      <c r="P133" s="264">
        <v>45.778559555025822</v>
      </c>
      <c r="Q133" s="264">
        <v>39.163710433769737</v>
      </c>
      <c r="R133" s="264">
        <v>40.321424550045073</v>
      </c>
      <c r="S133" s="264">
        <v>41.463654484807321</v>
      </c>
      <c r="T133" s="264">
        <v>41.653824529332837</v>
      </c>
      <c r="U133" s="264">
        <v>43.997831230718766</v>
      </c>
      <c r="V133" s="264">
        <v>40.985993120442537</v>
      </c>
      <c r="W133" s="264">
        <v>50.748954217353457</v>
      </c>
      <c r="DA133" s="72" t="s">
        <v>767</v>
      </c>
    </row>
    <row r="134" spans="1:105" ht="12" customHeight="1" x14ac:dyDescent="0.25">
      <c r="A134" s="57" t="s">
        <v>615</v>
      </c>
      <c r="B134" s="296">
        <v>82.484345450966714</v>
      </c>
      <c r="C134" s="296">
        <v>74.341001242976517</v>
      </c>
      <c r="D134" s="296">
        <v>70.407059851529922</v>
      </c>
      <c r="E134" s="296">
        <v>58.689454819744427</v>
      </c>
      <c r="F134" s="296">
        <v>58.66453577309268</v>
      </c>
      <c r="G134" s="296">
        <v>57.986282473759701</v>
      </c>
      <c r="H134" s="296">
        <v>39.421797943406943</v>
      </c>
      <c r="I134" s="296">
        <v>38.898077278113341</v>
      </c>
      <c r="J134" s="296">
        <v>30.1353282426597</v>
      </c>
      <c r="K134" s="296">
        <v>40.884624270059653</v>
      </c>
      <c r="L134" s="296">
        <v>30.765269277799572</v>
      </c>
      <c r="M134" s="296">
        <v>40.322235034110463</v>
      </c>
      <c r="N134" s="296">
        <v>41.623131674088661</v>
      </c>
      <c r="O134" s="296">
        <v>42.169867138973899</v>
      </c>
      <c r="P134" s="296">
        <v>47.765974100518278</v>
      </c>
      <c r="Q134" s="296">
        <v>42.782195878000223</v>
      </c>
      <c r="R134" s="296">
        <v>45.286929647048211</v>
      </c>
      <c r="S134" s="296">
        <v>45.818407172719127</v>
      </c>
      <c r="T134" s="296">
        <v>44.960314726782627</v>
      </c>
      <c r="U134" s="296">
        <v>46.33084218382529</v>
      </c>
      <c r="V134" s="296">
        <v>40.036982620340453</v>
      </c>
      <c r="W134" s="296">
        <v>51.280763106513973</v>
      </c>
      <c r="DA134" s="70" t="s">
        <v>768</v>
      </c>
    </row>
    <row r="135" spans="1:105" ht="12" customHeight="1" x14ac:dyDescent="0.25">
      <c r="A135" s="60" t="s">
        <v>617</v>
      </c>
      <c r="B135" s="264">
        <v>47.945169407021623</v>
      </c>
      <c r="C135" s="264">
        <v>31.555855944901172</v>
      </c>
      <c r="D135" s="264">
        <v>27.597862487957759</v>
      </c>
      <c r="E135" s="264">
        <v>18.483923730815061</v>
      </c>
      <c r="F135" s="264">
        <v>19.040457139750249</v>
      </c>
      <c r="G135" s="264">
        <v>23.674679316064189</v>
      </c>
      <c r="H135" s="264">
        <v>14.105752008468199</v>
      </c>
      <c r="I135" s="264">
        <v>11.998084819759081</v>
      </c>
      <c r="J135" s="264">
        <v>10.82318160195898</v>
      </c>
      <c r="K135" s="264">
        <v>20.767862964743649</v>
      </c>
      <c r="L135" s="264">
        <v>9.2496951779938943</v>
      </c>
      <c r="M135" s="264">
        <v>13.230443676738339</v>
      </c>
      <c r="N135" s="264">
        <v>15.63479413957991</v>
      </c>
      <c r="O135" s="264">
        <v>15.892745157392991</v>
      </c>
      <c r="P135" s="264">
        <v>16.284338228075349</v>
      </c>
      <c r="Q135" s="264">
        <v>16.02477605745981</v>
      </c>
      <c r="R135" s="264">
        <v>17.65438690064676</v>
      </c>
      <c r="S135" s="264">
        <v>17.486965422540671</v>
      </c>
      <c r="T135" s="264">
        <v>16.495301750757211</v>
      </c>
      <c r="U135" s="264">
        <v>16.267198878516631</v>
      </c>
      <c r="V135" s="264">
        <v>12.034543307546761</v>
      </c>
      <c r="W135" s="264">
        <v>16.608076111151469</v>
      </c>
      <c r="DA135" s="72" t="s">
        <v>769</v>
      </c>
    </row>
    <row r="136" spans="1:105" ht="12" customHeight="1" x14ac:dyDescent="0.25">
      <c r="A136" s="59" t="s">
        <v>33</v>
      </c>
      <c r="B136" s="299">
        <v>16.45141900868785</v>
      </c>
      <c r="C136" s="299">
        <v>0.65016585839503038</v>
      </c>
      <c r="D136" s="299">
        <v>0.60258444259220822</v>
      </c>
      <c r="E136" s="299">
        <v>0.49961514264850798</v>
      </c>
      <c r="F136" s="299">
        <v>0.74095856273226712</v>
      </c>
      <c r="G136" s="299">
        <v>0.86044152097439452</v>
      </c>
      <c r="H136" s="299">
        <v>0.48323536057850208</v>
      </c>
      <c r="I136" s="299">
        <v>0.54827823691200872</v>
      </c>
      <c r="J136" s="299">
        <v>0.54501087735881559</v>
      </c>
      <c r="K136" s="299">
        <v>0.50562799825444837</v>
      </c>
      <c r="L136" s="299">
        <v>0.3752576795730318</v>
      </c>
      <c r="M136" s="299">
        <v>0.41089422967346723</v>
      </c>
      <c r="N136" s="299">
        <v>0.45523361636368481</v>
      </c>
      <c r="O136" s="299">
        <v>0.36992120519420008</v>
      </c>
      <c r="P136" s="299">
        <v>0.3199694156623078</v>
      </c>
      <c r="Q136" s="299">
        <v>0.17914145964515699</v>
      </c>
      <c r="R136" s="299">
        <v>0.1250380341656718</v>
      </c>
      <c r="S136" s="299">
        <v>6.2134093938249743E-2</v>
      </c>
      <c r="T136" s="299">
        <v>0.1244320681498267</v>
      </c>
      <c r="U136" s="299">
        <v>0.1884727999283442</v>
      </c>
      <c r="V136" s="299">
        <v>8.9948422672056882E-2</v>
      </c>
      <c r="W136" s="299">
        <v>0.24764430265379009</v>
      </c>
      <c r="DA136" s="71" t="s">
        <v>770</v>
      </c>
    </row>
    <row r="137" spans="1:105" ht="12" customHeight="1" x14ac:dyDescent="0.25">
      <c r="A137" s="59" t="s">
        <v>160</v>
      </c>
      <c r="B137" s="299">
        <v>0.65333912265327154</v>
      </c>
      <c r="C137" s="299">
        <v>0.70360769462094308</v>
      </c>
      <c r="D137" s="299">
        <v>0.595987962278274</v>
      </c>
      <c r="E137" s="299">
        <v>0.66123899934230101</v>
      </c>
      <c r="F137" s="299">
        <v>0.54477478101922039</v>
      </c>
      <c r="G137" s="299">
        <v>0.63204657313359414</v>
      </c>
      <c r="H137" s="299">
        <v>0.4263372402375496</v>
      </c>
      <c r="I137" s="299">
        <v>0.33497712264200619</v>
      </c>
      <c r="J137" s="299">
        <v>0.27479639416247892</v>
      </c>
      <c r="K137" s="299">
        <v>0.39013086163896948</v>
      </c>
      <c r="L137" s="299">
        <v>0.22079886421819131</v>
      </c>
      <c r="M137" s="299">
        <v>0.22952758564097581</v>
      </c>
      <c r="N137" s="299">
        <v>0.26554236974685153</v>
      </c>
      <c r="O137" s="299">
        <v>0.26134065159594527</v>
      </c>
      <c r="P137" s="299">
        <v>0.24646481485436089</v>
      </c>
      <c r="Q137" s="299">
        <v>0.2074339028728262</v>
      </c>
      <c r="R137" s="299">
        <v>0.25420901728965078</v>
      </c>
      <c r="S137" s="299">
        <v>0.22382862430838321</v>
      </c>
      <c r="T137" s="299">
        <v>0.23678986954360909</v>
      </c>
      <c r="U137" s="299">
        <v>0.33539835372994808</v>
      </c>
      <c r="V137" s="299">
        <v>0.26880281321981248</v>
      </c>
      <c r="W137" s="299">
        <v>0.34695814937961872</v>
      </c>
      <c r="DA137" s="71" t="s">
        <v>771</v>
      </c>
    </row>
    <row r="138" spans="1:105" ht="12" customHeight="1" x14ac:dyDescent="0.25">
      <c r="A138" s="59" t="s">
        <v>70</v>
      </c>
      <c r="B138" s="299">
        <v>3.297081863733939</v>
      </c>
      <c r="C138" s="299">
        <v>3.7032269373073898</v>
      </c>
      <c r="D138" s="299">
        <v>3.054802107131386</v>
      </c>
      <c r="E138" s="299">
        <v>2.1886291244705678</v>
      </c>
      <c r="F138" s="299">
        <v>2.1152515174882738</v>
      </c>
      <c r="G138" s="299">
        <v>2.8144256316697951</v>
      </c>
      <c r="H138" s="299">
        <v>1.711477664137625</v>
      </c>
      <c r="I138" s="299">
        <v>1.3717161941460441</v>
      </c>
      <c r="J138" s="299">
        <v>1.112084919400931</v>
      </c>
      <c r="K138" s="299">
        <v>1.461492492502668</v>
      </c>
      <c r="L138" s="299">
        <v>0.39664144208682323</v>
      </c>
      <c r="M138" s="299">
        <v>0.24461694842048939</v>
      </c>
      <c r="N138" s="299">
        <v>0.2262340722956537</v>
      </c>
      <c r="O138" s="299">
        <v>0.44200566697278387</v>
      </c>
      <c r="P138" s="299">
        <v>0.25462668768073088</v>
      </c>
      <c r="Q138" s="299">
        <v>0.19031939077053339</v>
      </c>
      <c r="R138" s="299">
        <v>0.19927439513096901</v>
      </c>
      <c r="S138" s="299">
        <v>0.24743065753221941</v>
      </c>
      <c r="T138" s="299">
        <v>0.25758448446418047</v>
      </c>
      <c r="U138" s="299">
        <v>0.17894644357884459</v>
      </c>
      <c r="V138" s="299">
        <v>5.2644581739769762E-2</v>
      </c>
      <c r="W138" s="299">
        <v>3.4677908366005758E-3</v>
      </c>
      <c r="DA138" s="71" t="s">
        <v>772</v>
      </c>
    </row>
    <row r="139" spans="1:105" ht="12" customHeight="1" x14ac:dyDescent="0.25">
      <c r="A139" s="59" t="s">
        <v>162</v>
      </c>
      <c r="B139" s="299">
        <v>27.543329411946559</v>
      </c>
      <c r="C139" s="299">
        <v>26.498855454577811</v>
      </c>
      <c r="D139" s="299">
        <v>23.344487975955889</v>
      </c>
      <c r="E139" s="299">
        <v>15.134440464353681</v>
      </c>
      <c r="F139" s="299">
        <v>15.639472278510491</v>
      </c>
      <c r="G139" s="299">
        <v>19.3677655902864</v>
      </c>
      <c r="H139" s="299">
        <v>11.48470174351452</v>
      </c>
      <c r="I139" s="299">
        <v>9.7431132660590194</v>
      </c>
      <c r="J139" s="299">
        <v>8.8912894110367553</v>
      </c>
      <c r="K139" s="299">
        <v>18.410611612347559</v>
      </c>
      <c r="L139" s="299">
        <v>8.2569971921158487</v>
      </c>
      <c r="M139" s="299">
        <v>12.34540491300341</v>
      </c>
      <c r="N139" s="299">
        <v>14.687784081173721</v>
      </c>
      <c r="O139" s="299">
        <v>14.81947763363006</v>
      </c>
      <c r="P139" s="299">
        <v>15.463277309877951</v>
      </c>
      <c r="Q139" s="299">
        <v>15.4478813041713</v>
      </c>
      <c r="R139" s="299">
        <v>17.07586545406047</v>
      </c>
      <c r="S139" s="299">
        <v>16.953572046761821</v>
      </c>
      <c r="T139" s="299">
        <v>15.876495328599599</v>
      </c>
      <c r="U139" s="299">
        <v>15.564381281279489</v>
      </c>
      <c r="V139" s="299">
        <v>11.623147489915119</v>
      </c>
      <c r="W139" s="299">
        <v>16.010005868281461</v>
      </c>
      <c r="DA139" s="71" t="s">
        <v>773</v>
      </c>
    </row>
    <row r="140" spans="1:105" ht="12" customHeight="1" x14ac:dyDescent="0.25">
      <c r="A140" s="60" t="s">
        <v>623</v>
      </c>
      <c r="B140" s="264">
        <v>34.539176043945098</v>
      </c>
      <c r="C140" s="264">
        <v>42.785145298075342</v>
      </c>
      <c r="D140" s="264">
        <v>42.80919736357216</v>
      </c>
      <c r="E140" s="264">
        <v>40.205531088929362</v>
      </c>
      <c r="F140" s="264">
        <v>39.624078633342428</v>
      </c>
      <c r="G140" s="264">
        <v>34.311603157695522</v>
      </c>
      <c r="H140" s="264">
        <v>25.316045934938739</v>
      </c>
      <c r="I140" s="264">
        <v>26.899992458354259</v>
      </c>
      <c r="J140" s="264">
        <v>19.312146640700721</v>
      </c>
      <c r="K140" s="264">
        <v>20.116761305316</v>
      </c>
      <c r="L140" s="264">
        <v>21.515574099805669</v>
      </c>
      <c r="M140" s="264">
        <v>27.091791357372109</v>
      </c>
      <c r="N140" s="264">
        <v>25.988337534508752</v>
      </c>
      <c r="O140" s="264">
        <v>26.277121981580908</v>
      </c>
      <c r="P140" s="264">
        <v>31.481635872442929</v>
      </c>
      <c r="Q140" s="264">
        <v>26.757419820540399</v>
      </c>
      <c r="R140" s="264">
        <v>27.632542746401452</v>
      </c>
      <c r="S140" s="264">
        <v>28.33144175017846</v>
      </c>
      <c r="T140" s="264">
        <v>28.46501297602542</v>
      </c>
      <c r="U140" s="264">
        <v>30.063643305308659</v>
      </c>
      <c r="V140" s="264">
        <v>28.00243931279369</v>
      </c>
      <c r="W140" s="264">
        <v>34.672686995362511</v>
      </c>
      <c r="DA140" s="72" t="s">
        <v>774</v>
      </c>
    </row>
    <row r="141" spans="1:105" ht="12" customHeight="1" x14ac:dyDescent="0.25">
      <c r="A141" s="57" t="s">
        <v>625</v>
      </c>
      <c r="B141" s="263">
        <f t="shared" ref="B141:W141" si="2">B142+B146+B157</f>
        <v>32.550844348423759</v>
      </c>
      <c r="C141" s="263">
        <f t="shared" si="2"/>
        <v>28.374450543247978</v>
      </c>
      <c r="D141" s="263">
        <f t="shared" si="2"/>
        <v>27.79319311560895</v>
      </c>
      <c r="E141" s="263">
        <f t="shared" si="2"/>
        <v>21.330762860003073</v>
      </c>
      <c r="F141" s="263">
        <f t="shared" si="2"/>
        <v>21.515785550876252</v>
      </c>
      <c r="G141" s="263">
        <f t="shared" si="2"/>
        <v>24.823142688069954</v>
      </c>
      <c r="H141" s="263">
        <f t="shared" si="2"/>
        <v>14.618947179333958</v>
      </c>
      <c r="I141" s="263">
        <f t="shared" si="2"/>
        <v>13.92277400807715</v>
      </c>
      <c r="J141" s="263">
        <f t="shared" si="2"/>
        <v>11.070791108587841</v>
      </c>
      <c r="K141" s="263">
        <f t="shared" si="2"/>
        <v>16.281488588987312</v>
      </c>
      <c r="L141" s="263">
        <f t="shared" si="2"/>
        <v>11.044887316322725</v>
      </c>
      <c r="M141" s="263">
        <f t="shared" si="2"/>
        <v>15.500413551438285</v>
      </c>
      <c r="N141" s="263">
        <f t="shared" si="2"/>
        <v>16.166633562810276</v>
      </c>
      <c r="O141" s="263">
        <f t="shared" si="2"/>
        <v>16.302931194918884</v>
      </c>
      <c r="P141" s="263">
        <f t="shared" si="2"/>
        <v>18.07089344194674</v>
      </c>
      <c r="Q141" s="263">
        <f t="shared" si="2"/>
        <v>16.752267973529083</v>
      </c>
      <c r="R141" s="263">
        <f t="shared" si="2"/>
        <v>17.906884964091812</v>
      </c>
      <c r="S141" s="263">
        <f t="shared" si="2"/>
        <v>17.756523007701045</v>
      </c>
      <c r="T141" s="263">
        <f t="shared" si="2"/>
        <v>17.341819197708872</v>
      </c>
      <c r="U141" s="263">
        <f t="shared" si="2"/>
        <v>18.908574678466344</v>
      </c>
      <c r="V141" s="263">
        <f t="shared" si="2"/>
        <v>17.290337972780282</v>
      </c>
      <c r="W141" s="263">
        <f t="shared" si="2"/>
        <v>20.949664366913652</v>
      </c>
      <c r="DA141" s="70"/>
    </row>
    <row r="142" spans="1:105" ht="12" customHeight="1" x14ac:dyDescent="0.25">
      <c r="A142" s="60" t="s">
        <v>626</v>
      </c>
      <c r="B142" s="264">
        <v>4.0900789430932161</v>
      </c>
      <c r="C142" s="264">
        <v>2.585309339596165</v>
      </c>
      <c r="D142" s="264">
        <v>2.2592945768280921</v>
      </c>
      <c r="E142" s="264">
        <v>1.494949166853266</v>
      </c>
      <c r="F142" s="264">
        <v>1.549813163714969</v>
      </c>
      <c r="G142" s="264">
        <v>1.930565497294396</v>
      </c>
      <c r="H142" s="264">
        <v>1.144099146441991</v>
      </c>
      <c r="I142" s="264">
        <v>0.9733257381613204</v>
      </c>
      <c r="J142" s="264">
        <v>0.89010134175310129</v>
      </c>
      <c r="K142" s="264">
        <v>1.760901856700269</v>
      </c>
      <c r="L142" s="264">
        <v>0.7894611497908407</v>
      </c>
      <c r="M142" s="264">
        <v>1.1485517856972149</v>
      </c>
      <c r="N142" s="264">
        <v>1.3615020092863639</v>
      </c>
      <c r="O142" s="264">
        <v>1.372754818923825</v>
      </c>
      <c r="P142" s="264">
        <v>1.4163094431413299</v>
      </c>
      <c r="Q142" s="264">
        <v>1.39736370448277</v>
      </c>
      <c r="R142" s="264">
        <v>1.540253029319647</v>
      </c>
      <c r="S142" s="264">
        <v>1.5229271934954169</v>
      </c>
      <c r="T142" s="264">
        <v>1.4350783761753529</v>
      </c>
      <c r="U142" s="264">
        <v>1.41891325382892</v>
      </c>
      <c r="V142" s="264">
        <v>1.0537910162867259</v>
      </c>
      <c r="W142" s="264">
        <v>1.4583738622544971</v>
      </c>
      <c r="DA142" s="72" t="s">
        <v>775</v>
      </c>
    </row>
    <row r="143" spans="1:105" ht="12" customHeight="1" x14ac:dyDescent="0.25">
      <c r="A143" s="59" t="s">
        <v>33</v>
      </c>
      <c r="B143" s="232">
        <v>1.5070657260784179</v>
      </c>
      <c r="C143" s="232">
        <v>6.0349055937841727E-2</v>
      </c>
      <c r="D143" s="232">
        <v>5.5470497244635597E-2</v>
      </c>
      <c r="E143" s="232">
        <v>4.5835270812401338E-2</v>
      </c>
      <c r="F143" s="232">
        <v>6.7848353510066226E-2</v>
      </c>
      <c r="G143" s="232">
        <v>7.9631759899227925E-2</v>
      </c>
      <c r="H143" s="232">
        <v>4.4606819908044611E-2</v>
      </c>
      <c r="I143" s="232">
        <v>5.0219725897131848E-2</v>
      </c>
      <c r="J143" s="232">
        <v>4.995469915137643E-2</v>
      </c>
      <c r="K143" s="232">
        <v>4.6117486567766583E-2</v>
      </c>
      <c r="L143" s="232">
        <v>3.3463183215753409E-2</v>
      </c>
      <c r="M143" s="232">
        <v>3.6342183759083241E-2</v>
      </c>
      <c r="N143" s="232">
        <v>4.0224490845827209E-2</v>
      </c>
      <c r="O143" s="232">
        <v>3.2866460363745117E-2</v>
      </c>
      <c r="P143" s="232">
        <v>2.827098315381063E-2</v>
      </c>
      <c r="Q143" s="232">
        <v>1.5808927261951069E-2</v>
      </c>
      <c r="R143" s="232">
        <v>1.103345571923362E-2</v>
      </c>
      <c r="S143" s="232">
        <v>5.4888778955812416E-3</v>
      </c>
      <c r="T143" s="232">
        <v>1.099722130741106E-2</v>
      </c>
      <c r="U143" s="232">
        <v>1.6622473751333071E-2</v>
      </c>
      <c r="V143" s="232">
        <v>7.9108363298731558E-3</v>
      </c>
      <c r="W143" s="232">
        <v>2.1750466566842881E-2</v>
      </c>
      <c r="DA143" s="71" t="s">
        <v>776</v>
      </c>
    </row>
    <row r="144" spans="1:105" ht="12" customHeight="1" x14ac:dyDescent="0.25">
      <c r="A144" s="59" t="s">
        <v>160</v>
      </c>
      <c r="B144" s="232">
        <v>5.9850460239139092E-2</v>
      </c>
      <c r="C144" s="232">
        <v>6.5309581505548497E-2</v>
      </c>
      <c r="D144" s="232">
        <v>5.486326277720676E-2</v>
      </c>
      <c r="E144" s="232">
        <v>6.066283028554665E-2</v>
      </c>
      <c r="F144" s="232">
        <v>4.9884128188848E-2</v>
      </c>
      <c r="G144" s="232">
        <v>5.8494365659978308E-2</v>
      </c>
      <c r="H144" s="232">
        <v>3.9354629331351913E-2</v>
      </c>
      <c r="I144" s="232">
        <v>3.0682340002474419E-2</v>
      </c>
      <c r="J144" s="232">
        <v>2.518733436072703E-2</v>
      </c>
      <c r="K144" s="232">
        <v>3.5583185332732081E-2</v>
      </c>
      <c r="L144" s="232">
        <v>1.9689491379817681E-2</v>
      </c>
      <c r="M144" s="232">
        <v>2.030092683893852E-2</v>
      </c>
      <c r="N144" s="232">
        <v>2.3463352083665609E-2</v>
      </c>
      <c r="O144" s="232">
        <v>2.3219383064575199E-2</v>
      </c>
      <c r="P144" s="232">
        <v>2.1776464523435679E-2</v>
      </c>
      <c r="Q144" s="232">
        <v>1.8305686961995169E-2</v>
      </c>
      <c r="R144" s="232">
        <v>2.2431606146166471E-2</v>
      </c>
      <c r="S144" s="232">
        <v>1.9772847892263811E-2</v>
      </c>
      <c r="T144" s="232">
        <v>2.0927327154834301E-2</v>
      </c>
      <c r="U144" s="232">
        <v>2.958066274409896E-2</v>
      </c>
      <c r="V144" s="232">
        <v>2.364082656729009E-2</v>
      </c>
      <c r="W144" s="232">
        <v>3.0473148573602251E-2</v>
      </c>
      <c r="DA144" s="71" t="s">
        <v>777</v>
      </c>
    </row>
    <row r="145" spans="1:105" ht="12" customHeight="1" x14ac:dyDescent="0.25">
      <c r="A145" s="59" t="s">
        <v>162</v>
      </c>
      <c r="B145" s="232">
        <v>2.5231627567756592</v>
      </c>
      <c r="C145" s="232">
        <v>2.459650702152774</v>
      </c>
      <c r="D145" s="232">
        <v>2.1489608168062491</v>
      </c>
      <c r="E145" s="232">
        <v>1.388451065755318</v>
      </c>
      <c r="F145" s="232">
        <v>1.432080682016055</v>
      </c>
      <c r="G145" s="232">
        <v>1.7924393717351901</v>
      </c>
      <c r="H145" s="232">
        <v>1.060137697202594</v>
      </c>
      <c r="I145" s="232">
        <v>0.89242367226171415</v>
      </c>
      <c r="J145" s="232">
        <v>0.81495930824099783</v>
      </c>
      <c r="K145" s="232">
        <v>1.679201184799771</v>
      </c>
      <c r="L145" s="232">
        <v>0.73630847519526965</v>
      </c>
      <c r="M145" s="232">
        <v>1.0919086750991931</v>
      </c>
      <c r="N145" s="232">
        <v>1.297814166356871</v>
      </c>
      <c r="O145" s="232">
        <v>1.3166689754955041</v>
      </c>
      <c r="P145" s="232">
        <v>1.366261995464084</v>
      </c>
      <c r="Q145" s="232">
        <v>1.3632490902588239</v>
      </c>
      <c r="R145" s="232">
        <v>1.506787967454247</v>
      </c>
      <c r="S145" s="232">
        <v>1.497665467707572</v>
      </c>
      <c r="T145" s="232">
        <v>1.4031538277131079</v>
      </c>
      <c r="U145" s="232">
        <v>1.3727101173334879</v>
      </c>
      <c r="V145" s="232">
        <v>1.0222393533895631</v>
      </c>
      <c r="W145" s="232">
        <v>1.4061502471140519</v>
      </c>
      <c r="DA145" s="71" t="s">
        <v>778</v>
      </c>
    </row>
    <row r="146" spans="1:105" ht="12" customHeight="1" x14ac:dyDescent="0.25">
      <c r="A146" s="60" t="s">
        <v>631</v>
      </c>
      <c r="B146" s="264">
        <v>25.296733877391841</v>
      </c>
      <c r="C146" s="264">
        <v>21.817780521508109</v>
      </c>
      <c r="D146" s="264">
        <v>21.593127260010711</v>
      </c>
      <c r="E146" s="264">
        <v>16.147311787766249</v>
      </c>
      <c r="F146" s="264">
        <v>16.33766085957442</v>
      </c>
      <c r="G146" s="264">
        <v>19.717122174010381</v>
      </c>
      <c r="H146" s="264">
        <v>11.13795716370619</v>
      </c>
      <c r="I146" s="264">
        <v>10.48553459079187</v>
      </c>
      <c r="J146" s="264">
        <v>8.4105737646025052</v>
      </c>
      <c r="K146" s="264">
        <v>12.6857704790581</v>
      </c>
      <c r="L146" s="264">
        <v>8.3367989477282389</v>
      </c>
      <c r="M146" s="264">
        <v>11.95568584315683</v>
      </c>
      <c r="N146" s="264">
        <v>12.50879927998642</v>
      </c>
      <c r="O146" s="264">
        <v>12.59552787259949</v>
      </c>
      <c r="P146" s="264">
        <v>13.87301565558742</v>
      </c>
      <c r="Q146" s="264">
        <v>12.99360775790757</v>
      </c>
      <c r="R146" s="264">
        <v>13.92831435535237</v>
      </c>
      <c r="S146" s="264">
        <v>13.730818119771889</v>
      </c>
      <c r="T146" s="264">
        <v>13.39102239082515</v>
      </c>
      <c r="U146" s="264">
        <v>14.83818003367848</v>
      </c>
      <c r="V146" s="264">
        <v>13.77377209441102</v>
      </c>
      <c r="W146" s="264">
        <v>16.446006962119728</v>
      </c>
      <c r="DA146" s="72" t="s">
        <v>779</v>
      </c>
    </row>
    <row r="147" spans="1:105" ht="12" customHeight="1" x14ac:dyDescent="0.25">
      <c r="A147" s="64" t="s">
        <v>30</v>
      </c>
      <c r="B147" s="231">
        <v>0</v>
      </c>
      <c r="C147" s="231">
        <v>0</v>
      </c>
      <c r="D147" s="231">
        <v>5.5096536042962496</v>
      </c>
      <c r="E147" s="231">
        <v>0</v>
      </c>
      <c r="F147" s="231">
        <v>0</v>
      </c>
      <c r="G147" s="231">
        <v>3.979667129002558</v>
      </c>
      <c r="H147" s="231">
        <v>0.24369649668753149</v>
      </c>
      <c r="I147" s="231">
        <v>0.1124064190965308</v>
      </c>
      <c r="J147" s="231">
        <v>0.16403534537154149</v>
      </c>
      <c r="K147" s="231">
        <v>0.15828968511089031</v>
      </c>
      <c r="L147" s="231">
        <v>5.3128534375822628E-2</v>
      </c>
      <c r="M147" s="231">
        <v>8.8240058839968272E-2</v>
      </c>
      <c r="N147" s="231">
        <v>6.7386228196240988E-2</v>
      </c>
      <c r="O147" s="231">
        <v>0.27309579642797033</v>
      </c>
      <c r="P147" s="231">
        <v>0.2432428964185912</v>
      </c>
      <c r="Q147" s="231">
        <v>0</v>
      </c>
      <c r="R147" s="231">
        <v>0.1060899607369544</v>
      </c>
      <c r="S147" s="231">
        <v>3.4472316800858828E-3</v>
      </c>
      <c r="T147" s="231">
        <v>7.8599910402404726E-3</v>
      </c>
      <c r="U147" s="231">
        <v>3.976402275009722E-3</v>
      </c>
      <c r="V147" s="231">
        <v>0</v>
      </c>
      <c r="W147" s="231">
        <v>0</v>
      </c>
      <c r="DA147" s="73" t="s">
        <v>780</v>
      </c>
    </row>
    <row r="148" spans="1:105" ht="12" customHeight="1" x14ac:dyDescent="0.25">
      <c r="A148" s="64" t="s">
        <v>32</v>
      </c>
      <c r="B148" s="231">
        <v>0</v>
      </c>
      <c r="C148" s="231">
        <v>0</v>
      </c>
      <c r="D148" s="231">
        <v>0</v>
      </c>
      <c r="E148" s="231">
        <v>0</v>
      </c>
      <c r="F148" s="231">
        <v>0</v>
      </c>
      <c r="G148" s="231">
        <v>0</v>
      </c>
      <c r="H148" s="231">
        <v>0</v>
      </c>
      <c r="I148" s="231">
        <v>0</v>
      </c>
      <c r="J148" s="231">
        <v>0</v>
      </c>
      <c r="K148" s="231">
        <v>0</v>
      </c>
      <c r="L148" s="231">
        <v>0</v>
      </c>
      <c r="M148" s="231">
        <v>0</v>
      </c>
      <c r="N148" s="231">
        <v>0</v>
      </c>
      <c r="O148" s="231">
        <v>0</v>
      </c>
      <c r="P148" s="231">
        <v>0</v>
      </c>
      <c r="Q148" s="231">
        <v>0</v>
      </c>
      <c r="R148" s="231">
        <v>0</v>
      </c>
      <c r="S148" s="231">
        <v>0</v>
      </c>
      <c r="T148" s="231">
        <v>0</v>
      </c>
      <c r="U148" s="231">
        <v>0</v>
      </c>
      <c r="V148" s="231">
        <v>0</v>
      </c>
      <c r="W148" s="231">
        <v>0</v>
      </c>
      <c r="DA148" s="73" t="s">
        <v>781</v>
      </c>
    </row>
    <row r="149" spans="1:105" ht="12" customHeight="1" x14ac:dyDescent="0.25">
      <c r="A149" s="64" t="s">
        <v>33</v>
      </c>
      <c r="B149" s="231">
        <v>8.6970425795515922</v>
      </c>
      <c r="C149" s="231">
        <v>0.45088392212540052</v>
      </c>
      <c r="D149" s="231">
        <v>0.35221629944694888</v>
      </c>
      <c r="E149" s="231">
        <v>0.43764667677916119</v>
      </c>
      <c r="F149" s="231">
        <v>0.6375465947647373</v>
      </c>
      <c r="G149" s="231">
        <v>0.37107719665793099</v>
      </c>
      <c r="H149" s="231">
        <v>0.37428182800601079</v>
      </c>
      <c r="I149" s="231">
        <v>0.4753541993928655</v>
      </c>
      <c r="J149" s="231">
        <v>0.41639961038627099</v>
      </c>
      <c r="K149" s="231">
        <v>0.30580439283294047</v>
      </c>
      <c r="L149" s="231">
        <v>0.33681029112877447</v>
      </c>
      <c r="M149" s="231">
        <v>0.29564204137903072</v>
      </c>
      <c r="N149" s="231">
        <v>0.32114048614662433</v>
      </c>
      <c r="O149" s="231">
        <v>0.27258943071964042</v>
      </c>
      <c r="P149" s="231">
        <v>0.25370196751929169</v>
      </c>
      <c r="Q149" s="231">
        <v>0.1400458438576771</v>
      </c>
      <c r="R149" s="231">
        <v>9.3253137128207014E-2</v>
      </c>
      <c r="S149" s="231">
        <v>4.8881712096688019E-2</v>
      </c>
      <c r="T149" s="231">
        <v>9.7665144481785385E-2</v>
      </c>
      <c r="U149" s="231">
        <v>0.1389889280277998</v>
      </c>
      <c r="V149" s="231">
        <v>6.5940062278908418E-2</v>
      </c>
      <c r="W149" s="231">
        <v>0.1829026398740316</v>
      </c>
      <c r="DA149" s="73" t="s">
        <v>782</v>
      </c>
    </row>
    <row r="150" spans="1:105" ht="12" customHeight="1" x14ac:dyDescent="0.25">
      <c r="A150" s="64" t="s">
        <v>160</v>
      </c>
      <c r="B150" s="231">
        <v>0.35195590872659682</v>
      </c>
      <c r="C150" s="231">
        <v>0.49722451470126849</v>
      </c>
      <c r="D150" s="231">
        <v>0.35498531368736819</v>
      </c>
      <c r="E150" s="231">
        <v>0.5902389500686881</v>
      </c>
      <c r="F150" s="231">
        <v>0.47765724245205282</v>
      </c>
      <c r="G150" s="231">
        <v>0.27776233333595951</v>
      </c>
      <c r="H150" s="231">
        <v>0.33649194190463488</v>
      </c>
      <c r="I150" s="231">
        <v>0.2959462479092988</v>
      </c>
      <c r="J150" s="231">
        <v>0.21394273192782959</v>
      </c>
      <c r="K150" s="231">
        <v>0.24043864701161799</v>
      </c>
      <c r="L150" s="231">
        <v>0.20194539864029171</v>
      </c>
      <c r="M150" s="231">
        <v>0.16828771030882331</v>
      </c>
      <c r="N150" s="231">
        <v>0.19088681228358409</v>
      </c>
      <c r="O150" s="231">
        <v>0.1962402633394062</v>
      </c>
      <c r="P150" s="231">
        <v>0.19913686173250489</v>
      </c>
      <c r="Q150" s="231">
        <v>0.1652476218277722</v>
      </c>
      <c r="R150" s="231">
        <v>0.19319399736116311</v>
      </c>
      <c r="S150" s="231">
        <v>0.17943758999590961</v>
      </c>
      <c r="T150" s="231">
        <v>0.1893876951651077</v>
      </c>
      <c r="U150" s="231">
        <v>0.25204251967084879</v>
      </c>
      <c r="V150" s="231">
        <v>0.20080335916611869</v>
      </c>
      <c r="W150" s="231">
        <v>0.26005442207038493</v>
      </c>
      <c r="DA150" s="73" t="s">
        <v>783</v>
      </c>
    </row>
    <row r="151" spans="1:105" ht="12" customHeight="1" x14ac:dyDescent="0.25">
      <c r="A151" s="64" t="s">
        <v>70</v>
      </c>
      <c r="B151" s="231">
        <v>1.72193485051033</v>
      </c>
      <c r="C151" s="231">
        <v>2.537112172397693</v>
      </c>
      <c r="D151" s="231">
        <v>1.7639788321304899</v>
      </c>
      <c r="E151" s="231">
        <v>1.893995615476576</v>
      </c>
      <c r="F151" s="231">
        <v>1.7980376333074339</v>
      </c>
      <c r="G151" s="231">
        <v>1.199089052465756</v>
      </c>
      <c r="H151" s="231">
        <v>1.3095739404425</v>
      </c>
      <c r="I151" s="231">
        <v>1.174895785865393</v>
      </c>
      <c r="J151" s="231">
        <v>0.83938624618215929</v>
      </c>
      <c r="K151" s="231">
        <v>0.87322859159178845</v>
      </c>
      <c r="L151" s="231">
        <v>0.35170019188874208</v>
      </c>
      <c r="M151" s="231">
        <v>0.17387672314672531</v>
      </c>
      <c r="N151" s="231">
        <v>0.15766580105331701</v>
      </c>
      <c r="O151" s="231">
        <v>0.32177061136908458</v>
      </c>
      <c r="P151" s="231">
        <v>0.19945183695054361</v>
      </c>
      <c r="Q151" s="231">
        <v>0.14698597852100759</v>
      </c>
      <c r="R151" s="231">
        <v>0.14682214550726189</v>
      </c>
      <c r="S151" s="231">
        <v>0.19230416976378911</v>
      </c>
      <c r="T151" s="231">
        <v>0.1997311166849996</v>
      </c>
      <c r="U151" s="231">
        <v>0.13036870374278031</v>
      </c>
      <c r="V151" s="231">
        <v>3.8126613635744162E-2</v>
      </c>
      <c r="W151" s="231">
        <v>2.5203384274643421E-3</v>
      </c>
      <c r="DA151" s="73" t="s">
        <v>784</v>
      </c>
    </row>
    <row r="152" spans="1:105" ht="12" customHeight="1" x14ac:dyDescent="0.25">
      <c r="A152" s="64" t="s">
        <v>34</v>
      </c>
      <c r="B152" s="231">
        <v>0</v>
      </c>
      <c r="C152" s="231">
        <v>0</v>
      </c>
      <c r="D152" s="231">
        <v>0</v>
      </c>
      <c r="E152" s="231">
        <v>0</v>
      </c>
      <c r="F152" s="231">
        <v>0</v>
      </c>
      <c r="G152" s="231">
        <v>0</v>
      </c>
      <c r="H152" s="231">
        <v>0</v>
      </c>
      <c r="I152" s="231">
        <v>0</v>
      </c>
      <c r="J152" s="231">
        <v>0</v>
      </c>
      <c r="K152" s="231">
        <v>0</v>
      </c>
      <c r="L152" s="231">
        <v>0</v>
      </c>
      <c r="M152" s="231">
        <v>0</v>
      </c>
      <c r="N152" s="231">
        <v>0</v>
      </c>
      <c r="O152" s="231">
        <v>0</v>
      </c>
      <c r="P152" s="231">
        <v>0</v>
      </c>
      <c r="Q152" s="231">
        <v>0</v>
      </c>
      <c r="R152" s="231">
        <v>0</v>
      </c>
      <c r="S152" s="231">
        <v>0</v>
      </c>
      <c r="T152" s="231">
        <v>0</v>
      </c>
      <c r="U152" s="231">
        <v>0</v>
      </c>
      <c r="V152" s="231">
        <v>0</v>
      </c>
      <c r="W152" s="231">
        <v>0</v>
      </c>
      <c r="DA152" s="73" t="s">
        <v>785</v>
      </c>
    </row>
    <row r="153" spans="1:105" ht="12" customHeight="1" x14ac:dyDescent="0.25">
      <c r="A153" s="64" t="s">
        <v>162</v>
      </c>
      <c r="B153" s="231">
        <v>14.52580053860332</v>
      </c>
      <c r="C153" s="231">
        <v>18.332559912283749</v>
      </c>
      <c r="D153" s="231">
        <v>13.61229321044965</v>
      </c>
      <c r="E153" s="231">
        <v>13.22543054544183</v>
      </c>
      <c r="F153" s="231">
        <v>13.42441938905019</v>
      </c>
      <c r="G153" s="231">
        <v>8.3325482174579548</v>
      </c>
      <c r="H153" s="231">
        <v>8.8739129566655119</v>
      </c>
      <c r="I153" s="231">
        <v>8.426931938527785</v>
      </c>
      <c r="J153" s="231">
        <v>6.7768098307347042</v>
      </c>
      <c r="K153" s="231">
        <v>11.108009162510861</v>
      </c>
      <c r="L153" s="231">
        <v>7.3932145316946078</v>
      </c>
      <c r="M153" s="231">
        <v>8.8612889101235641</v>
      </c>
      <c r="N153" s="231">
        <v>10.336474149855739</v>
      </c>
      <c r="O153" s="231">
        <v>10.89401799982266</v>
      </c>
      <c r="P153" s="231">
        <v>12.23129156986437</v>
      </c>
      <c r="Q153" s="231">
        <v>12.0475419621631</v>
      </c>
      <c r="R153" s="231">
        <v>12.70455464165051</v>
      </c>
      <c r="S153" s="231">
        <v>13.305557094698781</v>
      </c>
      <c r="T153" s="231">
        <v>12.431322259820719</v>
      </c>
      <c r="U153" s="231">
        <v>11.450350786913971</v>
      </c>
      <c r="V153" s="231">
        <v>8.5003137753948117</v>
      </c>
      <c r="W153" s="231">
        <v>11.81246952519035</v>
      </c>
      <c r="DA153" s="73" t="s">
        <v>786</v>
      </c>
    </row>
    <row r="154" spans="1:105" ht="12" customHeight="1" x14ac:dyDescent="0.25">
      <c r="A154" s="64" t="s">
        <v>36</v>
      </c>
      <c r="B154" s="231">
        <v>0</v>
      </c>
      <c r="C154" s="231">
        <v>0</v>
      </c>
      <c r="D154" s="231">
        <v>0</v>
      </c>
      <c r="E154" s="231">
        <v>0</v>
      </c>
      <c r="F154" s="231">
        <v>0</v>
      </c>
      <c r="G154" s="231">
        <v>0</v>
      </c>
      <c r="H154" s="231">
        <v>0</v>
      </c>
      <c r="I154" s="231">
        <v>0</v>
      </c>
      <c r="J154" s="231">
        <v>0</v>
      </c>
      <c r="K154" s="231">
        <v>0</v>
      </c>
      <c r="L154" s="231">
        <v>0</v>
      </c>
      <c r="M154" s="231">
        <v>0</v>
      </c>
      <c r="N154" s="231">
        <v>0</v>
      </c>
      <c r="O154" s="231">
        <v>0</v>
      </c>
      <c r="P154" s="231">
        <v>0</v>
      </c>
      <c r="Q154" s="231">
        <v>0</v>
      </c>
      <c r="R154" s="231">
        <v>0</v>
      </c>
      <c r="S154" s="231">
        <v>0</v>
      </c>
      <c r="T154" s="231">
        <v>0</v>
      </c>
      <c r="U154" s="231">
        <v>0</v>
      </c>
      <c r="V154" s="231">
        <v>0</v>
      </c>
      <c r="W154" s="231">
        <v>0</v>
      </c>
      <c r="DA154" s="73" t="s">
        <v>787</v>
      </c>
    </row>
    <row r="155" spans="1:105" ht="12" customHeight="1" x14ac:dyDescent="0.25">
      <c r="A155" s="64" t="s">
        <v>73</v>
      </c>
      <c r="B155" s="231">
        <v>0</v>
      </c>
      <c r="C155" s="231">
        <v>0</v>
      </c>
      <c r="D155" s="231">
        <v>0</v>
      </c>
      <c r="E155" s="231">
        <v>0</v>
      </c>
      <c r="F155" s="231">
        <v>0</v>
      </c>
      <c r="G155" s="231">
        <v>5.5569782450902192</v>
      </c>
      <c r="H155" s="231">
        <v>0</v>
      </c>
      <c r="I155" s="231">
        <v>0</v>
      </c>
      <c r="J155" s="231">
        <v>0</v>
      </c>
      <c r="K155" s="231">
        <v>0</v>
      </c>
      <c r="L155" s="231">
        <v>0</v>
      </c>
      <c r="M155" s="231">
        <v>0</v>
      </c>
      <c r="N155" s="231">
        <v>0</v>
      </c>
      <c r="O155" s="231">
        <v>0</v>
      </c>
      <c r="P155" s="231">
        <v>0</v>
      </c>
      <c r="Q155" s="231">
        <v>0</v>
      </c>
      <c r="R155" s="231">
        <v>5.4823215294304284E-3</v>
      </c>
      <c r="S155" s="231">
        <v>0</v>
      </c>
      <c r="T155" s="231">
        <v>0</v>
      </c>
      <c r="U155" s="231">
        <v>0</v>
      </c>
      <c r="V155" s="231">
        <v>1.4492998039260061</v>
      </c>
      <c r="W155" s="231">
        <v>0.18240462823298889</v>
      </c>
      <c r="DA155" s="73" t="s">
        <v>788</v>
      </c>
    </row>
    <row r="156" spans="1:105" ht="12" customHeight="1" x14ac:dyDescent="0.25">
      <c r="A156" s="64" t="s">
        <v>79</v>
      </c>
      <c r="B156" s="231">
        <v>0</v>
      </c>
      <c r="C156" s="231">
        <v>0</v>
      </c>
      <c r="D156" s="231">
        <v>0</v>
      </c>
      <c r="E156" s="231">
        <v>0</v>
      </c>
      <c r="F156" s="231">
        <v>0</v>
      </c>
      <c r="G156" s="231">
        <v>0</v>
      </c>
      <c r="H156" s="231">
        <v>0</v>
      </c>
      <c r="I156" s="231">
        <v>0</v>
      </c>
      <c r="J156" s="231">
        <v>0</v>
      </c>
      <c r="K156" s="231">
        <v>0</v>
      </c>
      <c r="L156" s="231">
        <v>0</v>
      </c>
      <c r="M156" s="231">
        <v>2.3683503993587198</v>
      </c>
      <c r="N156" s="231">
        <v>1.4352458024509149</v>
      </c>
      <c r="O156" s="231">
        <v>0.63781377092073566</v>
      </c>
      <c r="P156" s="231">
        <v>0.74619052310212441</v>
      </c>
      <c r="Q156" s="231">
        <v>0.49378635153801381</v>
      </c>
      <c r="R156" s="231">
        <v>0.67891815143884271</v>
      </c>
      <c r="S156" s="231">
        <v>1.190321536640741E-3</v>
      </c>
      <c r="T156" s="231">
        <v>0.46505618363229501</v>
      </c>
      <c r="U156" s="231">
        <v>2.8624526930480778</v>
      </c>
      <c r="V156" s="231">
        <v>3.5192884800094251</v>
      </c>
      <c r="W156" s="231">
        <v>4.0056554083245137</v>
      </c>
      <c r="DA156" s="73" t="s">
        <v>789</v>
      </c>
    </row>
    <row r="157" spans="1:105" ht="12" customHeight="1" x14ac:dyDescent="0.25">
      <c r="A157" s="61" t="s">
        <v>643</v>
      </c>
      <c r="B157" s="265">
        <v>3.1640315279387021</v>
      </c>
      <c r="C157" s="265">
        <v>3.971360682143704</v>
      </c>
      <c r="D157" s="265">
        <v>3.940771278770145</v>
      </c>
      <c r="E157" s="265">
        <v>3.688501905383557</v>
      </c>
      <c r="F157" s="265">
        <v>3.6283115275868649</v>
      </c>
      <c r="G157" s="265">
        <v>3.1754550167651758</v>
      </c>
      <c r="H157" s="265">
        <v>2.336890869185777</v>
      </c>
      <c r="I157" s="265">
        <v>2.46391367912396</v>
      </c>
      <c r="J157" s="265">
        <v>1.770116002232234</v>
      </c>
      <c r="K157" s="265">
        <v>1.8348162532289429</v>
      </c>
      <c r="L157" s="265">
        <v>1.918627218803646</v>
      </c>
      <c r="M157" s="265">
        <v>2.3961759225842401</v>
      </c>
      <c r="N157" s="265">
        <v>2.2963322735374931</v>
      </c>
      <c r="O157" s="265">
        <v>2.3346485033955702</v>
      </c>
      <c r="P157" s="265">
        <v>2.7815683432179918</v>
      </c>
      <c r="Q157" s="265">
        <v>2.3612965111387432</v>
      </c>
      <c r="R157" s="265">
        <v>2.4383175794197962</v>
      </c>
      <c r="S157" s="265">
        <v>2.502777694433739</v>
      </c>
      <c r="T157" s="265">
        <v>2.51571843070837</v>
      </c>
      <c r="U157" s="265">
        <v>2.651481390958947</v>
      </c>
      <c r="V157" s="265">
        <v>2.4627748620825369</v>
      </c>
      <c r="W157" s="265">
        <v>3.0452835425394271</v>
      </c>
      <c r="DA157" s="74" t="s">
        <v>790</v>
      </c>
    </row>
    <row r="158" spans="1:105" ht="12" hidden="1" customHeight="1" x14ac:dyDescent="0.25">
      <c r="A158" s="11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DA158" s="94"/>
    </row>
    <row r="159" spans="1:105" ht="12" customHeight="1" x14ac:dyDescent="0.25">
      <c r="A159" s="130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01"/>
      <c r="Q159" s="201"/>
      <c r="R159" s="201"/>
      <c r="S159" s="201"/>
      <c r="T159" s="201"/>
      <c r="U159" s="201"/>
      <c r="V159" s="201"/>
      <c r="W159" s="201"/>
    </row>
    <row r="160" spans="1:105" ht="15" customHeight="1" x14ac:dyDescent="0.25">
      <c r="A160" s="32" t="s">
        <v>342</v>
      </c>
      <c r="B160" s="259"/>
      <c r="C160" s="259"/>
      <c r="D160" s="259"/>
      <c r="E160" s="259"/>
      <c r="F160" s="259"/>
      <c r="G160" s="259"/>
      <c r="H160" s="259"/>
      <c r="I160" s="259"/>
      <c r="J160" s="259"/>
      <c r="K160" s="259"/>
      <c r="L160" s="259"/>
      <c r="M160" s="259"/>
      <c r="N160" s="259"/>
      <c r="O160" s="259"/>
      <c r="P160" s="259"/>
      <c r="Q160" s="259"/>
      <c r="R160" s="259"/>
      <c r="S160" s="259"/>
      <c r="T160" s="259"/>
      <c r="U160" s="259"/>
      <c r="V160" s="259"/>
      <c r="W160" s="259"/>
      <c r="DA160" s="88"/>
    </row>
    <row r="161" spans="1:105" ht="12" customHeight="1" x14ac:dyDescent="0.25">
      <c r="A161" s="58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01"/>
      <c r="P161" s="201"/>
      <c r="Q161" s="201"/>
      <c r="R161" s="201"/>
      <c r="S161" s="201"/>
      <c r="T161" s="201"/>
      <c r="U161" s="201"/>
      <c r="V161" s="201"/>
      <c r="W161" s="201"/>
    </row>
    <row r="162" spans="1:105" ht="12" customHeight="1" x14ac:dyDescent="0.25">
      <c r="A162" s="35" t="s">
        <v>43</v>
      </c>
      <c r="B162" s="234">
        <f t="shared" ref="B162:W162" si="3">SUM(B$163:B$169)</f>
        <v>1.0000000000000004</v>
      </c>
      <c r="C162" s="234">
        <f t="shared" si="3"/>
        <v>0.99999999999999978</v>
      </c>
      <c r="D162" s="234">
        <f t="shared" si="3"/>
        <v>1</v>
      </c>
      <c r="E162" s="234">
        <f t="shared" si="3"/>
        <v>1</v>
      </c>
      <c r="F162" s="234">
        <f t="shared" si="3"/>
        <v>1</v>
      </c>
      <c r="G162" s="234">
        <f t="shared" si="3"/>
        <v>0.99999999999999978</v>
      </c>
      <c r="H162" s="234">
        <f t="shared" si="3"/>
        <v>1</v>
      </c>
      <c r="I162" s="234">
        <f t="shared" si="3"/>
        <v>1.0000000000000002</v>
      </c>
      <c r="J162" s="234">
        <f t="shared" si="3"/>
        <v>1.0000000000000002</v>
      </c>
      <c r="K162" s="234">
        <f t="shared" si="3"/>
        <v>0.99999999999999989</v>
      </c>
      <c r="L162" s="234">
        <f t="shared" si="3"/>
        <v>0.99999999999999989</v>
      </c>
      <c r="M162" s="234">
        <f t="shared" si="3"/>
        <v>1</v>
      </c>
      <c r="N162" s="234">
        <f t="shared" si="3"/>
        <v>1</v>
      </c>
      <c r="O162" s="234">
        <f t="shared" si="3"/>
        <v>1.0000000000000004</v>
      </c>
      <c r="P162" s="234">
        <f t="shared" si="3"/>
        <v>1</v>
      </c>
      <c r="Q162" s="234">
        <f t="shared" si="3"/>
        <v>0.99999999999999978</v>
      </c>
      <c r="R162" s="234">
        <f t="shared" si="3"/>
        <v>1.0000000000000002</v>
      </c>
      <c r="S162" s="234">
        <f t="shared" si="3"/>
        <v>0.99999999999999978</v>
      </c>
      <c r="T162" s="234">
        <f t="shared" si="3"/>
        <v>1.0000000000000002</v>
      </c>
      <c r="U162" s="234">
        <f t="shared" si="3"/>
        <v>1.0000000000000002</v>
      </c>
      <c r="V162" s="234">
        <f t="shared" si="3"/>
        <v>0.99999999999999978</v>
      </c>
      <c r="W162" s="234">
        <f t="shared" si="3"/>
        <v>1</v>
      </c>
      <c r="DA162" s="95"/>
    </row>
    <row r="163" spans="1:105" ht="12" customHeight="1" x14ac:dyDescent="0.25">
      <c r="A163" s="55" t="s">
        <v>92</v>
      </c>
      <c r="B163" s="301">
        <f t="shared" ref="B163:W163" si="4">IF(B$6=0,0,B$6/B$5)</f>
        <v>1.4998497264120398E-3</v>
      </c>
      <c r="C163" s="301">
        <f t="shared" si="4"/>
        <v>1.4790788513265019E-3</v>
      </c>
      <c r="D163" s="301">
        <f t="shared" si="4"/>
        <v>1.5131481439271731E-3</v>
      </c>
      <c r="E163" s="301">
        <f t="shared" si="4"/>
        <v>1.4683104447732699E-3</v>
      </c>
      <c r="F163" s="301">
        <f t="shared" si="4"/>
        <v>1.4677684624691992E-3</v>
      </c>
      <c r="G163" s="301">
        <f t="shared" si="4"/>
        <v>1.5453554040343895E-3</v>
      </c>
      <c r="H163" s="301">
        <f t="shared" si="4"/>
        <v>1.4770062239325135E-3</v>
      </c>
      <c r="I163" s="301">
        <f t="shared" si="4"/>
        <v>1.4693142804925398E-3</v>
      </c>
      <c r="J163" s="301">
        <f t="shared" si="4"/>
        <v>1.4742901315830698E-3</v>
      </c>
      <c r="K163" s="301">
        <f t="shared" si="4"/>
        <v>1.4798022217740151E-3</v>
      </c>
      <c r="L163" s="301">
        <f t="shared" si="4"/>
        <v>1.4544910229125606E-3</v>
      </c>
      <c r="M163" s="301">
        <f t="shared" si="4"/>
        <v>1.4436415158332369E-3</v>
      </c>
      <c r="N163" s="301">
        <f t="shared" si="4"/>
        <v>1.4500996084214457E-3</v>
      </c>
      <c r="O163" s="301">
        <f t="shared" si="4"/>
        <v>1.457270050970316E-3</v>
      </c>
      <c r="P163" s="301">
        <f t="shared" si="4"/>
        <v>1.4509874275975272E-3</v>
      </c>
      <c r="Q163" s="301">
        <f t="shared" si="4"/>
        <v>1.4491607668281421E-3</v>
      </c>
      <c r="R163" s="301">
        <f t="shared" si="4"/>
        <v>1.4513798569271723E-3</v>
      </c>
      <c r="S163" s="301">
        <f t="shared" si="4"/>
        <v>1.4518674515907556E-3</v>
      </c>
      <c r="T163" s="301">
        <f t="shared" si="4"/>
        <v>1.4499663077569458E-3</v>
      </c>
      <c r="U163" s="301">
        <f t="shared" si="4"/>
        <v>1.439944896763957E-3</v>
      </c>
      <c r="V163" s="301">
        <f t="shared" si="4"/>
        <v>1.4457213646988005E-3</v>
      </c>
      <c r="W163" s="301">
        <f t="shared" si="4"/>
        <v>1.4345824317541992E-3</v>
      </c>
      <c r="DA163" s="67"/>
    </row>
    <row r="164" spans="1:105" ht="12" customHeight="1" x14ac:dyDescent="0.25">
      <c r="A164" s="202" t="s">
        <v>93</v>
      </c>
      <c r="B164" s="235">
        <f t="shared" ref="B164:W164" si="5">IF(B$7=0,0,B$7/B$5)</f>
        <v>1.946545345999281E-4</v>
      </c>
      <c r="C164" s="235">
        <f t="shared" si="5"/>
        <v>1.9195883452290721E-4</v>
      </c>
      <c r="D164" s="235">
        <f t="shared" si="5"/>
        <v>1.9638043902004378E-4</v>
      </c>
      <c r="E164" s="235">
        <f t="shared" si="5"/>
        <v>1.9056128173539137E-4</v>
      </c>
      <c r="F164" s="235">
        <f t="shared" si="5"/>
        <v>1.9049094181312941E-4</v>
      </c>
      <c r="G164" s="235">
        <f t="shared" si="5"/>
        <v>2.0069558819036057E-4</v>
      </c>
      <c r="H164" s="235">
        <f t="shared" si="5"/>
        <v>1.9168984336087879E-4</v>
      </c>
      <c r="I164" s="235">
        <f t="shared" si="5"/>
        <v>1.9069156223703657E-4</v>
      </c>
      <c r="J164" s="235">
        <f t="shared" si="5"/>
        <v>1.9133734158493344E-4</v>
      </c>
      <c r="K164" s="235">
        <f t="shared" si="5"/>
        <v>1.9205271548666274E-4</v>
      </c>
      <c r="L164" s="235">
        <f t="shared" si="5"/>
        <v>1.8876775996893314E-4</v>
      </c>
      <c r="M164" s="235">
        <f t="shared" si="5"/>
        <v>1.8735968173684474E-4</v>
      </c>
      <c r="N164" s="235">
        <f t="shared" si="5"/>
        <v>1.8819783037602096E-4</v>
      </c>
      <c r="O164" s="235">
        <f t="shared" si="5"/>
        <v>1.8912842971050548E-4</v>
      </c>
      <c r="P164" s="235">
        <f t="shared" si="5"/>
        <v>1.8831305393841245E-4</v>
      </c>
      <c r="Q164" s="235">
        <f t="shared" si="5"/>
        <v>1.880759849869867E-4</v>
      </c>
      <c r="R164" s="235">
        <f t="shared" si="5"/>
        <v>1.8836398447310545E-4</v>
      </c>
      <c r="S164" s="235">
        <f t="shared" si="5"/>
        <v>1.8842726582099113E-4</v>
      </c>
      <c r="T164" s="235">
        <f t="shared" si="5"/>
        <v>1.8818053025698028E-4</v>
      </c>
      <c r="U164" s="235">
        <f t="shared" si="5"/>
        <v>1.8687992456394102E-4</v>
      </c>
      <c r="V164" s="235">
        <f t="shared" si="5"/>
        <v>1.8762961012089221E-4</v>
      </c>
      <c r="W164" s="235">
        <f t="shared" si="5"/>
        <v>1.8618396942096839E-4</v>
      </c>
      <c r="DA164" s="174"/>
    </row>
    <row r="165" spans="1:105" ht="12" customHeight="1" x14ac:dyDescent="0.25">
      <c r="A165" s="202" t="s">
        <v>94</v>
      </c>
      <c r="B165" s="235">
        <f t="shared" ref="B165:W165" si="6">IF(B$8=0,0,B$8/B$5)</f>
        <v>2.7113383785334715E-2</v>
      </c>
      <c r="C165" s="235">
        <f t="shared" si="6"/>
        <v>2.6737900363339718E-2</v>
      </c>
      <c r="D165" s="235">
        <f t="shared" si="6"/>
        <v>2.7353784601147083E-2</v>
      </c>
      <c r="E165" s="235">
        <f t="shared" si="6"/>
        <v>2.6543235568265412E-2</v>
      </c>
      <c r="F165" s="235">
        <f t="shared" si="6"/>
        <v>2.653343793723854E-2</v>
      </c>
      <c r="G165" s="235">
        <f t="shared" si="6"/>
        <v>2.7850532174477659E-2</v>
      </c>
      <c r="H165" s="235">
        <f t="shared" si="6"/>
        <v>2.670043264841631E-2</v>
      </c>
      <c r="I165" s="235">
        <f t="shared" si="6"/>
        <v>2.6561382308325235E-2</v>
      </c>
      <c r="J165" s="235">
        <f t="shared" si="6"/>
        <v>2.6651332759960775E-2</v>
      </c>
      <c r="K165" s="235">
        <f t="shared" si="6"/>
        <v>2.6750977020432123E-2</v>
      </c>
      <c r="L165" s="235">
        <f t="shared" si="6"/>
        <v>2.6293416348377827E-2</v>
      </c>
      <c r="M165" s="235">
        <f t="shared" si="6"/>
        <v>2.609728546663468E-2</v>
      </c>
      <c r="N165" s="235">
        <f t="shared" si="6"/>
        <v>2.6214030991057458E-2</v>
      </c>
      <c r="O165" s="235">
        <f t="shared" si="6"/>
        <v>2.634365395082109E-2</v>
      </c>
      <c r="P165" s="235">
        <f t="shared" si="6"/>
        <v>2.6230080453633068E-2</v>
      </c>
      <c r="Q165" s="235">
        <f t="shared" si="6"/>
        <v>2.6197059175825137E-2</v>
      </c>
      <c r="R165" s="235">
        <f t="shared" si="6"/>
        <v>2.623717455568602E-2</v>
      </c>
      <c r="S165" s="235">
        <f t="shared" si="6"/>
        <v>2.6245988999568374E-2</v>
      </c>
      <c r="T165" s="235">
        <f t="shared" si="6"/>
        <v>2.6211621261594709E-2</v>
      </c>
      <c r="U165" s="235">
        <f t="shared" si="6"/>
        <v>2.6030460204230978E-2</v>
      </c>
      <c r="V165" s="235">
        <f t="shared" si="6"/>
        <v>2.6134883726989997E-2</v>
      </c>
      <c r="W165" s="235">
        <f t="shared" si="6"/>
        <v>2.593352077804411E-2</v>
      </c>
      <c r="DA165" s="174"/>
    </row>
    <row r="166" spans="1:105" ht="12" customHeight="1" x14ac:dyDescent="0.25">
      <c r="A166" s="202" t="s">
        <v>95</v>
      </c>
      <c r="B166" s="235">
        <f t="shared" ref="B166:W166" si="7">IF(B$9=0,0,B$9/B$5)</f>
        <v>4.9551386012633262E-4</v>
      </c>
      <c r="C166" s="235">
        <f t="shared" si="7"/>
        <v>4.8865166832765287E-4</v>
      </c>
      <c r="D166" s="235">
        <f t="shared" si="7"/>
        <v>4.9990733373935826E-4</v>
      </c>
      <c r="E166" s="235">
        <f t="shared" si="7"/>
        <v>4.8509404878441627E-4</v>
      </c>
      <c r="F166" s="235">
        <f t="shared" si="7"/>
        <v>4.8491499101690707E-4</v>
      </c>
      <c r="G166" s="235">
        <f t="shared" si="7"/>
        <v>5.1089200577281158E-4</v>
      </c>
      <c r="H166" s="235">
        <f t="shared" si="7"/>
        <v>4.8796692266112876E-4</v>
      </c>
      <c r="I166" s="235">
        <f t="shared" si="7"/>
        <v>4.8542569168398732E-4</v>
      </c>
      <c r="J166" s="235">
        <f t="shared" si="7"/>
        <v>4.8706959182802411E-4</v>
      </c>
      <c r="K166" s="235">
        <f t="shared" si="7"/>
        <v>4.8889065232480687E-4</v>
      </c>
      <c r="L166" s="235">
        <f t="shared" si="7"/>
        <v>4.8052844801100029E-4</v>
      </c>
      <c r="M166" s="235">
        <f t="shared" si="7"/>
        <v>4.7694403482701777E-4</v>
      </c>
      <c r="N166" s="235">
        <f t="shared" si="7"/>
        <v>4.7907763150079388E-4</v>
      </c>
      <c r="O166" s="235">
        <f t="shared" si="7"/>
        <v>4.8144657127098284E-4</v>
      </c>
      <c r="P166" s="235">
        <f t="shared" si="7"/>
        <v>4.7937094535703404E-4</v>
      </c>
      <c r="Q166" s="235">
        <f t="shared" si="7"/>
        <v>4.7876746107921583E-4</v>
      </c>
      <c r="R166" s="235">
        <f t="shared" si="7"/>
        <v>4.795005944602305E-4</v>
      </c>
      <c r="S166" s="235">
        <f t="shared" si="7"/>
        <v>4.7966168387450627E-4</v>
      </c>
      <c r="T166" s="235">
        <f t="shared" si="7"/>
        <v>4.790335922042827E-4</v>
      </c>
      <c r="U166" s="235">
        <f t="shared" si="7"/>
        <v>4.7572276182067657E-4</v>
      </c>
      <c r="V166" s="235">
        <f t="shared" si="7"/>
        <v>4.7763116629206129E-4</v>
      </c>
      <c r="W166" s="235">
        <f t="shared" si="7"/>
        <v>4.7395113384356342E-4</v>
      </c>
      <c r="DA166" s="174"/>
    </row>
    <row r="167" spans="1:105" ht="12" customHeight="1" x14ac:dyDescent="0.25">
      <c r="A167" s="56" t="s">
        <v>96</v>
      </c>
      <c r="B167" s="302">
        <f t="shared" ref="B167:W167" si="8">IF(B$10=0,0,B$10/B$5)</f>
        <v>3.3592352020464151E-3</v>
      </c>
      <c r="C167" s="302">
        <f t="shared" si="8"/>
        <v>3.5231547155603719E-3</v>
      </c>
      <c r="D167" s="302">
        <f t="shared" si="8"/>
        <v>3.4161928670970593E-3</v>
      </c>
      <c r="E167" s="302">
        <f t="shared" si="8"/>
        <v>3.6800365988584657E-3</v>
      </c>
      <c r="F167" s="302">
        <f t="shared" si="8"/>
        <v>3.650008099080376E-3</v>
      </c>
      <c r="G167" s="302">
        <f t="shared" si="8"/>
        <v>3.1859957787300488E-3</v>
      </c>
      <c r="H167" s="302">
        <f t="shared" si="8"/>
        <v>3.6163658376514502E-3</v>
      </c>
      <c r="I167" s="302">
        <f t="shared" si="8"/>
        <v>3.7315946788000413E-3</v>
      </c>
      <c r="J167" s="302">
        <f t="shared" si="8"/>
        <v>3.6449854959077011E-3</v>
      </c>
      <c r="K167" s="302">
        <f t="shared" si="8"/>
        <v>3.3850119600309721E-3</v>
      </c>
      <c r="L167" s="302">
        <f t="shared" si="8"/>
        <v>3.7057934783846264E-3</v>
      </c>
      <c r="M167" s="302">
        <f t="shared" si="8"/>
        <v>3.5134214474904992E-3</v>
      </c>
      <c r="N167" s="302">
        <f t="shared" si="8"/>
        <v>3.4714079510727307E-3</v>
      </c>
      <c r="O167" s="302">
        <f t="shared" si="8"/>
        <v>3.4795979239659039E-3</v>
      </c>
      <c r="P167" s="302">
        <f t="shared" si="8"/>
        <v>3.543612302890878E-3</v>
      </c>
      <c r="Q167" s="302">
        <f t="shared" si="8"/>
        <v>3.4390600722567634E-3</v>
      </c>
      <c r="R167" s="302">
        <f t="shared" si="8"/>
        <v>3.411468087348078E-3</v>
      </c>
      <c r="S167" s="302">
        <f t="shared" si="8"/>
        <v>3.4657129303851146E-3</v>
      </c>
      <c r="T167" s="302">
        <f t="shared" si="8"/>
        <v>3.4815811688815538E-3</v>
      </c>
      <c r="U167" s="302">
        <f t="shared" si="8"/>
        <v>3.3349116693961699E-3</v>
      </c>
      <c r="V167" s="302">
        <f t="shared" si="8"/>
        <v>3.1853109214078083E-3</v>
      </c>
      <c r="W167" s="302">
        <f t="shared" si="8"/>
        <v>3.3033421395874609E-3</v>
      </c>
      <c r="DA167" s="68"/>
    </row>
    <row r="168" spans="1:105" ht="12" customHeight="1" x14ac:dyDescent="0.25">
      <c r="A168" s="203" t="s">
        <v>487</v>
      </c>
      <c r="B168" s="303">
        <f t="shared" ref="B168:W168" si="9">IF(B$16=0,0,B$16/B$5)</f>
        <v>0.63469307710972422</v>
      </c>
      <c r="C168" s="303">
        <f t="shared" si="9"/>
        <v>0.62518034259250121</v>
      </c>
      <c r="D168" s="303">
        <f t="shared" si="9"/>
        <v>0.63448845590740777</v>
      </c>
      <c r="E168" s="303">
        <f t="shared" si="9"/>
        <v>0.61079824873634603</v>
      </c>
      <c r="F168" s="303">
        <f t="shared" si="9"/>
        <v>0.61355499027879579</v>
      </c>
      <c r="G168" s="303">
        <f t="shared" si="9"/>
        <v>0.65641522205986413</v>
      </c>
      <c r="H168" s="303">
        <f t="shared" si="9"/>
        <v>0.61668886785247834</v>
      </c>
      <c r="I168" s="303">
        <f t="shared" si="9"/>
        <v>0.60613706278014023</v>
      </c>
      <c r="J168" s="303">
        <f t="shared" si="9"/>
        <v>0.61396081535692271</v>
      </c>
      <c r="K168" s="303">
        <f t="shared" si="9"/>
        <v>0.63747434813453951</v>
      </c>
      <c r="L168" s="303">
        <f t="shared" si="9"/>
        <v>0.60752092089415188</v>
      </c>
      <c r="M168" s="303">
        <f t="shared" si="9"/>
        <v>0.62606827137713972</v>
      </c>
      <c r="N168" s="303">
        <f t="shared" si="9"/>
        <v>0.62975780388936486</v>
      </c>
      <c r="O168" s="303">
        <f t="shared" si="9"/>
        <v>0.62889870112507373</v>
      </c>
      <c r="P168" s="303">
        <f t="shared" si="9"/>
        <v>0.62271163127863705</v>
      </c>
      <c r="Q168" s="303">
        <f t="shared" si="9"/>
        <v>0.632814417741414</v>
      </c>
      <c r="R168" s="303">
        <f t="shared" si="9"/>
        <v>0.63545656984322363</v>
      </c>
      <c r="S168" s="303">
        <f t="shared" si="9"/>
        <v>0.63017151058041077</v>
      </c>
      <c r="T168" s="303">
        <f t="shared" si="9"/>
        <v>0.62870639863459177</v>
      </c>
      <c r="U168" s="303">
        <f t="shared" si="9"/>
        <v>0.64327706709564847</v>
      </c>
      <c r="V168" s="303">
        <f t="shared" si="9"/>
        <v>0.65788875700671356</v>
      </c>
      <c r="W168" s="303">
        <f t="shared" si="9"/>
        <v>0.64642803325659182</v>
      </c>
      <c r="DA168" s="175"/>
    </row>
    <row r="169" spans="1:105" ht="12" customHeight="1" x14ac:dyDescent="0.25">
      <c r="A169" s="41" t="s">
        <v>499</v>
      </c>
      <c r="B169" s="237">
        <f t="shared" ref="B169:W169" si="10">IF(B$27=0,0,B$27/B$5)</f>
        <v>0.33264428578175664</v>
      </c>
      <c r="C169" s="237">
        <f t="shared" si="10"/>
        <v>0.34239891297442138</v>
      </c>
      <c r="D169" s="237">
        <f t="shared" si="10"/>
        <v>0.33253213070766158</v>
      </c>
      <c r="E169" s="237">
        <f t="shared" si="10"/>
        <v>0.356834513321237</v>
      </c>
      <c r="F169" s="237">
        <f t="shared" si="10"/>
        <v>0.35411838928958611</v>
      </c>
      <c r="G169" s="237">
        <f t="shared" si="10"/>
        <v>0.31029130698893043</v>
      </c>
      <c r="H169" s="237">
        <f t="shared" si="10"/>
        <v>0.3508376706714994</v>
      </c>
      <c r="I169" s="237">
        <f t="shared" si="10"/>
        <v>0.36142452869832103</v>
      </c>
      <c r="J169" s="237">
        <f t="shared" si="10"/>
        <v>0.35359016932221293</v>
      </c>
      <c r="K169" s="237">
        <f t="shared" si="10"/>
        <v>0.33022891729541182</v>
      </c>
      <c r="L169" s="237">
        <f t="shared" si="10"/>
        <v>0.36035608204819303</v>
      </c>
      <c r="M169" s="237">
        <f t="shared" si="10"/>
        <v>0.34221307647633809</v>
      </c>
      <c r="N169" s="237">
        <f t="shared" si="10"/>
        <v>0.33843938209820662</v>
      </c>
      <c r="O169" s="237">
        <f t="shared" si="10"/>
        <v>0.33915020194818779</v>
      </c>
      <c r="P169" s="237">
        <f t="shared" si="10"/>
        <v>0.34539600453794611</v>
      </c>
      <c r="Q169" s="237">
        <f t="shared" si="10"/>
        <v>0.33543345879760961</v>
      </c>
      <c r="R169" s="237">
        <f t="shared" si="10"/>
        <v>0.33277554307788199</v>
      </c>
      <c r="S169" s="237">
        <f t="shared" si="10"/>
        <v>0.33799683108834933</v>
      </c>
      <c r="T169" s="237">
        <f t="shared" si="10"/>
        <v>0.33948321850471391</v>
      </c>
      <c r="U169" s="237">
        <f t="shared" si="10"/>
        <v>0.32525501344757596</v>
      </c>
      <c r="V169" s="237">
        <f t="shared" si="10"/>
        <v>0.31068006620377658</v>
      </c>
      <c r="W169" s="237">
        <f t="shared" si="10"/>
        <v>0.32224038629075791</v>
      </c>
      <c r="DA169" s="97"/>
    </row>
    <row r="170" spans="1:105" ht="12" customHeight="1" x14ac:dyDescent="0.25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DA170" s="120"/>
    </row>
    <row r="171" spans="1:105" ht="12" customHeight="1" x14ac:dyDescent="0.25">
      <c r="A171" s="35" t="s">
        <v>44</v>
      </c>
      <c r="B171" s="234">
        <f t="shared" ref="B171:W171" si="11">SUM(B$172:B$177,B$179:B$180,B$182:B$184)</f>
        <v>0.99999999999999989</v>
      </c>
      <c r="C171" s="234">
        <f t="shared" si="11"/>
        <v>0.99999999999999978</v>
      </c>
      <c r="D171" s="234">
        <f t="shared" si="11"/>
        <v>1.0000000000000002</v>
      </c>
      <c r="E171" s="234">
        <f t="shared" si="11"/>
        <v>0.99999999999999978</v>
      </c>
      <c r="F171" s="234">
        <f t="shared" si="11"/>
        <v>1.0000000000000002</v>
      </c>
      <c r="G171" s="234">
        <f t="shared" si="11"/>
        <v>0.99999999999999944</v>
      </c>
      <c r="H171" s="234">
        <f t="shared" si="11"/>
        <v>1.0000000000000004</v>
      </c>
      <c r="I171" s="234">
        <f t="shared" si="11"/>
        <v>1</v>
      </c>
      <c r="J171" s="234">
        <f t="shared" si="11"/>
        <v>1.0000000000000004</v>
      </c>
      <c r="K171" s="234">
        <f t="shared" si="11"/>
        <v>1</v>
      </c>
      <c r="L171" s="234">
        <f t="shared" si="11"/>
        <v>0.99999999999999989</v>
      </c>
      <c r="M171" s="234">
        <f t="shared" si="11"/>
        <v>1.0000000000000002</v>
      </c>
      <c r="N171" s="234">
        <f t="shared" si="11"/>
        <v>1</v>
      </c>
      <c r="O171" s="234">
        <f t="shared" si="11"/>
        <v>0.99999999999999956</v>
      </c>
      <c r="P171" s="234">
        <f t="shared" si="11"/>
        <v>1.0000000000000004</v>
      </c>
      <c r="Q171" s="234">
        <f t="shared" si="11"/>
        <v>0.99999999999999989</v>
      </c>
      <c r="R171" s="234">
        <f t="shared" si="11"/>
        <v>1.0000000000000002</v>
      </c>
      <c r="S171" s="234">
        <f t="shared" si="11"/>
        <v>0.99999999999999989</v>
      </c>
      <c r="T171" s="234">
        <f t="shared" si="11"/>
        <v>1.0000000000000002</v>
      </c>
      <c r="U171" s="234">
        <f t="shared" si="11"/>
        <v>0.99999999999999967</v>
      </c>
      <c r="V171" s="234">
        <f t="shared" si="11"/>
        <v>1.0000000000000002</v>
      </c>
      <c r="W171" s="234">
        <f t="shared" si="11"/>
        <v>0.99999999999999944</v>
      </c>
      <c r="DA171" s="95"/>
    </row>
    <row r="172" spans="1:105" ht="12" customHeight="1" x14ac:dyDescent="0.25">
      <c r="A172" s="55" t="s">
        <v>92</v>
      </c>
      <c r="B172" s="301">
        <f t="shared" ref="B172:W172" si="12">IF(B$35=0,0,B$35/B$34)</f>
        <v>9.8411621463143019E-4</v>
      </c>
      <c r="C172" s="301">
        <f t="shared" si="12"/>
        <v>9.777440638294476E-4</v>
      </c>
      <c r="D172" s="301">
        <f t="shared" si="12"/>
        <v>9.7793715496619191E-4</v>
      </c>
      <c r="E172" s="301">
        <f t="shared" si="12"/>
        <v>9.7397308853776723E-4</v>
      </c>
      <c r="F172" s="301">
        <f t="shared" si="12"/>
        <v>9.742666452362995E-4</v>
      </c>
      <c r="G172" s="301">
        <f t="shared" si="12"/>
        <v>9.7980222514607702E-4</v>
      </c>
      <c r="H172" s="301">
        <f t="shared" si="12"/>
        <v>9.7552514581573479E-4</v>
      </c>
      <c r="I172" s="301">
        <f t="shared" si="12"/>
        <v>9.736434273623514E-4</v>
      </c>
      <c r="J172" s="301">
        <f t="shared" si="12"/>
        <v>9.7528790365117486E-4</v>
      </c>
      <c r="K172" s="301">
        <f t="shared" si="12"/>
        <v>9.8066097087221287E-4</v>
      </c>
      <c r="L172" s="301">
        <f t="shared" si="12"/>
        <v>9.7283323442565921E-4</v>
      </c>
      <c r="M172" s="301">
        <f t="shared" si="12"/>
        <v>9.7318735149709936E-4</v>
      </c>
      <c r="N172" s="301">
        <f t="shared" si="12"/>
        <v>9.7487735662736259E-4</v>
      </c>
      <c r="O172" s="301">
        <f t="shared" si="12"/>
        <v>9.7532119393200177E-4</v>
      </c>
      <c r="P172" s="301">
        <f t="shared" si="12"/>
        <v>9.7236273364633276E-4</v>
      </c>
      <c r="Q172" s="301">
        <f t="shared" si="12"/>
        <v>9.7222197177062805E-4</v>
      </c>
      <c r="R172" s="301">
        <f t="shared" si="12"/>
        <v>9.7567102768787901E-4</v>
      </c>
      <c r="S172" s="301">
        <f t="shared" si="12"/>
        <v>9.706724802306724E-4</v>
      </c>
      <c r="T172" s="301">
        <f t="shared" si="12"/>
        <v>9.748281136436474E-4</v>
      </c>
      <c r="U172" s="301">
        <f t="shared" si="12"/>
        <v>9.7420262787269651E-4</v>
      </c>
      <c r="V172" s="301">
        <f t="shared" si="12"/>
        <v>9.7314756618503868E-4</v>
      </c>
      <c r="W172" s="301">
        <f t="shared" si="12"/>
        <v>9.5797698131205313E-4</v>
      </c>
      <c r="DA172" s="67"/>
    </row>
    <row r="173" spans="1:105" ht="12" customHeight="1" x14ac:dyDescent="0.25">
      <c r="A173" s="202" t="s">
        <v>93</v>
      </c>
      <c r="B173" s="235">
        <f t="shared" ref="B173:W173" si="13">IF(B$36=0,0,B$36/B$34)</f>
        <v>1.1867250518425338E-4</v>
      </c>
      <c r="C173" s="235">
        <f t="shared" si="13"/>
        <v>1.1790410091670834E-4</v>
      </c>
      <c r="D173" s="235">
        <f t="shared" si="13"/>
        <v>1.179273853709076E-4</v>
      </c>
      <c r="E173" s="235">
        <f t="shared" si="13"/>
        <v>1.1744936693488968E-4</v>
      </c>
      <c r="F173" s="235">
        <f t="shared" si="13"/>
        <v>1.1748476631995267E-4</v>
      </c>
      <c r="G173" s="235">
        <f t="shared" si="13"/>
        <v>1.1815229026252581E-4</v>
      </c>
      <c r="H173" s="235">
        <f t="shared" si="13"/>
        <v>1.1763652625878604E-4</v>
      </c>
      <c r="I173" s="235">
        <f t="shared" si="13"/>
        <v>1.1740961378687027E-4</v>
      </c>
      <c r="J173" s="235">
        <f t="shared" si="13"/>
        <v>1.1760791772497152E-4</v>
      </c>
      <c r="K173" s="235">
        <f t="shared" si="13"/>
        <v>1.1825584460409814E-4</v>
      </c>
      <c r="L173" s="235">
        <f t="shared" si="13"/>
        <v>1.1731191432409299E-4</v>
      </c>
      <c r="M173" s="235">
        <f t="shared" si="13"/>
        <v>1.1735461655719475E-4</v>
      </c>
      <c r="N173" s="235">
        <f t="shared" si="13"/>
        <v>1.1755841072255929E-4</v>
      </c>
      <c r="O173" s="235">
        <f t="shared" si="13"/>
        <v>1.176119321299425E-4</v>
      </c>
      <c r="P173" s="235">
        <f t="shared" si="13"/>
        <v>1.1745342466610198E-4</v>
      </c>
      <c r="Q173" s="235">
        <f t="shared" si="13"/>
        <v>1.1760823507273744E-4</v>
      </c>
      <c r="R173" s="235">
        <f t="shared" si="13"/>
        <v>1.1765411784702624E-4</v>
      </c>
      <c r="S173" s="235">
        <f t="shared" si="13"/>
        <v>1.1763993054377786E-4</v>
      </c>
      <c r="T173" s="235">
        <f t="shared" si="13"/>
        <v>1.1755247261468814E-4</v>
      </c>
      <c r="U173" s="235">
        <f t="shared" si="13"/>
        <v>1.1747704660067446E-4</v>
      </c>
      <c r="V173" s="235">
        <f t="shared" si="13"/>
        <v>1.1734981893006327E-4</v>
      </c>
      <c r="W173" s="235">
        <f t="shared" si="13"/>
        <v>1.1778271980765874E-4</v>
      </c>
      <c r="DA173" s="174"/>
    </row>
    <row r="174" spans="1:105" ht="12" customHeight="1" x14ac:dyDescent="0.25">
      <c r="A174" s="202" t="s">
        <v>94</v>
      </c>
      <c r="B174" s="235">
        <f t="shared" ref="B174:W174" si="14">IF(B$37=0,0,B$37/B$34)</f>
        <v>1.906894026812592E-2</v>
      </c>
      <c r="C174" s="235">
        <f t="shared" si="14"/>
        <v>1.8945468912592984E-2</v>
      </c>
      <c r="D174" s="235">
        <f t="shared" si="14"/>
        <v>1.8949210384685555E-2</v>
      </c>
      <c r="E174" s="235">
        <f t="shared" si="14"/>
        <v>1.8872399795835704E-2</v>
      </c>
      <c r="F174" s="235">
        <f t="shared" si="14"/>
        <v>1.8878087960573147E-2</v>
      </c>
      <c r="G174" s="235">
        <f t="shared" si="14"/>
        <v>1.8985349319627701E-2</v>
      </c>
      <c r="H174" s="235">
        <f t="shared" si="14"/>
        <v>1.8902473568715623E-2</v>
      </c>
      <c r="I174" s="235">
        <f t="shared" si="14"/>
        <v>1.8866012044908273E-2</v>
      </c>
      <c r="J174" s="235">
        <f t="shared" si="14"/>
        <v>1.8897876594701969E-2</v>
      </c>
      <c r="K174" s="235">
        <f t="shared" si="14"/>
        <v>1.9001988991562514E-2</v>
      </c>
      <c r="L174" s="235">
        <f t="shared" si="14"/>
        <v>1.8850313166578907E-2</v>
      </c>
      <c r="M174" s="235">
        <f t="shared" si="14"/>
        <v>1.8857174792454832E-2</v>
      </c>
      <c r="N174" s="235">
        <f t="shared" si="14"/>
        <v>1.8889921541672731E-2</v>
      </c>
      <c r="O174" s="235">
        <f t="shared" si="14"/>
        <v>1.8898521651014598E-2</v>
      </c>
      <c r="P174" s="235">
        <f t="shared" si="14"/>
        <v>1.879622418686732E-2</v>
      </c>
      <c r="Q174" s="235">
        <f t="shared" si="14"/>
        <v>1.8754530383160002E-2</v>
      </c>
      <c r="R174" s="235">
        <f t="shared" si="14"/>
        <v>1.8905300280301879E-2</v>
      </c>
      <c r="S174" s="235">
        <f t="shared" si="14"/>
        <v>1.8765142656962608E-2</v>
      </c>
      <c r="T174" s="235">
        <f t="shared" si="14"/>
        <v>1.8888967374368983E-2</v>
      </c>
      <c r="U174" s="235">
        <f t="shared" si="14"/>
        <v>1.8876847514308251E-2</v>
      </c>
      <c r="V174" s="235">
        <f t="shared" si="14"/>
        <v>1.8856403883767456E-2</v>
      </c>
      <c r="W174" s="235">
        <f t="shared" si="14"/>
        <v>1.8520474756101975E-2</v>
      </c>
      <c r="DA174" s="174"/>
    </row>
    <row r="175" spans="1:105" ht="12" customHeight="1" x14ac:dyDescent="0.25">
      <c r="A175" s="202" t="s">
        <v>95</v>
      </c>
      <c r="B175" s="235">
        <f t="shared" ref="B175:W175" si="15">IF(B$38=0,0,B$38/B$34)</f>
        <v>3.2538918738244559E-4</v>
      </c>
      <c r="C175" s="235">
        <f t="shared" si="15"/>
        <v>3.2328229295218577E-4</v>
      </c>
      <c r="D175" s="235">
        <f t="shared" si="15"/>
        <v>3.2334613680227357E-4</v>
      </c>
      <c r="E175" s="235">
        <f t="shared" si="15"/>
        <v>3.2203545384156419E-4</v>
      </c>
      <c r="F175" s="235">
        <f t="shared" si="15"/>
        <v>3.2213251572731105E-4</v>
      </c>
      <c r="G175" s="235">
        <f t="shared" si="15"/>
        <v>3.2396280550584872E-4</v>
      </c>
      <c r="H175" s="235">
        <f t="shared" si="15"/>
        <v>3.2254862764049191E-4</v>
      </c>
      <c r="I175" s="235">
        <f t="shared" si="15"/>
        <v>3.2192645433481358E-4</v>
      </c>
      <c r="J175" s="235">
        <f t="shared" si="15"/>
        <v>3.2247018564960587E-4</v>
      </c>
      <c r="K175" s="235">
        <f t="shared" si="15"/>
        <v>3.2424674206724352E-4</v>
      </c>
      <c r="L175" s="235">
        <f t="shared" si="15"/>
        <v>3.2165857131716399E-4</v>
      </c>
      <c r="M175" s="235">
        <f t="shared" si="15"/>
        <v>3.2177565694628118E-4</v>
      </c>
      <c r="N175" s="235">
        <f t="shared" si="15"/>
        <v>3.2233444196357123E-4</v>
      </c>
      <c r="O175" s="235">
        <f t="shared" si="15"/>
        <v>3.2248119278195978E-4</v>
      </c>
      <c r="P175" s="235">
        <f t="shared" si="15"/>
        <v>3.2204657977052075E-4</v>
      </c>
      <c r="Q175" s="235">
        <f t="shared" si="15"/>
        <v>3.2247105578824079E-4</v>
      </c>
      <c r="R175" s="235">
        <f t="shared" si="15"/>
        <v>3.2259686217125683E-4</v>
      </c>
      <c r="S175" s="235">
        <f t="shared" si="15"/>
        <v>3.2255796187950043E-4</v>
      </c>
      <c r="T175" s="235">
        <f t="shared" si="15"/>
        <v>3.2231816021328902E-4</v>
      </c>
      <c r="U175" s="235">
        <f t="shared" si="15"/>
        <v>3.2211134896101702E-4</v>
      </c>
      <c r="V175" s="235">
        <f t="shared" si="15"/>
        <v>3.2176250229018575E-4</v>
      </c>
      <c r="W175" s="235">
        <f t="shared" si="15"/>
        <v>3.2361358598171762E-4</v>
      </c>
      <c r="DA175" s="174"/>
    </row>
    <row r="176" spans="1:105" ht="12" customHeight="1" x14ac:dyDescent="0.25">
      <c r="A176" s="56" t="s">
        <v>96</v>
      </c>
      <c r="B176" s="302">
        <f t="shared" ref="B176:W176" si="16">IF(B$39=0,0,B$39/B$34)</f>
        <v>2.9686333893345161E-3</v>
      </c>
      <c r="C176" s="302">
        <f t="shared" si="16"/>
        <v>2.8778124635822321E-3</v>
      </c>
      <c r="D176" s="302">
        <f t="shared" si="16"/>
        <v>2.8920967197169417E-3</v>
      </c>
      <c r="E176" s="302">
        <f t="shared" si="16"/>
        <v>2.8088976088400932E-3</v>
      </c>
      <c r="F176" s="302">
        <f t="shared" si="16"/>
        <v>2.8177669548909274E-3</v>
      </c>
      <c r="G176" s="302">
        <f t="shared" si="16"/>
        <v>2.8965053854369577E-3</v>
      </c>
      <c r="H176" s="302">
        <f t="shared" si="16"/>
        <v>2.8305771104586088E-3</v>
      </c>
      <c r="I176" s="302">
        <f t="shared" si="16"/>
        <v>2.7948422249782522E-3</v>
      </c>
      <c r="J176" s="302">
        <f t="shared" si="16"/>
        <v>2.8189103129618179E-3</v>
      </c>
      <c r="K176" s="302">
        <f t="shared" si="16"/>
        <v>2.9803752806859341E-3</v>
      </c>
      <c r="L176" s="302">
        <f t="shared" si="16"/>
        <v>2.7910604577944835E-3</v>
      </c>
      <c r="M176" s="302">
        <f t="shared" si="16"/>
        <v>2.794113555913416E-3</v>
      </c>
      <c r="N176" s="302">
        <f t="shared" si="16"/>
        <v>2.8375540361967239E-3</v>
      </c>
      <c r="O176" s="302">
        <f t="shared" si="16"/>
        <v>2.8577150175269008E-3</v>
      </c>
      <c r="P176" s="302">
        <f t="shared" si="16"/>
        <v>2.825761614385944E-3</v>
      </c>
      <c r="Q176" s="302">
        <f t="shared" si="16"/>
        <v>2.8781733164827427E-3</v>
      </c>
      <c r="R176" s="302">
        <f t="shared" si="16"/>
        <v>2.8895334761607234E-3</v>
      </c>
      <c r="S176" s="302">
        <f t="shared" si="16"/>
        <v>2.8825710825709137E-3</v>
      </c>
      <c r="T176" s="302">
        <f t="shared" si="16"/>
        <v>2.8600230751660181E-3</v>
      </c>
      <c r="U176" s="302">
        <f t="shared" si="16"/>
        <v>2.8573363877449957E-3</v>
      </c>
      <c r="V176" s="302">
        <f t="shared" si="16"/>
        <v>2.8516464405103342E-3</v>
      </c>
      <c r="W176" s="302">
        <f t="shared" si="16"/>
        <v>2.8864096274806E-3</v>
      </c>
      <c r="DA176" s="68"/>
    </row>
    <row r="177" spans="1:105" ht="12" customHeight="1" x14ac:dyDescent="0.25">
      <c r="A177" s="203" t="s">
        <v>517</v>
      </c>
      <c r="B177" s="303">
        <f t="shared" ref="B177:W177" si="17">IF(B$45=0,0,B$45/B$34)</f>
        <v>0.8420268764072194</v>
      </c>
      <c r="C177" s="303">
        <f t="shared" si="17"/>
        <v>0.84871803523082623</v>
      </c>
      <c r="D177" s="303">
        <f t="shared" si="17"/>
        <v>0.84697098333128096</v>
      </c>
      <c r="E177" s="303">
        <f t="shared" si="17"/>
        <v>0.85288419796801751</v>
      </c>
      <c r="F177" s="303">
        <f t="shared" si="17"/>
        <v>0.85225761930902533</v>
      </c>
      <c r="G177" s="303">
        <f t="shared" si="17"/>
        <v>0.84446560106252477</v>
      </c>
      <c r="H177" s="303">
        <f t="shared" si="17"/>
        <v>0.85150835435582217</v>
      </c>
      <c r="I177" s="303">
        <f t="shared" si="17"/>
        <v>0.85394286843940892</v>
      </c>
      <c r="J177" s="303">
        <f t="shared" si="17"/>
        <v>0.85224442478995655</v>
      </c>
      <c r="K177" s="303">
        <f t="shared" si="17"/>
        <v>0.84297284911440884</v>
      </c>
      <c r="L177" s="303">
        <f t="shared" si="17"/>
        <v>0.85360775211935325</v>
      </c>
      <c r="M177" s="303">
        <f t="shared" si="17"/>
        <v>0.85168631632774494</v>
      </c>
      <c r="N177" s="303">
        <f t="shared" si="17"/>
        <v>0.84958046562447054</v>
      </c>
      <c r="O177" s="303">
        <f t="shared" si="17"/>
        <v>0.84887798054284536</v>
      </c>
      <c r="P177" s="303">
        <f t="shared" si="17"/>
        <v>0.85079216216901565</v>
      </c>
      <c r="Q177" s="303">
        <f t="shared" si="17"/>
        <v>0.84776091946854637</v>
      </c>
      <c r="R177" s="303">
        <f t="shared" si="17"/>
        <v>0.84688650113209629</v>
      </c>
      <c r="S177" s="303">
        <f t="shared" si="17"/>
        <v>0.84786111943069786</v>
      </c>
      <c r="T177" s="303">
        <f t="shared" si="17"/>
        <v>0.84876812188934403</v>
      </c>
      <c r="U177" s="303">
        <f t="shared" si="17"/>
        <v>0.84733227590969074</v>
      </c>
      <c r="V177" s="303">
        <f t="shared" si="17"/>
        <v>0.84590405801549484</v>
      </c>
      <c r="W177" s="303">
        <f t="shared" si="17"/>
        <v>0.84623724686998991</v>
      </c>
      <c r="DA177" s="175"/>
    </row>
    <row r="178" spans="1:105" ht="12" customHeight="1" x14ac:dyDescent="0.25">
      <c r="A178" s="203" t="s">
        <v>519</v>
      </c>
      <c r="B178" s="303">
        <f t="shared" ref="B178:W178" si="18">IF(B$46=0,0,B$46/B$34)</f>
        <v>0.10217413456079703</v>
      </c>
      <c r="C178" s="303">
        <f t="shared" si="18"/>
        <v>9.7209318053950972E-2</v>
      </c>
      <c r="D178" s="303">
        <f t="shared" si="18"/>
        <v>9.7847287705788599E-2</v>
      </c>
      <c r="E178" s="303">
        <f t="shared" si="18"/>
        <v>9.4666292509729286E-2</v>
      </c>
      <c r="F178" s="303">
        <f t="shared" si="18"/>
        <v>9.5017690217437917E-2</v>
      </c>
      <c r="G178" s="303">
        <f t="shared" si="18"/>
        <v>9.8049074404312181E-2</v>
      </c>
      <c r="H178" s="303">
        <f t="shared" si="18"/>
        <v>9.5445091051612335E-2</v>
      </c>
      <c r="I178" s="303">
        <f t="shared" si="18"/>
        <v>9.4086042102043396E-2</v>
      </c>
      <c r="J178" s="303">
        <f t="shared" si="18"/>
        <v>9.5045242102532679E-2</v>
      </c>
      <c r="K178" s="303">
        <f t="shared" si="18"/>
        <v>0.10105797488301001</v>
      </c>
      <c r="L178" s="303">
        <f t="shared" si="18"/>
        <v>9.4333214329175394E-2</v>
      </c>
      <c r="M178" s="303">
        <f t="shared" si="18"/>
        <v>9.4592161618769321E-2</v>
      </c>
      <c r="N178" s="303">
        <f t="shared" si="18"/>
        <v>9.615328485826366E-2</v>
      </c>
      <c r="O178" s="303">
        <f t="shared" si="18"/>
        <v>9.6811439840197522E-2</v>
      </c>
      <c r="P178" s="303">
        <f t="shared" si="18"/>
        <v>9.5730730994364521E-2</v>
      </c>
      <c r="Q178" s="303">
        <f t="shared" si="18"/>
        <v>9.7572696268206083E-2</v>
      </c>
      <c r="R178" s="303">
        <f t="shared" si="18"/>
        <v>9.7967621313779549E-2</v>
      </c>
      <c r="S178" s="303">
        <f t="shared" si="18"/>
        <v>9.771130478589804E-2</v>
      </c>
      <c r="T178" s="303">
        <f t="shared" si="18"/>
        <v>9.6929521445020123E-2</v>
      </c>
      <c r="U178" s="303">
        <f t="shared" si="18"/>
        <v>9.6860293614958265E-2</v>
      </c>
      <c r="V178" s="303">
        <f t="shared" si="18"/>
        <v>9.6672284661184701E-2</v>
      </c>
      <c r="W178" s="303">
        <f t="shared" si="18"/>
        <v>9.7865387859768282E-2</v>
      </c>
      <c r="DA178" s="175"/>
    </row>
    <row r="179" spans="1:105" ht="12" customHeight="1" x14ac:dyDescent="0.25">
      <c r="A179" s="62" t="s">
        <v>521</v>
      </c>
      <c r="B179" s="304">
        <f t="shared" ref="B179:W179" si="19">IF(B$47=0,0,B$47/B$34)</f>
        <v>5.9390132318444977E-2</v>
      </c>
      <c r="C179" s="304">
        <f t="shared" si="19"/>
        <v>4.1262872247128449E-2</v>
      </c>
      <c r="D179" s="304">
        <f t="shared" si="19"/>
        <v>3.8353767315641087E-2</v>
      </c>
      <c r="E179" s="304">
        <f t="shared" si="19"/>
        <v>2.9814632560536104E-2</v>
      </c>
      <c r="F179" s="304">
        <f t="shared" si="19"/>
        <v>3.0839420004973424E-2</v>
      </c>
      <c r="G179" s="304">
        <f t="shared" si="19"/>
        <v>4.0031543577732344E-2</v>
      </c>
      <c r="H179" s="304">
        <f t="shared" si="19"/>
        <v>3.415178543435448E-2</v>
      </c>
      <c r="I179" s="304">
        <f t="shared" si="19"/>
        <v>2.9020774096999082E-2</v>
      </c>
      <c r="J179" s="304">
        <f t="shared" si="19"/>
        <v>3.4135746171221337E-2</v>
      </c>
      <c r="K179" s="304">
        <f t="shared" si="19"/>
        <v>5.1333678891157274E-2</v>
      </c>
      <c r="L179" s="304">
        <f t="shared" si="19"/>
        <v>2.8361639543161055E-2</v>
      </c>
      <c r="M179" s="304">
        <f t="shared" si="19"/>
        <v>3.1037373436749185E-2</v>
      </c>
      <c r="N179" s="304">
        <f t="shared" si="19"/>
        <v>3.6117820888023178E-2</v>
      </c>
      <c r="O179" s="304">
        <f t="shared" si="19"/>
        <v>3.64857573923573E-2</v>
      </c>
      <c r="P179" s="304">
        <f t="shared" si="19"/>
        <v>3.263644532931681E-2</v>
      </c>
      <c r="Q179" s="304">
        <f t="shared" si="19"/>
        <v>3.6547460337924914E-2</v>
      </c>
      <c r="R179" s="304">
        <f t="shared" si="19"/>
        <v>3.8191113945880942E-2</v>
      </c>
      <c r="S179" s="304">
        <f t="shared" si="19"/>
        <v>3.7292309218459656E-2</v>
      </c>
      <c r="T179" s="304">
        <f t="shared" si="19"/>
        <v>3.5562066558214138E-2</v>
      </c>
      <c r="U179" s="304">
        <f t="shared" si="19"/>
        <v>3.4008569354608442E-2</v>
      </c>
      <c r="V179" s="304">
        <f t="shared" si="19"/>
        <v>2.9058303604614224E-2</v>
      </c>
      <c r="W179" s="304">
        <f t="shared" si="19"/>
        <v>3.1550905542296073E-2</v>
      </c>
      <c r="DA179" s="72"/>
    </row>
    <row r="180" spans="1:105" ht="12" customHeight="1" x14ac:dyDescent="0.25">
      <c r="A180" s="62" t="s">
        <v>527</v>
      </c>
      <c r="B180" s="304">
        <f t="shared" ref="B180:W180" si="20">IF(B$52=0,0,B$52/B$34)</f>
        <v>4.2784002242352084E-2</v>
      </c>
      <c r="C180" s="304">
        <f t="shared" si="20"/>
        <v>5.5946445806822523E-2</v>
      </c>
      <c r="D180" s="304">
        <f t="shared" si="20"/>
        <v>5.9493520390147513E-2</v>
      </c>
      <c r="E180" s="304">
        <f t="shared" si="20"/>
        <v>6.4851659949193188E-2</v>
      </c>
      <c r="F180" s="304">
        <f t="shared" si="20"/>
        <v>6.4178270212464486E-2</v>
      </c>
      <c r="G180" s="304">
        <f t="shared" si="20"/>
        <v>5.8017530826579851E-2</v>
      </c>
      <c r="H180" s="304">
        <f t="shared" si="20"/>
        <v>6.1293305617257828E-2</v>
      </c>
      <c r="I180" s="304">
        <f t="shared" si="20"/>
        <v>6.5065268005044308E-2</v>
      </c>
      <c r="J180" s="304">
        <f t="shared" si="20"/>
        <v>6.0909495931311355E-2</v>
      </c>
      <c r="K180" s="304">
        <f t="shared" si="20"/>
        <v>4.9724295991852741E-2</v>
      </c>
      <c r="L180" s="304">
        <f t="shared" si="20"/>
        <v>6.5971574786014328E-2</v>
      </c>
      <c r="M180" s="304">
        <f t="shared" si="20"/>
        <v>6.3554788182020081E-2</v>
      </c>
      <c r="N180" s="304">
        <f t="shared" si="20"/>
        <v>6.0035463970240469E-2</v>
      </c>
      <c r="O180" s="304">
        <f t="shared" si="20"/>
        <v>6.0325682447840229E-2</v>
      </c>
      <c r="P180" s="304">
        <f t="shared" si="20"/>
        <v>6.3094285665047697E-2</v>
      </c>
      <c r="Q180" s="304">
        <f t="shared" si="20"/>
        <v>6.1025235930281203E-2</v>
      </c>
      <c r="R180" s="304">
        <f t="shared" si="20"/>
        <v>5.9776507367898586E-2</v>
      </c>
      <c r="S180" s="304">
        <f t="shared" si="20"/>
        <v>6.0418995567438384E-2</v>
      </c>
      <c r="T180" s="304">
        <f t="shared" si="20"/>
        <v>6.1367454886805985E-2</v>
      </c>
      <c r="U180" s="304">
        <f t="shared" si="20"/>
        <v>6.2851724260349837E-2</v>
      </c>
      <c r="V180" s="304">
        <f t="shared" si="20"/>
        <v>6.7613981056570474E-2</v>
      </c>
      <c r="W180" s="304">
        <f t="shared" si="20"/>
        <v>6.6314482317472181E-2</v>
      </c>
      <c r="DA180" s="72"/>
    </row>
    <row r="181" spans="1:105" ht="12" customHeight="1" x14ac:dyDescent="0.25">
      <c r="A181" s="203" t="s">
        <v>529</v>
      </c>
      <c r="B181" s="303">
        <f t="shared" ref="B181:W181" si="21">IF(B$53=0,0,B$53/B$34)</f>
        <v>3.2333237467324902E-2</v>
      </c>
      <c r="C181" s="303">
        <f t="shared" si="21"/>
        <v>3.0830434881349088E-2</v>
      </c>
      <c r="D181" s="303">
        <f t="shared" si="21"/>
        <v>3.1921211181388784E-2</v>
      </c>
      <c r="E181" s="303">
        <f t="shared" si="21"/>
        <v>2.9354754208263112E-2</v>
      </c>
      <c r="F181" s="303">
        <f t="shared" si="21"/>
        <v>2.9614951630789293E-2</v>
      </c>
      <c r="G181" s="303">
        <f t="shared" si="21"/>
        <v>3.418155250718341E-2</v>
      </c>
      <c r="H181" s="303">
        <f t="shared" si="21"/>
        <v>2.9897793613676681E-2</v>
      </c>
      <c r="I181" s="303">
        <f t="shared" si="21"/>
        <v>2.8897255693177176E-2</v>
      </c>
      <c r="J181" s="303">
        <f t="shared" si="21"/>
        <v>2.9578180192821706E-2</v>
      </c>
      <c r="K181" s="303">
        <f t="shared" si="21"/>
        <v>3.2563648172789089E-2</v>
      </c>
      <c r="L181" s="303">
        <f t="shared" si="21"/>
        <v>2.9005856207030951E-2</v>
      </c>
      <c r="M181" s="303">
        <f t="shared" si="21"/>
        <v>3.0657916080117142E-2</v>
      </c>
      <c r="N181" s="303">
        <f t="shared" si="21"/>
        <v>3.1124003730082998E-2</v>
      </c>
      <c r="O181" s="303">
        <f t="shared" si="21"/>
        <v>3.1138928629571322E-2</v>
      </c>
      <c r="P181" s="303">
        <f t="shared" si="21"/>
        <v>3.0443258297284177E-2</v>
      </c>
      <c r="Q181" s="303">
        <f t="shared" si="21"/>
        <v>3.1621379300973002E-2</v>
      </c>
      <c r="R181" s="303">
        <f t="shared" si="21"/>
        <v>3.1935121789955556E-2</v>
      </c>
      <c r="S181" s="303">
        <f t="shared" si="21"/>
        <v>3.1368991671216533E-2</v>
      </c>
      <c r="T181" s="303">
        <f t="shared" si="21"/>
        <v>3.1138667469629532E-2</v>
      </c>
      <c r="U181" s="303">
        <f t="shared" si="21"/>
        <v>3.2659455549863131E-2</v>
      </c>
      <c r="V181" s="303">
        <f t="shared" si="21"/>
        <v>3.4303347111637711E-2</v>
      </c>
      <c r="W181" s="303">
        <f t="shared" si="21"/>
        <v>3.3091107599557204E-2</v>
      </c>
      <c r="DA181" s="175"/>
    </row>
    <row r="182" spans="1:105" ht="12" customHeight="1" x14ac:dyDescent="0.25">
      <c r="A182" s="62" t="s">
        <v>530</v>
      </c>
      <c r="B182" s="304">
        <f t="shared" ref="B182:W182" si="22">IF(B$54=0,0,B$54/B$34)</f>
        <v>6.142509047514383E-3</v>
      </c>
      <c r="C182" s="304">
        <f t="shared" si="22"/>
        <v>4.4600810116383364E-3</v>
      </c>
      <c r="D182" s="304">
        <f t="shared" si="22"/>
        <v>4.1504390670119738E-3</v>
      </c>
      <c r="E182" s="304">
        <f t="shared" si="22"/>
        <v>3.3267431763667438E-3</v>
      </c>
      <c r="F182" s="304">
        <f t="shared" si="22"/>
        <v>3.4450532535589911E-3</v>
      </c>
      <c r="G182" s="304">
        <f t="shared" si="22"/>
        <v>4.2994108939149846E-3</v>
      </c>
      <c r="H182" s="304">
        <f t="shared" si="22"/>
        <v>3.762605840620028E-3</v>
      </c>
      <c r="I182" s="304">
        <f t="shared" si="22"/>
        <v>3.2691883692740299E-3</v>
      </c>
      <c r="J182" s="304">
        <f t="shared" si="22"/>
        <v>3.8242099740181373E-3</v>
      </c>
      <c r="K182" s="304">
        <f t="shared" si="22"/>
        <v>5.440902578880415E-3</v>
      </c>
      <c r="L182" s="304">
        <f t="shared" si="22"/>
        <v>3.3572947659239486E-3</v>
      </c>
      <c r="M182" s="304">
        <f t="shared" si="22"/>
        <v>3.7066431113390568E-3</v>
      </c>
      <c r="N182" s="304">
        <f t="shared" si="22"/>
        <v>4.2195217141887649E-3</v>
      </c>
      <c r="O182" s="304">
        <f t="shared" si="22"/>
        <v>4.2016472786784885E-3</v>
      </c>
      <c r="P182" s="304">
        <f t="shared" si="22"/>
        <v>3.8520686039871599E-3</v>
      </c>
      <c r="Q182" s="304">
        <f t="shared" si="22"/>
        <v>4.218452291670058E-3</v>
      </c>
      <c r="R182" s="304">
        <f t="shared" si="22"/>
        <v>4.3795542633340897E-3</v>
      </c>
      <c r="S182" s="304">
        <f t="shared" si="22"/>
        <v>4.2879662176707641E-3</v>
      </c>
      <c r="T182" s="304">
        <f t="shared" si="22"/>
        <v>4.1275292253588006E-3</v>
      </c>
      <c r="U182" s="304">
        <f t="shared" si="22"/>
        <v>3.9705331656371906E-3</v>
      </c>
      <c r="V182" s="304">
        <f t="shared" si="22"/>
        <v>3.4474869983295484E-3</v>
      </c>
      <c r="W182" s="304">
        <f t="shared" si="22"/>
        <v>3.7491565479159297E-3</v>
      </c>
      <c r="DA182" s="72"/>
    </row>
    <row r="183" spans="1:105" ht="12" customHeight="1" x14ac:dyDescent="0.25">
      <c r="A183" s="62" t="s">
        <v>535</v>
      </c>
      <c r="B183" s="304">
        <f t="shared" ref="B183:W183" si="23">IF(B$58=0,0,B$58/B$34)</f>
        <v>2.1438963831060066E-2</v>
      </c>
      <c r="C183" s="304">
        <f t="shared" si="23"/>
        <v>1.9519107832142581E-2</v>
      </c>
      <c r="D183" s="304">
        <f t="shared" si="23"/>
        <v>2.0531374809874343E-2</v>
      </c>
      <c r="E183" s="304">
        <f t="shared" si="23"/>
        <v>1.781990682553114E-2</v>
      </c>
      <c r="F183" s="304">
        <f t="shared" si="23"/>
        <v>1.8104586554044899E-2</v>
      </c>
      <c r="G183" s="304">
        <f t="shared" si="23"/>
        <v>2.2810334978709434E-2</v>
      </c>
      <c r="H183" s="304">
        <f t="shared" si="23"/>
        <v>1.8449840519163013E-2</v>
      </c>
      <c r="I183" s="304">
        <f t="shared" si="23"/>
        <v>1.7352319928274143E-2</v>
      </c>
      <c r="J183" s="304">
        <f t="shared" si="23"/>
        <v>1.8148886445338921E-2</v>
      </c>
      <c r="K183" s="304">
        <f t="shared" si="23"/>
        <v>2.1453459457387598E-2</v>
      </c>
      <c r="L183" s="304">
        <f t="shared" si="23"/>
        <v>1.7489328879561342E-2</v>
      </c>
      <c r="M183" s="304">
        <f t="shared" si="23"/>
        <v>1.9218257281016293E-2</v>
      </c>
      <c r="N183" s="304">
        <f t="shared" si="23"/>
        <v>1.9787765459403323E-2</v>
      </c>
      <c r="O183" s="304">
        <f t="shared" si="23"/>
        <v>1.9791526409269036E-2</v>
      </c>
      <c r="P183" s="304">
        <f t="shared" si="23"/>
        <v>1.902589939840953E-2</v>
      </c>
      <c r="Q183" s="304">
        <f t="shared" si="23"/>
        <v>2.0274491766015451E-2</v>
      </c>
      <c r="R183" s="304">
        <f t="shared" si="23"/>
        <v>2.0622457221344294E-2</v>
      </c>
      <c r="S183" s="304">
        <f t="shared" si="23"/>
        <v>2.0034184179774726E-2</v>
      </c>
      <c r="T183" s="304">
        <f t="shared" si="23"/>
        <v>1.9775504624596024E-2</v>
      </c>
      <c r="U183" s="304">
        <f t="shared" si="23"/>
        <v>2.1269304044300493E-2</v>
      </c>
      <c r="V183" s="304">
        <f t="shared" si="23"/>
        <v>2.2798869509269615E-2</v>
      </c>
      <c r="W183" s="304">
        <f t="shared" si="23"/>
        <v>2.1460253144556907E-2</v>
      </c>
      <c r="DA183" s="72"/>
    </row>
    <row r="184" spans="1:105" ht="12" customHeight="1" x14ac:dyDescent="0.25">
      <c r="A184" s="63" t="s">
        <v>547</v>
      </c>
      <c r="B184" s="305">
        <f t="shared" ref="B184:W184" si="24">IF(B$69=0,0,B$69/B$34)</f>
        <v>4.7517645887504541E-3</v>
      </c>
      <c r="C184" s="305">
        <f t="shared" si="24"/>
        <v>6.85124603756817E-3</v>
      </c>
      <c r="D184" s="305">
        <f t="shared" si="24"/>
        <v>7.23939730450247E-3</v>
      </c>
      <c r="E184" s="305">
        <f t="shared" si="24"/>
        <v>8.208104206365226E-3</v>
      </c>
      <c r="F184" s="305">
        <f t="shared" si="24"/>
        <v>8.0653118231854021E-3</v>
      </c>
      <c r="G184" s="305">
        <f t="shared" si="24"/>
        <v>7.0718066345589895E-3</v>
      </c>
      <c r="H184" s="305">
        <f t="shared" si="24"/>
        <v>7.6853472538936408E-3</v>
      </c>
      <c r="I184" s="305">
        <f t="shared" si="24"/>
        <v>8.2757473956290052E-3</v>
      </c>
      <c r="J184" s="305">
        <f t="shared" si="24"/>
        <v>7.6050837734646434E-3</v>
      </c>
      <c r="K184" s="305">
        <f t="shared" si="24"/>
        <v>5.669286136521073E-3</v>
      </c>
      <c r="L184" s="305">
        <f t="shared" si="24"/>
        <v>8.1592325615456578E-3</v>
      </c>
      <c r="M184" s="305">
        <f t="shared" si="24"/>
        <v>7.733015687761793E-3</v>
      </c>
      <c r="N184" s="305">
        <f t="shared" si="24"/>
        <v>7.1167165564909075E-3</v>
      </c>
      <c r="O184" s="305">
        <f t="shared" si="24"/>
        <v>7.145754941623797E-3</v>
      </c>
      <c r="P184" s="305">
        <f t="shared" si="24"/>
        <v>7.5652902948874856E-3</v>
      </c>
      <c r="Q184" s="305">
        <f t="shared" si="24"/>
        <v>7.1284352432874933E-3</v>
      </c>
      <c r="R184" s="305">
        <f t="shared" si="24"/>
        <v>6.93311030527717E-3</v>
      </c>
      <c r="S184" s="305">
        <f t="shared" si="24"/>
        <v>7.0468412737710387E-3</v>
      </c>
      <c r="T184" s="305">
        <f t="shared" si="24"/>
        <v>7.2356336196747074E-3</v>
      </c>
      <c r="U184" s="305">
        <f t="shared" si="24"/>
        <v>7.4196183399254413E-3</v>
      </c>
      <c r="V184" s="305">
        <f t="shared" si="24"/>
        <v>8.0569906040385501E-3</v>
      </c>
      <c r="W184" s="305">
        <f t="shared" si="24"/>
        <v>7.8816979070843677E-3</v>
      </c>
      <c r="DA184" s="74"/>
    </row>
    <row r="185" spans="1:105" ht="12" hidden="1" customHeight="1" x14ac:dyDescent="0.25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DA185" s="121"/>
    </row>
    <row r="186" spans="1:105" ht="12" customHeight="1" x14ac:dyDescent="0.25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DA186" s="120"/>
    </row>
    <row r="187" spans="1:105" ht="12" customHeight="1" x14ac:dyDescent="0.25">
      <c r="A187" s="35" t="s">
        <v>81</v>
      </c>
      <c r="B187" s="234">
        <f t="shared" ref="B187:W187" si="25">SUM(B$188:B$193,B$197:B$198,B$200:B$202)</f>
        <v>1.0000000000000004</v>
      </c>
      <c r="C187" s="234">
        <f t="shared" si="25"/>
        <v>1.0000000000000002</v>
      </c>
      <c r="D187" s="234">
        <f t="shared" si="25"/>
        <v>1</v>
      </c>
      <c r="E187" s="234">
        <f t="shared" si="25"/>
        <v>1.0000000000000002</v>
      </c>
      <c r="F187" s="234">
        <f t="shared" si="25"/>
        <v>0.99999999999999978</v>
      </c>
      <c r="G187" s="234">
        <f t="shared" si="25"/>
        <v>1</v>
      </c>
      <c r="H187" s="234">
        <f t="shared" si="25"/>
        <v>1.0000000000000002</v>
      </c>
      <c r="I187" s="234">
        <f t="shared" si="25"/>
        <v>1.0000000000000002</v>
      </c>
      <c r="J187" s="234">
        <f t="shared" si="25"/>
        <v>0.99999999999999989</v>
      </c>
      <c r="K187" s="234">
        <f t="shared" si="25"/>
        <v>0.99999999999999978</v>
      </c>
      <c r="L187" s="234">
        <f t="shared" si="25"/>
        <v>0.99999999999999978</v>
      </c>
      <c r="M187" s="234">
        <f t="shared" si="25"/>
        <v>1</v>
      </c>
      <c r="N187" s="234">
        <f t="shared" si="25"/>
        <v>1.0000000000000002</v>
      </c>
      <c r="O187" s="234">
        <f t="shared" si="25"/>
        <v>0.99999999999999978</v>
      </c>
      <c r="P187" s="234">
        <f t="shared" si="25"/>
        <v>1</v>
      </c>
      <c r="Q187" s="234">
        <f t="shared" si="25"/>
        <v>0.99999999999999989</v>
      </c>
      <c r="R187" s="234">
        <f t="shared" si="25"/>
        <v>1</v>
      </c>
      <c r="S187" s="234">
        <f t="shared" si="25"/>
        <v>1.0000000000000002</v>
      </c>
      <c r="T187" s="234">
        <f t="shared" si="25"/>
        <v>1</v>
      </c>
      <c r="U187" s="234">
        <f t="shared" si="25"/>
        <v>0.99999999999999989</v>
      </c>
      <c r="V187" s="234">
        <f t="shared" si="25"/>
        <v>1</v>
      </c>
      <c r="W187" s="234">
        <f t="shared" si="25"/>
        <v>1</v>
      </c>
      <c r="DA187" s="95"/>
    </row>
    <row r="188" spans="1:105" ht="12" customHeight="1" x14ac:dyDescent="0.25">
      <c r="A188" s="55" t="s">
        <v>92</v>
      </c>
      <c r="B188" s="301">
        <f t="shared" ref="B188:W188" si="26">IF(B$73=0,0,B$73/B$72)</f>
        <v>1.5791857526284106E-3</v>
      </c>
      <c r="C188" s="301">
        <f t="shared" si="26"/>
        <v>1.5305768066978598E-3</v>
      </c>
      <c r="D188" s="301">
        <f t="shared" si="26"/>
        <v>1.5328262828846538E-3</v>
      </c>
      <c r="E188" s="301">
        <f t="shared" si="26"/>
        <v>1.5001533062974058E-3</v>
      </c>
      <c r="F188" s="301">
        <f t="shared" si="26"/>
        <v>1.5021171251488339E-3</v>
      </c>
      <c r="G188" s="301">
        <f t="shared" si="26"/>
        <v>1.5492903969693559E-3</v>
      </c>
      <c r="H188" s="301">
        <f t="shared" si="26"/>
        <v>1.5137808550077401E-3</v>
      </c>
      <c r="I188" s="301">
        <f t="shared" si="26"/>
        <v>1.4984930950224004E-3</v>
      </c>
      <c r="J188" s="301">
        <f t="shared" si="26"/>
        <v>1.5124159336604135E-3</v>
      </c>
      <c r="K188" s="301">
        <f t="shared" si="26"/>
        <v>1.5482572283182093E-3</v>
      </c>
      <c r="L188" s="301">
        <f t="shared" si="26"/>
        <v>1.4891546298352913E-3</v>
      </c>
      <c r="M188" s="301">
        <f t="shared" si="26"/>
        <v>1.4895167507083997E-3</v>
      </c>
      <c r="N188" s="301">
        <f t="shared" si="26"/>
        <v>1.5032272675352817E-3</v>
      </c>
      <c r="O188" s="301">
        <f t="shared" si="26"/>
        <v>1.5069305142790047E-3</v>
      </c>
      <c r="P188" s="301">
        <f t="shared" si="26"/>
        <v>1.4957818377780879E-3</v>
      </c>
      <c r="Q188" s="301">
        <f t="shared" si="26"/>
        <v>1.5029700200888481E-3</v>
      </c>
      <c r="R188" s="301">
        <f t="shared" si="26"/>
        <v>1.5070483404850182E-3</v>
      </c>
      <c r="S188" s="301">
        <f t="shared" si="26"/>
        <v>1.5057899826000345E-3</v>
      </c>
      <c r="T188" s="301">
        <f t="shared" si="26"/>
        <v>1.5015949956713995E-3</v>
      </c>
      <c r="U188" s="301">
        <f t="shared" si="26"/>
        <v>1.4933902656911078E-3</v>
      </c>
      <c r="V188" s="301">
        <f t="shared" si="26"/>
        <v>1.4829537726355334E-3</v>
      </c>
      <c r="W188" s="301">
        <f t="shared" si="26"/>
        <v>1.4841498900579498E-3</v>
      </c>
      <c r="DA188" s="67"/>
    </row>
    <row r="189" spans="1:105" ht="12" customHeight="1" x14ac:dyDescent="0.25">
      <c r="A189" s="202" t="s">
        <v>93</v>
      </c>
      <c r="B189" s="235">
        <f t="shared" ref="B189:W189" si="27">IF(B$74=0,0,B$74/B$72)</f>
        <v>2.1320125523647011E-4</v>
      </c>
      <c r="C189" s="235">
        <f t="shared" si="27"/>
        <v>2.0663870344617822E-4</v>
      </c>
      <c r="D189" s="235">
        <f t="shared" si="27"/>
        <v>2.0694239865483288E-4</v>
      </c>
      <c r="E189" s="235">
        <f t="shared" si="27"/>
        <v>2.0253131553233191E-4</v>
      </c>
      <c r="F189" s="235">
        <f t="shared" si="27"/>
        <v>2.0279644497862072E-4</v>
      </c>
      <c r="G189" s="235">
        <f t="shared" si="27"/>
        <v>2.0916517060130742E-4</v>
      </c>
      <c r="H189" s="235">
        <f t="shared" si="27"/>
        <v>2.0437113107398279E-4</v>
      </c>
      <c r="I189" s="235">
        <f t="shared" si="27"/>
        <v>2.0230717525801677E-4</v>
      </c>
      <c r="J189" s="235">
        <f t="shared" si="27"/>
        <v>2.0418685703018225E-4</v>
      </c>
      <c r="K189" s="235">
        <f t="shared" si="27"/>
        <v>2.0902568551987955E-4</v>
      </c>
      <c r="L189" s="235">
        <f t="shared" si="27"/>
        <v>2.0104641635327106E-4</v>
      </c>
      <c r="M189" s="235">
        <f t="shared" si="27"/>
        <v>2.0109530523449703E-4</v>
      </c>
      <c r="N189" s="235">
        <f t="shared" si="27"/>
        <v>2.0294632205919088E-4</v>
      </c>
      <c r="O189" s="235">
        <f t="shared" si="27"/>
        <v>2.0344628658388212E-4</v>
      </c>
      <c r="P189" s="235">
        <f t="shared" si="27"/>
        <v>2.0194113633777296E-4</v>
      </c>
      <c r="Q189" s="235">
        <f t="shared" si="27"/>
        <v>2.0291159183293675E-4</v>
      </c>
      <c r="R189" s="235">
        <f t="shared" si="27"/>
        <v>2.03462193955754E-4</v>
      </c>
      <c r="S189" s="235">
        <f t="shared" si="27"/>
        <v>2.0329230673370378E-4</v>
      </c>
      <c r="T189" s="235">
        <f t="shared" si="27"/>
        <v>2.0272595380315271E-4</v>
      </c>
      <c r="U189" s="235">
        <f t="shared" si="27"/>
        <v>2.0161825717673437E-4</v>
      </c>
      <c r="V189" s="235">
        <f t="shared" si="27"/>
        <v>2.0020925673710176E-4</v>
      </c>
      <c r="W189" s="235">
        <f t="shared" si="27"/>
        <v>2.0037074105612167E-4</v>
      </c>
      <c r="DA189" s="174"/>
    </row>
    <row r="190" spans="1:105" ht="12" customHeight="1" x14ac:dyDescent="0.25">
      <c r="A190" s="202" t="s">
        <v>94</v>
      </c>
      <c r="B190" s="235">
        <f t="shared" ref="B190:W190" si="28">IF(B$75=0,0,B$75/B$72)</f>
        <v>2.7446323886471329E-2</v>
      </c>
      <c r="C190" s="235">
        <f t="shared" si="28"/>
        <v>2.6601498082053244E-2</v>
      </c>
      <c r="D190" s="235">
        <f t="shared" si="28"/>
        <v>2.6640594085734177E-2</v>
      </c>
      <c r="E190" s="235">
        <f t="shared" si="28"/>
        <v>2.6072736190451026E-2</v>
      </c>
      <c r="F190" s="235">
        <f t="shared" si="28"/>
        <v>2.6106867455985155E-2</v>
      </c>
      <c r="G190" s="235">
        <f t="shared" si="28"/>
        <v>2.6926741175726871E-2</v>
      </c>
      <c r="H190" s="235">
        <f t="shared" si="28"/>
        <v>2.6309583638612192E-2</v>
      </c>
      <c r="I190" s="235">
        <f t="shared" si="28"/>
        <v>2.6043881639111574E-2</v>
      </c>
      <c r="J190" s="235">
        <f t="shared" si="28"/>
        <v>2.6285861240334513E-2</v>
      </c>
      <c r="K190" s="235">
        <f t="shared" si="28"/>
        <v>2.6908784655170943E-2</v>
      </c>
      <c r="L190" s="235">
        <f t="shared" si="28"/>
        <v>2.5881578667658511E-2</v>
      </c>
      <c r="M190" s="235">
        <f t="shared" si="28"/>
        <v>2.5887872345747246E-2</v>
      </c>
      <c r="N190" s="235">
        <f t="shared" si="28"/>
        <v>2.6126161783740984E-2</v>
      </c>
      <c r="O190" s="235">
        <f t="shared" si="28"/>
        <v>2.6190524389210646E-2</v>
      </c>
      <c r="P190" s="235">
        <f t="shared" si="28"/>
        <v>2.5996759858571767E-2</v>
      </c>
      <c r="Q190" s="235">
        <f t="shared" si="28"/>
        <v>2.6121690810822152E-2</v>
      </c>
      <c r="R190" s="235">
        <f t="shared" si="28"/>
        <v>2.6192572214304804E-2</v>
      </c>
      <c r="S190" s="235">
        <f t="shared" si="28"/>
        <v>2.6170701894097766E-2</v>
      </c>
      <c r="T190" s="235">
        <f t="shared" si="28"/>
        <v>2.6097792820702698E-2</v>
      </c>
      <c r="U190" s="235">
        <f t="shared" si="28"/>
        <v>2.5955194221351532E-2</v>
      </c>
      <c r="V190" s="235">
        <f t="shared" si="28"/>
        <v>2.5773807473044405E-2</v>
      </c>
      <c r="W190" s="235">
        <f t="shared" si="28"/>
        <v>2.5794596051036102E-2</v>
      </c>
      <c r="DA190" s="174"/>
    </row>
    <row r="191" spans="1:105" ht="12" customHeight="1" x14ac:dyDescent="0.25">
      <c r="A191" s="202" t="s">
        <v>95</v>
      </c>
      <c r="B191" s="235">
        <f t="shared" ref="B191:W191" si="29">IF(B$76=0,0,B$76/B$72)</f>
        <v>5.2149450907336328E-4</v>
      </c>
      <c r="C191" s="235">
        <f t="shared" si="29"/>
        <v>5.0544237692080635E-4</v>
      </c>
      <c r="D191" s="235">
        <f t="shared" si="29"/>
        <v>5.061852214390981E-4</v>
      </c>
      <c r="E191" s="235">
        <f t="shared" si="29"/>
        <v>4.9539562442242504E-4</v>
      </c>
      <c r="F191" s="235">
        <f t="shared" si="29"/>
        <v>4.9604413631922355E-4</v>
      </c>
      <c r="G191" s="235">
        <f t="shared" si="29"/>
        <v>5.1162216581225964E-4</v>
      </c>
      <c r="H191" s="235">
        <f t="shared" si="29"/>
        <v>4.9989584981563169E-4</v>
      </c>
      <c r="I191" s="235">
        <f t="shared" si="29"/>
        <v>4.948473728552009E-4</v>
      </c>
      <c r="J191" s="235">
        <f t="shared" si="29"/>
        <v>4.9944511184084794E-4</v>
      </c>
      <c r="K191" s="235">
        <f t="shared" si="29"/>
        <v>5.112809825299114E-4</v>
      </c>
      <c r="L191" s="235">
        <f t="shared" si="29"/>
        <v>4.917635315083897E-4</v>
      </c>
      <c r="M191" s="235">
        <f t="shared" si="29"/>
        <v>4.9188311468385359E-4</v>
      </c>
      <c r="N191" s="235">
        <f t="shared" si="29"/>
        <v>4.9641073863808242E-4</v>
      </c>
      <c r="O191" s="235">
        <f t="shared" si="29"/>
        <v>4.9763366180553164E-4</v>
      </c>
      <c r="P191" s="235">
        <f t="shared" si="29"/>
        <v>4.9395203437887429E-4</v>
      </c>
      <c r="Q191" s="235">
        <f t="shared" si="29"/>
        <v>4.9632578781417505E-4</v>
      </c>
      <c r="R191" s="235">
        <f t="shared" si="29"/>
        <v>4.9767257155339305E-4</v>
      </c>
      <c r="S191" s="235">
        <f t="shared" si="29"/>
        <v>4.9725702403064225E-4</v>
      </c>
      <c r="T191" s="235">
        <f t="shared" si="29"/>
        <v>4.9587171350255733E-4</v>
      </c>
      <c r="U191" s="235">
        <f t="shared" si="29"/>
        <v>4.9316226553164572E-4</v>
      </c>
      <c r="V191" s="235">
        <f t="shared" si="29"/>
        <v>4.8971582244323401E-4</v>
      </c>
      <c r="W191" s="235">
        <f t="shared" si="29"/>
        <v>4.9011081629811058E-4</v>
      </c>
      <c r="DA191" s="174"/>
    </row>
    <row r="192" spans="1:105" ht="12" customHeight="1" x14ac:dyDescent="0.25">
      <c r="A192" s="56" t="s">
        <v>96</v>
      </c>
      <c r="B192" s="302">
        <f t="shared" ref="B192:W192" si="30">IF(B$77=0,0,B$77/B$72)</f>
        <v>3.8188591068939316E-3</v>
      </c>
      <c r="C192" s="302">
        <f t="shared" si="30"/>
        <v>3.9252810254773902E-3</v>
      </c>
      <c r="D192" s="302">
        <f t="shared" si="30"/>
        <v>3.8782130517152234E-3</v>
      </c>
      <c r="E192" s="302">
        <f t="shared" si="30"/>
        <v>3.9873422841567863E-3</v>
      </c>
      <c r="F192" s="302">
        <f t="shared" si="30"/>
        <v>3.9758775525927182E-3</v>
      </c>
      <c r="G192" s="302">
        <f t="shared" si="30"/>
        <v>3.7819886363307741E-3</v>
      </c>
      <c r="H192" s="302">
        <f t="shared" si="30"/>
        <v>3.9629881044496336E-3</v>
      </c>
      <c r="I192" s="302">
        <f t="shared" si="30"/>
        <v>4.0080708074126782E-3</v>
      </c>
      <c r="J192" s="302">
        <f t="shared" si="30"/>
        <v>3.9743672305505677E-3</v>
      </c>
      <c r="K192" s="302">
        <f t="shared" si="30"/>
        <v>3.867194647933711E-3</v>
      </c>
      <c r="L192" s="302">
        <f t="shared" si="30"/>
        <v>3.992937149634712E-3</v>
      </c>
      <c r="M192" s="302">
        <f t="shared" si="30"/>
        <v>3.9179748664793955E-3</v>
      </c>
      <c r="N192" s="302">
        <f t="shared" si="30"/>
        <v>3.9024564378016117E-3</v>
      </c>
      <c r="O192" s="302">
        <f t="shared" si="30"/>
        <v>3.906545199194306E-3</v>
      </c>
      <c r="P192" s="302">
        <f t="shared" si="30"/>
        <v>3.930458996810055E-3</v>
      </c>
      <c r="Q192" s="302">
        <f t="shared" si="30"/>
        <v>3.8914917763248815E-3</v>
      </c>
      <c r="R192" s="302">
        <f t="shared" si="30"/>
        <v>3.8805744358097623E-3</v>
      </c>
      <c r="S192" s="302">
        <f t="shared" si="30"/>
        <v>3.9024247062704304E-3</v>
      </c>
      <c r="T192" s="302">
        <f t="shared" si="30"/>
        <v>3.9077409220077616E-3</v>
      </c>
      <c r="U192" s="302">
        <f t="shared" si="30"/>
        <v>3.8481686272258905E-3</v>
      </c>
      <c r="V192" s="302">
        <f t="shared" si="30"/>
        <v>3.7847540322204429E-3</v>
      </c>
      <c r="W192" s="302">
        <f t="shared" si="30"/>
        <v>3.8342587912701801E-3</v>
      </c>
      <c r="DA192" s="68"/>
    </row>
    <row r="193" spans="1:105" ht="12" customHeight="1" x14ac:dyDescent="0.25">
      <c r="A193" s="203" t="s">
        <v>560</v>
      </c>
      <c r="B193" s="303">
        <f t="shared" ref="B193:W193" si="31">IF(B$83=0,0,B$83/B$72)</f>
        <v>0.22568460487716585</v>
      </c>
      <c r="C193" s="303">
        <f t="shared" si="31"/>
        <v>0.22766698754188441</v>
      </c>
      <c r="D193" s="303">
        <f t="shared" si="31"/>
        <v>0.22529499362148447</v>
      </c>
      <c r="E193" s="303">
        <f t="shared" si="31"/>
        <v>0.23074211946853085</v>
      </c>
      <c r="F193" s="303">
        <f t="shared" si="31"/>
        <v>0.23020581875391358</v>
      </c>
      <c r="G193" s="303">
        <f t="shared" si="31"/>
        <v>0.21982307378224858</v>
      </c>
      <c r="H193" s="303">
        <f t="shared" si="31"/>
        <v>0.22944852685656844</v>
      </c>
      <c r="I193" s="303">
        <f t="shared" si="31"/>
        <v>0.23167927612072622</v>
      </c>
      <c r="J193" s="303">
        <f t="shared" si="31"/>
        <v>0.23009173289069945</v>
      </c>
      <c r="K193" s="303">
        <f t="shared" si="31"/>
        <v>0.22515394936806282</v>
      </c>
      <c r="L193" s="303">
        <f t="shared" si="31"/>
        <v>0.23172439773227424</v>
      </c>
      <c r="M193" s="303">
        <f t="shared" si="31"/>
        <v>0.22774908572454375</v>
      </c>
      <c r="N193" s="303">
        <f t="shared" si="31"/>
        <v>0.22706068697993984</v>
      </c>
      <c r="O193" s="303">
        <f t="shared" si="31"/>
        <v>0.22723986076553609</v>
      </c>
      <c r="P193" s="303">
        <f t="shared" si="31"/>
        <v>0.22863516249986918</v>
      </c>
      <c r="Q193" s="303">
        <f t="shared" si="31"/>
        <v>0.22652251744374022</v>
      </c>
      <c r="R193" s="303">
        <f t="shared" si="31"/>
        <v>0.22590963309548576</v>
      </c>
      <c r="S193" s="303">
        <f t="shared" si="31"/>
        <v>0.22713455917909375</v>
      </c>
      <c r="T193" s="303">
        <f t="shared" si="31"/>
        <v>0.22740300174063235</v>
      </c>
      <c r="U193" s="303">
        <f t="shared" si="31"/>
        <v>0.22398678839164704</v>
      </c>
      <c r="V193" s="303">
        <f t="shared" si="31"/>
        <v>0.22030677993355202</v>
      </c>
      <c r="W193" s="303">
        <f t="shared" si="31"/>
        <v>0.22322173429345363</v>
      </c>
      <c r="DA193" s="175"/>
    </row>
    <row r="194" spans="1:105" ht="12" customHeight="1" x14ac:dyDescent="0.25">
      <c r="A194" s="62" t="s">
        <v>562</v>
      </c>
      <c r="B194" s="304">
        <f t="shared" ref="B194:W194" si="32">IF(B$84=0,0,B$84/B$72)</f>
        <v>0.13118230561488484</v>
      </c>
      <c r="C194" s="304">
        <f t="shared" si="32"/>
        <v>9.6638820330121028E-2</v>
      </c>
      <c r="D194" s="304">
        <f t="shared" si="32"/>
        <v>8.8310181767318044E-2</v>
      </c>
      <c r="E194" s="304">
        <f t="shared" si="32"/>
        <v>7.2670972167696676E-2</v>
      </c>
      <c r="F194" s="304">
        <f t="shared" si="32"/>
        <v>7.4716759751731157E-2</v>
      </c>
      <c r="G194" s="304">
        <f t="shared" si="32"/>
        <v>8.9749515851810374E-2</v>
      </c>
      <c r="H194" s="304">
        <f t="shared" si="32"/>
        <v>8.2100365467689201E-2</v>
      </c>
      <c r="I194" s="304">
        <f t="shared" si="32"/>
        <v>7.1461311210899006E-2</v>
      </c>
      <c r="J194" s="304">
        <f t="shared" si="32"/>
        <v>8.2638044959475992E-2</v>
      </c>
      <c r="K194" s="304">
        <f t="shared" si="32"/>
        <v>0.11436980160463474</v>
      </c>
      <c r="L194" s="304">
        <f t="shared" si="32"/>
        <v>6.966882119489308E-2</v>
      </c>
      <c r="M194" s="304">
        <f t="shared" si="32"/>
        <v>7.4728532497224012E-2</v>
      </c>
      <c r="N194" s="304">
        <f t="shared" si="32"/>
        <v>8.5290244999343401E-2</v>
      </c>
      <c r="O194" s="304">
        <f t="shared" si="32"/>
        <v>8.5640895781015414E-2</v>
      </c>
      <c r="P194" s="304">
        <f t="shared" si="32"/>
        <v>7.7946119326360405E-2</v>
      </c>
      <c r="Q194" s="304">
        <f t="shared" si="32"/>
        <v>8.4847739568099226E-2</v>
      </c>
      <c r="R194" s="304">
        <f t="shared" si="32"/>
        <v>8.806726572842008E-2</v>
      </c>
      <c r="S194" s="304">
        <f t="shared" si="32"/>
        <v>8.6687740314852033E-2</v>
      </c>
      <c r="T194" s="304">
        <f t="shared" si="32"/>
        <v>8.3430935827172883E-2</v>
      </c>
      <c r="U194" s="304">
        <f t="shared" si="32"/>
        <v>7.8643889495261202E-2</v>
      </c>
      <c r="V194" s="304">
        <f t="shared" si="32"/>
        <v>6.6221061392112465E-2</v>
      </c>
      <c r="W194" s="304">
        <f t="shared" si="32"/>
        <v>7.1964644576609574E-2</v>
      </c>
      <c r="DA194" s="72"/>
    </row>
    <row r="195" spans="1:105" ht="12" customHeight="1" x14ac:dyDescent="0.25">
      <c r="A195" s="62" t="s">
        <v>568</v>
      </c>
      <c r="B195" s="304">
        <f t="shared" ref="B195:W195" si="33">IF(B$89=0,0,B$89/B$72)</f>
        <v>9.4502299262280973E-2</v>
      </c>
      <c r="C195" s="304">
        <f t="shared" si="33"/>
        <v>0.13102816721176339</v>
      </c>
      <c r="D195" s="304">
        <f t="shared" si="33"/>
        <v>0.13698481185416644</v>
      </c>
      <c r="E195" s="304">
        <f t="shared" si="33"/>
        <v>0.15807114730083416</v>
      </c>
      <c r="F195" s="304">
        <f t="shared" si="33"/>
        <v>0.15548905900218241</v>
      </c>
      <c r="G195" s="304">
        <f t="shared" si="33"/>
        <v>0.13007355793043821</v>
      </c>
      <c r="H195" s="304">
        <f t="shared" si="33"/>
        <v>0.14734816138887921</v>
      </c>
      <c r="I195" s="304">
        <f t="shared" si="33"/>
        <v>0.16021796490982718</v>
      </c>
      <c r="J195" s="304">
        <f t="shared" si="33"/>
        <v>0.14745368793122351</v>
      </c>
      <c r="K195" s="304">
        <f t="shared" si="33"/>
        <v>0.11078414776342808</v>
      </c>
      <c r="L195" s="304">
        <f t="shared" si="33"/>
        <v>0.16205557653738117</v>
      </c>
      <c r="M195" s="304">
        <f t="shared" si="33"/>
        <v>0.15302055322731975</v>
      </c>
      <c r="N195" s="304">
        <f t="shared" si="33"/>
        <v>0.14177044198059641</v>
      </c>
      <c r="O195" s="304">
        <f t="shared" si="33"/>
        <v>0.14159896498452071</v>
      </c>
      <c r="P195" s="304">
        <f t="shared" si="33"/>
        <v>0.15068904317350879</v>
      </c>
      <c r="Q195" s="304">
        <f t="shared" si="33"/>
        <v>0.14167477787564101</v>
      </c>
      <c r="R195" s="304">
        <f t="shared" si="33"/>
        <v>0.13784236736706565</v>
      </c>
      <c r="S195" s="304">
        <f t="shared" si="33"/>
        <v>0.14044681886424173</v>
      </c>
      <c r="T195" s="304">
        <f t="shared" si="33"/>
        <v>0.14397206591345943</v>
      </c>
      <c r="U195" s="304">
        <f t="shared" si="33"/>
        <v>0.14534289889638585</v>
      </c>
      <c r="V195" s="304">
        <f t="shared" si="33"/>
        <v>0.15408571854143951</v>
      </c>
      <c r="W195" s="304">
        <f t="shared" si="33"/>
        <v>0.15125708971684404</v>
      </c>
      <c r="DA195" s="72"/>
    </row>
    <row r="196" spans="1:105" ht="12" customHeight="1" x14ac:dyDescent="0.25">
      <c r="A196" s="203" t="s">
        <v>519</v>
      </c>
      <c r="B196" s="303">
        <f t="shared" ref="B196:W196" si="34">IF(B$90=0,0,B$90/B$72)</f>
        <v>0.44557812641757211</v>
      </c>
      <c r="C196" s="303">
        <f t="shared" si="34"/>
        <v>0.44949202366399199</v>
      </c>
      <c r="D196" s="303">
        <f t="shared" si="34"/>
        <v>0.44480890135930068</v>
      </c>
      <c r="E196" s="303">
        <f t="shared" si="34"/>
        <v>0.45556337940891606</v>
      </c>
      <c r="F196" s="303">
        <f t="shared" si="34"/>
        <v>0.45450453949493247</v>
      </c>
      <c r="G196" s="303">
        <f t="shared" si="34"/>
        <v>0.4340054715409446</v>
      </c>
      <c r="H196" s="303">
        <f t="shared" si="34"/>
        <v>0.45300938786527689</v>
      </c>
      <c r="I196" s="303">
        <f t="shared" si="34"/>
        <v>0.45741364520561173</v>
      </c>
      <c r="J196" s="303">
        <f t="shared" si="34"/>
        <v>0.45427929522003263</v>
      </c>
      <c r="K196" s="303">
        <f t="shared" si="34"/>
        <v>0.44453043205823439</v>
      </c>
      <c r="L196" s="303">
        <f t="shared" si="34"/>
        <v>0.4575027306048815</v>
      </c>
      <c r="M196" s="303">
        <f t="shared" si="34"/>
        <v>0.44965411338398648</v>
      </c>
      <c r="N196" s="303">
        <f t="shared" si="34"/>
        <v>0.44829498025651504</v>
      </c>
      <c r="O196" s="303">
        <f t="shared" si="34"/>
        <v>0.44864873021536872</v>
      </c>
      <c r="P196" s="303">
        <f t="shared" si="34"/>
        <v>0.45140353014028889</v>
      </c>
      <c r="Q196" s="303">
        <f t="shared" si="34"/>
        <v>0.44723245065346423</v>
      </c>
      <c r="R196" s="303">
        <f t="shared" si="34"/>
        <v>0.44602240861380216</v>
      </c>
      <c r="S196" s="303">
        <f t="shared" si="34"/>
        <v>0.44844082908883243</v>
      </c>
      <c r="T196" s="303">
        <f t="shared" si="34"/>
        <v>0.44897082595630239</v>
      </c>
      <c r="U196" s="303">
        <f t="shared" si="34"/>
        <v>0.44222605954074634</v>
      </c>
      <c r="V196" s="303">
        <f t="shared" si="34"/>
        <v>0.43496047190861126</v>
      </c>
      <c r="W196" s="303">
        <f t="shared" si="34"/>
        <v>0.44071558268803113</v>
      </c>
      <c r="DA196" s="175"/>
    </row>
    <row r="197" spans="1:105" ht="12" customHeight="1" x14ac:dyDescent="0.25">
      <c r="A197" s="62" t="s">
        <v>521</v>
      </c>
      <c r="B197" s="304">
        <f t="shared" ref="B197:W197" si="35">IF(B$91=0,0,B$91/B$72)</f>
        <v>0.25899846374914071</v>
      </c>
      <c r="C197" s="304">
        <f t="shared" si="35"/>
        <v>0.19079788151848573</v>
      </c>
      <c r="D197" s="304">
        <f t="shared" si="35"/>
        <v>0.17435431786272493</v>
      </c>
      <c r="E197" s="304">
        <f t="shared" si="35"/>
        <v>0.14347720191658511</v>
      </c>
      <c r="F197" s="304">
        <f t="shared" si="35"/>
        <v>0.14751628202680597</v>
      </c>
      <c r="G197" s="304">
        <f t="shared" si="35"/>
        <v>0.1771960526146639</v>
      </c>
      <c r="H197" s="304">
        <f t="shared" si="35"/>
        <v>0.1620940296002982</v>
      </c>
      <c r="I197" s="304">
        <f t="shared" si="35"/>
        <v>0.1410889199909138</v>
      </c>
      <c r="J197" s="304">
        <f t="shared" si="35"/>
        <v>0.16315559168909871</v>
      </c>
      <c r="K197" s="304">
        <f t="shared" si="35"/>
        <v>0.22580486580145423</v>
      </c>
      <c r="L197" s="304">
        <f t="shared" si="35"/>
        <v>0.13754993538277535</v>
      </c>
      <c r="M197" s="304">
        <f t="shared" si="35"/>
        <v>0.14753952542828808</v>
      </c>
      <c r="N197" s="304">
        <f t="shared" si="35"/>
        <v>0.16839193612336753</v>
      </c>
      <c r="O197" s="304">
        <f t="shared" si="35"/>
        <v>0.16908423996221092</v>
      </c>
      <c r="P197" s="304">
        <f t="shared" si="35"/>
        <v>0.15389213557505799</v>
      </c>
      <c r="Q197" s="304">
        <f t="shared" si="35"/>
        <v>0.16751827998235302</v>
      </c>
      <c r="R197" s="304">
        <f t="shared" si="35"/>
        <v>0.173874719028113</v>
      </c>
      <c r="S197" s="304">
        <f t="shared" si="35"/>
        <v>0.17115106692318702</v>
      </c>
      <c r="T197" s="304">
        <f t="shared" si="35"/>
        <v>0.16472102778729539</v>
      </c>
      <c r="U197" s="304">
        <f t="shared" si="35"/>
        <v>0.15526977107969564</v>
      </c>
      <c r="V197" s="304">
        <f t="shared" si="35"/>
        <v>0.13074288554392183</v>
      </c>
      <c r="W197" s="304">
        <f t="shared" si="35"/>
        <v>0.1420826711516491</v>
      </c>
      <c r="DA197" s="72"/>
    </row>
    <row r="198" spans="1:105" ht="12" customHeight="1" x14ac:dyDescent="0.25">
      <c r="A198" s="62" t="s">
        <v>527</v>
      </c>
      <c r="B198" s="304">
        <f t="shared" ref="B198:W198" si="36">IF(B$96=0,0,B$96/B$72)</f>
        <v>0.18657966266843165</v>
      </c>
      <c r="C198" s="304">
        <f t="shared" si="36"/>
        <v>0.25869414214550612</v>
      </c>
      <c r="D198" s="304">
        <f t="shared" si="36"/>
        <v>0.27045458349657575</v>
      </c>
      <c r="E198" s="304">
        <f t="shared" si="36"/>
        <v>0.31208617749233092</v>
      </c>
      <c r="F198" s="304">
        <f t="shared" si="36"/>
        <v>0.30698825746812669</v>
      </c>
      <c r="G198" s="304">
        <f t="shared" si="36"/>
        <v>0.25680941892628073</v>
      </c>
      <c r="H198" s="304">
        <f t="shared" si="36"/>
        <v>0.29091535826497877</v>
      </c>
      <c r="I198" s="304">
        <f t="shared" si="36"/>
        <v>0.31632472521469795</v>
      </c>
      <c r="J198" s="304">
        <f t="shared" si="36"/>
        <v>0.29112370353093386</v>
      </c>
      <c r="K198" s="304">
        <f t="shared" si="36"/>
        <v>0.21872556625678014</v>
      </c>
      <c r="L198" s="304">
        <f t="shared" si="36"/>
        <v>0.31995279522210618</v>
      </c>
      <c r="M198" s="304">
        <f t="shared" si="36"/>
        <v>0.30211458795569845</v>
      </c>
      <c r="N198" s="304">
        <f t="shared" si="36"/>
        <v>0.27990304413314748</v>
      </c>
      <c r="O198" s="304">
        <f t="shared" si="36"/>
        <v>0.27956449025315777</v>
      </c>
      <c r="P198" s="304">
        <f t="shared" si="36"/>
        <v>0.2975113945652309</v>
      </c>
      <c r="Q198" s="304">
        <f t="shared" si="36"/>
        <v>0.27971417067111115</v>
      </c>
      <c r="R198" s="304">
        <f t="shared" si="36"/>
        <v>0.27214768958568919</v>
      </c>
      <c r="S198" s="304">
        <f t="shared" si="36"/>
        <v>0.27728976216564544</v>
      </c>
      <c r="T198" s="304">
        <f t="shared" si="36"/>
        <v>0.28424979816900697</v>
      </c>
      <c r="U198" s="304">
        <f t="shared" si="36"/>
        <v>0.2869562884610507</v>
      </c>
      <c r="V198" s="304">
        <f t="shared" si="36"/>
        <v>0.30421758636468954</v>
      </c>
      <c r="W198" s="304">
        <f t="shared" si="36"/>
        <v>0.29863291153638205</v>
      </c>
      <c r="DA198" s="72"/>
    </row>
    <row r="199" spans="1:105" ht="12" customHeight="1" x14ac:dyDescent="0.25">
      <c r="A199" s="203" t="s">
        <v>529</v>
      </c>
      <c r="B199" s="303">
        <f t="shared" ref="B199:W199" si="37">IF(B$97=0,0,B$97/B$72)</f>
        <v>0.29515820419495864</v>
      </c>
      <c r="C199" s="303">
        <f t="shared" si="37"/>
        <v>0.29007155179952854</v>
      </c>
      <c r="D199" s="303">
        <f t="shared" si="37"/>
        <v>0.29713134397878682</v>
      </c>
      <c r="E199" s="303">
        <f t="shared" si="37"/>
        <v>0.2814363424016933</v>
      </c>
      <c r="F199" s="303">
        <f t="shared" si="37"/>
        <v>0.28300593903612908</v>
      </c>
      <c r="G199" s="303">
        <f t="shared" si="37"/>
        <v>0.31319264713136624</v>
      </c>
      <c r="H199" s="303">
        <f t="shared" si="37"/>
        <v>0.28505146569919559</v>
      </c>
      <c r="I199" s="303">
        <f t="shared" si="37"/>
        <v>0.27865947858400242</v>
      </c>
      <c r="J199" s="303">
        <f t="shared" si="37"/>
        <v>0.28315269551585132</v>
      </c>
      <c r="K199" s="303">
        <f t="shared" si="37"/>
        <v>0.29727107537422998</v>
      </c>
      <c r="L199" s="303">
        <f t="shared" si="37"/>
        <v>0.27871639126785386</v>
      </c>
      <c r="M199" s="303">
        <f t="shared" si="37"/>
        <v>0.2906084585086165</v>
      </c>
      <c r="N199" s="303">
        <f t="shared" si="37"/>
        <v>0.29241313021377024</v>
      </c>
      <c r="O199" s="303">
        <f t="shared" si="37"/>
        <v>0.29180632896802161</v>
      </c>
      <c r="P199" s="303">
        <f t="shared" si="37"/>
        <v>0.28784241349596551</v>
      </c>
      <c r="Q199" s="303">
        <f t="shared" si="37"/>
        <v>0.29402964191591252</v>
      </c>
      <c r="R199" s="303">
        <f t="shared" si="37"/>
        <v>0.2957866285346033</v>
      </c>
      <c r="S199" s="303">
        <f t="shared" si="37"/>
        <v>0.29214514581834161</v>
      </c>
      <c r="T199" s="303">
        <f t="shared" si="37"/>
        <v>0.29142044589737776</v>
      </c>
      <c r="U199" s="303">
        <f t="shared" si="37"/>
        <v>0.30179561843062958</v>
      </c>
      <c r="V199" s="303">
        <f t="shared" si="37"/>
        <v>0.31300130780075586</v>
      </c>
      <c r="W199" s="303">
        <f t="shared" si="37"/>
        <v>0.30425919672879681</v>
      </c>
      <c r="DA199" s="175"/>
    </row>
    <row r="200" spans="1:105" ht="12" customHeight="1" x14ac:dyDescent="0.25">
      <c r="A200" s="62" t="s">
        <v>530</v>
      </c>
      <c r="B200" s="304">
        <f t="shared" ref="B200:W200" si="38">IF(B$98=0,0,B$98/B$72)</f>
        <v>6.0966764050058617E-2</v>
      </c>
      <c r="C200" s="304">
        <f t="shared" si="38"/>
        <v>4.3185027177748699E-2</v>
      </c>
      <c r="D200" s="304">
        <f t="shared" si="38"/>
        <v>4.0238014618177539E-2</v>
      </c>
      <c r="E200" s="304">
        <f t="shared" si="38"/>
        <v>3.1693373661556008E-2</v>
      </c>
      <c r="F200" s="304">
        <f t="shared" si="38"/>
        <v>3.2853558191191387E-2</v>
      </c>
      <c r="G200" s="304">
        <f t="shared" si="38"/>
        <v>4.2049793756605468E-2</v>
      </c>
      <c r="H200" s="304">
        <f t="shared" si="38"/>
        <v>3.6113848767254979E-2</v>
      </c>
      <c r="I200" s="304">
        <f t="shared" si="38"/>
        <v>3.1121123334550565E-2</v>
      </c>
      <c r="J200" s="304">
        <f t="shared" si="38"/>
        <v>3.6680956012583275E-2</v>
      </c>
      <c r="K200" s="304">
        <f t="shared" si="38"/>
        <v>5.3131941369941919E-2</v>
      </c>
      <c r="L200" s="304">
        <f t="shared" si="38"/>
        <v>3.1787134578571061E-2</v>
      </c>
      <c r="M200" s="304">
        <f t="shared" si="38"/>
        <v>3.509055347751909E-2</v>
      </c>
      <c r="N200" s="304">
        <f t="shared" si="38"/>
        <v>4.0243745869587656E-2</v>
      </c>
      <c r="O200" s="304">
        <f t="shared" si="38"/>
        <v>4.0153708949085772E-2</v>
      </c>
      <c r="P200" s="304">
        <f t="shared" si="38"/>
        <v>3.658986586077978E-2</v>
      </c>
      <c r="Q200" s="304">
        <f t="shared" si="38"/>
        <v>4.0209619171115103E-2</v>
      </c>
      <c r="R200" s="304">
        <f t="shared" si="38"/>
        <v>4.1842169628938393E-2</v>
      </c>
      <c r="S200" s="304">
        <f t="shared" si="38"/>
        <v>4.0937869032618646E-2</v>
      </c>
      <c r="T200" s="304">
        <f t="shared" si="38"/>
        <v>3.9325606894210961E-2</v>
      </c>
      <c r="U200" s="304">
        <f t="shared" si="38"/>
        <v>3.7647258612887063E-2</v>
      </c>
      <c r="V200" s="304">
        <f t="shared" si="38"/>
        <v>3.2494664645001579E-2</v>
      </c>
      <c r="W200" s="304">
        <f t="shared" si="38"/>
        <v>3.4801313453408055E-2</v>
      </c>
      <c r="DA200" s="72"/>
    </row>
    <row r="201" spans="1:105" ht="12" customHeight="1" x14ac:dyDescent="0.25">
      <c r="A201" s="62" t="s">
        <v>535</v>
      </c>
      <c r="B201" s="304">
        <f t="shared" ref="B201:W201" si="39">IF(B$102=0,0,B$102/B$72)</f>
        <v>0.18702834957997821</v>
      </c>
      <c r="C201" s="304">
        <f t="shared" si="39"/>
        <v>0.18054888511214653</v>
      </c>
      <c r="D201" s="304">
        <f t="shared" si="39"/>
        <v>0.18670823090183819</v>
      </c>
      <c r="E201" s="304">
        <f t="shared" si="39"/>
        <v>0.17154561478946842</v>
      </c>
      <c r="F201" s="304">
        <f t="shared" si="39"/>
        <v>0.1732379845175695</v>
      </c>
      <c r="G201" s="304">
        <f t="shared" si="39"/>
        <v>0.20197802642354545</v>
      </c>
      <c r="H201" s="304">
        <f t="shared" si="39"/>
        <v>0.17517292293858383</v>
      </c>
      <c r="I201" s="304">
        <f t="shared" si="39"/>
        <v>0.16875716362232365</v>
      </c>
      <c r="J201" s="304">
        <f t="shared" si="39"/>
        <v>0.17352549825036967</v>
      </c>
      <c r="K201" s="304">
        <f t="shared" si="39"/>
        <v>0.18877696306884648</v>
      </c>
      <c r="L201" s="304">
        <f t="shared" si="39"/>
        <v>0.16967699212074894</v>
      </c>
      <c r="M201" s="304">
        <f t="shared" si="39"/>
        <v>0.18230993966108647</v>
      </c>
      <c r="N201" s="304">
        <f t="shared" si="39"/>
        <v>0.18429360317158344</v>
      </c>
      <c r="O201" s="304">
        <f t="shared" si="39"/>
        <v>0.18336307900879686</v>
      </c>
      <c r="P201" s="304">
        <f t="shared" si="39"/>
        <v>0.17939168908212891</v>
      </c>
      <c r="Q201" s="304">
        <f t="shared" si="39"/>
        <v>0.1858729069306537</v>
      </c>
      <c r="R201" s="304">
        <f t="shared" si="39"/>
        <v>0.18770566837890884</v>
      </c>
      <c r="S201" s="304">
        <f t="shared" si="39"/>
        <v>0.18393000581039448</v>
      </c>
      <c r="T201" s="304">
        <f t="shared" si="39"/>
        <v>0.1831563366154268</v>
      </c>
      <c r="U201" s="304">
        <f t="shared" si="39"/>
        <v>0.19379803687634825</v>
      </c>
      <c r="V201" s="304">
        <f t="shared" si="39"/>
        <v>0.20456459961707835</v>
      </c>
      <c r="W201" s="304">
        <f t="shared" si="39"/>
        <v>0.19629651060291742</v>
      </c>
      <c r="DA201" s="72"/>
    </row>
    <row r="202" spans="1:105" ht="12" customHeight="1" x14ac:dyDescent="0.25">
      <c r="A202" s="63" t="s">
        <v>547</v>
      </c>
      <c r="B202" s="305">
        <f t="shared" ref="B202:W202" si="40">IF(B$113=0,0,B$113/B$72)</f>
        <v>4.7163090564921857E-2</v>
      </c>
      <c r="C202" s="305">
        <f t="shared" si="40"/>
        <v>6.6337639509633298E-2</v>
      </c>
      <c r="D202" s="305">
        <f t="shared" si="40"/>
        <v>7.018509845877112E-2</v>
      </c>
      <c r="E202" s="305">
        <f t="shared" si="40"/>
        <v>7.8197353950668874E-2</v>
      </c>
      <c r="F202" s="305">
        <f t="shared" si="40"/>
        <v>7.691439632736824E-2</v>
      </c>
      <c r="G202" s="305">
        <f t="shared" si="40"/>
        <v>6.9164826951215272E-2</v>
      </c>
      <c r="H202" s="305">
        <f t="shared" si="40"/>
        <v>7.3764693993356806E-2</v>
      </c>
      <c r="I202" s="305">
        <f t="shared" si="40"/>
        <v>7.8781191627128169E-2</v>
      </c>
      <c r="J202" s="305">
        <f t="shared" si="40"/>
        <v>7.2946241252898364E-2</v>
      </c>
      <c r="K202" s="305">
        <f t="shared" si="40"/>
        <v>5.5362170935441581E-2</v>
      </c>
      <c r="L202" s="305">
        <f t="shared" si="40"/>
        <v>7.7252264568533874E-2</v>
      </c>
      <c r="M202" s="305">
        <f t="shared" si="40"/>
        <v>7.3207965370010938E-2</v>
      </c>
      <c r="N202" s="305">
        <f t="shared" si="40"/>
        <v>6.7875781172599167E-2</v>
      </c>
      <c r="O202" s="305">
        <f t="shared" si="40"/>
        <v>6.8289541010138982E-2</v>
      </c>
      <c r="P202" s="305">
        <f t="shared" si="40"/>
        <v>7.1860858553056808E-2</v>
      </c>
      <c r="Q202" s="305">
        <f t="shared" si="40"/>
        <v>6.7947115814143713E-2</v>
      </c>
      <c r="R202" s="305">
        <f t="shared" si="40"/>
        <v>6.6238790526756047E-2</v>
      </c>
      <c r="S202" s="305">
        <f t="shared" si="40"/>
        <v>6.7277270975328457E-2</v>
      </c>
      <c r="T202" s="305">
        <f t="shared" si="40"/>
        <v>6.8938502387740005E-2</v>
      </c>
      <c r="U202" s="305">
        <f t="shared" si="40"/>
        <v>7.0350322941394247E-2</v>
      </c>
      <c r="V202" s="305">
        <f t="shared" si="40"/>
        <v>7.5942043538675896E-2</v>
      </c>
      <c r="W202" s="305">
        <f t="shared" si="40"/>
        <v>7.3161372672471345E-2</v>
      </c>
      <c r="DA202" s="74"/>
    </row>
    <row r="203" spans="1:105" ht="12" customHeight="1" x14ac:dyDescent="0.25">
      <c r="A203" s="130"/>
      <c r="B203" s="201"/>
      <c r="C203" s="201"/>
      <c r="D203" s="201"/>
      <c r="E203" s="201"/>
      <c r="F203" s="201"/>
      <c r="G203" s="201"/>
      <c r="H203" s="201"/>
      <c r="I203" s="201"/>
      <c r="J203" s="201"/>
      <c r="K203" s="201"/>
      <c r="L203" s="201"/>
      <c r="M203" s="201"/>
      <c r="N203" s="201"/>
      <c r="O203" s="201"/>
      <c r="P203" s="201"/>
      <c r="Q203" s="201"/>
      <c r="R203" s="201"/>
      <c r="S203" s="201"/>
      <c r="T203" s="201"/>
      <c r="U203" s="201"/>
      <c r="V203" s="201"/>
      <c r="W203" s="201"/>
    </row>
    <row r="204" spans="1:105" ht="12" customHeight="1" x14ac:dyDescent="0.25">
      <c r="A204" s="35" t="s">
        <v>45</v>
      </c>
      <c r="B204" s="234">
        <f t="shared" ref="B204:W204" si="41">SUM(B$205:B$210,B$214:B$215,B$217:B$219)</f>
        <v>0.99999999999999944</v>
      </c>
      <c r="C204" s="234">
        <f t="shared" si="41"/>
        <v>1</v>
      </c>
      <c r="D204" s="234">
        <f t="shared" si="41"/>
        <v>0.99999999999999978</v>
      </c>
      <c r="E204" s="234">
        <f t="shared" si="41"/>
        <v>1</v>
      </c>
      <c r="F204" s="234">
        <f t="shared" si="41"/>
        <v>1.0000000000000002</v>
      </c>
      <c r="G204" s="234">
        <f t="shared" si="41"/>
        <v>1.0000000000000002</v>
      </c>
      <c r="H204" s="234">
        <f t="shared" si="41"/>
        <v>1.0000000000000002</v>
      </c>
      <c r="I204" s="234">
        <f t="shared" si="41"/>
        <v>1.0000000000000002</v>
      </c>
      <c r="J204" s="234">
        <f t="shared" si="41"/>
        <v>1</v>
      </c>
      <c r="K204" s="234">
        <f t="shared" si="41"/>
        <v>1.0000000000000002</v>
      </c>
      <c r="L204" s="234">
        <f t="shared" si="41"/>
        <v>1</v>
      </c>
      <c r="M204" s="234">
        <f t="shared" si="41"/>
        <v>0.99999999999999967</v>
      </c>
      <c r="N204" s="234">
        <f t="shared" si="41"/>
        <v>0.99999999999999967</v>
      </c>
      <c r="O204" s="234">
        <f t="shared" si="41"/>
        <v>1.0000000000000004</v>
      </c>
      <c r="P204" s="234">
        <f t="shared" si="41"/>
        <v>0.99999999999999989</v>
      </c>
      <c r="Q204" s="234">
        <f t="shared" si="41"/>
        <v>1.0000000000000002</v>
      </c>
      <c r="R204" s="234">
        <f t="shared" si="41"/>
        <v>1.0000000000000004</v>
      </c>
      <c r="S204" s="234">
        <f t="shared" si="41"/>
        <v>0.99999999999999944</v>
      </c>
      <c r="T204" s="234">
        <f t="shared" si="41"/>
        <v>0.99999999999999989</v>
      </c>
      <c r="U204" s="234">
        <f t="shared" si="41"/>
        <v>1.0000000000000004</v>
      </c>
      <c r="V204" s="234">
        <f t="shared" si="41"/>
        <v>1.0000000000000002</v>
      </c>
      <c r="W204" s="234">
        <f t="shared" si="41"/>
        <v>0.99999999999999967</v>
      </c>
      <c r="DA204" s="95"/>
    </row>
    <row r="205" spans="1:105" ht="12" customHeight="1" x14ac:dyDescent="0.25">
      <c r="A205" s="55" t="s">
        <v>92</v>
      </c>
      <c r="B205" s="301">
        <f t="shared" ref="B205:W205" si="42">IF(B$116=0,0,B$116/B$115)</f>
        <v>1.9133582230196438E-3</v>
      </c>
      <c r="C205" s="301">
        <f t="shared" si="42"/>
        <v>1.8502072179545396E-3</v>
      </c>
      <c r="D205" s="301">
        <f t="shared" si="42"/>
        <v>1.8868855474215265E-3</v>
      </c>
      <c r="E205" s="301">
        <f t="shared" si="42"/>
        <v>1.8101926035858308E-3</v>
      </c>
      <c r="F205" s="301">
        <f t="shared" si="42"/>
        <v>1.8127020667668846E-3</v>
      </c>
      <c r="G205" s="301">
        <f t="shared" si="42"/>
        <v>1.904034340087216E-3</v>
      </c>
      <c r="H205" s="301">
        <f t="shared" si="42"/>
        <v>1.8301857162027011E-3</v>
      </c>
      <c r="I205" s="301">
        <f t="shared" si="42"/>
        <v>1.8093332353770319E-3</v>
      </c>
      <c r="J205" s="301">
        <f t="shared" si="42"/>
        <v>1.8285690064338378E-3</v>
      </c>
      <c r="K205" s="301">
        <f t="shared" si="42"/>
        <v>1.8753460412997884E-3</v>
      </c>
      <c r="L205" s="301">
        <f t="shared" si="42"/>
        <v>1.7974814453563812E-3</v>
      </c>
      <c r="M205" s="301">
        <f t="shared" si="42"/>
        <v>1.7996918004636448E-3</v>
      </c>
      <c r="N205" s="301">
        <f t="shared" si="42"/>
        <v>1.8165031160891237E-3</v>
      </c>
      <c r="O205" s="301">
        <f t="shared" si="42"/>
        <v>1.8223401597210092E-3</v>
      </c>
      <c r="P205" s="301">
        <f t="shared" si="42"/>
        <v>1.807523440611089E-3</v>
      </c>
      <c r="Q205" s="301">
        <f t="shared" si="42"/>
        <v>1.8144330199776325E-3</v>
      </c>
      <c r="R205" s="301">
        <f t="shared" si="42"/>
        <v>1.8206721438363551E-3</v>
      </c>
      <c r="S205" s="301">
        <f t="shared" si="42"/>
        <v>1.8005135293178859E-3</v>
      </c>
      <c r="T205" s="301">
        <f t="shared" si="42"/>
        <v>1.7800347687289076E-3</v>
      </c>
      <c r="U205" s="301">
        <f t="shared" si="42"/>
        <v>1.8028220147313836E-3</v>
      </c>
      <c r="V205" s="301">
        <f t="shared" si="42"/>
        <v>1.7833828177860795E-3</v>
      </c>
      <c r="W205" s="301">
        <f t="shared" si="42"/>
        <v>1.743436175501274E-3</v>
      </c>
      <c r="DA205" s="67"/>
    </row>
    <row r="206" spans="1:105" ht="12" customHeight="1" x14ac:dyDescent="0.25">
      <c r="A206" s="202" t="s">
        <v>93</v>
      </c>
      <c r="B206" s="235">
        <f t="shared" ref="B206:W206" si="43">IF(B$117=0,0,B$117/B$115)</f>
        <v>2.4784772404986812E-4</v>
      </c>
      <c r="C206" s="235">
        <f t="shared" si="43"/>
        <v>2.3966743000532374E-4</v>
      </c>
      <c r="D206" s="235">
        <f t="shared" si="43"/>
        <v>2.4441857402580783E-4</v>
      </c>
      <c r="E206" s="235">
        <f t="shared" si="43"/>
        <v>2.3448411880896768E-4</v>
      </c>
      <c r="F206" s="235">
        <f t="shared" si="43"/>
        <v>2.3480918325875455E-4</v>
      </c>
      <c r="G206" s="235">
        <f t="shared" si="43"/>
        <v>2.4663995065108318E-4</v>
      </c>
      <c r="H206" s="235">
        <f t="shared" si="43"/>
        <v>2.3707393570741742E-4</v>
      </c>
      <c r="I206" s="235">
        <f t="shared" si="43"/>
        <v>2.3437280015880114E-4</v>
      </c>
      <c r="J206" s="235">
        <f t="shared" si="43"/>
        <v>2.3686451447523982E-4</v>
      </c>
      <c r="K206" s="235">
        <f t="shared" si="43"/>
        <v>2.4292379887365758E-4</v>
      </c>
      <c r="L206" s="235">
        <f t="shared" si="43"/>
        <v>2.3283757317036017E-4</v>
      </c>
      <c r="M206" s="235">
        <f t="shared" si="43"/>
        <v>2.3312389252033142E-4</v>
      </c>
      <c r="N206" s="235">
        <f t="shared" si="43"/>
        <v>2.3530155390434718E-4</v>
      </c>
      <c r="O206" s="235">
        <f t="shared" si="43"/>
        <v>2.3605765799501746E-4</v>
      </c>
      <c r="P206" s="235">
        <f t="shared" si="43"/>
        <v>2.3413836757407141E-4</v>
      </c>
      <c r="Q206" s="235">
        <f t="shared" si="43"/>
        <v>2.3503340306692177E-4</v>
      </c>
      <c r="R206" s="235">
        <f t="shared" si="43"/>
        <v>2.3584159080189233E-4</v>
      </c>
      <c r="S206" s="235">
        <f t="shared" si="43"/>
        <v>2.3560298885428525E-4</v>
      </c>
      <c r="T206" s="235">
        <f t="shared" si="43"/>
        <v>2.3505973027779191E-4</v>
      </c>
      <c r="U206" s="235">
        <f t="shared" si="43"/>
        <v>2.3352936624329329E-4</v>
      </c>
      <c r="V206" s="235">
        <f t="shared" si="43"/>
        <v>2.3101130106224888E-4</v>
      </c>
      <c r="W206" s="235">
        <f t="shared" si="43"/>
        <v>2.3060783417183794E-4</v>
      </c>
      <c r="DA206" s="174"/>
    </row>
    <row r="207" spans="1:105" ht="12" customHeight="1" x14ac:dyDescent="0.25">
      <c r="A207" s="202" t="s">
        <v>94</v>
      </c>
      <c r="B207" s="235">
        <f t="shared" ref="B207:W207" si="44">IF(B$118=0,0,B$118/B$115)</f>
        <v>3.4626612784517508E-2</v>
      </c>
      <c r="C207" s="235">
        <f t="shared" si="44"/>
        <v>3.348375026508222E-2</v>
      </c>
      <c r="D207" s="235">
        <f t="shared" si="44"/>
        <v>3.4147528901385851E-2</v>
      </c>
      <c r="E207" s="235">
        <f t="shared" si="44"/>
        <v>3.2759593888718783E-2</v>
      </c>
      <c r="F207" s="235">
        <f t="shared" si="44"/>
        <v>3.280500839020728E-2</v>
      </c>
      <c r="G207" s="235">
        <f t="shared" si="44"/>
        <v>3.4457875702216319E-2</v>
      </c>
      <c r="H207" s="235">
        <f t="shared" si="44"/>
        <v>3.3121415193591353E-2</v>
      </c>
      <c r="I207" s="235">
        <f t="shared" si="44"/>
        <v>3.2744041646672641E-2</v>
      </c>
      <c r="J207" s="235">
        <f t="shared" si="44"/>
        <v>3.3092157116103374E-2</v>
      </c>
      <c r="K207" s="235">
        <f t="shared" si="44"/>
        <v>3.3938695027313184E-2</v>
      </c>
      <c r="L207" s="235">
        <f t="shared" si="44"/>
        <v>3.2529556278009769E-2</v>
      </c>
      <c r="M207" s="235">
        <f t="shared" si="44"/>
        <v>3.2569557731733742E-2</v>
      </c>
      <c r="N207" s="235">
        <f t="shared" si="44"/>
        <v>3.2873797110203662E-2</v>
      </c>
      <c r="O207" s="235">
        <f t="shared" si="44"/>
        <v>3.2979431824715515E-2</v>
      </c>
      <c r="P207" s="235">
        <f t="shared" si="44"/>
        <v>3.2711289252570053E-2</v>
      </c>
      <c r="Q207" s="235">
        <f t="shared" si="44"/>
        <v>3.2836333965238447E-2</v>
      </c>
      <c r="R207" s="235">
        <f t="shared" si="44"/>
        <v>3.2949245245191897E-2</v>
      </c>
      <c r="S207" s="235">
        <f t="shared" si="44"/>
        <v>3.2486077147522149E-2</v>
      </c>
      <c r="T207" s="235">
        <f t="shared" si="44"/>
        <v>3.2034357767623124E-2</v>
      </c>
      <c r="U207" s="235">
        <f t="shared" si="44"/>
        <v>3.2573305157570856E-2</v>
      </c>
      <c r="V207" s="235">
        <f t="shared" si="44"/>
        <v>3.2274409222013384E-2</v>
      </c>
      <c r="W207" s="235">
        <f t="shared" si="44"/>
        <v>3.1462805132644593E-2</v>
      </c>
      <c r="DA207" s="174"/>
    </row>
    <row r="208" spans="1:105" ht="12" customHeight="1" x14ac:dyDescent="0.25">
      <c r="A208" s="202" t="s">
        <v>95</v>
      </c>
      <c r="B208" s="235">
        <f t="shared" ref="B208:W208" si="45">IF(B$119=0,0,B$119/B$115)</f>
        <v>6.3194650464959434E-4</v>
      </c>
      <c r="C208" s="235">
        <f t="shared" si="45"/>
        <v>6.1108890650834319E-4</v>
      </c>
      <c r="D208" s="235">
        <f t="shared" si="45"/>
        <v>6.2320307406159379E-4</v>
      </c>
      <c r="E208" s="235">
        <f t="shared" si="45"/>
        <v>5.9787282633005933E-4</v>
      </c>
      <c r="F208" s="235">
        <f t="shared" si="45"/>
        <v>5.9870165517493252E-4</v>
      </c>
      <c r="G208" s="235">
        <f t="shared" si="45"/>
        <v>6.2886700016474633E-4</v>
      </c>
      <c r="H208" s="235">
        <f t="shared" si="45"/>
        <v>6.0447617821852973E-4</v>
      </c>
      <c r="I208" s="235">
        <f t="shared" si="45"/>
        <v>5.9758899305240997E-4</v>
      </c>
      <c r="J208" s="235">
        <f t="shared" si="45"/>
        <v>6.0394220916078916E-4</v>
      </c>
      <c r="K208" s="235">
        <f t="shared" si="45"/>
        <v>6.1939179059607142E-4</v>
      </c>
      <c r="L208" s="235">
        <f t="shared" si="45"/>
        <v>5.93674568044441E-4</v>
      </c>
      <c r="M208" s="235">
        <f t="shared" si="45"/>
        <v>5.9440460707595329E-4</v>
      </c>
      <c r="N208" s="235">
        <f t="shared" si="45"/>
        <v>5.9995707081236555E-4</v>
      </c>
      <c r="O208" s="235">
        <f t="shared" si="45"/>
        <v>6.018849373646282E-4</v>
      </c>
      <c r="P208" s="235">
        <f t="shared" si="45"/>
        <v>5.9699125162442686E-4</v>
      </c>
      <c r="Q208" s="235">
        <f t="shared" si="45"/>
        <v>5.9927335670896E-4</v>
      </c>
      <c r="R208" s="235">
        <f t="shared" si="45"/>
        <v>6.013340228545669E-4</v>
      </c>
      <c r="S208" s="235">
        <f t="shared" si="45"/>
        <v>6.0072565064791898E-4</v>
      </c>
      <c r="T208" s="235">
        <f t="shared" si="45"/>
        <v>5.9934048417180157E-4</v>
      </c>
      <c r="U208" s="235">
        <f t="shared" si="45"/>
        <v>5.9543845841727701E-4</v>
      </c>
      <c r="V208" s="235">
        <f t="shared" si="45"/>
        <v>5.8901805453525204E-4</v>
      </c>
      <c r="W208" s="235">
        <f t="shared" si="45"/>
        <v>5.8939424203525103E-4</v>
      </c>
      <c r="DA208" s="174"/>
    </row>
    <row r="209" spans="1:105" ht="12" customHeight="1" x14ac:dyDescent="0.25">
      <c r="A209" s="56" t="s">
        <v>96</v>
      </c>
      <c r="B209" s="302">
        <f t="shared" ref="B209:W209" si="46">IF(B$120=0,0,B$120/B$115)</f>
        <v>4.7255357112914497E-3</v>
      </c>
      <c r="C209" s="302">
        <f t="shared" si="46"/>
        <v>4.8424924250863605E-3</v>
      </c>
      <c r="D209" s="302">
        <f t="shared" si="46"/>
        <v>4.7860767356599524E-3</v>
      </c>
      <c r="E209" s="302">
        <f t="shared" si="46"/>
        <v>4.8885439783484244E-3</v>
      </c>
      <c r="F209" s="302">
        <f t="shared" si="46"/>
        <v>4.8799274287872861E-3</v>
      </c>
      <c r="G209" s="302">
        <f t="shared" si="46"/>
        <v>4.7174293724145736E-3</v>
      </c>
      <c r="H209" s="302">
        <f t="shared" si="46"/>
        <v>4.8714257037651698E-3</v>
      </c>
      <c r="I209" s="302">
        <f t="shared" si="46"/>
        <v>4.904067416175651E-3</v>
      </c>
      <c r="J209" s="302">
        <f t="shared" si="46"/>
        <v>4.8780856753409211E-3</v>
      </c>
      <c r="K209" s="302">
        <f t="shared" si="46"/>
        <v>4.7927411900630327E-3</v>
      </c>
      <c r="L209" s="302">
        <f t="shared" si="46"/>
        <v>4.8838919116781544E-3</v>
      </c>
      <c r="M209" s="302">
        <f t="shared" si="46"/>
        <v>4.8323739061257994E-3</v>
      </c>
      <c r="N209" s="302">
        <f t="shared" si="46"/>
        <v>4.8192094720185333E-3</v>
      </c>
      <c r="O209" s="302">
        <f t="shared" si="46"/>
        <v>4.8225139017020243E-3</v>
      </c>
      <c r="P209" s="302">
        <f t="shared" si="46"/>
        <v>4.8384348862748113E-3</v>
      </c>
      <c r="Q209" s="302">
        <f t="shared" si="46"/>
        <v>4.8120085569211988E-3</v>
      </c>
      <c r="R209" s="302">
        <f t="shared" si="46"/>
        <v>4.8042063936989694E-3</v>
      </c>
      <c r="S209" s="302">
        <f t="shared" si="46"/>
        <v>4.8210923669946351E-3</v>
      </c>
      <c r="T209" s="302">
        <f t="shared" si="46"/>
        <v>4.8274027713664253E-3</v>
      </c>
      <c r="U209" s="302">
        <f t="shared" si="46"/>
        <v>4.7860933787044705E-3</v>
      </c>
      <c r="V209" s="302">
        <f t="shared" si="46"/>
        <v>4.748426523260847E-3</v>
      </c>
      <c r="W209" s="302">
        <f t="shared" si="46"/>
        <v>4.9676245633229095E-3</v>
      </c>
      <c r="DA209" s="68"/>
    </row>
    <row r="210" spans="1:105" ht="12" customHeight="1" x14ac:dyDescent="0.25">
      <c r="A210" s="203" t="s">
        <v>604</v>
      </c>
      <c r="B210" s="303">
        <f t="shared" ref="B210:W210" si="47">IF(B$126=0,0,B$126/B$115)</f>
        <v>0.4904933977932206</v>
      </c>
      <c r="C210" s="303">
        <f t="shared" si="47"/>
        <v>0.49330108858293231</v>
      </c>
      <c r="D210" s="303">
        <f t="shared" si="47"/>
        <v>0.49297213710637933</v>
      </c>
      <c r="E210" s="303">
        <f t="shared" si="47"/>
        <v>0.49686305286430604</v>
      </c>
      <c r="F210" s="303">
        <f t="shared" si="47"/>
        <v>0.4962613781378582</v>
      </c>
      <c r="G210" s="303">
        <f t="shared" si="47"/>
        <v>0.4881649090466495</v>
      </c>
      <c r="H210" s="303">
        <f t="shared" si="47"/>
        <v>0.49537844765809053</v>
      </c>
      <c r="I210" s="303">
        <f t="shared" si="47"/>
        <v>0.49779809583177714</v>
      </c>
      <c r="J210" s="303">
        <f t="shared" si="47"/>
        <v>0.49597486580576905</v>
      </c>
      <c r="K210" s="303">
        <f t="shared" si="47"/>
        <v>0.49034278623815547</v>
      </c>
      <c r="L210" s="303">
        <f t="shared" si="47"/>
        <v>0.49775118819820835</v>
      </c>
      <c r="M210" s="303">
        <f t="shared" si="47"/>
        <v>0.49331620825392103</v>
      </c>
      <c r="N210" s="303">
        <f t="shared" si="47"/>
        <v>0.49249046152282905</v>
      </c>
      <c r="O210" s="303">
        <f t="shared" si="47"/>
        <v>0.49278058384457718</v>
      </c>
      <c r="P210" s="303">
        <f t="shared" si="47"/>
        <v>0.49430121679390399</v>
      </c>
      <c r="Q210" s="303">
        <f t="shared" si="47"/>
        <v>0.49196643226875325</v>
      </c>
      <c r="R210" s="303">
        <f t="shared" si="47"/>
        <v>0.49127560464545383</v>
      </c>
      <c r="S210" s="303">
        <f t="shared" si="47"/>
        <v>0.49284369417012563</v>
      </c>
      <c r="T210" s="303">
        <f t="shared" si="47"/>
        <v>0.49340025250737235</v>
      </c>
      <c r="U210" s="303">
        <f t="shared" si="47"/>
        <v>0.48928781445186198</v>
      </c>
      <c r="V210" s="303">
        <f t="shared" si="47"/>
        <v>0.485460324944402</v>
      </c>
      <c r="W210" s="303">
        <f t="shared" si="47"/>
        <v>0.48972592368048473</v>
      </c>
      <c r="DA210" s="175"/>
    </row>
    <row r="211" spans="1:105" ht="12" customHeight="1" x14ac:dyDescent="0.25">
      <c r="A211" s="62" t="s">
        <v>606</v>
      </c>
      <c r="B211" s="304">
        <f t="shared" ref="B211:W211" si="48">IF(B$127=0,0,B$127/B$115)</f>
        <v>0.28510608796915649</v>
      </c>
      <c r="C211" s="304">
        <f t="shared" si="48"/>
        <v>0.20939371044934119</v>
      </c>
      <c r="D211" s="304">
        <f t="shared" si="48"/>
        <v>0.22893486750308167</v>
      </c>
      <c r="E211" s="304">
        <f t="shared" si="48"/>
        <v>0.15648430884237946</v>
      </c>
      <c r="F211" s="304">
        <f t="shared" si="48"/>
        <v>0.16106909184613746</v>
      </c>
      <c r="G211" s="304">
        <f t="shared" si="48"/>
        <v>0.2393063371430979</v>
      </c>
      <c r="H211" s="304">
        <f t="shared" si="48"/>
        <v>0.17979820089193188</v>
      </c>
      <c r="I211" s="304">
        <f t="shared" si="48"/>
        <v>0.15470044864837029</v>
      </c>
      <c r="J211" s="304">
        <f t="shared" si="48"/>
        <v>0.18040138821346535</v>
      </c>
      <c r="K211" s="304">
        <f t="shared" si="48"/>
        <v>0.25062567027390042</v>
      </c>
      <c r="L211" s="304">
        <f t="shared" si="48"/>
        <v>0.15032590600557375</v>
      </c>
      <c r="M211" s="304">
        <f t="shared" si="48"/>
        <v>0.16288086685544537</v>
      </c>
      <c r="N211" s="304">
        <f t="shared" si="48"/>
        <v>0.18570405681859578</v>
      </c>
      <c r="O211" s="304">
        <f t="shared" si="48"/>
        <v>0.18841795001972145</v>
      </c>
      <c r="P211" s="304">
        <f t="shared" si="48"/>
        <v>0.1706163781865595</v>
      </c>
      <c r="Q211" s="304">
        <f t="shared" si="48"/>
        <v>0.18427412953219247</v>
      </c>
      <c r="R211" s="304">
        <f t="shared" si="48"/>
        <v>0.1924639047873111</v>
      </c>
      <c r="S211" s="304">
        <f t="shared" si="48"/>
        <v>0.18812721110723948</v>
      </c>
      <c r="T211" s="304">
        <f t="shared" si="48"/>
        <v>0.18109180909389072</v>
      </c>
      <c r="U211" s="304">
        <f t="shared" si="48"/>
        <v>0.17183091513489676</v>
      </c>
      <c r="V211" s="304">
        <f t="shared" si="48"/>
        <v>0.14592241778157883</v>
      </c>
      <c r="W211" s="304">
        <f t="shared" si="48"/>
        <v>0.1586053896506133</v>
      </c>
      <c r="DA211" s="72"/>
    </row>
    <row r="212" spans="1:105" ht="12" customHeight="1" x14ac:dyDescent="0.25">
      <c r="A212" s="62" t="s">
        <v>613</v>
      </c>
      <c r="B212" s="304">
        <f t="shared" ref="B212:W212" si="49">IF(B$133=0,0,B$133/B$115)</f>
        <v>0.20538730982406417</v>
      </c>
      <c r="C212" s="304">
        <f t="shared" si="49"/>
        <v>0.28390737813359102</v>
      </c>
      <c r="D212" s="304">
        <f t="shared" si="49"/>
        <v>0.26403726960329787</v>
      </c>
      <c r="E212" s="304">
        <f t="shared" si="49"/>
        <v>0.34037874402192658</v>
      </c>
      <c r="F212" s="304">
        <f t="shared" si="49"/>
        <v>0.33519228629172082</v>
      </c>
      <c r="G212" s="304">
        <f t="shared" si="49"/>
        <v>0.24885857190355157</v>
      </c>
      <c r="H212" s="304">
        <f t="shared" si="49"/>
        <v>0.31558024676615865</v>
      </c>
      <c r="I212" s="304">
        <f t="shared" si="49"/>
        <v>0.34309764718340691</v>
      </c>
      <c r="J212" s="304">
        <f t="shared" si="49"/>
        <v>0.31557347759230364</v>
      </c>
      <c r="K212" s="304">
        <f t="shared" si="49"/>
        <v>0.23971711596425502</v>
      </c>
      <c r="L212" s="304">
        <f t="shared" si="49"/>
        <v>0.34742528219263463</v>
      </c>
      <c r="M212" s="304">
        <f t="shared" si="49"/>
        <v>0.33043534139847558</v>
      </c>
      <c r="N212" s="304">
        <f t="shared" si="49"/>
        <v>0.3067864047042333</v>
      </c>
      <c r="O212" s="304">
        <f t="shared" si="49"/>
        <v>0.30436263382485584</v>
      </c>
      <c r="P212" s="304">
        <f t="shared" si="49"/>
        <v>0.32368483860734443</v>
      </c>
      <c r="Q212" s="304">
        <f t="shared" si="49"/>
        <v>0.30769230273656079</v>
      </c>
      <c r="R212" s="304">
        <f t="shared" si="49"/>
        <v>0.29881169985814271</v>
      </c>
      <c r="S212" s="304">
        <f t="shared" si="49"/>
        <v>0.30471648306288612</v>
      </c>
      <c r="T212" s="304">
        <f t="shared" si="49"/>
        <v>0.31230844341348163</v>
      </c>
      <c r="U212" s="304">
        <f t="shared" si="49"/>
        <v>0.31745689931696508</v>
      </c>
      <c r="V212" s="304">
        <f t="shared" si="49"/>
        <v>0.33953790716282312</v>
      </c>
      <c r="W212" s="304">
        <f t="shared" si="49"/>
        <v>0.33112053402987141</v>
      </c>
      <c r="DA212" s="72"/>
    </row>
    <row r="213" spans="1:105" ht="12" customHeight="1" x14ac:dyDescent="0.25">
      <c r="A213" s="203" t="s">
        <v>615</v>
      </c>
      <c r="B213" s="303">
        <f t="shared" ref="B213:W213" si="50">IF(B$134=0,0,B$134/B$115)</f>
        <v>0.33511476871302243</v>
      </c>
      <c r="C213" s="303">
        <f t="shared" si="50"/>
        <v>0.33703303846720267</v>
      </c>
      <c r="D213" s="303">
        <f t="shared" si="50"/>
        <v>0.33363665208488935</v>
      </c>
      <c r="E213" s="303">
        <f t="shared" si="50"/>
        <v>0.33946664275563371</v>
      </c>
      <c r="F213" s="303">
        <f t="shared" si="50"/>
        <v>0.33905556670914422</v>
      </c>
      <c r="G213" s="303">
        <f t="shared" si="50"/>
        <v>0.32902786776097004</v>
      </c>
      <c r="H213" s="303">
        <f t="shared" si="50"/>
        <v>0.33844866693759557</v>
      </c>
      <c r="I213" s="303">
        <f t="shared" si="50"/>
        <v>0.34015938187673267</v>
      </c>
      <c r="J213" s="303">
        <f t="shared" si="50"/>
        <v>0.3388883699204418</v>
      </c>
      <c r="K213" s="303">
        <f t="shared" si="50"/>
        <v>0.33484339321856493</v>
      </c>
      <c r="L213" s="303">
        <f t="shared" si="50"/>
        <v>0.34011011726502915</v>
      </c>
      <c r="M213" s="303">
        <f t="shared" si="50"/>
        <v>0.33707748634080315</v>
      </c>
      <c r="N213" s="303">
        <f t="shared" si="50"/>
        <v>0.33647585626815524</v>
      </c>
      <c r="O213" s="303">
        <f t="shared" si="50"/>
        <v>0.33661957613137777</v>
      </c>
      <c r="P213" s="303">
        <f t="shared" si="50"/>
        <v>0.33773718019817961</v>
      </c>
      <c r="Q213" s="303">
        <f t="shared" si="50"/>
        <v>0.3361211749354005</v>
      </c>
      <c r="R213" s="303">
        <f t="shared" si="50"/>
        <v>0.33560978016525628</v>
      </c>
      <c r="S213" s="303">
        <f t="shared" si="50"/>
        <v>0.33671956962524757</v>
      </c>
      <c r="T213" s="303">
        <f t="shared" si="50"/>
        <v>0.33709955967701427</v>
      </c>
      <c r="U213" s="303">
        <f t="shared" si="50"/>
        <v>0.33429023865503266</v>
      </c>
      <c r="V213" s="303">
        <f t="shared" si="50"/>
        <v>0.33167607402062482</v>
      </c>
      <c r="W213" s="303">
        <f t="shared" si="50"/>
        <v>0.33459041525395483</v>
      </c>
      <c r="DA213" s="175"/>
    </row>
    <row r="214" spans="1:105" ht="12" customHeight="1" x14ac:dyDescent="0.25">
      <c r="A214" s="62" t="s">
        <v>617</v>
      </c>
      <c r="B214" s="304">
        <f t="shared" ref="B214:W214" si="51">IF(B$135=0,0,B$135/B$115)</f>
        <v>0.19479010555150647</v>
      </c>
      <c r="C214" s="304">
        <f t="shared" si="51"/>
        <v>0.1430619151305576</v>
      </c>
      <c r="D214" s="304">
        <f t="shared" si="51"/>
        <v>0.13077748828878702</v>
      </c>
      <c r="E214" s="304">
        <f t="shared" si="51"/>
        <v>0.1069131678445927</v>
      </c>
      <c r="F214" s="304">
        <f t="shared" si="51"/>
        <v>0.11004558206834432</v>
      </c>
      <c r="G214" s="304">
        <f t="shared" si="51"/>
        <v>0.13433572429504081</v>
      </c>
      <c r="H214" s="304">
        <f t="shared" si="51"/>
        <v>0.12110236499796194</v>
      </c>
      <c r="I214" s="304">
        <f t="shared" si="51"/>
        <v>0.10492192420755586</v>
      </c>
      <c r="J214" s="304">
        <f t="shared" si="51"/>
        <v>0.12171264042342735</v>
      </c>
      <c r="K214" s="304">
        <f t="shared" si="51"/>
        <v>0.1700879445309082</v>
      </c>
      <c r="L214" s="304">
        <f t="shared" si="51"/>
        <v>0.10225539985516695</v>
      </c>
      <c r="M214" s="304">
        <f t="shared" si="51"/>
        <v>0.11060112848297911</v>
      </c>
      <c r="N214" s="304">
        <f t="shared" si="51"/>
        <v>0.12638959477829029</v>
      </c>
      <c r="O214" s="304">
        <f t="shared" si="51"/>
        <v>0.1268633150020356</v>
      </c>
      <c r="P214" s="304">
        <f t="shared" si="51"/>
        <v>0.11514109317586206</v>
      </c>
      <c r="Q214" s="304">
        <f t="shared" si="51"/>
        <v>0.1258997217410206</v>
      </c>
      <c r="R214" s="304">
        <f t="shared" si="51"/>
        <v>0.13083211762987398</v>
      </c>
      <c r="S214" s="304">
        <f t="shared" si="51"/>
        <v>0.1285117452672033</v>
      </c>
      <c r="T214" s="304">
        <f t="shared" si="51"/>
        <v>0.12367704698489004</v>
      </c>
      <c r="U214" s="304">
        <f t="shared" si="51"/>
        <v>0.11737247887211232</v>
      </c>
      <c r="V214" s="304">
        <f t="shared" si="51"/>
        <v>9.9697075444701744E-2</v>
      </c>
      <c r="W214" s="304">
        <f t="shared" si="51"/>
        <v>0.10836233210994452</v>
      </c>
      <c r="DA214" s="72"/>
    </row>
    <row r="215" spans="1:105" ht="12" customHeight="1" x14ac:dyDescent="0.25">
      <c r="A215" s="62" t="s">
        <v>623</v>
      </c>
      <c r="B215" s="304">
        <f t="shared" ref="B215:W215" si="52">IF(B$140=0,0,B$140/B$115)</f>
        <v>0.14032466316151598</v>
      </c>
      <c r="C215" s="304">
        <f t="shared" si="52"/>
        <v>0.19397112333664507</v>
      </c>
      <c r="D215" s="304">
        <f t="shared" si="52"/>
        <v>0.2028591637961023</v>
      </c>
      <c r="E215" s="304">
        <f t="shared" si="52"/>
        <v>0.23255347491104097</v>
      </c>
      <c r="F215" s="304">
        <f t="shared" si="52"/>
        <v>0.22900998464079986</v>
      </c>
      <c r="G215" s="304">
        <f t="shared" si="52"/>
        <v>0.19469214346592928</v>
      </c>
      <c r="H215" s="304">
        <f t="shared" si="52"/>
        <v>0.21734630193963356</v>
      </c>
      <c r="I215" s="304">
        <f t="shared" si="52"/>
        <v>0.23523745766917681</v>
      </c>
      <c r="J215" s="304">
        <f t="shared" si="52"/>
        <v>0.21717572949701447</v>
      </c>
      <c r="K215" s="304">
        <f t="shared" si="52"/>
        <v>0.16475544868765671</v>
      </c>
      <c r="L215" s="304">
        <f t="shared" si="52"/>
        <v>0.23785471740986214</v>
      </c>
      <c r="M215" s="304">
        <f t="shared" si="52"/>
        <v>0.22647635785782391</v>
      </c>
      <c r="N215" s="304">
        <f t="shared" si="52"/>
        <v>0.21008626148986495</v>
      </c>
      <c r="O215" s="304">
        <f t="shared" si="52"/>
        <v>0.2097562611293422</v>
      </c>
      <c r="P215" s="304">
        <f t="shared" si="52"/>
        <v>0.22259608702231756</v>
      </c>
      <c r="Q215" s="304">
        <f t="shared" si="52"/>
        <v>0.21022145319437979</v>
      </c>
      <c r="R215" s="304">
        <f t="shared" si="52"/>
        <v>0.20477766253538232</v>
      </c>
      <c r="S215" s="304">
        <f t="shared" si="52"/>
        <v>0.20820782435804433</v>
      </c>
      <c r="T215" s="304">
        <f t="shared" si="52"/>
        <v>0.21342251269212428</v>
      </c>
      <c r="U215" s="304">
        <f t="shared" si="52"/>
        <v>0.21691775978292033</v>
      </c>
      <c r="V215" s="304">
        <f t="shared" si="52"/>
        <v>0.23197899857592308</v>
      </c>
      <c r="W215" s="304">
        <f t="shared" si="52"/>
        <v>0.22622808314401036</v>
      </c>
      <c r="DA215" s="72"/>
    </row>
    <row r="216" spans="1:105" ht="12" customHeight="1" x14ac:dyDescent="0.25">
      <c r="A216" s="203" t="s">
        <v>625</v>
      </c>
      <c r="B216" s="303">
        <f t="shared" ref="B216:W216" si="53">IF(B$141=0,0,B$141/B$115)</f>
        <v>0.13224653254622845</v>
      </c>
      <c r="C216" s="303">
        <f t="shared" si="53"/>
        <v>0.12863866670522853</v>
      </c>
      <c r="D216" s="303">
        <f t="shared" si="53"/>
        <v>0.13170309797617644</v>
      </c>
      <c r="E216" s="303">
        <f t="shared" si="53"/>
        <v>0.12337961696426838</v>
      </c>
      <c r="F216" s="303">
        <f t="shared" si="53"/>
        <v>0.1243519064288026</v>
      </c>
      <c r="G216" s="303">
        <f t="shared" si="53"/>
        <v>0.14085237682684656</v>
      </c>
      <c r="H216" s="303">
        <f t="shared" si="53"/>
        <v>0.12550830867682897</v>
      </c>
      <c r="I216" s="303">
        <f t="shared" si="53"/>
        <v>0.12175311820005387</v>
      </c>
      <c r="J216" s="303">
        <f t="shared" si="53"/>
        <v>0.12449714575227501</v>
      </c>
      <c r="K216" s="303">
        <f t="shared" si="53"/>
        <v>0.13334472269513417</v>
      </c>
      <c r="L216" s="303">
        <f t="shared" si="53"/>
        <v>0.1221012527605034</v>
      </c>
      <c r="M216" s="303">
        <f t="shared" si="53"/>
        <v>0.12957715346735621</v>
      </c>
      <c r="N216" s="303">
        <f t="shared" si="53"/>
        <v>0.13068891388598733</v>
      </c>
      <c r="O216" s="303">
        <f t="shared" si="53"/>
        <v>0.13013761154254719</v>
      </c>
      <c r="P216" s="303">
        <f t="shared" si="53"/>
        <v>0.1277732258092617</v>
      </c>
      <c r="Q216" s="303">
        <f t="shared" si="53"/>
        <v>0.13161531049393338</v>
      </c>
      <c r="R216" s="303">
        <f t="shared" si="53"/>
        <v>0.13270331579290667</v>
      </c>
      <c r="S216" s="303">
        <f t="shared" si="53"/>
        <v>0.13049272452128929</v>
      </c>
      <c r="T216" s="303">
        <f t="shared" si="53"/>
        <v>0.13002399229344519</v>
      </c>
      <c r="U216" s="303">
        <f t="shared" si="53"/>
        <v>0.13643075851743849</v>
      </c>
      <c r="V216" s="303">
        <f t="shared" si="53"/>
        <v>0.14323735311631552</v>
      </c>
      <c r="W216" s="303">
        <f t="shared" si="53"/>
        <v>0.13668979311788412</v>
      </c>
      <c r="DA216" s="175"/>
    </row>
    <row r="217" spans="1:105" ht="12" customHeight="1" x14ac:dyDescent="0.25">
      <c r="A217" s="62" t="s">
        <v>626</v>
      </c>
      <c r="B217" s="304">
        <f t="shared" ref="B217:W217" si="54">IF(B$142=0,0,B$142/B$115)</f>
        <v>1.6617042319229829E-2</v>
      </c>
      <c r="C217" s="304">
        <f t="shared" si="54"/>
        <v>1.1720781904105084E-2</v>
      </c>
      <c r="D217" s="304">
        <f t="shared" si="54"/>
        <v>1.0706078059160596E-2</v>
      </c>
      <c r="E217" s="304">
        <f t="shared" si="54"/>
        <v>8.6469601109888071E-3</v>
      </c>
      <c r="F217" s="304">
        <f t="shared" si="54"/>
        <v>8.9572477407668504E-3</v>
      </c>
      <c r="G217" s="304">
        <f t="shared" si="54"/>
        <v>1.0954484785865016E-2</v>
      </c>
      <c r="H217" s="304">
        <f t="shared" si="54"/>
        <v>9.822454864022577E-3</v>
      </c>
      <c r="I217" s="304">
        <f t="shared" si="54"/>
        <v>8.5116258855282897E-3</v>
      </c>
      <c r="J217" s="304">
        <f t="shared" si="54"/>
        <v>1.0009680012169127E-2</v>
      </c>
      <c r="K217" s="304">
        <f t="shared" si="54"/>
        <v>1.4421713867973109E-2</v>
      </c>
      <c r="L217" s="304">
        <f t="shared" si="54"/>
        <v>8.7274946891266678E-3</v>
      </c>
      <c r="M217" s="304">
        <f t="shared" si="54"/>
        <v>9.601425826905402E-3</v>
      </c>
      <c r="N217" s="304">
        <f t="shared" si="54"/>
        <v>1.1006201022366333E-2</v>
      </c>
      <c r="O217" s="304">
        <f t="shared" si="54"/>
        <v>1.0957970148579611E-2</v>
      </c>
      <c r="P217" s="304">
        <f t="shared" si="54"/>
        <v>1.0014248984182584E-2</v>
      </c>
      <c r="Q217" s="304">
        <f t="shared" si="54"/>
        <v>1.0978481130379672E-2</v>
      </c>
      <c r="R217" s="304">
        <f t="shared" si="54"/>
        <v>1.1414418787000495E-2</v>
      </c>
      <c r="S217" s="304">
        <f t="shared" si="54"/>
        <v>1.1191995113040297E-2</v>
      </c>
      <c r="T217" s="304">
        <f t="shared" si="54"/>
        <v>1.0759806546072514E-2</v>
      </c>
      <c r="U217" s="304">
        <f t="shared" si="54"/>
        <v>1.0237863761925162E-2</v>
      </c>
      <c r="V217" s="304">
        <f t="shared" si="54"/>
        <v>8.7298603502306959E-3</v>
      </c>
      <c r="W217" s="304">
        <f t="shared" si="54"/>
        <v>9.5154183870805719E-3</v>
      </c>
      <c r="DA217" s="72"/>
    </row>
    <row r="218" spans="1:105" ht="12" customHeight="1" x14ac:dyDescent="0.25">
      <c r="A218" s="62" t="s">
        <v>631</v>
      </c>
      <c r="B218" s="304">
        <f t="shared" ref="B218:W218" si="55">IF(B$146=0,0,B$146/B$115)</f>
        <v>0.10277476381935322</v>
      </c>
      <c r="C218" s="304">
        <f t="shared" si="55"/>
        <v>9.8913287941076039E-2</v>
      </c>
      <c r="D218" s="304">
        <f t="shared" si="55"/>
        <v>0.10232295883771927</v>
      </c>
      <c r="E218" s="304">
        <f t="shared" si="55"/>
        <v>9.3397932200204883E-2</v>
      </c>
      <c r="F218" s="304">
        <f t="shared" si="55"/>
        <v>9.4424592105704891E-2</v>
      </c>
      <c r="G218" s="304">
        <f t="shared" si="55"/>
        <v>0.11187960997901412</v>
      </c>
      <c r="H218" s="304">
        <f t="shared" si="55"/>
        <v>9.5622902838576634E-2</v>
      </c>
      <c r="I218" s="304">
        <f t="shared" si="55"/>
        <v>9.1694839813014489E-2</v>
      </c>
      <c r="J218" s="304">
        <f t="shared" si="55"/>
        <v>9.4581536004209057E-2</v>
      </c>
      <c r="K218" s="304">
        <f t="shared" si="55"/>
        <v>0.10389593908804476</v>
      </c>
      <c r="L218" s="304">
        <f t="shared" si="55"/>
        <v>9.216333008900035E-2</v>
      </c>
      <c r="M218" s="304">
        <f t="shared" si="55"/>
        <v>9.9944671422168702E-2</v>
      </c>
      <c r="N218" s="304">
        <f t="shared" si="55"/>
        <v>0.10111946841424369</v>
      </c>
      <c r="O218" s="304">
        <f t="shared" si="55"/>
        <v>0.10054338657630787</v>
      </c>
      <c r="P218" s="304">
        <f t="shared" si="55"/>
        <v>9.8091440122278523E-2</v>
      </c>
      <c r="Q218" s="304">
        <f t="shared" si="55"/>
        <v>0.10208514585581331</v>
      </c>
      <c r="R218" s="304">
        <f t="shared" si="55"/>
        <v>0.10321915297203359</v>
      </c>
      <c r="S218" s="304">
        <f t="shared" si="55"/>
        <v>0.10090781092549624</v>
      </c>
      <c r="T218" s="304">
        <f t="shared" si="55"/>
        <v>0.10040204965209387</v>
      </c>
      <c r="U218" s="304">
        <f t="shared" si="55"/>
        <v>0.10706170038921527</v>
      </c>
      <c r="V218" s="304">
        <f t="shared" si="55"/>
        <v>0.11410526852261173</v>
      </c>
      <c r="W218" s="304">
        <f t="shared" si="55"/>
        <v>0.10730488326188911</v>
      </c>
      <c r="DA218" s="72"/>
    </row>
    <row r="219" spans="1:105" ht="12" customHeight="1" x14ac:dyDescent="0.25">
      <c r="A219" s="63" t="s">
        <v>643</v>
      </c>
      <c r="B219" s="305">
        <f t="shared" ref="B219:W219" si="56">IF(B$157=0,0,B$157/B$115)</f>
        <v>1.285472640764542E-2</v>
      </c>
      <c r="C219" s="305">
        <f t="shared" si="56"/>
        <v>1.8004596860047406E-2</v>
      </c>
      <c r="D219" s="305">
        <f t="shared" si="56"/>
        <v>1.8674061079296572E-2</v>
      </c>
      <c r="E219" s="305">
        <f t="shared" si="56"/>
        <v>2.133472465307468E-2</v>
      </c>
      <c r="F219" s="305">
        <f t="shared" si="56"/>
        <v>2.0970066582330877E-2</v>
      </c>
      <c r="G219" s="305">
        <f t="shared" si="56"/>
        <v>1.8018282061967435E-2</v>
      </c>
      <c r="H219" s="305">
        <f t="shared" si="56"/>
        <v>2.0062950974229762E-2</v>
      </c>
      <c r="I219" s="305">
        <f t="shared" si="56"/>
        <v>2.1546652501511089E-2</v>
      </c>
      <c r="J219" s="305">
        <f t="shared" si="56"/>
        <v>1.9905929735896818E-2</v>
      </c>
      <c r="K219" s="305">
        <f t="shared" si="56"/>
        <v>1.5027069739116293E-2</v>
      </c>
      <c r="L219" s="305">
        <f t="shared" si="56"/>
        <v>2.1210427982376392E-2</v>
      </c>
      <c r="M219" s="305">
        <f t="shared" si="56"/>
        <v>2.0031056218282096E-2</v>
      </c>
      <c r="N219" s="305">
        <f t="shared" si="56"/>
        <v>1.856324444937732E-2</v>
      </c>
      <c r="O219" s="305">
        <f t="shared" si="56"/>
        <v>1.8636254817659712E-2</v>
      </c>
      <c r="P219" s="305">
        <f t="shared" si="56"/>
        <v>1.9667536702800616E-2</v>
      </c>
      <c r="Q219" s="305">
        <f t="shared" si="56"/>
        <v>1.8551683507740408E-2</v>
      </c>
      <c r="R219" s="305">
        <f t="shared" si="56"/>
        <v>1.8069744033872601E-2</v>
      </c>
      <c r="S219" s="305">
        <f t="shared" si="56"/>
        <v>1.8392918482752776E-2</v>
      </c>
      <c r="T219" s="305">
        <f t="shared" si="56"/>
        <v>1.8862136095278783E-2</v>
      </c>
      <c r="U219" s="305">
        <f t="shared" si="56"/>
        <v>1.913119436629809E-2</v>
      </c>
      <c r="V219" s="305">
        <f t="shared" si="56"/>
        <v>2.0402224243473113E-2</v>
      </c>
      <c r="W219" s="305">
        <f t="shared" si="56"/>
        <v>1.9869491468914435E-2</v>
      </c>
      <c r="DA219" s="74"/>
    </row>
    <row r="220" spans="1:105" ht="12" hidden="1" customHeight="1" x14ac:dyDescent="0.25">
      <c r="A220" s="44"/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DA220" s="94"/>
    </row>
    <row r="221" spans="1:105" ht="12" customHeight="1" x14ac:dyDescent="0.25">
      <c r="A221" s="58"/>
      <c r="B221" s="201"/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</row>
    <row r="222" spans="1:105" ht="15" customHeight="1" x14ac:dyDescent="0.25">
      <c r="A222" s="32" t="s">
        <v>343</v>
      </c>
      <c r="B222" s="259"/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DA222" s="88"/>
    </row>
    <row r="223" spans="1:105" ht="12" customHeight="1" x14ac:dyDescent="0.25">
      <c r="A223" s="58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</row>
    <row r="224" spans="1:105" ht="12" customHeight="1" x14ac:dyDescent="0.25">
      <c r="A224" s="35" t="s">
        <v>43</v>
      </c>
      <c r="B224" s="306">
        <f>IF(B$5=0,0,B$5/NFM_fec!B$5)</f>
        <v>0.40995693476574446</v>
      </c>
      <c r="C224" s="306">
        <f>IF(C$5=0,0,C$5/NFM_fec!C$5)</f>
        <v>0.41571400733445657</v>
      </c>
      <c r="D224" s="306">
        <f>IF(D$5=0,0,D$5/NFM_fec!D$5)</f>
        <v>0.40635399707323261</v>
      </c>
      <c r="E224" s="306">
        <f>IF(E$5=0,0,E$5/NFM_fec!E$5)</f>
        <v>0.42573525146358898</v>
      </c>
      <c r="F224" s="306">
        <f>IF(F$5=0,0,F$5/NFM_fec!F$5)</f>
        <v>0.42589245675781634</v>
      </c>
      <c r="G224" s="306">
        <f>IF(G$5=0,0,G$5/NFM_fec!G$5)</f>
        <v>0.41744466231203009</v>
      </c>
      <c r="H224" s="306">
        <f>IF(H$5=0,0,H$5/NFM_fec!H$5)</f>
        <v>0.43705655224470036</v>
      </c>
      <c r="I224" s="306">
        <f>IF(I$5=0,0,I$5/NFM_fec!I$5)</f>
        <v>0.43934456803866268</v>
      </c>
      <c r="J224" s="306">
        <f>IF(J$5=0,0,J$5/NFM_fec!J$5)</f>
        <v>0.43899570717833919</v>
      </c>
      <c r="K224" s="306">
        <f>IF(K$5=0,0,K$5/NFM_fec!K$5)</f>
        <v>0.43736049951651734</v>
      </c>
      <c r="L224" s="306">
        <f>IF(L$5=0,0,L$5/NFM_fec!L$5)</f>
        <v>0.44497149085455195</v>
      </c>
      <c r="M224" s="306">
        <f>IF(M$5=0,0,M$5/NFM_fec!M$5)</f>
        <v>0.44831561838738582</v>
      </c>
      <c r="N224" s="306">
        <f>IF(N$5=0,0,N$5/NFM_fec!N$5)</f>
        <v>0.44631902190856637</v>
      </c>
      <c r="O224" s="306">
        <f>IF(O$5=0,0,O$5/NFM_fec!O$5)</f>
        <v>0.444122925925243</v>
      </c>
      <c r="P224" s="306">
        <f>IF(P$5=0,0,P$5/NFM_fec!P$5)</f>
        <v>0.44604593161186018</v>
      </c>
      <c r="Q224" s="306">
        <f>IF(Q$5=0,0,Q$5/NFM_fec!Q$5)</f>
        <v>0.44660817054648128</v>
      </c>
      <c r="R224" s="306">
        <f>IF(R$5=0,0,R$5/NFM_fec!R$5)</f>
        <v>0.4459253281019156</v>
      </c>
      <c r="S224" s="306">
        <f>IF(S$5=0,0,S$5/NFM_fec!S$5)</f>
        <v>0.44577556869380025</v>
      </c>
      <c r="T224" s="306">
        <f>IF(T$5=0,0,T$5/NFM_fec!T$5)</f>
        <v>0.44636005363548015</v>
      </c>
      <c r="U224" s="306">
        <f>IF(U$5=0,0,U$5/NFM_fec!U$5)</f>
        <v>0.44946653191700797</v>
      </c>
      <c r="V224" s="306">
        <f>IF(V$5=0,0,V$5/NFM_fec!V$5)</f>
        <v>0.44767066096058877</v>
      </c>
      <c r="W224" s="306">
        <f>IF(W$5=0,0,W$5/NFM_fec!W$5)</f>
        <v>0.45114663652239484</v>
      </c>
      <c r="DA224" s="111"/>
    </row>
    <row r="225" spans="1:105" ht="12" customHeight="1" x14ac:dyDescent="0.25">
      <c r="A225" s="55" t="s">
        <v>92</v>
      </c>
      <c r="B225" s="307">
        <f>IF(B$6=0,0,B$6/NFM_fec!B$6)</f>
        <v>0.40991586429969151</v>
      </c>
      <c r="C225" s="307">
        <f>IF(C$6=0,0,C$6/NFM_fec!C$6)</f>
        <v>0.4099158642996914</v>
      </c>
      <c r="D225" s="307">
        <f>IF(D$6=0,0,D$6/NFM_fec!D$6)</f>
        <v>0.4099158642996914</v>
      </c>
      <c r="E225" s="307">
        <f>IF(E$6=0,0,E$6/NFM_fec!E$6)</f>
        <v>0.41674101095561189</v>
      </c>
      <c r="F225" s="307">
        <f>IF(F$6=0,0,F$6/NFM_fec!F$6)</f>
        <v>0.41674101095561206</v>
      </c>
      <c r="G225" s="307">
        <f>IF(G$6=0,0,G$6/NFM_fec!G$6)</f>
        <v>0.43006690986005081</v>
      </c>
      <c r="H225" s="307">
        <f>IF(H$6=0,0,H$6/NFM_fec!H$6)</f>
        <v>0.43035683191788837</v>
      </c>
      <c r="I225" s="307">
        <f>IF(I$6=0,0,I$6/NFM_fec!I$6)</f>
        <v>0.43035683191788843</v>
      </c>
      <c r="J225" s="307">
        <f>IF(J$6=0,0,J$6/NFM_fec!J$6)</f>
        <v>0.43147135926776498</v>
      </c>
      <c r="K225" s="307">
        <f>IF(K$6=0,0,K$6/NFM_fec!K$6)</f>
        <v>0.43147135926776509</v>
      </c>
      <c r="L225" s="307">
        <f>IF(L$6=0,0,L$6/NFM_fec!L$6)</f>
        <v>0.43147135926776509</v>
      </c>
      <c r="M225" s="307">
        <f>IF(M$6=0,0,M$6/NFM_fec!M$6)</f>
        <v>0.43147135926776509</v>
      </c>
      <c r="N225" s="307">
        <f>IF(N$6=0,0,N$6/NFM_fec!N$6)</f>
        <v>0.43147135926776503</v>
      </c>
      <c r="O225" s="307">
        <f>IF(O$6=0,0,O$6/NFM_fec!O$6)</f>
        <v>0.43147135926776503</v>
      </c>
      <c r="P225" s="307">
        <f>IF(P$6=0,0,P$6/NFM_fec!P$6)</f>
        <v>0.43147135926776509</v>
      </c>
      <c r="Q225" s="307">
        <f>IF(Q$6=0,0,Q$6/NFM_fec!Q$6)</f>
        <v>0.43147135926776498</v>
      </c>
      <c r="R225" s="307">
        <f>IF(R$6=0,0,R$6/NFM_fec!R$6)</f>
        <v>0.43147135926776503</v>
      </c>
      <c r="S225" s="307">
        <f>IF(S$6=0,0,S$6/NFM_fec!S$6)</f>
        <v>0.43147135926776509</v>
      </c>
      <c r="T225" s="307">
        <f>IF(T$6=0,0,T$6/NFM_fec!T$6)</f>
        <v>0.43147135926776498</v>
      </c>
      <c r="U225" s="307">
        <f>IF(U$6=0,0,U$6/NFM_fec!U$6)</f>
        <v>0.43147135926776514</v>
      </c>
      <c r="V225" s="307">
        <f>IF(V$6=0,0,V$6/NFM_fec!V$6)</f>
        <v>0.4314713592677652</v>
      </c>
      <c r="W225" s="307">
        <f>IF(W$6=0,0,W$6/NFM_fec!W$6)</f>
        <v>0.43147135926776481</v>
      </c>
      <c r="DA225" s="76"/>
    </row>
    <row r="226" spans="1:105" ht="12" customHeight="1" x14ac:dyDescent="0.25">
      <c r="A226" s="202" t="s">
        <v>93</v>
      </c>
      <c r="B226" s="308">
        <f>IF(B$7=0,0,B$7/NFM_fec!B$7)</f>
        <v>0.10639996845719088</v>
      </c>
      <c r="C226" s="308">
        <f>IF(C$7=0,0,C$7/NFM_fec!C$7)</f>
        <v>0.10639996845719089</v>
      </c>
      <c r="D226" s="308">
        <f>IF(D$7=0,0,D$7/NFM_fec!D$7)</f>
        <v>0.10639996845719089</v>
      </c>
      <c r="E226" s="308">
        <f>IF(E$7=0,0,E$7/NFM_fec!E$7)</f>
        <v>0.10817154026533815</v>
      </c>
      <c r="F226" s="308">
        <f>IF(F$7=0,0,F$7/NFM_fec!F$7)</f>
        <v>0.10817154026533812</v>
      </c>
      <c r="G226" s="308">
        <f>IF(G$7=0,0,G$7/NFM_fec!G$7)</f>
        <v>0.11170573605300305</v>
      </c>
      <c r="H226" s="308">
        <f>IF(H$7=0,0,H$7/NFM_fec!H$7)</f>
        <v>0.11170573605300306</v>
      </c>
      <c r="I226" s="308">
        <f>IF(I$7=0,0,I$7/NFM_fec!I$7)</f>
        <v>0.11170573605300302</v>
      </c>
      <c r="J226" s="308">
        <f>IF(J$7=0,0,J$7/NFM_fec!J$7)</f>
        <v>0.11199502877182513</v>
      </c>
      <c r="K226" s="308">
        <f>IF(K$7=0,0,K$7/NFM_fec!K$7)</f>
        <v>0.11199502877182507</v>
      </c>
      <c r="L226" s="308">
        <f>IF(L$7=0,0,L$7/NFM_fec!L$7)</f>
        <v>0.11199502877182507</v>
      </c>
      <c r="M226" s="308">
        <f>IF(M$7=0,0,M$7/NFM_fec!M$7)</f>
        <v>0.11199502877182503</v>
      </c>
      <c r="N226" s="308">
        <f>IF(N$7=0,0,N$7/NFM_fec!N$7)</f>
        <v>0.11199502877182504</v>
      </c>
      <c r="O226" s="308">
        <f>IF(O$7=0,0,O$7/NFM_fec!O$7)</f>
        <v>0.11199502877182507</v>
      </c>
      <c r="P226" s="308">
        <f>IF(P$7=0,0,P$7/NFM_fec!P$7)</f>
        <v>0.11199502877182507</v>
      </c>
      <c r="Q226" s="308">
        <f>IF(Q$7=0,0,Q$7/NFM_fec!Q$7)</f>
        <v>0.11199502877182507</v>
      </c>
      <c r="R226" s="308">
        <f>IF(R$7=0,0,R$7/NFM_fec!R$7)</f>
        <v>0.11199502877182507</v>
      </c>
      <c r="S226" s="308">
        <f>IF(S$7=0,0,S$7/NFM_fec!S$7)</f>
        <v>0.11199502877182507</v>
      </c>
      <c r="T226" s="308">
        <f>IF(T$7=0,0,T$7/NFM_fec!T$7)</f>
        <v>0.11199502877182507</v>
      </c>
      <c r="U226" s="308">
        <f>IF(U$7=0,0,U$7/NFM_fec!U$7)</f>
        <v>0.11199502877182507</v>
      </c>
      <c r="V226" s="308">
        <f>IF(V$7=0,0,V$7/NFM_fec!V$7)</f>
        <v>0.11199502877182507</v>
      </c>
      <c r="W226" s="308">
        <f>IF(W$7=0,0,W$7/NFM_fec!W$7)</f>
        <v>0.11199502877182507</v>
      </c>
      <c r="DA226" s="77"/>
    </row>
    <row r="227" spans="1:105" ht="12" customHeight="1" x14ac:dyDescent="0.25">
      <c r="A227" s="202" t="s">
        <v>94</v>
      </c>
      <c r="B227" s="308">
        <f>IF(B$8=0,0,B$8/NFM_fec!B$8)</f>
        <v>0.5850168267247684</v>
      </c>
      <c r="C227" s="308">
        <f>IF(C$8=0,0,C$8/NFM_fec!C$8)</f>
        <v>0.58501682672476862</v>
      </c>
      <c r="D227" s="308">
        <f>IF(D$8=0,0,D$8/NFM_fec!D$8)</f>
        <v>0.58501682672476862</v>
      </c>
      <c r="E227" s="308">
        <f>IF(E$8=0,0,E$8/NFM_fec!E$8)</f>
        <v>0.59475742470186632</v>
      </c>
      <c r="F227" s="308">
        <f>IF(F$8=0,0,F$8/NFM_fec!F$8)</f>
        <v>0.59475742470186632</v>
      </c>
      <c r="G227" s="308">
        <f>IF(G$8=0,0,G$8/NFM_fec!G$8)</f>
        <v>0.61189768414741241</v>
      </c>
      <c r="H227" s="308">
        <f>IF(H$8=0,0,H$8/NFM_fec!H$8)</f>
        <v>0.61418942298817802</v>
      </c>
      <c r="I227" s="308">
        <f>IF(I$8=0,0,I$8/NFM_fec!I$8)</f>
        <v>0.61418942298817802</v>
      </c>
      <c r="J227" s="308">
        <f>IF(J$8=0,0,J$8/NFM_fec!J$8)</f>
        <v>0.61578003538039827</v>
      </c>
      <c r="K227" s="308">
        <f>IF(K$8=0,0,K$8/NFM_fec!K$8)</f>
        <v>0.61578003538039827</v>
      </c>
      <c r="L227" s="308">
        <f>IF(L$8=0,0,L$8/NFM_fec!L$8)</f>
        <v>0.61578003538039794</v>
      </c>
      <c r="M227" s="308">
        <f>IF(M$8=0,0,M$8/NFM_fec!M$8)</f>
        <v>0.61578003538039816</v>
      </c>
      <c r="N227" s="308">
        <f>IF(N$8=0,0,N$8/NFM_fec!N$8)</f>
        <v>0.61578003538039816</v>
      </c>
      <c r="O227" s="308">
        <f>IF(O$8=0,0,O$8/NFM_fec!O$8)</f>
        <v>0.61578003538039827</v>
      </c>
      <c r="P227" s="308">
        <f>IF(P$8=0,0,P$8/NFM_fec!P$8)</f>
        <v>0.61578003538039827</v>
      </c>
      <c r="Q227" s="308">
        <f>IF(Q$8=0,0,Q$8/NFM_fec!Q$8)</f>
        <v>0.61578003538039794</v>
      </c>
      <c r="R227" s="308">
        <f>IF(R$8=0,0,R$8/NFM_fec!R$8)</f>
        <v>0.61578003538039838</v>
      </c>
      <c r="S227" s="308">
        <f>IF(S$8=0,0,S$8/NFM_fec!S$8)</f>
        <v>0.61578003538039838</v>
      </c>
      <c r="T227" s="308">
        <f>IF(T$8=0,0,T$8/NFM_fec!T$8)</f>
        <v>0.61578003538039827</v>
      </c>
      <c r="U227" s="308">
        <f>IF(U$8=0,0,U$8/NFM_fec!U$8)</f>
        <v>0.61578003538039794</v>
      </c>
      <c r="V227" s="308">
        <f>IF(V$8=0,0,V$8/NFM_fec!V$8)</f>
        <v>0.61578003538039783</v>
      </c>
      <c r="W227" s="308">
        <f>IF(W$8=0,0,W$8/NFM_fec!W$8)</f>
        <v>0.61578003538039849</v>
      </c>
      <c r="DA227" s="77"/>
    </row>
    <row r="228" spans="1:105" ht="12" customHeight="1" x14ac:dyDescent="0.25">
      <c r="A228" s="202" t="s">
        <v>95</v>
      </c>
      <c r="B228" s="308">
        <f>IF(B$9=0,0,B$9/NFM_fec!B$9)</f>
        <v>0.4062786864629403</v>
      </c>
      <c r="C228" s="308">
        <f>IF(C$9=0,0,C$9/NFM_fec!C$9)</f>
        <v>0.40627868646294024</v>
      </c>
      <c r="D228" s="308">
        <f>IF(D$9=0,0,D$9/NFM_fec!D$9)</f>
        <v>0.40627868646294035</v>
      </c>
      <c r="E228" s="308">
        <f>IF(E$9=0,0,E$9/NFM_fec!E$9)</f>
        <v>0.41304327368627619</v>
      </c>
      <c r="F228" s="308">
        <f>IF(F$9=0,0,F$9/NFM_fec!F$9)</f>
        <v>0.41304327368627614</v>
      </c>
      <c r="G228" s="308">
        <f>IF(G$9=0,0,G$9/NFM_fec!G$9)</f>
        <v>0.42653828165606755</v>
      </c>
      <c r="H228" s="308">
        <f>IF(H$9=0,0,H$9/NFM_fec!H$9)</f>
        <v>0.42653828165606766</v>
      </c>
      <c r="I228" s="308">
        <f>IF(I$9=0,0,I$9/NFM_fec!I$9)</f>
        <v>0.4265382816560675</v>
      </c>
      <c r="J228" s="308">
        <f>IF(J$9=0,0,J$9/NFM_fec!J$9)</f>
        <v>0.42764291982006841</v>
      </c>
      <c r="K228" s="308">
        <f>IF(K$9=0,0,K$9/NFM_fec!K$9)</f>
        <v>0.42764291982006841</v>
      </c>
      <c r="L228" s="308">
        <f>IF(L$9=0,0,L$9/NFM_fec!L$9)</f>
        <v>0.42764291982006836</v>
      </c>
      <c r="M228" s="308">
        <f>IF(M$9=0,0,M$9/NFM_fec!M$9)</f>
        <v>0.4276429198200683</v>
      </c>
      <c r="N228" s="308">
        <f>IF(N$9=0,0,N$9/NFM_fec!N$9)</f>
        <v>0.42764291982006847</v>
      </c>
      <c r="O228" s="308">
        <f>IF(O$9=0,0,O$9/NFM_fec!O$9)</f>
        <v>0.42764291982006819</v>
      </c>
      <c r="P228" s="308">
        <f>IF(P$9=0,0,P$9/NFM_fec!P$9)</f>
        <v>0.42764291982006841</v>
      </c>
      <c r="Q228" s="308">
        <f>IF(Q$9=0,0,Q$9/NFM_fec!Q$9)</f>
        <v>0.42764291982006852</v>
      </c>
      <c r="R228" s="308">
        <f>IF(R$9=0,0,R$9/NFM_fec!R$9)</f>
        <v>0.42764291982006836</v>
      </c>
      <c r="S228" s="308">
        <f>IF(S$9=0,0,S$9/NFM_fec!S$9)</f>
        <v>0.42764291982006841</v>
      </c>
      <c r="T228" s="308">
        <f>IF(T$9=0,0,T$9/NFM_fec!T$9)</f>
        <v>0.42764291982006858</v>
      </c>
      <c r="U228" s="308">
        <f>IF(U$9=0,0,U$9/NFM_fec!U$9)</f>
        <v>0.42764291982006847</v>
      </c>
      <c r="V228" s="308">
        <f>IF(V$9=0,0,V$9/NFM_fec!V$9)</f>
        <v>0.42764291982006836</v>
      </c>
      <c r="W228" s="308">
        <f>IF(W$9=0,0,W$9/NFM_fec!W$9)</f>
        <v>0.42764291982006847</v>
      </c>
      <c r="DA228" s="77"/>
    </row>
    <row r="229" spans="1:105" ht="12" customHeight="1" x14ac:dyDescent="0.25">
      <c r="A229" s="56" t="s">
        <v>96</v>
      </c>
      <c r="B229" s="309">
        <f>IF(B$10=0,0,B$10/NFM_fec!B$10)</f>
        <v>0.65300790733992586</v>
      </c>
      <c r="C229" s="309">
        <f>IF(C$10=0,0,C$10/NFM_fec!C$10)</f>
        <v>0.66193520898241998</v>
      </c>
      <c r="D229" s="309">
        <f>IF(D$10=0,0,D$10/NFM_fec!D$10)</f>
        <v>0.66650788912970649</v>
      </c>
      <c r="E229" s="309">
        <f>IF(E$10=0,0,E$10/NFM_fec!E$10)</f>
        <v>0.68928375156662691</v>
      </c>
      <c r="F229" s="309">
        <f>IF(F$10=0,0,F$10/NFM_fec!F$10)</f>
        <v>0.68819942419525781</v>
      </c>
      <c r="G229" s="309">
        <f>IF(G$10=0,0,G$10/NFM_fec!G$10)</f>
        <v>0.69801041521102669</v>
      </c>
      <c r="H229" s="309">
        <f>IF(H$10=0,0,H$10/NFM_fec!H$10)</f>
        <v>0.70569686296915313</v>
      </c>
      <c r="I229" s="309">
        <f>IF(I$10=0,0,I$10/NFM_fec!I$10)</f>
        <v>0.71359785996235536</v>
      </c>
      <c r="J229" s="309">
        <f>IF(J$10=0,0,J$10/NFM_fec!J$10)</f>
        <v>0.70736967668350992</v>
      </c>
      <c r="K229" s="309">
        <f>IF(K$10=0,0,K$10/NFM_fec!K$10)</f>
        <v>0.68229790664578727</v>
      </c>
      <c r="L229" s="309">
        <f>IF(L$10=0,0,L$10/NFM_fec!L$10)</f>
        <v>0.71393099597850762</v>
      </c>
      <c r="M229" s="309">
        <f>IF(M$10=0,0,M$10/NFM_fec!M$10)</f>
        <v>0.70847730531373165</v>
      </c>
      <c r="N229" s="309">
        <f>IF(N$10=0,0,N$10/NFM_fec!N$10)</f>
        <v>0.70071945994952356</v>
      </c>
      <c r="O229" s="309">
        <f>IF(O$10=0,0,O$10/NFM_fec!O$10)</f>
        <v>0.70082706183085208</v>
      </c>
      <c r="P229" s="309">
        <f>IF(P$10=0,0,P$10/NFM_fec!P$10)</f>
        <v>0.70597069496725051</v>
      </c>
      <c r="Q229" s="309">
        <f>IF(Q$10=0,0,Q$10/NFM_fec!Q$10)</f>
        <v>0.70023871097948387</v>
      </c>
      <c r="R229" s="309">
        <f>IF(R$10=0,0,R$10/NFM_fec!R$10)</f>
        <v>0.6976118624877562</v>
      </c>
      <c r="S229" s="309">
        <f>IF(S$10=0,0,S$10/NFM_fec!S$10)</f>
        <v>0.69892438081494412</v>
      </c>
      <c r="T229" s="309">
        <f>IF(T$10=0,0,T$10/NFM_fec!T$10)</f>
        <v>0.70141369315721691</v>
      </c>
      <c r="U229" s="309">
        <f>IF(U$10=0,0,U$10/NFM_fec!U$10)</f>
        <v>0.70371519020525908</v>
      </c>
      <c r="V229" s="309">
        <f>IF(V$10=0,0,V$10/NFM_fec!V$10)</f>
        <v>0.71146446528764729</v>
      </c>
      <c r="W229" s="309">
        <f>IF(W$10=0,0,W$10/NFM_fec!W$10)</f>
        <v>0.70806536084335381</v>
      </c>
      <c r="DA229" s="78"/>
    </row>
    <row r="230" spans="1:105" ht="12" customHeight="1" x14ac:dyDescent="0.25">
      <c r="A230" s="203" t="s">
        <v>487</v>
      </c>
      <c r="B230" s="310">
        <f>IF(B$16=0,0,B$16/NFM_fec!B$16)</f>
        <v>0.4366316315967369</v>
      </c>
      <c r="C230" s="310">
        <f>IF(C$16=0,0,C$16/NFM_fec!C$16)</f>
        <v>0.43734464223934266</v>
      </c>
      <c r="D230" s="310">
        <f>IF(D$16=0,0,D$16/NFM_fec!D$16)</f>
        <v>0.41804297856073702</v>
      </c>
      <c r="E230" s="310">
        <f>IF(E$16=0,0,E$16/NFM_fec!E$16)</f>
        <v>0.44410007685972053</v>
      </c>
      <c r="F230" s="310">
        <f>IF(F$16=0,0,F$16/NFM_fec!F$16)</f>
        <v>0.44466637901970729</v>
      </c>
      <c r="G230" s="310">
        <f>IF(G$16=0,0,G$16/NFM_fec!G$16)</f>
        <v>0.42381871688413209</v>
      </c>
      <c r="H230" s="310">
        <f>IF(H$16=0,0,H$16/NFM_fec!H$16)</f>
        <v>0.45660863762442011</v>
      </c>
      <c r="I230" s="310">
        <f>IF(I$16=0,0,I$16/NFM_fec!I$16)</f>
        <v>0.45796395896665776</v>
      </c>
      <c r="J230" s="310">
        <f>IF(J$16=0,0,J$16/NFM_fec!J$16)</f>
        <v>0.45928515107233658</v>
      </c>
      <c r="K230" s="310">
        <f>IF(K$16=0,0,K$16/NFM_fec!K$16)</f>
        <v>0.46292467783186014</v>
      </c>
      <c r="L230" s="310">
        <f>IF(L$16=0,0,L$16/NFM_fec!L$16)</f>
        <v>0.4652347179925021</v>
      </c>
      <c r="M230" s="310">
        <f>IF(M$16=0,0,M$16/NFM_fec!M$16)</f>
        <v>0.47057945084686292</v>
      </c>
      <c r="N230" s="310">
        <f>IF(N$16=0,0,N$16/NFM_fec!N$16)</f>
        <v>0.46973653980625568</v>
      </c>
      <c r="O230" s="310">
        <f>IF(O$16=0,0,O$16/NFM_fec!O$16)</f>
        <v>0.46627215600144123</v>
      </c>
      <c r="P230" s="310">
        <f>IF(P$16=0,0,P$16/NFM_fec!P$16)</f>
        <v>0.46770262537044877</v>
      </c>
      <c r="Q230" s="310">
        <f>IF(Q$16=0,0,Q$16/NFM_fec!Q$16)</f>
        <v>0.46962236619232939</v>
      </c>
      <c r="R230" s="310">
        <f>IF(R$16=0,0,R$16/NFM_fec!R$16)</f>
        <v>0.46907521677872188</v>
      </c>
      <c r="S230" s="310">
        <f>IF(S$16=0,0,S$16/NFM_fec!S$16)</f>
        <v>0.46896224789088398</v>
      </c>
      <c r="T230" s="310">
        <f>IF(T$16=0,0,T$16/NFM_fec!T$16)</f>
        <v>0.46925416536588843</v>
      </c>
      <c r="U230" s="310">
        <f>IF(U$16=0,0,U$16/NFM_fec!U$16)</f>
        <v>0.47185684546896722</v>
      </c>
      <c r="V230" s="310">
        <f>IF(V$16=0,0,V$16/NFM_fec!V$16)</f>
        <v>0.46407492092721409</v>
      </c>
      <c r="W230" s="310">
        <f>IF(W$16=0,0,W$16/NFM_fec!W$16)</f>
        <v>0.47238275812590497</v>
      </c>
      <c r="DA230" s="79"/>
    </row>
    <row r="231" spans="1:105" ht="12" customHeight="1" x14ac:dyDescent="0.25">
      <c r="A231" s="41" t="s">
        <v>499</v>
      </c>
      <c r="B231" s="311">
        <f>IF(B$27=0,0,B$27/NFM_fec!B$27)</f>
        <v>0.35865781639432759</v>
      </c>
      <c r="C231" s="311">
        <f>IF(C$27=0,0,C$27/NFM_fec!C$27)</f>
        <v>0.37283471348614022</v>
      </c>
      <c r="D231" s="311">
        <f>IF(D$27=0,0,D$27/NFM_fec!D$27)</f>
        <v>0.37595521944923377</v>
      </c>
      <c r="E231" s="311">
        <f>IF(E$27=0,0,E$27/NFM_fec!E$27)</f>
        <v>0.38909480459119089</v>
      </c>
      <c r="F231" s="311">
        <f>IF(F$27=0,0,F$27/NFM_fec!F$27)</f>
        <v>0.3883609768593474</v>
      </c>
      <c r="G231" s="311">
        <f>IF(G$27=0,0,G$27/NFM_fec!G$27)</f>
        <v>0.39274960656580188</v>
      </c>
      <c r="H231" s="311">
        <f>IF(H$27=0,0,H$27/NFM_fec!H$27)</f>
        <v>0.39752320679428232</v>
      </c>
      <c r="I231" s="311">
        <f>IF(I$27=0,0,I$27/NFM_fec!I$27)</f>
        <v>0.40255095960028886</v>
      </c>
      <c r="J231" s="311">
        <f>IF(J$27=0,0,J$27/NFM_fec!J$27)</f>
        <v>0.39888156397090146</v>
      </c>
      <c r="K231" s="311">
        <f>IF(K$27=0,0,K$27/NFM_fec!K$27)</f>
        <v>0.38637114354626095</v>
      </c>
      <c r="L231" s="311">
        <f>IF(L$27=0,0,L$27/NFM_fec!L$27)</f>
        <v>0.40606828227958885</v>
      </c>
      <c r="M231" s="311">
        <f>IF(M$27=0,0,M$27/NFM_fec!M$27)</f>
        <v>0.40418352447417399</v>
      </c>
      <c r="N231" s="311">
        <f>IF(N$27=0,0,N$27/NFM_fec!N$27)</f>
        <v>0.39995102790150644</v>
      </c>
      <c r="O231" s="311">
        <f>IF(O$27=0,0,O$27/NFM_fec!O$27)</f>
        <v>0.39951225045114214</v>
      </c>
      <c r="P231" s="311">
        <f>IF(P$27=0,0,P$27/NFM_fec!P$27)</f>
        <v>0.40316377860344244</v>
      </c>
      <c r="Q231" s="311">
        <f>IF(Q$27=0,0,Q$27/NFM_fec!Q$27)</f>
        <v>0.40028279676234629</v>
      </c>
      <c r="R231" s="311">
        <f>IF(R$27=0,0,R$27/NFM_fec!R$27)</f>
        <v>0.39893398285478981</v>
      </c>
      <c r="S231" s="311">
        <f>IF(S$27=0,0,S$27/NFM_fec!S$27)</f>
        <v>0.39963026512918742</v>
      </c>
      <c r="T231" s="311">
        <f>IF(T$27=0,0,T$27/NFM_fec!T$27)</f>
        <v>0.40087601110621984</v>
      </c>
      <c r="U231" s="311">
        <f>IF(U$27=0,0,U$27/NFM_fec!U$27)</f>
        <v>0.40232353281133038</v>
      </c>
      <c r="V231" s="311">
        <f>IF(V$27=0,0,V$27/NFM_fec!V$27)</f>
        <v>0.4071351762024466</v>
      </c>
      <c r="W231" s="311">
        <f>IF(W$27=0,0,W$27/NFM_fec!W$27)</f>
        <v>0.40520272466427826</v>
      </c>
      <c r="DA231" s="82"/>
    </row>
    <row r="232" spans="1:105" ht="12" customHeight="1" x14ac:dyDescent="0.25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DA232" s="120"/>
    </row>
    <row r="233" spans="1:105" ht="12" customHeight="1" x14ac:dyDescent="0.25">
      <c r="A233" s="35" t="s">
        <v>44</v>
      </c>
      <c r="B233" s="306">
        <f>IF(B$34=0,0,B$34/NFM_fec!B$34)</f>
        <v>0.53607231731626925</v>
      </c>
      <c r="C233" s="306">
        <f>IF(C$34=0,0,C$34/NFM_fec!C$34)</f>
        <v>0.53956600628176354</v>
      </c>
      <c r="D233" s="306">
        <f>IF(D$34=0,0,D$34/NFM_fec!D$34)</f>
        <v>0.5394594703831691</v>
      </c>
      <c r="E233" s="306">
        <f>IF(E$34=0,0,E$34/NFM_fec!E$34)</f>
        <v>0.54165506818901055</v>
      </c>
      <c r="F233" s="306">
        <f>IF(F$34=0,0,F$34/NFM_fec!F$34)</f>
        <v>0.54419934274410098</v>
      </c>
      <c r="G233" s="306">
        <f>IF(G$34=0,0,G$34/NFM_fec!G$34)</f>
        <v>0.54112478456166979</v>
      </c>
      <c r="H233" s="306">
        <f>IF(H$34=0,0,H$34/NFM_fec!H$34)</f>
        <v>0.54349728478996018</v>
      </c>
      <c r="I233" s="306">
        <f>IF(I$34=0,0,I$34/NFM_fec!I$34)</f>
        <v>0.54454767843649055</v>
      </c>
      <c r="J233" s="306">
        <f>IF(J$34=0,0,J$34/NFM_fec!J$34)</f>
        <v>0.54362949238935321</v>
      </c>
      <c r="K233" s="306">
        <f>IF(K$34=0,0,K$34/NFM_fec!K$34)</f>
        <v>0.54065093211946369</v>
      </c>
      <c r="L233" s="306">
        <f>IF(L$34=0,0,L$34/NFM_fec!L$34)</f>
        <v>0.54500118749381621</v>
      </c>
      <c r="M233" s="306">
        <f>IF(M$34=0,0,M$34/NFM_fec!M$34)</f>
        <v>0.54480287601320387</v>
      </c>
      <c r="N233" s="306">
        <f>IF(N$34=0,0,N$34/NFM_fec!N$34)</f>
        <v>0.54385842936126327</v>
      </c>
      <c r="O233" s="306">
        <f>IF(O$34=0,0,O$34/NFM_fec!O$34)</f>
        <v>0.54361093688316464</v>
      </c>
      <c r="P233" s="306">
        <f>IF(P$34=0,0,P$34/NFM_fec!P$34)</f>
        <v>0.55628330696211248</v>
      </c>
      <c r="Q233" s="306">
        <f>IF(Q$34=0,0,Q$34/NFM_fec!Q$34)</f>
        <v>0.56628185040502332</v>
      </c>
      <c r="R233" s="306">
        <f>IF(R$34=0,0,R$34/NFM_fec!R$34)</f>
        <v>0.56606101170599499</v>
      </c>
      <c r="S233" s="306">
        <f>IF(S$34=0,0,S$34/NFM_fec!S$34)</f>
        <v>0.57773741749936791</v>
      </c>
      <c r="T233" s="306">
        <f>IF(T$34=0,0,T$34/NFM_fec!T$34)</f>
        <v>0.57816724868036062</v>
      </c>
      <c r="U233" s="306">
        <f>IF(U$34=0,0,U$34/NFM_fec!U$34)</f>
        <v>0.57853846035321976</v>
      </c>
      <c r="V233" s="306">
        <f>IF(V$34=0,0,V$34/NFM_fec!V$34)</f>
        <v>0.57916569694671283</v>
      </c>
      <c r="W233" s="306">
        <f>IF(W$34=0,0,W$34/NFM_fec!W$34)</f>
        <v>0.59603283434103849</v>
      </c>
      <c r="DA233" s="111"/>
    </row>
    <row r="234" spans="1:105" ht="12" customHeight="1" x14ac:dyDescent="0.25">
      <c r="A234" s="55" t="s">
        <v>92</v>
      </c>
      <c r="B234" s="307">
        <f>IF(B$35=0,0,B$35/NFM_fec!B$35)</f>
        <v>0.45526604684066418</v>
      </c>
      <c r="C234" s="307">
        <f>IF(C$35=0,0,C$35/NFM_fec!C$35)</f>
        <v>0.45526604684066413</v>
      </c>
      <c r="D234" s="307">
        <f>IF(D$35=0,0,D$35/NFM_fec!D$35)</f>
        <v>0.45526604684066413</v>
      </c>
      <c r="E234" s="307">
        <f>IF(E$35=0,0,E$35/NFM_fec!E$35)</f>
        <v>0.45526604684066424</v>
      </c>
      <c r="F234" s="307">
        <f>IF(F$35=0,0,F$35/NFM_fec!F$35)</f>
        <v>0.45754239520643181</v>
      </c>
      <c r="G234" s="307">
        <f>IF(G$35=0,0,G$35/NFM_fec!G$35)</f>
        <v>0.45754239520643164</v>
      </c>
      <c r="H234" s="307">
        <f>IF(H$35=0,0,H$35/NFM_fec!H$35)</f>
        <v>0.45754239520643181</v>
      </c>
      <c r="I234" s="307">
        <f>IF(I$35=0,0,I$35/NFM_fec!I$35)</f>
        <v>0.45754239520643164</v>
      </c>
      <c r="J234" s="307">
        <f>IF(J$35=0,0,J$35/NFM_fec!J$35)</f>
        <v>0.45754239520643192</v>
      </c>
      <c r="K234" s="307">
        <f>IF(K$35=0,0,K$35/NFM_fec!K$35)</f>
        <v>0.45754239520643186</v>
      </c>
      <c r="L234" s="307">
        <f>IF(L$35=0,0,L$35/NFM_fec!L$35)</f>
        <v>0.45754239520643175</v>
      </c>
      <c r="M234" s="307">
        <f>IF(M$35=0,0,M$35/NFM_fec!M$35)</f>
        <v>0.45754239520643164</v>
      </c>
      <c r="N234" s="307">
        <f>IF(N$35=0,0,N$35/NFM_fec!N$35)</f>
        <v>0.45754239520643181</v>
      </c>
      <c r="O234" s="307">
        <f>IF(O$35=0,0,O$35/NFM_fec!O$35)</f>
        <v>0.45754239520643175</v>
      </c>
      <c r="P234" s="307">
        <f>IF(P$35=0,0,P$35/NFM_fec!P$35)</f>
        <v>0.46678815568578841</v>
      </c>
      <c r="Q234" s="307">
        <f>IF(Q$35=0,0,Q$35/NFM_fec!Q$35)</f>
        <v>0.47510934011720968</v>
      </c>
      <c r="R234" s="307">
        <f>IF(R$35=0,0,R$35/NFM_fec!R$35)</f>
        <v>0.47660889808522716</v>
      </c>
      <c r="S234" s="307">
        <f>IF(S$35=0,0,S$35/NFM_fec!S$35)</f>
        <v>0.48394800827670437</v>
      </c>
      <c r="T234" s="307">
        <f>IF(T$35=0,0,T$35/NFM_fec!T$35)</f>
        <v>0.48638147589926972</v>
      </c>
      <c r="U234" s="307">
        <f>IF(U$35=0,0,U$35/NFM_fec!U$35)</f>
        <v>0.48638147589926978</v>
      </c>
      <c r="V234" s="307">
        <f>IF(V$35=0,0,V$35/NFM_fec!V$35)</f>
        <v>0.48638147589926956</v>
      </c>
      <c r="W234" s="307">
        <f>IF(W$35=0,0,W$35/NFM_fec!W$35)</f>
        <v>0.4927433283093427</v>
      </c>
      <c r="DA234" s="76"/>
    </row>
    <row r="235" spans="1:105" ht="12" customHeight="1" x14ac:dyDescent="0.25">
      <c r="A235" s="202" t="s">
        <v>93</v>
      </c>
      <c r="B235" s="308">
        <f>IF(B$36=0,0,B$36/NFM_fec!B$36)</f>
        <v>0.11813315810375155</v>
      </c>
      <c r="C235" s="308">
        <f>IF(C$36=0,0,C$36/NFM_fec!C$36)</f>
        <v>0.11813315810375159</v>
      </c>
      <c r="D235" s="308">
        <f>IF(D$36=0,0,D$36/NFM_fec!D$36)</f>
        <v>0.11813315810375154</v>
      </c>
      <c r="E235" s="308">
        <f>IF(E$36=0,0,E$36/NFM_fec!E$36)</f>
        <v>0.11813315810375158</v>
      </c>
      <c r="F235" s="308">
        <f>IF(F$36=0,0,F$36/NFM_fec!F$36)</f>
        <v>0.11872382859907747</v>
      </c>
      <c r="G235" s="308">
        <f>IF(G$36=0,0,G$36/NFM_fec!G$36)</f>
        <v>0.11872382859907747</v>
      </c>
      <c r="H235" s="308">
        <f>IF(H$36=0,0,H$36/NFM_fec!H$36)</f>
        <v>0.11872382859907747</v>
      </c>
      <c r="I235" s="308">
        <f>IF(I$36=0,0,I$36/NFM_fec!I$36)</f>
        <v>0.11872382859907746</v>
      </c>
      <c r="J235" s="308">
        <f>IF(J$36=0,0,J$36/NFM_fec!J$36)</f>
        <v>0.11872382859907746</v>
      </c>
      <c r="K235" s="308">
        <f>IF(K$36=0,0,K$36/NFM_fec!K$36)</f>
        <v>0.1187238285990775</v>
      </c>
      <c r="L235" s="308">
        <f>IF(L$36=0,0,L$36/NFM_fec!L$36)</f>
        <v>0.11872382859907749</v>
      </c>
      <c r="M235" s="308">
        <f>IF(M$36=0,0,M$36/NFM_fec!M$36)</f>
        <v>0.11872382859907747</v>
      </c>
      <c r="N235" s="308">
        <f>IF(N$36=0,0,N$36/NFM_fec!N$36)</f>
        <v>0.11872382859907753</v>
      </c>
      <c r="O235" s="308">
        <f>IF(O$36=0,0,O$36/NFM_fec!O$36)</f>
        <v>0.11872382859907746</v>
      </c>
      <c r="P235" s="308">
        <f>IF(P$36=0,0,P$36/NFM_fec!P$36)</f>
        <v>0.12132771961570524</v>
      </c>
      <c r="Q235" s="308">
        <f>IF(Q$36=0,0,Q$36/NFM_fec!Q$36)</f>
        <v>0.12367123509841316</v>
      </c>
      <c r="R235" s="308">
        <f>IF(R$36=0,0,R$36/NFM_fec!R$36)</f>
        <v>0.1236712350984131</v>
      </c>
      <c r="S235" s="308">
        <f>IF(S$36=0,0,S$36/NFM_fec!S$36)</f>
        <v>0.12620703913651121</v>
      </c>
      <c r="T235" s="308">
        <f>IF(T$36=0,0,T$36/NFM_fec!T$36)</f>
        <v>0.12620703913651124</v>
      </c>
      <c r="U235" s="308">
        <f>IF(U$36=0,0,U$36/NFM_fec!U$36)</f>
        <v>0.12620703913651124</v>
      </c>
      <c r="V235" s="308">
        <f>IF(V$36=0,0,V$36/NFM_fec!V$36)</f>
        <v>0.12620703913651121</v>
      </c>
      <c r="W235" s="308">
        <f>IF(W$36=0,0,W$36/NFM_fec!W$36)</f>
        <v>0.13036172137811752</v>
      </c>
      <c r="DA235" s="77"/>
    </row>
    <row r="236" spans="1:105" ht="12" customHeight="1" x14ac:dyDescent="0.25">
      <c r="A236" s="202" t="s">
        <v>94</v>
      </c>
      <c r="B236" s="308">
        <f>IF(B$37=0,0,B$37/NFM_fec!B$37)</f>
        <v>0.64730693238724146</v>
      </c>
      <c r="C236" s="308">
        <f>IF(C$37=0,0,C$37/NFM_fec!C$37)</f>
        <v>0.64730693238724146</v>
      </c>
      <c r="D236" s="308">
        <f>IF(D$37=0,0,D$37/NFM_fec!D$37)</f>
        <v>0.64730693238724146</v>
      </c>
      <c r="E236" s="308">
        <f>IF(E$37=0,0,E$37/NFM_fec!E$37)</f>
        <v>0.64730693238724146</v>
      </c>
      <c r="F236" s="308">
        <f>IF(F$37=0,0,F$37/NFM_fec!F$37)</f>
        <v>0.65054349282902058</v>
      </c>
      <c r="G236" s="308">
        <f>IF(G$37=0,0,G$37/NFM_fec!G$37)</f>
        <v>0.65054349282902058</v>
      </c>
      <c r="H236" s="308">
        <f>IF(H$37=0,0,H$37/NFM_fec!H$37)</f>
        <v>0.65054349282902069</v>
      </c>
      <c r="I236" s="308">
        <f>IF(I$37=0,0,I$37/NFM_fec!I$37)</f>
        <v>0.65054349282902091</v>
      </c>
      <c r="J236" s="308">
        <f>IF(J$37=0,0,J$37/NFM_fec!J$37)</f>
        <v>0.65054349282902069</v>
      </c>
      <c r="K236" s="308">
        <f>IF(K$37=0,0,K$37/NFM_fec!K$37)</f>
        <v>0.65054349282902091</v>
      </c>
      <c r="L236" s="308">
        <f>IF(L$37=0,0,L$37/NFM_fec!L$37)</f>
        <v>0.65054349282902091</v>
      </c>
      <c r="M236" s="308">
        <f>IF(M$37=0,0,M$37/NFM_fec!M$37)</f>
        <v>0.6505434928290208</v>
      </c>
      <c r="N236" s="308">
        <f>IF(N$37=0,0,N$37/NFM_fec!N$37)</f>
        <v>0.6505434928290208</v>
      </c>
      <c r="O236" s="308">
        <f>IF(O$37=0,0,O$37/NFM_fec!O$37)</f>
        <v>0.65054349282902091</v>
      </c>
      <c r="P236" s="308">
        <f>IF(P$37=0,0,P$37/NFM_fec!P$37)</f>
        <v>0.66210514546185195</v>
      </c>
      <c r="Q236" s="308">
        <f>IF(Q$37=0,0,Q$37/NFM_fec!Q$37)</f>
        <v>0.67251063283139978</v>
      </c>
      <c r="R236" s="308">
        <f>IF(R$37=0,0,R$37/NFM_fec!R$37)</f>
        <v>0.67765265147476739</v>
      </c>
      <c r="S236" s="308">
        <f>IF(S$37=0,0,S$37/NFM_fec!S$37)</f>
        <v>0.6865033882430237</v>
      </c>
      <c r="T236" s="308">
        <f>IF(T$37=0,0,T$37/NFM_fec!T$37)</f>
        <v>0.6915475101188987</v>
      </c>
      <c r="U236" s="308">
        <f>IF(U$37=0,0,U$37/NFM_fec!U$37)</f>
        <v>0.69154751011889881</v>
      </c>
      <c r="V236" s="308">
        <f>IF(V$37=0,0,V$37/NFM_fec!V$37)</f>
        <v>0.69154751011889881</v>
      </c>
      <c r="W236" s="308">
        <f>IF(W$37=0,0,W$37/NFM_fec!W$37)</f>
        <v>0.69900876102274201</v>
      </c>
      <c r="DA236" s="77"/>
    </row>
    <row r="237" spans="1:105" ht="12" customHeight="1" x14ac:dyDescent="0.25">
      <c r="A237" s="202" t="s">
        <v>95</v>
      </c>
      <c r="B237" s="308">
        <f>IF(B$38=0,0,B$38/NFM_fec!B$38)</f>
        <v>0.45158888804545166</v>
      </c>
      <c r="C237" s="308">
        <f>IF(C$38=0,0,C$38/NFM_fec!C$38)</f>
        <v>0.45158888804545166</v>
      </c>
      <c r="D237" s="308">
        <f>IF(D$38=0,0,D$38/NFM_fec!D$38)</f>
        <v>0.45158888804545161</v>
      </c>
      <c r="E237" s="308">
        <f>IF(E$38=0,0,E$38/NFM_fec!E$38)</f>
        <v>0.45158888804545155</v>
      </c>
      <c r="F237" s="308">
        <f>IF(F$38=0,0,F$38/NFM_fec!F$38)</f>
        <v>0.45384685047079565</v>
      </c>
      <c r="G237" s="308">
        <f>IF(G$38=0,0,G$38/NFM_fec!G$38)</f>
        <v>0.45384685047079537</v>
      </c>
      <c r="H237" s="308">
        <f>IF(H$38=0,0,H$38/NFM_fec!H$38)</f>
        <v>0.45384685047079537</v>
      </c>
      <c r="I237" s="308">
        <f>IF(I$38=0,0,I$38/NFM_fec!I$38)</f>
        <v>0.45384685047079548</v>
      </c>
      <c r="J237" s="308">
        <f>IF(J$38=0,0,J$38/NFM_fec!J$38)</f>
        <v>0.45384685047079565</v>
      </c>
      <c r="K237" s="308">
        <f>IF(K$38=0,0,K$38/NFM_fec!K$38)</f>
        <v>0.45384685047079548</v>
      </c>
      <c r="L237" s="308">
        <f>IF(L$38=0,0,L$38/NFM_fec!L$38)</f>
        <v>0.45384685047079543</v>
      </c>
      <c r="M237" s="308">
        <f>IF(M$38=0,0,M$38/NFM_fec!M$38)</f>
        <v>0.45384685047079565</v>
      </c>
      <c r="N237" s="308">
        <f>IF(N$38=0,0,N$38/NFM_fec!N$38)</f>
        <v>0.45384685047079537</v>
      </c>
      <c r="O237" s="308">
        <f>IF(O$38=0,0,O$38/NFM_fec!O$38)</f>
        <v>0.45384685047079548</v>
      </c>
      <c r="P237" s="308">
        <f>IF(P$38=0,0,P$38/NFM_fec!P$38)</f>
        <v>0.4638007725335388</v>
      </c>
      <c r="Q237" s="308">
        <f>IF(Q$38=0,0,Q$38/NFM_fec!Q$38)</f>
        <v>0.47275935425556381</v>
      </c>
      <c r="R237" s="308">
        <f>IF(R$38=0,0,R$38/NFM_fec!R$38)</f>
        <v>0.47275935425556381</v>
      </c>
      <c r="S237" s="308">
        <f>IF(S$38=0,0,S$38/NFM_fec!S$38)</f>
        <v>0.48245299949664128</v>
      </c>
      <c r="T237" s="308">
        <f>IF(T$38=0,0,T$38/NFM_fec!T$38)</f>
        <v>0.48245299949664128</v>
      </c>
      <c r="U237" s="308">
        <f>IF(U$38=0,0,U$38/NFM_fec!U$38)</f>
        <v>0.48245299949664117</v>
      </c>
      <c r="V237" s="308">
        <f>IF(V$38=0,0,V$38/NFM_fec!V$38)</f>
        <v>0.48245299949664122</v>
      </c>
      <c r="W237" s="308">
        <f>IF(W$38=0,0,W$38/NFM_fec!W$38)</f>
        <v>0.49935991747220582</v>
      </c>
      <c r="DA237" s="77"/>
    </row>
    <row r="238" spans="1:105" ht="12" customHeight="1" x14ac:dyDescent="0.25">
      <c r="A238" s="56" t="s">
        <v>96</v>
      </c>
      <c r="B238" s="309">
        <f>IF(B$39=0,0,B$39/NFM_fec!B$39)</f>
        <v>0.72191782294907325</v>
      </c>
      <c r="C238" s="309">
        <f>IF(C$39=0,0,C$39/NFM_fec!C$39)</f>
        <v>0.73178719527078384</v>
      </c>
      <c r="D238" s="309">
        <f>IF(D$39=0,0,D$39/NFM_fec!D$39)</f>
        <v>0.73684241628704827</v>
      </c>
      <c r="E238" s="309">
        <f>IF(E$39=0,0,E$39/NFM_fec!E$39)</f>
        <v>0.74954178777198588</v>
      </c>
      <c r="F238" s="309">
        <f>IF(F$39=0,0,F$39/NFM_fec!F$39)</f>
        <v>0.75210451030398362</v>
      </c>
      <c r="G238" s="309">
        <f>IF(G$39=0,0,G$39/NFM_fec!G$39)</f>
        <v>0.7386918887341738</v>
      </c>
      <c r="H238" s="309">
        <f>IF(H$39=0,0,H$39/NFM_fec!H$39)</f>
        <v>0.7468263183764452</v>
      </c>
      <c r="I238" s="309">
        <f>IF(I$39=0,0,I$39/NFM_fec!I$39)</f>
        <v>0.75518780162168697</v>
      </c>
      <c r="J238" s="309">
        <f>IF(J$39=0,0,J$39/NFM_fec!J$39)</f>
        <v>0.74666293810743245</v>
      </c>
      <c r="K238" s="309">
        <f>IF(K$39=0,0,K$39/NFM_fec!K$39)</f>
        <v>0.72019847108689294</v>
      </c>
      <c r="L238" s="309">
        <f>IF(L$39=0,0,L$39/NFM_fec!L$39)</f>
        <v>0.7535887282623529</v>
      </c>
      <c r="M238" s="309">
        <f>IF(M$39=0,0,M$39/NFM_fec!M$39)</f>
        <v>0.74783209374787629</v>
      </c>
      <c r="N238" s="309">
        <f>IF(N$39=0,0,N$39/NFM_fec!N$39)</f>
        <v>0.73964331240205872</v>
      </c>
      <c r="O238" s="309">
        <f>IF(O$39=0,0,O$39/NFM_fec!O$39)</f>
        <v>0.73975689139689993</v>
      </c>
      <c r="P238" s="309">
        <f>IF(P$39=0,0,P$39/NFM_fec!P$39)</f>
        <v>0.76152992102366268</v>
      </c>
      <c r="Q238" s="309">
        <f>IF(Q$39=0,0,Q$39/NFM_fec!Q$39)</f>
        <v>0.76993679883862876</v>
      </c>
      <c r="R238" s="309">
        <f>IF(R$39=0,0,R$39/NFM_fec!R$39)</f>
        <v>0.76704848762840494</v>
      </c>
      <c r="S238" s="309">
        <f>IF(S$39=0,0,S$39/NFM_fec!S$39)</f>
        <v>0.78424910457198027</v>
      </c>
      <c r="T238" s="309">
        <f>IF(T$39=0,0,T$39/NFM_fec!T$39)</f>
        <v>0.7870423122908915</v>
      </c>
      <c r="U238" s="309">
        <f>IF(U$39=0,0,U$39/NFM_fec!U$39)</f>
        <v>0.78962477621495408</v>
      </c>
      <c r="V238" s="309">
        <f>IF(V$39=0,0,V$39/NFM_fec!V$39)</f>
        <v>0.79832008319130909</v>
      </c>
      <c r="W238" s="309">
        <f>IF(W$39=0,0,W$39/NFM_fec!W$39)</f>
        <v>0.83092544169505866</v>
      </c>
      <c r="DA238" s="78"/>
    </row>
    <row r="239" spans="1:105" ht="12" customHeight="1" x14ac:dyDescent="0.25">
      <c r="A239" s="203" t="s">
        <v>517</v>
      </c>
      <c r="B239" s="310">
        <f>IF(B$45=0,0,B$45/NFM_fec!B$45)</f>
        <v>0.55069480782400193</v>
      </c>
      <c r="C239" s="310">
        <f>IF(C$45=0,0,C$45/NFM_fec!C$45)</f>
        <v>0.55069480782400182</v>
      </c>
      <c r="D239" s="310">
        <f>IF(D$45=0,0,D$45/NFM_fec!D$45)</f>
        <v>0.55069480782400182</v>
      </c>
      <c r="E239" s="310">
        <f>IF(E$45=0,0,E$45/NFM_fec!E$45)</f>
        <v>0.55069480782400182</v>
      </c>
      <c r="F239" s="310">
        <f>IF(F$45=0,0,F$45/NFM_fec!F$45)</f>
        <v>0.553448303795261</v>
      </c>
      <c r="G239" s="310">
        <f>IF(G$45=0,0,G$45/NFM_fec!G$45)</f>
        <v>0.553448303795261</v>
      </c>
      <c r="H239" s="310">
        <f>IF(H$45=0,0,H$45/NFM_fec!H$45)</f>
        <v>0.55344830379526122</v>
      </c>
      <c r="I239" s="310">
        <f>IF(I$45=0,0,I$45/NFM_fec!I$45)</f>
        <v>0.55344830379526111</v>
      </c>
      <c r="J239" s="310">
        <f>IF(J$45=0,0,J$45/NFM_fec!J$45)</f>
        <v>0.55344830379526111</v>
      </c>
      <c r="K239" s="310">
        <f>IF(K$45=0,0,K$45/NFM_fec!K$45)</f>
        <v>0.553448303795261</v>
      </c>
      <c r="L239" s="310">
        <f>IF(L$45=0,0,L$45/NFM_fec!L$45)</f>
        <v>0.55344830379526111</v>
      </c>
      <c r="M239" s="310">
        <f>IF(M$45=0,0,M$45/NFM_fec!M$45)</f>
        <v>0.55344830379526122</v>
      </c>
      <c r="N239" s="310">
        <f>IF(N$45=0,0,N$45/NFM_fec!N$45)</f>
        <v>0.55344830379526122</v>
      </c>
      <c r="O239" s="310">
        <f>IF(O$45=0,0,O$45/NFM_fec!O$45)</f>
        <v>0.55344830379526089</v>
      </c>
      <c r="P239" s="310">
        <f>IF(P$45=0,0,P$45/NFM_fec!P$45)</f>
        <v>0.56558671849621334</v>
      </c>
      <c r="Q239" s="310">
        <f>IF(Q$45=0,0,Q$45/NFM_fec!Q$45)</f>
        <v>0.57651135497506645</v>
      </c>
      <c r="R239" s="310">
        <f>IF(R$45=0,0,R$45/NFM_fec!R$45)</f>
        <v>0.57651135497506645</v>
      </c>
      <c r="S239" s="310">
        <f>IF(S$45=0,0,S$45/NFM_fec!S$45)</f>
        <v>0.58833237237488345</v>
      </c>
      <c r="T239" s="310">
        <f>IF(T$45=0,0,T$45/NFM_fec!T$45)</f>
        <v>0.58833237237488323</v>
      </c>
      <c r="U239" s="310">
        <f>IF(U$45=0,0,U$45/NFM_fec!U$45)</f>
        <v>0.58833237237488323</v>
      </c>
      <c r="V239" s="310">
        <f>IF(V$45=0,0,V$45/NFM_fec!V$45)</f>
        <v>0.58833237237488345</v>
      </c>
      <c r="W239" s="310">
        <f>IF(W$45=0,0,W$45/NFM_fec!W$45)</f>
        <v>0.60449913513739484</v>
      </c>
      <c r="DA239" s="79"/>
    </row>
    <row r="240" spans="1:105" ht="12" customHeight="1" x14ac:dyDescent="0.25">
      <c r="A240" s="203" t="s">
        <v>519</v>
      </c>
      <c r="B240" s="310">
        <f>IF(B$46=0,0,B$46/NFM_fec!B$46)</f>
        <v>0.4378826046048388</v>
      </c>
      <c r="C240" s="310">
        <f>IF(C$46=0,0,C$46/NFM_fec!C$46)</f>
        <v>0.4551910706134325</v>
      </c>
      <c r="D240" s="310">
        <f>IF(D$46=0,0,D$46/NFM_fec!D$46)</f>
        <v>0.45900087264853456</v>
      </c>
      <c r="E240" s="310">
        <f>IF(E$46=0,0,E$46/NFM_fec!E$46)</f>
        <v>0.46726291074761822</v>
      </c>
      <c r="F240" s="310">
        <f>IF(F$46=0,0,F$46/NFM_fec!F$46)</f>
        <v>0.4687135858552241</v>
      </c>
      <c r="G240" s="310">
        <f>IF(G$46=0,0,G$46/NFM_fec!G$46)</f>
        <v>0.45901328458121715</v>
      </c>
      <c r="H240" s="310">
        <f>IF(H$46=0,0,H$46/NFM_fec!H$46)</f>
        <v>0.46459227405319103</v>
      </c>
      <c r="I240" s="310">
        <f>IF(I$46=0,0,I$46/NFM_fec!I$46)</f>
        <v>0.47046829605542018</v>
      </c>
      <c r="J240" s="310">
        <f>IF(J$46=0,0,J$46/NFM_fec!J$46)</f>
        <v>0.46497562743106557</v>
      </c>
      <c r="K240" s="310">
        <f>IF(K$46=0,0,K$46/NFM_fec!K$46)</f>
        <v>0.45039224952694668</v>
      </c>
      <c r="L240" s="310">
        <f>IF(L$46=0,0,L$46/NFM_fec!L$46)</f>
        <v>0.47335317394258103</v>
      </c>
      <c r="M240" s="310">
        <f>IF(M$46=0,0,M$46/NFM_fec!M$46)</f>
        <v>0.47115611465910856</v>
      </c>
      <c r="N240" s="310">
        <f>IF(N$46=0,0,N$46/NFM_fec!N$46)</f>
        <v>0.46622229989493547</v>
      </c>
      <c r="O240" s="310">
        <f>IF(O$46=0,0,O$46/NFM_fec!O$46)</f>
        <v>0.46571081769391642</v>
      </c>
      <c r="P240" s="310">
        <f>IF(P$46=0,0,P$46/NFM_fec!P$46)</f>
        <v>0.480274881814997</v>
      </c>
      <c r="Q240" s="310">
        <f>IF(Q$46=0,0,Q$46/NFM_fec!Q$46)</f>
        <v>0.48605336650691461</v>
      </c>
      <c r="R240" s="310">
        <f>IF(R$46=0,0,R$46/NFM_fec!R$46)</f>
        <v>0.48441553558871925</v>
      </c>
      <c r="S240" s="310">
        <f>IF(S$46=0,0,S$46/NFM_fec!S$46)</f>
        <v>0.49521099792437095</v>
      </c>
      <c r="T240" s="310">
        <f>IF(T$46=0,0,T$46/NFM_fec!T$46)</f>
        <v>0.49675469258985622</v>
      </c>
      <c r="U240" s="310">
        <f>IF(U$46=0,0,U$46/NFM_fec!U$46)</f>
        <v>0.49854842227114843</v>
      </c>
      <c r="V240" s="310">
        <f>IF(V$46=0,0,V$46/NFM_fec!V$46)</f>
        <v>0.50451088040629677</v>
      </c>
      <c r="W240" s="310">
        <f>IF(W$46=0,0,W$46/NFM_fec!W$46)</f>
        <v>0.52513278586478729</v>
      </c>
      <c r="DA240" s="79"/>
    </row>
    <row r="241" spans="1:105" ht="12" customHeight="1" x14ac:dyDescent="0.25">
      <c r="A241" s="41" t="s">
        <v>529</v>
      </c>
      <c r="B241" s="311">
        <f>IF(B$53=0,0,B$53/NFM_fec!B$53)</f>
        <v>0.4928921577375065</v>
      </c>
      <c r="C241" s="311">
        <f>IF(C$53=0,0,C$53/NFM_fec!C$53)</f>
        <v>0.50094009827520081</v>
      </c>
      <c r="D241" s="311">
        <f>IF(D$53=0,0,D$53/NFM_fec!D$53)</f>
        <v>0.48758998291784283</v>
      </c>
      <c r="E241" s="311">
        <f>IF(E$53=0,0,E$53/NFM_fec!E$53)</f>
        <v>0.50520680000739882</v>
      </c>
      <c r="F241" s="311">
        <f>IF(F$53=0,0,F$53/NFM_fec!F$53)</f>
        <v>0.50760094307633785</v>
      </c>
      <c r="G241" s="311">
        <f>IF(G$53=0,0,G$53/NFM_fec!G$53)</f>
        <v>0.4773079727454943</v>
      </c>
      <c r="H241" s="311">
        <f>IF(H$53=0,0,H$53/NFM_fec!H$53)</f>
        <v>0.50446665971245608</v>
      </c>
      <c r="I241" s="311">
        <f>IF(I$53=0,0,I$53/NFM_fec!I$53)</f>
        <v>0.50763251929755604</v>
      </c>
      <c r="J241" s="311">
        <f>IF(J$53=0,0,J$53/NFM_fec!J$53)</f>
        <v>0.50525739530610259</v>
      </c>
      <c r="K241" s="311">
        <f>IF(K$53=0,0,K$53/NFM_fec!K$53)</f>
        <v>0.50163801437673339</v>
      </c>
      <c r="L241" s="311">
        <f>IF(L$53=0,0,L$53/NFM_fec!L$53)</f>
        <v>0.51135009880943638</v>
      </c>
      <c r="M241" s="311">
        <f>IF(M$53=0,0,M$53/NFM_fec!M$53)</f>
        <v>0.51664592034323853</v>
      </c>
      <c r="N241" s="311">
        <f>IF(N$53=0,0,N$53/NFM_fec!N$53)</f>
        <v>0.51272916422844961</v>
      </c>
      <c r="O241" s="311">
        <f>IF(O$53=0,0,O$53/NFM_fec!O$53)</f>
        <v>0.50940812329021345</v>
      </c>
      <c r="P241" s="311">
        <f>IF(P$53=0,0,P$53/NFM_fec!P$53)</f>
        <v>0.52298292707478367</v>
      </c>
      <c r="Q241" s="311">
        <f>IF(Q$53=0,0,Q$53/NFM_fec!Q$53)</f>
        <v>0.53276210352791753</v>
      </c>
      <c r="R241" s="311">
        <f>IF(R$53=0,0,R$53/NFM_fec!R$53)</f>
        <v>0.53203792886945167</v>
      </c>
      <c r="S241" s="311">
        <f>IF(S$53=0,0,S$53/NFM_fec!S$53)</f>
        <v>0.54238572313083289</v>
      </c>
      <c r="T241" s="311">
        <f>IF(T$53=0,0,T$53/NFM_fec!T$53)</f>
        <v>0.54382717036925865</v>
      </c>
      <c r="U241" s="311">
        <f>IF(U$53=0,0,U$53/NFM_fec!U$53)</f>
        <v>0.54921988162506929</v>
      </c>
      <c r="V241" s="311">
        <f>IF(V$53=0,0,V$53/NFM_fec!V$53)</f>
        <v>0.54649656329366481</v>
      </c>
      <c r="W241" s="311">
        <f>IF(W$53=0,0,W$53/NFM_fec!W$53)</f>
        <v>0.57020407710452647</v>
      </c>
      <c r="DA241" s="82"/>
    </row>
    <row r="242" spans="1:105" ht="12" customHeight="1" x14ac:dyDescent="0.25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DA242" s="120"/>
    </row>
    <row r="243" spans="1:105" ht="12" customHeight="1" x14ac:dyDescent="0.25">
      <c r="A243" s="35" t="s">
        <v>81</v>
      </c>
      <c r="B243" s="306">
        <f>IF(B$72=0,0,B$72/NFM_fec!B$72)</f>
        <v>0.42841691897697476</v>
      </c>
      <c r="C243" s="306">
        <f>IF(C$72=0,0,C$72/NFM_fec!C$72)</f>
        <v>0.44202283196275455</v>
      </c>
      <c r="D243" s="306">
        <f>IF(D$72=0,0,D$72/NFM_fec!D$72)</f>
        <v>0.44137414799546659</v>
      </c>
      <c r="E243" s="306">
        <f>IF(E$72=0,0,E$72/NFM_fec!E$72)</f>
        <v>0.4509871703065248</v>
      </c>
      <c r="F243" s="306">
        <f>IF(F$72=0,0,F$72/NFM_fec!F$72)</f>
        <v>0.4503975644151304</v>
      </c>
      <c r="G243" s="306">
        <f>IF(G$72=0,0,G$72/NFM_fec!G$72)</f>
        <v>0.43668372046761983</v>
      </c>
      <c r="H243" s="306">
        <f>IF(H$72=0,0,H$72/NFM_fec!H$72)</f>
        <v>0.44692723678934682</v>
      </c>
      <c r="I243" s="306">
        <f>IF(I$72=0,0,I$72/NFM_fec!I$72)</f>
        <v>0.45627192797146449</v>
      </c>
      <c r="J243" s="306">
        <f>IF(J$72=0,0,J$72/NFM_fec!J$72)</f>
        <v>0.45207162811538881</v>
      </c>
      <c r="K243" s="306">
        <f>IF(K$72=0,0,K$72/NFM_fec!K$72)</f>
        <v>0.44160642108563952</v>
      </c>
      <c r="L243" s="306">
        <f>IF(L$72=0,0,L$72/NFM_fec!L$72)</f>
        <v>0.45913320203222308</v>
      </c>
      <c r="M243" s="306">
        <f>IF(M$72=0,0,M$72/NFM_fec!M$72)</f>
        <v>0.45902158078618871</v>
      </c>
      <c r="N243" s="306">
        <f>IF(N$72=0,0,N$72/NFM_fec!N$72)</f>
        <v>0.4637261227652984</v>
      </c>
      <c r="O243" s="306">
        <f>IF(O$72=0,0,O$72/NFM_fec!O$72)</f>
        <v>0.46258652658741028</v>
      </c>
      <c r="P243" s="306">
        <f>IF(P$72=0,0,P$72/NFM_fec!P$72)</f>
        <v>0.4660343739995324</v>
      </c>
      <c r="Q243" s="306">
        <f>IF(Q$72=0,0,Q$72/NFM_fec!Q$72)</f>
        <v>0.46380549385014364</v>
      </c>
      <c r="R243" s="306">
        <f>IF(R$72=0,0,R$72/NFM_fec!R$72)</f>
        <v>0.47535130089421312</v>
      </c>
      <c r="S243" s="306">
        <f>IF(S$72=0,0,S$72/NFM_fec!S$72)</f>
        <v>0.48678570332147347</v>
      </c>
      <c r="T243" s="306">
        <f>IF(T$72=0,0,T$72/NFM_fec!T$72)</f>
        <v>0.48814563037762565</v>
      </c>
      <c r="U243" s="306">
        <f>IF(U$72=0,0,U$72/NFM_fec!U$72)</f>
        <v>0.5026748526906798</v>
      </c>
      <c r="V243" s="306">
        <f>IF(V$72=0,0,V$72/NFM_fec!V$72)</f>
        <v>0.50621249675348268</v>
      </c>
      <c r="W243" s="306">
        <f>IF(W$72=0,0,W$72/NFM_fec!W$72)</f>
        <v>0.50580452610935067</v>
      </c>
      <c r="DA243" s="111"/>
    </row>
    <row r="244" spans="1:105" ht="12" customHeight="1" x14ac:dyDescent="0.25">
      <c r="A244" s="55" t="s">
        <v>92</v>
      </c>
      <c r="B244" s="307">
        <f>IF(B$73=0,0,B$73/NFM_fec!B$73)</f>
        <v>0.39444102381917656</v>
      </c>
      <c r="C244" s="307">
        <f>IF(C$73=0,0,C$73/NFM_fec!C$73)</f>
        <v>0.3944410238191764</v>
      </c>
      <c r="D244" s="307">
        <f>IF(D$73=0,0,D$73/NFM_fec!D$73)</f>
        <v>0.39444102381917645</v>
      </c>
      <c r="E244" s="307">
        <f>IF(E$73=0,0,E$73/NFM_fec!E$73)</f>
        <v>0.39444102381917651</v>
      </c>
      <c r="F244" s="307">
        <f>IF(F$73=0,0,F$73/NFM_fec!F$73)</f>
        <v>0.3944410238191764</v>
      </c>
      <c r="G244" s="307">
        <f>IF(G$73=0,0,G$73/NFM_fec!G$73)</f>
        <v>0.39444102381917645</v>
      </c>
      <c r="H244" s="307">
        <f>IF(H$73=0,0,H$73/NFM_fec!H$73)</f>
        <v>0.3944410238191764</v>
      </c>
      <c r="I244" s="307">
        <f>IF(I$73=0,0,I$73/NFM_fec!I$73)</f>
        <v>0.39862152148425378</v>
      </c>
      <c r="J244" s="307">
        <f>IF(J$73=0,0,J$73/NFM_fec!J$73)</f>
        <v>0.398621521484254</v>
      </c>
      <c r="K244" s="307">
        <f>IF(K$73=0,0,K$73/NFM_fec!K$73)</f>
        <v>0.39862152148425384</v>
      </c>
      <c r="L244" s="307">
        <f>IF(L$73=0,0,L$73/NFM_fec!L$73)</f>
        <v>0.39862152148425389</v>
      </c>
      <c r="M244" s="307">
        <f>IF(M$73=0,0,M$73/NFM_fec!M$73)</f>
        <v>0.398621521484254</v>
      </c>
      <c r="N244" s="307">
        <f>IF(N$73=0,0,N$73/NFM_fec!N$73)</f>
        <v>0.40641380635957569</v>
      </c>
      <c r="O244" s="307">
        <f>IF(O$73=0,0,O$73/NFM_fec!O$73)</f>
        <v>0.40641380635957575</v>
      </c>
      <c r="P244" s="307">
        <f>IF(P$73=0,0,P$73/NFM_fec!P$73)</f>
        <v>0.40641380635957575</v>
      </c>
      <c r="Q244" s="307">
        <f>IF(Q$73=0,0,Q$73/NFM_fec!Q$73)</f>
        <v>0.40641380635957586</v>
      </c>
      <c r="R244" s="307">
        <f>IF(R$73=0,0,R$73/NFM_fec!R$73)</f>
        <v>0.41766118517302231</v>
      </c>
      <c r="S244" s="307">
        <f>IF(S$73=0,0,S$73/NFM_fec!S$73)</f>
        <v>0.42735074460135147</v>
      </c>
      <c r="T244" s="307">
        <f>IF(T$73=0,0,T$73/NFM_fec!T$73)</f>
        <v>0.42735074460135153</v>
      </c>
      <c r="U244" s="307">
        <f>IF(U$73=0,0,U$73/NFM_fec!U$73)</f>
        <v>0.43766591161571206</v>
      </c>
      <c r="V244" s="307">
        <f>IF(V$73=0,0,V$73/NFM_fec!V$73)</f>
        <v>0.43766591161571222</v>
      </c>
      <c r="W244" s="307">
        <f>IF(W$73=0,0,W$73/NFM_fec!W$73)</f>
        <v>0.43766591161571211</v>
      </c>
      <c r="DA244" s="76"/>
    </row>
    <row r="245" spans="1:105" ht="12" customHeight="1" x14ac:dyDescent="0.25">
      <c r="A245" s="202" t="s">
        <v>93</v>
      </c>
      <c r="B245" s="308">
        <f>IF(B$74=0,0,B$74/NFM_fec!B$74)</f>
        <v>0.10237509197360456</v>
      </c>
      <c r="C245" s="308">
        <f>IF(C$74=0,0,C$74/NFM_fec!C$74)</f>
        <v>0.10237509197360456</v>
      </c>
      <c r="D245" s="308">
        <f>IF(D$74=0,0,D$74/NFM_fec!D$74)</f>
        <v>0.10237509197360457</v>
      </c>
      <c r="E245" s="308">
        <f>IF(E$74=0,0,E$74/NFM_fec!E$74)</f>
        <v>0.10237509197360455</v>
      </c>
      <c r="F245" s="308">
        <f>IF(F$74=0,0,F$74/NFM_fec!F$74)</f>
        <v>0.10237509197360455</v>
      </c>
      <c r="G245" s="308">
        <f>IF(G$74=0,0,G$74/NFM_fec!G$74)</f>
        <v>0.10237509197360452</v>
      </c>
      <c r="H245" s="308">
        <f>IF(H$74=0,0,H$74/NFM_fec!H$74)</f>
        <v>0.10237509197360456</v>
      </c>
      <c r="I245" s="308">
        <f>IF(I$74=0,0,I$74/NFM_fec!I$74)</f>
        <v>0.1034601181425711</v>
      </c>
      <c r="J245" s="308">
        <f>IF(J$74=0,0,J$74/NFM_fec!J$74)</f>
        <v>0.10346011814257106</v>
      </c>
      <c r="K245" s="308">
        <f>IF(K$74=0,0,K$74/NFM_fec!K$74)</f>
        <v>0.10346011814257107</v>
      </c>
      <c r="L245" s="308">
        <f>IF(L$74=0,0,L$74/NFM_fec!L$74)</f>
        <v>0.10346011814257107</v>
      </c>
      <c r="M245" s="308">
        <f>IF(M$74=0,0,M$74/NFM_fec!M$74)</f>
        <v>0.10346011814257107</v>
      </c>
      <c r="N245" s="308">
        <f>IF(N$74=0,0,N$74/NFM_fec!N$74)</f>
        <v>0.10548256467480933</v>
      </c>
      <c r="O245" s="308">
        <f>IF(O$74=0,0,O$74/NFM_fec!O$74)</f>
        <v>0.10548256467480932</v>
      </c>
      <c r="P245" s="308">
        <f>IF(P$74=0,0,P$74/NFM_fec!P$74)</f>
        <v>0.10548256467480932</v>
      </c>
      <c r="Q245" s="308">
        <f>IF(Q$74=0,0,Q$74/NFM_fec!Q$74)</f>
        <v>0.10548256467480932</v>
      </c>
      <c r="R245" s="308">
        <f>IF(R$74=0,0,R$74/NFM_fec!R$74)</f>
        <v>0.10840176265614407</v>
      </c>
      <c r="S245" s="308">
        <f>IF(S$74=0,0,S$74/NFM_fec!S$74)</f>
        <v>0.1109166368141466</v>
      </c>
      <c r="T245" s="308">
        <f>IF(T$74=0,0,T$74/NFM_fec!T$74)</f>
        <v>0.11091663681414664</v>
      </c>
      <c r="U245" s="308">
        <f>IF(U$74=0,0,U$74/NFM_fec!U$74)</f>
        <v>0.1135938841288234</v>
      </c>
      <c r="V245" s="308">
        <f>IF(V$74=0,0,V$74/NFM_fec!V$74)</f>
        <v>0.11359388412882342</v>
      </c>
      <c r="W245" s="308">
        <f>IF(W$74=0,0,W$74/NFM_fec!W$74)</f>
        <v>0.11359388412882344</v>
      </c>
      <c r="DA245" s="77"/>
    </row>
    <row r="246" spans="1:105" ht="12" customHeight="1" x14ac:dyDescent="0.25">
      <c r="A246" s="202" t="s">
        <v>94</v>
      </c>
      <c r="B246" s="308">
        <f>IF(B$75=0,0,B$75/NFM_fec!B$75)</f>
        <v>0.56304746907718206</v>
      </c>
      <c r="C246" s="308">
        <f>IF(C$75=0,0,C$75/NFM_fec!C$75)</f>
        <v>0.56304746907718228</v>
      </c>
      <c r="D246" s="308">
        <f>IF(D$75=0,0,D$75/NFM_fec!D$75)</f>
        <v>0.56304746907718195</v>
      </c>
      <c r="E246" s="308">
        <f>IF(E$75=0,0,E$75/NFM_fec!E$75)</f>
        <v>0.56304746907718251</v>
      </c>
      <c r="F246" s="308">
        <f>IF(F$75=0,0,F$75/NFM_fec!F$75)</f>
        <v>0.56304746907718217</v>
      </c>
      <c r="G246" s="308">
        <f>IF(G$75=0,0,G$75/NFM_fec!G$75)</f>
        <v>0.56304746907718195</v>
      </c>
      <c r="H246" s="308">
        <f>IF(H$75=0,0,H$75/NFM_fec!H$75)</f>
        <v>0.56304746907718239</v>
      </c>
      <c r="I246" s="308">
        <f>IF(I$75=0,0,I$75/NFM_fec!I$75)</f>
        <v>0.56901494833939004</v>
      </c>
      <c r="J246" s="308">
        <f>IF(J$75=0,0,J$75/NFM_fec!J$75)</f>
        <v>0.56901494833939004</v>
      </c>
      <c r="K246" s="308">
        <f>IF(K$75=0,0,K$75/NFM_fec!K$75)</f>
        <v>0.56901494833938993</v>
      </c>
      <c r="L246" s="308">
        <f>IF(L$75=0,0,L$75/NFM_fec!L$75)</f>
        <v>0.56901494833939004</v>
      </c>
      <c r="M246" s="308">
        <f>IF(M$75=0,0,M$75/NFM_fec!M$75)</f>
        <v>0.56901494833939004</v>
      </c>
      <c r="N246" s="308">
        <f>IF(N$75=0,0,N$75/NFM_fec!N$75)</f>
        <v>0.58013809733362265</v>
      </c>
      <c r="O246" s="308">
        <f>IF(O$75=0,0,O$75/NFM_fec!O$75)</f>
        <v>0.58013809733362265</v>
      </c>
      <c r="P246" s="308">
        <f>IF(P$75=0,0,P$75/NFM_fec!P$75)</f>
        <v>0.58013809733362276</v>
      </c>
      <c r="Q246" s="308">
        <f>IF(Q$75=0,0,Q$75/NFM_fec!Q$75)</f>
        <v>0.58013809733362254</v>
      </c>
      <c r="R246" s="308">
        <f>IF(R$75=0,0,R$75/NFM_fec!R$75)</f>
        <v>0.5961932432039635</v>
      </c>
      <c r="S246" s="308">
        <f>IF(S$75=0,0,S$75/NFM_fec!S$75)</f>
        <v>0.6100246694074779</v>
      </c>
      <c r="T246" s="308">
        <f>IF(T$75=0,0,T$75/NFM_fec!T$75)</f>
        <v>0.6100246694074779</v>
      </c>
      <c r="U246" s="308">
        <f>IF(U$75=0,0,U$75/NFM_fec!U$75)</f>
        <v>0.62474912333042143</v>
      </c>
      <c r="V246" s="308">
        <f>IF(V$75=0,0,V$75/NFM_fec!V$75)</f>
        <v>0.62474912333042143</v>
      </c>
      <c r="W246" s="308">
        <f>IF(W$75=0,0,W$75/NFM_fec!W$75)</f>
        <v>0.62474912333042165</v>
      </c>
      <c r="DA246" s="77"/>
    </row>
    <row r="247" spans="1:105" ht="12" customHeight="1" x14ac:dyDescent="0.25">
      <c r="A247" s="202" t="s">
        <v>95</v>
      </c>
      <c r="B247" s="308">
        <f>IF(B$76=0,0,B$76/NFM_fec!B$76)</f>
        <v>0.3907687763759442</v>
      </c>
      <c r="C247" s="308">
        <f>IF(C$76=0,0,C$76/NFM_fec!C$76)</f>
        <v>0.39076877637594426</v>
      </c>
      <c r="D247" s="308">
        <f>IF(D$76=0,0,D$76/NFM_fec!D$76)</f>
        <v>0.39076877637594437</v>
      </c>
      <c r="E247" s="308">
        <f>IF(E$76=0,0,E$76/NFM_fec!E$76)</f>
        <v>0.39076877637594448</v>
      </c>
      <c r="F247" s="308">
        <f>IF(F$76=0,0,F$76/NFM_fec!F$76)</f>
        <v>0.39076877637594426</v>
      </c>
      <c r="G247" s="308">
        <f>IF(G$76=0,0,G$76/NFM_fec!G$76)</f>
        <v>0.39076877637594459</v>
      </c>
      <c r="H247" s="308">
        <f>IF(H$76=0,0,H$76/NFM_fec!H$76)</f>
        <v>0.39076877637594426</v>
      </c>
      <c r="I247" s="308">
        <f>IF(I$76=0,0,I$76/NFM_fec!I$76)</f>
        <v>0.39491035359174065</v>
      </c>
      <c r="J247" s="308">
        <f>IF(J$76=0,0,J$76/NFM_fec!J$76)</f>
        <v>0.39491035359174065</v>
      </c>
      <c r="K247" s="308">
        <f>IF(K$76=0,0,K$76/NFM_fec!K$76)</f>
        <v>0.39491035359174054</v>
      </c>
      <c r="L247" s="308">
        <f>IF(L$76=0,0,L$76/NFM_fec!L$76)</f>
        <v>0.39491035359174054</v>
      </c>
      <c r="M247" s="308">
        <f>IF(M$76=0,0,M$76/NFM_fec!M$76)</f>
        <v>0.39491035359174065</v>
      </c>
      <c r="N247" s="308">
        <f>IF(N$76=0,0,N$76/NFM_fec!N$76)</f>
        <v>0.4026300922650134</v>
      </c>
      <c r="O247" s="308">
        <f>IF(O$76=0,0,O$76/NFM_fec!O$76)</f>
        <v>0.40263009226501345</v>
      </c>
      <c r="P247" s="308">
        <f>IF(P$76=0,0,P$76/NFM_fec!P$76)</f>
        <v>0.40263009226501351</v>
      </c>
      <c r="Q247" s="308">
        <f>IF(Q$76=0,0,Q$76/NFM_fec!Q$76)</f>
        <v>0.40263009226501351</v>
      </c>
      <c r="R247" s="308">
        <f>IF(R$76=0,0,R$76/NFM_fec!R$76)</f>
        <v>0.41377275793860768</v>
      </c>
      <c r="S247" s="308">
        <f>IF(S$76=0,0,S$76/NFM_fec!S$76)</f>
        <v>0.42337210753152937</v>
      </c>
      <c r="T247" s="308">
        <f>IF(T$76=0,0,T$76/NFM_fec!T$76)</f>
        <v>0.42337210753152915</v>
      </c>
      <c r="U247" s="308">
        <f>IF(U$76=0,0,U$76/NFM_fec!U$76)</f>
        <v>0.43359124030145896</v>
      </c>
      <c r="V247" s="308">
        <f>IF(V$76=0,0,V$76/NFM_fec!V$76)</f>
        <v>0.43359124030145885</v>
      </c>
      <c r="W247" s="308">
        <f>IF(W$76=0,0,W$76/NFM_fec!W$76)</f>
        <v>0.43359124030145896</v>
      </c>
      <c r="DA247" s="77"/>
    </row>
    <row r="248" spans="1:105" ht="12" customHeight="1" x14ac:dyDescent="0.25">
      <c r="A248" s="56" t="s">
        <v>96</v>
      </c>
      <c r="B248" s="309">
        <f>IF(B$77=0,0,B$77/NFM_fec!B$77)</f>
        <v>0.62798670491154862</v>
      </c>
      <c r="C248" s="309">
        <f>IF(C$77=0,0,C$77/NFM_fec!C$77)</f>
        <v>0.63657194052540012</v>
      </c>
      <c r="D248" s="309">
        <f>IF(D$77=0,0,D$77/NFM_fec!D$77)</f>
        <v>0.64096940999863572</v>
      </c>
      <c r="E248" s="309">
        <f>IF(E$77=0,0,E$77/NFM_fec!E$77)</f>
        <v>0.65201642421515049</v>
      </c>
      <c r="F248" s="309">
        <f>IF(F$77=0,0,F$77/NFM_fec!F$77)</f>
        <v>0.65099072289294213</v>
      </c>
      <c r="G248" s="309">
        <f>IF(G$77=0,0,G$77/NFM_fec!G$77)</f>
        <v>0.63938130945106353</v>
      </c>
      <c r="H248" s="309">
        <f>IF(H$77=0,0,H$77/NFM_fec!H$77)</f>
        <v>0.6464221371028005</v>
      </c>
      <c r="I248" s="309">
        <f>IF(I$77=0,0,I$77/NFM_fec!I$77)</f>
        <v>0.66058732713531054</v>
      </c>
      <c r="J248" s="309">
        <f>IF(J$77=0,0,J$77/NFM_fec!J$77)</f>
        <v>0.65313035180946155</v>
      </c>
      <c r="K248" s="309">
        <f>IF(K$77=0,0,K$77/NFM_fec!K$77)</f>
        <v>0.62998102193996708</v>
      </c>
      <c r="L248" s="309">
        <f>IF(L$77=0,0,L$77/NFM_fec!L$77)</f>
        <v>0.65918856566952932</v>
      </c>
      <c r="M248" s="309">
        <f>IF(M$77=0,0,M$77/NFM_fec!M$77)</f>
        <v>0.65415305026654369</v>
      </c>
      <c r="N248" s="309">
        <f>IF(N$77=0,0,N$77/NFM_fec!N$77)</f>
        <v>0.65963746949628232</v>
      </c>
      <c r="O248" s="309">
        <f>IF(O$77=0,0,O$77/NFM_fec!O$77)</f>
        <v>0.65973876286227218</v>
      </c>
      <c r="P248" s="309">
        <f>IF(P$77=0,0,P$77/NFM_fec!P$77)</f>
        <v>0.66458083353397213</v>
      </c>
      <c r="Q248" s="309">
        <f>IF(Q$77=0,0,Q$77/NFM_fec!Q$77)</f>
        <v>0.65918490602090418</v>
      </c>
      <c r="R248" s="309">
        <f>IF(R$77=0,0,R$77/NFM_fec!R$77)</f>
        <v>0.67488637239319149</v>
      </c>
      <c r="S248" s="309">
        <f>IF(S$77=0,0,S$77/NFM_fec!S$77)</f>
        <v>0.69184266475584677</v>
      </c>
      <c r="T248" s="309">
        <f>IF(T$77=0,0,T$77/NFM_fec!T$77)</f>
        <v>0.69430675462244906</v>
      </c>
      <c r="U248" s="309">
        <f>IF(U$77=0,0,U$77/NFM_fec!U$77)</f>
        <v>0.71339873211673688</v>
      </c>
      <c r="V248" s="309">
        <f>IF(V$77=0,0,V$77/NFM_fec!V$77)</f>
        <v>0.72125464185912425</v>
      </c>
      <c r="W248" s="309">
        <f>IF(W$77=0,0,W$77/NFM_fec!W$77)</f>
        <v>0.71780876370466207</v>
      </c>
      <c r="DA248" s="78"/>
    </row>
    <row r="249" spans="1:105" ht="12" customHeight="1" x14ac:dyDescent="0.25">
      <c r="A249" s="203" t="s">
        <v>560</v>
      </c>
      <c r="B249" s="310">
        <f>IF(B$83=0,0,B$83/NFM_fec!B$83)</f>
        <v>0.40641119534649822</v>
      </c>
      <c r="C249" s="310">
        <f>IF(C$83=0,0,C$83/NFM_fec!C$83)</f>
        <v>0.42247567081593318</v>
      </c>
      <c r="D249" s="310">
        <f>IF(D$83=0,0,D$83/NFM_fec!D$83)</f>
        <v>0.42601165553612241</v>
      </c>
      <c r="E249" s="310">
        <f>IF(E$83=0,0,E$83/NFM_fec!E$83)</f>
        <v>0.43367988611787195</v>
      </c>
      <c r="F249" s="310">
        <f>IF(F$83=0,0,F$83/NFM_fec!F$83)</f>
        <v>0.43286197150317918</v>
      </c>
      <c r="G249" s="310">
        <f>IF(G$83=0,0,G$83/NFM_fec!G$83)</f>
        <v>0.42390364031681088</v>
      </c>
      <c r="H249" s="310">
        <f>IF(H$83=0,0,H$83/NFM_fec!H$83)</f>
        <v>0.42905589631004776</v>
      </c>
      <c r="I249" s="310">
        <f>IF(I$83=0,0,I$83/NFM_fec!I$83)</f>
        <v>0.43908734334644439</v>
      </c>
      <c r="J249" s="310">
        <f>IF(J$83=0,0,J$83/NFM_fec!J$83)</f>
        <v>0.43396104409446218</v>
      </c>
      <c r="K249" s="310">
        <f>IF(K$83=0,0,K$83/NFM_fec!K$83)</f>
        <v>0.42035039973303534</v>
      </c>
      <c r="L249" s="310">
        <f>IF(L$83=0,0,L$83/NFM_fec!L$83)</f>
        <v>0.4417797954797188</v>
      </c>
      <c r="M249" s="310">
        <f>IF(M$83=0,0,M$83/NFM_fec!M$83)</f>
        <v>0.4397292834004925</v>
      </c>
      <c r="N249" s="310">
        <f>IF(N$83=0,0,N$83/NFM_fec!N$83)</f>
        <v>0.44363041078062859</v>
      </c>
      <c r="O249" s="310">
        <f>IF(O$83=0,0,O$83/NFM_fec!O$83)</f>
        <v>0.44314371364281208</v>
      </c>
      <c r="P249" s="310">
        <f>IF(P$83=0,0,P$83/NFM_fec!P$83)</f>
        <v>0.44719403185972395</v>
      </c>
      <c r="Q249" s="310">
        <f>IF(Q$83=0,0,Q$83/NFM_fec!Q$83)</f>
        <v>0.44399841272524382</v>
      </c>
      <c r="R249" s="310">
        <f>IF(R$83=0,0,R$83/NFM_fec!R$83)</f>
        <v>0.45474840910265213</v>
      </c>
      <c r="S249" s="310">
        <f>IF(S$83=0,0,S$83/NFM_fec!S$83)</f>
        <v>0.46611048797850113</v>
      </c>
      <c r="T249" s="310">
        <f>IF(T$83=0,0,T$83/NFM_fec!T$83)</f>
        <v>0.46756346918617836</v>
      </c>
      <c r="U249" s="310">
        <f>IF(U$83=0,0,U$83/NFM_fec!U$83)</f>
        <v>0.48057834480644618</v>
      </c>
      <c r="V249" s="310">
        <f>IF(V$83=0,0,V$83/NFM_fec!V$83)</f>
        <v>0.48632588733905258</v>
      </c>
      <c r="W249" s="310">
        <f>IF(W$83=0,0,W$83/NFM_fec!W$83)</f>
        <v>0.48401756012005515</v>
      </c>
      <c r="DA249" s="79"/>
    </row>
    <row r="250" spans="1:105" ht="12" customHeight="1" x14ac:dyDescent="0.25">
      <c r="A250" s="203" t="s">
        <v>519</v>
      </c>
      <c r="B250" s="310">
        <f>IF(B$90=0,0,B$90/NFM_fec!B$90)</f>
        <v>0.41836446579786551</v>
      </c>
      <c r="C250" s="310">
        <f>IF(C$90=0,0,C$90/NFM_fec!C$90)</f>
        <v>0.43490142583993141</v>
      </c>
      <c r="D250" s="310">
        <f>IF(D$90=0,0,D$90/NFM_fec!D$90)</f>
        <v>0.43854141011071435</v>
      </c>
      <c r="E250" s="310">
        <f>IF(E$90=0,0,E$90/NFM_fec!E$90)</f>
        <v>0.44643517688604445</v>
      </c>
      <c r="F250" s="310">
        <f>IF(F$90=0,0,F$90/NFM_fec!F$90)</f>
        <v>0.44559320595915514</v>
      </c>
      <c r="G250" s="310">
        <f>IF(G$90=0,0,G$90/NFM_fec!G$90)</f>
        <v>0.43637139444377571</v>
      </c>
      <c r="H250" s="310">
        <f>IF(H$90=0,0,H$90/NFM_fec!H$90)</f>
        <v>0.44167518737799022</v>
      </c>
      <c r="I250" s="310">
        <f>IF(I$90=0,0,I$90/NFM_fec!I$90)</f>
        <v>0.45200167697428112</v>
      </c>
      <c r="J250" s="310">
        <f>IF(J$90=0,0,J$90/NFM_fec!J$90)</f>
        <v>0.44672460421488774</v>
      </c>
      <c r="K250" s="310">
        <f>IF(K$90=0,0,K$90/NFM_fec!K$90)</f>
        <v>0.43271364678400714</v>
      </c>
      <c r="L250" s="310">
        <f>IF(L$90=0,0,L$90/NFM_fec!L$90)</f>
        <v>0.45477331887618111</v>
      </c>
      <c r="M250" s="310">
        <f>IF(M$90=0,0,M$90/NFM_fec!M$90)</f>
        <v>0.45266249761815419</v>
      </c>
      <c r="N250" s="310">
        <f>IF(N$90=0,0,N$90/NFM_fec!N$90)</f>
        <v>0.45667836403888218</v>
      </c>
      <c r="O250" s="310">
        <f>IF(O$90=0,0,O$90/NFM_fec!O$90)</f>
        <v>0.45617735227936546</v>
      </c>
      <c r="P250" s="310">
        <f>IF(P$90=0,0,P$90/NFM_fec!P$90)</f>
        <v>0.46034679750265706</v>
      </c>
      <c r="Q250" s="310">
        <f>IF(Q$90=0,0,Q$90/NFM_fec!Q$90)</f>
        <v>0.45705718957010399</v>
      </c>
      <c r="R250" s="310">
        <f>IF(R$90=0,0,R$90/NFM_fec!R$90)</f>
        <v>0.46812336231155349</v>
      </c>
      <c r="S250" s="310">
        <f>IF(S$90=0,0,S$90/NFM_fec!S$90)</f>
        <v>0.47981961997786871</v>
      </c>
      <c r="T250" s="310">
        <f>IF(T$90=0,0,T$90/NFM_fec!T$90)</f>
        <v>0.4813153359269482</v>
      </c>
      <c r="U250" s="310">
        <f>IF(U$90=0,0,U$90/NFM_fec!U$90)</f>
        <v>0.49471300200663565</v>
      </c>
      <c r="V250" s="310">
        <f>IF(V$90=0,0,V$90/NFM_fec!V$90)</f>
        <v>0.50062958990784823</v>
      </c>
      <c r="W250" s="310">
        <f>IF(W$90=0,0,W$90/NFM_fec!W$90)</f>
        <v>0.49825337071182152</v>
      </c>
      <c r="DA250" s="79"/>
    </row>
    <row r="251" spans="1:105" ht="12" customHeight="1" x14ac:dyDescent="0.25">
      <c r="A251" s="41" t="s">
        <v>529</v>
      </c>
      <c r="B251" s="311">
        <f>IF(B$97=0,0,B$97/NFM_fec!B$97)</f>
        <v>0.45299656706722619</v>
      </c>
      <c r="C251" s="311">
        <f>IF(C$97=0,0,C$97/NFM_fec!C$97)</f>
        <v>0.46095385806342315</v>
      </c>
      <c r="D251" s="311">
        <f>IF(D$97=0,0,D$97/NFM_fec!D$97)</f>
        <v>0.44887657858274393</v>
      </c>
      <c r="E251" s="311">
        <f>IF(E$97=0,0,E$97/NFM_fec!E$97)</f>
        <v>0.46488925614690302</v>
      </c>
      <c r="F251" s="311">
        <f>IF(F$97=0,0,F$97/NFM_fec!F$97)</f>
        <v>0.46477761693365649</v>
      </c>
      <c r="G251" s="311">
        <f>IF(G$97=0,0,G$97/NFM_fec!G$97)</f>
        <v>0.43752884453387209</v>
      </c>
      <c r="H251" s="311">
        <f>IF(H$97=0,0,H$97/NFM_fec!H$97)</f>
        <v>0.46192674757480534</v>
      </c>
      <c r="I251" s="311">
        <f>IF(I$97=0,0,I$97/NFM_fec!I$97)</f>
        <v>0.4697098997507963</v>
      </c>
      <c r="J251" s="311">
        <f>IF(J$97=0,0,J$97/NFM_fec!J$97)</f>
        <v>0.46755591213280046</v>
      </c>
      <c r="K251" s="311">
        <f>IF(K$97=0,0,K$97/NFM_fec!K$97)</f>
        <v>0.46384135414723204</v>
      </c>
      <c r="L251" s="311">
        <f>IF(L$97=0,0,L$97/NFM_fec!L$97)</f>
        <v>0.47318314692559449</v>
      </c>
      <c r="M251" s="311">
        <f>IF(M$97=0,0,M$97/NFM_fec!M$97)</f>
        <v>0.47730612485402252</v>
      </c>
      <c r="N251" s="311">
        <f>IF(N$97=0,0,N$97/NFM_fec!N$97)</f>
        <v>0.48318974358480654</v>
      </c>
      <c r="O251" s="311">
        <f>IF(O$97=0,0,O$97/NFM_fec!O$97)</f>
        <v>0.48031451144282677</v>
      </c>
      <c r="P251" s="311">
        <f>IF(P$97=0,0,P$97/NFM_fec!P$97)</f>
        <v>0.4826506773520326</v>
      </c>
      <c r="Q251" s="311">
        <f>IF(Q$97=0,0,Q$97/NFM_fec!Q$97)</f>
        <v>0.48233245002826486</v>
      </c>
      <c r="R251" s="311">
        <f>IF(R$97=0,0,R$97/NFM_fec!R$97)</f>
        <v>0.49481782543031189</v>
      </c>
      <c r="S251" s="311">
        <f>IF(S$97=0,0,S$97/NFM_fec!S$97)</f>
        <v>0.50603777685537321</v>
      </c>
      <c r="T251" s="311">
        <f>IF(T$97=0,0,T$97/NFM_fec!T$97)</f>
        <v>0.50726877399734371</v>
      </c>
      <c r="U251" s="311">
        <f>IF(U$97=0,0,U$97/NFM_fec!U$97)</f>
        <v>0.52384876986850737</v>
      </c>
      <c r="V251" s="311">
        <f>IF(V$97=0,0,V$97/NFM_fec!V$97)</f>
        <v>0.52093666667099092</v>
      </c>
      <c r="W251" s="311">
        <f>IF(W$97=0,0,W$97/NFM_fec!W$97)</f>
        <v>0.52601117834690547</v>
      </c>
      <c r="DA251" s="82"/>
    </row>
    <row r="252" spans="1:105" ht="12" customHeight="1" x14ac:dyDescent="0.25">
      <c r="A252" s="130"/>
      <c r="B252" s="201"/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</row>
    <row r="253" spans="1:105" ht="12" customHeight="1" x14ac:dyDescent="0.25">
      <c r="A253" s="35" t="s">
        <v>45</v>
      </c>
      <c r="B253" s="306">
        <f>IF(B$115=0,0,B$115/NFM_fec!B$115)</f>
        <v>0.35211739191814556</v>
      </c>
      <c r="C253" s="306">
        <f>IF(C$115=0,0,C$115/NFM_fec!C$115)</f>
        <v>0.36413581179272436</v>
      </c>
      <c r="D253" s="306">
        <f>IF(D$115=0,0,D$115/NFM_fec!D$115)</f>
        <v>0.35705753759963477</v>
      </c>
      <c r="E253" s="306">
        <f>IF(E$115=0,0,E$115/NFM_fec!E$115)</f>
        <v>0.37218509564123742</v>
      </c>
      <c r="F253" s="306">
        <f>IF(F$115=0,0,F$115/NFM_fec!F$115)</f>
        <v>0.37166985112807521</v>
      </c>
      <c r="G253" s="306">
        <f>IF(G$115=0,0,G$115/NFM_fec!G$115)</f>
        <v>0.35384167875033817</v>
      </c>
      <c r="H253" s="306">
        <f>IF(H$115=0,0,H$115/NFM_fec!H$115)</f>
        <v>0.36811931233546508</v>
      </c>
      <c r="I253" s="306">
        <f>IF(I$115=0,0,I$115/NFM_fec!I$115)</f>
        <v>0.37236187017502875</v>
      </c>
      <c r="J253" s="306">
        <f>IF(J$115=0,0,J$115/NFM_fec!J$115)</f>
        <v>0.36844478109609102</v>
      </c>
      <c r="K253" s="306">
        <f>IF(K$115=0,0,K$115/NFM_fec!K$115)</f>
        <v>0.35925460819360538</v>
      </c>
      <c r="L253" s="306">
        <f>IF(L$115=0,0,L$115/NFM_fec!L$115)</f>
        <v>0.3748170580759449</v>
      </c>
      <c r="M253" s="306">
        <f>IF(M$115=0,0,M$115/NFM_fec!M$115)</f>
        <v>0.37435671325569253</v>
      </c>
      <c r="N253" s="306">
        <f>IF(N$115=0,0,N$115/NFM_fec!N$115)</f>
        <v>0.37089212857792903</v>
      </c>
      <c r="O253" s="306">
        <f>IF(O$115=0,0,O$115/NFM_fec!O$115)</f>
        <v>0.36970414315933847</v>
      </c>
      <c r="P253" s="306">
        <f>IF(P$115=0,0,P$115/NFM_fec!P$115)</f>
        <v>0.37273469995315511</v>
      </c>
      <c r="Q253" s="306">
        <f>IF(Q$115=0,0,Q$115/NFM_fec!Q$115)</f>
        <v>0.37131528134505626</v>
      </c>
      <c r="R253" s="306">
        <f>IF(R$115=0,0,R$115/NFM_fec!R$115)</f>
        <v>0.37004284905193946</v>
      </c>
      <c r="S253" s="306">
        <f>IF(S$115=0,0,S$115/NFM_fec!S$115)</f>
        <v>0.38683634437795766</v>
      </c>
      <c r="T253" s="306">
        <f>IF(T$115=0,0,T$115/NFM_fec!T$115)</f>
        <v>0.40280319925814667</v>
      </c>
      <c r="U253" s="306">
        <f>IF(U$115=0,0,U$115/NFM_fec!U$115)</f>
        <v>0.40544284813425657</v>
      </c>
      <c r="V253" s="306">
        <f>IF(V$115=0,0,V$115/NFM_fec!V$115)</f>
        <v>0.40986224889126444</v>
      </c>
      <c r="W253" s="306">
        <f>IF(W$115=0,0,W$115/NFM_fec!W$115)</f>
        <v>0.42903618080698253</v>
      </c>
      <c r="DA253" s="111"/>
    </row>
    <row r="254" spans="1:105" ht="12" customHeight="1" x14ac:dyDescent="0.25">
      <c r="A254" s="55" t="s">
        <v>92</v>
      </c>
      <c r="B254" s="307">
        <f>IF(B$116=0,0,B$116/NFM_fec!B$116)</f>
        <v>0.41103665519657573</v>
      </c>
      <c r="C254" s="307">
        <f>IF(C$116=0,0,C$116/NFM_fec!C$116)</f>
        <v>0.4110366551965759</v>
      </c>
      <c r="D254" s="307">
        <f>IF(D$116=0,0,D$116/NFM_fec!D$116)</f>
        <v>0.4110366551965759</v>
      </c>
      <c r="E254" s="307">
        <f>IF(E$116=0,0,E$116/NFM_fec!E$116)</f>
        <v>0.41103665519657606</v>
      </c>
      <c r="F254" s="307">
        <f>IF(F$116=0,0,F$116/NFM_fec!F$116)</f>
        <v>0.41103665519657595</v>
      </c>
      <c r="G254" s="307">
        <f>IF(G$116=0,0,G$116/NFM_fec!G$116)</f>
        <v>0.41103665519657601</v>
      </c>
      <c r="H254" s="307">
        <f>IF(H$116=0,0,H$116/NFM_fec!H$116)</f>
        <v>0.41103665519657601</v>
      </c>
      <c r="I254" s="307">
        <f>IF(I$116=0,0,I$116/NFM_fec!I$116)</f>
        <v>0.41103665519657595</v>
      </c>
      <c r="J254" s="307">
        <f>IF(J$116=0,0,J$116/NFM_fec!J$116)</f>
        <v>0.41103665519657595</v>
      </c>
      <c r="K254" s="307">
        <f>IF(K$116=0,0,K$116/NFM_fec!K$116)</f>
        <v>0.41103665519657606</v>
      </c>
      <c r="L254" s="307">
        <f>IF(L$116=0,0,L$116/NFM_fec!L$116)</f>
        <v>0.41103665519657595</v>
      </c>
      <c r="M254" s="307">
        <f>IF(M$116=0,0,M$116/NFM_fec!M$116)</f>
        <v>0.41103665519657595</v>
      </c>
      <c r="N254" s="307">
        <f>IF(N$116=0,0,N$116/NFM_fec!N$116)</f>
        <v>0.41103665519657595</v>
      </c>
      <c r="O254" s="307">
        <f>IF(O$116=0,0,O$116/NFM_fec!O$116)</f>
        <v>0.41103665519657601</v>
      </c>
      <c r="P254" s="307">
        <f>IF(P$116=0,0,P$116/NFM_fec!P$116)</f>
        <v>0.41103665519657601</v>
      </c>
      <c r="Q254" s="307">
        <f>IF(Q$116=0,0,Q$116/NFM_fec!Q$116)</f>
        <v>0.41103665519657601</v>
      </c>
      <c r="R254" s="307">
        <f>IF(R$116=0,0,R$116/NFM_fec!R$116)</f>
        <v>0.41103665519657601</v>
      </c>
      <c r="S254" s="307">
        <f>IF(S$116=0,0,S$116/NFM_fec!S$116)</f>
        <v>0.42493298967691834</v>
      </c>
      <c r="T254" s="307">
        <f>IF(T$116=0,0,T$116/NFM_fec!T$116)</f>
        <v>0.43743969070922656</v>
      </c>
      <c r="U254" s="307">
        <f>IF(U$116=0,0,U$116/NFM_fec!U$116)</f>
        <v>0.44594293307979593</v>
      </c>
      <c r="V254" s="307">
        <f>IF(V$116=0,0,V$116/NFM_fec!V$116)</f>
        <v>0.44594293307979566</v>
      </c>
      <c r="W254" s="307">
        <f>IF(W$116=0,0,W$116/NFM_fec!W$116)</f>
        <v>0.45634863977181633</v>
      </c>
      <c r="DA254" s="76"/>
    </row>
    <row r="255" spans="1:105" ht="12" customHeight="1" x14ac:dyDescent="0.25">
      <c r="A255" s="202" t="s">
        <v>93</v>
      </c>
      <c r="B255" s="308">
        <f>IF(B$117=0,0,B$117/NFM_fec!B$117)</f>
        <v>0.10667092426861907</v>
      </c>
      <c r="C255" s="308">
        <f>IF(C$117=0,0,C$117/NFM_fec!C$117)</f>
        <v>0.10667092426861907</v>
      </c>
      <c r="D255" s="308">
        <f>IF(D$117=0,0,D$117/NFM_fec!D$117)</f>
        <v>0.10667092426861906</v>
      </c>
      <c r="E255" s="308">
        <f>IF(E$117=0,0,E$117/NFM_fec!E$117)</f>
        <v>0.1066709242686191</v>
      </c>
      <c r="F255" s="308">
        <f>IF(F$117=0,0,F$117/NFM_fec!F$117)</f>
        <v>0.10667092426861907</v>
      </c>
      <c r="G255" s="308">
        <f>IF(G$117=0,0,G$117/NFM_fec!G$117)</f>
        <v>0.10667092426861909</v>
      </c>
      <c r="H255" s="308">
        <f>IF(H$117=0,0,H$117/NFM_fec!H$117)</f>
        <v>0.10667092426861911</v>
      </c>
      <c r="I255" s="308">
        <f>IF(I$117=0,0,I$117/NFM_fec!I$117)</f>
        <v>0.1066709242686191</v>
      </c>
      <c r="J255" s="308">
        <f>IF(J$117=0,0,J$117/NFM_fec!J$117)</f>
        <v>0.10667092426861903</v>
      </c>
      <c r="K255" s="308">
        <f>IF(K$117=0,0,K$117/NFM_fec!K$117)</f>
        <v>0.10667092426861909</v>
      </c>
      <c r="L255" s="308">
        <f>IF(L$117=0,0,L$117/NFM_fec!L$117)</f>
        <v>0.10667092426861909</v>
      </c>
      <c r="M255" s="308">
        <f>IF(M$117=0,0,M$117/NFM_fec!M$117)</f>
        <v>0.1066709242686191</v>
      </c>
      <c r="N255" s="308">
        <f>IF(N$117=0,0,N$117/NFM_fec!N$117)</f>
        <v>0.10667092426861907</v>
      </c>
      <c r="O255" s="308">
        <f>IF(O$117=0,0,O$117/NFM_fec!O$117)</f>
        <v>0.10667092426861911</v>
      </c>
      <c r="P255" s="308">
        <f>IF(P$117=0,0,P$117/NFM_fec!P$117)</f>
        <v>0.10667092426861914</v>
      </c>
      <c r="Q255" s="308">
        <f>IF(Q$117=0,0,Q$117/NFM_fec!Q$117)</f>
        <v>0.10667092426861909</v>
      </c>
      <c r="R255" s="308">
        <f>IF(R$117=0,0,R$117/NFM_fec!R$117)</f>
        <v>0.1066709242686191</v>
      </c>
      <c r="S255" s="308">
        <f>IF(S$117=0,0,S$117/NFM_fec!S$117)</f>
        <v>0.11139910781394259</v>
      </c>
      <c r="T255" s="308">
        <f>IF(T$117=0,0,T$117/NFM_fec!T$117)</f>
        <v>0.11572969038474464</v>
      </c>
      <c r="U255" s="308">
        <f>IF(U$117=0,0,U$117/NFM_fec!U$117)</f>
        <v>0.11572969038474461</v>
      </c>
      <c r="V255" s="308">
        <f>IF(V$117=0,0,V$117/NFM_fec!V$117)</f>
        <v>0.11572969038474459</v>
      </c>
      <c r="W255" s="308">
        <f>IF(W$117=0,0,W$117/NFM_fec!W$117)</f>
        <v>0.12093210750152761</v>
      </c>
      <c r="DA255" s="77"/>
    </row>
    <row r="256" spans="1:105" ht="12" customHeight="1" x14ac:dyDescent="0.25">
      <c r="A256" s="202" t="s">
        <v>94</v>
      </c>
      <c r="B256" s="308">
        <f>IF(B$118=0,0,B$118/NFM_fec!B$118)</f>
        <v>0.58625299262314501</v>
      </c>
      <c r="C256" s="308">
        <f>IF(C$118=0,0,C$118/NFM_fec!C$118)</f>
        <v>0.58625299262314512</v>
      </c>
      <c r="D256" s="308">
        <f>IF(D$118=0,0,D$118/NFM_fec!D$118)</f>
        <v>0.5862529926231449</v>
      </c>
      <c r="E256" s="308">
        <f>IF(E$118=0,0,E$118/NFM_fec!E$118)</f>
        <v>0.5862529926231449</v>
      </c>
      <c r="F256" s="308">
        <f>IF(F$118=0,0,F$118/NFM_fec!F$118)</f>
        <v>0.58625299262314501</v>
      </c>
      <c r="G256" s="308">
        <f>IF(G$118=0,0,G$118/NFM_fec!G$118)</f>
        <v>0.58625299262314512</v>
      </c>
      <c r="H256" s="308">
        <f>IF(H$118=0,0,H$118/NFM_fec!H$118)</f>
        <v>0.5862529926231449</v>
      </c>
      <c r="I256" s="308">
        <f>IF(I$118=0,0,I$118/NFM_fec!I$118)</f>
        <v>0.5862529926231449</v>
      </c>
      <c r="J256" s="308">
        <f>IF(J$118=0,0,J$118/NFM_fec!J$118)</f>
        <v>0.58625299262314479</v>
      </c>
      <c r="K256" s="308">
        <f>IF(K$118=0,0,K$118/NFM_fec!K$118)</f>
        <v>0.58625299262314512</v>
      </c>
      <c r="L256" s="308">
        <f>IF(L$118=0,0,L$118/NFM_fec!L$118)</f>
        <v>0.5862529926231449</v>
      </c>
      <c r="M256" s="308">
        <f>IF(M$118=0,0,M$118/NFM_fec!M$118)</f>
        <v>0.58625299262314501</v>
      </c>
      <c r="N256" s="308">
        <f>IF(N$118=0,0,N$118/NFM_fec!N$118)</f>
        <v>0.58625299262314512</v>
      </c>
      <c r="O256" s="308">
        <f>IF(O$118=0,0,O$118/NFM_fec!O$118)</f>
        <v>0.58625299262314501</v>
      </c>
      <c r="P256" s="308">
        <f>IF(P$118=0,0,P$118/NFM_fec!P$118)</f>
        <v>0.5862529926231449</v>
      </c>
      <c r="Q256" s="308">
        <f>IF(Q$118=0,0,Q$118/NFM_fec!Q$118)</f>
        <v>0.58625299262314501</v>
      </c>
      <c r="R256" s="308">
        <f>IF(R$118=0,0,R$118/NFM_fec!R$118)</f>
        <v>0.58625299262314501</v>
      </c>
      <c r="S256" s="308">
        <f>IF(S$118=0,0,S$118/NFM_fec!S$118)</f>
        <v>0.60424369527656352</v>
      </c>
      <c r="T256" s="308">
        <f>IF(T$118=0,0,T$118/NFM_fec!T$118)</f>
        <v>0.62043532766464016</v>
      </c>
      <c r="U256" s="308">
        <f>IF(U$118=0,0,U$118/NFM_fec!U$118)</f>
        <v>0.63500779681390929</v>
      </c>
      <c r="V256" s="308">
        <f>IF(V$118=0,0,V$118/NFM_fec!V$118)</f>
        <v>0.63603908739512094</v>
      </c>
      <c r="W256" s="308">
        <f>IF(W$118=0,0,W$118/NFM_fec!W$118)</f>
        <v>0.64905118057134192</v>
      </c>
      <c r="DA256" s="77"/>
    </row>
    <row r="257" spans="1:105" ht="12" customHeight="1" x14ac:dyDescent="0.25">
      <c r="A257" s="202" t="s">
        <v>95</v>
      </c>
      <c r="B257" s="308">
        <f>IF(B$119=0,0,B$119/NFM_fec!B$119)</f>
        <v>0.40727320332791095</v>
      </c>
      <c r="C257" s="308">
        <f>IF(C$119=0,0,C$119/NFM_fec!C$119)</f>
        <v>0.40727320332791078</v>
      </c>
      <c r="D257" s="308">
        <f>IF(D$119=0,0,D$119/NFM_fec!D$119)</f>
        <v>0.40727320332791106</v>
      </c>
      <c r="E257" s="308">
        <f>IF(E$119=0,0,E$119/NFM_fec!E$119)</f>
        <v>0.40727320332791106</v>
      </c>
      <c r="F257" s="308">
        <f>IF(F$119=0,0,F$119/NFM_fec!F$119)</f>
        <v>0.40727320332791112</v>
      </c>
      <c r="G257" s="308">
        <f>IF(G$119=0,0,G$119/NFM_fec!G$119)</f>
        <v>0.40727320332791112</v>
      </c>
      <c r="H257" s="308">
        <f>IF(H$119=0,0,H$119/NFM_fec!H$119)</f>
        <v>0.40727320332791112</v>
      </c>
      <c r="I257" s="308">
        <f>IF(I$119=0,0,I$119/NFM_fec!I$119)</f>
        <v>0.407273203327911</v>
      </c>
      <c r="J257" s="308">
        <f>IF(J$119=0,0,J$119/NFM_fec!J$119)</f>
        <v>0.40727320332791106</v>
      </c>
      <c r="K257" s="308">
        <f>IF(K$119=0,0,K$119/NFM_fec!K$119)</f>
        <v>0.407273203327911</v>
      </c>
      <c r="L257" s="308">
        <f>IF(L$119=0,0,L$119/NFM_fec!L$119)</f>
        <v>0.40727320332791123</v>
      </c>
      <c r="M257" s="308">
        <f>IF(M$119=0,0,M$119/NFM_fec!M$119)</f>
        <v>0.40727320332791106</v>
      </c>
      <c r="N257" s="308">
        <f>IF(N$119=0,0,N$119/NFM_fec!N$119)</f>
        <v>0.40727320332791112</v>
      </c>
      <c r="O257" s="308">
        <f>IF(O$119=0,0,O$119/NFM_fec!O$119)</f>
        <v>0.40727320332791084</v>
      </c>
      <c r="P257" s="308">
        <f>IF(P$119=0,0,P$119/NFM_fec!P$119)</f>
        <v>0.40727320332791112</v>
      </c>
      <c r="Q257" s="308">
        <f>IF(Q$119=0,0,Q$119/NFM_fec!Q$119)</f>
        <v>0.40727320332791112</v>
      </c>
      <c r="R257" s="308">
        <f>IF(R$119=0,0,R$119/NFM_fec!R$119)</f>
        <v>0.40727320332791095</v>
      </c>
      <c r="S257" s="308">
        <f>IF(S$119=0,0,S$119/NFM_fec!S$119)</f>
        <v>0.42532556831517787</v>
      </c>
      <c r="T257" s="308">
        <f>IF(T$119=0,0,T$119/NFM_fec!T$119)</f>
        <v>0.44185987930928855</v>
      </c>
      <c r="U257" s="308">
        <f>IF(U$119=0,0,U$119/NFM_fec!U$119)</f>
        <v>0.44185987930928866</v>
      </c>
      <c r="V257" s="308">
        <f>IF(V$119=0,0,V$119/NFM_fec!V$119)</f>
        <v>0.44185987930928849</v>
      </c>
      <c r="W257" s="308">
        <f>IF(W$119=0,0,W$119/NFM_fec!W$119)</f>
        <v>0.46282610930358814</v>
      </c>
      <c r="DA257" s="77"/>
    </row>
    <row r="258" spans="1:105" ht="12" customHeight="1" x14ac:dyDescent="0.25">
      <c r="A258" s="56" t="s">
        <v>96</v>
      </c>
      <c r="B258" s="309">
        <f>IF(B$120=0,0,B$120/NFM_fec!B$120)</f>
        <v>0.65406709585302503</v>
      </c>
      <c r="C258" s="309">
        <f>IF(C$120=0,0,C$120/NFM_fec!C$120)</f>
        <v>0.66300887771121941</v>
      </c>
      <c r="D258" s="309">
        <f>IF(D$120=0,0,D$120/NFM_fec!D$120)</f>
        <v>0.66758897481354129</v>
      </c>
      <c r="E258" s="309">
        <f>IF(E$120=0,0,E$120/NFM_fec!E$120)</f>
        <v>0.67909477334387913</v>
      </c>
      <c r="F258" s="309">
        <f>IF(F$120=0,0,F$120/NFM_fec!F$120)</f>
        <v>0.67802647447738618</v>
      </c>
      <c r="G258" s="309">
        <f>IF(G$120=0,0,G$120/NFM_fec!G$120)</f>
        <v>0.66593492018953593</v>
      </c>
      <c r="H258" s="309">
        <f>IF(H$120=0,0,H$120/NFM_fec!H$120)</f>
        <v>0.67326815456942901</v>
      </c>
      <c r="I258" s="309">
        <f>IF(I$120=0,0,I$120/NFM_fec!I$120)</f>
        <v>0.68080607905798418</v>
      </c>
      <c r="J258" s="309">
        <f>IF(J$120=0,0,J$120/NFM_fec!J$120)</f>
        <v>0.67312086633184987</v>
      </c>
      <c r="K258" s="309">
        <f>IF(K$120=0,0,K$120/NFM_fec!K$120)</f>
        <v>0.64926299947022625</v>
      </c>
      <c r="L258" s="309">
        <f>IF(L$120=0,0,L$120/NFM_fec!L$120)</f>
        <v>0.6793645053705426</v>
      </c>
      <c r="M258" s="309">
        <f>IF(M$120=0,0,M$120/NFM_fec!M$120)</f>
        <v>0.6741748667615044</v>
      </c>
      <c r="N258" s="309">
        <f>IF(N$120=0,0,N$120/NFM_fec!N$120)</f>
        <v>0.66679263401312383</v>
      </c>
      <c r="O258" s="309">
        <f>IF(O$120=0,0,O$120/NFM_fec!O$120)</f>
        <v>0.66689502612006069</v>
      </c>
      <c r="P258" s="309">
        <f>IF(P$120=0,0,P$120/NFM_fec!P$120)</f>
        <v>0.67178961929671255</v>
      </c>
      <c r="Q258" s="309">
        <f>IF(Q$120=0,0,Q$120/NFM_fec!Q$120)</f>
        <v>0.66633516152897854</v>
      </c>
      <c r="R258" s="309">
        <f>IF(R$120=0,0,R$120/NFM_fec!R$120)</f>
        <v>0.66383549750497894</v>
      </c>
      <c r="S258" s="309">
        <f>IF(S$120=0,0,S$120/NFM_fec!S$120)</f>
        <v>0.69456430422796145</v>
      </c>
      <c r="T258" s="309">
        <f>IF(T$120=0,0,T$120/NFM_fec!T$120)</f>
        <v>0.72413508191027776</v>
      </c>
      <c r="U258" s="309">
        <f>IF(U$120=0,0,U$120/NFM_fec!U$120)</f>
        <v>0.72651113297637371</v>
      </c>
      <c r="V258" s="309">
        <f>IF(V$120=0,0,V$120/NFM_fec!V$120)</f>
        <v>0.73451143579520184</v>
      </c>
      <c r="W258" s="309">
        <f>IF(W$120=0,0,W$120/NFM_fec!W$120)</f>
        <v>0.79876412907699712</v>
      </c>
      <c r="DA258" s="78"/>
    </row>
    <row r="259" spans="1:105" ht="12" customHeight="1" x14ac:dyDescent="0.25">
      <c r="A259" s="203" t="s">
        <v>604</v>
      </c>
      <c r="B259" s="310">
        <f>IF(B$126=0,0,B$126/NFM_fec!B$126)</f>
        <v>0.30009025696390967</v>
      </c>
      <c r="C259" s="310">
        <f>IF(C$126=0,0,C$126/NFM_fec!C$126)</f>
        <v>0.31195211664398848</v>
      </c>
      <c r="D259" s="310">
        <f>IF(D$126=0,0,D$126/NFM_fec!D$126)</f>
        <v>0.30196652960654685</v>
      </c>
      <c r="E259" s="310">
        <f>IF(E$126=0,0,E$126/NFM_fec!E$126)</f>
        <v>0.32022520529788523</v>
      </c>
      <c r="F259" s="310">
        <f>IF(F$126=0,0,F$126/NFM_fec!F$126)</f>
        <v>0.3196212647329893</v>
      </c>
      <c r="G259" s="310">
        <f>IF(G$126=0,0,G$126/NFM_fec!G$126)</f>
        <v>0.29879281032651533</v>
      </c>
      <c r="H259" s="310">
        <f>IF(H$126=0,0,H$126/NFM_fec!H$126)</f>
        <v>0.31590183004235078</v>
      </c>
      <c r="I259" s="310">
        <f>IF(I$126=0,0,I$126/NFM_fec!I$126)</f>
        <v>0.32041247398160982</v>
      </c>
      <c r="J259" s="310">
        <f>IF(J$126=0,0,J$126/NFM_fec!J$126)</f>
        <v>0.31625668216323927</v>
      </c>
      <c r="K259" s="310">
        <f>IF(K$126=0,0,K$126/NFM_fec!K$126)</f>
        <v>0.306501017864731</v>
      </c>
      <c r="L259" s="310">
        <f>IF(L$126=0,0,L$126/NFM_fec!L$126)</f>
        <v>0.32254389308511805</v>
      </c>
      <c r="M259" s="310">
        <f>IF(M$126=0,0,M$126/NFM_fec!M$126)</f>
        <v>0.32091430212933564</v>
      </c>
      <c r="N259" s="310">
        <f>IF(N$126=0,0,N$126/NFM_fec!N$126)</f>
        <v>0.3176545716576436</v>
      </c>
      <c r="O259" s="310">
        <f>IF(O$126=0,0,O$126/NFM_fec!O$126)</f>
        <v>0.31656224017163515</v>
      </c>
      <c r="P259" s="310">
        <f>IF(P$126=0,0,P$126/NFM_fec!P$126)</f>
        <v>0.3197023562149458</v>
      </c>
      <c r="Q259" s="310">
        <f>IF(Q$126=0,0,Q$126/NFM_fec!Q$126)</f>
        <v>0.31818615195195349</v>
      </c>
      <c r="R259" s="310">
        <f>IF(R$126=0,0,R$126/NFM_fec!R$126)</f>
        <v>0.3167521926928748</v>
      </c>
      <c r="S259" s="310">
        <f>IF(S$126=0,0,S$126/NFM_fec!S$126)</f>
        <v>0.33173639917724557</v>
      </c>
      <c r="T259" s="310">
        <f>IF(T$126=0,0,T$126/NFM_fec!T$126)</f>
        <v>0.34569032691569052</v>
      </c>
      <c r="U259" s="310">
        <f>IF(U$126=0,0,U$126/NFM_fec!U$126)</f>
        <v>0.34695207820220075</v>
      </c>
      <c r="V259" s="310">
        <f>IF(V$126=0,0,V$126/NFM_fec!V$126)</f>
        <v>0.35111688001797514</v>
      </c>
      <c r="W259" s="310">
        <f>IF(W$126=0,0,W$126/NFM_fec!W$126)</f>
        <v>0.36814656266999785</v>
      </c>
      <c r="DA259" s="79"/>
    </row>
    <row r="260" spans="1:105" ht="12" customHeight="1" x14ac:dyDescent="0.25">
      <c r="A260" s="203" t="s">
        <v>615</v>
      </c>
      <c r="B260" s="310">
        <f>IF(B$134=0,0,B$134/NFM_fec!B$134)</f>
        <v>0.40012034261854634</v>
      </c>
      <c r="C260" s="310">
        <f>IF(C$134=0,0,C$134/NFM_fec!C$134)</f>
        <v>0.41593615552531787</v>
      </c>
      <c r="D260" s="310">
        <f>IF(D$134=0,0,D$134/NFM_fec!D$134)</f>
        <v>0.41941740661765009</v>
      </c>
      <c r="E260" s="310">
        <f>IF(E$134=0,0,E$134/NFM_fec!E$134)</f>
        <v>0.42696694039718036</v>
      </c>
      <c r="F260" s="310">
        <f>IF(F$134=0,0,F$134/NFM_fec!F$134)</f>
        <v>0.42616168631065227</v>
      </c>
      <c r="G260" s="310">
        <f>IF(G$134=0,0,G$134/NFM_fec!G$134)</f>
        <v>0.41734202143768023</v>
      </c>
      <c r="H260" s="310">
        <f>IF(H$134=0,0,H$134/NFM_fec!H$134)</f>
        <v>0.42241452548500297</v>
      </c>
      <c r="I260" s="310">
        <f>IF(I$134=0,0,I$134/NFM_fec!I$134)</f>
        <v>0.42775709613120966</v>
      </c>
      <c r="J260" s="310">
        <f>IF(J$134=0,0,J$134/NFM_fec!J$134)</f>
        <v>0.42276307634185467</v>
      </c>
      <c r="K260" s="310">
        <f>IF(K$134=0,0,K$134/NFM_fec!K$134)</f>
        <v>0.40950364220707264</v>
      </c>
      <c r="L260" s="310">
        <f>IF(L$134=0,0,L$134/NFM_fec!L$134)</f>
        <v>0.43038007200025685</v>
      </c>
      <c r="M260" s="310">
        <f>IF(M$134=0,0,M$134/NFM_fec!M$134)</f>
        <v>0.42838247150941389</v>
      </c>
      <c r="N260" s="310">
        <f>IF(N$134=0,0,N$134/NFM_fec!N$134)</f>
        <v>0.42389657034653655</v>
      </c>
      <c r="O260" s="310">
        <f>IF(O$134=0,0,O$134/NFM_fec!O$134)</f>
        <v>0.42343152276976009</v>
      </c>
      <c r="P260" s="310">
        <f>IF(P$134=0,0,P$134/NFM_fec!P$134)</f>
        <v>0.42730167224382304</v>
      </c>
      <c r="Q260" s="310">
        <f>IF(Q$134=0,0,Q$134/NFM_fec!Q$134)</f>
        <v>0.42424820260260487</v>
      </c>
      <c r="R260" s="310">
        <f>IF(R$134=0,0,R$134/NFM_fec!R$134)</f>
        <v>0.42281863360649841</v>
      </c>
      <c r="S260" s="310">
        <f>IF(S$134=0,0,S$134/NFM_fec!S$134)</f>
        <v>0.44233072902026166</v>
      </c>
      <c r="T260" s="310">
        <f>IF(T$134=0,0,T$134/NFM_fec!T$134)</f>
        <v>0.46095856289157838</v>
      </c>
      <c r="U260" s="310">
        <f>IF(U$134=0,0,U$134/NFM_fec!U$134)</f>
        <v>0.46262303646060238</v>
      </c>
      <c r="V260" s="310">
        <f>IF(V$134=0,0,V$134/NFM_fec!V$134)</f>
        <v>0.46815584002396704</v>
      </c>
      <c r="W260" s="310">
        <f>IF(W$134=0,0,W$134/NFM_fec!W$134)</f>
        <v>0.490862083559997</v>
      </c>
      <c r="DA260" s="79"/>
    </row>
    <row r="261" spans="1:105" ht="12" customHeight="1" x14ac:dyDescent="0.25">
      <c r="A261" s="41" t="s">
        <v>625</v>
      </c>
      <c r="B261" s="311">
        <f>IF(B$141=0,0,B$141/NFM_fec!B$141)</f>
        <v>0.45116618571098666</v>
      </c>
      <c r="C261" s="311">
        <f>IF(C$141=0,0,C$141/NFM_fec!C$141)</f>
        <v>0.45628677794811562</v>
      </c>
      <c r="D261" s="311">
        <f>IF(D$141=0,0,D$141/NFM_fec!D$141)</f>
        <v>0.4407361011239857</v>
      </c>
      <c r="E261" s="311">
        <f>IF(E$141=0,0,E$141/NFM_fec!E$141)</f>
        <v>0.45863252115113151</v>
      </c>
      <c r="F261" s="311">
        <f>IF(F$141=0,0,F$141/NFM_fec!F$141)</f>
        <v>0.45875028591151851</v>
      </c>
      <c r="G261" s="311">
        <f>IF(G$141=0,0,G$141/NFM_fec!G$141)</f>
        <v>0.42735103341051855</v>
      </c>
      <c r="H261" s="311">
        <f>IF(H$141=0,0,H$141/NFM_fec!H$141)</f>
        <v>0.45597190760651662</v>
      </c>
      <c r="I261" s="311">
        <f>IF(I$141=0,0,I$141/NFM_fec!I$141)</f>
        <v>0.45840060974988145</v>
      </c>
      <c r="J261" s="311">
        <f>IF(J$141=0,0,J$141/NFM_fec!J$141)</f>
        <v>0.45704701588896846</v>
      </c>
      <c r="K261" s="311">
        <f>IF(K$141=0,0,K$141/NFM_fec!K$141)</f>
        <v>0.45600606313174996</v>
      </c>
      <c r="L261" s="311">
        <f>IF(L$141=0,0,L$141/NFM_fec!L$141)</f>
        <v>0.4628223754777866</v>
      </c>
      <c r="M261" s="311">
        <f>IF(M$141=0,0,M$141/NFM_fec!M$141)</f>
        <v>0.46876859944589344</v>
      </c>
      <c r="N261" s="311">
        <f>IF(N$141=0,0,N$141/NFM_fec!N$141)</f>
        <v>0.46568744200688883</v>
      </c>
      <c r="O261" s="311">
        <f>IF(O$141=0,0,O$141/NFM_fec!O$141)</f>
        <v>0.46211536613476384</v>
      </c>
      <c r="P261" s="311">
        <f>IF(P$141=0,0,P$141/NFM_fec!P$141)</f>
        <v>0.46413878780633089</v>
      </c>
      <c r="Q261" s="311">
        <f>IF(Q$141=0,0,Q$141/NFM_fec!Q$141)</f>
        <v>0.46445804290616999</v>
      </c>
      <c r="R261" s="311">
        <f>IF(R$141=0,0,R$141/NFM_fec!R$141)</f>
        <v>0.46381777787303263</v>
      </c>
      <c r="S261" s="311">
        <f>IF(S$141=0,0,S$141/NFM_fec!S$141)</f>
        <v>0.48381579965083987</v>
      </c>
      <c r="T261" s="311">
        <f>IF(T$141=0,0,T$141/NFM_fec!T$141)</f>
        <v>0.50346988153744721</v>
      </c>
      <c r="U261" s="311">
        <f>IF(U$141=0,0,U$141/NFM_fec!U$141)</f>
        <v>0.50849428424997856</v>
      </c>
      <c r="V261" s="311">
        <f>IF(V$141=0,0,V$141/NFM_fec!V$141)</f>
        <v>0.50397147431860356</v>
      </c>
      <c r="W261" s="311">
        <f>IF(W$141=0,0,W$141/NFM_fec!W$141)</f>
        <v>0.53140116780787439</v>
      </c>
      <c r="DA261" s="82"/>
    </row>
  </sheetData>
  <pageMargins left="0.39370078740157483" right="0.39370078740157483" top="0.39370078740157483" bottom="0.39370078740157483" header="0.31496062992125978" footer="0.31496062992125978"/>
  <pageSetup paperSize="9" scale="28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theme="4" tint="0.79998168889431442"/>
    <pageSetUpPr fitToPage="1"/>
  </sheetPr>
  <dimension ref="A1:DA261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Non-ferrous metals / CO2 emissions"</f>
        <v>FR: Non-ferrous metals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58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</row>
    <row r="3" spans="1:105" ht="15" customHeight="1" x14ac:dyDescent="0.25">
      <c r="A3" s="32" t="s">
        <v>344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DA3" s="88"/>
    </row>
    <row r="4" spans="1:105" ht="12" customHeight="1" x14ac:dyDescent="0.25">
      <c r="A4" s="58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</row>
    <row r="5" spans="1:105" ht="15" customHeight="1" x14ac:dyDescent="0.25">
      <c r="A5" s="34" t="s">
        <v>43</v>
      </c>
      <c r="B5" s="225">
        <v>185.49513727829071</v>
      </c>
      <c r="C5" s="225">
        <v>113.0744904461158</v>
      </c>
      <c r="D5" s="225">
        <v>139.5720461935675</v>
      </c>
      <c r="E5" s="225">
        <v>183.48805125297031</v>
      </c>
      <c r="F5" s="225">
        <v>193.1888781712631</v>
      </c>
      <c r="G5" s="225">
        <v>324.25658933385029</v>
      </c>
      <c r="H5" s="225">
        <v>357.88435066524988</v>
      </c>
      <c r="I5" s="225">
        <v>328.65334322813942</v>
      </c>
      <c r="J5" s="225">
        <v>349.30474036543461</v>
      </c>
      <c r="K5" s="225">
        <v>220.1403192617457</v>
      </c>
      <c r="L5" s="225">
        <v>242.9654225611016</v>
      </c>
      <c r="M5" s="225">
        <v>242.22175633058129</v>
      </c>
      <c r="N5" s="225">
        <v>214.79857703223399</v>
      </c>
      <c r="O5" s="225">
        <v>169.08024513309539</v>
      </c>
      <c r="P5" s="225">
        <v>154.57168610897139</v>
      </c>
      <c r="Q5" s="225">
        <v>163.3896504475378</v>
      </c>
      <c r="R5" s="225">
        <v>164.62620953046181</v>
      </c>
      <c r="S5" s="225">
        <v>174.97784771312871</v>
      </c>
      <c r="T5" s="225">
        <v>167.31475613135771</v>
      </c>
      <c r="U5" s="225">
        <v>142.805176499548</v>
      </c>
      <c r="V5" s="225">
        <v>111.89477188782659</v>
      </c>
      <c r="W5" s="225">
        <v>127.5106943572121</v>
      </c>
      <c r="DA5" s="89" t="s">
        <v>791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792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793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794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795</v>
      </c>
    </row>
    <row r="10" spans="1:105" ht="12" customHeight="1" x14ac:dyDescent="0.25">
      <c r="A10" s="56" t="s">
        <v>96</v>
      </c>
      <c r="B10" s="262">
        <v>0.21960104424558191</v>
      </c>
      <c r="C10" s="262">
        <v>0.13478367751300591</v>
      </c>
      <c r="D10" s="262">
        <v>0.1232999338056294</v>
      </c>
      <c r="E10" s="262">
        <v>0.17851228550901729</v>
      </c>
      <c r="F10" s="262">
        <v>0.19041492731899751</v>
      </c>
      <c r="G10" s="262">
        <v>0.35667258964291959</v>
      </c>
      <c r="H10" s="262">
        <v>0.36829224404997002</v>
      </c>
      <c r="I10" s="262">
        <v>0.31230764644160269</v>
      </c>
      <c r="J10" s="262">
        <v>0.36817893783259142</v>
      </c>
      <c r="K10" s="262">
        <v>0.30254537837767032</v>
      </c>
      <c r="L10" s="262">
        <v>0.24963251256522609</v>
      </c>
      <c r="M10" s="262">
        <v>0.30729654686748459</v>
      </c>
      <c r="N10" s="262">
        <v>0.28029789040468578</v>
      </c>
      <c r="O10" s="262">
        <v>0.20551426583010801</v>
      </c>
      <c r="P10" s="262">
        <v>0.18150638517707191</v>
      </c>
      <c r="Q10" s="262">
        <v>0.2021919190222658</v>
      </c>
      <c r="R10" s="262">
        <v>0.2093976106592165</v>
      </c>
      <c r="S10" s="262">
        <v>0.21613964448760531</v>
      </c>
      <c r="T10" s="262">
        <v>0.2058689415437546</v>
      </c>
      <c r="U10" s="262">
        <v>0.1848877387551007</v>
      </c>
      <c r="V10" s="262">
        <v>0.14719388645245099</v>
      </c>
      <c r="W10" s="262">
        <v>0.1645777740748785</v>
      </c>
      <c r="DA10" s="68" t="s">
        <v>796</v>
      </c>
    </row>
    <row r="11" spans="1:105" ht="12" customHeight="1" x14ac:dyDescent="0.25">
      <c r="A11" s="37" t="s">
        <v>160</v>
      </c>
      <c r="B11" s="228">
        <v>7.2059533516396022E-3</v>
      </c>
      <c r="C11" s="228">
        <v>4.9314825654280386E-3</v>
      </c>
      <c r="D11" s="228">
        <v>4.3437507665159466E-3</v>
      </c>
      <c r="E11" s="228">
        <v>1.049928492773544E-2</v>
      </c>
      <c r="F11" s="228">
        <v>9.0365995382774601E-3</v>
      </c>
      <c r="G11" s="228">
        <v>1.5905661758646019E-2</v>
      </c>
      <c r="H11" s="228">
        <v>1.8568767499271839E-2</v>
      </c>
      <c r="I11" s="228">
        <v>1.4637837708106531E-2</v>
      </c>
      <c r="J11" s="228">
        <v>1.5586342435066909E-2</v>
      </c>
      <c r="K11" s="228">
        <v>8.8999999377803764E-3</v>
      </c>
      <c r="L11" s="228">
        <v>9.1960183258027982E-3</v>
      </c>
      <c r="M11" s="228">
        <v>7.9600173038388497E-3</v>
      </c>
      <c r="N11" s="228">
        <v>7.0653663262935564E-3</v>
      </c>
      <c r="O11" s="228">
        <v>5.0561785172317381E-3</v>
      </c>
      <c r="P11" s="228">
        <v>4.0455780061921347E-3</v>
      </c>
      <c r="Q11" s="228">
        <v>3.8101090517120252E-3</v>
      </c>
      <c r="R11" s="228">
        <v>4.2971946917229661E-3</v>
      </c>
      <c r="S11" s="228">
        <v>3.908697825693753E-3</v>
      </c>
      <c r="T11" s="228">
        <v>4.1652000213519757E-3</v>
      </c>
      <c r="U11" s="228">
        <v>5.3314977746942473E-3</v>
      </c>
      <c r="V11" s="228">
        <v>4.5505575837083206E-3</v>
      </c>
      <c r="W11" s="228">
        <v>4.7140299064878308E-3</v>
      </c>
      <c r="DA11" s="69" t="s">
        <v>797</v>
      </c>
    </row>
    <row r="12" spans="1:105" ht="12" customHeight="1" x14ac:dyDescent="0.25">
      <c r="A12" s="37" t="s">
        <v>162</v>
      </c>
      <c r="B12" s="228">
        <v>0.21239509089394229</v>
      </c>
      <c r="C12" s="228">
        <v>0.1298521949475778</v>
      </c>
      <c r="D12" s="228">
        <v>0.1189561830391135</v>
      </c>
      <c r="E12" s="228">
        <v>0.16801300058128191</v>
      </c>
      <c r="F12" s="228">
        <v>0.18137832778071999</v>
      </c>
      <c r="G12" s="228">
        <v>0.3407669278842736</v>
      </c>
      <c r="H12" s="228">
        <v>0.34972347655069808</v>
      </c>
      <c r="I12" s="228">
        <v>0.29766980873349619</v>
      </c>
      <c r="J12" s="228">
        <v>0.35259259539752452</v>
      </c>
      <c r="K12" s="228">
        <v>0.29364537843988991</v>
      </c>
      <c r="L12" s="228">
        <v>0.24043649423942329</v>
      </c>
      <c r="M12" s="228">
        <v>0.29933652956364581</v>
      </c>
      <c r="N12" s="228">
        <v>0.27323252407839221</v>
      </c>
      <c r="O12" s="228">
        <v>0.20045808731287629</v>
      </c>
      <c r="P12" s="228">
        <v>0.17746080717087981</v>
      </c>
      <c r="Q12" s="228">
        <v>0.19838180997055371</v>
      </c>
      <c r="R12" s="228">
        <v>0.20510041596749359</v>
      </c>
      <c r="S12" s="228">
        <v>0.21223094666191161</v>
      </c>
      <c r="T12" s="228">
        <v>0.20170374152240261</v>
      </c>
      <c r="U12" s="228">
        <v>0.17955624098040651</v>
      </c>
      <c r="V12" s="228">
        <v>0.14264332886874259</v>
      </c>
      <c r="W12" s="228">
        <v>0.15986374416839069</v>
      </c>
      <c r="DA12" s="69" t="s">
        <v>798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799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800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801</v>
      </c>
    </row>
    <row r="16" spans="1:105" ht="12" customHeight="1" x14ac:dyDescent="0.25">
      <c r="A16" s="57" t="s">
        <v>487</v>
      </c>
      <c r="B16" s="296">
        <v>131.6538397624673</v>
      </c>
      <c r="C16" s="296">
        <v>86.181889912433178</v>
      </c>
      <c r="D16" s="296">
        <v>114.9939073070165</v>
      </c>
      <c r="E16" s="296">
        <v>147.14167198029031</v>
      </c>
      <c r="F16" s="296">
        <v>154.36909530519361</v>
      </c>
      <c r="G16" s="296">
        <v>251.67586502621739</v>
      </c>
      <c r="H16" s="296">
        <v>282.52248476280408</v>
      </c>
      <c r="I16" s="296">
        <v>264.20118038580011</v>
      </c>
      <c r="J16" s="296">
        <v>274.67984536643638</v>
      </c>
      <c r="K16" s="296">
        <v>163.25001970692091</v>
      </c>
      <c r="L16" s="296">
        <v>196.22608243816251</v>
      </c>
      <c r="M16" s="296">
        <v>186.9783544181</v>
      </c>
      <c r="N16" s="296">
        <v>164.8202697234137</v>
      </c>
      <c r="O16" s="296">
        <v>132.01257184965931</v>
      </c>
      <c r="P16" s="296">
        <v>122.3706763699187</v>
      </c>
      <c r="Q16" s="296">
        <v>127.9476557376842</v>
      </c>
      <c r="R16" s="296">
        <v>128.0767017229486</v>
      </c>
      <c r="S16" s="296">
        <v>137.2244369296707</v>
      </c>
      <c r="T16" s="296">
        <v>131.17042647338309</v>
      </c>
      <c r="U16" s="296">
        <v>110.4068165809164</v>
      </c>
      <c r="V16" s="296">
        <v>86.377577700231072</v>
      </c>
      <c r="W16" s="296">
        <v>98.95891698977907</v>
      </c>
      <c r="DA16" s="70" t="s">
        <v>802</v>
      </c>
    </row>
    <row r="17" spans="1:105" ht="12" customHeight="1" x14ac:dyDescent="0.25">
      <c r="A17" s="46" t="s">
        <v>30</v>
      </c>
      <c r="B17" s="231">
        <v>0</v>
      </c>
      <c r="C17" s="231">
        <v>0</v>
      </c>
      <c r="D17" s="231">
        <v>48.607205990950987</v>
      </c>
      <c r="E17" s="231">
        <v>0</v>
      </c>
      <c r="F17" s="231">
        <v>0</v>
      </c>
      <c r="G17" s="231">
        <v>107.0155176515221</v>
      </c>
      <c r="H17" s="231">
        <v>12.75547824722678</v>
      </c>
      <c r="I17" s="231">
        <v>5.9341017907953564</v>
      </c>
      <c r="J17" s="231">
        <v>11.18893923636511</v>
      </c>
      <c r="K17" s="231">
        <v>4.3002835970420561</v>
      </c>
      <c r="L17" s="231">
        <v>2.4334213666593931</v>
      </c>
      <c r="M17" s="231">
        <v>3.4011445392854718</v>
      </c>
      <c r="N17" s="231">
        <v>1.993998556478378</v>
      </c>
      <c r="O17" s="231">
        <v>5.8573298218239991</v>
      </c>
      <c r="P17" s="231">
        <v>4.4595722710109014</v>
      </c>
      <c r="Q17" s="231">
        <v>0</v>
      </c>
      <c r="R17" s="231">
        <v>2.046889833174331</v>
      </c>
      <c r="S17" s="231">
        <v>7.1887750992972815E-2</v>
      </c>
      <c r="T17" s="231">
        <v>0.16433288524886469</v>
      </c>
      <c r="U17" s="231">
        <v>7.6768120919643884E-2</v>
      </c>
      <c r="V17" s="231">
        <v>0</v>
      </c>
      <c r="W17" s="231">
        <v>0</v>
      </c>
      <c r="DA17" s="73" t="s">
        <v>803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804</v>
      </c>
    </row>
    <row r="19" spans="1:105" ht="12" customHeight="1" x14ac:dyDescent="0.25">
      <c r="A19" s="46" t="s">
        <v>33</v>
      </c>
      <c r="B19" s="231">
        <v>47.654848202160309</v>
      </c>
      <c r="C19" s="231">
        <v>1.9076819912150189</v>
      </c>
      <c r="D19" s="231">
        <v>1.563227346078095</v>
      </c>
      <c r="E19" s="231">
        <v>4.2435767782581859</v>
      </c>
      <c r="F19" s="231">
        <v>6.442308006030439</v>
      </c>
      <c r="G19" s="231">
        <v>5.620496760851089</v>
      </c>
      <c r="H19" s="231">
        <v>9.8555878542400031</v>
      </c>
      <c r="I19" s="231">
        <v>12.624597625003339</v>
      </c>
      <c r="J19" s="231">
        <v>14.28887785155981</v>
      </c>
      <c r="K19" s="231">
        <v>4.2727917935152231</v>
      </c>
      <c r="L19" s="231">
        <v>8.7781663540807866</v>
      </c>
      <c r="M19" s="231">
        <v>6.4841710745460794</v>
      </c>
      <c r="N19" s="231">
        <v>5.4072658736516743</v>
      </c>
      <c r="O19" s="231">
        <v>3.326769025612804</v>
      </c>
      <c r="P19" s="231">
        <v>2.646706890728022</v>
      </c>
      <c r="Q19" s="231">
        <v>1.641397691638848</v>
      </c>
      <c r="R19" s="231">
        <v>1.02379405542058</v>
      </c>
      <c r="S19" s="231">
        <v>0.55945714906963051</v>
      </c>
      <c r="T19" s="231">
        <v>1.132279642181893</v>
      </c>
      <c r="U19" s="231">
        <v>1.464380943715279</v>
      </c>
      <c r="V19" s="231">
        <v>0.74249861960433094</v>
      </c>
      <c r="W19" s="231">
        <v>1.695050896815516</v>
      </c>
      <c r="DA19" s="73" t="s">
        <v>805</v>
      </c>
    </row>
    <row r="20" spans="1:105" ht="12" customHeight="1" x14ac:dyDescent="0.25">
      <c r="A20" s="46" t="s">
        <v>160</v>
      </c>
      <c r="B20" s="231">
        <v>2.324932353430857</v>
      </c>
      <c r="C20" s="231">
        <v>2.5361814953970292</v>
      </c>
      <c r="D20" s="231">
        <v>1.899370314619423</v>
      </c>
      <c r="E20" s="231">
        <v>6.8995832754105608</v>
      </c>
      <c r="F20" s="231">
        <v>5.8187873697775068</v>
      </c>
      <c r="G20" s="231">
        <v>5.0718961546434009</v>
      </c>
      <c r="H20" s="231">
        <v>10.681814370989731</v>
      </c>
      <c r="I20" s="231">
        <v>9.4754449900305335</v>
      </c>
      <c r="J20" s="231">
        <v>8.8505836823113917</v>
      </c>
      <c r="K20" s="231">
        <v>4.0500357137142693</v>
      </c>
      <c r="L20" s="231">
        <v>6.3451074729027388</v>
      </c>
      <c r="M20" s="231">
        <v>4.4496642241826772</v>
      </c>
      <c r="N20" s="231">
        <v>3.8747631029477758</v>
      </c>
      <c r="O20" s="231">
        <v>2.8872761331189958</v>
      </c>
      <c r="P20" s="231">
        <v>2.5044953962954</v>
      </c>
      <c r="Q20" s="231">
        <v>2.334884369428921</v>
      </c>
      <c r="R20" s="231">
        <v>2.516024503940423</v>
      </c>
      <c r="S20" s="231">
        <v>2.41470814389307</v>
      </c>
      <c r="T20" s="231">
        <v>2.5623657081208968</v>
      </c>
      <c r="U20" s="231">
        <v>3.0841050419047349</v>
      </c>
      <c r="V20" s="231">
        <v>2.628949130775021</v>
      </c>
      <c r="W20" s="231">
        <v>2.785017477449554</v>
      </c>
      <c r="DA20" s="73" t="s">
        <v>806</v>
      </c>
    </row>
    <row r="21" spans="1:105" ht="12" customHeight="1" x14ac:dyDescent="0.25">
      <c r="A21" s="46" t="s">
        <v>70</v>
      </c>
      <c r="B21" s="231">
        <v>13.146802030439259</v>
      </c>
      <c r="C21" s="231">
        <v>14.95714874991074</v>
      </c>
      <c r="D21" s="231">
        <v>10.90872456257746</v>
      </c>
      <c r="E21" s="231">
        <v>25.58911768302848</v>
      </c>
      <c r="F21" s="231">
        <v>25.316067480534802</v>
      </c>
      <c r="G21" s="231">
        <v>25.306366064338722</v>
      </c>
      <c r="H21" s="231">
        <v>48.048709659714362</v>
      </c>
      <c r="I21" s="231">
        <v>43.477790881624763</v>
      </c>
      <c r="J21" s="231">
        <v>40.134473595475683</v>
      </c>
      <c r="K21" s="231">
        <v>17.000585213562271</v>
      </c>
      <c r="L21" s="231">
        <v>12.77200184278724</v>
      </c>
      <c r="M21" s="231">
        <v>5.313707350844763</v>
      </c>
      <c r="N21" s="231">
        <v>3.6990319166264252</v>
      </c>
      <c r="O21" s="231">
        <v>5.4717711523009784</v>
      </c>
      <c r="P21" s="231">
        <v>2.8992653584376171</v>
      </c>
      <c r="Q21" s="231">
        <v>2.4004209840335382</v>
      </c>
      <c r="R21" s="231">
        <v>2.2459942080650812</v>
      </c>
      <c r="S21" s="231">
        <v>3.0667405343401848</v>
      </c>
      <c r="T21" s="231">
        <v>3.226470847255781</v>
      </c>
      <c r="U21" s="231">
        <v>1.913881849696937</v>
      </c>
      <c r="V21" s="231">
        <v>0.59819453927691235</v>
      </c>
      <c r="W21" s="231">
        <v>3.2413113112996973E-2</v>
      </c>
      <c r="DA21" s="73" t="s">
        <v>807</v>
      </c>
    </row>
    <row r="22" spans="1:105" ht="12" customHeight="1" x14ac:dyDescent="0.25">
      <c r="A22" s="46" t="s">
        <v>34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808</v>
      </c>
    </row>
    <row r="23" spans="1:105" ht="12" customHeight="1" x14ac:dyDescent="0.25">
      <c r="A23" s="46" t="s">
        <v>162</v>
      </c>
      <c r="B23" s="231">
        <v>68.527257176436891</v>
      </c>
      <c r="C23" s="231">
        <v>66.780877675910389</v>
      </c>
      <c r="D23" s="231">
        <v>52.015379092790518</v>
      </c>
      <c r="E23" s="231">
        <v>110.4093942435931</v>
      </c>
      <c r="F23" s="231">
        <v>116.7919324488508</v>
      </c>
      <c r="G23" s="231">
        <v>108.66158839486209</v>
      </c>
      <c r="H23" s="231">
        <v>201.1808946306333</v>
      </c>
      <c r="I23" s="231">
        <v>192.68924509834611</v>
      </c>
      <c r="J23" s="231">
        <v>200.21697100072441</v>
      </c>
      <c r="K23" s="231">
        <v>133.6263233890871</v>
      </c>
      <c r="L23" s="231">
        <v>165.89738540173241</v>
      </c>
      <c r="M23" s="231">
        <v>167.32966722924101</v>
      </c>
      <c r="N23" s="231">
        <v>149.84521027370951</v>
      </c>
      <c r="O23" s="231">
        <v>114.4694257168025</v>
      </c>
      <c r="P23" s="231">
        <v>109.8606364534468</v>
      </c>
      <c r="Q23" s="231">
        <v>121.57095269258291</v>
      </c>
      <c r="R23" s="231">
        <v>120.0871055101488</v>
      </c>
      <c r="S23" s="231">
        <v>131.11164335137491</v>
      </c>
      <c r="T23" s="231">
        <v>124.0849773905757</v>
      </c>
      <c r="U23" s="231">
        <v>103.86768062467981</v>
      </c>
      <c r="V23" s="231">
        <v>82.407935410574808</v>
      </c>
      <c r="W23" s="231">
        <v>94.446435502401002</v>
      </c>
      <c r="DA23" s="73" t="s">
        <v>809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810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0.15689361219940939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DA25" s="73" t="s">
        <v>811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812</v>
      </c>
    </row>
    <row r="27" spans="1:105" ht="12" customHeight="1" x14ac:dyDescent="0.25">
      <c r="A27" s="57" t="s">
        <v>499</v>
      </c>
      <c r="B27" s="263">
        <v>53.62169647157782</v>
      </c>
      <c r="C27" s="263">
        <v>26.75781685616959</v>
      </c>
      <c r="D27" s="263">
        <v>24.45483895274543</v>
      </c>
      <c r="E27" s="263">
        <v>36.167866987170918</v>
      </c>
      <c r="F27" s="263">
        <v>38.629367938750519</v>
      </c>
      <c r="G27" s="263">
        <v>72.22405171798998</v>
      </c>
      <c r="H27" s="263">
        <v>74.993573658395803</v>
      </c>
      <c r="I27" s="263">
        <v>64.139855195897653</v>
      </c>
      <c r="J27" s="263">
        <v>74.256716061165605</v>
      </c>
      <c r="K27" s="263">
        <v>56.587754176447113</v>
      </c>
      <c r="L27" s="263">
        <v>46.489707610373827</v>
      </c>
      <c r="M27" s="263">
        <v>54.936105365613813</v>
      </c>
      <c r="N27" s="263">
        <v>49.698009418415623</v>
      </c>
      <c r="O27" s="263">
        <v>36.862159017605947</v>
      </c>
      <c r="P27" s="263">
        <v>32.019503353875599</v>
      </c>
      <c r="Q27" s="263">
        <v>35.239802790831369</v>
      </c>
      <c r="R27" s="263">
        <v>36.340110196853963</v>
      </c>
      <c r="S27" s="263">
        <v>37.537271138970297</v>
      </c>
      <c r="T27" s="263">
        <v>35.938460716430797</v>
      </c>
      <c r="U27" s="263">
        <v>32.213472179876497</v>
      </c>
      <c r="V27" s="263">
        <v>25.370000301143062</v>
      </c>
      <c r="W27" s="263">
        <v>28.387199593358151</v>
      </c>
      <c r="DA27" s="70" t="s">
        <v>813</v>
      </c>
    </row>
    <row r="28" spans="1:105" ht="12" customHeight="1" x14ac:dyDescent="0.25">
      <c r="A28" s="18" t="s">
        <v>33</v>
      </c>
      <c r="B28" s="297">
        <v>19.4094893875161</v>
      </c>
      <c r="C28" s="297">
        <v>0.59229851413806422</v>
      </c>
      <c r="D28" s="297">
        <v>0.57584534608614768</v>
      </c>
      <c r="E28" s="297">
        <v>1.043083977504675</v>
      </c>
      <c r="F28" s="297">
        <v>1.6121250555216251</v>
      </c>
      <c r="G28" s="297">
        <v>2.806125217472776</v>
      </c>
      <c r="H28" s="297">
        <v>2.739792991145714</v>
      </c>
      <c r="I28" s="297">
        <v>3.1352809966304731</v>
      </c>
      <c r="J28" s="297">
        <v>4.0268757697928788</v>
      </c>
      <c r="K28" s="297">
        <v>1.5211581823038509</v>
      </c>
      <c r="L28" s="297">
        <v>2.1058299364900281</v>
      </c>
      <c r="M28" s="297">
        <v>1.940410280748238</v>
      </c>
      <c r="N28" s="297">
        <v>1.6504114992666401</v>
      </c>
      <c r="O28" s="297">
        <v>0.97207128983135926</v>
      </c>
      <c r="P28" s="297">
        <v>0.71872993482703351</v>
      </c>
      <c r="Q28" s="297">
        <v>0.45207964633026537</v>
      </c>
      <c r="R28" s="297">
        <v>0.29557421327774352</v>
      </c>
      <c r="S28" s="297">
        <v>0.15311778615141389</v>
      </c>
      <c r="T28" s="297">
        <v>0.31061446323634179</v>
      </c>
      <c r="U28" s="297">
        <v>0.42756071849471972</v>
      </c>
      <c r="V28" s="297">
        <v>0.21807963020604351</v>
      </c>
      <c r="W28" s="297">
        <v>0.48623963956449301</v>
      </c>
      <c r="DA28" s="122" t="s">
        <v>814</v>
      </c>
    </row>
    <row r="29" spans="1:105" ht="12" customHeight="1" x14ac:dyDescent="0.25">
      <c r="A29" s="18" t="s">
        <v>160</v>
      </c>
      <c r="B29" s="297">
        <v>0.94692883395992899</v>
      </c>
      <c r="C29" s="297">
        <v>0.78743550456822475</v>
      </c>
      <c r="D29" s="297">
        <v>0.69967017843681945</v>
      </c>
      <c r="E29" s="297">
        <v>1.6959383892646309</v>
      </c>
      <c r="F29" s="297">
        <v>1.4560950676046831</v>
      </c>
      <c r="G29" s="297">
        <v>2.532227364506638</v>
      </c>
      <c r="H29" s="297">
        <v>2.969478896559842</v>
      </c>
      <c r="I29" s="297">
        <v>2.3531983746572909</v>
      </c>
      <c r="J29" s="297">
        <v>2.494261715235631</v>
      </c>
      <c r="K29" s="297">
        <v>1.441854708176836</v>
      </c>
      <c r="L29" s="297">
        <v>1.522153571454429</v>
      </c>
      <c r="M29" s="297">
        <v>1.33157717574349</v>
      </c>
      <c r="N29" s="297">
        <v>1.182659357143911</v>
      </c>
      <c r="O29" s="297">
        <v>0.84365286955961327</v>
      </c>
      <c r="P29" s="297">
        <v>0.68011150734521342</v>
      </c>
      <c r="Q29" s="297">
        <v>0.64308223737026082</v>
      </c>
      <c r="R29" s="297">
        <v>0.72638824127007717</v>
      </c>
      <c r="S29" s="297">
        <v>0.66088129503673398</v>
      </c>
      <c r="T29" s="297">
        <v>0.70292516035126573</v>
      </c>
      <c r="U29" s="297">
        <v>0.90047755216238379</v>
      </c>
      <c r="V29" s="297">
        <v>0.77214992611761657</v>
      </c>
      <c r="W29" s="297">
        <v>0.79890574198095643</v>
      </c>
      <c r="DA29" s="122" t="s">
        <v>815</v>
      </c>
    </row>
    <row r="30" spans="1:105" ht="12" customHeight="1" x14ac:dyDescent="0.25">
      <c r="A30" s="18" t="s">
        <v>70</v>
      </c>
      <c r="B30" s="297">
        <v>5.354601349417762</v>
      </c>
      <c r="C30" s="297">
        <v>4.6439065950775698</v>
      </c>
      <c r="D30" s="297">
        <v>4.0184419028082017</v>
      </c>
      <c r="E30" s="297">
        <v>6.2898823441588281</v>
      </c>
      <c r="F30" s="297">
        <v>6.3351001930430684</v>
      </c>
      <c r="G30" s="297">
        <v>12.63461843272818</v>
      </c>
      <c r="H30" s="297">
        <v>13.35724666110565</v>
      </c>
      <c r="I30" s="297">
        <v>10.79757910514758</v>
      </c>
      <c r="J30" s="297">
        <v>11.31065300816261</v>
      </c>
      <c r="K30" s="297">
        <v>6.0523846120497762</v>
      </c>
      <c r="L30" s="297">
        <v>3.063927333405335</v>
      </c>
      <c r="M30" s="297">
        <v>1.590145024541701</v>
      </c>
      <c r="N30" s="297">
        <v>1.129022495657634</v>
      </c>
      <c r="O30" s="297">
        <v>1.5988340641410961</v>
      </c>
      <c r="P30" s="297">
        <v>0.78731377827144378</v>
      </c>
      <c r="Q30" s="297">
        <v>0.66113256710025858</v>
      </c>
      <c r="R30" s="297">
        <v>0.64842921050414626</v>
      </c>
      <c r="S30" s="297">
        <v>0.83933599222007538</v>
      </c>
      <c r="T30" s="297">
        <v>0.88510688793878767</v>
      </c>
      <c r="U30" s="297">
        <v>0.55880315998534902</v>
      </c>
      <c r="V30" s="297">
        <v>0.17569600868254959</v>
      </c>
      <c r="W30" s="297">
        <v>9.2979747492161115E-3</v>
      </c>
      <c r="DA30" s="122" t="s">
        <v>816</v>
      </c>
    </row>
    <row r="31" spans="1:105" ht="12" customHeight="1" x14ac:dyDescent="0.25">
      <c r="A31" s="18" t="s">
        <v>162</v>
      </c>
      <c r="B31" s="297">
        <v>27.91067690068402</v>
      </c>
      <c r="C31" s="297">
        <v>20.734176242385729</v>
      </c>
      <c r="D31" s="297">
        <v>19.160881525414261</v>
      </c>
      <c r="E31" s="297">
        <v>27.13896227624279</v>
      </c>
      <c r="F31" s="297">
        <v>29.226047622581142</v>
      </c>
      <c r="G31" s="297">
        <v>54.251080703282383</v>
      </c>
      <c r="H31" s="297">
        <v>55.9270551095846</v>
      </c>
      <c r="I31" s="297">
        <v>47.853796719462309</v>
      </c>
      <c r="J31" s="297">
        <v>56.424925567974483</v>
      </c>
      <c r="K31" s="297">
        <v>47.572356673916637</v>
      </c>
      <c r="L31" s="297">
        <v>39.797796769024032</v>
      </c>
      <c r="M31" s="297">
        <v>50.073972884580378</v>
      </c>
      <c r="N31" s="297">
        <v>45.735916066347428</v>
      </c>
      <c r="O31" s="297">
        <v>33.447600794073878</v>
      </c>
      <c r="P31" s="297">
        <v>29.833348133431912</v>
      </c>
      <c r="Q31" s="297">
        <v>33.483508340030582</v>
      </c>
      <c r="R31" s="297">
        <v>34.66971853180199</v>
      </c>
      <c r="S31" s="297">
        <v>35.883936065562082</v>
      </c>
      <c r="T31" s="297">
        <v>34.03981420490441</v>
      </c>
      <c r="U31" s="297">
        <v>30.326630749234049</v>
      </c>
      <c r="V31" s="297">
        <v>24.20407473613685</v>
      </c>
      <c r="W31" s="297">
        <v>27.09275623706348</v>
      </c>
      <c r="DA31" s="122" t="s">
        <v>817</v>
      </c>
    </row>
    <row r="32" spans="1:105" ht="12" customHeight="1" x14ac:dyDescent="0.25">
      <c r="A32" s="47" t="s">
        <v>38</v>
      </c>
      <c r="B32" s="298">
        <v>0</v>
      </c>
      <c r="C32" s="298">
        <v>0</v>
      </c>
      <c r="D32" s="298">
        <v>0</v>
      </c>
      <c r="E32" s="298">
        <v>0</v>
      </c>
      <c r="F32" s="298">
        <v>0</v>
      </c>
      <c r="G32" s="298">
        <v>0</v>
      </c>
      <c r="H32" s="298">
        <v>0</v>
      </c>
      <c r="I32" s="298">
        <v>0</v>
      </c>
      <c r="J32" s="298">
        <v>0</v>
      </c>
      <c r="K32" s="298">
        <v>0</v>
      </c>
      <c r="L32" s="298">
        <v>0</v>
      </c>
      <c r="M32" s="298">
        <v>0</v>
      </c>
      <c r="N32" s="298">
        <v>0</v>
      </c>
      <c r="O32" s="298">
        <v>0</v>
      </c>
      <c r="P32" s="298">
        <v>0</v>
      </c>
      <c r="Q32" s="298">
        <v>0</v>
      </c>
      <c r="R32" s="298">
        <v>0</v>
      </c>
      <c r="S32" s="298">
        <v>0</v>
      </c>
      <c r="T32" s="298">
        <v>0</v>
      </c>
      <c r="U32" s="298">
        <v>0</v>
      </c>
      <c r="V32" s="298">
        <v>0</v>
      </c>
      <c r="W32" s="298">
        <v>0</v>
      </c>
      <c r="DA32" s="123" t="s">
        <v>818</v>
      </c>
    </row>
    <row r="33" spans="1:105" ht="12" customHeight="1" x14ac:dyDescent="0.25">
      <c r="A33" s="128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DA33" s="124"/>
    </row>
    <row r="34" spans="1:105" ht="15" customHeight="1" x14ac:dyDescent="0.25">
      <c r="A34" s="34" t="s">
        <v>44</v>
      </c>
      <c r="B34" s="225">
        <f t="shared" ref="B34:W34" si="0">B35+B36+B37+B38+B39+B45+B46+B53+B70</f>
        <v>896.70861746206629</v>
      </c>
      <c r="C34" s="225">
        <f t="shared" si="0"/>
        <v>873.81389769415978</v>
      </c>
      <c r="D34" s="225">
        <f t="shared" si="0"/>
        <v>917.85148447589245</v>
      </c>
      <c r="E34" s="225">
        <f t="shared" si="0"/>
        <v>838.49561794697956</v>
      </c>
      <c r="F34" s="225">
        <f t="shared" si="0"/>
        <v>811.55150703340689</v>
      </c>
      <c r="G34" s="225">
        <f t="shared" si="0"/>
        <v>825.29775227670132</v>
      </c>
      <c r="H34" s="225">
        <f t="shared" si="0"/>
        <v>823.42663668637795</v>
      </c>
      <c r="I34" s="225">
        <f t="shared" si="0"/>
        <v>771.93830829466606</v>
      </c>
      <c r="J34" s="225">
        <f t="shared" si="0"/>
        <v>727.53370697437572</v>
      </c>
      <c r="K34" s="225">
        <f t="shared" si="0"/>
        <v>688.77640165721687</v>
      </c>
      <c r="L34" s="225">
        <f t="shared" si="0"/>
        <v>666.62082530665111</v>
      </c>
      <c r="M34" s="225">
        <f t="shared" si="0"/>
        <v>618.62297388408183</v>
      </c>
      <c r="N34" s="225">
        <f t="shared" si="0"/>
        <v>649.97954476307302</v>
      </c>
      <c r="O34" s="225">
        <f t="shared" si="0"/>
        <v>654.32445196877245</v>
      </c>
      <c r="P34" s="225">
        <f t="shared" si="0"/>
        <v>683.05202540164601</v>
      </c>
      <c r="Q34" s="225">
        <f t="shared" si="0"/>
        <v>755.62135036513041</v>
      </c>
      <c r="R34" s="225">
        <f t="shared" si="0"/>
        <v>783.30380531086189</v>
      </c>
      <c r="S34" s="225">
        <f t="shared" si="0"/>
        <v>781.00870784469851</v>
      </c>
      <c r="T34" s="225">
        <f t="shared" si="0"/>
        <v>716.74720638056999</v>
      </c>
      <c r="U34" s="225">
        <f t="shared" si="0"/>
        <v>749.81749605186053</v>
      </c>
      <c r="V34" s="225">
        <f t="shared" si="0"/>
        <v>741.10469321161327</v>
      </c>
      <c r="W34" s="225">
        <f t="shared" si="0"/>
        <v>764.92182462634139</v>
      </c>
      <c r="DA34" s="89"/>
    </row>
    <row r="35" spans="1:105" ht="12" customHeight="1" x14ac:dyDescent="0.25">
      <c r="A35" s="55" t="s">
        <v>92</v>
      </c>
      <c r="B35" s="261">
        <v>0</v>
      </c>
      <c r="C35" s="261">
        <v>0</v>
      </c>
      <c r="D35" s="261">
        <v>0</v>
      </c>
      <c r="E35" s="261">
        <v>0</v>
      </c>
      <c r="F35" s="261">
        <v>0</v>
      </c>
      <c r="G35" s="261">
        <v>0</v>
      </c>
      <c r="H35" s="261">
        <v>0</v>
      </c>
      <c r="I35" s="261">
        <v>0</v>
      </c>
      <c r="J35" s="261">
        <v>0</v>
      </c>
      <c r="K35" s="261">
        <v>0</v>
      </c>
      <c r="L35" s="261">
        <v>0</v>
      </c>
      <c r="M35" s="261">
        <v>0</v>
      </c>
      <c r="N35" s="261">
        <v>0</v>
      </c>
      <c r="O35" s="261">
        <v>0</v>
      </c>
      <c r="P35" s="261">
        <v>0</v>
      </c>
      <c r="Q35" s="261">
        <v>0</v>
      </c>
      <c r="R35" s="261">
        <v>0</v>
      </c>
      <c r="S35" s="261">
        <v>0</v>
      </c>
      <c r="T35" s="261">
        <v>0</v>
      </c>
      <c r="U35" s="261">
        <v>0</v>
      </c>
      <c r="V35" s="261">
        <v>0</v>
      </c>
      <c r="W35" s="261">
        <v>0</v>
      </c>
      <c r="DA35" s="67" t="s">
        <v>819</v>
      </c>
    </row>
    <row r="36" spans="1:105" ht="12" customHeight="1" x14ac:dyDescent="0.25">
      <c r="A36" s="202" t="s">
        <v>93</v>
      </c>
      <c r="B36" s="226">
        <v>0</v>
      </c>
      <c r="C36" s="226">
        <v>0</v>
      </c>
      <c r="D36" s="226">
        <v>0</v>
      </c>
      <c r="E36" s="226">
        <v>0</v>
      </c>
      <c r="F36" s="226">
        <v>0</v>
      </c>
      <c r="G36" s="226">
        <v>0</v>
      </c>
      <c r="H36" s="226">
        <v>0</v>
      </c>
      <c r="I36" s="226">
        <v>0</v>
      </c>
      <c r="J36" s="226">
        <v>0</v>
      </c>
      <c r="K36" s="226">
        <v>0</v>
      </c>
      <c r="L36" s="226">
        <v>0</v>
      </c>
      <c r="M36" s="226">
        <v>0</v>
      </c>
      <c r="N36" s="226">
        <v>0</v>
      </c>
      <c r="O36" s="226">
        <v>0</v>
      </c>
      <c r="P36" s="226">
        <v>0</v>
      </c>
      <c r="Q36" s="226">
        <v>0</v>
      </c>
      <c r="R36" s="226">
        <v>0</v>
      </c>
      <c r="S36" s="226">
        <v>0</v>
      </c>
      <c r="T36" s="226">
        <v>0</v>
      </c>
      <c r="U36" s="226">
        <v>0</v>
      </c>
      <c r="V36" s="226">
        <v>0</v>
      </c>
      <c r="W36" s="226">
        <v>0</v>
      </c>
      <c r="DA36" s="174" t="s">
        <v>820</v>
      </c>
    </row>
    <row r="37" spans="1:105" ht="12" customHeight="1" x14ac:dyDescent="0.25">
      <c r="A37" s="202" t="s">
        <v>94</v>
      </c>
      <c r="B37" s="226">
        <v>0</v>
      </c>
      <c r="C37" s="226">
        <v>0</v>
      </c>
      <c r="D37" s="226">
        <v>0</v>
      </c>
      <c r="E37" s="226">
        <v>0</v>
      </c>
      <c r="F37" s="226">
        <v>0</v>
      </c>
      <c r="G37" s="226">
        <v>0</v>
      </c>
      <c r="H37" s="226">
        <v>0</v>
      </c>
      <c r="I37" s="226">
        <v>0</v>
      </c>
      <c r="J37" s="226">
        <v>0</v>
      </c>
      <c r="K37" s="226">
        <v>0</v>
      </c>
      <c r="L37" s="226">
        <v>0</v>
      </c>
      <c r="M37" s="226">
        <v>0</v>
      </c>
      <c r="N37" s="226">
        <v>0</v>
      </c>
      <c r="O37" s="226">
        <v>0</v>
      </c>
      <c r="P37" s="226">
        <v>0</v>
      </c>
      <c r="Q37" s="226">
        <v>0</v>
      </c>
      <c r="R37" s="226">
        <v>0</v>
      </c>
      <c r="S37" s="226">
        <v>0</v>
      </c>
      <c r="T37" s="226">
        <v>0</v>
      </c>
      <c r="U37" s="226">
        <v>0</v>
      </c>
      <c r="V37" s="226">
        <v>0</v>
      </c>
      <c r="W37" s="226">
        <v>0</v>
      </c>
      <c r="DA37" s="174" t="s">
        <v>821</v>
      </c>
    </row>
    <row r="38" spans="1:105" ht="12" customHeight="1" x14ac:dyDescent="0.25">
      <c r="A38" s="202" t="s">
        <v>95</v>
      </c>
      <c r="B38" s="226">
        <v>0</v>
      </c>
      <c r="C38" s="226">
        <v>0</v>
      </c>
      <c r="D38" s="226">
        <v>0</v>
      </c>
      <c r="E38" s="226">
        <v>0</v>
      </c>
      <c r="F38" s="226">
        <v>0</v>
      </c>
      <c r="G38" s="226">
        <v>0</v>
      </c>
      <c r="H38" s="226">
        <v>0</v>
      </c>
      <c r="I38" s="226">
        <v>0</v>
      </c>
      <c r="J38" s="226">
        <v>0</v>
      </c>
      <c r="K38" s="226">
        <v>0</v>
      </c>
      <c r="L38" s="226">
        <v>0</v>
      </c>
      <c r="M38" s="226">
        <v>0</v>
      </c>
      <c r="N38" s="226">
        <v>0</v>
      </c>
      <c r="O38" s="226">
        <v>0</v>
      </c>
      <c r="P38" s="226">
        <v>0</v>
      </c>
      <c r="Q38" s="226">
        <v>0</v>
      </c>
      <c r="R38" s="226">
        <v>0</v>
      </c>
      <c r="S38" s="226">
        <v>0</v>
      </c>
      <c r="T38" s="226">
        <v>0</v>
      </c>
      <c r="U38" s="226">
        <v>0</v>
      </c>
      <c r="V38" s="226">
        <v>0</v>
      </c>
      <c r="W38" s="226">
        <v>0</v>
      </c>
      <c r="DA38" s="174" t="s">
        <v>822</v>
      </c>
    </row>
    <row r="39" spans="1:105" ht="12" customHeight="1" x14ac:dyDescent="0.25">
      <c r="A39" s="56" t="s">
        <v>96</v>
      </c>
      <c r="B39" s="262">
        <v>1.651400434107587</v>
      </c>
      <c r="C39" s="262">
        <v>1.298210007798333</v>
      </c>
      <c r="D39" s="262">
        <v>1.2625108049421889</v>
      </c>
      <c r="E39" s="262">
        <v>0.89172198260363011</v>
      </c>
      <c r="F39" s="262">
        <v>0.96440244956580046</v>
      </c>
      <c r="G39" s="262">
        <v>1.3158330036140149</v>
      </c>
      <c r="H39" s="262">
        <v>1.121643980826837</v>
      </c>
      <c r="I39" s="262">
        <v>0.87788541925262176</v>
      </c>
      <c r="J39" s="262">
        <v>0.93474768650184958</v>
      </c>
      <c r="K39" s="262">
        <v>1.4015762675256169</v>
      </c>
      <c r="L39" s="262">
        <v>0.73174131922923291</v>
      </c>
      <c r="M39" s="262">
        <v>0.81271898160517519</v>
      </c>
      <c r="N39" s="262">
        <v>0.97286811792941419</v>
      </c>
      <c r="O39" s="262">
        <v>0.97427281081841588</v>
      </c>
      <c r="P39" s="262">
        <v>0.87428511076023829</v>
      </c>
      <c r="Q39" s="262">
        <v>1.1511406961421189</v>
      </c>
      <c r="R39" s="262">
        <v>1.222307104397454</v>
      </c>
      <c r="S39" s="262">
        <v>1.2116749301236009</v>
      </c>
      <c r="T39" s="262">
        <v>1.033232786281828</v>
      </c>
      <c r="U39" s="262">
        <v>0.99135143377399115</v>
      </c>
      <c r="V39" s="262">
        <v>0.85979603100485891</v>
      </c>
      <c r="W39" s="262">
        <v>0.90247595330208896</v>
      </c>
      <c r="DA39" s="68" t="s">
        <v>823</v>
      </c>
    </row>
    <row r="40" spans="1:105" ht="12" customHeight="1" x14ac:dyDescent="0.25">
      <c r="A40" s="37" t="s">
        <v>160</v>
      </c>
      <c r="B40" s="228">
        <v>5.4188788281666248E-2</v>
      </c>
      <c r="C40" s="228">
        <v>4.749907509463757E-2</v>
      </c>
      <c r="D40" s="228">
        <v>4.44771712963557E-2</v>
      </c>
      <c r="E40" s="228">
        <v>5.2447052285416691E-2</v>
      </c>
      <c r="F40" s="228">
        <v>4.5768043782933449E-2</v>
      </c>
      <c r="G40" s="228">
        <v>5.867901065035834E-2</v>
      </c>
      <c r="H40" s="228">
        <v>5.6551683163073553E-2</v>
      </c>
      <c r="I40" s="228">
        <v>4.1146428656961442E-2</v>
      </c>
      <c r="J40" s="228">
        <v>3.9571241141526048E-2</v>
      </c>
      <c r="K40" s="228">
        <v>4.123027349041504E-2</v>
      </c>
      <c r="L40" s="228">
        <v>2.6956050364717231E-2</v>
      </c>
      <c r="M40" s="228">
        <v>2.105216352959937E-2</v>
      </c>
      <c r="N40" s="228">
        <v>2.452273055076894E-2</v>
      </c>
      <c r="O40" s="228">
        <v>2.3969612212007229E-2</v>
      </c>
      <c r="P40" s="228">
        <v>1.948685503147618E-2</v>
      </c>
      <c r="Q40" s="228">
        <v>2.16921210668275E-2</v>
      </c>
      <c r="R40" s="228">
        <v>2.508381821615031E-2</v>
      </c>
      <c r="S40" s="228">
        <v>2.191208917757493E-2</v>
      </c>
      <c r="T40" s="228">
        <v>2.090466483778932E-2</v>
      </c>
      <c r="U40" s="228">
        <v>2.8587011765593199E-2</v>
      </c>
      <c r="V40" s="228">
        <v>2.658093650238234E-2</v>
      </c>
      <c r="W40" s="228">
        <v>2.5849776239023441E-2</v>
      </c>
      <c r="DA40" s="69" t="s">
        <v>824</v>
      </c>
    </row>
    <row r="41" spans="1:105" ht="12" customHeight="1" x14ac:dyDescent="0.25">
      <c r="A41" s="37" t="s">
        <v>162</v>
      </c>
      <c r="B41" s="228">
        <v>1.5972116458259209</v>
      </c>
      <c r="C41" s="228">
        <v>1.2507109327036949</v>
      </c>
      <c r="D41" s="228">
        <v>1.2180336336458331</v>
      </c>
      <c r="E41" s="228">
        <v>0.83927493031821343</v>
      </c>
      <c r="F41" s="228">
        <v>0.91863440578286704</v>
      </c>
      <c r="G41" s="228">
        <v>1.257153992963657</v>
      </c>
      <c r="H41" s="228">
        <v>1.065092297663764</v>
      </c>
      <c r="I41" s="228">
        <v>0.83673899059566037</v>
      </c>
      <c r="J41" s="228">
        <v>0.89517644536032359</v>
      </c>
      <c r="K41" s="228">
        <v>1.3603459940352021</v>
      </c>
      <c r="L41" s="228">
        <v>0.70478526886451565</v>
      </c>
      <c r="M41" s="228">
        <v>0.79166681807557582</v>
      </c>
      <c r="N41" s="228">
        <v>0.94834538737864527</v>
      </c>
      <c r="O41" s="228">
        <v>0.95030319860640866</v>
      </c>
      <c r="P41" s="228">
        <v>0.85479825572876211</v>
      </c>
      <c r="Q41" s="228">
        <v>1.129448575075291</v>
      </c>
      <c r="R41" s="228">
        <v>1.197223286181303</v>
      </c>
      <c r="S41" s="228">
        <v>1.1897628409460259</v>
      </c>
      <c r="T41" s="228">
        <v>1.0123281214440389</v>
      </c>
      <c r="U41" s="228">
        <v>0.96276442200839796</v>
      </c>
      <c r="V41" s="228">
        <v>0.83321509450247655</v>
      </c>
      <c r="W41" s="228">
        <v>0.87662617706306556</v>
      </c>
      <c r="DA41" s="69" t="s">
        <v>825</v>
      </c>
    </row>
    <row r="42" spans="1:105" ht="12" customHeight="1" x14ac:dyDescent="0.25">
      <c r="A42" s="37" t="s">
        <v>97</v>
      </c>
      <c r="B42" s="228">
        <v>0</v>
      </c>
      <c r="C42" s="228">
        <v>0</v>
      </c>
      <c r="D42" s="228">
        <v>0</v>
      </c>
      <c r="E42" s="228">
        <v>0</v>
      </c>
      <c r="F42" s="228">
        <v>0</v>
      </c>
      <c r="G42" s="228">
        <v>0</v>
      </c>
      <c r="H42" s="228">
        <v>0</v>
      </c>
      <c r="I42" s="228">
        <v>0</v>
      </c>
      <c r="J42" s="228">
        <v>0</v>
      </c>
      <c r="K42" s="228">
        <v>0</v>
      </c>
      <c r="L42" s="228">
        <v>0</v>
      </c>
      <c r="M42" s="228">
        <v>0</v>
      </c>
      <c r="N42" s="228">
        <v>0</v>
      </c>
      <c r="O42" s="228">
        <v>0</v>
      </c>
      <c r="P42" s="228">
        <v>0</v>
      </c>
      <c r="Q42" s="228">
        <v>0</v>
      </c>
      <c r="R42" s="228">
        <v>0</v>
      </c>
      <c r="S42" s="228">
        <v>0</v>
      </c>
      <c r="T42" s="228">
        <v>0</v>
      </c>
      <c r="U42" s="228">
        <v>0</v>
      </c>
      <c r="V42" s="228">
        <v>0</v>
      </c>
      <c r="W42" s="228">
        <v>0</v>
      </c>
      <c r="DA42" s="69" t="s">
        <v>826</v>
      </c>
    </row>
    <row r="43" spans="1:105" ht="12" customHeight="1" x14ac:dyDescent="0.25">
      <c r="A43" s="37" t="s">
        <v>78</v>
      </c>
      <c r="B43" s="228">
        <v>0</v>
      </c>
      <c r="C43" s="228">
        <v>0</v>
      </c>
      <c r="D43" s="228">
        <v>0</v>
      </c>
      <c r="E43" s="228">
        <v>0</v>
      </c>
      <c r="F43" s="228">
        <v>0</v>
      </c>
      <c r="G43" s="228">
        <v>0</v>
      </c>
      <c r="H43" s="228">
        <v>0</v>
      </c>
      <c r="I43" s="228">
        <v>0</v>
      </c>
      <c r="J43" s="228">
        <v>0</v>
      </c>
      <c r="K43" s="228">
        <v>0</v>
      </c>
      <c r="L43" s="228">
        <v>0</v>
      </c>
      <c r="M43" s="228">
        <v>0</v>
      </c>
      <c r="N43" s="228">
        <v>0</v>
      </c>
      <c r="O43" s="228">
        <v>0</v>
      </c>
      <c r="P43" s="228">
        <v>0</v>
      </c>
      <c r="Q43" s="228">
        <v>0</v>
      </c>
      <c r="R43" s="228">
        <v>0</v>
      </c>
      <c r="S43" s="228">
        <v>0</v>
      </c>
      <c r="T43" s="228">
        <v>0</v>
      </c>
      <c r="U43" s="228">
        <v>0</v>
      </c>
      <c r="V43" s="228">
        <v>0</v>
      </c>
      <c r="W43" s="228">
        <v>0</v>
      </c>
      <c r="DA43" s="69" t="s">
        <v>827</v>
      </c>
    </row>
    <row r="44" spans="1:105" ht="12" customHeight="1" x14ac:dyDescent="0.25">
      <c r="A44" s="37" t="s">
        <v>38</v>
      </c>
      <c r="B44" s="228">
        <v>0</v>
      </c>
      <c r="C44" s="228">
        <v>0</v>
      </c>
      <c r="D44" s="228">
        <v>0</v>
      </c>
      <c r="E44" s="228">
        <v>0</v>
      </c>
      <c r="F44" s="228">
        <v>0</v>
      </c>
      <c r="G44" s="228">
        <v>0</v>
      </c>
      <c r="H44" s="228">
        <v>0</v>
      </c>
      <c r="I44" s="228">
        <v>0</v>
      </c>
      <c r="J44" s="228">
        <v>0</v>
      </c>
      <c r="K44" s="228">
        <v>0</v>
      </c>
      <c r="L44" s="228">
        <v>0</v>
      </c>
      <c r="M44" s="228">
        <v>0</v>
      </c>
      <c r="N44" s="228">
        <v>0</v>
      </c>
      <c r="O44" s="228">
        <v>0</v>
      </c>
      <c r="P44" s="228">
        <v>0</v>
      </c>
      <c r="Q44" s="228">
        <v>0</v>
      </c>
      <c r="R44" s="228">
        <v>0</v>
      </c>
      <c r="S44" s="228">
        <v>0</v>
      </c>
      <c r="T44" s="228">
        <v>0</v>
      </c>
      <c r="U44" s="228">
        <v>0</v>
      </c>
      <c r="V44" s="228">
        <v>0</v>
      </c>
      <c r="W44" s="228">
        <v>0</v>
      </c>
      <c r="DA44" s="69" t="s">
        <v>828</v>
      </c>
    </row>
    <row r="45" spans="1:105" ht="12" customHeight="1" x14ac:dyDescent="0.25">
      <c r="A45" s="57" t="s">
        <v>517</v>
      </c>
      <c r="B45" s="263">
        <v>0</v>
      </c>
      <c r="C45" s="263">
        <v>0</v>
      </c>
      <c r="D45" s="263">
        <v>0</v>
      </c>
      <c r="E45" s="263">
        <v>0</v>
      </c>
      <c r="F45" s="263">
        <v>0</v>
      </c>
      <c r="G45" s="263">
        <v>0</v>
      </c>
      <c r="H45" s="263">
        <v>0</v>
      </c>
      <c r="I45" s="263">
        <v>0</v>
      </c>
      <c r="J45" s="263">
        <v>0</v>
      </c>
      <c r="K45" s="263">
        <v>0</v>
      </c>
      <c r="L45" s="263">
        <v>0</v>
      </c>
      <c r="M45" s="263">
        <v>0</v>
      </c>
      <c r="N45" s="263">
        <v>0</v>
      </c>
      <c r="O45" s="263">
        <v>0</v>
      </c>
      <c r="P45" s="263">
        <v>0</v>
      </c>
      <c r="Q45" s="263">
        <v>0</v>
      </c>
      <c r="R45" s="263">
        <v>0</v>
      </c>
      <c r="S45" s="263">
        <v>0</v>
      </c>
      <c r="T45" s="263">
        <v>0</v>
      </c>
      <c r="U45" s="263">
        <v>0</v>
      </c>
      <c r="V45" s="263">
        <v>0</v>
      </c>
      <c r="W45" s="263">
        <v>0</v>
      </c>
      <c r="DA45" s="70" t="s">
        <v>829</v>
      </c>
    </row>
    <row r="46" spans="1:105" ht="12" customHeight="1" x14ac:dyDescent="0.25">
      <c r="A46" s="57" t="s">
        <v>519</v>
      </c>
      <c r="B46" s="296">
        <v>126.909817568012</v>
      </c>
      <c r="C46" s="296">
        <v>81.113847935119992</v>
      </c>
      <c r="D46" s="296">
        <v>78.808623795863596</v>
      </c>
      <c r="E46" s="296">
        <v>56.861843511743338</v>
      </c>
      <c r="F46" s="296">
        <v>61.57601679999906</v>
      </c>
      <c r="G46" s="296">
        <v>83.858977916507683</v>
      </c>
      <c r="H46" s="296">
        <v>71.882501630159595</v>
      </c>
      <c r="I46" s="296">
        <v>56.743989945964053</v>
      </c>
      <c r="J46" s="296">
        <v>59.334580174521072</v>
      </c>
      <c r="K46" s="296">
        <v>82.505964686251872</v>
      </c>
      <c r="L46" s="296">
        <v>42.889395206495813</v>
      </c>
      <c r="M46" s="296">
        <v>45.727479820011958</v>
      </c>
      <c r="N46" s="296">
        <v>54.288746297112937</v>
      </c>
      <c r="O46" s="296">
        <v>54.99915960731029</v>
      </c>
      <c r="P46" s="296">
        <v>48.541416170080041</v>
      </c>
      <c r="Q46" s="296">
        <v>63.144388122611872</v>
      </c>
      <c r="R46" s="296">
        <v>66.762336968477186</v>
      </c>
      <c r="S46" s="296">
        <v>66.229437000418997</v>
      </c>
      <c r="T46" s="296">
        <v>56.767987111530779</v>
      </c>
      <c r="U46" s="296">
        <v>54.36178929905153</v>
      </c>
      <c r="V46" s="296">
        <v>46.640458629722048</v>
      </c>
      <c r="W46" s="296">
        <v>48.991832294579631</v>
      </c>
      <c r="DA46" s="70" t="s">
        <v>830</v>
      </c>
    </row>
    <row r="47" spans="1:105" ht="12" customHeight="1" x14ac:dyDescent="0.25">
      <c r="A47" s="60" t="s">
        <v>521</v>
      </c>
      <c r="B47" s="264">
        <v>126.909817568012</v>
      </c>
      <c r="C47" s="264">
        <v>81.113847935119992</v>
      </c>
      <c r="D47" s="264">
        <v>78.808623795863596</v>
      </c>
      <c r="E47" s="264">
        <v>56.861843511743338</v>
      </c>
      <c r="F47" s="264">
        <v>61.57601679999906</v>
      </c>
      <c r="G47" s="264">
        <v>83.858977916507683</v>
      </c>
      <c r="H47" s="264">
        <v>71.882501630159595</v>
      </c>
      <c r="I47" s="264">
        <v>56.743989945964053</v>
      </c>
      <c r="J47" s="264">
        <v>59.334580174521072</v>
      </c>
      <c r="K47" s="264">
        <v>82.505964686251872</v>
      </c>
      <c r="L47" s="264">
        <v>42.889395206495813</v>
      </c>
      <c r="M47" s="264">
        <v>45.727479820011958</v>
      </c>
      <c r="N47" s="264">
        <v>54.288746297112937</v>
      </c>
      <c r="O47" s="264">
        <v>54.99915960731029</v>
      </c>
      <c r="P47" s="264">
        <v>48.541416170080041</v>
      </c>
      <c r="Q47" s="264">
        <v>63.144388122611872</v>
      </c>
      <c r="R47" s="264">
        <v>66.762336968477186</v>
      </c>
      <c r="S47" s="264">
        <v>66.229437000418997</v>
      </c>
      <c r="T47" s="264">
        <v>56.767987111530779</v>
      </c>
      <c r="U47" s="264">
        <v>54.36178929905153</v>
      </c>
      <c r="V47" s="264">
        <v>46.640458629722048</v>
      </c>
      <c r="W47" s="264">
        <v>48.991832294579631</v>
      </c>
      <c r="DA47" s="72" t="s">
        <v>831</v>
      </c>
    </row>
    <row r="48" spans="1:105" ht="12" customHeight="1" x14ac:dyDescent="0.25">
      <c r="A48" s="59" t="s">
        <v>33</v>
      </c>
      <c r="B48" s="299">
        <v>45.937650603120723</v>
      </c>
      <c r="C48" s="299">
        <v>1.795498185305614</v>
      </c>
      <c r="D48" s="299">
        <v>1.8557300390321041</v>
      </c>
      <c r="E48" s="299">
        <v>1.639899801653109</v>
      </c>
      <c r="F48" s="299">
        <v>2.5697609047058569</v>
      </c>
      <c r="G48" s="299">
        <v>3.2581776713641548</v>
      </c>
      <c r="H48" s="299">
        <v>2.6261340078208568</v>
      </c>
      <c r="I48" s="299">
        <v>2.773756704114771</v>
      </c>
      <c r="J48" s="299">
        <v>3.217661591967004</v>
      </c>
      <c r="K48" s="299">
        <v>2.2178760245551858</v>
      </c>
      <c r="L48" s="299">
        <v>1.942747696774868</v>
      </c>
      <c r="M48" s="299">
        <v>1.615150389073589</v>
      </c>
      <c r="N48" s="299">
        <v>1.8028643846713821</v>
      </c>
      <c r="O48" s="299">
        <v>1.450351944756793</v>
      </c>
      <c r="P48" s="299">
        <v>1.0895911936782341</v>
      </c>
      <c r="Q48" s="299">
        <v>0.81005824066752496</v>
      </c>
      <c r="R48" s="299">
        <v>0.5430150079112751</v>
      </c>
      <c r="S48" s="299">
        <v>0.27015562037035362</v>
      </c>
      <c r="T48" s="299">
        <v>0.49064310196218408</v>
      </c>
      <c r="U48" s="299">
        <v>0.72152935149538877</v>
      </c>
      <c r="V48" s="299">
        <v>0.4009197418161552</v>
      </c>
      <c r="W48" s="299">
        <v>0.83917297999673579</v>
      </c>
      <c r="DA48" s="71" t="s">
        <v>832</v>
      </c>
    </row>
    <row r="49" spans="1:105" ht="12" customHeight="1" x14ac:dyDescent="0.25">
      <c r="A49" s="59" t="s">
        <v>160</v>
      </c>
      <c r="B49" s="299">
        <v>2.241155604456555</v>
      </c>
      <c r="C49" s="299">
        <v>2.3870379306200542</v>
      </c>
      <c r="D49" s="299">
        <v>2.2547702718533649</v>
      </c>
      <c r="E49" s="299">
        <v>2.666294457733148</v>
      </c>
      <c r="F49" s="299">
        <v>2.3210458552514921</v>
      </c>
      <c r="G49" s="299">
        <v>2.940156271886992</v>
      </c>
      <c r="H49" s="299">
        <v>2.8462915048560369</v>
      </c>
      <c r="I49" s="299">
        <v>2.0818547922283561</v>
      </c>
      <c r="J49" s="299">
        <v>1.993031466635045</v>
      </c>
      <c r="K49" s="299">
        <v>2.1022501310903441</v>
      </c>
      <c r="L49" s="299">
        <v>1.404273105742665</v>
      </c>
      <c r="M49" s="299">
        <v>1.1083724997861191</v>
      </c>
      <c r="N49" s="299">
        <v>1.29190473717648</v>
      </c>
      <c r="O49" s="299">
        <v>1.2587488107767379</v>
      </c>
      <c r="P49" s="299">
        <v>1.0310458396322539</v>
      </c>
      <c r="Q49" s="299">
        <v>1.1523059488241649</v>
      </c>
      <c r="R49" s="299">
        <v>1.334486226676626</v>
      </c>
      <c r="S49" s="299">
        <v>1.1660356431437531</v>
      </c>
      <c r="T49" s="299">
        <v>1.1103326533111011</v>
      </c>
      <c r="U49" s="299">
        <v>1.5195993367569001</v>
      </c>
      <c r="V49" s="299">
        <v>1.4195280353784241</v>
      </c>
      <c r="W49" s="299">
        <v>1.378785392394444</v>
      </c>
      <c r="DA49" s="71" t="s">
        <v>833</v>
      </c>
    </row>
    <row r="50" spans="1:105" ht="12" customHeight="1" x14ac:dyDescent="0.25">
      <c r="A50" s="59" t="s">
        <v>70</v>
      </c>
      <c r="B50" s="299">
        <v>12.673069393920329</v>
      </c>
      <c r="C50" s="299">
        <v>14.077573495730469</v>
      </c>
      <c r="D50" s="299">
        <v>12.949906428575879</v>
      </c>
      <c r="E50" s="299">
        <v>9.8887309469397238</v>
      </c>
      <c r="F50" s="299">
        <v>10.098281611415739</v>
      </c>
      <c r="G50" s="299">
        <v>14.66999099234612</v>
      </c>
      <c r="H50" s="299">
        <v>12.8031277621863</v>
      </c>
      <c r="I50" s="299">
        <v>9.552527337517807</v>
      </c>
      <c r="J50" s="299">
        <v>9.0377393902824075</v>
      </c>
      <c r="K50" s="299">
        <v>8.8244857626322837</v>
      </c>
      <c r="L50" s="299">
        <v>2.8266469513583932</v>
      </c>
      <c r="M50" s="299">
        <v>1.3235980970383201</v>
      </c>
      <c r="N50" s="299">
        <v>1.2333132966041569</v>
      </c>
      <c r="O50" s="299">
        <v>2.3854959183834521</v>
      </c>
      <c r="P50" s="299">
        <v>1.193563977090434</v>
      </c>
      <c r="Q50" s="299">
        <v>1.184649405255443</v>
      </c>
      <c r="R50" s="299">
        <v>1.191263571226848</v>
      </c>
      <c r="S50" s="299">
        <v>1.4808948155320949</v>
      </c>
      <c r="T50" s="299">
        <v>1.3981048549434461</v>
      </c>
      <c r="U50" s="299">
        <v>0.94300730679210443</v>
      </c>
      <c r="V50" s="299">
        <v>0.32300127422531139</v>
      </c>
      <c r="W50" s="299">
        <v>1.6046838931565929E-2</v>
      </c>
      <c r="DA50" s="71" t="s">
        <v>834</v>
      </c>
    </row>
    <row r="51" spans="1:105" ht="12" customHeight="1" x14ac:dyDescent="0.25">
      <c r="A51" s="59" t="s">
        <v>162</v>
      </c>
      <c r="B51" s="299">
        <v>66.057941966514349</v>
      </c>
      <c r="C51" s="299">
        <v>62.853738323463851</v>
      </c>
      <c r="D51" s="299">
        <v>61.748217056402247</v>
      </c>
      <c r="E51" s="299">
        <v>42.666918305417362</v>
      </c>
      <c r="F51" s="299">
        <v>46.586928428625967</v>
      </c>
      <c r="G51" s="299">
        <v>62.990652980910411</v>
      </c>
      <c r="H51" s="299">
        <v>53.606948355296403</v>
      </c>
      <c r="I51" s="299">
        <v>42.335851112103121</v>
      </c>
      <c r="J51" s="299">
        <v>45.086147725636607</v>
      </c>
      <c r="K51" s="299">
        <v>69.361352767974054</v>
      </c>
      <c r="L51" s="299">
        <v>36.71572745261988</v>
      </c>
      <c r="M51" s="299">
        <v>41.680358834113939</v>
      </c>
      <c r="N51" s="299">
        <v>49.960663878660917</v>
      </c>
      <c r="O51" s="299">
        <v>49.904562933393308</v>
      </c>
      <c r="P51" s="299">
        <v>45.227215159679119</v>
      </c>
      <c r="Q51" s="299">
        <v>59.997374527864743</v>
      </c>
      <c r="R51" s="299">
        <v>63.693572162662441</v>
      </c>
      <c r="S51" s="299">
        <v>63.31235092137279</v>
      </c>
      <c r="T51" s="299">
        <v>53.768906501314049</v>
      </c>
      <c r="U51" s="299">
        <v>51.177653304007137</v>
      </c>
      <c r="V51" s="299">
        <v>44.497009578302148</v>
      </c>
      <c r="W51" s="299">
        <v>46.757827083256878</v>
      </c>
      <c r="DA51" s="71" t="s">
        <v>835</v>
      </c>
    </row>
    <row r="52" spans="1:105" ht="12" customHeight="1" x14ac:dyDescent="0.25">
      <c r="A52" s="60" t="s">
        <v>527</v>
      </c>
      <c r="B52" s="264">
        <v>0</v>
      </c>
      <c r="C52" s="264">
        <v>0</v>
      </c>
      <c r="D52" s="264">
        <v>0</v>
      </c>
      <c r="E52" s="264">
        <v>0</v>
      </c>
      <c r="F52" s="264">
        <v>0</v>
      </c>
      <c r="G52" s="264">
        <v>0</v>
      </c>
      <c r="H52" s="264">
        <v>0</v>
      </c>
      <c r="I52" s="264">
        <v>0</v>
      </c>
      <c r="J52" s="264">
        <v>0</v>
      </c>
      <c r="K52" s="264">
        <v>0</v>
      </c>
      <c r="L52" s="264">
        <v>0</v>
      </c>
      <c r="M52" s="264">
        <v>0</v>
      </c>
      <c r="N52" s="264">
        <v>0</v>
      </c>
      <c r="O52" s="264">
        <v>0</v>
      </c>
      <c r="P52" s="264">
        <v>0</v>
      </c>
      <c r="Q52" s="264">
        <v>0</v>
      </c>
      <c r="R52" s="264">
        <v>0</v>
      </c>
      <c r="S52" s="264">
        <v>0</v>
      </c>
      <c r="T52" s="264">
        <v>0</v>
      </c>
      <c r="U52" s="264">
        <v>0</v>
      </c>
      <c r="V52" s="264">
        <v>0</v>
      </c>
      <c r="W52" s="264">
        <v>0</v>
      </c>
      <c r="DA52" s="72" t="s">
        <v>836</v>
      </c>
    </row>
    <row r="53" spans="1:105" ht="12" customHeight="1" x14ac:dyDescent="0.25">
      <c r="A53" s="57" t="s">
        <v>529</v>
      </c>
      <c r="B53" s="296">
        <f t="shared" ref="B53:W53" si="1">B54+B58+B69</f>
        <v>48.253399459946735</v>
      </c>
      <c r="C53" s="296">
        <f t="shared" si="1"/>
        <v>38.220839751241442</v>
      </c>
      <c r="D53" s="296">
        <f t="shared" si="1"/>
        <v>50.871349875086665</v>
      </c>
      <c r="E53" s="296">
        <f t="shared" si="1"/>
        <v>32.62405245263259</v>
      </c>
      <c r="F53" s="296">
        <f t="shared" si="1"/>
        <v>34.836087783842032</v>
      </c>
      <c r="G53" s="296">
        <f t="shared" si="1"/>
        <v>42.061519423943636</v>
      </c>
      <c r="H53" s="296">
        <f t="shared" si="1"/>
        <v>38.603279375853518</v>
      </c>
      <c r="I53" s="296">
        <f t="shared" si="1"/>
        <v>32.958948353365443</v>
      </c>
      <c r="J53" s="296">
        <f t="shared" si="1"/>
        <v>31.54181605476381</v>
      </c>
      <c r="K53" s="296">
        <f t="shared" si="1"/>
        <v>35.670860703439402</v>
      </c>
      <c r="L53" s="296">
        <f t="shared" si="1"/>
        <v>25.808688780926097</v>
      </c>
      <c r="M53" s="296">
        <f t="shared" si="1"/>
        <v>23.241192773788711</v>
      </c>
      <c r="N53" s="296">
        <f t="shared" si="1"/>
        <v>26.9222075088807</v>
      </c>
      <c r="O53" s="296">
        <f t="shared" si="1"/>
        <v>28.855395980643774</v>
      </c>
      <c r="P53" s="296">
        <f t="shared" si="1"/>
        <v>27.000189357095778</v>
      </c>
      <c r="Q53" s="296">
        <f t="shared" si="1"/>
        <v>33.571650870451329</v>
      </c>
      <c r="R53" s="296">
        <f t="shared" si="1"/>
        <v>34.618309679300296</v>
      </c>
      <c r="S53" s="296">
        <f t="shared" si="1"/>
        <v>35.369220271592944</v>
      </c>
      <c r="T53" s="296">
        <f t="shared" si="1"/>
        <v>30.328757844697339</v>
      </c>
      <c r="U53" s="296">
        <f t="shared" si="1"/>
        <v>27.673677495009976</v>
      </c>
      <c r="V53" s="296">
        <f t="shared" si="1"/>
        <v>23.719411398421336</v>
      </c>
      <c r="W53" s="296">
        <f t="shared" si="1"/>
        <v>25.404382878905693</v>
      </c>
      <c r="DA53" s="70"/>
    </row>
    <row r="54" spans="1:105" ht="12" customHeight="1" x14ac:dyDescent="0.25">
      <c r="A54" s="60" t="s">
        <v>530</v>
      </c>
      <c r="B54" s="264">
        <v>11.68594366254467</v>
      </c>
      <c r="C54" s="264">
        <v>7.5612113960506893</v>
      </c>
      <c r="D54" s="264">
        <v>7.3812592597895357</v>
      </c>
      <c r="E54" s="264">
        <v>5.4759005355636203</v>
      </c>
      <c r="F54" s="264">
        <v>5.9585012474866108</v>
      </c>
      <c r="G54" s="264">
        <v>7.7677019809088872</v>
      </c>
      <c r="H54" s="264">
        <v>6.8229279175683608</v>
      </c>
      <c r="I54" s="264">
        <v>5.5284818538154674</v>
      </c>
      <c r="J54" s="264">
        <v>5.7842113316365706</v>
      </c>
      <c r="K54" s="264">
        <v>7.7375330322991216</v>
      </c>
      <c r="L54" s="264">
        <v>4.563705871769657</v>
      </c>
      <c r="M54" s="264">
        <v>4.9762936549968906</v>
      </c>
      <c r="N54" s="264">
        <v>5.7927676461098194</v>
      </c>
      <c r="O54" s="264">
        <v>5.7402243524033452</v>
      </c>
      <c r="P54" s="264">
        <v>5.2290199715985972</v>
      </c>
      <c r="Q54" s="264">
        <v>6.66620656544535</v>
      </c>
      <c r="R54" s="264">
        <v>7.004777006300742</v>
      </c>
      <c r="S54" s="264">
        <v>6.9556133237796578</v>
      </c>
      <c r="T54" s="264">
        <v>6.0130733794382492</v>
      </c>
      <c r="U54" s="264">
        <v>5.8082165324602339</v>
      </c>
      <c r="V54" s="264">
        <v>5.0835313670823634</v>
      </c>
      <c r="W54" s="264">
        <v>5.3613882582779953</v>
      </c>
      <c r="DA54" s="72" t="s">
        <v>837</v>
      </c>
    </row>
    <row r="55" spans="1:105" ht="12" customHeight="1" x14ac:dyDescent="0.25">
      <c r="A55" s="59" t="s">
        <v>33</v>
      </c>
      <c r="B55" s="232">
        <v>4.6992303747970237</v>
      </c>
      <c r="C55" s="232">
        <v>0.2025193293311062</v>
      </c>
      <c r="D55" s="232">
        <v>0.20798498789287051</v>
      </c>
      <c r="E55" s="232">
        <v>0.19117166633900029</v>
      </c>
      <c r="F55" s="232">
        <v>0.29744749842506718</v>
      </c>
      <c r="G55" s="232">
        <v>0.36578875160795887</v>
      </c>
      <c r="H55" s="232">
        <v>0.30328559468619959</v>
      </c>
      <c r="I55" s="232">
        <v>0.32494571598323241</v>
      </c>
      <c r="J55" s="232">
        <v>0.37003585814597673</v>
      </c>
      <c r="K55" s="232">
        <v>0.23290641355515529</v>
      </c>
      <c r="L55" s="232">
        <v>0.22130606254655771</v>
      </c>
      <c r="M55" s="232">
        <v>0.1810081083261296</v>
      </c>
      <c r="N55" s="232">
        <v>0.196842696161728</v>
      </c>
      <c r="O55" s="232">
        <v>0.1582354272470225</v>
      </c>
      <c r="P55" s="232">
        <v>0.1203326835058639</v>
      </c>
      <c r="Q55" s="232">
        <v>8.7153620627168416E-2</v>
      </c>
      <c r="R55" s="232">
        <v>5.800879632470099E-2</v>
      </c>
      <c r="S55" s="232">
        <v>2.9021472439893722E-2</v>
      </c>
      <c r="T55" s="232">
        <v>5.3282991673019538E-2</v>
      </c>
      <c r="U55" s="232">
        <v>7.8451783281357643E-2</v>
      </c>
      <c r="V55" s="232">
        <v>4.4002589942755493E-2</v>
      </c>
      <c r="W55" s="232">
        <v>9.1864420749168424E-2</v>
      </c>
      <c r="DA55" s="71" t="s">
        <v>838</v>
      </c>
    </row>
    <row r="56" spans="1:105" ht="12" customHeight="1" x14ac:dyDescent="0.25">
      <c r="A56" s="59" t="s">
        <v>160</v>
      </c>
      <c r="B56" s="232">
        <v>0.2292608862847105</v>
      </c>
      <c r="C56" s="232">
        <v>0.26924077381609901</v>
      </c>
      <c r="D56" s="232">
        <v>0.25270829152349222</v>
      </c>
      <c r="E56" s="232">
        <v>0.31082384053065981</v>
      </c>
      <c r="F56" s="232">
        <v>0.26865895660182099</v>
      </c>
      <c r="G56" s="232">
        <v>0.33008515823987139</v>
      </c>
      <c r="H56" s="232">
        <v>0.32871102888494619</v>
      </c>
      <c r="I56" s="232">
        <v>0.24388937754714299</v>
      </c>
      <c r="J56" s="232">
        <v>0.22920157635887159</v>
      </c>
      <c r="K56" s="232">
        <v>0.22076416039814761</v>
      </c>
      <c r="L56" s="232">
        <v>0.1599662953083654</v>
      </c>
      <c r="M56" s="232">
        <v>0.1242140737260152</v>
      </c>
      <c r="N56" s="232">
        <v>0.1410544319429107</v>
      </c>
      <c r="O56" s="232">
        <v>0.13733125714072009</v>
      </c>
      <c r="P56" s="232">
        <v>0.1138670295982076</v>
      </c>
      <c r="Q56" s="232">
        <v>0.12397582108107889</v>
      </c>
      <c r="R56" s="232">
        <v>0.14255948471695229</v>
      </c>
      <c r="S56" s="232">
        <v>0.12526140020718121</v>
      </c>
      <c r="T56" s="232">
        <v>0.12058020439716061</v>
      </c>
      <c r="U56" s="232">
        <v>0.1652258187344289</v>
      </c>
      <c r="V56" s="232">
        <v>0.15579903790730501</v>
      </c>
      <c r="W56" s="232">
        <v>0.15093589096520141</v>
      </c>
      <c r="DA56" s="71" t="s">
        <v>839</v>
      </c>
    </row>
    <row r="57" spans="1:105" ht="12" customHeight="1" x14ac:dyDescent="0.25">
      <c r="A57" s="59" t="s">
        <v>162</v>
      </c>
      <c r="B57" s="232">
        <v>6.7574524014629329</v>
      </c>
      <c r="C57" s="232">
        <v>7.0894512929034841</v>
      </c>
      <c r="D57" s="232">
        <v>6.9205659803731727</v>
      </c>
      <c r="E57" s="232">
        <v>4.9739050286939603</v>
      </c>
      <c r="F57" s="232">
        <v>5.3923947924597222</v>
      </c>
      <c r="G57" s="232">
        <v>7.0718280710610566</v>
      </c>
      <c r="H57" s="232">
        <v>6.190931293997215</v>
      </c>
      <c r="I57" s="232">
        <v>4.9596467602850911</v>
      </c>
      <c r="J57" s="232">
        <v>5.1849738971317221</v>
      </c>
      <c r="K57" s="232">
        <v>7.2838624583458182</v>
      </c>
      <c r="L57" s="232">
        <v>4.1824335139147344</v>
      </c>
      <c r="M57" s="232">
        <v>4.6710714729447469</v>
      </c>
      <c r="N57" s="232">
        <v>5.4548705180051797</v>
      </c>
      <c r="O57" s="232">
        <v>5.4446576680156022</v>
      </c>
      <c r="P57" s="232">
        <v>4.994820258494526</v>
      </c>
      <c r="Q57" s="232">
        <v>6.4550771237371034</v>
      </c>
      <c r="R57" s="232">
        <v>6.8042087252590884</v>
      </c>
      <c r="S57" s="232">
        <v>6.8013304511325829</v>
      </c>
      <c r="T57" s="232">
        <v>5.8392101833680687</v>
      </c>
      <c r="U57" s="232">
        <v>5.5645389304444466</v>
      </c>
      <c r="V57" s="232">
        <v>4.8837297392323018</v>
      </c>
      <c r="W57" s="232">
        <v>5.1185879465636246</v>
      </c>
      <c r="DA57" s="71" t="s">
        <v>840</v>
      </c>
    </row>
    <row r="58" spans="1:105" ht="12" customHeight="1" x14ac:dyDescent="0.25">
      <c r="A58" s="60" t="s">
        <v>535</v>
      </c>
      <c r="B58" s="264">
        <v>36.567455797402062</v>
      </c>
      <c r="C58" s="264">
        <v>30.659628355190751</v>
      </c>
      <c r="D58" s="264">
        <v>43.490090615297127</v>
      </c>
      <c r="E58" s="264">
        <v>27.148151917068969</v>
      </c>
      <c r="F58" s="264">
        <v>28.87758653635542</v>
      </c>
      <c r="G58" s="264">
        <v>34.293817443034747</v>
      </c>
      <c r="H58" s="264">
        <v>31.780351458285161</v>
      </c>
      <c r="I58" s="264">
        <v>27.430466499549979</v>
      </c>
      <c r="J58" s="264">
        <v>25.75760472312724</v>
      </c>
      <c r="K58" s="264">
        <v>27.93332767114028</v>
      </c>
      <c r="L58" s="264">
        <v>21.244982909156441</v>
      </c>
      <c r="M58" s="264">
        <v>18.264899118791821</v>
      </c>
      <c r="N58" s="264">
        <v>21.12943986277088</v>
      </c>
      <c r="O58" s="264">
        <v>23.115171628240429</v>
      </c>
      <c r="P58" s="264">
        <v>21.771169385497181</v>
      </c>
      <c r="Q58" s="264">
        <v>26.905444305005979</v>
      </c>
      <c r="R58" s="264">
        <v>27.61353267299955</v>
      </c>
      <c r="S58" s="264">
        <v>28.413606947813289</v>
      </c>
      <c r="T58" s="264">
        <v>24.315684465259089</v>
      </c>
      <c r="U58" s="264">
        <v>21.86546096254974</v>
      </c>
      <c r="V58" s="264">
        <v>18.635880031338971</v>
      </c>
      <c r="W58" s="264">
        <v>20.042994620627699</v>
      </c>
      <c r="DA58" s="72" t="s">
        <v>841</v>
      </c>
    </row>
    <row r="59" spans="1:105" ht="12" customHeight="1" x14ac:dyDescent="0.25">
      <c r="A59" s="64" t="s">
        <v>30</v>
      </c>
      <c r="B59" s="231">
        <v>0</v>
      </c>
      <c r="C59" s="231">
        <v>0</v>
      </c>
      <c r="D59" s="231">
        <v>18.382989521862161</v>
      </c>
      <c r="E59" s="231">
        <v>0</v>
      </c>
      <c r="F59" s="231">
        <v>0</v>
      </c>
      <c r="G59" s="231">
        <v>14.582131765121209</v>
      </c>
      <c r="H59" s="231">
        <v>1.434836530110924</v>
      </c>
      <c r="I59" s="231">
        <v>0.61610315343647937</v>
      </c>
      <c r="J59" s="231">
        <v>1.049222500241721</v>
      </c>
      <c r="K59" s="231">
        <v>0.73581143212513211</v>
      </c>
      <c r="L59" s="231">
        <v>0.26346138445558942</v>
      </c>
      <c r="M59" s="231">
        <v>0.33223932305859089</v>
      </c>
      <c r="N59" s="231">
        <v>0.2556243395079017</v>
      </c>
      <c r="O59" s="231">
        <v>1.0256082600137759</v>
      </c>
      <c r="P59" s="231">
        <v>0.79340987709790467</v>
      </c>
      <c r="Q59" s="231">
        <v>0</v>
      </c>
      <c r="R59" s="231">
        <v>0.44131257696389048</v>
      </c>
      <c r="S59" s="231">
        <v>1.4885033211128849E-2</v>
      </c>
      <c r="T59" s="231">
        <v>3.0463166831190089E-2</v>
      </c>
      <c r="U59" s="231">
        <v>1.520350285533827E-2</v>
      </c>
      <c r="V59" s="231">
        <v>0</v>
      </c>
      <c r="W59" s="231">
        <v>0</v>
      </c>
      <c r="DA59" s="73" t="s">
        <v>842</v>
      </c>
    </row>
    <row r="60" spans="1:105" ht="12" customHeight="1" x14ac:dyDescent="0.25">
      <c r="A60" s="64" t="s">
        <v>32</v>
      </c>
      <c r="B60" s="231">
        <v>0</v>
      </c>
      <c r="C60" s="231">
        <v>0</v>
      </c>
      <c r="D60" s="231">
        <v>0</v>
      </c>
      <c r="E60" s="231">
        <v>0</v>
      </c>
      <c r="F60" s="231">
        <v>0</v>
      </c>
      <c r="G60" s="231">
        <v>0</v>
      </c>
      <c r="H60" s="231">
        <v>0</v>
      </c>
      <c r="I60" s="231">
        <v>0</v>
      </c>
      <c r="J60" s="231">
        <v>0</v>
      </c>
      <c r="K60" s="231">
        <v>0</v>
      </c>
      <c r="L60" s="231">
        <v>0</v>
      </c>
      <c r="M60" s="231">
        <v>0</v>
      </c>
      <c r="N60" s="231">
        <v>0</v>
      </c>
      <c r="O60" s="231">
        <v>0</v>
      </c>
      <c r="P60" s="231">
        <v>0</v>
      </c>
      <c r="Q60" s="231">
        <v>0</v>
      </c>
      <c r="R60" s="231">
        <v>0</v>
      </c>
      <c r="S60" s="231">
        <v>0</v>
      </c>
      <c r="T60" s="231">
        <v>0</v>
      </c>
      <c r="U60" s="231">
        <v>0</v>
      </c>
      <c r="V60" s="231">
        <v>0</v>
      </c>
      <c r="W60" s="231">
        <v>0</v>
      </c>
      <c r="DA60" s="73" t="s">
        <v>843</v>
      </c>
    </row>
    <row r="61" spans="1:105" ht="12" customHeight="1" x14ac:dyDescent="0.25">
      <c r="A61" s="64" t="s">
        <v>33</v>
      </c>
      <c r="B61" s="231">
        <v>13.236351923411179</v>
      </c>
      <c r="C61" s="231">
        <v>0.67866718785085234</v>
      </c>
      <c r="D61" s="231">
        <v>0.59120435617286493</v>
      </c>
      <c r="E61" s="231">
        <v>0.7829547231414572</v>
      </c>
      <c r="F61" s="231">
        <v>1.205152537625453</v>
      </c>
      <c r="G61" s="231">
        <v>0.76585925247824871</v>
      </c>
      <c r="H61" s="231">
        <v>1.1086340476536489</v>
      </c>
      <c r="I61" s="231">
        <v>1.3107382855643159</v>
      </c>
      <c r="J61" s="231">
        <v>1.3399136261582341</v>
      </c>
      <c r="K61" s="231">
        <v>0.73110737415586347</v>
      </c>
      <c r="L61" s="231">
        <v>0.95039350451766968</v>
      </c>
      <c r="M61" s="231">
        <v>0.63340342744030198</v>
      </c>
      <c r="N61" s="231">
        <v>0.69319446747092728</v>
      </c>
      <c r="O61" s="231">
        <v>0.5825114677875477</v>
      </c>
      <c r="P61" s="231">
        <v>0.47087999953203669</v>
      </c>
      <c r="Q61" s="231">
        <v>0.34516094820287729</v>
      </c>
      <c r="R61" s="231">
        <v>0.22073156334813249</v>
      </c>
      <c r="S61" s="231">
        <v>0.11584085089710131</v>
      </c>
      <c r="T61" s="231">
        <v>0.20989605085501609</v>
      </c>
      <c r="U61" s="231">
        <v>0.29001256761752031</v>
      </c>
      <c r="V61" s="231">
        <v>0.16019336923758271</v>
      </c>
      <c r="W61" s="231">
        <v>0.34331313478372549</v>
      </c>
      <c r="DA61" s="73" t="s">
        <v>844</v>
      </c>
    </row>
    <row r="62" spans="1:105" ht="12" customHeight="1" x14ac:dyDescent="0.25">
      <c r="A62" s="64" t="s">
        <v>160</v>
      </c>
      <c r="B62" s="231">
        <v>0.64576058867270436</v>
      </c>
      <c r="C62" s="231">
        <v>0.90225895683179835</v>
      </c>
      <c r="D62" s="231">
        <v>0.71833185800239319</v>
      </c>
      <c r="E62" s="231">
        <v>1.2729971897451631</v>
      </c>
      <c r="F62" s="231">
        <v>1.088511502093052</v>
      </c>
      <c r="G62" s="231">
        <v>0.69110592229116508</v>
      </c>
      <c r="H62" s="231">
        <v>1.201574505502538</v>
      </c>
      <c r="I62" s="231">
        <v>0.98378014809706282</v>
      </c>
      <c r="J62" s="231">
        <v>0.82994744573928858</v>
      </c>
      <c r="K62" s="231">
        <v>0.69299210422211688</v>
      </c>
      <c r="L62" s="231">
        <v>0.68697136559845495</v>
      </c>
      <c r="M62" s="231">
        <v>0.43466351182801011</v>
      </c>
      <c r="N62" s="231">
        <v>0.49673243529820671</v>
      </c>
      <c r="O62" s="231">
        <v>0.50555702703204464</v>
      </c>
      <c r="P62" s="231">
        <v>0.44557891739616651</v>
      </c>
      <c r="Q62" s="231">
        <v>0.49099063986833391</v>
      </c>
      <c r="R62" s="231">
        <v>0.54245872911308501</v>
      </c>
      <c r="S62" s="231">
        <v>0.49998797320207078</v>
      </c>
      <c r="T62" s="231">
        <v>0.47499789181451552</v>
      </c>
      <c r="U62" s="231">
        <v>0.6107899900251893</v>
      </c>
      <c r="V62" s="231">
        <v>0.56719326836928785</v>
      </c>
      <c r="W62" s="231">
        <v>0.56407337526380674</v>
      </c>
      <c r="DA62" s="73" t="s">
        <v>845</v>
      </c>
    </row>
    <row r="63" spans="1:105" ht="12" customHeight="1" x14ac:dyDescent="0.25">
      <c r="A63" s="64" t="s">
        <v>70</v>
      </c>
      <c r="B63" s="231">
        <v>3.6515843593521762</v>
      </c>
      <c r="C63" s="231">
        <v>5.3210787369773316</v>
      </c>
      <c r="D63" s="231">
        <v>4.1256222249860359</v>
      </c>
      <c r="E63" s="231">
        <v>4.7212815032825519</v>
      </c>
      <c r="F63" s="231">
        <v>4.7358373642341416</v>
      </c>
      <c r="G63" s="231">
        <v>3.448292103283868</v>
      </c>
      <c r="H63" s="231">
        <v>5.404896822229361</v>
      </c>
      <c r="I63" s="231">
        <v>4.5140452609308124</v>
      </c>
      <c r="J63" s="231">
        <v>3.763537529533528</v>
      </c>
      <c r="K63" s="231">
        <v>2.9089302299878659</v>
      </c>
      <c r="L63" s="231">
        <v>1.382797625546228</v>
      </c>
      <c r="M63" s="231">
        <v>0.5190671883491933</v>
      </c>
      <c r="N63" s="231">
        <v>0.47420425026598112</v>
      </c>
      <c r="O63" s="231">
        <v>0.95809760785459941</v>
      </c>
      <c r="P63" s="231">
        <v>0.5158130941537058</v>
      </c>
      <c r="Q63" s="231">
        <v>0.50477199228168523</v>
      </c>
      <c r="R63" s="231">
        <v>0.4842397845467023</v>
      </c>
      <c r="S63" s="231">
        <v>0.63499739626060792</v>
      </c>
      <c r="T63" s="231">
        <v>0.59810621317258883</v>
      </c>
      <c r="U63" s="231">
        <v>0.3790337423669019</v>
      </c>
      <c r="V63" s="231">
        <v>0.12905990149497801</v>
      </c>
      <c r="W63" s="231">
        <v>6.5649046242967166E-3</v>
      </c>
      <c r="DA63" s="73" t="s">
        <v>846</v>
      </c>
    </row>
    <row r="64" spans="1:105" ht="12" customHeight="1" x14ac:dyDescent="0.25">
      <c r="A64" s="64" t="s">
        <v>34</v>
      </c>
      <c r="B64" s="231">
        <v>0</v>
      </c>
      <c r="C64" s="231">
        <v>0</v>
      </c>
      <c r="D64" s="231">
        <v>0</v>
      </c>
      <c r="E64" s="231">
        <v>0</v>
      </c>
      <c r="F64" s="231">
        <v>0</v>
      </c>
      <c r="G64" s="231">
        <v>0</v>
      </c>
      <c r="H64" s="231">
        <v>0</v>
      </c>
      <c r="I64" s="231">
        <v>0</v>
      </c>
      <c r="J64" s="231">
        <v>0</v>
      </c>
      <c r="K64" s="231">
        <v>0</v>
      </c>
      <c r="L64" s="231">
        <v>0</v>
      </c>
      <c r="M64" s="231">
        <v>0</v>
      </c>
      <c r="N64" s="231">
        <v>0</v>
      </c>
      <c r="O64" s="231">
        <v>0</v>
      </c>
      <c r="P64" s="231">
        <v>0</v>
      </c>
      <c r="Q64" s="231">
        <v>0</v>
      </c>
      <c r="R64" s="231">
        <v>0</v>
      </c>
      <c r="S64" s="231">
        <v>0</v>
      </c>
      <c r="T64" s="231">
        <v>0</v>
      </c>
      <c r="U64" s="231">
        <v>0</v>
      </c>
      <c r="V64" s="231">
        <v>0</v>
      </c>
      <c r="W64" s="231">
        <v>0</v>
      </c>
      <c r="DA64" s="73" t="s">
        <v>847</v>
      </c>
    </row>
    <row r="65" spans="1:105" ht="12" customHeight="1" x14ac:dyDescent="0.25">
      <c r="A65" s="64" t="s">
        <v>162</v>
      </c>
      <c r="B65" s="231">
        <v>19.033758925965991</v>
      </c>
      <c r="C65" s="231">
        <v>23.757623473530771</v>
      </c>
      <c r="D65" s="231">
        <v>19.671942654273689</v>
      </c>
      <c r="E65" s="231">
        <v>20.370918500899791</v>
      </c>
      <c r="F65" s="231">
        <v>21.84808513240278</v>
      </c>
      <c r="G65" s="231">
        <v>14.806428399860261</v>
      </c>
      <c r="H65" s="231">
        <v>22.630409552788691</v>
      </c>
      <c r="I65" s="231">
        <v>20.005799651521311</v>
      </c>
      <c r="J65" s="231">
        <v>18.774983621454471</v>
      </c>
      <c r="K65" s="231">
        <v>22.864486530649302</v>
      </c>
      <c r="L65" s="231">
        <v>17.961359029038501</v>
      </c>
      <c r="M65" s="231">
        <v>16.345525668115719</v>
      </c>
      <c r="N65" s="231">
        <v>19.209684370227869</v>
      </c>
      <c r="O65" s="231">
        <v>20.043397265552461</v>
      </c>
      <c r="P65" s="231">
        <v>19.54548749731736</v>
      </c>
      <c r="Q65" s="231">
        <v>25.564520724653089</v>
      </c>
      <c r="R65" s="231">
        <v>25.890963516405701</v>
      </c>
      <c r="S65" s="231">
        <v>27.147895694242379</v>
      </c>
      <c r="T65" s="231">
        <v>23.002221142585771</v>
      </c>
      <c r="U65" s="231">
        <v>20.570421159684791</v>
      </c>
      <c r="V65" s="231">
        <v>17.779433492237121</v>
      </c>
      <c r="W65" s="231">
        <v>19.12904320595587</v>
      </c>
      <c r="DA65" s="73" t="s">
        <v>848</v>
      </c>
    </row>
    <row r="66" spans="1:105" ht="12" customHeight="1" x14ac:dyDescent="0.25">
      <c r="A66" s="64" t="s">
        <v>36</v>
      </c>
      <c r="B66" s="231">
        <v>0</v>
      </c>
      <c r="C66" s="231">
        <v>0</v>
      </c>
      <c r="D66" s="231">
        <v>0</v>
      </c>
      <c r="E66" s="231">
        <v>0</v>
      </c>
      <c r="F66" s="231">
        <v>0</v>
      </c>
      <c r="G66" s="231">
        <v>0</v>
      </c>
      <c r="H66" s="231">
        <v>0</v>
      </c>
      <c r="I66" s="231">
        <v>0</v>
      </c>
      <c r="J66" s="231">
        <v>0</v>
      </c>
      <c r="K66" s="231">
        <v>0</v>
      </c>
      <c r="L66" s="231">
        <v>0</v>
      </c>
      <c r="M66" s="231">
        <v>0</v>
      </c>
      <c r="N66" s="231">
        <v>0</v>
      </c>
      <c r="O66" s="231">
        <v>0</v>
      </c>
      <c r="P66" s="231">
        <v>0</v>
      </c>
      <c r="Q66" s="231">
        <v>0</v>
      </c>
      <c r="R66" s="231">
        <v>0</v>
      </c>
      <c r="S66" s="231">
        <v>0</v>
      </c>
      <c r="T66" s="231">
        <v>0</v>
      </c>
      <c r="U66" s="231">
        <v>0</v>
      </c>
      <c r="V66" s="231">
        <v>0</v>
      </c>
      <c r="W66" s="231">
        <v>0</v>
      </c>
      <c r="DA66" s="73" t="s">
        <v>849</v>
      </c>
    </row>
    <row r="67" spans="1:105" ht="12" customHeight="1" x14ac:dyDescent="0.25">
      <c r="A67" s="64" t="s">
        <v>73</v>
      </c>
      <c r="B67" s="231">
        <v>0</v>
      </c>
      <c r="C67" s="231">
        <v>0</v>
      </c>
      <c r="D67" s="231">
        <v>0</v>
      </c>
      <c r="E67" s="231">
        <v>0</v>
      </c>
      <c r="F67" s="231">
        <v>0</v>
      </c>
      <c r="G67" s="231">
        <v>0</v>
      </c>
      <c r="H67" s="231">
        <v>0</v>
      </c>
      <c r="I67" s="231">
        <v>0</v>
      </c>
      <c r="J67" s="231">
        <v>0</v>
      </c>
      <c r="K67" s="231">
        <v>0</v>
      </c>
      <c r="L67" s="231">
        <v>0</v>
      </c>
      <c r="M67" s="231">
        <v>0</v>
      </c>
      <c r="N67" s="231">
        <v>0</v>
      </c>
      <c r="O67" s="231">
        <v>0</v>
      </c>
      <c r="P67" s="231">
        <v>0</v>
      </c>
      <c r="Q67" s="231">
        <v>0</v>
      </c>
      <c r="R67" s="231">
        <v>3.3826502622038117E-2</v>
      </c>
      <c r="S67" s="231">
        <v>0</v>
      </c>
      <c r="T67" s="231">
        <v>0</v>
      </c>
      <c r="U67" s="231">
        <v>0</v>
      </c>
      <c r="V67" s="231">
        <v>0</v>
      </c>
      <c r="W67" s="231">
        <v>0</v>
      </c>
      <c r="DA67" s="73" t="s">
        <v>850</v>
      </c>
    </row>
    <row r="68" spans="1:105" ht="12" customHeight="1" x14ac:dyDescent="0.25">
      <c r="A68" s="64" t="s">
        <v>79</v>
      </c>
      <c r="B68" s="231">
        <v>0</v>
      </c>
      <c r="C68" s="231">
        <v>0</v>
      </c>
      <c r="D68" s="231">
        <v>0</v>
      </c>
      <c r="E68" s="231">
        <v>0</v>
      </c>
      <c r="F68" s="231">
        <v>0</v>
      </c>
      <c r="G68" s="231">
        <v>0</v>
      </c>
      <c r="H68" s="231">
        <v>0</v>
      </c>
      <c r="I68" s="231">
        <v>0</v>
      </c>
      <c r="J68" s="231">
        <v>0</v>
      </c>
      <c r="K68" s="231">
        <v>0</v>
      </c>
      <c r="L68" s="231">
        <v>0</v>
      </c>
      <c r="M68" s="231">
        <v>0</v>
      </c>
      <c r="N68" s="231">
        <v>0</v>
      </c>
      <c r="O68" s="231">
        <v>0</v>
      </c>
      <c r="P68" s="231">
        <v>0</v>
      </c>
      <c r="Q68" s="231">
        <v>0</v>
      </c>
      <c r="R68" s="231">
        <v>0</v>
      </c>
      <c r="S68" s="231">
        <v>0</v>
      </c>
      <c r="T68" s="231">
        <v>0</v>
      </c>
      <c r="U68" s="231">
        <v>0</v>
      </c>
      <c r="V68" s="231">
        <v>0</v>
      </c>
      <c r="W68" s="231">
        <v>0</v>
      </c>
      <c r="DA68" s="73" t="s">
        <v>851</v>
      </c>
    </row>
    <row r="69" spans="1:105" ht="12" customHeight="1" x14ac:dyDescent="0.25">
      <c r="A69" s="60" t="s">
        <v>547</v>
      </c>
      <c r="B69" s="264">
        <v>0</v>
      </c>
      <c r="C69" s="264">
        <v>0</v>
      </c>
      <c r="D69" s="264">
        <v>0</v>
      </c>
      <c r="E69" s="264">
        <v>0</v>
      </c>
      <c r="F69" s="264">
        <v>0</v>
      </c>
      <c r="G69" s="264">
        <v>0</v>
      </c>
      <c r="H69" s="264">
        <v>0</v>
      </c>
      <c r="I69" s="264">
        <v>0</v>
      </c>
      <c r="J69" s="264">
        <v>0</v>
      </c>
      <c r="K69" s="264">
        <v>0</v>
      </c>
      <c r="L69" s="264">
        <v>0</v>
      </c>
      <c r="M69" s="264">
        <v>0</v>
      </c>
      <c r="N69" s="264">
        <v>0</v>
      </c>
      <c r="O69" s="264">
        <v>0</v>
      </c>
      <c r="P69" s="264">
        <v>0</v>
      </c>
      <c r="Q69" s="264">
        <v>0</v>
      </c>
      <c r="R69" s="264">
        <v>0</v>
      </c>
      <c r="S69" s="264">
        <v>0</v>
      </c>
      <c r="T69" s="264">
        <v>0</v>
      </c>
      <c r="U69" s="264">
        <v>0</v>
      </c>
      <c r="V69" s="264">
        <v>0</v>
      </c>
      <c r="W69" s="264">
        <v>0</v>
      </c>
      <c r="DA69" s="72" t="s">
        <v>852</v>
      </c>
    </row>
    <row r="70" spans="1:105" ht="12" customHeight="1" x14ac:dyDescent="0.25">
      <c r="A70" s="100" t="s">
        <v>106</v>
      </c>
      <c r="B70" s="281">
        <v>719.89400000000001</v>
      </c>
      <c r="C70" s="281">
        <v>753.18100000000004</v>
      </c>
      <c r="D70" s="281">
        <v>786.90899999999999</v>
      </c>
      <c r="E70" s="281">
        <v>748.11800000000005</v>
      </c>
      <c r="F70" s="281">
        <v>714.17499999999995</v>
      </c>
      <c r="G70" s="281">
        <v>698.06142193263599</v>
      </c>
      <c r="H70" s="281">
        <v>711.81921169953796</v>
      </c>
      <c r="I70" s="281">
        <v>681.35748457608395</v>
      </c>
      <c r="J70" s="281">
        <v>635.722563058589</v>
      </c>
      <c r="K70" s="281">
        <v>569.19799999999998</v>
      </c>
      <c r="L70" s="281">
        <v>597.19100000000003</v>
      </c>
      <c r="M70" s="281">
        <v>548.84158230867604</v>
      </c>
      <c r="N70" s="281">
        <v>567.79572283915002</v>
      </c>
      <c r="O70" s="281">
        <v>569.49562357000002</v>
      </c>
      <c r="P70" s="281">
        <v>606.63613476370995</v>
      </c>
      <c r="Q70" s="281">
        <v>657.75417067592502</v>
      </c>
      <c r="R70" s="281">
        <v>680.70085155868696</v>
      </c>
      <c r="S70" s="281">
        <v>678.19837564256295</v>
      </c>
      <c r="T70" s="281">
        <v>628.61722863806006</v>
      </c>
      <c r="U70" s="281">
        <v>666.79067782402501</v>
      </c>
      <c r="V70" s="281">
        <v>669.885027152465</v>
      </c>
      <c r="W70" s="281">
        <v>689.623133499554</v>
      </c>
      <c r="DA70" s="105" t="s">
        <v>853</v>
      </c>
    </row>
    <row r="71" spans="1:105" ht="12" customHeight="1" x14ac:dyDescent="0.25">
      <c r="A71" s="128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DA71" s="124"/>
    </row>
    <row r="72" spans="1:105" ht="15" customHeight="1" x14ac:dyDescent="0.25">
      <c r="A72" s="34" t="s">
        <v>81</v>
      </c>
      <c r="B72" s="225">
        <v>101.2001009376323</v>
      </c>
      <c r="C72" s="225">
        <v>70.187730851344355</v>
      </c>
      <c r="D72" s="225">
        <v>79.257751910355637</v>
      </c>
      <c r="E72" s="225">
        <v>55.611934856123099</v>
      </c>
      <c r="F72" s="225">
        <v>58.288350643225499</v>
      </c>
      <c r="G72" s="225">
        <v>66.147873890186645</v>
      </c>
      <c r="H72" s="225">
        <v>65.599113768247136</v>
      </c>
      <c r="I72" s="225">
        <v>52.811992606229829</v>
      </c>
      <c r="J72" s="225">
        <v>53.073473977358688</v>
      </c>
      <c r="K72" s="225">
        <v>46.152659205485882</v>
      </c>
      <c r="L72" s="225">
        <v>39.965364506730161</v>
      </c>
      <c r="M72" s="225">
        <v>43.033450329770432</v>
      </c>
      <c r="N72" s="225">
        <v>44.638014060751971</v>
      </c>
      <c r="O72" s="225">
        <v>43.925329334725568</v>
      </c>
      <c r="P72" s="225">
        <v>40.177158023743431</v>
      </c>
      <c r="Q72" s="225">
        <v>44.101178631300613</v>
      </c>
      <c r="R72" s="225">
        <v>42.2453966881057</v>
      </c>
      <c r="S72" s="225">
        <v>43.41920968006464</v>
      </c>
      <c r="T72" s="225">
        <v>41.465714138503103</v>
      </c>
      <c r="U72" s="225">
        <v>35.179182339884854</v>
      </c>
      <c r="V72" s="225">
        <v>24.536530663999532</v>
      </c>
      <c r="W72" s="225">
        <v>26.767077973775571</v>
      </c>
      <c r="DA72" s="89" t="s">
        <v>854</v>
      </c>
    </row>
    <row r="73" spans="1:105" ht="12" customHeight="1" x14ac:dyDescent="0.25">
      <c r="A73" s="55" t="s">
        <v>92</v>
      </c>
      <c r="B73" s="261">
        <v>0</v>
      </c>
      <c r="C73" s="261">
        <v>0</v>
      </c>
      <c r="D73" s="261">
        <v>0</v>
      </c>
      <c r="E73" s="261">
        <v>0</v>
      </c>
      <c r="F73" s="261">
        <v>0</v>
      </c>
      <c r="G73" s="261">
        <v>0</v>
      </c>
      <c r="H73" s="261">
        <v>0</v>
      </c>
      <c r="I73" s="261">
        <v>0</v>
      </c>
      <c r="J73" s="261">
        <v>0</v>
      </c>
      <c r="K73" s="261">
        <v>0</v>
      </c>
      <c r="L73" s="261">
        <v>0</v>
      </c>
      <c r="M73" s="261">
        <v>0</v>
      </c>
      <c r="N73" s="261">
        <v>0</v>
      </c>
      <c r="O73" s="261">
        <v>0</v>
      </c>
      <c r="P73" s="261">
        <v>0</v>
      </c>
      <c r="Q73" s="261">
        <v>0</v>
      </c>
      <c r="R73" s="261">
        <v>0</v>
      </c>
      <c r="S73" s="261">
        <v>0</v>
      </c>
      <c r="T73" s="261">
        <v>0</v>
      </c>
      <c r="U73" s="261">
        <v>0</v>
      </c>
      <c r="V73" s="261">
        <v>0</v>
      </c>
      <c r="W73" s="261">
        <v>0</v>
      </c>
      <c r="DA73" s="67" t="s">
        <v>855</v>
      </c>
    </row>
    <row r="74" spans="1:105" ht="12" customHeight="1" x14ac:dyDescent="0.25">
      <c r="A74" s="202" t="s">
        <v>93</v>
      </c>
      <c r="B74" s="226">
        <v>0</v>
      </c>
      <c r="C74" s="226">
        <v>0</v>
      </c>
      <c r="D74" s="226">
        <v>0</v>
      </c>
      <c r="E74" s="226">
        <v>0</v>
      </c>
      <c r="F74" s="226">
        <v>0</v>
      </c>
      <c r="G74" s="226">
        <v>0</v>
      </c>
      <c r="H74" s="226">
        <v>0</v>
      </c>
      <c r="I74" s="226">
        <v>0</v>
      </c>
      <c r="J74" s="226">
        <v>0</v>
      </c>
      <c r="K74" s="226">
        <v>0</v>
      </c>
      <c r="L74" s="226">
        <v>0</v>
      </c>
      <c r="M74" s="226">
        <v>0</v>
      </c>
      <c r="N74" s="226">
        <v>0</v>
      </c>
      <c r="O74" s="226">
        <v>0</v>
      </c>
      <c r="P74" s="226">
        <v>0</v>
      </c>
      <c r="Q74" s="226">
        <v>0</v>
      </c>
      <c r="R74" s="226">
        <v>0</v>
      </c>
      <c r="S74" s="226">
        <v>0</v>
      </c>
      <c r="T74" s="226">
        <v>0</v>
      </c>
      <c r="U74" s="226">
        <v>0</v>
      </c>
      <c r="V74" s="226">
        <v>0</v>
      </c>
      <c r="W74" s="226">
        <v>0</v>
      </c>
      <c r="DA74" s="174" t="s">
        <v>856</v>
      </c>
    </row>
    <row r="75" spans="1:105" ht="12" customHeight="1" x14ac:dyDescent="0.25">
      <c r="A75" s="202" t="s">
        <v>94</v>
      </c>
      <c r="B75" s="226">
        <v>0</v>
      </c>
      <c r="C75" s="226">
        <v>0</v>
      </c>
      <c r="D75" s="226">
        <v>0</v>
      </c>
      <c r="E75" s="226">
        <v>0</v>
      </c>
      <c r="F75" s="226">
        <v>0</v>
      </c>
      <c r="G75" s="226">
        <v>0</v>
      </c>
      <c r="H75" s="226">
        <v>0</v>
      </c>
      <c r="I75" s="226">
        <v>0</v>
      </c>
      <c r="J75" s="226">
        <v>0</v>
      </c>
      <c r="K75" s="226">
        <v>0</v>
      </c>
      <c r="L75" s="226">
        <v>0</v>
      </c>
      <c r="M75" s="226">
        <v>0</v>
      </c>
      <c r="N75" s="226">
        <v>0</v>
      </c>
      <c r="O75" s="226">
        <v>0</v>
      </c>
      <c r="P75" s="226">
        <v>0</v>
      </c>
      <c r="Q75" s="226">
        <v>0</v>
      </c>
      <c r="R75" s="226">
        <v>0</v>
      </c>
      <c r="S75" s="226">
        <v>0</v>
      </c>
      <c r="T75" s="226">
        <v>0</v>
      </c>
      <c r="U75" s="226">
        <v>0</v>
      </c>
      <c r="V75" s="226">
        <v>0</v>
      </c>
      <c r="W75" s="226">
        <v>0</v>
      </c>
      <c r="DA75" s="174" t="s">
        <v>857</v>
      </c>
    </row>
    <row r="76" spans="1:105" ht="12" customHeight="1" x14ac:dyDescent="0.25">
      <c r="A76" s="202" t="s">
        <v>95</v>
      </c>
      <c r="B76" s="226">
        <v>0</v>
      </c>
      <c r="C76" s="226">
        <v>0</v>
      </c>
      <c r="D76" s="226">
        <v>0</v>
      </c>
      <c r="E76" s="226">
        <v>0</v>
      </c>
      <c r="F76" s="226">
        <v>0</v>
      </c>
      <c r="G76" s="226">
        <v>0</v>
      </c>
      <c r="H76" s="226">
        <v>0</v>
      </c>
      <c r="I76" s="226">
        <v>0</v>
      </c>
      <c r="J76" s="226">
        <v>0</v>
      </c>
      <c r="K76" s="226">
        <v>0</v>
      </c>
      <c r="L76" s="226">
        <v>0</v>
      </c>
      <c r="M76" s="226">
        <v>0</v>
      </c>
      <c r="N76" s="226">
        <v>0</v>
      </c>
      <c r="O76" s="226">
        <v>0</v>
      </c>
      <c r="P76" s="226">
        <v>0</v>
      </c>
      <c r="Q76" s="226">
        <v>0</v>
      </c>
      <c r="R76" s="226">
        <v>0</v>
      </c>
      <c r="S76" s="226">
        <v>0</v>
      </c>
      <c r="T76" s="226">
        <v>0</v>
      </c>
      <c r="U76" s="226">
        <v>0</v>
      </c>
      <c r="V76" s="226">
        <v>0</v>
      </c>
      <c r="W76" s="226">
        <v>0</v>
      </c>
      <c r="DA76" s="174" t="s">
        <v>858</v>
      </c>
    </row>
    <row r="77" spans="1:105" ht="12" customHeight="1" x14ac:dyDescent="0.25">
      <c r="A77" s="56" t="s">
        <v>96</v>
      </c>
      <c r="B77" s="262">
        <v>0.18207127300887421</v>
      </c>
      <c r="C77" s="262">
        <v>0.1445765057863696</v>
      </c>
      <c r="D77" s="262">
        <v>0.14256292260924869</v>
      </c>
      <c r="E77" s="262">
        <v>0.10386152417092689</v>
      </c>
      <c r="F77" s="262">
        <v>0.1093371214403504</v>
      </c>
      <c r="G77" s="262">
        <v>0.12975090590009419</v>
      </c>
      <c r="H77" s="262">
        <v>0.12524108986229199</v>
      </c>
      <c r="I77" s="262">
        <v>9.6857214079474035E-2</v>
      </c>
      <c r="J77" s="262">
        <v>0.1028023510242351</v>
      </c>
      <c r="K77" s="262">
        <v>0.1037387988869073</v>
      </c>
      <c r="L77" s="262">
        <v>7.9581271122219632E-2</v>
      </c>
      <c r="M77" s="262">
        <v>9.5864893850661465E-2</v>
      </c>
      <c r="N77" s="262">
        <v>0.10103413783002579</v>
      </c>
      <c r="O77" s="262">
        <v>9.5967315912825063E-2</v>
      </c>
      <c r="P77" s="262">
        <v>8.7225919886213213E-2</v>
      </c>
      <c r="Q77" s="262">
        <v>9.8529796758760294E-2</v>
      </c>
      <c r="R77" s="262">
        <v>9.570810840630975E-2</v>
      </c>
      <c r="S77" s="262">
        <v>9.7165927304157393E-2</v>
      </c>
      <c r="T77" s="262">
        <v>9.238899096181194E-2</v>
      </c>
      <c r="U77" s="262">
        <v>8.0060377296413882E-2</v>
      </c>
      <c r="V77" s="262">
        <v>5.6422899508486328E-2</v>
      </c>
      <c r="W77" s="262">
        <v>6.1103994908209017E-2</v>
      </c>
      <c r="DA77" s="68" t="s">
        <v>859</v>
      </c>
    </row>
    <row r="78" spans="1:105" ht="12" customHeight="1" x14ac:dyDescent="0.25">
      <c r="A78" s="37" t="s">
        <v>160</v>
      </c>
      <c r="B78" s="228">
        <v>5.9744574734734287E-3</v>
      </c>
      <c r="C78" s="228">
        <v>5.2897838285143198E-3</v>
      </c>
      <c r="D78" s="228">
        <v>5.0223693172202228E-3</v>
      </c>
      <c r="E78" s="228">
        <v>6.108664914518498E-3</v>
      </c>
      <c r="F78" s="228">
        <v>5.1888567510740653E-3</v>
      </c>
      <c r="G78" s="228">
        <v>5.7861862168633142E-3</v>
      </c>
      <c r="H78" s="228">
        <v>6.3144763881934404E-3</v>
      </c>
      <c r="I78" s="228">
        <v>4.5396909000105998E-3</v>
      </c>
      <c r="J78" s="228">
        <v>4.3519943200070847E-3</v>
      </c>
      <c r="K78" s="228">
        <v>3.0516919762243158E-3</v>
      </c>
      <c r="L78" s="228">
        <v>2.931632663190833E-3</v>
      </c>
      <c r="M78" s="228">
        <v>2.4832241743705801E-3</v>
      </c>
      <c r="N78" s="228">
        <v>2.5467305308639341E-3</v>
      </c>
      <c r="O78" s="228">
        <v>2.3610423301511328E-3</v>
      </c>
      <c r="P78" s="228">
        <v>1.944169968000209E-3</v>
      </c>
      <c r="Q78" s="228">
        <v>1.856697697461183E-3</v>
      </c>
      <c r="R78" s="228">
        <v>1.964092971756831E-3</v>
      </c>
      <c r="S78" s="228">
        <v>1.7571614392428441E-3</v>
      </c>
      <c r="T78" s="228">
        <v>1.86924081039703E-3</v>
      </c>
      <c r="U78" s="228">
        <v>2.3086534903344791E-3</v>
      </c>
      <c r="V78" s="228">
        <v>1.744336394950047E-3</v>
      </c>
      <c r="W78" s="228">
        <v>1.750212390599743E-3</v>
      </c>
      <c r="DA78" s="69" t="s">
        <v>860</v>
      </c>
    </row>
    <row r="79" spans="1:105" ht="12" customHeight="1" x14ac:dyDescent="0.25">
      <c r="A79" s="37" t="s">
        <v>162</v>
      </c>
      <c r="B79" s="228">
        <v>0.1760968155354008</v>
      </c>
      <c r="C79" s="228">
        <v>0.1392867219578553</v>
      </c>
      <c r="D79" s="228">
        <v>0.13754055329202841</v>
      </c>
      <c r="E79" s="228">
        <v>9.775285925640835E-2</v>
      </c>
      <c r="F79" s="228">
        <v>0.10414826468927629</v>
      </c>
      <c r="G79" s="228">
        <v>0.12396471968323081</v>
      </c>
      <c r="H79" s="228">
        <v>0.1189266134740985</v>
      </c>
      <c r="I79" s="228">
        <v>9.2317523179463429E-2</v>
      </c>
      <c r="J79" s="228">
        <v>9.8450356704227998E-2</v>
      </c>
      <c r="K79" s="228">
        <v>0.100687106910683</v>
      </c>
      <c r="L79" s="228">
        <v>7.6649638459028793E-2</v>
      </c>
      <c r="M79" s="228">
        <v>9.3381669676290885E-2</v>
      </c>
      <c r="N79" s="228">
        <v>9.8487407299161875E-2</v>
      </c>
      <c r="O79" s="228">
        <v>9.3606273582673927E-2</v>
      </c>
      <c r="P79" s="228">
        <v>8.528174991821301E-2</v>
      </c>
      <c r="Q79" s="228">
        <v>9.6673099061299117E-2</v>
      </c>
      <c r="R79" s="228">
        <v>9.3744015434552921E-2</v>
      </c>
      <c r="S79" s="228">
        <v>9.5408765864914549E-2</v>
      </c>
      <c r="T79" s="228">
        <v>9.0519750151414904E-2</v>
      </c>
      <c r="U79" s="228">
        <v>7.7751723806079406E-2</v>
      </c>
      <c r="V79" s="228">
        <v>5.4678563113536277E-2</v>
      </c>
      <c r="W79" s="228">
        <v>5.9353782517609283E-2</v>
      </c>
      <c r="DA79" s="69" t="s">
        <v>861</v>
      </c>
    </row>
    <row r="80" spans="1:105" ht="12" customHeight="1" x14ac:dyDescent="0.25">
      <c r="A80" s="37" t="s">
        <v>97</v>
      </c>
      <c r="B80" s="228">
        <v>0</v>
      </c>
      <c r="C80" s="228">
        <v>0</v>
      </c>
      <c r="D80" s="228">
        <v>0</v>
      </c>
      <c r="E80" s="228">
        <v>0</v>
      </c>
      <c r="F80" s="228">
        <v>0</v>
      </c>
      <c r="G80" s="228">
        <v>0</v>
      </c>
      <c r="H80" s="228">
        <v>0</v>
      </c>
      <c r="I80" s="228">
        <v>0</v>
      </c>
      <c r="J80" s="228">
        <v>0</v>
      </c>
      <c r="K80" s="228">
        <v>0</v>
      </c>
      <c r="L80" s="228">
        <v>0</v>
      </c>
      <c r="M80" s="228">
        <v>0</v>
      </c>
      <c r="N80" s="228">
        <v>0</v>
      </c>
      <c r="O80" s="228">
        <v>0</v>
      </c>
      <c r="P80" s="228">
        <v>0</v>
      </c>
      <c r="Q80" s="228">
        <v>0</v>
      </c>
      <c r="R80" s="228">
        <v>0</v>
      </c>
      <c r="S80" s="228">
        <v>0</v>
      </c>
      <c r="T80" s="228">
        <v>0</v>
      </c>
      <c r="U80" s="228">
        <v>0</v>
      </c>
      <c r="V80" s="228">
        <v>0</v>
      </c>
      <c r="W80" s="228">
        <v>0</v>
      </c>
      <c r="DA80" s="69" t="s">
        <v>862</v>
      </c>
    </row>
    <row r="81" spans="1:105" ht="12" customHeight="1" x14ac:dyDescent="0.25">
      <c r="A81" s="37" t="s">
        <v>78</v>
      </c>
      <c r="B81" s="228">
        <v>0</v>
      </c>
      <c r="C81" s="228">
        <v>0</v>
      </c>
      <c r="D81" s="228">
        <v>0</v>
      </c>
      <c r="E81" s="228">
        <v>0</v>
      </c>
      <c r="F81" s="228">
        <v>0</v>
      </c>
      <c r="G81" s="228">
        <v>0</v>
      </c>
      <c r="H81" s="228">
        <v>0</v>
      </c>
      <c r="I81" s="228">
        <v>0</v>
      </c>
      <c r="J81" s="228">
        <v>0</v>
      </c>
      <c r="K81" s="228">
        <v>0</v>
      </c>
      <c r="L81" s="228">
        <v>0</v>
      </c>
      <c r="M81" s="228">
        <v>0</v>
      </c>
      <c r="N81" s="228">
        <v>0</v>
      </c>
      <c r="O81" s="228">
        <v>0</v>
      </c>
      <c r="P81" s="228">
        <v>0</v>
      </c>
      <c r="Q81" s="228">
        <v>0</v>
      </c>
      <c r="R81" s="228">
        <v>0</v>
      </c>
      <c r="S81" s="228">
        <v>0</v>
      </c>
      <c r="T81" s="228">
        <v>0</v>
      </c>
      <c r="U81" s="228">
        <v>0</v>
      </c>
      <c r="V81" s="228">
        <v>0</v>
      </c>
      <c r="W81" s="228">
        <v>0</v>
      </c>
      <c r="DA81" s="69" t="s">
        <v>863</v>
      </c>
    </row>
    <row r="82" spans="1:105" ht="12" customHeight="1" x14ac:dyDescent="0.25">
      <c r="A82" s="37" t="s">
        <v>38</v>
      </c>
      <c r="B82" s="228">
        <v>0</v>
      </c>
      <c r="C82" s="228">
        <v>0</v>
      </c>
      <c r="D82" s="228">
        <v>0</v>
      </c>
      <c r="E82" s="228">
        <v>0</v>
      </c>
      <c r="F82" s="228">
        <v>0</v>
      </c>
      <c r="G82" s="228">
        <v>0</v>
      </c>
      <c r="H82" s="228">
        <v>0</v>
      </c>
      <c r="I82" s="228">
        <v>0</v>
      </c>
      <c r="J82" s="228">
        <v>0</v>
      </c>
      <c r="K82" s="228">
        <v>0</v>
      </c>
      <c r="L82" s="228">
        <v>0</v>
      </c>
      <c r="M82" s="228">
        <v>0</v>
      </c>
      <c r="N82" s="228">
        <v>0</v>
      </c>
      <c r="O82" s="228">
        <v>0</v>
      </c>
      <c r="P82" s="228">
        <v>0</v>
      </c>
      <c r="Q82" s="228">
        <v>0</v>
      </c>
      <c r="R82" s="228">
        <v>0</v>
      </c>
      <c r="S82" s="228">
        <v>0</v>
      </c>
      <c r="T82" s="228">
        <v>0</v>
      </c>
      <c r="U82" s="228">
        <v>0</v>
      </c>
      <c r="V82" s="228">
        <v>0</v>
      </c>
      <c r="W82" s="228">
        <v>0</v>
      </c>
      <c r="DA82" s="69" t="s">
        <v>864</v>
      </c>
    </row>
    <row r="83" spans="1:105" ht="12" customHeight="1" x14ac:dyDescent="0.25">
      <c r="A83" s="57" t="s">
        <v>560</v>
      </c>
      <c r="B83" s="263">
        <v>22.517639822438941</v>
      </c>
      <c r="C83" s="263">
        <v>14.53738826645289</v>
      </c>
      <c r="D83" s="263">
        <v>14.321346224038789</v>
      </c>
      <c r="E83" s="263">
        <v>10.65822216133631</v>
      </c>
      <c r="F83" s="263">
        <v>11.23464974195254</v>
      </c>
      <c r="G83" s="263">
        <v>13.30754068087233</v>
      </c>
      <c r="H83" s="263">
        <v>12.916760440649171</v>
      </c>
      <c r="I83" s="263">
        <v>10.075175531213739</v>
      </c>
      <c r="J83" s="263">
        <v>10.50159186317935</v>
      </c>
      <c r="K83" s="263">
        <v>9.8276219314456021</v>
      </c>
      <c r="L83" s="263">
        <v>7.5065750138147171</v>
      </c>
      <c r="M83" s="263">
        <v>8.6803067617437311</v>
      </c>
      <c r="N83" s="263">
        <v>9.0732441017602792</v>
      </c>
      <c r="O83" s="263">
        <v>8.7184128973064396</v>
      </c>
      <c r="P83" s="263">
        <v>7.7936972682735606</v>
      </c>
      <c r="Q83" s="263">
        <v>8.6978627930405246</v>
      </c>
      <c r="R83" s="263">
        <v>8.412760809877156</v>
      </c>
      <c r="S83" s="263">
        <v>8.5470757833254876</v>
      </c>
      <c r="T83" s="263">
        <v>8.168910813454481</v>
      </c>
      <c r="U83" s="263">
        <v>7.065165676312831</v>
      </c>
      <c r="V83" s="263">
        <v>4.9256255195583121</v>
      </c>
      <c r="W83" s="263">
        <v>5.338217472079136</v>
      </c>
      <c r="DA83" s="70" t="s">
        <v>865</v>
      </c>
    </row>
    <row r="84" spans="1:105" ht="12" customHeight="1" x14ac:dyDescent="0.25">
      <c r="A84" s="60" t="s">
        <v>562</v>
      </c>
      <c r="B84" s="264">
        <v>22.517639822438941</v>
      </c>
      <c r="C84" s="264">
        <v>14.53738826645289</v>
      </c>
      <c r="D84" s="264">
        <v>14.321346224038789</v>
      </c>
      <c r="E84" s="264">
        <v>10.65822216133631</v>
      </c>
      <c r="F84" s="264">
        <v>11.23464974195254</v>
      </c>
      <c r="G84" s="264">
        <v>13.30754068087233</v>
      </c>
      <c r="H84" s="264">
        <v>12.916760440649171</v>
      </c>
      <c r="I84" s="264">
        <v>10.075175531213739</v>
      </c>
      <c r="J84" s="264">
        <v>10.50159186317935</v>
      </c>
      <c r="K84" s="264">
        <v>9.8276219314456021</v>
      </c>
      <c r="L84" s="264">
        <v>7.5065750138147171</v>
      </c>
      <c r="M84" s="264">
        <v>8.6803067617437311</v>
      </c>
      <c r="N84" s="264">
        <v>9.0732441017602792</v>
      </c>
      <c r="O84" s="264">
        <v>8.7184128973064396</v>
      </c>
      <c r="P84" s="264">
        <v>7.7936972682735606</v>
      </c>
      <c r="Q84" s="264">
        <v>8.6978627930405246</v>
      </c>
      <c r="R84" s="264">
        <v>8.412760809877156</v>
      </c>
      <c r="S84" s="264">
        <v>8.5470757833254876</v>
      </c>
      <c r="T84" s="264">
        <v>8.168910813454481</v>
      </c>
      <c r="U84" s="264">
        <v>7.065165676312831</v>
      </c>
      <c r="V84" s="264">
        <v>4.9256255195583121</v>
      </c>
      <c r="W84" s="264">
        <v>5.338217472079136</v>
      </c>
      <c r="DA84" s="72" t="s">
        <v>866</v>
      </c>
    </row>
    <row r="85" spans="1:105" ht="12" customHeight="1" x14ac:dyDescent="0.25">
      <c r="A85" s="59" t="s">
        <v>33</v>
      </c>
      <c r="B85" s="232">
        <v>8.1507285282777282</v>
      </c>
      <c r="C85" s="232">
        <v>0.32179282472676191</v>
      </c>
      <c r="D85" s="232">
        <v>0.33722898722566819</v>
      </c>
      <c r="E85" s="232">
        <v>0.30738392090190458</v>
      </c>
      <c r="F85" s="232">
        <v>0.46885727894198281</v>
      </c>
      <c r="G85" s="232">
        <v>0.51703864016035461</v>
      </c>
      <c r="H85" s="232">
        <v>0.47189709727397261</v>
      </c>
      <c r="I85" s="232">
        <v>0.4924941954460656</v>
      </c>
      <c r="J85" s="232">
        <v>0.56949200100981634</v>
      </c>
      <c r="K85" s="232">
        <v>0.26418025827625907</v>
      </c>
      <c r="L85" s="232">
        <v>0.3400230114820455</v>
      </c>
      <c r="M85" s="232">
        <v>0.30659902751458518</v>
      </c>
      <c r="N85" s="232">
        <v>0.30131159328988227</v>
      </c>
      <c r="O85" s="232">
        <v>0.2299083693475272</v>
      </c>
      <c r="P85" s="232">
        <v>0.17494223654190069</v>
      </c>
      <c r="Q85" s="232">
        <v>0.1115819733341411</v>
      </c>
      <c r="R85" s="232">
        <v>6.8425636147040156E-2</v>
      </c>
      <c r="S85" s="232">
        <v>3.4864263765100642E-2</v>
      </c>
      <c r="T85" s="232">
        <v>7.0603520489307958E-2</v>
      </c>
      <c r="U85" s="232">
        <v>9.3774036402558575E-2</v>
      </c>
      <c r="V85" s="232">
        <v>4.2340503708639302E-2</v>
      </c>
      <c r="W85" s="232">
        <v>9.143744281658385E-2</v>
      </c>
      <c r="DA85" s="71" t="s">
        <v>867</v>
      </c>
    </row>
    <row r="86" spans="1:105" ht="12" customHeight="1" x14ac:dyDescent="0.25">
      <c r="A86" s="59" t="s">
        <v>160</v>
      </c>
      <c r="B86" s="232">
        <v>0.3976487844224364</v>
      </c>
      <c r="C86" s="232">
        <v>0.42780977709170293</v>
      </c>
      <c r="D86" s="232">
        <v>0.40974380928825399</v>
      </c>
      <c r="E86" s="232">
        <v>0.49977202501692769</v>
      </c>
      <c r="F86" s="232">
        <v>0.42347879213196488</v>
      </c>
      <c r="G86" s="232">
        <v>0.46657197796058553</v>
      </c>
      <c r="H86" s="232">
        <v>0.51145779123879154</v>
      </c>
      <c r="I86" s="232">
        <v>0.36964359542170422</v>
      </c>
      <c r="J86" s="232">
        <v>0.35274544745262337</v>
      </c>
      <c r="K86" s="232">
        <v>0.25040758655756301</v>
      </c>
      <c r="L86" s="232">
        <v>0.2457782712343623</v>
      </c>
      <c r="M86" s="232">
        <v>0.21039894046847851</v>
      </c>
      <c r="N86" s="232">
        <v>0.2159152280377126</v>
      </c>
      <c r="O86" s="232">
        <v>0.19953562826597071</v>
      </c>
      <c r="P86" s="232">
        <v>0.16554233019595629</v>
      </c>
      <c r="Q86" s="232">
        <v>0.1587250955542617</v>
      </c>
      <c r="R86" s="232">
        <v>0.16815938355193921</v>
      </c>
      <c r="S86" s="232">
        <v>0.1504798388659907</v>
      </c>
      <c r="T86" s="232">
        <v>0.15977681928979831</v>
      </c>
      <c r="U86" s="232">
        <v>0.19749572657995479</v>
      </c>
      <c r="V86" s="232">
        <v>0.1499141243935514</v>
      </c>
      <c r="W86" s="232">
        <v>0.15023435391580231</v>
      </c>
      <c r="DA86" s="71" t="s">
        <v>868</v>
      </c>
    </row>
    <row r="87" spans="1:105" ht="12" customHeight="1" x14ac:dyDescent="0.25">
      <c r="A87" s="59" t="s">
        <v>70</v>
      </c>
      <c r="B87" s="232">
        <v>2.2485857873378619</v>
      </c>
      <c r="C87" s="232">
        <v>2.523011260921233</v>
      </c>
      <c r="D87" s="232">
        <v>2.3532969439097728</v>
      </c>
      <c r="E87" s="232">
        <v>1.8535503743278789</v>
      </c>
      <c r="F87" s="232">
        <v>1.8424487778796641</v>
      </c>
      <c r="G87" s="232">
        <v>2.32797378132899</v>
      </c>
      <c r="H87" s="232">
        <v>2.3006285319068409</v>
      </c>
      <c r="I87" s="232">
        <v>1.696098384760395</v>
      </c>
      <c r="J87" s="232">
        <v>1.599584090143793</v>
      </c>
      <c r="K87" s="232">
        <v>1.0511204874018689</v>
      </c>
      <c r="L87" s="232">
        <v>0.49472456479705312</v>
      </c>
      <c r="M87" s="232">
        <v>0.25125455320904788</v>
      </c>
      <c r="N87" s="232">
        <v>0.20612287734173149</v>
      </c>
      <c r="O87" s="232">
        <v>0.37814647586982031</v>
      </c>
      <c r="P87" s="232">
        <v>0.1916358656526628</v>
      </c>
      <c r="Q87" s="232">
        <v>0.1631802649629143</v>
      </c>
      <c r="R87" s="232">
        <v>0.15011181365600609</v>
      </c>
      <c r="S87" s="232">
        <v>0.1911132086991251</v>
      </c>
      <c r="T87" s="232">
        <v>0.20118722626983679</v>
      </c>
      <c r="U87" s="232">
        <v>0.1225585644322422</v>
      </c>
      <c r="V87" s="232">
        <v>3.4111656830067671E-2</v>
      </c>
      <c r="W87" s="232">
        <v>1.748485654528221E-3</v>
      </c>
      <c r="DA87" s="71" t="s">
        <v>869</v>
      </c>
    </row>
    <row r="88" spans="1:105" ht="12" customHeight="1" x14ac:dyDescent="0.25">
      <c r="A88" s="59" t="s">
        <v>162</v>
      </c>
      <c r="B88" s="232">
        <v>11.72067672240091</v>
      </c>
      <c r="C88" s="232">
        <v>11.26477440371319</v>
      </c>
      <c r="D88" s="232">
        <v>11.221076483615089</v>
      </c>
      <c r="E88" s="232">
        <v>7.9975158410896006</v>
      </c>
      <c r="F88" s="232">
        <v>8.4998648929989269</v>
      </c>
      <c r="G88" s="232">
        <v>9.9959562814223943</v>
      </c>
      <c r="H88" s="232">
        <v>9.6327770202295682</v>
      </c>
      <c r="I88" s="232">
        <v>7.5169393555855724</v>
      </c>
      <c r="J88" s="232">
        <v>7.9797703245731144</v>
      </c>
      <c r="K88" s="232">
        <v>8.26191359920991</v>
      </c>
      <c r="L88" s="232">
        <v>6.4260491663012562</v>
      </c>
      <c r="M88" s="232">
        <v>7.912054240551619</v>
      </c>
      <c r="N88" s="232">
        <v>8.3498944030909534</v>
      </c>
      <c r="O88" s="232">
        <v>7.910822423823122</v>
      </c>
      <c r="P88" s="232">
        <v>7.2615768358830417</v>
      </c>
      <c r="Q88" s="232">
        <v>8.2643754591892069</v>
      </c>
      <c r="R88" s="232">
        <v>8.0260639765221704</v>
      </c>
      <c r="S88" s="232">
        <v>8.1706184719952706</v>
      </c>
      <c r="T88" s="232">
        <v>7.737343247405537</v>
      </c>
      <c r="U88" s="232">
        <v>6.6513373488980756</v>
      </c>
      <c r="V88" s="232">
        <v>4.6992592346260533</v>
      </c>
      <c r="W88" s="232">
        <v>5.0947971896922217</v>
      </c>
      <c r="DA88" s="71" t="s">
        <v>870</v>
      </c>
    </row>
    <row r="89" spans="1:105" ht="12" customHeight="1" x14ac:dyDescent="0.25">
      <c r="A89" s="60" t="s">
        <v>568</v>
      </c>
      <c r="B89" s="264">
        <v>0</v>
      </c>
      <c r="C89" s="264">
        <v>0</v>
      </c>
      <c r="D89" s="264">
        <v>0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>
        <v>0</v>
      </c>
      <c r="K89" s="264">
        <v>0</v>
      </c>
      <c r="L89" s="264">
        <v>0</v>
      </c>
      <c r="M89" s="264">
        <v>0</v>
      </c>
      <c r="N89" s="264">
        <v>0</v>
      </c>
      <c r="O89" s="264">
        <v>0</v>
      </c>
      <c r="P89" s="264">
        <v>0</v>
      </c>
      <c r="Q89" s="264">
        <v>0</v>
      </c>
      <c r="R89" s="264">
        <v>0</v>
      </c>
      <c r="S89" s="264">
        <v>0</v>
      </c>
      <c r="T89" s="264">
        <v>0</v>
      </c>
      <c r="U89" s="264">
        <v>0</v>
      </c>
      <c r="V89" s="264">
        <v>0</v>
      </c>
      <c r="W89" s="264">
        <v>0</v>
      </c>
      <c r="DA89" s="72" t="s">
        <v>871</v>
      </c>
    </row>
    <row r="90" spans="1:105" ht="12" customHeight="1" x14ac:dyDescent="0.25">
      <c r="A90" s="57" t="s">
        <v>519</v>
      </c>
      <c r="B90" s="296">
        <v>43.187261791070199</v>
      </c>
      <c r="C90" s="296">
        <v>27.88169620672668</v>
      </c>
      <c r="D90" s="296">
        <v>27.467342645821159</v>
      </c>
      <c r="E90" s="296">
        <v>20.441726323836431</v>
      </c>
      <c r="F90" s="296">
        <v>21.547274197590891</v>
      </c>
      <c r="G90" s="296">
        <v>25.52293436221689</v>
      </c>
      <c r="H90" s="296">
        <v>24.773445131978949</v>
      </c>
      <c r="I90" s="296">
        <v>19.323483575037649</v>
      </c>
      <c r="J90" s="296">
        <v>20.141320342381071</v>
      </c>
      <c r="K90" s="296">
        <v>18.848693046153961</v>
      </c>
      <c r="L90" s="296">
        <v>14.39708703186856</v>
      </c>
      <c r="M90" s="296">
        <v>16.648222615793639</v>
      </c>
      <c r="N90" s="296">
        <v>17.401849012902581</v>
      </c>
      <c r="O90" s="296">
        <v>16.721307524574939</v>
      </c>
      <c r="P90" s="296">
        <v>14.947767479159481</v>
      </c>
      <c r="Q90" s="296">
        <v>16.681893858677249</v>
      </c>
      <c r="R90" s="296">
        <v>16.135088150746881</v>
      </c>
      <c r="S90" s="296">
        <v>16.39269489668094</v>
      </c>
      <c r="T90" s="296">
        <v>15.66740087462466</v>
      </c>
      <c r="U90" s="296">
        <v>13.550494726190051</v>
      </c>
      <c r="V90" s="296">
        <v>9.4470060128575408</v>
      </c>
      <c r="W90" s="296">
        <v>10.238328585157021</v>
      </c>
      <c r="DA90" s="70" t="s">
        <v>872</v>
      </c>
    </row>
    <row r="91" spans="1:105" ht="12" customHeight="1" x14ac:dyDescent="0.25">
      <c r="A91" s="60" t="s">
        <v>521</v>
      </c>
      <c r="B91" s="264">
        <v>43.187261791070199</v>
      </c>
      <c r="C91" s="264">
        <v>27.88169620672668</v>
      </c>
      <c r="D91" s="264">
        <v>27.467342645821159</v>
      </c>
      <c r="E91" s="264">
        <v>20.441726323836431</v>
      </c>
      <c r="F91" s="264">
        <v>21.547274197590891</v>
      </c>
      <c r="G91" s="264">
        <v>25.52293436221689</v>
      </c>
      <c r="H91" s="264">
        <v>24.773445131978949</v>
      </c>
      <c r="I91" s="264">
        <v>19.323483575037649</v>
      </c>
      <c r="J91" s="264">
        <v>20.141320342381071</v>
      </c>
      <c r="K91" s="264">
        <v>18.848693046153961</v>
      </c>
      <c r="L91" s="264">
        <v>14.39708703186856</v>
      </c>
      <c r="M91" s="264">
        <v>16.648222615793639</v>
      </c>
      <c r="N91" s="264">
        <v>17.401849012902581</v>
      </c>
      <c r="O91" s="264">
        <v>16.721307524574939</v>
      </c>
      <c r="P91" s="264">
        <v>14.947767479159481</v>
      </c>
      <c r="Q91" s="264">
        <v>16.681893858677249</v>
      </c>
      <c r="R91" s="264">
        <v>16.135088150746881</v>
      </c>
      <c r="S91" s="264">
        <v>16.39269489668094</v>
      </c>
      <c r="T91" s="264">
        <v>15.66740087462466</v>
      </c>
      <c r="U91" s="264">
        <v>13.550494726190051</v>
      </c>
      <c r="V91" s="264">
        <v>9.4470060128575408</v>
      </c>
      <c r="W91" s="264">
        <v>10.238328585157021</v>
      </c>
      <c r="DA91" s="72" t="s">
        <v>873</v>
      </c>
    </row>
    <row r="92" spans="1:105" ht="12" customHeight="1" x14ac:dyDescent="0.25">
      <c r="A92" s="59" t="s">
        <v>33</v>
      </c>
      <c r="B92" s="299">
        <v>15.63252852050228</v>
      </c>
      <c r="C92" s="299">
        <v>0.61717618158692911</v>
      </c>
      <c r="D92" s="299">
        <v>0.64678166405074611</v>
      </c>
      <c r="E92" s="299">
        <v>0.58954090957292515</v>
      </c>
      <c r="F92" s="299">
        <v>0.89923554191227206</v>
      </c>
      <c r="G92" s="299">
        <v>0.99164403040378823</v>
      </c>
      <c r="H92" s="299">
        <v>0.90506570133999842</v>
      </c>
      <c r="I92" s="299">
        <v>0.94456949827026659</v>
      </c>
      <c r="J92" s="299">
        <v>1.0922459160672131</v>
      </c>
      <c r="K92" s="299">
        <v>0.50667929961469582</v>
      </c>
      <c r="L92" s="299">
        <v>0.65214040759413128</v>
      </c>
      <c r="M92" s="299">
        <v>0.58803553882965298</v>
      </c>
      <c r="N92" s="299">
        <v>0.57789460896906608</v>
      </c>
      <c r="O92" s="299">
        <v>0.44094820830535342</v>
      </c>
      <c r="P92" s="299">
        <v>0.33552700138322328</v>
      </c>
      <c r="Q92" s="299">
        <v>0.21400643813228101</v>
      </c>
      <c r="R92" s="299">
        <v>0.1312355950625852</v>
      </c>
      <c r="S92" s="299">
        <v>6.6867224906754855E-2</v>
      </c>
      <c r="T92" s="299">
        <v>0.13541262524789191</v>
      </c>
      <c r="U92" s="299">
        <v>0.17985205782032959</v>
      </c>
      <c r="V92" s="299">
        <v>8.1206131390759939E-2</v>
      </c>
      <c r="W92" s="299">
        <v>0.1753706343810815</v>
      </c>
      <c r="DA92" s="71" t="s">
        <v>874</v>
      </c>
    </row>
    <row r="93" spans="1:105" ht="12" customHeight="1" x14ac:dyDescent="0.25">
      <c r="A93" s="59" t="s">
        <v>160</v>
      </c>
      <c r="B93" s="299">
        <v>0.76266261869235796</v>
      </c>
      <c r="C93" s="299">
        <v>0.8205092978540055</v>
      </c>
      <c r="D93" s="299">
        <v>0.7858600323364402</v>
      </c>
      <c r="E93" s="299">
        <v>0.95852786750550123</v>
      </c>
      <c r="F93" s="299">
        <v>0.81220277093802695</v>
      </c>
      <c r="G93" s="299">
        <v>0.89485249410916112</v>
      </c>
      <c r="H93" s="299">
        <v>0.98094035163050119</v>
      </c>
      <c r="I93" s="299">
        <v>0.70895062052469093</v>
      </c>
      <c r="J93" s="299">
        <v>0.67654115195340259</v>
      </c>
      <c r="K93" s="299">
        <v>0.48026427638099661</v>
      </c>
      <c r="L93" s="299">
        <v>0.4713855726468133</v>
      </c>
      <c r="M93" s="299">
        <v>0.40353048517638967</v>
      </c>
      <c r="N93" s="299">
        <v>0.41411033978130862</v>
      </c>
      <c r="O93" s="299">
        <v>0.38269541046574829</v>
      </c>
      <c r="P93" s="299">
        <v>0.31749863698202602</v>
      </c>
      <c r="Q93" s="299">
        <v>0.30442365667842292</v>
      </c>
      <c r="R93" s="299">
        <v>0.32251796268832839</v>
      </c>
      <c r="S93" s="299">
        <v>0.2886098297436796</v>
      </c>
      <c r="T93" s="299">
        <v>0.30644078940888059</v>
      </c>
      <c r="U93" s="299">
        <v>0.37878302138604431</v>
      </c>
      <c r="V93" s="299">
        <v>0.28752482886379682</v>
      </c>
      <c r="W93" s="299">
        <v>0.28813900674032972</v>
      </c>
      <c r="DA93" s="71" t="s">
        <v>875</v>
      </c>
    </row>
    <row r="94" spans="1:105" ht="12" customHeight="1" x14ac:dyDescent="0.25">
      <c r="A94" s="59" t="s">
        <v>70</v>
      </c>
      <c r="B94" s="299">
        <v>4.312630623066859</v>
      </c>
      <c r="C94" s="299">
        <v>4.8389595306805786</v>
      </c>
      <c r="D94" s="299">
        <v>4.5134593141275667</v>
      </c>
      <c r="E94" s="299">
        <v>3.5549802683700591</v>
      </c>
      <c r="F94" s="299">
        <v>3.533688181104762</v>
      </c>
      <c r="G94" s="299">
        <v>4.4648912554687614</v>
      </c>
      <c r="H94" s="299">
        <v>4.4124449753590831</v>
      </c>
      <c r="I94" s="299">
        <v>3.2529983401308629</v>
      </c>
      <c r="J94" s="299">
        <v>3.0678906582842949</v>
      </c>
      <c r="K94" s="299">
        <v>2.0159757426329161</v>
      </c>
      <c r="L94" s="299">
        <v>0.94884719103964399</v>
      </c>
      <c r="M94" s="299">
        <v>0.48188869931316969</v>
      </c>
      <c r="N94" s="299">
        <v>0.39532929450338061</v>
      </c>
      <c r="O94" s="299">
        <v>0.72525855185260235</v>
      </c>
      <c r="P94" s="299">
        <v>0.36754421705655871</v>
      </c>
      <c r="Q94" s="299">
        <v>0.31296836070123568</v>
      </c>
      <c r="R94" s="299">
        <v>0.28790398307348458</v>
      </c>
      <c r="S94" s="299">
        <v>0.3665417974931699</v>
      </c>
      <c r="T94" s="299">
        <v>0.38586306018077249</v>
      </c>
      <c r="U94" s="299">
        <v>0.23505877385952861</v>
      </c>
      <c r="V94" s="299">
        <v>6.542377732586524E-2</v>
      </c>
      <c r="W94" s="299">
        <v>3.3534734677118632E-3</v>
      </c>
      <c r="DA94" s="71" t="s">
        <v>876</v>
      </c>
    </row>
    <row r="95" spans="1:105" ht="12" customHeight="1" x14ac:dyDescent="0.25">
      <c r="A95" s="59" t="s">
        <v>162</v>
      </c>
      <c r="B95" s="299">
        <v>22.4794400288087</v>
      </c>
      <c r="C95" s="299">
        <v>21.60505119660516</v>
      </c>
      <c r="D95" s="299">
        <v>21.52124163530641</v>
      </c>
      <c r="E95" s="299">
        <v>15.33867727838795</v>
      </c>
      <c r="F95" s="299">
        <v>16.302147703635821</v>
      </c>
      <c r="G95" s="299">
        <v>19.17154658223518</v>
      </c>
      <c r="H95" s="299">
        <v>18.474994103649369</v>
      </c>
      <c r="I95" s="299">
        <v>14.416965116111831</v>
      </c>
      <c r="J95" s="299">
        <v>15.30464261607616</v>
      </c>
      <c r="K95" s="299">
        <v>15.84577372752535</v>
      </c>
      <c r="L95" s="299">
        <v>12.32471386058797</v>
      </c>
      <c r="M95" s="299">
        <v>15.17476789247443</v>
      </c>
      <c r="N95" s="299">
        <v>16.01451476964883</v>
      </c>
      <c r="O95" s="299">
        <v>15.17240535395123</v>
      </c>
      <c r="P95" s="299">
        <v>13.927197623737669</v>
      </c>
      <c r="Q95" s="299">
        <v>15.850495403165301</v>
      </c>
      <c r="R95" s="299">
        <v>15.393430609922479</v>
      </c>
      <c r="S95" s="299">
        <v>15.670676044537331</v>
      </c>
      <c r="T95" s="299">
        <v>14.83968439978711</v>
      </c>
      <c r="U95" s="299">
        <v>12.756800873124149</v>
      </c>
      <c r="V95" s="299">
        <v>9.0128512752771197</v>
      </c>
      <c r="W95" s="299">
        <v>9.7714654705678985</v>
      </c>
      <c r="DA95" s="71" t="s">
        <v>877</v>
      </c>
    </row>
    <row r="96" spans="1:105" ht="12" customHeight="1" x14ac:dyDescent="0.25">
      <c r="A96" s="60" t="s">
        <v>527</v>
      </c>
      <c r="B96" s="264">
        <v>0</v>
      </c>
      <c r="C96" s="264">
        <v>0</v>
      </c>
      <c r="D96" s="264">
        <v>0</v>
      </c>
      <c r="E96" s="264">
        <v>0</v>
      </c>
      <c r="F96" s="264">
        <v>0</v>
      </c>
      <c r="G96" s="264">
        <v>0</v>
      </c>
      <c r="H96" s="264">
        <v>0</v>
      </c>
      <c r="I96" s="264">
        <v>0</v>
      </c>
      <c r="J96" s="264">
        <v>0</v>
      </c>
      <c r="K96" s="264">
        <v>0</v>
      </c>
      <c r="L96" s="264">
        <v>0</v>
      </c>
      <c r="M96" s="264">
        <v>0</v>
      </c>
      <c r="N96" s="264">
        <v>0</v>
      </c>
      <c r="O96" s="264">
        <v>0</v>
      </c>
      <c r="P96" s="264">
        <v>0</v>
      </c>
      <c r="Q96" s="264">
        <v>0</v>
      </c>
      <c r="R96" s="264">
        <v>0</v>
      </c>
      <c r="S96" s="264">
        <v>0</v>
      </c>
      <c r="T96" s="264">
        <v>0</v>
      </c>
      <c r="U96" s="264">
        <v>0</v>
      </c>
      <c r="V96" s="264">
        <v>0</v>
      </c>
      <c r="W96" s="264">
        <v>0</v>
      </c>
      <c r="DA96" s="72" t="s">
        <v>878</v>
      </c>
    </row>
    <row r="97" spans="1:105" ht="12" customHeight="1" x14ac:dyDescent="0.25">
      <c r="A97" s="57" t="s">
        <v>529</v>
      </c>
      <c r="B97" s="296">
        <f t="shared" ref="B97:W97" si="2">B98+B102+B113</f>
        <v>35.313128051114305</v>
      </c>
      <c r="C97" s="296">
        <f t="shared" si="2"/>
        <v>27.624069872378406</v>
      </c>
      <c r="D97" s="296">
        <f t="shared" si="2"/>
        <v>37.32650011788644</v>
      </c>
      <c r="E97" s="296">
        <f t="shared" si="2"/>
        <v>24.408124846779423</v>
      </c>
      <c r="F97" s="296">
        <f t="shared" si="2"/>
        <v>25.397089582241726</v>
      </c>
      <c r="G97" s="296">
        <f t="shared" si="2"/>
        <v>27.187647941197341</v>
      </c>
      <c r="H97" s="296">
        <f t="shared" si="2"/>
        <v>27.783667105756727</v>
      </c>
      <c r="I97" s="296">
        <f t="shared" si="2"/>
        <v>23.316476285898968</v>
      </c>
      <c r="J97" s="296">
        <f t="shared" si="2"/>
        <v>22.327759420774029</v>
      </c>
      <c r="K97" s="296">
        <f t="shared" si="2"/>
        <v>17.372605428999414</v>
      </c>
      <c r="L97" s="296">
        <f t="shared" si="2"/>
        <v>17.982121189924669</v>
      </c>
      <c r="M97" s="296">
        <f t="shared" si="2"/>
        <v>17.6090560583824</v>
      </c>
      <c r="N97" s="296">
        <f t="shared" si="2"/>
        <v>18.061886808259089</v>
      </c>
      <c r="O97" s="296">
        <f t="shared" si="2"/>
        <v>18.389641596931373</v>
      </c>
      <c r="P97" s="296">
        <f t="shared" si="2"/>
        <v>17.34846735642418</v>
      </c>
      <c r="Q97" s="296">
        <f t="shared" si="2"/>
        <v>18.622892182824089</v>
      </c>
      <c r="R97" s="296">
        <f t="shared" si="2"/>
        <v>17.601839619075353</v>
      </c>
      <c r="S97" s="296">
        <f t="shared" si="2"/>
        <v>18.38227307275406</v>
      </c>
      <c r="T97" s="296">
        <f t="shared" si="2"/>
        <v>17.537013459462145</v>
      </c>
      <c r="U97" s="296">
        <f t="shared" si="2"/>
        <v>14.483461560085548</v>
      </c>
      <c r="V97" s="296">
        <f t="shared" si="2"/>
        <v>10.107476232075189</v>
      </c>
      <c r="W97" s="296">
        <f t="shared" si="2"/>
        <v>11.129427921631205</v>
      </c>
      <c r="DA97" s="70"/>
    </row>
    <row r="98" spans="1:105" ht="12" customHeight="1" x14ac:dyDescent="0.25">
      <c r="A98" s="60" t="s">
        <v>530</v>
      </c>
      <c r="B98" s="264">
        <v>9.2954529011460636</v>
      </c>
      <c r="C98" s="264">
        <v>5.589510759263046</v>
      </c>
      <c r="D98" s="264">
        <v>5.6347293117476278</v>
      </c>
      <c r="E98" s="264">
        <v>4.0024859535349826</v>
      </c>
      <c r="F98" s="264">
        <v>4.2692576965683342</v>
      </c>
      <c r="G98" s="264">
        <v>5.364863507507958</v>
      </c>
      <c r="H98" s="264">
        <v>4.8836813921394366</v>
      </c>
      <c r="I98" s="264">
        <v>3.786035802381067</v>
      </c>
      <c r="J98" s="264">
        <v>4.0468065263104567</v>
      </c>
      <c r="K98" s="264">
        <v>4.0302697269609453</v>
      </c>
      <c r="L98" s="264">
        <v>3.0715463739316089</v>
      </c>
      <c r="M98" s="264">
        <v>3.7056509238819109</v>
      </c>
      <c r="N98" s="264">
        <v>3.9011170966213271</v>
      </c>
      <c r="O98" s="264">
        <v>3.6961639915771731</v>
      </c>
      <c r="P98" s="264">
        <v>3.3313425539357189</v>
      </c>
      <c r="Q98" s="264">
        <v>3.7613439642200581</v>
      </c>
      <c r="R98" s="264">
        <v>3.6485992760313848</v>
      </c>
      <c r="S98" s="264">
        <v>3.67815594888109</v>
      </c>
      <c r="T98" s="264">
        <v>3.5058639634631148</v>
      </c>
      <c r="U98" s="264">
        <v>3.0879627952480062</v>
      </c>
      <c r="V98" s="264">
        <v>2.2153399185309208</v>
      </c>
      <c r="W98" s="264">
        <v>2.37190498570033</v>
      </c>
      <c r="DA98" s="72" t="s">
        <v>879</v>
      </c>
    </row>
    <row r="99" spans="1:105" ht="12" customHeight="1" x14ac:dyDescent="0.25">
      <c r="A99" s="59" t="s">
        <v>33</v>
      </c>
      <c r="B99" s="232">
        <v>3.737950128971343</v>
      </c>
      <c r="C99" s="232">
        <v>0.1497093403374759</v>
      </c>
      <c r="D99" s="232">
        <v>0.15877224555269839</v>
      </c>
      <c r="E99" s="232">
        <v>0.13973261644661489</v>
      </c>
      <c r="F99" s="232">
        <v>0.21312071093580309</v>
      </c>
      <c r="G99" s="232">
        <v>0.25263671672542892</v>
      </c>
      <c r="H99" s="232">
        <v>0.21708425373498699</v>
      </c>
      <c r="I99" s="232">
        <v>0.22253055125681739</v>
      </c>
      <c r="J99" s="232">
        <v>0.25888810761869929</v>
      </c>
      <c r="K99" s="232">
        <v>0.121314592628947</v>
      </c>
      <c r="L99" s="232">
        <v>0.1489473364505797</v>
      </c>
      <c r="M99" s="232">
        <v>0.1347896467434774</v>
      </c>
      <c r="N99" s="232">
        <v>0.13256295682034619</v>
      </c>
      <c r="O99" s="232">
        <v>0.10188871592403879</v>
      </c>
      <c r="P99" s="232">
        <v>7.6662432228158217E-2</v>
      </c>
      <c r="Q99" s="232">
        <v>4.9175605599318002E-2</v>
      </c>
      <c r="R99" s="232">
        <v>3.0215216285026311E-2</v>
      </c>
      <c r="S99" s="232">
        <v>1.534666988102187E-2</v>
      </c>
      <c r="T99" s="232">
        <v>3.1066130177409512E-2</v>
      </c>
      <c r="U99" s="232">
        <v>4.1709221176552347E-2</v>
      </c>
      <c r="V99" s="232">
        <v>1.9175782931163749E-2</v>
      </c>
      <c r="W99" s="232">
        <v>4.0641279289370093E-2</v>
      </c>
      <c r="DA99" s="71" t="s">
        <v>880</v>
      </c>
    </row>
    <row r="100" spans="1:105" ht="12" customHeight="1" x14ac:dyDescent="0.25">
      <c r="A100" s="59" t="s">
        <v>160</v>
      </c>
      <c r="B100" s="232">
        <v>0.18236300225928659</v>
      </c>
      <c r="C100" s="232">
        <v>0.19903215546432579</v>
      </c>
      <c r="D100" s="232">
        <v>0.19291326418057389</v>
      </c>
      <c r="E100" s="232">
        <v>0.22718967367432549</v>
      </c>
      <c r="F100" s="232">
        <v>0.1924937615324247</v>
      </c>
      <c r="G100" s="232">
        <v>0.22797756970638439</v>
      </c>
      <c r="H100" s="232">
        <v>0.23528314450206661</v>
      </c>
      <c r="I100" s="232">
        <v>0.16702124373921079</v>
      </c>
      <c r="J100" s="232">
        <v>0.16035624942965071</v>
      </c>
      <c r="K100" s="232">
        <v>0.11499002443498831</v>
      </c>
      <c r="L100" s="232">
        <v>0.1076633569540614</v>
      </c>
      <c r="M100" s="232">
        <v>9.2497354250737324E-2</v>
      </c>
      <c r="N100" s="232">
        <v>9.4992564802117804E-2</v>
      </c>
      <c r="O100" s="232">
        <v>8.842839868254132E-2</v>
      </c>
      <c r="P100" s="232">
        <v>7.2543245818737889E-2</v>
      </c>
      <c r="Q100" s="232">
        <v>6.9952183712655269E-2</v>
      </c>
      <c r="R100" s="232">
        <v>7.4255387753502405E-2</v>
      </c>
      <c r="S100" s="232">
        <v>6.6238725888065703E-2</v>
      </c>
      <c r="T100" s="232">
        <v>7.0303115666038113E-2</v>
      </c>
      <c r="U100" s="232">
        <v>8.7843002790082461E-2</v>
      </c>
      <c r="V100" s="232">
        <v>6.7895288338283399E-2</v>
      </c>
      <c r="W100" s="232">
        <v>6.6774793216798134E-2</v>
      </c>
      <c r="DA100" s="71" t="s">
        <v>881</v>
      </c>
    </row>
    <row r="101" spans="1:105" ht="12" customHeight="1" x14ac:dyDescent="0.25">
      <c r="A101" s="59" t="s">
        <v>162</v>
      </c>
      <c r="B101" s="232">
        <v>5.3751397699154326</v>
      </c>
      <c r="C101" s="232">
        <v>5.2407692634612442</v>
      </c>
      <c r="D101" s="232">
        <v>5.2830438020143564</v>
      </c>
      <c r="E101" s="232">
        <v>3.6355636634140418</v>
      </c>
      <c r="F101" s="232">
        <v>3.8636432241001071</v>
      </c>
      <c r="G101" s="232">
        <v>4.8842492210761446</v>
      </c>
      <c r="H101" s="232">
        <v>4.4313139939023829</v>
      </c>
      <c r="I101" s="232">
        <v>3.3964840073850389</v>
      </c>
      <c r="J101" s="232">
        <v>3.6275621692621072</v>
      </c>
      <c r="K101" s="232">
        <v>3.7939651098970102</v>
      </c>
      <c r="L101" s="232">
        <v>2.8149356805269679</v>
      </c>
      <c r="M101" s="232">
        <v>3.4783639228876959</v>
      </c>
      <c r="N101" s="232">
        <v>3.673561574998863</v>
      </c>
      <c r="O101" s="232">
        <v>3.5058468769705931</v>
      </c>
      <c r="P101" s="232">
        <v>3.1821368758888231</v>
      </c>
      <c r="Q101" s="232">
        <v>3.6422161749080848</v>
      </c>
      <c r="R101" s="232">
        <v>3.5441286719928562</v>
      </c>
      <c r="S101" s="232">
        <v>3.5965705531120018</v>
      </c>
      <c r="T101" s="232">
        <v>3.4044947176196678</v>
      </c>
      <c r="U101" s="232">
        <v>2.9584105712813709</v>
      </c>
      <c r="V101" s="232">
        <v>2.1282688472614741</v>
      </c>
      <c r="W101" s="232">
        <v>2.2644889131941621</v>
      </c>
      <c r="DA101" s="71" t="s">
        <v>882</v>
      </c>
    </row>
    <row r="102" spans="1:105" ht="12" customHeight="1" x14ac:dyDescent="0.25">
      <c r="A102" s="60" t="s">
        <v>535</v>
      </c>
      <c r="B102" s="264">
        <v>26.017675149968241</v>
      </c>
      <c r="C102" s="264">
        <v>22.03455911311536</v>
      </c>
      <c r="D102" s="264">
        <v>31.691770806138809</v>
      </c>
      <c r="E102" s="264">
        <v>20.40563889324444</v>
      </c>
      <c r="F102" s="264">
        <v>21.127831885673391</v>
      </c>
      <c r="G102" s="264">
        <v>21.822784433689382</v>
      </c>
      <c r="H102" s="264">
        <v>22.899985713617291</v>
      </c>
      <c r="I102" s="264">
        <v>19.5304404835179</v>
      </c>
      <c r="J102" s="264">
        <v>18.280952894463571</v>
      </c>
      <c r="K102" s="264">
        <v>13.34233570203847</v>
      </c>
      <c r="L102" s="264">
        <v>14.91057481599306</v>
      </c>
      <c r="M102" s="264">
        <v>13.90340513450049</v>
      </c>
      <c r="N102" s="264">
        <v>14.16076971163776</v>
      </c>
      <c r="O102" s="264">
        <v>14.6934776053542</v>
      </c>
      <c r="P102" s="264">
        <v>14.01712480248846</v>
      </c>
      <c r="Q102" s="264">
        <v>14.86154821860403</v>
      </c>
      <c r="R102" s="264">
        <v>13.953240343043969</v>
      </c>
      <c r="S102" s="264">
        <v>14.704117123872971</v>
      </c>
      <c r="T102" s="264">
        <v>14.031149495999029</v>
      </c>
      <c r="U102" s="264">
        <v>11.395498764837541</v>
      </c>
      <c r="V102" s="264">
        <v>7.8921363135442686</v>
      </c>
      <c r="W102" s="264">
        <v>8.7575229359308757</v>
      </c>
      <c r="DA102" s="72" t="s">
        <v>883</v>
      </c>
    </row>
    <row r="103" spans="1:105" ht="12" customHeight="1" x14ac:dyDescent="0.25">
      <c r="A103" s="64" t="s">
        <v>30</v>
      </c>
      <c r="B103" s="231">
        <v>0</v>
      </c>
      <c r="C103" s="231">
        <v>0</v>
      </c>
      <c r="D103" s="231">
        <v>13.39591346939129</v>
      </c>
      <c r="E103" s="231">
        <v>0</v>
      </c>
      <c r="F103" s="231">
        <v>0</v>
      </c>
      <c r="G103" s="231">
        <v>9.2793028545886518</v>
      </c>
      <c r="H103" s="231">
        <v>1.033900965004914</v>
      </c>
      <c r="I103" s="231">
        <v>0.43866428484168368</v>
      </c>
      <c r="J103" s="231">
        <v>0.7446650148143682</v>
      </c>
      <c r="K103" s="231">
        <v>0.35145984955291371</v>
      </c>
      <c r="L103" s="231">
        <v>0.18490768859866111</v>
      </c>
      <c r="M103" s="231">
        <v>0.25290355452022523</v>
      </c>
      <c r="N103" s="231">
        <v>0.1713172439956106</v>
      </c>
      <c r="O103" s="231">
        <v>0.65194203368871306</v>
      </c>
      <c r="P103" s="231">
        <v>0.51082810803065137</v>
      </c>
      <c r="Q103" s="231">
        <v>0</v>
      </c>
      <c r="R103" s="231">
        <v>0.22299719944222421</v>
      </c>
      <c r="S103" s="231">
        <v>7.7030442538032588E-3</v>
      </c>
      <c r="T103" s="231">
        <v>1.7578499529416092E-2</v>
      </c>
      <c r="U103" s="231">
        <v>7.9235236936440277E-3</v>
      </c>
      <c r="V103" s="231">
        <v>0</v>
      </c>
      <c r="W103" s="231">
        <v>0</v>
      </c>
      <c r="DA103" s="73" t="s">
        <v>884</v>
      </c>
    </row>
    <row r="104" spans="1:105" ht="12" customHeight="1" x14ac:dyDescent="0.25">
      <c r="A104" s="64" t="s">
        <v>32</v>
      </c>
      <c r="B104" s="231">
        <v>0</v>
      </c>
      <c r="C104" s="231">
        <v>0</v>
      </c>
      <c r="D104" s="231">
        <v>0</v>
      </c>
      <c r="E104" s="231">
        <v>0</v>
      </c>
      <c r="F104" s="231">
        <v>0</v>
      </c>
      <c r="G104" s="231">
        <v>0</v>
      </c>
      <c r="H104" s="231">
        <v>0</v>
      </c>
      <c r="I104" s="231">
        <v>0</v>
      </c>
      <c r="J104" s="231">
        <v>0</v>
      </c>
      <c r="K104" s="231">
        <v>0</v>
      </c>
      <c r="L104" s="231">
        <v>0</v>
      </c>
      <c r="M104" s="231">
        <v>0</v>
      </c>
      <c r="N104" s="231">
        <v>0</v>
      </c>
      <c r="O104" s="231">
        <v>0</v>
      </c>
      <c r="P104" s="231">
        <v>0</v>
      </c>
      <c r="Q104" s="231">
        <v>0</v>
      </c>
      <c r="R104" s="231">
        <v>0</v>
      </c>
      <c r="S104" s="231">
        <v>0</v>
      </c>
      <c r="T104" s="231">
        <v>0</v>
      </c>
      <c r="U104" s="231">
        <v>0</v>
      </c>
      <c r="V104" s="231">
        <v>0</v>
      </c>
      <c r="W104" s="231">
        <v>0</v>
      </c>
      <c r="DA104" s="73" t="s">
        <v>885</v>
      </c>
    </row>
    <row r="105" spans="1:105" ht="12" customHeight="1" x14ac:dyDescent="0.25">
      <c r="A105" s="64" t="s">
        <v>33</v>
      </c>
      <c r="B105" s="231">
        <v>9.4176391822817465</v>
      </c>
      <c r="C105" s="231">
        <v>0.48774669071615162</v>
      </c>
      <c r="D105" s="231">
        <v>0.43081797923021609</v>
      </c>
      <c r="E105" s="231">
        <v>0.58850014538704798</v>
      </c>
      <c r="F105" s="231">
        <v>0.8817308946330239</v>
      </c>
      <c r="G105" s="231">
        <v>0.48735260812364989</v>
      </c>
      <c r="H105" s="231">
        <v>0.79884905886651736</v>
      </c>
      <c r="I105" s="231">
        <v>0.93324319059984417</v>
      </c>
      <c r="J105" s="231">
        <v>0.9509773189606826</v>
      </c>
      <c r="K105" s="231">
        <v>0.34921295933894619</v>
      </c>
      <c r="L105" s="231">
        <v>0.66702399876429097</v>
      </c>
      <c r="M105" s="231">
        <v>0.48215237368725378</v>
      </c>
      <c r="N105" s="231">
        <v>0.46457299781679551</v>
      </c>
      <c r="O105" s="231">
        <v>0.37028144737378588</v>
      </c>
      <c r="P105" s="231">
        <v>0.30317084046174853</v>
      </c>
      <c r="Q105" s="231">
        <v>0.1906538326126708</v>
      </c>
      <c r="R105" s="231">
        <v>0.1115366364443427</v>
      </c>
      <c r="S105" s="231">
        <v>5.9947948264666609E-2</v>
      </c>
      <c r="T105" s="231">
        <v>0.1211186496672268</v>
      </c>
      <c r="U105" s="231">
        <v>0.15114421149104551</v>
      </c>
      <c r="V105" s="231">
        <v>6.7840526147564764E-2</v>
      </c>
      <c r="W105" s="231">
        <v>0.15000615970731851</v>
      </c>
      <c r="DA105" s="73" t="s">
        <v>886</v>
      </c>
    </row>
    <row r="106" spans="1:105" ht="12" customHeight="1" x14ac:dyDescent="0.25">
      <c r="A106" s="64" t="s">
        <v>160</v>
      </c>
      <c r="B106" s="231">
        <v>0.45945742886308022</v>
      </c>
      <c r="C106" s="231">
        <v>0.64843833360694281</v>
      </c>
      <c r="D106" s="231">
        <v>0.52345737349538413</v>
      </c>
      <c r="E106" s="231">
        <v>0.95683570083909009</v>
      </c>
      <c r="F106" s="231">
        <v>0.79639231598841043</v>
      </c>
      <c r="G106" s="231">
        <v>0.43978351456668691</v>
      </c>
      <c r="H106" s="231">
        <v>0.86581921681930984</v>
      </c>
      <c r="I106" s="231">
        <v>0.70044961253543836</v>
      </c>
      <c r="J106" s="231">
        <v>0.58903886147524642</v>
      </c>
      <c r="K106" s="231">
        <v>0.33100722557113332</v>
      </c>
      <c r="L106" s="231">
        <v>0.48214385424551032</v>
      </c>
      <c r="M106" s="231">
        <v>0.33086976625630121</v>
      </c>
      <c r="N106" s="231">
        <v>0.33290582572199162</v>
      </c>
      <c r="O106" s="231">
        <v>0.32136429590033111</v>
      </c>
      <c r="P106" s="231">
        <v>0.28688102067040772</v>
      </c>
      <c r="Q106" s="231">
        <v>0.27120463005804529</v>
      </c>
      <c r="R106" s="231">
        <v>0.27410679803740101</v>
      </c>
      <c r="S106" s="231">
        <v>0.25874510518830518</v>
      </c>
      <c r="T106" s="231">
        <v>0.27409330960253619</v>
      </c>
      <c r="U106" s="231">
        <v>0.31832196855252309</v>
      </c>
      <c r="V106" s="231">
        <v>0.24020151356241021</v>
      </c>
      <c r="W106" s="231">
        <v>0.24646444380804941</v>
      </c>
      <c r="DA106" s="73" t="s">
        <v>887</v>
      </c>
    </row>
    <row r="107" spans="1:105" ht="12" customHeight="1" x14ac:dyDescent="0.25">
      <c r="A107" s="64" t="s">
        <v>70</v>
      </c>
      <c r="B107" s="231">
        <v>2.598095316521297</v>
      </c>
      <c r="C107" s="231">
        <v>3.8241697719606549</v>
      </c>
      <c r="D107" s="231">
        <v>3.006392309998561</v>
      </c>
      <c r="E107" s="231">
        <v>3.548704374560586</v>
      </c>
      <c r="F107" s="231">
        <v>3.464900903109116</v>
      </c>
      <c r="G107" s="231">
        <v>2.1943120027205119</v>
      </c>
      <c r="H107" s="231">
        <v>3.8946095412157691</v>
      </c>
      <c r="I107" s="231">
        <v>3.2139917237631228</v>
      </c>
      <c r="J107" s="231">
        <v>2.6710966735262129</v>
      </c>
      <c r="K107" s="231">
        <v>1.3894486227792029</v>
      </c>
      <c r="L107" s="231">
        <v>0.97050242587854618</v>
      </c>
      <c r="M107" s="231">
        <v>0.39511860233708651</v>
      </c>
      <c r="N107" s="231">
        <v>0.31780762897212872</v>
      </c>
      <c r="O107" s="231">
        <v>0.60902795666703058</v>
      </c>
      <c r="P107" s="231">
        <v>0.33210051272333668</v>
      </c>
      <c r="Q107" s="231">
        <v>0.27881692707447059</v>
      </c>
      <c r="R107" s="231">
        <v>0.24468850753205751</v>
      </c>
      <c r="S107" s="231">
        <v>0.32861284049996098</v>
      </c>
      <c r="T107" s="231">
        <v>0.34513187171435189</v>
      </c>
      <c r="U107" s="231">
        <v>0.19753887422596139</v>
      </c>
      <c r="V107" s="231">
        <v>5.4655767986170022E-2</v>
      </c>
      <c r="W107" s="231">
        <v>2.868448747689014E-3</v>
      </c>
      <c r="DA107" s="73" t="s">
        <v>888</v>
      </c>
    </row>
    <row r="108" spans="1:105" ht="12" customHeight="1" x14ac:dyDescent="0.25">
      <c r="A108" s="64" t="s">
        <v>34</v>
      </c>
      <c r="B108" s="231">
        <v>0</v>
      </c>
      <c r="C108" s="231">
        <v>0</v>
      </c>
      <c r="D108" s="231">
        <v>0</v>
      </c>
      <c r="E108" s="231">
        <v>0</v>
      </c>
      <c r="F108" s="231">
        <v>0</v>
      </c>
      <c r="G108" s="231">
        <v>0</v>
      </c>
      <c r="H108" s="231">
        <v>0</v>
      </c>
      <c r="I108" s="231">
        <v>0</v>
      </c>
      <c r="J108" s="231">
        <v>0</v>
      </c>
      <c r="K108" s="231">
        <v>0</v>
      </c>
      <c r="L108" s="231">
        <v>0</v>
      </c>
      <c r="M108" s="231">
        <v>0</v>
      </c>
      <c r="N108" s="231">
        <v>0</v>
      </c>
      <c r="O108" s="231">
        <v>0</v>
      </c>
      <c r="P108" s="231">
        <v>0</v>
      </c>
      <c r="Q108" s="231">
        <v>0</v>
      </c>
      <c r="R108" s="231">
        <v>0</v>
      </c>
      <c r="S108" s="231">
        <v>0</v>
      </c>
      <c r="T108" s="231">
        <v>0</v>
      </c>
      <c r="U108" s="231">
        <v>0</v>
      </c>
      <c r="V108" s="231">
        <v>0</v>
      </c>
      <c r="W108" s="231">
        <v>0</v>
      </c>
      <c r="DA108" s="73" t="s">
        <v>889</v>
      </c>
    </row>
    <row r="109" spans="1:105" ht="12" customHeight="1" x14ac:dyDescent="0.25">
      <c r="A109" s="64" t="s">
        <v>162</v>
      </c>
      <c r="B109" s="231">
        <v>13.542483222302121</v>
      </c>
      <c r="C109" s="231">
        <v>17.074204316831619</v>
      </c>
      <c r="D109" s="231">
        <v>14.33518967402336</v>
      </c>
      <c r="E109" s="231">
        <v>15.31159867245772</v>
      </c>
      <c r="F109" s="231">
        <v>15.98480777194284</v>
      </c>
      <c r="G109" s="231">
        <v>9.4220334536898758</v>
      </c>
      <c r="H109" s="231">
        <v>16.306806931710781</v>
      </c>
      <c r="I109" s="231">
        <v>14.244091671777809</v>
      </c>
      <c r="J109" s="231">
        <v>13.325175025687059</v>
      </c>
      <c r="K109" s="231">
        <v>10.921207044796271</v>
      </c>
      <c r="L109" s="231">
        <v>12.605996848506051</v>
      </c>
      <c r="M109" s="231">
        <v>12.442360837699621</v>
      </c>
      <c r="N109" s="231">
        <v>12.87416601513123</v>
      </c>
      <c r="O109" s="231">
        <v>12.74086187172434</v>
      </c>
      <c r="P109" s="231">
        <v>12.584144320602309</v>
      </c>
      <c r="Q109" s="231">
        <v>14.12087282885884</v>
      </c>
      <c r="R109" s="231">
        <v>13.082818520016231</v>
      </c>
      <c r="S109" s="231">
        <v>14.049108185666229</v>
      </c>
      <c r="T109" s="231">
        <v>13.273227165485491</v>
      </c>
      <c r="U109" s="231">
        <v>10.720570186874371</v>
      </c>
      <c r="V109" s="231">
        <v>7.5294385058481241</v>
      </c>
      <c r="W109" s="231">
        <v>8.3581838836678184</v>
      </c>
      <c r="DA109" s="73" t="s">
        <v>890</v>
      </c>
    </row>
    <row r="110" spans="1:105" ht="12" customHeight="1" x14ac:dyDescent="0.25">
      <c r="A110" s="64" t="s">
        <v>36</v>
      </c>
      <c r="B110" s="231">
        <v>0</v>
      </c>
      <c r="C110" s="231">
        <v>0</v>
      </c>
      <c r="D110" s="231">
        <v>0</v>
      </c>
      <c r="E110" s="231">
        <v>0</v>
      </c>
      <c r="F110" s="231">
        <v>0</v>
      </c>
      <c r="G110" s="231">
        <v>0</v>
      </c>
      <c r="H110" s="231">
        <v>0</v>
      </c>
      <c r="I110" s="231">
        <v>0</v>
      </c>
      <c r="J110" s="231">
        <v>0</v>
      </c>
      <c r="K110" s="231">
        <v>0</v>
      </c>
      <c r="L110" s="231">
        <v>0</v>
      </c>
      <c r="M110" s="231">
        <v>0</v>
      </c>
      <c r="N110" s="231">
        <v>0</v>
      </c>
      <c r="O110" s="231">
        <v>0</v>
      </c>
      <c r="P110" s="231">
        <v>0</v>
      </c>
      <c r="Q110" s="231">
        <v>0</v>
      </c>
      <c r="R110" s="231">
        <v>0</v>
      </c>
      <c r="S110" s="231">
        <v>0</v>
      </c>
      <c r="T110" s="231">
        <v>0</v>
      </c>
      <c r="U110" s="231">
        <v>0</v>
      </c>
      <c r="V110" s="231">
        <v>0</v>
      </c>
      <c r="W110" s="231">
        <v>0</v>
      </c>
      <c r="DA110" s="73" t="s">
        <v>891</v>
      </c>
    </row>
    <row r="111" spans="1:105" ht="12" customHeight="1" x14ac:dyDescent="0.25">
      <c r="A111" s="64" t="s">
        <v>73</v>
      </c>
      <c r="B111" s="231">
        <v>0</v>
      </c>
      <c r="C111" s="231">
        <v>0</v>
      </c>
      <c r="D111" s="231">
        <v>0</v>
      </c>
      <c r="E111" s="231">
        <v>0</v>
      </c>
      <c r="F111" s="231">
        <v>0</v>
      </c>
      <c r="G111" s="231">
        <v>0</v>
      </c>
      <c r="H111" s="231">
        <v>0</v>
      </c>
      <c r="I111" s="231">
        <v>0</v>
      </c>
      <c r="J111" s="231">
        <v>0</v>
      </c>
      <c r="K111" s="231">
        <v>0</v>
      </c>
      <c r="L111" s="231">
        <v>0</v>
      </c>
      <c r="M111" s="231">
        <v>0</v>
      </c>
      <c r="N111" s="231">
        <v>0</v>
      </c>
      <c r="O111" s="231">
        <v>0</v>
      </c>
      <c r="P111" s="231">
        <v>0</v>
      </c>
      <c r="Q111" s="231">
        <v>0</v>
      </c>
      <c r="R111" s="231">
        <v>1.7092681571721349E-2</v>
      </c>
      <c r="S111" s="231">
        <v>0</v>
      </c>
      <c r="T111" s="231">
        <v>0</v>
      </c>
      <c r="U111" s="231">
        <v>0</v>
      </c>
      <c r="V111" s="231">
        <v>0</v>
      </c>
      <c r="W111" s="231">
        <v>0</v>
      </c>
      <c r="DA111" s="73" t="s">
        <v>892</v>
      </c>
    </row>
    <row r="112" spans="1:105" ht="12" customHeight="1" x14ac:dyDescent="0.25">
      <c r="A112" s="64" t="s">
        <v>79</v>
      </c>
      <c r="B112" s="231">
        <v>0</v>
      </c>
      <c r="C112" s="231">
        <v>0</v>
      </c>
      <c r="D112" s="231">
        <v>0</v>
      </c>
      <c r="E112" s="231">
        <v>0</v>
      </c>
      <c r="F112" s="231">
        <v>0</v>
      </c>
      <c r="G112" s="231">
        <v>0</v>
      </c>
      <c r="H112" s="231">
        <v>0</v>
      </c>
      <c r="I112" s="231">
        <v>0</v>
      </c>
      <c r="J112" s="231">
        <v>0</v>
      </c>
      <c r="K112" s="231">
        <v>0</v>
      </c>
      <c r="L112" s="231">
        <v>0</v>
      </c>
      <c r="M112" s="231">
        <v>0</v>
      </c>
      <c r="N112" s="231">
        <v>0</v>
      </c>
      <c r="O112" s="231">
        <v>0</v>
      </c>
      <c r="P112" s="231">
        <v>0</v>
      </c>
      <c r="Q112" s="231">
        <v>0</v>
      </c>
      <c r="R112" s="231">
        <v>0</v>
      </c>
      <c r="S112" s="231">
        <v>0</v>
      </c>
      <c r="T112" s="231">
        <v>0</v>
      </c>
      <c r="U112" s="231">
        <v>0</v>
      </c>
      <c r="V112" s="231">
        <v>0</v>
      </c>
      <c r="W112" s="231">
        <v>0</v>
      </c>
      <c r="DA112" s="73" t="s">
        <v>893</v>
      </c>
    </row>
    <row r="113" spans="1:105" ht="12" customHeight="1" x14ac:dyDescent="0.25">
      <c r="A113" s="61" t="s">
        <v>547</v>
      </c>
      <c r="B113" s="265">
        <v>0</v>
      </c>
      <c r="C113" s="265">
        <v>0</v>
      </c>
      <c r="D113" s="265">
        <v>0</v>
      </c>
      <c r="E113" s="265">
        <v>0</v>
      </c>
      <c r="F113" s="265">
        <v>0</v>
      </c>
      <c r="G113" s="265">
        <v>0</v>
      </c>
      <c r="H113" s="265">
        <v>0</v>
      </c>
      <c r="I113" s="265">
        <v>0</v>
      </c>
      <c r="J113" s="265">
        <v>0</v>
      </c>
      <c r="K113" s="265">
        <v>0</v>
      </c>
      <c r="L113" s="265">
        <v>0</v>
      </c>
      <c r="M113" s="265">
        <v>0</v>
      </c>
      <c r="N113" s="265">
        <v>0</v>
      </c>
      <c r="O113" s="265">
        <v>0</v>
      </c>
      <c r="P113" s="265">
        <v>0</v>
      </c>
      <c r="Q113" s="265">
        <v>0</v>
      </c>
      <c r="R113" s="265">
        <v>0</v>
      </c>
      <c r="S113" s="265">
        <v>0</v>
      </c>
      <c r="T113" s="265">
        <v>0</v>
      </c>
      <c r="U113" s="265">
        <v>0</v>
      </c>
      <c r="V113" s="265">
        <v>0</v>
      </c>
      <c r="W113" s="265">
        <v>0</v>
      </c>
      <c r="DA113" s="74" t="s">
        <v>894</v>
      </c>
    </row>
    <row r="114" spans="1:105" ht="12" customHeight="1" x14ac:dyDescent="0.25">
      <c r="A114" s="130"/>
      <c r="B114" s="201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201"/>
      <c r="V114" s="201"/>
      <c r="W114" s="201"/>
    </row>
    <row r="115" spans="1:105" ht="15" customHeight="1" x14ac:dyDescent="0.25">
      <c r="A115" s="34" t="s">
        <v>45</v>
      </c>
      <c r="B115" s="225">
        <f t="shared" ref="B115:W115" si="3">B116+B117+B118+B119+B120+B126+B134+B141+B158</f>
        <v>1345.563342993835</v>
      </c>
      <c r="C115" s="225">
        <f t="shared" si="3"/>
        <v>912.04812138889747</v>
      </c>
      <c r="D115" s="225">
        <f t="shared" si="3"/>
        <v>1041.4271378555836</v>
      </c>
      <c r="E115" s="225">
        <f t="shared" si="3"/>
        <v>596.90172723482124</v>
      </c>
      <c r="F115" s="225">
        <f t="shared" si="3"/>
        <v>572.36473282692305</v>
      </c>
      <c r="G115" s="225">
        <f t="shared" si="3"/>
        <v>834.75714623405804</v>
      </c>
      <c r="H115" s="225">
        <f t="shared" si="3"/>
        <v>432.76219238853412</v>
      </c>
      <c r="I115" s="225">
        <f t="shared" si="3"/>
        <v>384.48169013151403</v>
      </c>
      <c r="J115" s="225">
        <f t="shared" si="3"/>
        <v>350.98193066850604</v>
      </c>
      <c r="K115" s="225">
        <f t="shared" si="3"/>
        <v>534.96945175688131</v>
      </c>
      <c r="L115" s="225">
        <f t="shared" si="3"/>
        <v>316.88565974124288</v>
      </c>
      <c r="M115" s="225">
        <f t="shared" si="3"/>
        <v>396.31932833531124</v>
      </c>
      <c r="N115" s="225">
        <f t="shared" si="3"/>
        <v>444.6909671229289</v>
      </c>
      <c r="O115" s="225">
        <f t="shared" si="3"/>
        <v>460.86080448343967</v>
      </c>
      <c r="P115" s="225">
        <f t="shared" si="3"/>
        <v>475.33918938181063</v>
      </c>
      <c r="Q115" s="225">
        <f t="shared" si="3"/>
        <v>450.19099205691197</v>
      </c>
      <c r="R115" s="225">
        <f t="shared" si="3"/>
        <v>490.60817716133477</v>
      </c>
      <c r="S115" s="225">
        <f t="shared" si="3"/>
        <v>478.2148270262071</v>
      </c>
      <c r="T115" s="225">
        <f t="shared" si="3"/>
        <v>445.48472384281143</v>
      </c>
      <c r="U115" s="225">
        <f t="shared" si="3"/>
        <v>436.58511281414275</v>
      </c>
      <c r="V115" s="225">
        <f t="shared" si="3"/>
        <v>340.45104034648534</v>
      </c>
      <c r="W115" s="225">
        <f t="shared" si="3"/>
        <v>428.44094335850082</v>
      </c>
      <c r="DA115" s="89"/>
    </row>
    <row r="116" spans="1:105" ht="12" customHeight="1" x14ac:dyDescent="0.25">
      <c r="A116" s="55" t="s">
        <v>92</v>
      </c>
      <c r="B116" s="261">
        <v>0</v>
      </c>
      <c r="C116" s="261">
        <v>0</v>
      </c>
      <c r="D116" s="261">
        <v>0</v>
      </c>
      <c r="E116" s="261">
        <v>0</v>
      </c>
      <c r="F116" s="261">
        <v>0</v>
      </c>
      <c r="G116" s="261">
        <v>0</v>
      </c>
      <c r="H116" s="261">
        <v>0</v>
      </c>
      <c r="I116" s="261">
        <v>0</v>
      </c>
      <c r="J116" s="261">
        <v>0</v>
      </c>
      <c r="K116" s="261">
        <v>0</v>
      </c>
      <c r="L116" s="261">
        <v>0</v>
      </c>
      <c r="M116" s="261">
        <v>0</v>
      </c>
      <c r="N116" s="261">
        <v>0</v>
      </c>
      <c r="O116" s="261">
        <v>0</v>
      </c>
      <c r="P116" s="261">
        <v>0</v>
      </c>
      <c r="Q116" s="261">
        <v>0</v>
      </c>
      <c r="R116" s="261">
        <v>0</v>
      </c>
      <c r="S116" s="261">
        <v>0</v>
      </c>
      <c r="T116" s="261">
        <v>0</v>
      </c>
      <c r="U116" s="261">
        <v>0</v>
      </c>
      <c r="V116" s="261">
        <v>0</v>
      </c>
      <c r="W116" s="261">
        <v>0</v>
      </c>
      <c r="DA116" s="67" t="s">
        <v>895</v>
      </c>
    </row>
    <row r="117" spans="1:105" ht="12" customHeight="1" x14ac:dyDescent="0.25">
      <c r="A117" s="202" t="s">
        <v>93</v>
      </c>
      <c r="B117" s="226">
        <v>0</v>
      </c>
      <c r="C117" s="226">
        <v>0</v>
      </c>
      <c r="D117" s="226">
        <v>0</v>
      </c>
      <c r="E117" s="226">
        <v>0</v>
      </c>
      <c r="F117" s="226">
        <v>0</v>
      </c>
      <c r="G117" s="226">
        <v>0</v>
      </c>
      <c r="H117" s="226">
        <v>0</v>
      </c>
      <c r="I117" s="226">
        <v>0</v>
      </c>
      <c r="J117" s="226">
        <v>0</v>
      </c>
      <c r="K117" s="226">
        <v>0</v>
      </c>
      <c r="L117" s="226">
        <v>0</v>
      </c>
      <c r="M117" s="226">
        <v>0</v>
      </c>
      <c r="N117" s="226">
        <v>0</v>
      </c>
      <c r="O117" s="226">
        <v>0</v>
      </c>
      <c r="P117" s="226">
        <v>0</v>
      </c>
      <c r="Q117" s="226">
        <v>0</v>
      </c>
      <c r="R117" s="226">
        <v>0</v>
      </c>
      <c r="S117" s="226">
        <v>0</v>
      </c>
      <c r="T117" s="226">
        <v>0</v>
      </c>
      <c r="U117" s="226">
        <v>0</v>
      </c>
      <c r="V117" s="226">
        <v>0</v>
      </c>
      <c r="W117" s="226">
        <v>0</v>
      </c>
      <c r="DA117" s="174" t="s">
        <v>896</v>
      </c>
    </row>
    <row r="118" spans="1:105" ht="12" customHeight="1" x14ac:dyDescent="0.25">
      <c r="A118" s="202" t="s">
        <v>94</v>
      </c>
      <c r="B118" s="226">
        <v>0</v>
      </c>
      <c r="C118" s="226">
        <v>0</v>
      </c>
      <c r="D118" s="226">
        <v>0</v>
      </c>
      <c r="E118" s="226">
        <v>0</v>
      </c>
      <c r="F118" s="226">
        <v>0</v>
      </c>
      <c r="G118" s="226">
        <v>0</v>
      </c>
      <c r="H118" s="226">
        <v>0</v>
      </c>
      <c r="I118" s="226">
        <v>0</v>
      </c>
      <c r="J118" s="226">
        <v>0</v>
      </c>
      <c r="K118" s="226">
        <v>0</v>
      </c>
      <c r="L118" s="226">
        <v>0</v>
      </c>
      <c r="M118" s="226">
        <v>0</v>
      </c>
      <c r="N118" s="226">
        <v>0</v>
      </c>
      <c r="O118" s="226">
        <v>0</v>
      </c>
      <c r="P118" s="226">
        <v>0</v>
      </c>
      <c r="Q118" s="226">
        <v>0</v>
      </c>
      <c r="R118" s="226">
        <v>0</v>
      </c>
      <c r="S118" s="226">
        <v>0</v>
      </c>
      <c r="T118" s="226">
        <v>0</v>
      </c>
      <c r="U118" s="226">
        <v>0</v>
      </c>
      <c r="V118" s="226">
        <v>0</v>
      </c>
      <c r="W118" s="226">
        <v>0</v>
      </c>
      <c r="DA118" s="174" t="s">
        <v>897</v>
      </c>
    </row>
    <row r="119" spans="1:105" ht="12" customHeight="1" x14ac:dyDescent="0.25">
      <c r="A119" s="202" t="s">
        <v>95</v>
      </c>
      <c r="B119" s="226">
        <v>0</v>
      </c>
      <c r="C119" s="226">
        <v>0</v>
      </c>
      <c r="D119" s="226">
        <v>0</v>
      </c>
      <c r="E119" s="226">
        <v>0</v>
      </c>
      <c r="F119" s="226">
        <v>0</v>
      </c>
      <c r="G119" s="226">
        <v>0</v>
      </c>
      <c r="H119" s="226">
        <v>0</v>
      </c>
      <c r="I119" s="226">
        <v>0</v>
      </c>
      <c r="J119" s="226">
        <v>0</v>
      </c>
      <c r="K119" s="226">
        <v>0</v>
      </c>
      <c r="L119" s="226">
        <v>0</v>
      </c>
      <c r="M119" s="226">
        <v>0</v>
      </c>
      <c r="N119" s="226">
        <v>0</v>
      </c>
      <c r="O119" s="226">
        <v>0</v>
      </c>
      <c r="P119" s="226">
        <v>0</v>
      </c>
      <c r="Q119" s="226">
        <v>0</v>
      </c>
      <c r="R119" s="226">
        <v>0</v>
      </c>
      <c r="S119" s="226">
        <v>0</v>
      </c>
      <c r="T119" s="226">
        <v>0</v>
      </c>
      <c r="U119" s="226">
        <v>0</v>
      </c>
      <c r="V119" s="226">
        <v>0</v>
      </c>
      <c r="W119" s="226">
        <v>0</v>
      </c>
      <c r="DA119" s="174" t="s">
        <v>898</v>
      </c>
    </row>
    <row r="120" spans="1:105" ht="12" customHeight="1" x14ac:dyDescent="0.25">
      <c r="A120" s="56" t="s">
        <v>96</v>
      </c>
      <c r="B120" s="262">
        <v>2.121272314064043</v>
      </c>
      <c r="C120" s="262">
        <v>1.68613983258492</v>
      </c>
      <c r="D120" s="262">
        <v>1.4704412134914611</v>
      </c>
      <c r="E120" s="262">
        <v>0.97444470085299961</v>
      </c>
      <c r="F120" s="262">
        <v>0.99739905917686511</v>
      </c>
      <c r="G120" s="262">
        <v>1.246398211574244</v>
      </c>
      <c r="H120" s="262">
        <v>0.74029752650780489</v>
      </c>
      <c r="I120" s="262">
        <v>0.62241481929913001</v>
      </c>
      <c r="J120" s="262">
        <v>0.56789578891205539</v>
      </c>
      <c r="K120" s="262">
        <v>1.146093445976162</v>
      </c>
      <c r="L120" s="262">
        <v>0.506967607175972</v>
      </c>
      <c r="M120" s="262">
        <v>0.74159522525555288</v>
      </c>
      <c r="N120" s="262">
        <v>0.88111923568800354</v>
      </c>
      <c r="O120" s="262">
        <v>0.89130399748257783</v>
      </c>
      <c r="P120" s="262">
        <v>0.92088926817707628</v>
      </c>
      <c r="Q120" s="262">
        <v>0.91309868575042064</v>
      </c>
      <c r="R120" s="262">
        <v>1.0095319917333501</v>
      </c>
      <c r="S120" s="262">
        <v>0.95714090344785929</v>
      </c>
      <c r="T120" s="262">
        <v>0.86631436023580777</v>
      </c>
      <c r="U120" s="262">
        <v>0.85611682361841157</v>
      </c>
      <c r="V120" s="262">
        <v>0.63773794602649092</v>
      </c>
      <c r="W120" s="262">
        <v>0.82906758055705332</v>
      </c>
      <c r="DA120" s="68" t="s">
        <v>899</v>
      </c>
    </row>
    <row r="121" spans="1:105" ht="12" customHeight="1" x14ac:dyDescent="0.25">
      <c r="A121" s="37" t="s">
        <v>160</v>
      </c>
      <c r="B121" s="228">
        <v>6.9607088590051686E-2</v>
      </c>
      <c r="C121" s="228">
        <v>6.169270152510805E-2</v>
      </c>
      <c r="D121" s="228">
        <v>5.180238099956349E-2</v>
      </c>
      <c r="E121" s="228">
        <v>5.7312428281362009E-2</v>
      </c>
      <c r="F121" s="228">
        <v>4.7333977459322898E-2</v>
      </c>
      <c r="G121" s="228">
        <v>5.5582595763046173E-2</v>
      </c>
      <c r="H121" s="228">
        <v>3.7324741077480697E-2</v>
      </c>
      <c r="I121" s="228">
        <v>2.9172539372085839E-2</v>
      </c>
      <c r="J121" s="228">
        <v>2.4041077106481439E-2</v>
      </c>
      <c r="K121" s="228">
        <v>3.3714716293386217E-2</v>
      </c>
      <c r="L121" s="228">
        <v>1.8675786091607291E-2</v>
      </c>
      <c r="M121" s="228">
        <v>1.920981828677713E-2</v>
      </c>
      <c r="N121" s="228">
        <v>2.2210050058855041E-2</v>
      </c>
      <c r="O121" s="228">
        <v>2.192836641384124E-2</v>
      </c>
      <c r="P121" s="228">
        <v>2.0525610522412439E-2</v>
      </c>
      <c r="Q121" s="228">
        <v>1.720645209020899E-2</v>
      </c>
      <c r="R121" s="228">
        <v>2.0717311445645779E-2</v>
      </c>
      <c r="S121" s="228">
        <v>1.730906228266578E-2</v>
      </c>
      <c r="T121" s="228">
        <v>1.7527522921590391E-2</v>
      </c>
      <c r="U121" s="228">
        <v>2.4687331732937579E-2</v>
      </c>
      <c r="V121" s="228">
        <v>1.9715922424854839E-2</v>
      </c>
      <c r="W121" s="228">
        <v>2.374712740656772E-2</v>
      </c>
      <c r="DA121" s="69" t="s">
        <v>900</v>
      </c>
    </row>
    <row r="122" spans="1:105" ht="12" customHeight="1" x14ac:dyDescent="0.25">
      <c r="A122" s="37" t="s">
        <v>162</v>
      </c>
      <c r="B122" s="228">
        <v>2.0516652254739909</v>
      </c>
      <c r="C122" s="228">
        <v>1.6244471310598121</v>
      </c>
      <c r="D122" s="228">
        <v>1.418638832491897</v>
      </c>
      <c r="E122" s="228">
        <v>0.91713227257163765</v>
      </c>
      <c r="F122" s="228">
        <v>0.95006508171754223</v>
      </c>
      <c r="G122" s="228">
        <v>1.190815615811198</v>
      </c>
      <c r="H122" s="228">
        <v>0.70297278543032415</v>
      </c>
      <c r="I122" s="228">
        <v>0.59324227992704415</v>
      </c>
      <c r="J122" s="228">
        <v>0.54385471180557399</v>
      </c>
      <c r="K122" s="228">
        <v>1.1123787296827761</v>
      </c>
      <c r="L122" s="228">
        <v>0.4882918210843647</v>
      </c>
      <c r="M122" s="228">
        <v>0.72238540696877573</v>
      </c>
      <c r="N122" s="228">
        <v>0.85890918562914853</v>
      </c>
      <c r="O122" s="228">
        <v>0.86937563106873661</v>
      </c>
      <c r="P122" s="228">
        <v>0.90036365765466386</v>
      </c>
      <c r="Q122" s="228">
        <v>0.89589223366021165</v>
      </c>
      <c r="R122" s="228">
        <v>0.98881468028770403</v>
      </c>
      <c r="S122" s="228">
        <v>0.93983184116519347</v>
      </c>
      <c r="T122" s="228">
        <v>0.84878683731421734</v>
      </c>
      <c r="U122" s="228">
        <v>0.83142949188547399</v>
      </c>
      <c r="V122" s="228">
        <v>0.61802202360163605</v>
      </c>
      <c r="W122" s="228">
        <v>0.80532045315048562</v>
      </c>
      <c r="DA122" s="69" t="s">
        <v>901</v>
      </c>
    </row>
    <row r="123" spans="1:105" ht="12" customHeight="1" x14ac:dyDescent="0.25">
      <c r="A123" s="37" t="s">
        <v>97</v>
      </c>
      <c r="B123" s="228">
        <v>0</v>
      </c>
      <c r="C123" s="228">
        <v>0</v>
      </c>
      <c r="D123" s="228">
        <v>0</v>
      </c>
      <c r="E123" s="228">
        <v>0</v>
      </c>
      <c r="F123" s="228">
        <v>0</v>
      </c>
      <c r="G123" s="228">
        <v>0</v>
      </c>
      <c r="H123" s="228">
        <v>0</v>
      </c>
      <c r="I123" s="228">
        <v>0</v>
      </c>
      <c r="J123" s="228">
        <v>0</v>
      </c>
      <c r="K123" s="228">
        <v>0</v>
      </c>
      <c r="L123" s="228">
        <v>0</v>
      </c>
      <c r="M123" s="228">
        <v>0</v>
      </c>
      <c r="N123" s="228">
        <v>0</v>
      </c>
      <c r="O123" s="228">
        <v>0</v>
      </c>
      <c r="P123" s="228">
        <v>0</v>
      </c>
      <c r="Q123" s="228">
        <v>0</v>
      </c>
      <c r="R123" s="228">
        <v>0</v>
      </c>
      <c r="S123" s="228">
        <v>0</v>
      </c>
      <c r="T123" s="228">
        <v>0</v>
      </c>
      <c r="U123" s="228">
        <v>0</v>
      </c>
      <c r="V123" s="228">
        <v>0</v>
      </c>
      <c r="W123" s="228">
        <v>0</v>
      </c>
      <c r="DA123" s="69" t="s">
        <v>902</v>
      </c>
    </row>
    <row r="124" spans="1:105" ht="12" customHeight="1" x14ac:dyDescent="0.25">
      <c r="A124" s="37" t="s">
        <v>78</v>
      </c>
      <c r="B124" s="228">
        <v>0</v>
      </c>
      <c r="C124" s="228">
        <v>0</v>
      </c>
      <c r="D124" s="228">
        <v>0</v>
      </c>
      <c r="E124" s="228">
        <v>0</v>
      </c>
      <c r="F124" s="228">
        <v>0</v>
      </c>
      <c r="G124" s="228">
        <v>0</v>
      </c>
      <c r="H124" s="228">
        <v>0</v>
      </c>
      <c r="I124" s="228">
        <v>0</v>
      </c>
      <c r="J124" s="228">
        <v>0</v>
      </c>
      <c r="K124" s="228">
        <v>0</v>
      </c>
      <c r="L124" s="228">
        <v>0</v>
      </c>
      <c r="M124" s="228">
        <v>0</v>
      </c>
      <c r="N124" s="228">
        <v>0</v>
      </c>
      <c r="O124" s="228">
        <v>0</v>
      </c>
      <c r="P124" s="228">
        <v>0</v>
      </c>
      <c r="Q124" s="228">
        <v>0</v>
      </c>
      <c r="R124" s="228">
        <v>0</v>
      </c>
      <c r="S124" s="228">
        <v>0</v>
      </c>
      <c r="T124" s="228">
        <v>0</v>
      </c>
      <c r="U124" s="228">
        <v>0</v>
      </c>
      <c r="V124" s="228">
        <v>0</v>
      </c>
      <c r="W124" s="228">
        <v>0</v>
      </c>
      <c r="DA124" s="69" t="s">
        <v>903</v>
      </c>
    </row>
    <row r="125" spans="1:105" ht="12" customHeight="1" x14ac:dyDescent="0.25">
      <c r="A125" s="37" t="s">
        <v>38</v>
      </c>
      <c r="B125" s="228">
        <v>0</v>
      </c>
      <c r="C125" s="228">
        <v>0</v>
      </c>
      <c r="D125" s="228">
        <v>0</v>
      </c>
      <c r="E125" s="228">
        <v>0</v>
      </c>
      <c r="F125" s="228">
        <v>0</v>
      </c>
      <c r="G125" s="228">
        <v>0</v>
      </c>
      <c r="H125" s="228">
        <v>0</v>
      </c>
      <c r="I125" s="228">
        <v>0</v>
      </c>
      <c r="J125" s="228">
        <v>0</v>
      </c>
      <c r="K125" s="228">
        <v>0</v>
      </c>
      <c r="L125" s="228">
        <v>0</v>
      </c>
      <c r="M125" s="228">
        <v>0</v>
      </c>
      <c r="N125" s="228">
        <v>0</v>
      </c>
      <c r="O125" s="228">
        <v>0</v>
      </c>
      <c r="P125" s="228">
        <v>0</v>
      </c>
      <c r="Q125" s="228">
        <v>0</v>
      </c>
      <c r="R125" s="228">
        <v>0</v>
      </c>
      <c r="S125" s="228">
        <v>0</v>
      </c>
      <c r="T125" s="228">
        <v>0</v>
      </c>
      <c r="U125" s="228">
        <v>0</v>
      </c>
      <c r="V125" s="228">
        <v>0</v>
      </c>
      <c r="W125" s="228">
        <v>0</v>
      </c>
      <c r="DA125" s="69" t="s">
        <v>904</v>
      </c>
    </row>
    <row r="126" spans="1:105" ht="12" customHeight="1" x14ac:dyDescent="0.25">
      <c r="A126" s="57" t="s">
        <v>604</v>
      </c>
      <c r="B126" s="296">
        <v>649.94603787637288</v>
      </c>
      <c r="C126" s="296">
        <v>420.03133535252641</v>
      </c>
      <c r="D126" s="296">
        <v>563.70138695253104</v>
      </c>
      <c r="E126" s="296">
        <v>247.73462605758971</v>
      </c>
      <c r="F126" s="296">
        <v>253.8985922356714</v>
      </c>
      <c r="G126" s="296">
        <v>481.17195273165902</v>
      </c>
      <c r="H126" s="296">
        <v>196.51452003246541</v>
      </c>
      <c r="I126" s="296">
        <v>163.50738694049019</v>
      </c>
      <c r="J126" s="296">
        <v>148.74108545954789</v>
      </c>
      <c r="K126" s="296">
        <v>274.6248184066846</v>
      </c>
      <c r="L126" s="296">
        <v>119.7126553941669</v>
      </c>
      <c r="M126" s="296">
        <v>168.90341432768969</v>
      </c>
      <c r="N126" s="296">
        <v>197.97647038401769</v>
      </c>
      <c r="O126" s="296">
        <v>208.10675132550119</v>
      </c>
      <c r="P126" s="296">
        <v>210.18064071216091</v>
      </c>
      <c r="Q126" s="296">
        <v>199.6926685450189</v>
      </c>
      <c r="R126" s="296">
        <v>222.73591416354671</v>
      </c>
      <c r="S126" s="296">
        <v>208.6727526632975</v>
      </c>
      <c r="T126" s="296">
        <v>189.96221029216579</v>
      </c>
      <c r="U126" s="296">
        <v>187.27910578995909</v>
      </c>
      <c r="V126" s="296">
        <v>137.92649069502451</v>
      </c>
      <c r="W126" s="296">
        <v>179.43866438649371</v>
      </c>
      <c r="DA126" s="70" t="s">
        <v>905</v>
      </c>
    </row>
    <row r="127" spans="1:105" ht="12" customHeight="1" x14ac:dyDescent="0.25">
      <c r="A127" s="60" t="s">
        <v>606</v>
      </c>
      <c r="B127" s="264">
        <v>649.94603787637288</v>
      </c>
      <c r="C127" s="264">
        <v>420.03133535252641</v>
      </c>
      <c r="D127" s="264">
        <v>563.70138695253104</v>
      </c>
      <c r="E127" s="264">
        <v>247.73462605758971</v>
      </c>
      <c r="F127" s="264">
        <v>253.8985922356714</v>
      </c>
      <c r="G127" s="264">
        <v>481.17195273165902</v>
      </c>
      <c r="H127" s="264">
        <v>196.51452003246541</v>
      </c>
      <c r="I127" s="264">
        <v>163.50738694049019</v>
      </c>
      <c r="J127" s="264">
        <v>148.74108545954789</v>
      </c>
      <c r="K127" s="264">
        <v>274.6248184066846</v>
      </c>
      <c r="L127" s="264">
        <v>119.7126553941669</v>
      </c>
      <c r="M127" s="264">
        <v>168.90341432768969</v>
      </c>
      <c r="N127" s="264">
        <v>197.97647038401769</v>
      </c>
      <c r="O127" s="264">
        <v>208.10675132550119</v>
      </c>
      <c r="P127" s="264">
        <v>210.18064071216091</v>
      </c>
      <c r="Q127" s="264">
        <v>199.6926685450189</v>
      </c>
      <c r="R127" s="264">
        <v>222.73591416354671</v>
      </c>
      <c r="S127" s="264">
        <v>208.6727526632975</v>
      </c>
      <c r="T127" s="264">
        <v>189.96221029216579</v>
      </c>
      <c r="U127" s="264">
        <v>187.27910578995909</v>
      </c>
      <c r="V127" s="264">
        <v>137.92649069502451</v>
      </c>
      <c r="W127" s="264">
        <v>179.43866438649371</v>
      </c>
      <c r="DA127" s="72" t="s">
        <v>906</v>
      </c>
    </row>
    <row r="128" spans="1:105" ht="12" customHeight="1" x14ac:dyDescent="0.25">
      <c r="A128" s="59" t="s">
        <v>30</v>
      </c>
      <c r="B128" s="232">
        <v>0</v>
      </c>
      <c r="C128" s="232">
        <v>0</v>
      </c>
      <c r="D128" s="232">
        <v>238.27305354389509</v>
      </c>
      <c r="E128" s="232">
        <v>0</v>
      </c>
      <c r="F128" s="232">
        <v>0</v>
      </c>
      <c r="G128" s="232">
        <v>204.599934902809</v>
      </c>
      <c r="H128" s="232">
        <v>8.8723440459714435</v>
      </c>
      <c r="I128" s="232">
        <v>3.6724645826146389</v>
      </c>
      <c r="J128" s="232">
        <v>6.058889995870187</v>
      </c>
      <c r="K128" s="232">
        <v>7.2340855091783647</v>
      </c>
      <c r="L128" s="232">
        <v>1.484569889364737</v>
      </c>
      <c r="M128" s="232">
        <v>3.0723605793574338</v>
      </c>
      <c r="N128" s="232">
        <v>2.395122862162971</v>
      </c>
      <c r="O128" s="232">
        <v>9.2335893739723023</v>
      </c>
      <c r="P128" s="232">
        <v>7.6596435112429448</v>
      </c>
      <c r="Q128" s="232">
        <v>0</v>
      </c>
      <c r="R128" s="232">
        <v>3.564075688648904</v>
      </c>
      <c r="S128" s="232">
        <v>0.1093173724601658</v>
      </c>
      <c r="T128" s="232">
        <v>0.23798838613898751</v>
      </c>
      <c r="U128" s="232">
        <v>0.13021899810388529</v>
      </c>
      <c r="V128" s="232">
        <v>0</v>
      </c>
      <c r="W128" s="232">
        <v>0</v>
      </c>
      <c r="DA128" s="71" t="s">
        <v>907</v>
      </c>
    </row>
    <row r="129" spans="1:105" ht="12" customHeight="1" x14ac:dyDescent="0.25">
      <c r="A129" s="59" t="s">
        <v>33</v>
      </c>
      <c r="B129" s="232">
        <v>235.2614996302149</v>
      </c>
      <c r="C129" s="232">
        <v>9.2976171097219371</v>
      </c>
      <c r="D129" s="232">
        <v>7.6629574882927649</v>
      </c>
      <c r="E129" s="232">
        <v>7.1446850654876499</v>
      </c>
      <c r="F129" s="232">
        <v>10.595987041615411</v>
      </c>
      <c r="G129" s="232">
        <v>10.74566844722659</v>
      </c>
      <c r="H129" s="232">
        <v>6.8552636383607108</v>
      </c>
      <c r="I129" s="232">
        <v>7.8130421893843964</v>
      </c>
      <c r="J129" s="232">
        <v>7.7375287539010538</v>
      </c>
      <c r="K129" s="232">
        <v>7.1878378482912026</v>
      </c>
      <c r="L129" s="232">
        <v>5.355341097786555</v>
      </c>
      <c r="M129" s="232">
        <v>5.8573551841552574</v>
      </c>
      <c r="N129" s="232">
        <v>6.495022814183864</v>
      </c>
      <c r="O129" s="232">
        <v>5.24437244597451</v>
      </c>
      <c r="P129" s="232">
        <v>4.5459138297878532</v>
      </c>
      <c r="Q129" s="232">
        <v>2.5617904704639032</v>
      </c>
      <c r="R129" s="232">
        <v>1.782645770167832</v>
      </c>
      <c r="S129" s="232">
        <v>0.85074834997029825</v>
      </c>
      <c r="T129" s="232">
        <v>1.639777724907685</v>
      </c>
      <c r="U129" s="232">
        <v>2.483976643542289</v>
      </c>
      <c r="V129" s="232">
        <v>1.1856112624891459</v>
      </c>
      <c r="W129" s="232">
        <v>3.0735751587006468</v>
      </c>
      <c r="DA129" s="71" t="s">
        <v>908</v>
      </c>
    </row>
    <row r="130" spans="1:105" ht="12" customHeight="1" x14ac:dyDescent="0.25">
      <c r="A130" s="59" t="s">
        <v>160</v>
      </c>
      <c r="B130" s="232">
        <v>11.47767945218537</v>
      </c>
      <c r="C130" s="232">
        <v>12.360783701661409</v>
      </c>
      <c r="D130" s="232">
        <v>9.310733983748241</v>
      </c>
      <c r="E130" s="232">
        <v>11.61646228211945</v>
      </c>
      <c r="F130" s="232">
        <v>9.5704513833184919</v>
      </c>
      <c r="G130" s="232">
        <v>9.6968144979961881</v>
      </c>
      <c r="H130" s="232">
        <v>7.4299630556955254</v>
      </c>
      <c r="I130" s="232">
        <v>5.8641117657229112</v>
      </c>
      <c r="J130" s="232">
        <v>4.7926538698219954</v>
      </c>
      <c r="K130" s="232">
        <v>6.8131098814943378</v>
      </c>
      <c r="L130" s="232">
        <v>3.8709923518038489</v>
      </c>
      <c r="M130" s="232">
        <v>4.0195213099141034</v>
      </c>
      <c r="N130" s="232">
        <v>4.6542329046246662</v>
      </c>
      <c r="O130" s="232">
        <v>4.5515487489125821</v>
      </c>
      <c r="P130" s="232">
        <v>4.3016551241635863</v>
      </c>
      <c r="Q130" s="232">
        <v>3.6441409401922211</v>
      </c>
      <c r="R130" s="232">
        <v>4.3809401078671746</v>
      </c>
      <c r="S130" s="232">
        <v>3.671968393813819</v>
      </c>
      <c r="T130" s="232">
        <v>3.7108414341419169</v>
      </c>
      <c r="U130" s="232">
        <v>5.2314562841046373</v>
      </c>
      <c r="V130" s="232">
        <v>4.197868677006948</v>
      </c>
      <c r="W130" s="232">
        <v>5.0499725709225913</v>
      </c>
      <c r="DA130" s="71" t="s">
        <v>909</v>
      </c>
    </row>
    <row r="131" spans="1:105" ht="12" customHeight="1" x14ac:dyDescent="0.25">
      <c r="A131" s="59" t="s">
        <v>70</v>
      </c>
      <c r="B131" s="232">
        <v>64.9028688099459</v>
      </c>
      <c r="C131" s="232">
        <v>72.897811464506177</v>
      </c>
      <c r="D131" s="232">
        <v>53.474686701361009</v>
      </c>
      <c r="E131" s="232">
        <v>43.083039733284203</v>
      </c>
      <c r="F131" s="232">
        <v>41.638605716663747</v>
      </c>
      <c r="G131" s="232">
        <v>48.382523983583368</v>
      </c>
      <c r="H131" s="232">
        <v>33.421301405038413</v>
      </c>
      <c r="I131" s="232">
        <v>26.907298319480251</v>
      </c>
      <c r="J131" s="232">
        <v>21.73310225573637</v>
      </c>
      <c r="K131" s="232">
        <v>28.598971292399639</v>
      </c>
      <c r="L131" s="232">
        <v>7.7918808565170439</v>
      </c>
      <c r="M131" s="232">
        <v>4.8000385771335168</v>
      </c>
      <c r="N131" s="232">
        <v>4.4431506144265009</v>
      </c>
      <c r="O131" s="232">
        <v>8.6257884574717423</v>
      </c>
      <c r="P131" s="232">
        <v>4.9797015813568484</v>
      </c>
      <c r="Q131" s="232">
        <v>3.746426373890464</v>
      </c>
      <c r="R131" s="232">
        <v>3.9107592524395711</v>
      </c>
      <c r="S131" s="232">
        <v>4.6634929122198434</v>
      </c>
      <c r="T131" s="232">
        <v>4.6726045654224881</v>
      </c>
      <c r="U131" s="232">
        <v>3.246448838022463</v>
      </c>
      <c r="V131" s="232">
        <v>0.95518855416074988</v>
      </c>
      <c r="W131" s="232">
        <v>5.8773538580714678E-2</v>
      </c>
      <c r="DA131" s="71" t="s">
        <v>910</v>
      </c>
    </row>
    <row r="132" spans="1:105" ht="12" customHeight="1" x14ac:dyDescent="0.25">
      <c r="A132" s="59" t="s">
        <v>162</v>
      </c>
      <c r="B132" s="232">
        <v>338.30398998402671</v>
      </c>
      <c r="C132" s="232">
        <v>325.47512307663692</v>
      </c>
      <c r="D132" s="232">
        <v>254.979955235234</v>
      </c>
      <c r="E132" s="232">
        <v>185.89043897669839</v>
      </c>
      <c r="F132" s="232">
        <v>192.09354809407381</v>
      </c>
      <c r="G132" s="232">
        <v>207.74701090004379</v>
      </c>
      <c r="H132" s="232">
        <v>139.93564788739931</v>
      </c>
      <c r="I132" s="232">
        <v>119.25047008328811</v>
      </c>
      <c r="J132" s="232">
        <v>108.4189105842183</v>
      </c>
      <c r="K132" s="232">
        <v>224.79081387532111</v>
      </c>
      <c r="L132" s="232">
        <v>101.2098711986947</v>
      </c>
      <c r="M132" s="232">
        <v>151.1541386771294</v>
      </c>
      <c r="N132" s="232">
        <v>179.98894118861969</v>
      </c>
      <c r="O132" s="232">
        <v>180.45145229917011</v>
      </c>
      <c r="P132" s="232">
        <v>188.69372666560969</v>
      </c>
      <c r="Q132" s="232">
        <v>189.74031076047231</v>
      </c>
      <c r="R132" s="232">
        <v>209.09749334442321</v>
      </c>
      <c r="S132" s="232">
        <v>199.37722563483331</v>
      </c>
      <c r="T132" s="232">
        <v>179.7009981815547</v>
      </c>
      <c r="U132" s="232">
        <v>176.1870050261858</v>
      </c>
      <c r="V132" s="232">
        <v>131.5878222013676</v>
      </c>
      <c r="W132" s="232">
        <v>171.25634311828969</v>
      </c>
      <c r="DA132" s="71" t="s">
        <v>911</v>
      </c>
    </row>
    <row r="133" spans="1:105" ht="12" customHeight="1" x14ac:dyDescent="0.25">
      <c r="A133" s="60" t="s">
        <v>613</v>
      </c>
      <c r="B133" s="264">
        <v>0</v>
      </c>
      <c r="C133" s="264">
        <v>0</v>
      </c>
      <c r="D133" s="264">
        <v>0</v>
      </c>
      <c r="E133" s="264">
        <v>0</v>
      </c>
      <c r="F133" s="264">
        <v>0</v>
      </c>
      <c r="G133" s="264">
        <v>0</v>
      </c>
      <c r="H133" s="264">
        <v>0</v>
      </c>
      <c r="I133" s="264">
        <v>0</v>
      </c>
      <c r="J133" s="264">
        <v>0</v>
      </c>
      <c r="K133" s="264">
        <v>0</v>
      </c>
      <c r="L133" s="264">
        <v>0</v>
      </c>
      <c r="M133" s="264">
        <v>0</v>
      </c>
      <c r="N133" s="264">
        <v>0</v>
      </c>
      <c r="O133" s="264">
        <v>0</v>
      </c>
      <c r="P133" s="264">
        <v>0</v>
      </c>
      <c r="Q133" s="264">
        <v>0</v>
      </c>
      <c r="R133" s="264">
        <v>0</v>
      </c>
      <c r="S133" s="264">
        <v>0</v>
      </c>
      <c r="T133" s="264">
        <v>0</v>
      </c>
      <c r="U133" s="264">
        <v>0</v>
      </c>
      <c r="V133" s="264">
        <v>0</v>
      </c>
      <c r="W133" s="264">
        <v>0</v>
      </c>
      <c r="DA133" s="72" t="s">
        <v>912</v>
      </c>
    </row>
    <row r="134" spans="1:105" ht="12" customHeight="1" x14ac:dyDescent="0.25">
      <c r="A134" s="57" t="s">
        <v>615</v>
      </c>
      <c r="B134" s="296">
        <v>333.04196927851558</v>
      </c>
      <c r="C134" s="296">
        <v>215.23027287243539</v>
      </c>
      <c r="D134" s="296">
        <v>187.51932167574529</v>
      </c>
      <c r="E134" s="296">
        <v>126.9428889670221</v>
      </c>
      <c r="F134" s="296">
        <v>130.10139646592461</v>
      </c>
      <c r="G134" s="296">
        <v>162.28012128108921</v>
      </c>
      <c r="H134" s="296">
        <v>96.924633567425957</v>
      </c>
      <c r="I134" s="296">
        <v>82.190509955868038</v>
      </c>
      <c r="J134" s="296">
        <v>73.644758082520326</v>
      </c>
      <c r="K134" s="296">
        <v>137.83146020751519</v>
      </c>
      <c r="L134" s="296">
        <v>60.706091300074718</v>
      </c>
      <c r="M134" s="296">
        <v>85.243938149212283</v>
      </c>
      <c r="N134" s="296">
        <v>100.450069220708</v>
      </c>
      <c r="O134" s="296">
        <v>102.79240843160019</v>
      </c>
      <c r="P134" s="296">
        <v>104.4543398543333</v>
      </c>
      <c r="Q134" s="296">
        <v>102.3254788967037</v>
      </c>
      <c r="R134" s="296">
        <v>112.64994844021891</v>
      </c>
      <c r="S134" s="296">
        <v>106.8810062374847</v>
      </c>
      <c r="T134" s="296">
        <v>97.239014054129342</v>
      </c>
      <c r="U134" s="296">
        <v>95.908887212961943</v>
      </c>
      <c r="V134" s="296">
        <v>70.675575201341914</v>
      </c>
      <c r="W134" s="296">
        <v>91.947027398221692</v>
      </c>
      <c r="DA134" s="70" t="s">
        <v>913</v>
      </c>
    </row>
    <row r="135" spans="1:105" ht="12" customHeight="1" x14ac:dyDescent="0.25">
      <c r="A135" s="60" t="s">
        <v>617</v>
      </c>
      <c r="B135" s="264">
        <v>333.04196927851558</v>
      </c>
      <c r="C135" s="264">
        <v>215.23027287243539</v>
      </c>
      <c r="D135" s="264">
        <v>187.51932167574529</v>
      </c>
      <c r="E135" s="264">
        <v>126.9428889670221</v>
      </c>
      <c r="F135" s="264">
        <v>130.10139646592461</v>
      </c>
      <c r="G135" s="264">
        <v>162.28012128108921</v>
      </c>
      <c r="H135" s="264">
        <v>96.924633567425957</v>
      </c>
      <c r="I135" s="264">
        <v>82.190509955868038</v>
      </c>
      <c r="J135" s="264">
        <v>73.644758082520326</v>
      </c>
      <c r="K135" s="264">
        <v>137.83146020751519</v>
      </c>
      <c r="L135" s="264">
        <v>60.706091300074718</v>
      </c>
      <c r="M135" s="264">
        <v>85.243938149212283</v>
      </c>
      <c r="N135" s="264">
        <v>100.450069220708</v>
      </c>
      <c r="O135" s="264">
        <v>102.79240843160019</v>
      </c>
      <c r="P135" s="264">
        <v>104.4543398543333</v>
      </c>
      <c r="Q135" s="264">
        <v>102.3254788967037</v>
      </c>
      <c r="R135" s="264">
        <v>112.64994844021891</v>
      </c>
      <c r="S135" s="264">
        <v>106.8810062374847</v>
      </c>
      <c r="T135" s="264">
        <v>97.239014054129342</v>
      </c>
      <c r="U135" s="264">
        <v>95.908887212961943</v>
      </c>
      <c r="V135" s="264">
        <v>70.675575201341914</v>
      </c>
      <c r="W135" s="264">
        <v>91.947027398221692</v>
      </c>
      <c r="DA135" s="72" t="s">
        <v>914</v>
      </c>
    </row>
    <row r="136" spans="1:105" ht="12" customHeight="1" x14ac:dyDescent="0.25">
      <c r="A136" s="59" t="s">
        <v>33</v>
      </c>
      <c r="B136" s="299">
        <v>120.55147437819591</v>
      </c>
      <c r="C136" s="299">
        <v>4.7642366156071594</v>
      </c>
      <c r="D136" s="299">
        <v>4.4155730854276003</v>
      </c>
      <c r="E136" s="299">
        <v>3.6610423718552019</v>
      </c>
      <c r="F136" s="299">
        <v>5.4295405851223393</v>
      </c>
      <c r="G136" s="299">
        <v>6.3050788454724236</v>
      </c>
      <c r="H136" s="299">
        <v>3.541015833263609</v>
      </c>
      <c r="I136" s="299">
        <v>4.0176321443345344</v>
      </c>
      <c r="J136" s="299">
        <v>3.993689832048092</v>
      </c>
      <c r="K136" s="299">
        <v>3.70510292420856</v>
      </c>
      <c r="L136" s="299">
        <v>2.7497850805684232</v>
      </c>
      <c r="M136" s="299">
        <v>3.010919919702435</v>
      </c>
      <c r="N136" s="299">
        <v>3.3358267520983489</v>
      </c>
      <c r="O136" s="299">
        <v>2.7106808638434172</v>
      </c>
      <c r="P136" s="299">
        <v>2.3446478868267282</v>
      </c>
      <c r="Q136" s="299">
        <v>1.312699352626131</v>
      </c>
      <c r="R136" s="299">
        <v>0.91624432907962405</v>
      </c>
      <c r="S136" s="299">
        <v>0.43597689869706491</v>
      </c>
      <c r="T136" s="299">
        <v>0.84043232664791068</v>
      </c>
      <c r="U136" s="299">
        <v>1.272972764246747</v>
      </c>
      <c r="V136" s="299">
        <v>0.60752475843737475</v>
      </c>
      <c r="W136" s="299">
        <v>1.5749454015040789</v>
      </c>
      <c r="DA136" s="71" t="s">
        <v>915</v>
      </c>
    </row>
    <row r="137" spans="1:105" ht="12" customHeight="1" x14ac:dyDescent="0.25">
      <c r="A137" s="59" t="s">
        <v>160</v>
      </c>
      <c r="B137" s="299">
        <v>5.8813328257113913</v>
      </c>
      <c r="C137" s="299">
        <v>6.3338485134517102</v>
      </c>
      <c r="D137" s="299">
        <v>5.3650599585114289</v>
      </c>
      <c r="E137" s="299">
        <v>5.9524472018130004</v>
      </c>
      <c r="F137" s="299">
        <v>4.9040409354583314</v>
      </c>
      <c r="G137" s="299">
        <v>5.6896581408638038</v>
      </c>
      <c r="H137" s="299">
        <v>3.8378708987292689</v>
      </c>
      <c r="I137" s="299">
        <v>3.0154507497667851</v>
      </c>
      <c r="J137" s="299">
        <v>2.4737062229053399</v>
      </c>
      <c r="K137" s="299">
        <v>3.5119425170227099</v>
      </c>
      <c r="L137" s="299">
        <v>1.9876226036067419</v>
      </c>
      <c r="M137" s="299">
        <v>2.0661982070725671</v>
      </c>
      <c r="N137" s="299">
        <v>2.39040186276763</v>
      </c>
      <c r="O137" s="299">
        <v>2.3525781629026099</v>
      </c>
      <c r="P137" s="299">
        <v>2.2186664715547861</v>
      </c>
      <c r="Q137" s="299">
        <v>1.867311752550338</v>
      </c>
      <c r="R137" s="299">
        <v>2.2517157345807779</v>
      </c>
      <c r="S137" s="299">
        <v>1.8817472787393399</v>
      </c>
      <c r="T137" s="299">
        <v>1.9019108827648801</v>
      </c>
      <c r="U137" s="299">
        <v>2.6809838910223691</v>
      </c>
      <c r="V137" s="299">
        <v>2.1510500402941442</v>
      </c>
      <c r="W137" s="299">
        <v>2.5876806870272131</v>
      </c>
      <c r="DA137" s="71" t="s">
        <v>916</v>
      </c>
    </row>
    <row r="138" spans="1:105" ht="12" customHeight="1" x14ac:dyDescent="0.25">
      <c r="A138" s="59" t="s">
        <v>70</v>
      </c>
      <c r="B138" s="299">
        <v>33.257190567566809</v>
      </c>
      <c r="C138" s="299">
        <v>37.35391751222744</v>
      </c>
      <c r="D138" s="299">
        <v>30.81334950780322</v>
      </c>
      <c r="E138" s="299">
        <v>22.0763872061741</v>
      </c>
      <c r="F138" s="299">
        <v>21.336237837835839</v>
      </c>
      <c r="G138" s="299">
        <v>28.388706571175401</v>
      </c>
      <c r="H138" s="299">
        <v>17.263429050529702</v>
      </c>
      <c r="I138" s="299">
        <v>13.836303967796701</v>
      </c>
      <c r="J138" s="299">
        <v>11.21744064005396</v>
      </c>
      <c r="K138" s="299">
        <v>14.741864577540159</v>
      </c>
      <c r="L138" s="299">
        <v>4.0008651806834434</v>
      </c>
      <c r="M138" s="299">
        <v>2.4674159774921982</v>
      </c>
      <c r="N138" s="299">
        <v>2.2819905498774689</v>
      </c>
      <c r="O138" s="299">
        <v>4.4584475927482048</v>
      </c>
      <c r="P138" s="299">
        <v>2.5683827777925399</v>
      </c>
      <c r="Q138" s="299">
        <v>1.919724322644119</v>
      </c>
      <c r="R138" s="299">
        <v>2.0100521637038851</v>
      </c>
      <c r="S138" s="299">
        <v>2.3898667297284022</v>
      </c>
      <c r="T138" s="299">
        <v>2.394841609794859</v>
      </c>
      <c r="U138" s="299">
        <v>1.6637197302425979</v>
      </c>
      <c r="V138" s="299">
        <v>0.48945275233834679</v>
      </c>
      <c r="W138" s="299">
        <v>3.0116431041481678E-2</v>
      </c>
      <c r="DA138" s="71" t="s">
        <v>917</v>
      </c>
    </row>
    <row r="139" spans="1:105" ht="12" customHeight="1" x14ac:dyDescent="0.25">
      <c r="A139" s="59" t="s">
        <v>162</v>
      </c>
      <c r="B139" s="299">
        <v>173.35197150704141</v>
      </c>
      <c r="C139" s="299">
        <v>166.77827023114909</v>
      </c>
      <c r="D139" s="299">
        <v>146.92533912400299</v>
      </c>
      <c r="E139" s="299">
        <v>95.253012187179792</v>
      </c>
      <c r="F139" s="299">
        <v>98.43157710750809</v>
      </c>
      <c r="G139" s="299">
        <v>121.8966777235776</v>
      </c>
      <c r="H139" s="299">
        <v>72.282317784903384</v>
      </c>
      <c r="I139" s="299">
        <v>61.321123093970023</v>
      </c>
      <c r="J139" s="299">
        <v>55.959921387512928</v>
      </c>
      <c r="K139" s="299">
        <v>115.8725501887437</v>
      </c>
      <c r="L139" s="299">
        <v>51.96781843521611</v>
      </c>
      <c r="M139" s="299">
        <v>77.699404044945084</v>
      </c>
      <c r="N139" s="299">
        <v>92.441850055964565</v>
      </c>
      <c r="O139" s="299">
        <v>93.270701812105941</v>
      </c>
      <c r="P139" s="299">
        <v>97.322642718159202</v>
      </c>
      <c r="Q139" s="299">
        <v>97.22574346888311</v>
      </c>
      <c r="R139" s="299">
        <v>107.4719362128546</v>
      </c>
      <c r="S139" s="299">
        <v>102.1734153303199</v>
      </c>
      <c r="T139" s="299">
        <v>92.101829234921695</v>
      </c>
      <c r="U139" s="299">
        <v>90.291210827450229</v>
      </c>
      <c r="V139" s="299">
        <v>67.427547650272047</v>
      </c>
      <c r="W139" s="299">
        <v>87.754284878648917</v>
      </c>
      <c r="DA139" s="71" t="s">
        <v>918</v>
      </c>
    </row>
    <row r="140" spans="1:105" ht="12" customHeight="1" x14ac:dyDescent="0.25">
      <c r="A140" s="60" t="s">
        <v>623</v>
      </c>
      <c r="B140" s="264">
        <v>0</v>
      </c>
      <c r="C140" s="264">
        <v>0</v>
      </c>
      <c r="D140" s="264">
        <v>0</v>
      </c>
      <c r="E140" s="264">
        <v>0</v>
      </c>
      <c r="F140" s="264">
        <v>0</v>
      </c>
      <c r="G140" s="264">
        <v>0</v>
      </c>
      <c r="H140" s="264">
        <v>0</v>
      </c>
      <c r="I140" s="264">
        <v>0</v>
      </c>
      <c r="J140" s="264">
        <v>0</v>
      </c>
      <c r="K140" s="264">
        <v>0</v>
      </c>
      <c r="L140" s="264">
        <v>0</v>
      </c>
      <c r="M140" s="264">
        <v>0</v>
      </c>
      <c r="N140" s="264">
        <v>0</v>
      </c>
      <c r="O140" s="264">
        <v>0</v>
      </c>
      <c r="P140" s="264">
        <v>0</v>
      </c>
      <c r="Q140" s="264">
        <v>0</v>
      </c>
      <c r="R140" s="264">
        <v>0</v>
      </c>
      <c r="S140" s="264">
        <v>0</v>
      </c>
      <c r="T140" s="264">
        <v>0</v>
      </c>
      <c r="U140" s="264">
        <v>0</v>
      </c>
      <c r="V140" s="264">
        <v>0</v>
      </c>
      <c r="W140" s="264">
        <v>0</v>
      </c>
      <c r="DA140" s="72" t="s">
        <v>919</v>
      </c>
    </row>
    <row r="141" spans="1:105" ht="12" customHeight="1" x14ac:dyDescent="0.25">
      <c r="A141" s="57" t="s">
        <v>625</v>
      </c>
      <c r="B141" s="263">
        <f t="shared" ref="B141:W141" si="4">B142+B146+B157</f>
        <v>166.63716717180444</v>
      </c>
      <c r="C141" s="263">
        <f t="shared" si="4"/>
        <v>135.25084854919112</v>
      </c>
      <c r="D141" s="263">
        <f t="shared" si="4"/>
        <v>166.19373921904148</v>
      </c>
      <c r="E141" s="263">
        <f t="shared" si="4"/>
        <v>98.378989296722921</v>
      </c>
      <c r="F141" s="263">
        <f t="shared" si="4"/>
        <v>99.282776630215551</v>
      </c>
      <c r="G141" s="263">
        <f t="shared" si="4"/>
        <v>109.3731578059909</v>
      </c>
      <c r="H141" s="263">
        <f t="shared" si="4"/>
        <v>70.047621451712658</v>
      </c>
      <c r="I141" s="263">
        <f t="shared" si="4"/>
        <v>64.451797130151547</v>
      </c>
      <c r="J141" s="263">
        <f t="shared" si="4"/>
        <v>52.468963928411512</v>
      </c>
      <c r="K141" s="263">
        <f t="shared" si="4"/>
        <v>79.141232253928862</v>
      </c>
      <c r="L141" s="263">
        <f t="shared" si="4"/>
        <v>49.062423802045871</v>
      </c>
      <c r="M141" s="263">
        <f t="shared" si="4"/>
        <v>56.97214754069352</v>
      </c>
      <c r="N141" s="263">
        <f t="shared" si="4"/>
        <v>65.654468581441321</v>
      </c>
      <c r="O141" s="263">
        <f t="shared" si="4"/>
        <v>71.795888897076011</v>
      </c>
      <c r="P141" s="263">
        <f t="shared" si="4"/>
        <v>77.436652952690494</v>
      </c>
      <c r="Q141" s="263">
        <f t="shared" si="4"/>
        <v>72.496597423544912</v>
      </c>
      <c r="R141" s="263">
        <f t="shared" si="4"/>
        <v>77.73433591265983</v>
      </c>
      <c r="S141" s="263">
        <f t="shared" si="4"/>
        <v>76.165573759477795</v>
      </c>
      <c r="T141" s="263">
        <f t="shared" si="4"/>
        <v>69.182071199244945</v>
      </c>
      <c r="U141" s="263">
        <f t="shared" si="4"/>
        <v>64.563260544711838</v>
      </c>
      <c r="V141" s="263">
        <f t="shared" si="4"/>
        <v>47.340948785278691</v>
      </c>
      <c r="W141" s="263">
        <f t="shared" si="4"/>
        <v>62.927643295624904</v>
      </c>
      <c r="DA141" s="70"/>
    </row>
    <row r="142" spans="1:105" ht="12" customHeight="1" x14ac:dyDescent="0.25">
      <c r="A142" s="60" t="s">
        <v>626</v>
      </c>
      <c r="B142" s="264">
        <v>24.411017673399339</v>
      </c>
      <c r="C142" s="264">
        <v>14.676145897296919</v>
      </c>
      <c r="D142" s="264">
        <v>12.82263173674747</v>
      </c>
      <c r="E142" s="264">
        <v>8.5516214329426319</v>
      </c>
      <c r="F142" s="264">
        <v>8.8528410549289074</v>
      </c>
      <c r="G142" s="264">
        <v>11.014509519018681</v>
      </c>
      <c r="H142" s="264">
        <v>6.5363741396722919</v>
      </c>
      <c r="I142" s="264">
        <v>5.5652675878513644</v>
      </c>
      <c r="J142" s="264">
        <v>5.0861987713854511</v>
      </c>
      <c r="K142" s="264">
        <v>9.9793748987075173</v>
      </c>
      <c r="L142" s="264">
        <v>4.4947777942474918</v>
      </c>
      <c r="M142" s="264">
        <v>6.5078214780331356</v>
      </c>
      <c r="N142" s="264">
        <v>7.7103483474688774</v>
      </c>
      <c r="O142" s="264">
        <v>7.7659522705317157</v>
      </c>
      <c r="P142" s="264">
        <v>8.0019208368081838</v>
      </c>
      <c r="Q142" s="264">
        <v>7.8761209103155059</v>
      </c>
      <c r="R142" s="264">
        <v>8.6781800575447896</v>
      </c>
      <c r="S142" s="264">
        <v>8.2050369819430369</v>
      </c>
      <c r="T142" s="264">
        <v>7.450900681773998</v>
      </c>
      <c r="U142" s="264">
        <v>7.3884534509528832</v>
      </c>
      <c r="V142" s="264">
        <v>5.4869066894462488</v>
      </c>
      <c r="W142" s="264">
        <v>7.1760116424872074</v>
      </c>
      <c r="DA142" s="72" t="s">
        <v>920</v>
      </c>
    </row>
    <row r="143" spans="1:105" ht="12" customHeight="1" x14ac:dyDescent="0.25">
      <c r="A143" s="59" t="s">
        <v>33</v>
      </c>
      <c r="B143" s="232">
        <v>9.8163228441891945</v>
      </c>
      <c r="C143" s="232">
        <v>0.39308558756054018</v>
      </c>
      <c r="D143" s="232">
        <v>0.36130893288771998</v>
      </c>
      <c r="E143" s="232">
        <v>0.29854956433529939</v>
      </c>
      <c r="F143" s="232">
        <v>0.44193251228303199</v>
      </c>
      <c r="G143" s="232">
        <v>0.51868412259353947</v>
      </c>
      <c r="H143" s="232">
        <v>0.29054800841989781</v>
      </c>
      <c r="I143" s="232">
        <v>0.32710785868358577</v>
      </c>
      <c r="J143" s="232">
        <v>0.32538159814055723</v>
      </c>
      <c r="K143" s="232">
        <v>0.30038778606540972</v>
      </c>
      <c r="L143" s="232">
        <v>0.21796355935639949</v>
      </c>
      <c r="M143" s="232">
        <v>0.23671602536560329</v>
      </c>
      <c r="N143" s="232">
        <v>0.26200356199012043</v>
      </c>
      <c r="O143" s="232">
        <v>0.21407678516834799</v>
      </c>
      <c r="P143" s="232">
        <v>0.184143991173215</v>
      </c>
      <c r="Q143" s="232">
        <v>0.1029719747044003</v>
      </c>
      <c r="R143" s="232">
        <v>7.1866781622653156E-2</v>
      </c>
      <c r="S143" s="232">
        <v>3.4234544612433068E-2</v>
      </c>
      <c r="T143" s="232">
        <v>6.6023854014658379E-2</v>
      </c>
      <c r="U143" s="232">
        <v>9.9796098454516965E-2</v>
      </c>
      <c r="V143" s="232">
        <v>4.7494170425161783E-2</v>
      </c>
      <c r="W143" s="232">
        <v>0.1229569882032958</v>
      </c>
      <c r="DA143" s="71" t="s">
        <v>921</v>
      </c>
    </row>
    <row r="144" spans="1:105" ht="12" customHeight="1" x14ac:dyDescent="0.25">
      <c r="A144" s="59" t="s">
        <v>160</v>
      </c>
      <c r="B144" s="232">
        <v>0.47890796914013212</v>
      </c>
      <c r="C144" s="232">
        <v>0.52259045158955097</v>
      </c>
      <c r="D144" s="232">
        <v>0.43900169943641237</v>
      </c>
      <c r="E144" s="232">
        <v>0.48540834503633767</v>
      </c>
      <c r="F144" s="232">
        <v>0.39915994677054212</v>
      </c>
      <c r="G144" s="232">
        <v>0.46805684956188809</v>
      </c>
      <c r="H144" s="232">
        <v>0.31490560864585121</v>
      </c>
      <c r="I144" s="232">
        <v>0.24551218286944659</v>
      </c>
      <c r="J144" s="232">
        <v>0.20154256289011879</v>
      </c>
      <c r="K144" s="232">
        <v>0.28472748505435352</v>
      </c>
      <c r="L144" s="232">
        <v>0.1575502392535362</v>
      </c>
      <c r="M144" s="232">
        <v>0.1624427883303157</v>
      </c>
      <c r="N144" s="232">
        <v>0.18774770069787891</v>
      </c>
      <c r="O144" s="232">
        <v>0.1857955234381074</v>
      </c>
      <c r="P144" s="232">
        <v>0.17424966087647131</v>
      </c>
      <c r="Q144" s="232">
        <v>0.14647739268262319</v>
      </c>
      <c r="R144" s="232">
        <v>0.17661616867627669</v>
      </c>
      <c r="S144" s="232">
        <v>0.14776186847479891</v>
      </c>
      <c r="T144" s="232">
        <v>0.14941296579274149</v>
      </c>
      <c r="U144" s="232">
        <v>0.210178677704672</v>
      </c>
      <c r="V144" s="232">
        <v>0.1681616029436474</v>
      </c>
      <c r="W144" s="232">
        <v>0.20202187542809061</v>
      </c>
      <c r="DA144" s="71" t="s">
        <v>922</v>
      </c>
    </row>
    <row r="145" spans="1:105" ht="12" customHeight="1" x14ac:dyDescent="0.25">
      <c r="A145" s="59" t="s">
        <v>162</v>
      </c>
      <c r="B145" s="232">
        <v>14.11578686007001</v>
      </c>
      <c r="C145" s="232">
        <v>13.760469858146831</v>
      </c>
      <c r="D145" s="232">
        <v>12.022321104423339</v>
      </c>
      <c r="E145" s="232">
        <v>7.7676635235709952</v>
      </c>
      <c r="F145" s="232">
        <v>8.0117485958753338</v>
      </c>
      <c r="G145" s="232">
        <v>10.02776854686326</v>
      </c>
      <c r="H145" s="232">
        <v>5.9309205226065433</v>
      </c>
      <c r="I145" s="232">
        <v>4.9926475462983317</v>
      </c>
      <c r="J145" s="232">
        <v>4.559274610354775</v>
      </c>
      <c r="K145" s="232">
        <v>9.3942596275877541</v>
      </c>
      <c r="L145" s="232">
        <v>4.1192639956375556</v>
      </c>
      <c r="M145" s="232">
        <v>6.1086626643372179</v>
      </c>
      <c r="N145" s="232">
        <v>7.2605970847808781</v>
      </c>
      <c r="O145" s="232">
        <v>7.3660799619252604</v>
      </c>
      <c r="P145" s="232">
        <v>7.643527184758498</v>
      </c>
      <c r="Q145" s="232">
        <v>7.6266715429284826</v>
      </c>
      <c r="R145" s="232">
        <v>8.4296971072458593</v>
      </c>
      <c r="S145" s="232">
        <v>8.0230405688558051</v>
      </c>
      <c r="T145" s="232">
        <v>7.2354638619665979</v>
      </c>
      <c r="U145" s="232">
        <v>7.0784786747936943</v>
      </c>
      <c r="V145" s="232">
        <v>5.2712509160774399</v>
      </c>
      <c r="W145" s="232">
        <v>6.8510327788558207</v>
      </c>
      <c r="DA145" s="71" t="s">
        <v>923</v>
      </c>
    </row>
    <row r="146" spans="1:105" ht="12" customHeight="1" x14ac:dyDescent="0.25">
      <c r="A146" s="60" t="s">
        <v>631</v>
      </c>
      <c r="B146" s="264">
        <v>142.22614949840511</v>
      </c>
      <c r="C146" s="264">
        <v>120.5747026518942</v>
      </c>
      <c r="D146" s="264">
        <v>153.37110748229401</v>
      </c>
      <c r="E146" s="264">
        <v>89.827367863780282</v>
      </c>
      <c r="F146" s="264">
        <v>90.429935575286649</v>
      </c>
      <c r="G146" s="264">
        <v>98.358648286972212</v>
      </c>
      <c r="H146" s="264">
        <v>63.511247312040368</v>
      </c>
      <c r="I146" s="264">
        <v>58.886529542300188</v>
      </c>
      <c r="J146" s="264">
        <v>47.382765157026057</v>
      </c>
      <c r="K146" s="264">
        <v>69.161857355221343</v>
      </c>
      <c r="L146" s="264">
        <v>44.56764600779838</v>
      </c>
      <c r="M146" s="264">
        <v>50.464326062660383</v>
      </c>
      <c r="N146" s="264">
        <v>57.944120233972448</v>
      </c>
      <c r="O146" s="264">
        <v>64.029936626544298</v>
      </c>
      <c r="P146" s="264">
        <v>69.434732115882312</v>
      </c>
      <c r="Q146" s="264">
        <v>64.620476513229406</v>
      </c>
      <c r="R146" s="264">
        <v>69.056155855115037</v>
      </c>
      <c r="S146" s="264">
        <v>67.960536777534756</v>
      </c>
      <c r="T146" s="264">
        <v>61.731170517470943</v>
      </c>
      <c r="U146" s="264">
        <v>57.174807093758957</v>
      </c>
      <c r="V146" s="264">
        <v>41.85404209583244</v>
      </c>
      <c r="W146" s="264">
        <v>55.751631653137693</v>
      </c>
      <c r="DA146" s="72" t="s">
        <v>924</v>
      </c>
    </row>
    <row r="147" spans="1:105" ht="12" customHeight="1" x14ac:dyDescent="0.25">
      <c r="A147" s="64" t="s">
        <v>30</v>
      </c>
      <c r="B147" s="231">
        <v>0</v>
      </c>
      <c r="C147" s="231">
        <v>0</v>
      </c>
      <c r="D147" s="231">
        <v>64.829008675638562</v>
      </c>
      <c r="E147" s="231">
        <v>0</v>
      </c>
      <c r="F147" s="231">
        <v>0</v>
      </c>
      <c r="G147" s="231">
        <v>41.823246185476833</v>
      </c>
      <c r="H147" s="231">
        <v>2.8674402117874469</v>
      </c>
      <c r="I147" s="231">
        <v>1.322623388360411</v>
      </c>
      <c r="J147" s="231">
        <v>1.9301120527633151</v>
      </c>
      <c r="K147" s="231">
        <v>1.8218411321454311</v>
      </c>
      <c r="L147" s="231">
        <v>0.55268831089906523</v>
      </c>
      <c r="M147" s="231">
        <v>0.91794832375593949</v>
      </c>
      <c r="N147" s="231">
        <v>0.70100899784255954</v>
      </c>
      <c r="O147" s="231">
        <v>2.8409753104368942</v>
      </c>
      <c r="P147" s="231">
        <v>2.5304199925561348</v>
      </c>
      <c r="Q147" s="231">
        <v>0</v>
      </c>
      <c r="R147" s="231">
        <v>1.103638221756378</v>
      </c>
      <c r="S147" s="231">
        <v>3.5602479081157289E-2</v>
      </c>
      <c r="T147" s="231">
        <v>7.7338022248362101E-2</v>
      </c>
      <c r="U147" s="231">
        <v>3.9754814425920763E-2</v>
      </c>
      <c r="V147" s="231">
        <v>0</v>
      </c>
      <c r="W147" s="231">
        <v>0</v>
      </c>
      <c r="DA147" s="73" t="s">
        <v>925</v>
      </c>
    </row>
    <row r="148" spans="1:105" ht="12" customHeight="1" x14ac:dyDescent="0.25">
      <c r="A148" s="64" t="s">
        <v>32</v>
      </c>
      <c r="B148" s="231">
        <v>0</v>
      </c>
      <c r="C148" s="231">
        <v>0</v>
      </c>
      <c r="D148" s="231">
        <v>0</v>
      </c>
      <c r="E148" s="231">
        <v>0</v>
      </c>
      <c r="F148" s="231">
        <v>0</v>
      </c>
      <c r="G148" s="231">
        <v>0</v>
      </c>
      <c r="H148" s="231">
        <v>0</v>
      </c>
      <c r="I148" s="231">
        <v>0</v>
      </c>
      <c r="J148" s="231">
        <v>0</v>
      </c>
      <c r="K148" s="231">
        <v>0</v>
      </c>
      <c r="L148" s="231">
        <v>0</v>
      </c>
      <c r="M148" s="231">
        <v>0</v>
      </c>
      <c r="N148" s="231">
        <v>0</v>
      </c>
      <c r="O148" s="231">
        <v>0</v>
      </c>
      <c r="P148" s="231">
        <v>0</v>
      </c>
      <c r="Q148" s="231">
        <v>0</v>
      </c>
      <c r="R148" s="231">
        <v>0</v>
      </c>
      <c r="S148" s="231">
        <v>0</v>
      </c>
      <c r="T148" s="231">
        <v>0</v>
      </c>
      <c r="U148" s="231">
        <v>0</v>
      </c>
      <c r="V148" s="231">
        <v>0</v>
      </c>
      <c r="W148" s="231">
        <v>0</v>
      </c>
      <c r="DA148" s="73" t="s">
        <v>926</v>
      </c>
    </row>
    <row r="149" spans="1:105" ht="12" customHeight="1" x14ac:dyDescent="0.25">
      <c r="A149" s="64" t="s">
        <v>33</v>
      </c>
      <c r="B149" s="231">
        <v>51.481715815906618</v>
      </c>
      <c r="C149" s="231">
        <v>2.6689852018659468</v>
      </c>
      <c r="D149" s="231">
        <v>2.0849270620442319</v>
      </c>
      <c r="E149" s="231">
        <v>2.5906279790666931</v>
      </c>
      <c r="F149" s="231">
        <v>3.7739257122010592</v>
      </c>
      <c r="G149" s="231">
        <v>2.1965732154771</v>
      </c>
      <c r="H149" s="231">
        <v>2.215542873133427</v>
      </c>
      <c r="I149" s="231">
        <v>2.8138358046653442</v>
      </c>
      <c r="J149" s="231">
        <v>2.4648570145169399</v>
      </c>
      <c r="K149" s="231">
        <v>1.810194063450592</v>
      </c>
      <c r="L149" s="231">
        <v>1.9937319534956619</v>
      </c>
      <c r="M149" s="231">
        <v>1.7500385238190359</v>
      </c>
      <c r="N149" s="231">
        <v>1.9009753135686061</v>
      </c>
      <c r="O149" s="231">
        <v>1.6135797287831419</v>
      </c>
      <c r="P149" s="231">
        <v>1.501776319282774</v>
      </c>
      <c r="Q149" s="231">
        <v>0.82899448504844397</v>
      </c>
      <c r="R149" s="231">
        <v>0.55200735889965591</v>
      </c>
      <c r="S149" s="231">
        <v>0.27707170097034273</v>
      </c>
      <c r="T149" s="231">
        <v>0.53287123892346866</v>
      </c>
      <c r="U149" s="231">
        <v>0.75833812224207908</v>
      </c>
      <c r="V149" s="231">
        <v>0.35977587365168728</v>
      </c>
      <c r="W149" s="231">
        <v>0.95496046346525676</v>
      </c>
      <c r="DA149" s="73" t="s">
        <v>927</v>
      </c>
    </row>
    <row r="150" spans="1:105" ht="12" customHeight="1" x14ac:dyDescent="0.25">
      <c r="A150" s="64" t="s">
        <v>160</v>
      </c>
      <c r="B150" s="231">
        <v>2.5116333642021451</v>
      </c>
      <c r="C150" s="231">
        <v>3.54830150498494</v>
      </c>
      <c r="D150" s="231">
        <v>2.533251852156166</v>
      </c>
      <c r="E150" s="231">
        <v>4.2120726008204468</v>
      </c>
      <c r="F150" s="231">
        <v>3.4086652249594951</v>
      </c>
      <c r="G150" s="231">
        <v>1.982171989239611</v>
      </c>
      <c r="H150" s="231">
        <v>2.4012791577520241</v>
      </c>
      <c r="I150" s="231">
        <v>2.1119363301749372</v>
      </c>
      <c r="J150" s="231">
        <v>1.526741532718259</v>
      </c>
      <c r="K150" s="231">
        <v>1.7158221041463271</v>
      </c>
      <c r="L150" s="231">
        <v>1.4411259717366109</v>
      </c>
      <c r="M150" s="231">
        <v>1.200937439937017</v>
      </c>
      <c r="N150" s="231">
        <v>1.3622095115615001</v>
      </c>
      <c r="O150" s="231">
        <v>1.400412894292236</v>
      </c>
      <c r="P150" s="231">
        <v>1.4210836459017859</v>
      </c>
      <c r="Q150" s="231">
        <v>1.179242712075335</v>
      </c>
      <c r="R150" s="231">
        <v>1.356585373780488</v>
      </c>
      <c r="S150" s="231">
        <v>1.1958865730610611</v>
      </c>
      <c r="T150" s="231">
        <v>1.205895556710936</v>
      </c>
      <c r="U150" s="231">
        <v>1.597121593471172</v>
      </c>
      <c r="V150" s="231">
        <v>1.2738508131024551</v>
      </c>
      <c r="W150" s="231">
        <v>1.5690275649071139</v>
      </c>
      <c r="DA150" s="73" t="s">
        <v>928</v>
      </c>
    </row>
    <row r="151" spans="1:105" ht="12" customHeight="1" x14ac:dyDescent="0.25">
      <c r="A151" s="64" t="s">
        <v>70</v>
      </c>
      <c r="B151" s="231">
        <v>14.202540802309731</v>
      </c>
      <c r="C151" s="231">
        <v>20.926133841727921</v>
      </c>
      <c r="D151" s="231">
        <v>14.549320103672329</v>
      </c>
      <c r="E151" s="231">
        <v>15.62170020557374</v>
      </c>
      <c r="F151" s="231">
        <v>14.83023753399784</v>
      </c>
      <c r="G151" s="231">
        <v>9.8901019328347957</v>
      </c>
      <c r="H151" s="231">
        <v>10.80138271042245</v>
      </c>
      <c r="I151" s="231">
        <v>9.6905555586319814</v>
      </c>
      <c r="J151" s="231">
        <v>6.9232685584861517</v>
      </c>
      <c r="K151" s="231">
        <v>7.2024006588578162</v>
      </c>
      <c r="L151" s="231">
        <v>2.9008277078541278</v>
      </c>
      <c r="M151" s="231">
        <v>1.434137449701651</v>
      </c>
      <c r="N151" s="231">
        <v>1.3004295556971479</v>
      </c>
      <c r="O151" s="231">
        <v>2.6539681426385981</v>
      </c>
      <c r="P151" s="231">
        <v>1.64508131741813</v>
      </c>
      <c r="Q151" s="231">
        <v>1.212342242038563</v>
      </c>
      <c r="R151" s="231">
        <v>1.210990945233229</v>
      </c>
      <c r="S151" s="231">
        <v>1.518806252985387</v>
      </c>
      <c r="T151" s="231">
        <v>1.518435423262205</v>
      </c>
      <c r="U151" s="231">
        <v>0.99111476035061219</v>
      </c>
      <c r="V151" s="231">
        <v>0.28985368766975739</v>
      </c>
      <c r="W151" s="231">
        <v>1.8260951089369121E-2</v>
      </c>
      <c r="DA151" s="73" t="s">
        <v>929</v>
      </c>
    </row>
    <row r="152" spans="1:105" ht="12" customHeight="1" x14ac:dyDescent="0.25">
      <c r="A152" s="64" t="s">
        <v>34</v>
      </c>
      <c r="B152" s="231">
        <v>0</v>
      </c>
      <c r="C152" s="231">
        <v>0</v>
      </c>
      <c r="D152" s="231">
        <v>0</v>
      </c>
      <c r="E152" s="231">
        <v>0</v>
      </c>
      <c r="F152" s="231">
        <v>0</v>
      </c>
      <c r="G152" s="231">
        <v>0</v>
      </c>
      <c r="H152" s="231">
        <v>0</v>
      </c>
      <c r="I152" s="231">
        <v>0</v>
      </c>
      <c r="J152" s="231">
        <v>0</v>
      </c>
      <c r="K152" s="231">
        <v>0</v>
      </c>
      <c r="L152" s="231">
        <v>0</v>
      </c>
      <c r="M152" s="231">
        <v>0</v>
      </c>
      <c r="N152" s="231">
        <v>0</v>
      </c>
      <c r="O152" s="231">
        <v>0</v>
      </c>
      <c r="P152" s="231">
        <v>0</v>
      </c>
      <c r="Q152" s="231">
        <v>0</v>
      </c>
      <c r="R152" s="231">
        <v>0</v>
      </c>
      <c r="S152" s="231">
        <v>0</v>
      </c>
      <c r="T152" s="231">
        <v>0</v>
      </c>
      <c r="U152" s="231">
        <v>0</v>
      </c>
      <c r="V152" s="231">
        <v>0</v>
      </c>
      <c r="W152" s="231">
        <v>0</v>
      </c>
      <c r="DA152" s="73" t="s">
        <v>930</v>
      </c>
    </row>
    <row r="153" spans="1:105" ht="12" customHeight="1" x14ac:dyDescent="0.25">
      <c r="A153" s="64" t="s">
        <v>162</v>
      </c>
      <c r="B153" s="231">
        <v>74.030259515986543</v>
      </c>
      <c r="C153" s="231">
        <v>93.431282103315354</v>
      </c>
      <c r="D153" s="231">
        <v>69.374599788782703</v>
      </c>
      <c r="E153" s="231">
        <v>67.402967078319406</v>
      </c>
      <c r="F153" s="231">
        <v>68.417107104128249</v>
      </c>
      <c r="G153" s="231">
        <v>42.466554963943871</v>
      </c>
      <c r="H153" s="231">
        <v>45.225602358945032</v>
      </c>
      <c r="I153" s="231">
        <v>42.947578460467518</v>
      </c>
      <c r="J153" s="231">
        <v>34.537785998541402</v>
      </c>
      <c r="K153" s="231">
        <v>56.611599396621173</v>
      </c>
      <c r="L153" s="231">
        <v>37.679272063812917</v>
      </c>
      <c r="M153" s="231">
        <v>45.16126432544673</v>
      </c>
      <c r="N153" s="231">
        <v>52.679496855302631</v>
      </c>
      <c r="O153" s="231">
        <v>55.521000550393431</v>
      </c>
      <c r="P153" s="231">
        <v>62.33637084072349</v>
      </c>
      <c r="Q153" s="231">
        <v>61.399897074067063</v>
      </c>
      <c r="R153" s="231">
        <v>64.748340351839289</v>
      </c>
      <c r="S153" s="231">
        <v>64.933169771436809</v>
      </c>
      <c r="T153" s="231">
        <v>58.396630276325958</v>
      </c>
      <c r="U153" s="231">
        <v>53.788477803269167</v>
      </c>
      <c r="V153" s="231">
        <v>39.930561721408537</v>
      </c>
      <c r="W153" s="231">
        <v>53.209382673675947</v>
      </c>
      <c r="DA153" s="73" t="s">
        <v>931</v>
      </c>
    </row>
    <row r="154" spans="1:105" ht="12" customHeight="1" x14ac:dyDescent="0.25">
      <c r="A154" s="64" t="s">
        <v>36</v>
      </c>
      <c r="B154" s="231">
        <v>0</v>
      </c>
      <c r="C154" s="231">
        <v>0</v>
      </c>
      <c r="D154" s="231">
        <v>0</v>
      </c>
      <c r="E154" s="231">
        <v>0</v>
      </c>
      <c r="F154" s="231">
        <v>0</v>
      </c>
      <c r="G154" s="231">
        <v>0</v>
      </c>
      <c r="H154" s="231">
        <v>0</v>
      </c>
      <c r="I154" s="231">
        <v>0</v>
      </c>
      <c r="J154" s="231">
        <v>0</v>
      </c>
      <c r="K154" s="231">
        <v>0</v>
      </c>
      <c r="L154" s="231">
        <v>0</v>
      </c>
      <c r="M154" s="231">
        <v>0</v>
      </c>
      <c r="N154" s="231">
        <v>0</v>
      </c>
      <c r="O154" s="231">
        <v>0</v>
      </c>
      <c r="P154" s="231">
        <v>0</v>
      </c>
      <c r="Q154" s="231">
        <v>0</v>
      </c>
      <c r="R154" s="231">
        <v>0</v>
      </c>
      <c r="S154" s="231">
        <v>0</v>
      </c>
      <c r="T154" s="231">
        <v>0</v>
      </c>
      <c r="U154" s="231">
        <v>0</v>
      </c>
      <c r="V154" s="231">
        <v>0</v>
      </c>
      <c r="W154" s="231">
        <v>0</v>
      </c>
      <c r="DA154" s="73" t="s">
        <v>932</v>
      </c>
    </row>
    <row r="155" spans="1:105" ht="12" customHeight="1" x14ac:dyDescent="0.25">
      <c r="A155" s="64" t="s">
        <v>73</v>
      </c>
      <c r="B155" s="231">
        <v>0</v>
      </c>
      <c r="C155" s="231">
        <v>0</v>
      </c>
      <c r="D155" s="231">
        <v>0</v>
      </c>
      <c r="E155" s="231">
        <v>0</v>
      </c>
      <c r="F155" s="231">
        <v>0</v>
      </c>
      <c r="G155" s="231">
        <v>0</v>
      </c>
      <c r="H155" s="231">
        <v>0</v>
      </c>
      <c r="I155" s="231">
        <v>0</v>
      </c>
      <c r="J155" s="231">
        <v>0</v>
      </c>
      <c r="K155" s="231">
        <v>0</v>
      </c>
      <c r="L155" s="231">
        <v>0</v>
      </c>
      <c r="M155" s="231">
        <v>0</v>
      </c>
      <c r="N155" s="231">
        <v>0</v>
      </c>
      <c r="O155" s="231">
        <v>0</v>
      </c>
      <c r="P155" s="231">
        <v>0</v>
      </c>
      <c r="Q155" s="231">
        <v>0</v>
      </c>
      <c r="R155" s="231">
        <v>8.4593603605995202E-2</v>
      </c>
      <c r="S155" s="231">
        <v>0</v>
      </c>
      <c r="T155" s="231">
        <v>0</v>
      </c>
      <c r="U155" s="231">
        <v>0</v>
      </c>
      <c r="V155" s="231">
        <v>0</v>
      </c>
      <c r="W155" s="231">
        <v>0</v>
      </c>
      <c r="DA155" s="73" t="s">
        <v>933</v>
      </c>
    </row>
    <row r="156" spans="1:105" ht="12" customHeight="1" x14ac:dyDescent="0.25">
      <c r="A156" s="64" t="s">
        <v>79</v>
      </c>
      <c r="B156" s="231">
        <v>0</v>
      </c>
      <c r="C156" s="231">
        <v>0</v>
      </c>
      <c r="D156" s="231">
        <v>0</v>
      </c>
      <c r="E156" s="231">
        <v>0</v>
      </c>
      <c r="F156" s="231">
        <v>0</v>
      </c>
      <c r="G156" s="231">
        <v>0</v>
      </c>
      <c r="H156" s="231">
        <v>0</v>
      </c>
      <c r="I156" s="231">
        <v>0</v>
      </c>
      <c r="J156" s="231">
        <v>0</v>
      </c>
      <c r="K156" s="231">
        <v>0</v>
      </c>
      <c r="L156" s="231">
        <v>0</v>
      </c>
      <c r="M156" s="231">
        <v>0</v>
      </c>
      <c r="N156" s="231">
        <v>0</v>
      </c>
      <c r="O156" s="231">
        <v>0</v>
      </c>
      <c r="P156" s="231">
        <v>0</v>
      </c>
      <c r="Q156" s="231">
        <v>0</v>
      </c>
      <c r="R156" s="231">
        <v>0</v>
      </c>
      <c r="S156" s="231">
        <v>0</v>
      </c>
      <c r="T156" s="231">
        <v>0</v>
      </c>
      <c r="U156" s="231">
        <v>0</v>
      </c>
      <c r="V156" s="231">
        <v>0</v>
      </c>
      <c r="W156" s="231">
        <v>0</v>
      </c>
      <c r="DA156" s="73" t="s">
        <v>934</v>
      </c>
    </row>
    <row r="157" spans="1:105" ht="12" customHeight="1" x14ac:dyDescent="0.25">
      <c r="A157" s="60" t="s">
        <v>643</v>
      </c>
      <c r="B157" s="264">
        <v>0</v>
      </c>
      <c r="C157" s="264">
        <v>0</v>
      </c>
      <c r="D157" s="264">
        <v>0</v>
      </c>
      <c r="E157" s="264">
        <v>0</v>
      </c>
      <c r="F157" s="264">
        <v>0</v>
      </c>
      <c r="G157" s="264">
        <v>0</v>
      </c>
      <c r="H157" s="264">
        <v>0</v>
      </c>
      <c r="I157" s="264">
        <v>0</v>
      </c>
      <c r="J157" s="264">
        <v>0</v>
      </c>
      <c r="K157" s="264">
        <v>0</v>
      </c>
      <c r="L157" s="264">
        <v>0</v>
      </c>
      <c r="M157" s="264">
        <v>0</v>
      </c>
      <c r="N157" s="264">
        <v>0</v>
      </c>
      <c r="O157" s="264">
        <v>0</v>
      </c>
      <c r="P157" s="264">
        <v>0</v>
      </c>
      <c r="Q157" s="264">
        <v>0</v>
      </c>
      <c r="R157" s="264">
        <v>0</v>
      </c>
      <c r="S157" s="264">
        <v>0</v>
      </c>
      <c r="T157" s="264">
        <v>0</v>
      </c>
      <c r="U157" s="264">
        <v>0</v>
      </c>
      <c r="V157" s="264">
        <v>0</v>
      </c>
      <c r="W157" s="264">
        <v>0</v>
      </c>
      <c r="DA157" s="72" t="s">
        <v>935</v>
      </c>
    </row>
    <row r="158" spans="1:105" ht="12" customHeight="1" x14ac:dyDescent="0.25">
      <c r="A158" s="100" t="s">
        <v>106</v>
      </c>
      <c r="B158" s="281">
        <v>193.81689635307811</v>
      </c>
      <c r="C158" s="281">
        <v>139.84952478215959</v>
      </c>
      <c r="D158" s="281">
        <v>122.54224879477439</v>
      </c>
      <c r="E158" s="281">
        <v>122.8707782126335</v>
      </c>
      <c r="F158" s="281">
        <v>88.084568435934557</v>
      </c>
      <c r="G158" s="281">
        <v>80.685516203744669</v>
      </c>
      <c r="H158" s="281">
        <v>68.535119810422316</v>
      </c>
      <c r="I158" s="281">
        <v>73.709581285705099</v>
      </c>
      <c r="J158" s="281">
        <v>75.559227409114214</v>
      </c>
      <c r="K158" s="281">
        <v>42.225847442776512</v>
      </c>
      <c r="L158" s="281">
        <v>86.897521637779391</v>
      </c>
      <c r="M158" s="281">
        <v>84.458233092460205</v>
      </c>
      <c r="N158" s="281">
        <v>79.728839701073866</v>
      </c>
      <c r="O158" s="281">
        <v>77.274451831779743</v>
      </c>
      <c r="P158" s="281">
        <v>82.346666594448834</v>
      </c>
      <c r="Q158" s="281">
        <v>74.763148505894037</v>
      </c>
      <c r="R158" s="281">
        <v>76.478446653175979</v>
      </c>
      <c r="S158" s="281">
        <v>85.538353462499231</v>
      </c>
      <c r="T158" s="281">
        <v>88.235113937035521</v>
      </c>
      <c r="U158" s="281">
        <v>87.97774244289144</v>
      </c>
      <c r="V158" s="281">
        <v>83.870287718813756</v>
      </c>
      <c r="W158" s="281">
        <v>93.298540697603471</v>
      </c>
      <c r="DA158" s="105" t="s">
        <v>936</v>
      </c>
    </row>
    <row r="159" spans="1:105" ht="12" customHeight="1" x14ac:dyDescent="0.25">
      <c r="A159" s="130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01"/>
      <c r="Q159" s="201"/>
      <c r="R159" s="201"/>
      <c r="S159" s="201"/>
      <c r="T159" s="201"/>
      <c r="U159" s="201"/>
      <c r="V159" s="201"/>
      <c r="W159" s="201"/>
    </row>
    <row r="160" spans="1:105" ht="15" customHeight="1" x14ac:dyDescent="0.25">
      <c r="A160" s="32" t="s">
        <v>431</v>
      </c>
      <c r="B160" s="259"/>
      <c r="C160" s="259"/>
      <c r="D160" s="259"/>
      <c r="E160" s="259"/>
      <c r="F160" s="259"/>
      <c r="G160" s="259"/>
      <c r="H160" s="259"/>
      <c r="I160" s="259"/>
      <c r="J160" s="259"/>
      <c r="K160" s="259"/>
      <c r="L160" s="259"/>
      <c r="M160" s="259"/>
      <c r="N160" s="259"/>
      <c r="O160" s="259"/>
      <c r="P160" s="259"/>
      <c r="Q160" s="259"/>
      <c r="R160" s="259"/>
      <c r="S160" s="259"/>
      <c r="T160" s="259"/>
      <c r="U160" s="259"/>
      <c r="V160" s="259"/>
      <c r="W160" s="259"/>
      <c r="DA160" s="88"/>
    </row>
    <row r="161" spans="1:105" ht="12" customHeight="1" x14ac:dyDescent="0.25">
      <c r="A161" s="58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01"/>
      <c r="P161" s="201"/>
      <c r="Q161" s="201"/>
      <c r="R161" s="201"/>
      <c r="S161" s="201"/>
      <c r="T161" s="201"/>
      <c r="U161" s="201"/>
      <c r="V161" s="201"/>
      <c r="W161" s="201"/>
    </row>
    <row r="162" spans="1:105" ht="12" customHeight="1" x14ac:dyDescent="0.25">
      <c r="A162" s="35" t="s">
        <v>43</v>
      </c>
      <c r="B162" s="234">
        <f t="shared" ref="B162:W162" si="5">SUM(B$163:B$169)</f>
        <v>1</v>
      </c>
      <c r="C162" s="234">
        <f t="shared" si="5"/>
        <v>0.99999999999999978</v>
      </c>
      <c r="D162" s="234">
        <f t="shared" si="5"/>
        <v>1.0000000000000004</v>
      </c>
      <c r="E162" s="234">
        <f t="shared" si="5"/>
        <v>0.99999999999999978</v>
      </c>
      <c r="F162" s="234">
        <f t="shared" si="5"/>
        <v>1.0000000000000002</v>
      </c>
      <c r="G162" s="234">
        <f t="shared" si="5"/>
        <v>1</v>
      </c>
      <c r="H162" s="234">
        <f t="shared" si="5"/>
        <v>0.99999999999999989</v>
      </c>
      <c r="I162" s="234">
        <f t="shared" si="5"/>
        <v>0.99999999999999978</v>
      </c>
      <c r="J162" s="234">
        <f t="shared" si="5"/>
        <v>1</v>
      </c>
      <c r="K162" s="234">
        <f t="shared" si="5"/>
        <v>0.99999999999999989</v>
      </c>
      <c r="L162" s="234">
        <f t="shared" si="5"/>
        <v>0.99999999999999978</v>
      </c>
      <c r="M162" s="234">
        <f t="shared" si="5"/>
        <v>1</v>
      </c>
      <c r="N162" s="234">
        <f t="shared" si="5"/>
        <v>1</v>
      </c>
      <c r="O162" s="234">
        <f t="shared" si="5"/>
        <v>0.99999999999999978</v>
      </c>
      <c r="P162" s="234">
        <f t="shared" si="5"/>
        <v>0.99999999999999978</v>
      </c>
      <c r="Q162" s="234">
        <f t="shared" si="5"/>
        <v>1.0000000000000002</v>
      </c>
      <c r="R162" s="234">
        <f t="shared" si="5"/>
        <v>0.99999999999999989</v>
      </c>
      <c r="S162" s="234">
        <f t="shared" si="5"/>
        <v>0.99999999999999933</v>
      </c>
      <c r="T162" s="234">
        <f t="shared" si="5"/>
        <v>0.99999999999999956</v>
      </c>
      <c r="U162" s="234">
        <f t="shared" si="5"/>
        <v>1</v>
      </c>
      <c r="V162" s="234">
        <f t="shared" si="5"/>
        <v>1</v>
      </c>
      <c r="W162" s="234">
        <f t="shared" si="5"/>
        <v>1</v>
      </c>
      <c r="DA162" s="95"/>
    </row>
    <row r="163" spans="1:105" ht="12" customHeight="1" x14ac:dyDescent="0.25">
      <c r="A163" s="55" t="s">
        <v>92</v>
      </c>
      <c r="B163" s="301">
        <f t="shared" ref="B163:W163" si="6">IF(B$6=0,0,B$6/B$5)</f>
        <v>0</v>
      </c>
      <c r="C163" s="301">
        <f t="shared" si="6"/>
        <v>0</v>
      </c>
      <c r="D163" s="301">
        <f t="shared" si="6"/>
        <v>0</v>
      </c>
      <c r="E163" s="301">
        <f t="shared" si="6"/>
        <v>0</v>
      </c>
      <c r="F163" s="301">
        <f t="shared" si="6"/>
        <v>0</v>
      </c>
      <c r="G163" s="301">
        <f t="shared" si="6"/>
        <v>0</v>
      </c>
      <c r="H163" s="301">
        <f t="shared" si="6"/>
        <v>0</v>
      </c>
      <c r="I163" s="301">
        <f t="shared" si="6"/>
        <v>0</v>
      </c>
      <c r="J163" s="301">
        <f t="shared" si="6"/>
        <v>0</v>
      </c>
      <c r="K163" s="301">
        <f t="shared" si="6"/>
        <v>0</v>
      </c>
      <c r="L163" s="301">
        <f t="shared" si="6"/>
        <v>0</v>
      </c>
      <c r="M163" s="301">
        <f t="shared" si="6"/>
        <v>0</v>
      </c>
      <c r="N163" s="301">
        <f t="shared" si="6"/>
        <v>0</v>
      </c>
      <c r="O163" s="301">
        <f t="shared" si="6"/>
        <v>0</v>
      </c>
      <c r="P163" s="301">
        <f t="shared" si="6"/>
        <v>0</v>
      </c>
      <c r="Q163" s="301">
        <f t="shared" si="6"/>
        <v>0</v>
      </c>
      <c r="R163" s="301">
        <f t="shared" si="6"/>
        <v>0</v>
      </c>
      <c r="S163" s="301">
        <f t="shared" si="6"/>
        <v>0</v>
      </c>
      <c r="T163" s="301">
        <f t="shared" si="6"/>
        <v>0</v>
      </c>
      <c r="U163" s="301">
        <f t="shared" si="6"/>
        <v>0</v>
      </c>
      <c r="V163" s="301">
        <f t="shared" si="6"/>
        <v>0</v>
      </c>
      <c r="W163" s="301">
        <f t="shared" si="6"/>
        <v>0</v>
      </c>
      <c r="DA163" s="67"/>
    </row>
    <row r="164" spans="1:105" ht="12" customHeight="1" x14ac:dyDescent="0.25">
      <c r="A164" s="202" t="s">
        <v>93</v>
      </c>
      <c r="B164" s="235">
        <f t="shared" ref="B164:W164" si="7">IF(B$7=0,0,B$7/B$5)</f>
        <v>0</v>
      </c>
      <c r="C164" s="235">
        <f t="shared" si="7"/>
        <v>0</v>
      </c>
      <c r="D164" s="235">
        <f t="shared" si="7"/>
        <v>0</v>
      </c>
      <c r="E164" s="235">
        <f t="shared" si="7"/>
        <v>0</v>
      </c>
      <c r="F164" s="235">
        <f t="shared" si="7"/>
        <v>0</v>
      </c>
      <c r="G164" s="235">
        <f t="shared" si="7"/>
        <v>0</v>
      </c>
      <c r="H164" s="235">
        <f t="shared" si="7"/>
        <v>0</v>
      </c>
      <c r="I164" s="235">
        <f t="shared" si="7"/>
        <v>0</v>
      </c>
      <c r="J164" s="235">
        <f t="shared" si="7"/>
        <v>0</v>
      </c>
      <c r="K164" s="235">
        <f t="shared" si="7"/>
        <v>0</v>
      </c>
      <c r="L164" s="235">
        <f t="shared" si="7"/>
        <v>0</v>
      </c>
      <c r="M164" s="235">
        <f t="shared" si="7"/>
        <v>0</v>
      </c>
      <c r="N164" s="235">
        <f t="shared" si="7"/>
        <v>0</v>
      </c>
      <c r="O164" s="235">
        <f t="shared" si="7"/>
        <v>0</v>
      </c>
      <c r="P164" s="235">
        <f t="shared" si="7"/>
        <v>0</v>
      </c>
      <c r="Q164" s="235">
        <f t="shared" si="7"/>
        <v>0</v>
      </c>
      <c r="R164" s="235">
        <f t="shared" si="7"/>
        <v>0</v>
      </c>
      <c r="S164" s="235">
        <f t="shared" si="7"/>
        <v>0</v>
      </c>
      <c r="T164" s="235">
        <f t="shared" si="7"/>
        <v>0</v>
      </c>
      <c r="U164" s="235">
        <f t="shared" si="7"/>
        <v>0</v>
      </c>
      <c r="V164" s="235">
        <f t="shared" si="7"/>
        <v>0</v>
      </c>
      <c r="W164" s="235">
        <f t="shared" si="7"/>
        <v>0</v>
      </c>
      <c r="DA164" s="174"/>
    </row>
    <row r="165" spans="1:105" ht="12" customHeight="1" x14ac:dyDescent="0.25">
      <c r="A165" s="202" t="s">
        <v>94</v>
      </c>
      <c r="B165" s="235">
        <f t="shared" ref="B165:W165" si="8">IF(B$8=0,0,B$8/B$5)</f>
        <v>0</v>
      </c>
      <c r="C165" s="235">
        <f t="shared" si="8"/>
        <v>0</v>
      </c>
      <c r="D165" s="235">
        <f t="shared" si="8"/>
        <v>0</v>
      </c>
      <c r="E165" s="235">
        <f t="shared" si="8"/>
        <v>0</v>
      </c>
      <c r="F165" s="235">
        <f t="shared" si="8"/>
        <v>0</v>
      </c>
      <c r="G165" s="235">
        <f t="shared" si="8"/>
        <v>0</v>
      </c>
      <c r="H165" s="235">
        <f t="shared" si="8"/>
        <v>0</v>
      </c>
      <c r="I165" s="235">
        <f t="shared" si="8"/>
        <v>0</v>
      </c>
      <c r="J165" s="235">
        <f t="shared" si="8"/>
        <v>0</v>
      </c>
      <c r="K165" s="235">
        <f t="shared" si="8"/>
        <v>0</v>
      </c>
      <c r="L165" s="235">
        <f t="shared" si="8"/>
        <v>0</v>
      </c>
      <c r="M165" s="235">
        <f t="shared" si="8"/>
        <v>0</v>
      </c>
      <c r="N165" s="235">
        <f t="shared" si="8"/>
        <v>0</v>
      </c>
      <c r="O165" s="235">
        <f t="shared" si="8"/>
        <v>0</v>
      </c>
      <c r="P165" s="235">
        <f t="shared" si="8"/>
        <v>0</v>
      </c>
      <c r="Q165" s="235">
        <f t="shared" si="8"/>
        <v>0</v>
      </c>
      <c r="R165" s="235">
        <f t="shared" si="8"/>
        <v>0</v>
      </c>
      <c r="S165" s="235">
        <f t="shared" si="8"/>
        <v>0</v>
      </c>
      <c r="T165" s="235">
        <f t="shared" si="8"/>
        <v>0</v>
      </c>
      <c r="U165" s="235">
        <f t="shared" si="8"/>
        <v>0</v>
      </c>
      <c r="V165" s="235">
        <f t="shared" si="8"/>
        <v>0</v>
      </c>
      <c r="W165" s="235">
        <f t="shared" si="8"/>
        <v>0</v>
      </c>
      <c r="DA165" s="174"/>
    </row>
    <row r="166" spans="1:105" ht="12" customHeight="1" x14ac:dyDescent="0.25">
      <c r="A166" s="202" t="s">
        <v>95</v>
      </c>
      <c r="B166" s="235">
        <f t="shared" ref="B166:W166" si="9">IF(B$9=0,0,B$9/B$5)</f>
        <v>0</v>
      </c>
      <c r="C166" s="235">
        <f t="shared" si="9"/>
        <v>0</v>
      </c>
      <c r="D166" s="235">
        <f t="shared" si="9"/>
        <v>0</v>
      </c>
      <c r="E166" s="235">
        <f t="shared" si="9"/>
        <v>0</v>
      </c>
      <c r="F166" s="235">
        <f t="shared" si="9"/>
        <v>0</v>
      </c>
      <c r="G166" s="235">
        <f t="shared" si="9"/>
        <v>0</v>
      </c>
      <c r="H166" s="235">
        <f t="shared" si="9"/>
        <v>0</v>
      </c>
      <c r="I166" s="235">
        <f t="shared" si="9"/>
        <v>0</v>
      </c>
      <c r="J166" s="235">
        <f t="shared" si="9"/>
        <v>0</v>
      </c>
      <c r="K166" s="235">
        <f t="shared" si="9"/>
        <v>0</v>
      </c>
      <c r="L166" s="235">
        <f t="shared" si="9"/>
        <v>0</v>
      </c>
      <c r="M166" s="235">
        <f t="shared" si="9"/>
        <v>0</v>
      </c>
      <c r="N166" s="235">
        <f t="shared" si="9"/>
        <v>0</v>
      </c>
      <c r="O166" s="235">
        <f t="shared" si="9"/>
        <v>0</v>
      </c>
      <c r="P166" s="235">
        <f t="shared" si="9"/>
        <v>0</v>
      </c>
      <c r="Q166" s="235">
        <f t="shared" si="9"/>
        <v>0</v>
      </c>
      <c r="R166" s="235">
        <f t="shared" si="9"/>
        <v>0</v>
      </c>
      <c r="S166" s="235">
        <f t="shared" si="9"/>
        <v>0</v>
      </c>
      <c r="T166" s="235">
        <f t="shared" si="9"/>
        <v>0</v>
      </c>
      <c r="U166" s="235">
        <f t="shared" si="9"/>
        <v>0</v>
      </c>
      <c r="V166" s="235">
        <f t="shared" si="9"/>
        <v>0</v>
      </c>
      <c r="W166" s="235">
        <f t="shared" si="9"/>
        <v>0</v>
      </c>
      <c r="DA166" s="174"/>
    </row>
    <row r="167" spans="1:105" ht="12" customHeight="1" x14ac:dyDescent="0.25">
      <c r="A167" s="56" t="s">
        <v>96</v>
      </c>
      <c r="B167" s="302">
        <f t="shared" ref="B167:W167" si="10">IF(B$10=0,0,B$10/B$5)</f>
        <v>1.1838641565903882E-3</v>
      </c>
      <c r="C167" s="302">
        <f t="shared" si="10"/>
        <v>1.1919901383702042E-3</v>
      </c>
      <c r="D167" s="302">
        <f t="shared" si="10"/>
        <v>8.834142449601198E-4</v>
      </c>
      <c r="E167" s="302">
        <f t="shared" si="10"/>
        <v>9.72882344599687E-4</v>
      </c>
      <c r="F167" s="302">
        <f t="shared" si="10"/>
        <v>9.8564124975244962E-4</v>
      </c>
      <c r="G167" s="302">
        <f t="shared" si="10"/>
        <v>1.0999702130206959E-3</v>
      </c>
      <c r="H167" s="302">
        <f t="shared" si="10"/>
        <v>1.0290817225323586E-3</v>
      </c>
      <c r="I167" s="302">
        <f t="shared" si="10"/>
        <v>9.5026462647242833E-4</v>
      </c>
      <c r="J167" s="302">
        <f t="shared" si="10"/>
        <v>1.0540336138794195E-3</v>
      </c>
      <c r="K167" s="302">
        <f t="shared" si="10"/>
        <v>1.3743296974960113E-3</v>
      </c>
      <c r="L167" s="302">
        <f t="shared" si="10"/>
        <v>1.0274404889957041E-3</v>
      </c>
      <c r="M167" s="302">
        <f t="shared" si="10"/>
        <v>1.2686579088630255E-3</v>
      </c>
      <c r="N167" s="302">
        <f t="shared" si="10"/>
        <v>1.3049336465698401E-3</v>
      </c>
      <c r="O167" s="302">
        <f t="shared" si="10"/>
        <v>1.2154836046537119E-3</v>
      </c>
      <c r="P167" s="302">
        <f t="shared" si="10"/>
        <v>1.1742537701834464E-3</v>
      </c>
      <c r="Q167" s="302">
        <f t="shared" si="10"/>
        <v>1.2374830258125001E-3</v>
      </c>
      <c r="R167" s="302">
        <f t="shared" si="10"/>
        <v>1.2719579176149979E-3</v>
      </c>
      <c r="S167" s="302">
        <f t="shared" si="10"/>
        <v>1.2352400450253579E-3</v>
      </c>
      <c r="T167" s="302">
        <f t="shared" si="10"/>
        <v>1.2304290805177293E-3</v>
      </c>
      <c r="U167" s="302">
        <f t="shared" si="10"/>
        <v>1.2946851317794206E-3</v>
      </c>
      <c r="V167" s="302">
        <f t="shared" si="10"/>
        <v>1.3154670586398032E-3</v>
      </c>
      <c r="W167" s="302">
        <f t="shared" si="10"/>
        <v>1.2906978109132213E-3</v>
      </c>
      <c r="DA167" s="68"/>
    </row>
    <row r="168" spans="1:105" ht="12" customHeight="1" x14ac:dyDescent="0.25">
      <c r="A168" s="203" t="s">
        <v>487</v>
      </c>
      <c r="B168" s="303">
        <f t="shared" ref="B168:W168" si="11">IF(B$16=0,0,B$16/B$5)</f>
        <v>0.70974280886378427</v>
      </c>
      <c r="C168" s="303">
        <f t="shared" si="11"/>
        <v>0.76216916452523875</v>
      </c>
      <c r="D168" s="303">
        <f t="shared" si="11"/>
        <v>0.8239035712605054</v>
      </c>
      <c r="E168" s="303">
        <f t="shared" si="11"/>
        <v>0.80191418991872032</v>
      </c>
      <c r="F168" s="303">
        <f t="shared" si="11"/>
        <v>0.79905787934823291</v>
      </c>
      <c r="G168" s="303">
        <f t="shared" si="11"/>
        <v>0.77616268506141373</v>
      </c>
      <c r="H168" s="303">
        <f t="shared" si="11"/>
        <v>0.78942396960817052</v>
      </c>
      <c r="I168" s="303">
        <f t="shared" si="11"/>
        <v>0.80389013478679594</v>
      </c>
      <c r="J168" s="303">
        <f t="shared" si="11"/>
        <v>0.78636163104764234</v>
      </c>
      <c r="K168" s="303">
        <f t="shared" si="11"/>
        <v>0.74157255815013823</v>
      </c>
      <c r="L168" s="303">
        <f t="shared" si="11"/>
        <v>0.80762966338889242</v>
      </c>
      <c r="M168" s="303">
        <f t="shared" si="11"/>
        <v>0.7719304708653596</v>
      </c>
      <c r="N168" s="303">
        <f t="shared" si="11"/>
        <v>0.76732477468265425</v>
      </c>
      <c r="O168" s="303">
        <f t="shared" si="11"/>
        <v>0.78076875122662959</v>
      </c>
      <c r="P168" s="303">
        <f t="shared" si="11"/>
        <v>0.79167588482957141</v>
      </c>
      <c r="Q168" s="303">
        <f t="shared" si="11"/>
        <v>0.78308298834855794</v>
      </c>
      <c r="R168" s="303">
        <f t="shared" si="11"/>
        <v>0.77798487912855563</v>
      </c>
      <c r="S168" s="303">
        <f t="shared" si="11"/>
        <v>0.78423891208586771</v>
      </c>
      <c r="T168" s="303">
        <f t="shared" si="11"/>
        <v>0.78397404691790629</v>
      </c>
      <c r="U168" s="303">
        <f t="shared" si="11"/>
        <v>0.77312895293586126</v>
      </c>
      <c r="V168" s="303">
        <f t="shared" si="11"/>
        <v>0.7719536511216426</v>
      </c>
      <c r="W168" s="303">
        <f t="shared" si="11"/>
        <v>0.77608327276889211</v>
      </c>
      <c r="DA168" s="175"/>
    </row>
    <row r="169" spans="1:105" ht="12" customHeight="1" x14ac:dyDescent="0.25">
      <c r="A169" s="41" t="s">
        <v>499</v>
      </c>
      <c r="B169" s="237">
        <f t="shared" ref="B169:W169" si="12">IF(B$27=0,0,B$27/B$5)</f>
        <v>0.28907332697962534</v>
      </c>
      <c r="C169" s="237">
        <f t="shared" si="12"/>
        <v>0.23663884533639074</v>
      </c>
      <c r="D169" s="237">
        <f t="shared" si="12"/>
        <v>0.17521301449453486</v>
      </c>
      <c r="E169" s="237">
        <f t="shared" si="12"/>
        <v>0.19711292773667971</v>
      </c>
      <c r="F169" s="237">
        <f t="shared" si="12"/>
        <v>0.1999564794020148</v>
      </c>
      <c r="G169" s="237">
        <f t="shared" si="12"/>
        <v>0.22273734472556564</v>
      </c>
      <c r="H169" s="237">
        <f t="shared" si="12"/>
        <v>0.20954694866929699</v>
      </c>
      <c r="I169" s="237">
        <f t="shared" si="12"/>
        <v>0.19515960058673146</v>
      </c>
      <c r="J169" s="237">
        <f t="shared" si="12"/>
        <v>0.21258433533847818</v>
      </c>
      <c r="K169" s="237">
        <f t="shared" si="12"/>
        <v>0.2570531121523657</v>
      </c>
      <c r="L169" s="237">
        <f t="shared" si="12"/>
        <v>0.19134289612211164</v>
      </c>
      <c r="M169" s="237">
        <f t="shared" si="12"/>
        <v>0.22680087122577747</v>
      </c>
      <c r="N169" s="237">
        <f t="shared" si="12"/>
        <v>0.231370291670776</v>
      </c>
      <c r="O169" s="237">
        <f t="shared" si="12"/>
        <v>0.21801576516871651</v>
      </c>
      <c r="P169" s="237">
        <f t="shared" si="12"/>
        <v>0.20714986140024499</v>
      </c>
      <c r="Q169" s="237">
        <f t="shared" si="12"/>
        <v>0.21567952862562975</v>
      </c>
      <c r="R169" s="237">
        <f t="shared" si="12"/>
        <v>0.22074316295382923</v>
      </c>
      <c r="S169" s="237">
        <f t="shared" si="12"/>
        <v>0.21452584786910628</v>
      </c>
      <c r="T169" s="237">
        <f t="shared" si="12"/>
        <v>0.21479552400157551</v>
      </c>
      <c r="U169" s="237">
        <f t="shared" si="12"/>
        <v>0.22557636193235936</v>
      </c>
      <c r="V169" s="237">
        <f t="shared" si="12"/>
        <v>0.22673088181971751</v>
      </c>
      <c r="W169" s="237">
        <f t="shared" si="12"/>
        <v>0.22262602942019466</v>
      </c>
      <c r="DA169" s="97"/>
    </row>
    <row r="170" spans="1:105" ht="12" customHeight="1" x14ac:dyDescent="0.25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DA170" s="120"/>
    </row>
    <row r="171" spans="1:105" ht="12" customHeight="1" x14ac:dyDescent="0.25">
      <c r="A171" s="35" t="s">
        <v>44</v>
      </c>
      <c r="B171" s="234">
        <f t="shared" ref="B171:W171" si="13">SUM(B$172:B$177,B$179:B$180,B$182:B$184,B185)</f>
        <v>1</v>
      </c>
      <c r="C171" s="234">
        <f t="shared" si="13"/>
        <v>1</v>
      </c>
      <c r="D171" s="234">
        <f t="shared" si="13"/>
        <v>1</v>
      </c>
      <c r="E171" s="234">
        <f t="shared" si="13"/>
        <v>1</v>
      </c>
      <c r="F171" s="234">
        <f t="shared" si="13"/>
        <v>1</v>
      </c>
      <c r="G171" s="234">
        <f t="shared" si="13"/>
        <v>1</v>
      </c>
      <c r="H171" s="234">
        <f t="shared" si="13"/>
        <v>0.99999999999999989</v>
      </c>
      <c r="I171" s="234">
        <f t="shared" si="13"/>
        <v>1</v>
      </c>
      <c r="J171" s="234">
        <f t="shared" si="13"/>
        <v>1</v>
      </c>
      <c r="K171" s="234">
        <f t="shared" si="13"/>
        <v>1</v>
      </c>
      <c r="L171" s="234">
        <f t="shared" si="13"/>
        <v>1</v>
      </c>
      <c r="M171" s="234">
        <f t="shared" si="13"/>
        <v>1</v>
      </c>
      <c r="N171" s="234">
        <f t="shared" si="13"/>
        <v>1</v>
      </c>
      <c r="O171" s="234">
        <f t="shared" si="13"/>
        <v>1</v>
      </c>
      <c r="P171" s="234">
        <f t="shared" si="13"/>
        <v>1</v>
      </c>
      <c r="Q171" s="234">
        <f t="shared" si="13"/>
        <v>0.99999999999999989</v>
      </c>
      <c r="R171" s="234">
        <f t="shared" si="13"/>
        <v>1</v>
      </c>
      <c r="S171" s="234">
        <f t="shared" si="13"/>
        <v>1</v>
      </c>
      <c r="T171" s="234">
        <f t="shared" si="13"/>
        <v>1</v>
      </c>
      <c r="U171" s="234">
        <f t="shared" si="13"/>
        <v>0.99999999999999989</v>
      </c>
      <c r="V171" s="234">
        <f t="shared" si="13"/>
        <v>1</v>
      </c>
      <c r="W171" s="234">
        <f t="shared" si="13"/>
        <v>1</v>
      </c>
      <c r="DA171" s="95"/>
    </row>
    <row r="172" spans="1:105" ht="12" customHeight="1" x14ac:dyDescent="0.25">
      <c r="A172" s="55" t="s">
        <v>92</v>
      </c>
      <c r="B172" s="301">
        <f t="shared" ref="B172:W172" si="14">IF(B$35=0,0,B$35/B$34)</f>
        <v>0</v>
      </c>
      <c r="C172" s="301">
        <f t="shared" si="14"/>
        <v>0</v>
      </c>
      <c r="D172" s="301">
        <f t="shared" si="14"/>
        <v>0</v>
      </c>
      <c r="E172" s="301">
        <f t="shared" si="14"/>
        <v>0</v>
      </c>
      <c r="F172" s="301">
        <f t="shared" si="14"/>
        <v>0</v>
      </c>
      <c r="G172" s="301">
        <f t="shared" si="14"/>
        <v>0</v>
      </c>
      <c r="H172" s="301">
        <f t="shared" si="14"/>
        <v>0</v>
      </c>
      <c r="I172" s="301">
        <f t="shared" si="14"/>
        <v>0</v>
      </c>
      <c r="J172" s="301">
        <f t="shared" si="14"/>
        <v>0</v>
      </c>
      <c r="K172" s="301">
        <f t="shared" si="14"/>
        <v>0</v>
      </c>
      <c r="L172" s="301">
        <f t="shared" si="14"/>
        <v>0</v>
      </c>
      <c r="M172" s="301">
        <f t="shared" si="14"/>
        <v>0</v>
      </c>
      <c r="N172" s="301">
        <f t="shared" si="14"/>
        <v>0</v>
      </c>
      <c r="O172" s="301">
        <f t="shared" si="14"/>
        <v>0</v>
      </c>
      <c r="P172" s="301">
        <f t="shared" si="14"/>
        <v>0</v>
      </c>
      <c r="Q172" s="301">
        <f t="shared" si="14"/>
        <v>0</v>
      </c>
      <c r="R172" s="301">
        <f t="shared" si="14"/>
        <v>0</v>
      </c>
      <c r="S172" s="301">
        <f t="shared" si="14"/>
        <v>0</v>
      </c>
      <c r="T172" s="301">
        <f t="shared" si="14"/>
        <v>0</v>
      </c>
      <c r="U172" s="301">
        <f t="shared" si="14"/>
        <v>0</v>
      </c>
      <c r="V172" s="301">
        <f t="shared" si="14"/>
        <v>0</v>
      </c>
      <c r="W172" s="301">
        <f t="shared" si="14"/>
        <v>0</v>
      </c>
      <c r="DA172" s="67"/>
    </row>
    <row r="173" spans="1:105" ht="12" customHeight="1" x14ac:dyDescent="0.25">
      <c r="A173" s="202" t="s">
        <v>93</v>
      </c>
      <c r="B173" s="235">
        <f t="shared" ref="B173:W173" si="15">IF(B$36=0,0,B$36/B$34)</f>
        <v>0</v>
      </c>
      <c r="C173" s="235">
        <f t="shared" si="15"/>
        <v>0</v>
      </c>
      <c r="D173" s="235">
        <f t="shared" si="15"/>
        <v>0</v>
      </c>
      <c r="E173" s="235">
        <f t="shared" si="15"/>
        <v>0</v>
      </c>
      <c r="F173" s="235">
        <f t="shared" si="15"/>
        <v>0</v>
      </c>
      <c r="G173" s="235">
        <f t="shared" si="15"/>
        <v>0</v>
      </c>
      <c r="H173" s="235">
        <f t="shared" si="15"/>
        <v>0</v>
      </c>
      <c r="I173" s="235">
        <f t="shared" si="15"/>
        <v>0</v>
      </c>
      <c r="J173" s="235">
        <f t="shared" si="15"/>
        <v>0</v>
      </c>
      <c r="K173" s="235">
        <f t="shared" si="15"/>
        <v>0</v>
      </c>
      <c r="L173" s="235">
        <f t="shared" si="15"/>
        <v>0</v>
      </c>
      <c r="M173" s="235">
        <f t="shared" si="15"/>
        <v>0</v>
      </c>
      <c r="N173" s="235">
        <f t="shared" si="15"/>
        <v>0</v>
      </c>
      <c r="O173" s="235">
        <f t="shared" si="15"/>
        <v>0</v>
      </c>
      <c r="P173" s="235">
        <f t="shared" si="15"/>
        <v>0</v>
      </c>
      <c r="Q173" s="235">
        <f t="shared" si="15"/>
        <v>0</v>
      </c>
      <c r="R173" s="235">
        <f t="shared" si="15"/>
        <v>0</v>
      </c>
      <c r="S173" s="235">
        <f t="shared" si="15"/>
        <v>0</v>
      </c>
      <c r="T173" s="235">
        <f t="shared" si="15"/>
        <v>0</v>
      </c>
      <c r="U173" s="235">
        <f t="shared" si="15"/>
        <v>0</v>
      </c>
      <c r="V173" s="235">
        <f t="shared" si="15"/>
        <v>0</v>
      </c>
      <c r="W173" s="235">
        <f t="shared" si="15"/>
        <v>0</v>
      </c>
      <c r="DA173" s="174"/>
    </row>
    <row r="174" spans="1:105" ht="12" customHeight="1" x14ac:dyDescent="0.25">
      <c r="A174" s="202" t="s">
        <v>94</v>
      </c>
      <c r="B174" s="235">
        <f t="shared" ref="B174:W174" si="16">IF(B$37=0,0,B$37/B$34)</f>
        <v>0</v>
      </c>
      <c r="C174" s="235">
        <f t="shared" si="16"/>
        <v>0</v>
      </c>
      <c r="D174" s="235">
        <f t="shared" si="16"/>
        <v>0</v>
      </c>
      <c r="E174" s="235">
        <f t="shared" si="16"/>
        <v>0</v>
      </c>
      <c r="F174" s="235">
        <f t="shared" si="16"/>
        <v>0</v>
      </c>
      <c r="G174" s="235">
        <f t="shared" si="16"/>
        <v>0</v>
      </c>
      <c r="H174" s="235">
        <f t="shared" si="16"/>
        <v>0</v>
      </c>
      <c r="I174" s="235">
        <f t="shared" si="16"/>
        <v>0</v>
      </c>
      <c r="J174" s="235">
        <f t="shared" si="16"/>
        <v>0</v>
      </c>
      <c r="K174" s="235">
        <f t="shared" si="16"/>
        <v>0</v>
      </c>
      <c r="L174" s="235">
        <f t="shared" si="16"/>
        <v>0</v>
      </c>
      <c r="M174" s="235">
        <f t="shared" si="16"/>
        <v>0</v>
      </c>
      <c r="N174" s="235">
        <f t="shared" si="16"/>
        <v>0</v>
      </c>
      <c r="O174" s="235">
        <f t="shared" si="16"/>
        <v>0</v>
      </c>
      <c r="P174" s="235">
        <f t="shared" si="16"/>
        <v>0</v>
      </c>
      <c r="Q174" s="235">
        <f t="shared" si="16"/>
        <v>0</v>
      </c>
      <c r="R174" s="235">
        <f t="shared" si="16"/>
        <v>0</v>
      </c>
      <c r="S174" s="235">
        <f t="shared" si="16"/>
        <v>0</v>
      </c>
      <c r="T174" s="235">
        <f t="shared" si="16"/>
        <v>0</v>
      </c>
      <c r="U174" s="235">
        <f t="shared" si="16"/>
        <v>0</v>
      </c>
      <c r="V174" s="235">
        <f t="shared" si="16"/>
        <v>0</v>
      </c>
      <c r="W174" s="235">
        <f t="shared" si="16"/>
        <v>0</v>
      </c>
      <c r="DA174" s="174"/>
    </row>
    <row r="175" spans="1:105" ht="12" customHeight="1" x14ac:dyDescent="0.25">
      <c r="A175" s="202" t="s">
        <v>95</v>
      </c>
      <c r="B175" s="235">
        <f t="shared" ref="B175:W175" si="17">IF(B$38=0,0,B$38/B$34)</f>
        <v>0</v>
      </c>
      <c r="C175" s="235">
        <f t="shared" si="17"/>
        <v>0</v>
      </c>
      <c r="D175" s="235">
        <f t="shared" si="17"/>
        <v>0</v>
      </c>
      <c r="E175" s="235">
        <f t="shared" si="17"/>
        <v>0</v>
      </c>
      <c r="F175" s="235">
        <f t="shared" si="17"/>
        <v>0</v>
      </c>
      <c r="G175" s="235">
        <f t="shared" si="17"/>
        <v>0</v>
      </c>
      <c r="H175" s="235">
        <f t="shared" si="17"/>
        <v>0</v>
      </c>
      <c r="I175" s="235">
        <f t="shared" si="17"/>
        <v>0</v>
      </c>
      <c r="J175" s="235">
        <f t="shared" si="17"/>
        <v>0</v>
      </c>
      <c r="K175" s="235">
        <f t="shared" si="17"/>
        <v>0</v>
      </c>
      <c r="L175" s="235">
        <f t="shared" si="17"/>
        <v>0</v>
      </c>
      <c r="M175" s="235">
        <f t="shared" si="17"/>
        <v>0</v>
      </c>
      <c r="N175" s="235">
        <f t="shared" si="17"/>
        <v>0</v>
      </c>
      <c r="O175" s="235">
        <f t="shared" si="17"/>
        <v>0</v>
      </c>
      <c r="P175" s="235">
        <f t="shared" si="17"/>
        <v>0</v>
      </c>
      <c r="Q175" s="235">
        <f t="shared" si="17"/>
        <v>0</v>
      </c>
      <c r="R175" s="235">
        <f t="shared" si="17"/>
        <v>0</v>
      </c>
      <c r="S175" s="235">
        <f t="shared" si="17"/>
        <v>0</v>
      </c>
      <c r="T175" s="235">
        <f t="shared" si="17"/>
        <v>0</v>
      </c>
      <c r="U175" s="235">
        <f t="shared" si="17"/>
        <v>0</v>
      </c>
      <c r="V175" s="235">
        <f t="shared" si="17"/>
        <v>0</v>
      </c>
      <c r="W175" s="235">
        <f t="shared" si="17"/>
        <v>0</v>
      </c>
      <c r="DA175" s="174"/>
    </row>
    <row r="176" spans="1:105" ht="12" customHeight="1" x14ac:dyDescent="0.25">
      <c r="A176" s="56" t="s">
        <v>96</v>
      </c>
      <c r="B176" s="302">
        <f t="shared" ref="B176:W176" si="18">IF(B$39=0,0,B$39/B$34)</f>
        <v>1.8416243604098593E-3</v>
      </c>
      <c r="C176" s="302">
        <f t="shared" si="18"/>
        <v>1.4856824905441299E-3</v>
      </c>
      <c r="D176" s="302">
        <f t="shared" si="18"/>
        <v>1.3755066329310371E-3</v>
      </c>
      <c r="E176" s="302">
        <f t="shared" si="18"/>
        <v>1.0634784052741659E-3</v>
      </c>
      <c r="F176" s="302">
        <f t="shared" si="18"/>
        <v>1.1883441053435215E-3</v>
      </c>
      <c r="G176" s="302">
        <f t="shared" si="18"/>
        <v>1.5943736669391166E-3</v>
      </c>
      <c r="H176" s="302">
        <f t="shared" si="18"/>
        <v>1.3621662584787652E-3</v>
      </c>
      <c r="I176" s="302">
        <f t="shared" si="18"/>
        <v>1.1372481580710894E-3</v>
      </c>
      <c r="J176" s="302">
        <f t="shared" si="18"/>
        <v>1.2848170160929355E-3</v>
      </c>
      <c r="K176" s="302">
        <f t="shared" si="18"/>
        <v>2.0348784658611734E-3</v>
      </c>
      <c r="L176" s="302">
        <f t="shared" si="18"/>
        <v>1.0976874580727746E-3</v>
      </c>
      <c r="M176" s="302">
        <f t="shared" si="18"/>
        <v>1.3137549297635093E-3</v>
      </c>
      <c r="N176" s="302">
        <f t="shared" si="18"/>
        <v>1.4967672840905152E-3</v>
      </c>
      <c r="O176" s="302">
        <f t="shared" si="18"/>
        <v>1.4889750916184819E-3</v>
      </c>
      <c r="P176" s="302">
        <f t="shared" si="18"/>
        <v>1.2799685503401355E-3</v>
      </c>
      <c r="Q176" s="302">
        <f t="shared" si="18"/>
        <v>1.5234359055443128E-3</v>
      </c>
      <c r="R176" s="302">
        <f t="shared" si="18"/>
        <v>1.5604508699052844E-3</v>
      </c>
      <c r="S176" s="302">
        <f t="shared" si="18"/>
        <v>1.5514230737162782E-3</v>
      </c>
      <c r="T176" s="302">
        <f t="shared" si="18"/>
        <v>1.4415581631625003E-3</v>
      </c>
      <c r="U176" s="302">
        <f t="shared" si="18"/>
        <v>1.3221236354098427E-3</v>
      </c>
      <c r="V176" s="302">
        <f t="shared" si="18"/>
        <v>1.1601546163186351E-3</v>
      </c>
      <c r="W176" s="302">
        <f t="shared" si="18"/>
        <v>1.1798276951281155E-3</v>
      </c>
      <c r="DA176" s="68"/>
    </row>
    <row r="177" spans="1:105" ht="12" customHeight="1" x14ac:dyDescent="0.25">
      <c r="A177" s="203" t="s">
        <v>517</v>
      </c>
      <c r="B177" s="303">
        <f t="shared" ref="B177:W177" si="19">IF(B$45=0,0,B$45/B$34)</f>
        <v>0</v>
      </c>
      <c r="C177" s="303">
        <f t="shared" si="19"/>
        <v>0</v>
      </c>
      <c r="D177" s="303">
        <f t="shared" si="19"/>
        <v>0</v>
      </c>
      <c r="E177" s="303">
        <f t="shared" si="19"/>
        <v>0</v>
      </c>
      <c r="F177" s="303">
        <f t="shared" si="19"/>
        <v>0</v>
      </c>
      <c r="G177" s="303">
        <f t="shared" si="19"/>
        <v>0</v>
      </c>
      <c r="H177" s="303">
        <f t="shared" si="19"/>
        <v>0</v>
      </c>
      <c r="I177" s="303">
        <f t="shared" si="19"/>
        <v>0</v>
      </c>
      <c r="J177" s="303">
        <f t="shared" si="19"/>
        <v>0</v>
      </c>
      <c r="K177" s="303">
        <f t="shared" si="19"/>
        <v>0</v>
      </c>
      <c r="L177" s="303">
        <f t="shared" si="19"/>
        <v>0</v>
      </c>
      <c r="M177" s="303">
        <f t="shared" si="19"/>
        <v>0</v>
      </c>
      <c r="N177" s="303">
        <f t="shared" si="19"/>
        <v>0</v>
      </c>
      <c r="O177" s="303">
        <f t="shared" si="19"/>
        <v>0</v>
      </c>
      <c r="P177" s="303">
        <f t="shared" si="19"/>
        <v>0</v>
      </c>
      <c r="Q177" s="303">
        <f t="shared" si="19"/>
        <v>0</v>
      </c>
      <c r="R177" s="303">
        <f t="shared" si="19"/>
        <v>0</v>
      </c>
      <c r="S177" s="303">
        <f t="shared" si="19"/>
        <v>0</v>
      </c>
      <c r="T177" s="303">
        <f t="shared" si="19"/>
        <v>0</v>
      </c>
      <c r="U177" s="303">
        <f t="shared" si="19"/>
        <v>0</v>
      </c>
      <c r="V177" s="303">
        <f t="shared" si="19"/>
        <v>0</v>
      </c>
      <c r="W177" s="303">
        <f t="shared" si="19"/>
        <v>0</v>
      </c>
      <c r="DA177" s="175"/>
    </row>
    <row r="178" spans="1:105" ht="12" customHeight="1" x14ac:dyDescent="0.25">
      <c r="A178" s="203" t="s">
        <v>519</v>
      </c>
      <c r="B178" s="303">
        <f t="shared" ref="B178:W178" si="20">IF(B$46=0,0,B$46/B$34)</f>
        <v>0.14152849108019272</v>
      </c>
      <c r="C178" s="303">
        <f t="shared" si="20"/>
        <v>9.2827372223267535E-2</v>
      </c>
      <c r="D178" s="303">
        <f t="shared" si="20"/>
        <v>8.5862064973250607E-2</v>
      </c>
      <c r="E178" s="303">
        <f t="shared" si="20"/>
        <v>6.7814121260367607E-2</v>
      </c>
      <c r="F178" s="303">
        <f t="shared" si="20"/>
        <v>7.5874440828885462E-2</v>
      </c>
      <c r="G178" s="303">
        <f t="shared" si="20"/>
        <v>0.10161057349928648</v>
      </c>
      <c r="H178" s="303">
        <f t="shared" si="20"/>
        <v>8.7296789328346433E-2</v>
      </c>
      <c r="I178" s="303">
        <f t="shared" si="20"/>
        <v>7.3508451823463078E-2</v>
      </c>
      <c r="J178" s="303">
        <f t="shared" si="20"/>
        <v>8.1555781685055145E-2</v>
      </c>
      <c r="K178" s="303">
        <f t="shared" si="20"/>
        <v>0.1197862825842175</v>
      </c>
      <c r="L178" s="303">
        <f t="shared" si="20"/>
        <v>6.4338516857414915E-2</v>
      </c>
      <c r="M178" s="303">
        <f t="shared" si="20"/>
        <v>7.39181727004216E-2</v>
      </c>
      <c r="N178" s="303">
        <f t="shared" si="20"/>
        <v>8.3523776608850006E-2</v>
      </c>
      <c r="O178" s="303">
        <f t="shared" si="20"/>
        <v>8.4054874369779958E-2</v>
      </c>
      <c r="P178" s="303">
        <f t="shared" si="20"/>
        <v>7.1065474319524743E-2</v>
      </c>
      <c r="Q178" s="303">
        <f t="shared" si="20"/>
        <v>8.356617781127984E-2</v>
      </c>
      <c r="R178" s="303">
        <f t="shared" si="20"/>
        <v>8.5231728118545125E-2</v>
      </c>
      <c r="S178" s="303">
        <f t="shared" si="20"/>
        <v>8.4799870136132396E-2</v>
      </c>
      <c r="T178" s="303">
        <f t="shared" si="20"/>
        <v>7.9202243979711845E-2</v>
      </c>
      <c r="U178" s="303">
        <f t="shared" si="20"/>
        <v>7.2500027787150548E-2</v>
      </c>
      <c r="V178" s="303">
        <f t="shared" si="20"/>
        <v>6.2933697569237279E-2</v>
      </c>
      <c r="W178" s="303">
        <f t="shared" si="20"/>
        <v>6.404815592562256E-2</v>
      </c>
      <c r="DA178" s="175"/>
    </row>
    <row r="179" spans="1:105" ht="12" customHeight="1" x14ac:dyDescent="0.25">
      <c r="A179" s="62" t="s">
        <v>521</v>
      </c>
      <c r="B179" s="304">
        <f t="shared" ref="B179:W179" si="21">IF(B$47=0,0,B$47/B$34)</f>
        <v>0.14152849108019272</v>
      </c>
      <c r="C179" s="304">
        <f t="shared" si="21"/>
        <v>9.2827372223267535E-2</v>
      </c>
      <c r="D179" s="304">
        <f t="shared" si="21"/>
        <v>8.5862064973250607E-2</v>
      </c>
      <c r="E179" s="304">
        <f t="shared" si="21"/>
        <v>6.7814121260367607E-2</v>
      </c>
      <c r="F179" s="304">
        <f t="shared" si="21"/>
        <v>7.5874440828885462E-2</v>
      </c>
      <c r="G179" s="304">
        <f t="shared" si="21"/>
        <v>0.10161057349928648</v>
      </c>
      <c r="H179" s="304">
        <f t="shared" si="21"/>
        <v>8.7296789328346433E-2</v>
      </c>
      <c r="I179" s="304">
        <f t="shared" si="21"/>
        <v>7.3508451823463078E-2</v>
      </c>
      <c r="J179" s="304">
        <f t="shared" si="21"/>
        <v>8.1555781685055145E-2</v>
      </c>
      <c r="K179" s="304">
        <f t="shared" si="21"/>
        <v>0.1197862825842175</v>
      </c>
      <c r="L179" s="304">
        <f t="shared" si="21"/>
        <v>6.4338516857414915E-2</v>
      </c>
      <c r="M179" s="304">
        <f t="shared" si="21"/>
        <v>7.39181727004216E-2</v>
      </c>
      <c r="N179" s="304">
        <f t="shared" si="21"/>
        <v>8.3523776608850006E-2</v>
      </c>
      <c r="O179" s="304">
        <f t="shared" si="21"/>
        <v>8.4054874369779958E-2</v>
      </c>
      <c r="P179" s="304">
        <f t="shared" si="21"/>
        <v>7.1065474319524743E-2</v>
      </c>
      <c r="Q179" s="304">
        <f t="shared" si="21"/>
        <v>8.356617781127984E-2</v>
      </c>
      <c r="R179" s="304">
        <f t="shared" si="21"/>
        <v>8.5231728118545125E-2</v>
      </c>
      <c r="S179" s="304">
        <f t="shared" si="21"/>
        <v>8.4799870136132396E-2</v>
      </c>
      <c r="T179" s="304">
        <f t="shared" si="21"/>
        <v>7.9202243979711845E-2</v>
      </c>
      <c r="U179" s="304">
        <f t="shared" si="21"/>
        <v>7.2500027787150548E-2</v>
      </c>
      <c r="V179" s="304">
        <f t="shared" si="21"/>
        <v>6.2933697569237279E-2</v>
      </c>
      <c r="W179" s="304">
        <f t="shared" si="21"/>
        <v>6.404815592562256E-2</v>
      </c>
      <c r="DA179" s="72"/>
    </row>
    <row r="180" spans="1:105" ht="12" customHeight="1" x14ac:dyDescent="0.25">
      <c r="A180" s="62" t="s">
        <v>527</v>
      </c>
      <c r="B180" s="304">
        <f t="shared" ref="B180:W180" si="22">IF(B$52=0,0,B$52/B$34)</f>
        <v>0</v>
      </c>
      <c r="C180" s="304">
        <f t="shared" si="22"/>
        <v>0</v>
      </c>
      <c r="D180" s="304">
        <f t="shared" si="22"/>
        <v>0</v>
      </c>
      <c r="E180" s="304">
        <f t="shared" si="22"/>
        <v>0</v>
      </c>
      <c r="F180" s="304">
        <f t="shared" si="22"/>
        <v>0</v>
      </c>
      <c r="G180" s="304">
        <f t="shared" si="22"/>
        <v>0</v>
      </c>
      <c r="H180" s="304">
        <f t="shared" si="22"/>
        <v>0</v>
      </c>
      <c r="I180" s="304">
        <f t="shared" si="22"/>
        <v>0</v>
      </c>
      <c r="J180" s="304">
        <f t="shared" si="22"/>
        <v>0</v>
      </c>
      <c r="K180" s="304">
        <f t="shared" si="22"/>
        <v>0</v>
      </c>
      <c r="L180" s="304">
        <f t="shared" si="22"/>
        <v>0</v>
      </c>
      <c r="M180" s="304">
        <f t="shared" si="22"/>
        <v>0</v>
      </c>
      <c r="N180" s="304">
        <f t="shared" si="22"/>
        <v>0</v>
      </c>
      <c r="O180" s="304">
        <f t="shared" si="22"/>
        <v>0</v>
      </c>
      <c r="P180" s="304">
        <f t="shared" si="22"/>
        <v>0</v>
      </c>
      <c r="Q180" s="304">
        <f t="shared" si="22"/>
        <v>0</v>
      </c>
      <c r="R180" s="304">
        <f t="shared" si="22"/>
        <v>0</v>
      </c>
      <c r="S180" s="304">
        <f t="shared" si="22"/>
        <v>0</v>
      </c>
      <c r="T180" s="304">
        <f t="shared" si="22"/>
        <v>0</v>
      </c>
      <c r="U180" s="304">
        <f t="shared" si="22"/>
        <v>0</v>
      </c>
      <c r="V180" s="304">
        <f t="shared" si="22"/>
        <v>0</v>
      </c>
      <c r="W180" s="304">
        <f t="shared" si="22"/>
        <v>0</v>
      </c>
      <c r="DA180" s="72"/>
    </row>
    <row r="181" spans="1:105" ht="12" customHeight="1" x14ac:dyDescent="0.25">
      <c r="A181" s="203" t="s">
        <v>529</v>
      </c>
      <c r="B181" s="303">
        <f t="shared" ref="B181:W181" si="23">IF(B$53=0,0,B$53/B$34)</f>
        <v>5.3811682546909406E-2</v>
      </c>
      <c r="C181" s="303">
        <f t="shared" si="23"/>
        <v>4.3740251616619368E-2</v>
      </c>
      <c r="D181" s="303">
        <f t="shared" si="23"/>
        <v>5.5424380453156862E-2</v>
      </c>
      <c r="E181" s="303">
        <f t="shared" si="23"/>
        <v>3.8907838937204203E-2</v>
      </c>
      <c r="F181" s="303">
        <f t="shared" si="23"/>
        <v>4.2925294922048655E-2</v>
      </c>
      <c r="G181" s="303">
        <f t="shared" si="23"/>
        <v>5.096526593936667E-2</v>
      </c>
      <c r="H181" s="303">
        <f t="shared" si="23"/>
        <v>4.6881261372841057E-2</v>
      </c>
      <c r="I181" s="303">
        <f t="shared" si="23"/>
        <v>4.2696350212463194E-2</v>
      </c>
      <c r="J181" s="303">
        <f t="shared" si="23"/>
        <v>4.3354439460871246E-2</v>
      </c>
      <c r="K181" s="303">
        <f t="shared" si="23"/>
        <v>5.1788738141455244E-2</v>
      </c>
      <c r="L181" s="303">
        <f t="shared" si="23"/>
        <v>3.8715695341581757E-2</v>
      </c>
      <c r="M181" s="303">
        <f t="shared" si="23"/>
        <v>3.7569236441166616E-2</v>
      </c>
      <c r="N181" s="303">
        <f t="shared" si="23"/>
        <v>4.1420084256181072E-2</v>
      </c>
      <c r="O181" s="303">
        <f t="shared" si="23"/>
        <v>4.4099522635631071E-2</v>
      </c>
      <c r="P181" s="303">
        <f t="shared" si="23"/>
        <v>3.952874503405391E-2</v>
      </c>
      <c r="Q181" s="303">
        <f t="shared" si="23"/>
        <v>4.4429198373271056E-2</v>
      </c>
      <c r="R181" s="303">
        <f t="shared" si="23"/>
        <v>4.4195252780064913E-2</v>
      </c>
      <c r="S181" s="303">
        <f t="shared" si="23"/>
        <v>4.5286588889897526E-2</v>
      </c>
      <c r="T181" s="303">
        <f t="shared" si="23"/>
        <v>4.2314441653496633E-2</v>
      </c>
      <c r="U181" s="303">
        <f t="shared" si="23"/>
        <v>3.6907217610584998E-2</v>
      </c>
      <c r="V181" s="303">
        <f t="shared" si="23"/>
        <v>3.2005479948631968E-2</v>
      </c>
      <c r="W181" s="303">
        <f t="shared" si="23"/>
        <v>3.3211737541042896E-2</v>
      </c>
      <c r="DA181" s="175"/>
    </row>
    <row r="182" spans="1:105" ht="12" customHeight="1" x14ac:dyDescent="0.25">
      <c r="A182" s="62" t="s">
        <v>530</v>
      </c>
      <c r="B182" s="304">
        <f t="shared" ref="B182:W182" si="24">IF(B$54=0,0,B$54/B$34)</f>
        <v>1.3032041217156055E-2</v>
      </c>
      <c r="C182" s="304">
        <f t="shared" si="24"/>
        <v>8.6531141425003517E-3</v>
      </c>
      <c r="D182" s="304">
        <f t="shared" si="24"/>
        <v>8.041888458680601E-3</v>
      </c>
      <c r="E182" s="304">
        <f t="shared" si="24"/>
        <v>6.530625108060943E-3</v>
      </c>
      <c r="F182" s="304">
        <f t="shared" si="24"/>
        <v>7.3421110007763609E-3</v>
      </c>
      <c r="G182" s="304">
        <f t="shared" si="24"/>
        <v>9.411999438360975E-3</v>
      </c>
      <c r="H182" s="304">
        <f t="shared" si="24"/>
        <v>8.2860179809401031E-3</v>
      </c>
      <c r="I182" s="304">
        <f t="shared" si="24"/>
        <v>7.1618182365230185E-3</v>
      </c>
      <c r="J182" s="304">
        <f t="shared" si="24"/>
        <v>7.950437589608882E-3</v>
      </c>
      <c r="K182" s="304">
        <f t="shared" si="24"/>
        <v>1.1233737122355503E-2</v>
      </c>
      <c r="L182" s="304">
        <f t="shared" si="24"/>
        <v>6.8460295546127203E-3</v>
      </c>
      <c r="M182" s="304">
        <f t="shared" si="24"/>
        <v>8.0441462168027288E-3</v>
      </c>
      <c r="N182" s="304">
        <f t="shared" si="24"/>
        <v>8.9122306890770959E-3</v>
      </c>
      <c r="O182" s="304">
        <f t="shared" si="24"/>
        <v>8.7727492609084041E-3</v>
      </c>
      <c r="P182" s="304">
        <f t="shared" si="24"/>
        <v>7.6553758383541082E-3</v>
      </c>
      <c r="Q182" s="304">
        <f t="shared" si="24"/>
        <v>8.8221522092038745E-3</v>
      </c>
      <c r="R182" s="304">
        <f t="shared" si="24"/>
        <v>8.9426056133109517E-3</v>
      </c>
      <c r="S182" s="304">
        <f t="shared" si="24"/>
        <v>8.9059356879318732E-3</v>
      </c>
      <c r="T182" s="304">
        <f t="shared" si="24"/>
        <v>8.3893921398076558E-3</v>
      </c>
      <c r="U182" s="304">
        <f t="shared" si="24"/>
        <v>7.7461736529798354E-3</v>
      </c>
      <c r="V182" s="304">
        <f t="shared" si="24"/>
        <v>6.8593970779656415E-3</v>
      </c>
      <c r="W182" s="304">
        <f t="shared" si="24"/>
        <v>7.0090669211811197E-3</v>
      </c>
      <c r="DA182" s="72"/>
    </row>
    <row r="183" spans="1:105" ht="12" customHeight="1" x14ac:dyDescent="0.25">
      <c r="A183" s="62" t="s">
        <v>535</v>
      </c>
      <c r="B183" s="304">
        <f t="shared" ref="B183:W183" si="25">IF(B$58=0,0,B$58/B$34)</f>
        <v>4.0779641329753348E-2</v>
      </c>
      <c r="C183" s="304">
        <f t="shared" si="25"/>
        <v>3.5087137474119012E-2</v>
      </c>
      <c r="D183" s="304">
        <f t="shared" si="25"/>
        <v>4.7382491994476264E-2</v>
      </c>
      <c r="E183" s="304">
        <f t="shared" si="25"/>
        <v>3.2377213829143256E-2</v>
      </c>
      <c r="F183" s="304">
        <f t="shared" si="25"/>
        <v>3.5583183921272292E-2</v>
      </c>
      <c r="G183" s="304">
        <f t="shared" si="25"/>
        <v>4.1553266501005694E-2</v>
      </c>
      <c r="H183" s="304">
        <f t="shared" si="25"/>
        <v>3.8595243391900957E-2</v>
      </c>
      <c r="I183" s="304">
        <f t="shared" si="25"/>
        <v>3.5534531975940177E-2</v>
      </c>
      <c r="J183" s="304">
        <f t="shared" si="25"/>
        <v>3.5404001871262358E-2</v>
      </c>
      <c r="K183" s="304">
        <f t="shared" si="25"/>
        <v>4.0555001019099736E-2</v>
      </c>
      <c r="L183" s="304">
        <f t="shared" si="25"/>
        <v>3.1869665786969037E-2</v>
      </c>
      <c r="M183" s="304">
        <f t="shared" si="25"/>
        <v>2.9525090224363885E-2</v>
      </c>
      <c r="N183" s="304">
        <f t="shared" si="25"/>
        <v>3.2507853567103971E-2</v>
      </c>
      <c r="O183" s="304">
        <f t="shared" si="25"/>
        <v>3.5326773374722661E-2</v>
      </c>
      <c r="P183" s="304">
        <f t="shared" si="25"/>
        <v>3.1873369195699802E-2</v>
      </c>
      <c r="Q183" s="304">
        <f t="shared" si="25"/>
        <v>3.560704616406718E-2</v>
      </c>
      <c r="R183" s="304">
        <f t="shared" si="25"/>
        <v>3.5252647166753963E-2</v>
      </c>
      <c r="S183" s="304">
        <f t="shared" si="25"/>
        <v>3.6380653201965651E-2</v>
      </c>
      <c r="T183" s="304">
        <f t="shared" si="25"/>
        <v>3.3925049513688979E-2</v>
      </c>
      <c r="U183" s="304">
        <f t="shared" si="25"/>
        <v>2.9161043957605163E-2</v>
      </c>
      <c r="V183" s="304">
        <f t="shared" si="25"/>
        <v>2.5146082870666327E-2</v>
      </c>
      <c r="W183" s="304">
        <f t="shared" si="25"/>
        <v>2.6202670619861777E-2</v>
      </c>
      <c r="DA183" s="72"/>
    </row>
    <row r="184" spans="1:105" ht="12" customHeight="1" x14ac:dyDescent="0.25">
      <c r="A184" s="62" t="s">
        <v>547</v>
      </c>
      <c r="B184" s="304">
        <f t="shared" ref="B184:W184" si="26">IF(B$69=0,0,B$69/B$34)</f>
        <v>0</v>
      </c>
      <c r="C184" s="304">
        <f t="shared" si="26"/>
        <v>0</v>
      </c>
      <c r="D184" s="304">
        <f t="shared" si="26"/>
        <v>0</v>
      </c>
      <c r="E184" s="304">
        <f t="shared" si="26"/>
        <v>0</v>
      </c>
      <c r="F184" s="304">
        <f t="shared" si="26"/>
        <v>0</v>
      </c>
      <c r="G184" s="304">
        <f t="shared" si="26"/>
        <v>0</v>
      </c>
      <c r="H184" s="304">
        <f t="shared" si="26"/>
        <v>0</v>
      </c>
      <c r="I184" s="304">
        <f t="shared" si="26"/>
        <v>0</v>
      </c>
      <c r="J184" s="304">
        <f t="shared" si="26"/>
        <v>0</v>
      </c>
      <c r="K184" s="304">
        <f t="shared" si="26"/>
        <v>0</v>
      </c>
      <c r="L184" s="304">
        <f t="shared" si="26"/>
        <v>0</v>
      </c>
      <c r="M184" s="304">
        <f t="shared" si="26"/>
        <v>0</v>
      </c>
      <c r="N184" s="304">
        <f t="shared" si="26"/>
        <v>0</v>
      </c>
      <c r="O184" s="304">
        <f t="shared" si="26"/>
        <v>0</v>
      </c>
      <c r="P184" s="304">
        <f t="shared" si="26"/>
        <v>0</v>
      </c>
      <c r="Q184" s="304">
        <f t="shared" si="26"/>
        <v>0</v>
      </c>
      <c r="R184" s="304">
        <f t="shared" si="26"/>
        <v>0</v>
      </c>
      <c r="S184" s="304">
        <f t="shared" si="26"/>
        <v>0</v>
      </c>
      <c r="T184" s="304">
        <f t="shared" si="26"/>
        <v>0</v>
      </c>
      <c r="U184" s="304">
        <f t="shared" si="26"/>
        <v>0</v>
      </c>
      <c r="V184" s="304">
        <f t="shared" si="26"/>
        <v>0</v>
      </c>
      <c r="W184" s="304">
        <f t="shared" si="26"/>
        <v>0</v>
      </c>
      <c r="DA184" s="72"/>
    </row>
    <row r="185" spans="1:105" ht="12" customHeight="1" x14ac:dyDescent="0.25">
      <c r="A185" s="100" t="s">
        <v>106</v>
      </c>
      <c r="B185" s="312">
        <f t="shared" ref="B185:W185" si="27">IF(B$70=0,0,B$70/B$34)</f>
        <v>0.8028182020124881</v>
      </c>
      <c r="C185" s="312">
        <f t="shared" si="27"/>
        <v>0.861946693669569</v>
      </c>
      <c r="D185" s="312">
        <f t="shared" si="27"/>
        <v>0.85733804794066149</v>
      </c>
      <c r="E185" s="312">
        <f t="shared" si="27"/>
        <v>0.89221456139715405</v>
      </c>
      <c r="F185" s="312">
        <f t="shared" si="27"/>
        <v>0.88001192014372231</v>
      </c>
      <c r="G185" s="312">
        <f t="shared" si="27"/>
        <v>0.8458297868944078</v>
      </c>
      <c r="H185" s="312">
        <f t="shared" si="27"/>
        <v>0.86445978304033366</v>
      </c>
      <c r="I185" s="312">
        <f t="shared" si="27"/>
        <v>0.88265794980600265</v>
      </c>
      <c r="J185" s="312">
        <f t="shared" si="27"/>
        <v>0.87380496183798073</v>
      </c>
      <c r="K185" s="312">
        <f t="shared" si="27"/>
        <v>0.82639010080846609</v>
      </c>
      <c r="L185" s="312">
        <f t="shared" si="27"/>
        <v>0.89584810034293061</v>
      </c>
      <c r="M185" s="312">
        <f t="shared" si="27"/>
        <v>0.88719883592864834</v>
      </c>
      <c r="N185" s="312">
        <f t="shared" si="27"/>
        <v>0.87355937185087851</v>
      </c>
      <c r="O185" s="312">
        <f t="shared" si="27"/>
        <v>0.87035662790297053</v>
      </c>
      <c r="P185" s="312">
        <f t="shared" si="27"/>
        <v>0.88812581209608121</v>
      </c>
      <c r="Q185" s="312">
        <f t="shared" si="27"/>
        <v>0.8704811879099047</v>
      </c>
      <c r="R185" s="312">
        <f t="shared" si="27"/>
        <v>0.86901256823148465</v>
      </c>
      <c r="S185" s="312">
        <f t="shared" si="27"/>
        <v>0.86836211790025375</v>
      </c>
      <c r="T185" s="312">
        <f t="shared" si="27"/>
        <v>0.87704175620362901</v>
      </c>
      <c r="U185" s="312">
        <f t="shared" si="27"/>
        <v>0.88927063096685455</v>
      </c>
      <c r="V185" s="312">
        <f t="shared" si="27"/>
        <v>0.90390066786581214</v>
      </c>
      <c r="W185" s="312">
        <f t="shared" si="27"/>
        <v>0.90156027883820644</v>
      </c>
      <c r="DA185" s="127"/>
    </row>
    <row r="186" spans="1:105" ht="12" customHeight="1" x14ac:dyDescent="0.25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DA186" s="120"/>
    </row>
    <row r="187" spans="1:105" ht="12" customHeight="1" x14ac:dyDescent="0.25">
      <c r="A187" s="35" t="s">
        <v>81</v>
      </c>
      <c r="B187" s="234">
        <f t="shared" ref="B187:W187" si="28">SUM(B$188:B$193,B$197:B$198,B$200:B$202)</f>
        <v>1.0000000000000002</v>
      </c>
      <c r="C187" s="234">
        <f t="shared" si="28"/>
        <v>0.99999999999999989</v>
      </c>
      <c r="D187" s="234">
        <f t="shared" si="28"/>
        <v>1</v>
      </c>
      <c r="E187" s="234">
        <f t="shared" si="28"/>
        <v>0.99999999999999989</v>
      </c>
      <c r="F187" s="234">
        <f t="shared" si="28"/>
        <v>1</v>
      </c>
      <c r="G187" s="234">
        <f t="shared" si="28"/>
        <v>1</v>
      </c>
      <c r="H187" s="234">
        <f t="shared" si="28"/>
        <v>1</v>
      </c>
      <c r="I187" s="234">
        <f t="shared" si="28"/>
        <v>1</v>
      </c>
      <c r="J187" s="234">
        <f t="shared" si="28"/>
        <v>1</v>
      </c>
      <c r="K187" s="234">
        <f t="shared" si="28"/>
        <v>1</v>
      </c>
      <c r="L187" s="234">
        <f t="shared" si="28"/>
        <v>1.0000000000000002</v>
      </c>
      <c r="M187" s="234">
        <f t="shared" si="28"/>
        <v>1</v>
      </c>
      <c r="N187" s="234">
        <f t="shared" si="28"/>
        <v>1</v>
      </c>
      <c r="O187" s="234">
        <f t="shared" si="28"/>
        <v>1.0000000000000002</v>
      </c>
      <c r="P187" s="234">
        <f t="shared" si="28"/>
        <v>1</v>
      </c>
      <c r="Q187" s="234">
        <f t="shared" si="28"/>
        <v>1.0000000000000002</v>
      </c>
      <c r="R187" s="234">
        <f t="shared" si="28"/>
        <v>1</v>
      </c>
      <c r="S187" s="234">
        <f t="shared" si="28"/>
        <v>1</v>
      </c>
      <c r="T187" s="234">
        <f t="shared" si="28"/>
        <v>0.99999999999999989</v>
      </c>
      <c r="U187" s="234">
        <f t="shared" si="28"/>
        <v>0.99999999999999978</v>
      </c>
      <c r="V187" s="234">
        <f t="shared" si="28"/>
        <v>1</v>
      </c>
      <c r="W187" s="234">
        <f t="shared" si="28"/>
        <v>1</v>
      </c>
      <c r="DA187" s="95"/>
    </row>
    <row r="188" spans="1:105" ht="12" customHeight="1" x14ac:dyDescent="0.25">
      <c r="A188" s="55" t="s">
        <v>92</v>
      </c>
      <c r="B188" s="301">
        <f t="shared" ref="B188:W188" si="29">IF(B$73=0,0,B$73/B$72)</f>
        <v>0</v>
      </c>
      <c r="C188" s="301">
        <f t="shared" si="29"/>
        <v>0</v>
      </c>
      <c r="D188" s="301">
        <f t="shared" si="29"/>
        <v>0</v>
      </c>
      <c r="E188" s="301">
        <f t="shared" si="29"/>
        <v>0</v>
      </c>
      <c r="F188" s="301">
        <f t="shared" si="29"/>
        <v>0</v>
      </c>
      <c r="G188" s="301">
        <f t="shared" si="29"/>
        <v>0</v>
      </c>
      <c r="H188" s="301">
        <f t="shared" si="29"/>
        <v>0</v>
      </c>
      <c r="I188" s="301">
        <f t="shared" si="29"/>
        <v>0</v>
      </c>
      <c r="J188" s="301">
        <f t="shared" si="29"/>
        <v>0</v>
      </c>
      <c r="K188" s="301">
        <f t="shared" si="29"/>
        <v>0</v>
      </c>
      <c r="L188" s="301">
        <f t="shared" si="29"/>
        <v>0</v>
      </c>
      <c r="M188" s="301">
        <f t="shared" si="29"/>
        <v>0</v>
      </c>
      <c r="N188" s="301">
        <f t="shared" si="29"/>
        <v>0</v>
      </c>
      <c r="O188" s="301">
        <f t="shared" si="29"/>
        <v>0</v>
      </c>
      <c r="P188" s="301">
        <f t="shared" si="29"/>
        <v>0</v>
      </c>
      <c r="Q188" s="301">
        <f t="shared" si="29"/>
        <v>0</v>
      </c>
      <c r="R188" s="301">
        <f t="shared" si="29"/>
        <v>0</v>
      </c>
      <c r="S188" s="301">
        <f t="shared" si="29"/>
        <v>0</v>
      </c>
      <c r="T188" s="301">
        <f t="shared" si="29"/>
        <v>0</v>
      </c>
      <c r="U188" s="301">
        <f t="shared" si="29"/>
        <v>0</v>
      </c>
      <c r="V188" s="301">
        <f t="shared" si="29"/>
        <v>0</v>
      </c>
      <c r="W188" s="301">
        <f t="shared" si="29"/>
        <v>0</v>
      </c>
      <c r="DA188" s="67"/>
    </row>
    <row r="189" spans="1:105" ht="12" customHeight="1" x14ac:dyDescent="0.25">
      <c r="A189" s="202" t="s">
        <v>93</v>
      </c>
      <c r="B189" s="235">
        <f t="shared" ref="B189:W189" si="30">IF(B$74=0,0,B$74/B$72)</f>
        <v>0</v>
      </c>
      <c r="C189" s="235">
        <f t="shared" si="30"/>
        <v>0</v>
      </c>
      <c r="D189" s="235">
        <f t="shared" si="30"/>
        <v>0</v>
      </c>
      <c r="E189" s="235">
        <f t="shared" si="30"/>
        <v>0</v>
      </c>
      <c r="F189" s="235">
        <f t="shared" si="30"/>
        <v>0</v>
      </c>
      <c r="G189" s="235">
        <f t="shared" si="30"/>
        <v>0</v>
      </c>
      <c r="H189" s="235">
        <f t="shared" si="30"/>
        <v>0</v>
      </c>
      <c r="I189" s="235">
        <f t="shared" si="30"/>
        <v>0</v>
      </c>
      <c r="J189" s="235">
        <f t="shared" si="30"/>
        <v>0</v>
      </c>
      <c r="K189" s="235">
        <f t="shared" si="30"/>
        <v>0</v>
      </c>
      <c r="L189" s="235">
        <f t="shared" si="30"/>
        <v>0</v>
      </c>
      <c r="M189" s="235">
        <f t="shared" si="30"/>
        <v>0</v>
      </c>
      <c r="N189" s="235">
        <f t="shared" si="30"/>
        <v>0</v>
      </c>
      <c r="O189" s="235">
        <f t="shared" si="30"/>
        <v>0</v>
      </c>
      <c r="P189" s="235">
        <f t="shared" si="30"/>
        <v>0</v>
      </c>
      <c r="Q189" s="235">
        <f t="shared" si="30"/>
        <v>0</v>
      </c>
      <c r="R189" s="235">
        <f t="shared" si="30"/>
        <v>0</v>
      </c>
      <c r="S189" s="235">
        <f t="shared" si="30"/>
        <v>0</v>
      </c>
      <c r="T189" s="235">
        <f t="shared" si="30"/>
        <v>0</v>
      </c>
      <c r="U189" s="235">
        <f t="shared" si="30"/>
        <v>0</v>
      </c>
      <c r="V189" s="235">
        <f t="shared" si="30"/>
        <v>0</v>
      </c>
      <c r="W189" s="235">
        <f t="shared" si="30"/>
        <v>0</v>
      </c>
      <c r="DA189" s="174"/>
    </row>
    <row r="190" spans="1:105" ht="12" customHeight="1" x14ac:dyDescent="0.25">
      <c r="A190" s="202" t="s">
        <v>94</v>
      </c>
      <c r="B190" s="235">
        <f t="shared" ref="B190:W190" si="31">IF(B$75=0,0,B$75/B$72)</f>
        <v>0</v>
      </c>
      <c r="C190" s="235">
        <f t="shared" si="31"/>
        <v>0</v>
      </c>
      <c r="D190" s="235">
        <f t="shared" si="31"/>
        <v>0</v>
      </c>
      <c r="E190" s="235">
        <f t="shared" si="31"/>
        <v>0</v>
      </c>
      <c r="F190" s="235">
        <f t="shared" si="31"/>
        <v>0</v>
      </c>
      <c r="G190" s="235">
        <f t="shared" si="31"/>
        <v>0</v>
      </c>
      <c r="H190" s="235">
        <f t="shared" si="31"/>
        <v>0</v>
      </c>
      <c r="I190" s="235">
        <f t="shared" si="31"/>
        <v>0</v>
      </c>
      <c r="J190" s="235">
        <f t="shared" si="31"/>
        <v>0</v>
      </c>
      <c r="K190" s="235">
        <f t="shared" si="31"/>
        <v>0</v>
      </c>
      <c r="L190" s="235">
        <f t="shared" si="31"/>
        <v>0</v>
      </c>
      <c r="M190" s="235">
        <f t="shared" si="31"/>
        <v>0</v>
      </c>
      <c r="N190" s="235">
        <f t="shared" si="31"/>
        <v>0</v>
      </c>
      <c r="O190" s="235">
        <f t="shared" si="31"/>
        <v>0</v>
      </c>
      <c r="P190" s="235">
        <f t="shared" si="31"/>
        <v>0</v>
      </c>
      <c r="Q190" s="235">
        <f t="shared" si="31"/>
        <v>0</v>
      </c>
      <c r="R190" s="235">
        <f t="shared" si="31"/>
        <v>0</v>
      </c>
      <c r="S190" s="235">
        <f t="shared" si="31"/>
        <v>0</v>
      </c>
      <c r="T190" s="235">
        <f t="shared" si="31"/>
        <v>0</v>
      </c>
      <c r="U190" s="235">
        <f t="shared" si="31"/>
        <v>0</v>
      </c>
      <c r="V190" s="235">
        <f t="shared" si="31"/>
        <v>0</v>
      </c>
      <c r="W190" s="235">
        <f t="shared" si="31"/>
        <v>0</v>
      </c>
      <c r="DA190" s="174"/>
    </row>
    <row r="191" spans="1:105" ht="12" customHeight="1" x14ac:dyDescent="0.25">
      <c r="A191" s="202" t="s">
        <v>95</v>
      </c>
      <c r="B191" s="235">
        <f t="shared" ref="B191:W191" si="32">IF(B$76=0,0,B$76/B$72)</f>
        <v>0</v>
      </c>
      <c r="C191" s="235">
        <f t="shared" si="32"/>
        <v>0</v>
      </c>
      <c r="D191" s="235">
        <f t="shared" si="32"/>
        <v>0</v>
      </c>
      <c r="E191" s="235">
        <f t="shared" si="32"/>
        <v>0</v>
      </c>
      <c r="F191" s="235">
        <f t="shared" si="32"/>
        <v>0</v>
      </c>
      <c r="G191" s="235">
        <f t="shared" si="32"/>
        <v>0</v>
      </c>
      <c r="H191" s="235">
        <f t="shared" si="32"/>
        <v>0</v>
      </c>
      <c r="I191" s="235">
        <f t="shared" si="32"/>
        <v>0</v>
      </c>
      <c r="J191" s="235">
        <f t="shared" si="32"/>
        <v>0</v>
      </c>
      <c r="K191" s="235">
        <f t="shared" si="32"/>
        <v>0</v>
      </c>
      <c r="L191" s="235">
        <f t="shared" si="32"/>
        <v>0</v>
      </c>
      <c r="M191" s="235">
        <f t="shared" si="32"/>
        <v>0</v>
      </c>
      <c r="N191" s="235">
        <f t="shared" si="32"/>
        <v>0</v>
      </c>
      <c r="O191" s="235">
        <f t="shared" si="32"/>
        <v>0</v>
      </c>
      <c r="P191" s="235">
        <f t="shared" si="32"/>
        <v>0</v>
      </c>
      <c r="Q191" s="235">
        <f t="shared" si="32"/>
        <v>0</v>
      </c>
      <c r="R191" s="235">
        <f t="shared" si="32"/>
        <v>0</v>
      </c>
      <c r="S191" s="235">
        <f t="shared" si="32"/>
        <v>0</v>
      </c>
      <c r="T191" s="235">
        <f t="shared" si="32"/>
        <v>0</v>
      </c>
      <c r="U191" s="235">
        <f t="shared" si="32"/>
        <v>0</v>
      </c>
      <c r="V191" s="235">
        <f t="shared" si="32"/>
        <v>0</v>
      </c>
      <c r="W191" s="235">
        <f t="shared" si="32"/>
        <v>0</v>
      </c>
      <c r="DA191" s="174"/>
    </row>
    <row r="192" spans="1:105" ht="12" customHeight="1" x14ac:dyDescent="0.25">
      <c r="A192" s="56" t="s">
        <v>96</v>
      </c>
      <c r="B192" s="302">
        <f t="shared" ref="B192:W192" si="33">IF(B$77=0,0,B$77/B$72)</f>
        <v>1.7991214566187171E-3</v>
      </c>
      <c r="C192" s="302">
        <f t="shared" si="33"/>
        <v>2.0598543938196061E-3</v>
      </c>
      <c r="D192" s="302">
        <f t="shared" si="33"/>
        <v>1.7987252877232031E-3</v>
      </c>
      <c r="E192" s="302">
        <f t="shared" si="33"/>
        <v>1.867612131094398E-3</v>
      </c>
      <c r="F192" s="302">
        <f t="shared" si="33"/>
        <v>1.8757971401453268E-3</v>
      </c>
      <c r="G192" s="302">
        <f t="shared" si="33"/>
        <v>1.9615279867573093E-3</v>
      </c>
      <c r="H192" s="302">
        <f t="shared" si="33"/>
        <v>1.9091887476521702E-3</v>
      </c>
      <c r="I192" s="302">
        <f t="shared" si="33"/>
        <v>1.8340003718785745E-3</v>
      </c>
      <c r="J192" s="302">
        <f t="shared" si="33"/>
        <v>1.9369817598164181E-3</v>
      </c>
      <c r="K192" s="302">
        <f t="shared" si="33"/>
        <v>2.2477317812832878E-3</v>
      </c>
      <c r="L192" s="302">
        <f t="shared" si="33"/>
        <v>1.9912559813840347E-3</v>
      </c>
      <c r="M192" s="302">
        <f t="shared" si="33"/>
        <v>2.2276831886831618E-3</v>
      </c>
      <c r="N192" s="302">
        <f t="shared" si="33"/>
        <v>2.2634102335403893E-3</v>
      </c>
      <c r="O192" s="302">
        <f t="shared" si="33"/>
        <v>2.1847830708683438E-3</v>
      </c>
      <c r="P192" s="302">
        <f t="shared" si="33"/>
        <v>2.171032601028312E-3</v>
      </c>
      <c r="Q192" s="302">
        <f t="shared" si="33"/>
        <v>2.2341760428332231E-3</v>
      </c>
      <c r="R192" s="302">
        <f t="shared" si="33"/>
        <v>2.2655275109123691E-3</v>
      </c>
      <c r="S192" s="302">
        <f t="shared" si="33"/>
        <v>2.2378557329837778E-3</v>
      </c>
      <c r="T192" s="302">
        <f t="shared" si="33"/>
        <v>2.2280815097797603E-3</v>
      </c>
      <c r="U192" s="302">
        <f t="shared" si="33"/>
        <v>2.2757884627023976E-3</v>
      </c>
      <c r="V192" s="302">
        <f t="shared" si="33"/>
        <v>2.299546756676203E-3</v>
      </c>
      <c r="W192" s="302">
        <f t="shared" si="33"/>
        <v>2.2828040837357838E-3</v>
      </c>
      <c r="DA192" s="68"/>
    </row>
    <row r="193" spans="1:105" ht="12" customHeight="1" x14ac:dyDescent="0.25">
      <c r="A193" s="203" t="s">
        <v>560</v>
      </c>
      <c r="B193" s="303">
        <f t="shared" ref="B193:W193" si="34">IF(B$83=0,0,B$83/B$72)</f>
        <v>0.22250610042687738</v>
      </c>
      <c r="C193" s="303">
        <f t="shared" si="34"/>
        <v>0.20712150243527136</v>
      </c>
      <c r="D193" s="303">
        <f t="shared" si="34"/>
        <v>0.18069331868303465</v>
      </c>
      <c r="E193" s="303">
        <f t="shared" si="34"/>
        <v>0.19165350367526005</v>
      </c>
      <c r="F193" s="303">
        <f t="shared" si="34"/>
        <v>0.19274262554996957</v>
      </c>
      <c r="G193" s="303">
        <f t="shared" si="34"/>
        <v>0.20117866075279206</v>
      </c>
      <c r="H193" s="303">
        <f t="shared" si="34"/>
        <v>0.19690449609246782</v>
      </c>
      <c r="I193" s="303">
        <f t="shared" si="34"/>
        <v>0.19077438729371571</v>
      </c>
      <c r="J193" s="303">
        <f t="shared" si="34"/>
        <v>0.19786893670573291</v>
      </c>
      <c r="K193" s="303">
        <f t="shared" si="34"/>
        <v>0.21293728466847373</v>
      </c>
      <c r="L193" s="303">
        <f t="shared" si="34"/>
        <v>0.18782701237594396</v>
      </c>
      <c r="M193" s="303">
        <f t="shared" si="34"/>
        <v>0.20171068541391665</v>
      </c>
      <c r="N193" s="303">
        <f t="shared" si="34"/>
        <v>0.20326271884344291</v>
      </c>
      <c r="O193" s="303">
        <f t="shared" si="34"/>
        <v>0.19848258463514853</v>
      </c>
      <c r="P193" s="303">
        <f t="shared" si="34"/>
        <v>0.19398328930253683</v>
      </c>
      <c r="Q193" s="303">
        <f t="shared" si="34"/>
        <v>0.19722517771593651</v>
      </c>
      <c r="R193" s="303">
        <f t="shared" si="34"/>
        <v>0.19914029620760529</v>
      </c>
      <c r="S193" s="303">
        <f t="shared" si="34"/>
        <v>0.19685010036582415</v>
      </c>
      <c r="T193" s="303">
        <f t="shared" si="34"/>
        <v>0.1970039822820564</v>
      </c>
      <c r="U193" s="303">
        <f t="shared" si="34"/>
        <v>0.20083370921053523</v>
      </c>
      <c r="V193" s="303">
        <f t="shared" si="34"/>
        <v>0.20074661683060532</v>
      </c>
      <c r="W193" s="303">
        <f t="shared" si="34"/>
        <v>0.19943220837586872</v>
      </c>
      <c r="DA193" s="175"/>
    </row>
    <row r="194" spans="1:105" ht="12" customHeight="1" x14ac:dyDescent="0.25">
      <c r="A194" s="62" t="s">
        <v>562</v>
      </c>
      <c r="B194" s="304">
        <f t="shared" ref="B194:W194" si="35">IF(B$84=0,0,B$84/B$72)</f>
        <v>0.22250610042687738</v>
      </c>
      <c r="C194" s="304">
        <f t="shared" si="35"/>
        <v>0.20712150243527136</v>
      </c>
      <c r="D194" s="304">
        <f t="shared" si="35"/>
        <v>0.18069331868303465</v>
      </c>
      <c r="E194" s="304">
        <f t="shared" si="35"/>
        <v>0.19165350367526005</v>
      </c>
      <c r="F194" s="304">
        <f t="shared" si="35"/>
        <v>0.19274262554996957</v>
      </c>
      <c r="G194" s="304">
        <f t="shared" si="35"/>
        <v>0.20117866075279206</v>
      </c>
      <c r="H194" s="304">
        <f t="shared" si="35"/>
        <v>0.19690449609246782</v>
      </c>
      <c r="I194" s="304">
        <f t="shared" si="35"/>
        <v>0.19077438729371571</v>
      </c>
      <c r="J194" s="304">
        <f t="shared" si="35"/>
        <v>0.19786893670573291</v>
      </c>
      <c r="K194" s="304">
        <f t="shared" si="35"/>
        <v>0.21293728466847373</v>
      </c>
      <c r="L194" s="304">
        <f t="shared" si="35"/>
        <v>0.18782701237594396</v>
      </c>
      <c r="M194" s="304">
        <f t="shared" si="35"/>
        <v>0.20171068541391665</v>
      </c>
      <c r="N194" s="304">
        <f t="shared" si="35"/>
        <v>0.20326271884344291</v>
      </c>
      <c r="O194" s="304">
        <f t="shared" si="35"/>
        <v>0.19848258463514853</v>
      </c>
      <c r="P194" s="304">
        <f t="shared" si="35"/>
        <v>0.19398328930253683</v>
      </c>
      <c r="Q194" s="304">
        <f t="shared" si="35"/>
        <v>0.19722517771593651</v>
      </c>
      <c r="R194" s="304">
        <f t="shared" si="35"/>
        <v>0.19914029620760529</v>
      </c>
      <c r="S194" s="304">
        <f t="shared" si="35"/>
        <v>0.19685010036582415</v>
      </c>
      <c r="T194" s="304">
        <f t="shared" si="35"/>
        <v>0.1970039822820564</v>
      </c>
      <c r="U194" s="304">
        <f t="shared" si="35"/>
        <v>0.20083370921053523</v>
      </c>
      <c r="V194" s="304">
        <f t="shared" si="35"/>
        <v>0.20074661683060532</v>
      </c>
      <c r="W194" s="304">
        <f t="shared" si="35"/>
        <v>0.19943220837586872</v>
      </c>
      <c r="DA194" s="72"/>
    </row>
    <row r="195" spans="1:105" ht="12" customHeight="1" x14ac:dyDescent="0.25">
      <c r="A195" s="62" t="s">
        <v>568</v>
      </c>
      <c r="B195" s="304">
        <f t="shared" ref="B195:W195" si="36">IF(B$89=0,0,B$89/B$72)</f>
        <v>0</v>
      </c>
      <c r="C195" s="304">
        <f t="shared" si="36"/>
        <v>0</v>
      </c>
      <c r="D195" s="304">
        <f t="shared" si="36"/>
        <v>0</v>
      </c>
      <c r="E195" s="304">
        <f t="shared" si="36"/>
        <v>0</v>
      </c>
      <c r="F195" s="304">
        <f t="shared" si="36"/>
        <v>0</v>
      </c>
      <c r="G195" s="304">
        <f t="shared" si="36"/>
        <v>0</v>
      </c>
      <c r="H195" s="304">
        <f t="shared" si="36"/>
        <v>0</v>
      </c>
      <c r="I195" s="304">
        <f t="shared" si="36"/>
        <v>0</v>
      </c>
      <c r="J195" s="304">
        <f t="shared" si="36"/>
        <v>0</v>
      </c>
      <c r="K195" s="304">
        <f t="shared" si="36"/>
        <v>0</v>
      </c>
      <c r="L195" s="304">
        <f t="shared" si="36"/>
        <v>0</v>
      </c>
      <c r="M195" s="304">
        <f t="shared" si="36"/>
        <v>0</v>
      </c>
      <c r="N195" s="304">
        <f t="shared" si="36"/>
        <v>0</v>
      </c>
      <c r="O195" s="304">
        <f t="shared" si="36"/>
        <v>0</v>
      </c>
      <c r="P195" s="304">
        <f t="shared" si="36"/>
        <v>0</v>
      </c>
      <c r="Q195" s="304">
        <f t="shared" si="36"/>
        <v>0</v>
      </c>
      <c r="R195" s="304">
        <f t="shared" si="36"/>
        <v>0</v>
      </c>
      <c r="S195" s="304">
        <f t="shared" si="36"/>
        <v>0</v>
      </c>
      <c r="T195" s="304">
        <f t="shared" si="36"/>
        <v>0</v>
      </c>
      <c r="U195" s="304">
        <f t="shared" si="36"/>
        <v>0</v>
      </c>
      <c r="V195" s="304">
        <f t="shared" si="36"/>
        <v>0</v>
      </c>
      <c r="W195" s="304">
        <f t="shared" si="36"/>
        <v>0</v>
      </c>
      <c r="DA195" s="72"/>
    </row>
    <row r="196" spans="1:105" ht="12" customHeight="1" x14ac:dyDescent="0.25">
      <c r="A196" s="203" t="s">
        <v>519</v>
      </c>
      <c r="B196" s="303">
        <f t="shared" ref="B196:W196" si="37">IF(B$90=0,0,B$90/B$72)</f>
        <v>0.4267511730811977</v>
      </c>
      <c r="C196" s="303">
        <f t="shared" si="37"/>
        <v>0.39724458774396526</v>
      </c>
      <c r="D196" s="303">
        <f t="shared" si="37"/>
        <v>0.34655717559196048</v>
      </c>
      <c r="E196" s="303">
        <f t="shared" si="37"/>
        <v>0.36757804555303497</v>
      </c>
      <c r="F196" s="303">
        <f t="shared" si="37"/>
        <v>0.36966690530460566</v>
      </c>
      <c r="G196" s="303">
        <f t="shared" si="37"/>
        <v>0.38584663211682363</v>
      </c>
      <c r="H196" s="303">
        <f t="shared" si="37"/>
        <v>0.3776490825699293</v>
      </c>
      <c r="I196" s="303">
        <f t="shared" si="37"/>
        <v>0.3658919616821692</v>
      </c>
      <c r="J196" s="303">
        <f t="shared" si="37"/>
        <v>0.37949881236290323</v>
      </c>
      <c r="K196" s="303">
        <f t="shared" si="37"/>
        <v>0.40839885221420857</v>
      </c>
      <c r="L196" s="303">
        <f t="shared" si="37"/>
        <v>0.36023910227177069</v>
      </c>
      <c r="M196" s="303">
        <f t="shared" si="37"/>
        <v>0.3868670182896406</v>
      </c>
      <c r="N196" s="303">
        <f t="shared" si="37"/>
        <v>0.38984371009917257</v>
      </c>
      <c r="O196" s="303">
        <f t="shared" si="37"/>
        <v>0.38067574626824158</v>
      </c>
      <c r="P196" s="303">
        <f t="shared" si="37"/>
        <v>0.37204641180259246</v>
      </c>
      <c r="Q196" s="303">
        <f t="shared" si="37"/>
        <v>0.37826412754504818</v>
      </c>
      <c r="R196" s="303">
        <f t="shared" si="37"/>
        <v>0.38193719116596098</v>
      </c>
      <c r="S196" s="303">
        <f t="shared" si="37"/>
        <v>0.37754475536222004</v>
      </c>
      <c r="T196" s="303">
        <f t="shared" si="37"/>
        <v>0.37783989013893893</v>
      </c>
      <c r="U196" s="303">
        <f t="shared" si="37"/>
        <v>0.38518503913113983</v>
      </c>
      <c r="V196" s="303">
        <f t="shared" si="37"/>
        <v>0.38501800202415615</v>
      </c>
      <c r="W196" s="303">
        <f t="shared" si="37"/>
        <v>0.38249705833366598</v>
      </c>
      <c r="DA196" s="175"/>
    </row>
    <row r="197" spans="1:105" ht="12" customHeight="1" x14ac:dyDescent="0.25">
      <c r="A197" s="62" t="s">
        <v>521</v>
      </c>
      <c r="B197" s="304">
        <f t="shared" ref="B197:W197" si="38">IF(B$91=0,0,B$91/B$72)</f>
        <v>0.4267511730811977</v>
      </c>
      <c r="C197" s="304">
        <f t="shared" si="38"/>
        <v>0.39724458774396526</v>
      </c>
      <c r="D197" s="304">
        <f t="shared" si="38"/>
        <v>0.34655717559196048</v>
      </c>
      <c r="E197" s="304">
        <f t="shared" si="38"/>
        <v>0.36757804555303497</v>
      </c>
      <c r="F197" s="304">
        <f t="shared" si="38"/>
        <v>0.36966690530460566</v>
      </c>
      <c r="G197" s="304">
        <f t="shared" si="38"/>
        <v>0.38584663211682363</v>
      </c>
      <c r="H197" s="304">
        <f t="shared" si="38"/>
        <v>0.3776490825699293</v>
      </c>
      <c r="I197" s="304">
        <f t="shared" si="38"/>
        <v>0.3658919616821692</v>
      </c>
      <c r="J197" s="304">
        <f t="shared" si="38"/>
        <v>0.37949881236290323</v>
      </c>
      <c r="K197" s="304">
        <f t="shared" si="38"/>
        <v>0.40839885221420857</v>
      </c>
      <c r="L197" s="304">
        <f t="shared" si="38"/>
        <v>0.36023910227177069</v>
      </c>
      <c r="M197" s="304">
        <f t="shared" si="38"/>
        <v>0.3868670182896406</v>
      </c>
      <c r="N197" s="304">
        <f t="shared" si="38"/>
        <v>0.38984371009917257</v>
      </c>
      <c r="O197" s="304">
        <f t="shared" si="38"/>
        <v>0.38067574626824158</v>
      </c>
      <c r="P197" s="304">
        <f t="shared" si="38"/>
        <v>0.37204641180259246</v>
      </c>
      <c r="Q197" s="304">
        <f t="shared" si="38"/>
        <v>0.37826412754504818</v>
      </c>
      <c r="R197" s="304">
        <f t="shared" si="38"/>
        <v>0.38193719116596098</v>
      </c>
      <c r="S197" s="304">
        <f t="shared" si="38"/>
        <v>0.37754475536222004</v>
      </c>
      <c r="T197" s="304">
        <f t="shared" si="38"/>
        <v>0.37783989013893893</v>
      </c>
      <c r="U197" s="304">
        <f t="shared" si="38"/>
        <v>0.38518503913113983</v>
      </c>
      <c r="V197" s="304">
        <f t="shared" si="38"/>
        <v>0.38501800202415615</v>
      </c>
      <c r="W197" s="304">
        <f t="shared" si="38"/>
        <v>0.38249705833366598</v>
      </c>
      <c r="DA197" s="72"/>
    </row>
    <row r="198" spans="1:105" ht="12" customHeight="1" x14ac:dyDescent="0.25">
      <c r="A198" s="62" t="s">
        <v>527</v>
      </c>
      <c r="B198" s="304">
        <f t="shared" ref="B198:W198" si="39">IF(B$96=0,0,B$96/B$72)</f>
        <v>0</v>
      </c>
      <c r="C198" s="304">
        <f t="shared" si="39"/>
        <v>0</v>
      </c>
      <c r="D198" s="304">
        <f t="shared" si="39"/>
        <v>0</v>
      </c>
      <c r="E198" s="304">
        <f t="shared" si="39"/>
        <v>0</v>
      </c>
      <c r="F198" s="304">
        <f t="shared" si="39"/>
        <v>0</v>
      </c>
      <c r="G198" s="304">
        <f t="shared" si="39"/>
        <v>0</v>
      </c>
      <c r="H198" s="304">
        <f t="shared" si="39"/>
        <v>0</v>
      </c>
      <c r="I198" s="304">
        <f t="shared" si="39"/>
        <v>0</v>
      </c>
      <c r="J198" s="304">
        <f t="shared" si="39"/>
        <v>0</v>
      </c>
      <c r="K198" s="304">
        <f t="shared" si="39"/>
        <v>0</v>
      </c>
      <c r="L198" s="304">
        <f t="shared" si="39"/>
        <v>0</v>
      </c>
      <c r="M198" s="304">
        <f t="shared" si="39"/>
        <v>0</v>
      </c>
      <c r="N198" s="304">
        <f t="shared" si="39"/>
        <v>0</v>
      </c>
      <c r="O198" s="304">
        <f t="shared" si="39"/>
        <v>0</v>
      </c>
      <c r="P198" s="304">
        <f t="shared" si="39"/>
        <v>0</v>
      </c>
      <c r="Q198" s="304">
        <f t="shared" si="39"/>
        <v>0</v>
      </c>
      <c r="R198" s="304">
        <f t="shared" si="39"/>
        <v>0</v>
      </c>
      <c r="S198" s="304">
        <f t="shared" si="39"/>
        <v>0</v>
      </c>
      <c r="T198" s="304">
        <f t="shared" si="39"/>
        <v>0</v>
      </c>
      <c r="U198" s="304">
        <f t="shared" si="39"/>
        <v>0</v>
      </c>
      <c r="V198" s="304">
        <f t="shared" si="39"/>
        <v>0</v>
      </c>
      <c r="W198" s="304">
        <f t="shared" si="39"/>
        <v>0</v>
      </c>
      <c r="DA198" s="72"/>
    </row>
    <row r="199" spans="1:105" ht="12" customHeight="1" x14ac:dyDescent="0.25">
      <c r="A199" s="203" t="s">
        <v>529</v>
      </c>
      <c r="B199" s="303">
        <f t="shared" ref="B199:W199" si="40">IF(B$97=0,0,B$97/B$72)</f>
        <v>0.34894360503530636</v>
      </c>
      <c r="C199" s="303">
        <f t="shared" si="40"/>
        <v>0.39357405542694368</v>
      </c>
      <c r="D199" s="303">
        <f t="shared" si="40"/>
        <v>0.47095078043728167</v>
      </c>
      <c r="E199" s="303">
        <f t="shared" si="40"/>
        <v>0.43890083864061041</v>
      </c>
      <c r="F199" s="303">
        <f t="shared" si="40"/>
        <v>0.43571467200527958</v>
      </c>
      <c r="G199" s="303">
        <f t="shared" si="40"/>
        <v>0.41101317914362717</v>
      </c>
      <c r="H199" s="303">
        <f t="shared" si="40"/>
        <v>0.42353723258995074</v>
      </c>
      <c r="I199" s="303">
        <f t="shared" si="40"/>
        <v>0.44149965065223651</v>
      </c>
      <c r="J199" s="303">
        <f t="shared" si="40"/>
        <v>0.42069526917154737</v>
      </c>
      <c r="K199" s="303">
        <f t="shared" si="40"/>
        <v>0.37641613133603447</v>
      </c>
      <c r="L199" s="303">
        <f t="shared" si="40"/>
        <v>0.44994262937090146</v>
      </c>
      <c r="M199" s="303">
        <f t="shared" si="40"/>
        <v>0.40919461310775956</v>
      </c>
      <c r="N199" s="303">
        <f t="shared" si="40"/>
        <v>0.40463016082384423</v>
      </c>
      <c r="O199" s="303">
        <f t="shared" si="40"/>
        <v>0.41865688602574175</v>
      </c>
      <c r="P199" s="303">
        <f t="shared" si="40"/>
        <v>0.43179926629384252</v>
      </c>
      <c r="Q199" s="303">
        <f t="shared" si="40"/>
        <v>0.42227651869618232</v>
      </c>
      <c r="R199" s="303">
        <f t="shared" si="40"/>
        <v>0.41665698511552141</v>
      </c>
      <c r="S199" s="303">
        <f t="shared" si="40"/>
        <v>0.42336728853897215</v>
      </c>
      <c r="T199" s="303">
        <f t="shared" si="40"/>
        <v>0.42292804606922474</v>
      </c>
      <c r="U199" s="303">
        <f t="shared" si="40"/>
        <v>0.41170546319562223</v>
      </c>
      <c r="V199" s="303">
        <f t="shared" si="40"/>
        <v>0.41193583438856218</v>
      </c>
      <c r="W199" s="303">
        <f t="shared" si="40"/>
        <v>0.41578792920672947</v>
      </c>
      <c r="DA199" s="175"/>
    </row>
    <row r="200" spans="1:105" ht="12" customHeight="1" x14ac:dyDescent="0.25">
      <c r="A200" s="62" t="s">
        <v>530</v>
      </c>
      <c r="B200" s="304">
        <f t="shared" ref="B200:W200" si="41">IF(B$98=0,0,B$98/B$72)</f>
        <v>9.1852209780647107E-2</v>
      </c>
      <c r="C200" s="304">
        <f t="shared" si="41"/>
        <v>7.9636578807505159E-2</v>
      </c>
      <c r="D200" s="304">
        <f t="shared" si="41"/>
        <v>7.109373122418082E-2</v>
      </c>
      <c r="E200" s="304">
        <f t="shared" si="41"/>
        <v>7.1971708301285492E-2</v>
      </c>
      <c r="F200" s="304">
        <f t="shared" si="41"/>
        <v>7.3243755389474627E-2</v>
      </c>
      <c r="G200" s="304">
        <f t="shared" si="41"/>
        <v>8.1104095899049919E-2</v>
      </c>
      <c r="H200" s="304">
        <f t="shared" si="41"/>
        <v>7.4447368441482725E-2</v>
      </c>
      <c r="I200" s="304">
        <f t="shared" si="41"/>
        <v>7.1688940627747819E-2</v>
      </c>
      <c r="J200" s="304">
        <f t="shared" si="41"/>
        <v>7.6249135830769948E-2</v>
      </c>
      <c r="K200" s="304">
        <f t="shared" si="41"/>
        <v>8.732475650031217E-2</v>
      </c>
      <c r="L200" s="304">
        <f t="shared" si="41"/>
        <v>7.6855207298668848E-2</v>
      </c>
      <c r="M200" s="304">
        <f t="shared" si="41"/>
        <v>8.6110941499811619E-2</v>
      </c>
      <c r="N200" s="304">
        <f t="shared" si="41"/>
        <v>8.7394503960501885E-2</v>
      </c>
      <c r="O200" s="304">
        <f t="shared" si="41"/>
        <v>8.4146528837864332E-2</v>
      </c>
      <c r="P200" s="304">
        <f t="shared" si="41"/>
        <v>8.291633151272175E-2</v>
      </c>
      <c r="Q200" s="304">
        <f t="shared" si="41"/>
        <v>8.5288966892836313E-2</v>
      </c>
      <c r="R200" s="304">
        <f t="shared" si="41"/>
        <v>8.6366789332544186E-2</v>
      </c>
      <c r="S200" s="304">
        <f t="shared" si="41"/>
        <v>8.4712641616087894E-2</v>
      </c>
      <c r="T200" s="304">
        <f t="shared" si="41"/>
        <v>8.4548500762651413E-2</v>
      </c>
      <c r="U200" s="304">
        <f t="shared" si="41"/>
        <v>8.7778128707300521E-2</v>
      </c>
      <c r="V200" s="304">
        <f t="shared" si="41"/>
        <v>9.0287414666218896E-2</v>
      </c>
      <c r="W200" s="304">
        <f t="shared" si="41"/>
        <v>8.8612772302757492E-2</v>
      </c>
      <c r="DA200" s="72"/>
    </row>
    <row r="201" spans="1:105" ht="12" customHeight="1" x14ac:dyDescent="0.25">
      <c r="A201" s="62" t="s">
        <v>535</v>
      </c>
      <c r="B201" s="304">
        <f t="shared" ref="B201:W201" si="42">IF(B$102=0,0,B$102/B$72)</f>
        <v>0.25709139525465929</v>
      </c>
      <c r="C201" s="304">
        <f t="shared" si="42"/>
        <v>0.31393747661943849</v>
      </c>
      <c r="D201" s="304">
        <f t="shared" si="42"/>
        <v>0.39985704921310083</v>
      </c>
      <c r="E201" s="304">
        <f t="shared" si="42"/>
        <v>0.36692913033932495</v>
      </c>
      <c r="F201" s="304">
        <f t="shared" si="42"/>
        <v>0.36247091661580494</v>
      </c>
      <c r="G201" s="304">
        <f t="shared" si="42"/>
        <v>0.32990908324457724</v>
      </c>
      <c r="H201" s="304">
        <f t="shared" si="42"/>
        <v>0.34908986414846804</v>
      </c>
      <c r="I201" s="304">
        <f t="shared" si="42"/>
        <v>0.36981071002448868</v>
      </c>
      <c r="J201" s="304">
        <f t="shared" si="42"/>
        <v>0.34444613334077739</v>
      </c>
      <c r="K201" s="304">
        <f t="shared" si="42"/>
        <v>0.28909137483572234</v>
      </c>
      <c r="L201" s="304">
        <f t="shared" si="42"/>
        <v>0.37308742207223261</v>
      </c>
      <c r="M201" s="304">
        <f t="shared" si="42"/>
        <v>0.32308367160794799</v>
      </c>
      <c r="N201" s="304">
        <f t="shared" si="42"/>
        <v>0.31723565686334226</v>
      </c>
      <c r="O201" s="304">
        <f t="shared" si="42"/>
        <v>0.33451035718787742</v>
      </c>
      <c r="P201" s="304">
        <f t="shared" si="42"/>
        <v>0.3488829347811207</v>
      </c>
      <c r="Q201" s="304">
        <f t="shared" si="42"/>
        <v>0.336987551803346</v>
      </c>
      <c r="R201" s="304">
        <f t="shared" si="42"/>
        <v>0.33029019578297725</v>
      </c>
      <c r="S201" s="304">
        <f t="shared" si="42"/>
        <v>0.33865464692288427</v>
      </c>
      <c r="T201" s="304">
        <f t="shared" si="42"/>
        <v>0.33837954530657333</v>
      </c>
      <c r="U201" s="304">
        <f t="shared" si="42"/>
        <v>0.32392733448832173</v>
      </c>
      <c r="V201" s="304">
        <f t="shared" si="42"/>
        <v>0.32164841972234332</v>
      </c>
      <c r="W201" s="304">
        <f t="shared" si="42"/>
        <v>0.32717515690397203</v>
      </c>
      <c r="DA201" s="72"/>
    </row>
    <row r="202" spans="1:105" ht="12" customHeight="1" x14ac:dyDescent="0.25">
      <c r="A202" s="63" t="s">
        <v>547</v>
      </c>
      <c r="B202" s="305">
        <f t="shared" ref="B202:W202" si="43">IF(B$113=0,0,B$113/B$72)</f>
        <v>0</v>
      </c>
      <c r="C202" s="305">
        <f t="shared" si="43"/>
        <v>0</v>
      </c>
      <c r="D202" s="305">
        <f t="shared" si="43"/>
        <v>0</v>
      </c>
      <c r="E202" s="305">
        <f t="shared" si="43"/>
        <v>0</v>
      </c>
      <c r="F202" s="305">
        <f t="shared" si="43"/>
        <v>0</v>
      </c>
      <c r="G202" s="305">
        <f t="shared" si="43"/>
        <v>0</v>
      </c>
      <c r="H202" s="305">
        <f t="shared" si="43"/>
        <v>0</v>
      </c>
      <c r="I202" s="305">
        <f t="shared" si="43"/>
        <v>0</v>
      </c>
      <c r="J202" s="305">
        <f t="shared" si="43"/>
        <v>0</v>
      </c>
      <c r="K202" s="305">
        <f t="shared" si="43"/>
        <v>0</v>
      </c>
      <c r="L202" s="305">
        <f t="shared" si="43"/>
        <v>0</v>
      </c>
      <c r="M202" s="305">
        <f t="shared" si="43"/>
        <v>0</v>
      </c>
      <c r="N202" s="305">
        <f t="shared" si="43"/>
        <v>0</v>
      </c>
      <c r="O202" s="305">
        <f t="shared" si="43"/>
        <v>0</v>
      </c>
      <c r="P202" s="305">
        <f t="shared" si="43"/>
        <v>0</v>
      </c>
      <c r="Q202" s="305">
        <f t="shared" si="43"/>
        <v>0</v>
      </c>
      <c r="R202" s="305">
        <f t="shared" si="43"/>
        <v>0</v>
      </c>
      <c r="S202" s="305">
        <f t="shared" si="43"/>
        <v>0</v>
      </c>
      <c r="T202" s="305">
        <f t="shared" si="43"/>
        <v>0</v>
      </c>
      <c r="U202" s="305">
        <f t="shared" si="43"/>
        <v>0</v>
      </c>
      <c r="V202" s="305">
        <f t="shared" si="43"/>
        <v>0</v>
      </c>
      <c r="W202" s="305">
        <f t="shared" si="43"/>
        <v>0</v>
      </c>
      <c r="DA202" s="74"/>
    </row>
    <row r="203" spans="1:105" ht="12" customHeight="1" x14ac:dyDescent="0.25">
      <c r="A203" s="130"/>
      <c r="B203" s="201"/>
      <c r="C203" s="201"/>
      <c r="D203" s="201"/>
      <c r="E203" s="201"/>
      <c r="F203" s="201"/>
      <c r="G203" s="201"/>
      <c r="H203" s="201"/>
      <c r="I203" s="201"/>
      <c r="J203" s="201"/>
      <c r="K203" s="201"/>
      <c r="L203" s="201"/>
      <c r="M203" s="201"/>
      <c r="N203" s="201"/>
      <c r="O203" s="201"/>
      <c r="P203" s="201"/>
      <c r="Q203" s="201"/>
      <c r="R203" s="201"/>
      <c r="S203" s="201"/>
      <c r="T203" s="201"/>
      <c r="U203" s="201"/>
      <c r="V203" s="201"/>
      <c r="W203" s="201"/>
    </row>
    <row r="204" spans="1:105" ht="12" customHeight="1" x14ac:dyDescent="0.25">
      <c r="A204" s="35" t="s">
        <v>45</v>
      </c>
      <c r="B204" s="234">
        <f t="shared" ref="B204:W204" si="44">SUM(B$205:B$210,B$214:B$215,B$217:B$219,B220)</f>
        <v>1</v>
      </c>
      <c r="C204" s="234">
        <f t="shared" si="44"/>
        <v>1</v>
      </c>
      <c r="D204" s="234">
        <f t="shared" si="44"/>
        <v>0.99999999999999989</v>
      </c>
      <c r="E204" s="234">
        <f t="shared" si="44"/>
        <v>0.99999999999999978</v>
      </c>
      <c r="F204" s="234">
        <f t="shared" si="44"/>
        <v>0.99999999999999989</v>
      </c>
      <c r="G204" s="234">
        <f t="shared" si="44"/>
        <v>0.99999999999999989</v>
      </c>
      <c r="H204" s="234">
        <f t="shared" si="44"/>
        <v>1</v>
      </c>
      <c r="I204" s="234">
        <f t="shared" si="44"/>
        <v>1</v>
      </c>
      <c r="J204" s="234">
        <f t="shared" si="44"/>
        <v>0.99999999999999978</v>
      </c>
      <c r="K204" s="234">
        <f t="shared" si="44"/>
        <v>1.0000000000000002</v>
      </c>
      <c r="L204" s="234">
        <f t="shared" si="44"/>
        <v>0.99999999999999989</v>
      </c>
      <c r="M204" s="234">
        <f t="shared" si="44"/>
        <v>1.0000000000000002</v>
      </c>
      <c r="N204" s="234">
        <f t="shared" si="44"/>
        <v>1</v>
      </c>
      <c r="O204" s="234">
        <f t="shared" si="44"/>
        <v>1</v>
      </c>
      <c r="P204" s="234">
        <f t="shared" si="44"/>
        <v>0.99999999999999989</v>
      </c>
      <c r="Q204" s="234">
        <f t="shared" si="44"/>
        <v>1</v>
      </c>
      <c r="R204" s="234">
        <f t="shared" si="44"/>
        <v>1</v>
      </c>
      <c r="S204" s="234">
        <f t="shared" si="44"/>
        <v>1</v>
      </c>
      <c r="T204" s="234">
        <f t="shared" si="44"/>
        <v>0.99999999999999989</v>
      </c>
      <c r="U204" s="234">
        <f t="shared" si="44"/>
        <v>0.99999999999999989</v>
      </c>
      <c r="V204" s="234">
        <f t="shared" si="44"/>
        <v>1</v>
      </c>
      <c r="W204" s="234">
        <f t="shared" si="44"/>
        <v>1</v>
      </c>
      <c r="DA204" s="95"/>
    </row>
    <row r="205" spans="1:105" ht="12" customHeight="1" x14ac:dyDescent="0.25">
      <c r="A205" s="55" t="s">
        <v>92</v>
      </c>
      <c r="B205" s="301">
        <f t="shared" ref="B205:W205" si="45">IF(B$116=0,0,B$116/B$115)</f>
        <v>0</v>
      </c>
      <c r="C205" s="301">
        <f t="shared" si="45"/>
        <v>0</v>
      </c>
      <c r="D205" s="301">
        <f t="shared" si="45"/>
        <v>0</v>
      </c>
      <c r="E205" s="301">
        <f t="shared" si="45"/>
        <v>0</v>
      </c>
      <c r="F205" s="301">
        <f t="shared" si="45"/>
        <v>0</v>
      </c>
      <c r="G205" s="301">
        <f t="shared" si="45"/>
        <v>0</v>
      </c>
      <c r="H205" s="301">
        <f t="shared" si="45"/>
        <v>0</v>
      </c>
      <c r="I205" s="301">
        <f t="shared" si="45"/>
        <v>0</v>
      </c>
      <c r="J205" s="301">
        <f t="shared" si="45"/>
        <v>0</v>
      </c>
      <c r="K205" s="301">
        <f t="shared" si="45"/>
        <v>0</v>
      </c>
      <c r="L205" s="301">
        <f t="shared" si="45"/>
        <v>0</v>
      </c>
      <c r="M205" s="301">
        <f t="shared" si="45"/>
        <v>0</v>
      </c>
      <c r="N205" s="301">
        <f t="shared" si="45"/>
        <v>0</v>
      </c>
      <c r="O205" s="301">
        <f t="shared" si="45"/>
        <v>0</v>
      </c>
      <c r="P205" s="301">
        <f t="shared" si="45"/>
        <v>0</v>
      </c>
      <c r="Q205" s="301">
        <f t="shared" si="45"/>
        <v>0</v>
      </c>
      <c r="R205" s="301">
        <f t="shared" si="45"/>
        <v>0</v>
      </c>
      <c r="S205" s="301">
        <f t="shared" si="45"/>
        <v>0</v>
      </c>
      <c r="T205" s="301">
        <f t="shared" si="45"/>
        <v>0</v>
      </c>
      <c r="U205" s="301">
        <f t="shared" si="45"/>
        <v>0</v>
      </c>
      <c r="V205" s="301">
        <f t="shared" si="45"/>
        <v>0</v>
      </c>
      <c r="W205" s="301">
        <f t="shared" si="45"/>
        <v>0</v>
      </c>
      <c r="DA205" s="67"/>
    </row>
    <row r="206" spans="1:105" ht="12" customHeight="1" x14ac:dyDescent="0.25">
      <c r="A206" s="202" t="s">
        <v>93</v>
      </c>
      <c r="B206" s="235">
        <f t="shared" ref="B206:W206" si="46">IF(B$117=0,0,B$117/B$115)</f>
        <v>0</v>
      </c>
      <c r="C206" s="235">
        <f t="shared" si="46"/>
        <v>0</v>
      </c>
      <c r="D206" s="235">
        <f t="shared" si="46"/>
        <v>0</v>
      </c>
      <c r="E206" s="235">
        <f t="shared" si="46"/>
        <v>0</v>
      </c>
      <c r="F206" s="235">
        <f t="shared" si="46"/>
        <v>0</v>
      </c>
      <c r="G206" s="235">
        <f t="shared" si="46"/>
        <v>0</v>
      </c>
      <c r="H206" s="235">
        <f t="shared" si="46"/>
        <v>0</v>
      </c>
      <c r="I206" s="235">
        <f t="shared" si="46"/>
        <v>0</v>
      </c>
      <c r="J206" s="235">
        <f t="shared" si="46"/>
        <v>0</v>
      </c>
      <c r="K206" s="235">
        <f t="shared" si="46"/>
        <v>0</v>
      </c>
      <c r="L206" s="235">
        <f t="shared" si="46"/>
        <v>0</v>
      </c>
      <c r="M206" s="235">
        <f t="shared" si="46"/>
        <v>0</v>
      </c>
      <c r="N206" s="235">
        <f t="shared" si="46"/>
        <v>0</v>
      </c>
      <c r="O206" s="235">
        <f t="shared" si="46"/>
        <v>0</v>
      </c>
      <c r="P206" s="235">
        <f t="shared" si="46"/>
        <v>0</v>
      </c>
      <c r="Q206" s="235">
        <f t="shared" si="46"/>
        <v>0</v>
      </c>
      <c r="R206" s="235">
        <f t="shared" si="46"/>
        <v>0</v>
      </c>
      <c r="S206" s="235">
        <f t="shared" si="46"/>
        <v>0</v>
      </c>
      <c r="T206" s="235">
        <f t="shared" si="46"/>
        <v>0</v>
      </c>
      <c r="U206" s="235">
        <f t="shared" si="46"/>
        <v>0</v>
      </c>
      <c r="V206" s="235">
        <f t="shared" si="46"/>
        <v>0</v>
      </c>
      <c r="W206" s="235">
        <f t="shared" si="46"/>
        <v>0</v>
      </c>
      <c r="DA206" s="174"/>
    </row>
    <row r="207" spans="1:105" ht="12" customHeight="1" x14ac:dyDescent="0.25">
      <c r="A207" s="202" t="s">
        <v>94</v>
      </c>
      <c r="B207" s="235">
        <f t="shared" ref="B207:W207" si="47">IF(B$118=0,0,B$118/B$115)</f>
        <v>0</v>
      </c>
      <c r="C207" s="235">
        <f t="shared" si="47"/>
        <v>0</v>
      </c>
      <c r="D207" s="235">
        <f t="shared" si="47"/>
        <v>0</v>
      </c>
      <c r="E207" s="235">
        <f t="shared" si="47"/>
        <v>0</v>
      </c>
      <c r="F207" s="235">
        <f t="shared" si="47"/>
        <v>0</v>
      </c>
      <c r="G207" s="235">
        <f t="shared" si="47"/>
        <v>0</v>
      </c>
      <c r="H207" s="235">
        <f t="shared" si="47"/>
        <v>0</v>
      </c>
      <c r="I207" s="235">
        <f t="shared" si="47"/>
        <v>0</v>
      </c>
      <c r="J207" s="235">
        <f t="shared" si="47"/>
        <v>0</v>
      </c>
      <c r="K207" s="235">
        <f t="shared" si="47"/>
        <v>0</v>
      </c>
      <c r="L207" s="235">
        <f t="shared" si="47"/>
        <v>0</v>
      </c>
      <c r="M207" s="235">
        <f t="shared" si="47"/>
        <v>0</v>
      </c>
      <c r="N207" s="235">
        <f t="shared" si="47"/>
        <v>0</v>
      </c>
      <c r="O207" s="235">
        <f t="shared" si="47"/>
        <v>0</v>
      </c>
      <c r="P207" s="235">
        <f t="shared" si="47"/>
        <v>0</v>
      </c>
      <c r="Q207" s="235">
        <f t="shared" si="47"/>
        <v>0</v>
      </c>
      <c r="R207" s="235">
        <f t="shared" si="47"/>
        <v>0</v>
      </c>
      <c r="S207" s="235">
        <f t="shared" si="47"/>
        <v>0</v>
      </c>
      <c r="T207" s="235">
        <f t="shared" si="47"/>
        <v>0</v>
      </c>
      <c r="U207" s="235">
        <f t="shared" si="47"/>
        <v>0</v>
      </c>
      <c r="V207" s="235">
        <f t="shared" si="47"/>
        <v>0</v>
      </c>
      <c r="W207" s="235">
        <f t="shared" si="47"/>
        <v>0</v>
      </c>
      <c r="DA207" s="174"/>
    </row>
    <row r="208" spans="1:105" ht="12" customHeight="1" x14ac:dyDescent="0.25">
      <c r="A208" s="202" t="s">
        <v>95</v>
      </c>
      <c r="B208" s="235">
        <f t="shared" ref="B208:W208" si="48">IF(B$119=0,0,B$119/B$115)</f>
        <v>0</v>
      </c>
      <c r="C208" s="235">
        <f t="shared" si="48"/>
        <v>0</v>
      </c>
      <c r="D208" s="235">
        <f t="shared" si="48"/>
        <v>0</v>
      </c>
      <c r="E208" s="235">
        <f t="shared" si="48"/>
        <v>0</v>
      </c>
      <c r="F208" s="235">
        <f t="shared" si="48"/>
        <v>0</v>
      </c>
      <c r="G208" s="235">
        <f t="shared" si="48"/>
        <v>0</v>
      </c>
      <c r="H208" s="235">
        <f t="shared" si="48"/>
        <v>0</v>
      </c>
      <c r="I208" s="235">
        <f t="shared" si="48"/>
        <v>0</v>
      </c>
      <c r="J208" s="235">
        <f t="shared" si="48"/>
        <v>0</v>
      </c>
      <c r="K208" s="235">
        <f t="shared" si="48"/>
        <v>0</v>
      </c>
      <c r="L208" s="235">
        <f t="shared" si="48"/>
        <v>0</v>
      </c>
      <c r="M208" s="235">
        <f t="shared" si="48"/>
        <v>0</v>
      </c>
      <c r="N208" s="235">
        <f t="shared" si="48"/>
        <v>0</v>
      </c>
      <c r="O208" s="235">
        <f t="shared" si="48"/>
        <v>0</v>
      </c>
      <c r="P208" s="235">
        <f t="shared" si="48"/>
        <v>0</v>
      </c>
      <c r="Q208" s="235">
        <f t="shared" si="48"/>
        <v>0</v>
      </c>
      <c r="R208" s="235">
        <f t="shared" si="48"/>
        <v>0</v>
      </c>
      <c r="S208" s="235">
        <f t="shared" si="48"/>
        <v>0</v>
      </c>
      <c r="T208" s="235">
        <f t="shared" si="48"/>
        <v>0</v>
      </c>
      <c r="U208" s="235">
        <f t="shared" si="48"/>
        <v>0</v>
      </c>
      <c r="V208" s="235">
        <f t="shared" si="48"/>
        <v>0</v>
      </c>
      <c r="W208" s="235">
        <f t="shared" si="48"/>
        <v>0</v>
      </c>
      <c r="DA208" s="174"/>
    </row>
    <row r="209" spans="1:105" ht="12" customHeight="1" x14ac:dyDescent="0.25">
      <c r="A209" s="56" t="s">
        <v>96</v>
      </c>
      <c r="B209" s="302">
        <f t="shared" ref="B209:W209" si="49">IF(B$120=0,0,B$120/B$115)</f>
        <v>1.5764938344294372E-3</v>
      </c>
      <c r="C209" s="302">
        <f t="shared" si="49"/>
        <v>1.8487399875537374E-3</v>
      </c>
      <c r="D209" s="302">
        <f t="shared" si="49"/>
        <v>1.4119482391435141E-3</v>
      </c>
      <c r="E209" s="302">
        <f t="shared" si="49"/>
        <v>1.6325044079988948E-3</v>
      </c>
      <c r="F209" s="302">
        <f t="shared" si="49"/>
        <v>1.7425934932271026E-3</v>
      </c>
      <c r="G209" s="302">
        <f t="shared" si="49"/>
        <v>1.4931267341612739E-3</v>
      </c>
      <c r="H209" s="302">
        <f t="shared" si="49"/>
        <v>1.7106335523949037E-3</v>
      </c>
      <c r="I209" s="302">
        <f t="shared" si="49"/>
        <v>1.6188412485552423E-3</v>
      </c>
      <c r="J209" s="302">
        <f t="shared" si="49"/>
        <v>1.6180200155329913E-3</v>
      </c>
      <c r="K209" s="302">
        <f t="shared" si="49"/>
        <v>2.1423530674738564E-3</v>
      </c>
      <c r="L209" s="302">
        <f t="shared" si="49"/>
        <v>1.5998439550402596E-3</v>
      </c>
      <c r="M209" s="302">
        <f t="shared" si="49"/>
        <v>1.8712063031861932E-3</v>
      </c>
      <c r="N209" s="302">
        <f t="shared" si="49"/>
        <v>1.9814192345499787E-3</v>
      </c>
      <c r="O209" s="302">
        <f t="shared" si="49"/>
        <v>1.9339982676148922E-3</v>
      </c>
      <c r="P209" s="302">
        <f t="shared" si="49"/>
        <v>1.9373308339560927E-3</v>
      </c>
      <c r="Q209" s="302">
        <f t="shared" si="49"/>
        <v>2.028247348038872E-3</v>
      </c>
      <c r="R209" s="302">
        <f t="shared" si="49"/>
        <v>2.0577153800707426E-3</v>
      </c>
      <c r="S209" s="302">
        <f t="shared" si="49"/>
        <v>2.0014873010104433E-3</v>
      </c>
      <c r="T209" s="302">
        <f t="shared" si="49"/>
        <v>1.9446555939401536E-3</v>
      </c>
      <c r="U209" s="302">
        <f t="shared" si="49"/>
        <v>1.960939112421972E-3</v>
      </c>
      <c r="V209" s="302">
        <f t="shared" si="49"/>
        <v>1.8732148545572058E-3</v>
      </c>
      <c r="W209" s="302">
        <f t="shared" si="49"/>
        <v>1.9350801864501672E-3</v>
      </c>
      <c r="DA209" s="68"/>
    </row>
    <row r="210" spans="1:105" ht="12" customHeight="1" x14ac:dyDescent="0.25">
      <c r="A210" s="203" t="s">
        <v>604</v>
      </c>
      <c r="B210" s="303">
        <f t="shared" ref="B210:W210" si="50">IF(B$126=0,0,B$126/B$115)</f>
        <v>0.4830289419376303</v>
      </c>
      <c r="C210" s="303">
        <f t="shared" si="50"/>
        <v>0.46053637467383696</v>
      </c>
      <c r="D210" s="303">
        <f t="shared" si="50"/>
        <v>0.541277797036532</v>
      </c>
      <c r="E210" s="303">
        <f t="shared" si="50"/>
        <v>0.41503419198539337</v>
      </c>
      <c r="F210" s="303">
        <f t="shared" si="50"/>
        <v>0.44359580119770869</v>
      </c>
      <c r="G210" s="303">
        <f t="shared" si="50"/>
        <v>0.57642148366435542</v>
      </c>
      <c r="H210" s="303">
        <f t="shared" si="50"/>
        <v>0.45409354950312891</v>
      </c>
      <c r="I210" s="303">
        <f t="shared" si="50"/>
        <v>0.42526703127153237</v>
      </c>
      <c r="J210" s="303">
        <f t="shared" si="50"/>
        <v>0.42378559254103099</v>
      </c>
      <c r="K210" s="303">
        <f t="shared" si="50"/>
        <v>0.51334672943435433</v>
      </c>
      <c r="L210" s="303">
        <f t="shared" si="50"/>
        <v>0.37777870886274828</v>
      </c>
      <c r="M210" s="303">
        <f t="shared" si="50"/>
        <v>0.42618010844221738</v>
      </c>
      <c r="N210" s="303">
        <f t="shared" si="50"/>
        <v>0.44520011653236419</v>
      </c>
      <c r="O210" s="303">
        <f t="shared" si="50"/>
        <v>0.45156096873709989</v>
      </c>
      <c r="P210" s="303">
        <f t="shared" si="50"/>
        <v>0.44216981348730278</v>
      </c>
      <c r="Q210" s="303">
        <f t="shared" si="50"/>
        <v>0.44357322129576127</v>
      </c>
      <c r="R210" s="303">
        <f t="shared" si="50"/>
        <v>0.45399959587363498</v>
      </c>
      <c r="S210" s="303">
        <f t="shared" si="50"/>
        <v>0.43635776406376842</v>
      </c>
      <c r="T210" s="303">
        <f t="shared" si="50"/>
        <v>0.4264168895703675</v>
      </c>
      <c r="U210" s="303">
        <f t="shared" si="50"/>
        <v>0.42896356355990789</v>
      </c>
      <c r="V210" s="303">
        <f t="shared" si="50"/>
        <v>0.40512870971007564</v>
      </c>
      <c r="W210" s="303">
        <f t="shared" si="50"/>
        <v>0.41881773245081111</v>
      </c>
      <c r="DA210" s="175"/>
    </row>
    <row r="211" spans="1:105" ht="12" customHeight="1" x14ac:dyDescent="0.25">
      <c r="A211" s="62" t="s">
        <v>606</v>
      </c>
      <c r="B211" s="304">
        <f t="shared" ref="B211:W211" si="51">IF(B$127=0,0,B$127/B$115)</f>
        <v>0.4830289419376303</v>
      </c>
      <c r="C211" s="304">
        <f t="shared" si="51"/>
        <v>0.46053637467383696</v>
      </c>
      <c r="D211" s="304">
        <f t="shared" si="51"/>
        <v>0.541277797036532</v>
      </c>
      <c r="E211" s="304">
        <f t="shared" si="51"/>
        <v>0.41503419198539337</v>
      </c>
      <c r="F211" s="304">
        <f t="shared" si="51"/>
        <v>0.44359580119770869</v>
      </c>
      <c r="G211" s="304">
        <f t="shared" si="51"/>
        <v>0.57642148366435542</v>
      </c>
      <c r="H211" s="304">
        <f t="shared" si="51"/>
        <v>0.45409354950312891</v>
      </c>
      <c r="I211" s="304">
        <f t="shared" si="51"/>
        <v>0.42526703127153237</v>
      </c>
      <c r="J211" s="304">
        <f t="shared" si="51"/>
        <v>0.42378559254103099</v>
      </c>
      <c r="K211" s="304">
        <f t="shared" si="51"/>
        <v>0.51334672943435433</v>
      </c>
      <c r="L211" s="304">
        <f t="shared" si="51"/>
        <v>0.37777870886274828</v>
      </c>
      <c r="M211" s="304">
        <f t="shared" si="51"/>
        <v>0.42618010844221738</v>
      </c>
      <c r="N211" s="304">
        <f t="shared" si="51"/>
        <v>0.44520011653236419</v>
      </c>
      <c r="O211" s="304">
        <f t="shared" si="51"/>
        <v>0.45156096873709989</v>
      </c>
      <c r="P211" s="304">
        <f t="shared" si="51"/>
        <v>0.44216981348730278</v>
      </c>
      <c r="Q211" s="304">
        <f t="shared" si="51"/>
        <v>0.44357322129576127</v>
      </c>
      <c r="R211" s="304">
        <f t="shared" si="51"/>
        <v>0.45399959587363498</v>
      </c>
      <c r="S211" s="304">
        <f t="shared" si="51"/>
        <v>0.43635776406376842</v>
      </c>
      <c r="T211" s="304">
        <f t="shared" si="51"/>
        <v>0.4264168895703675</v>
      </c>
      <c r="U211" s="304">
        <f t="shared" si="51"/>
        <v>0.42896356355990789</v>
      </c>
      <c r="V211" s="304">
        <f t="shared" si="51"/>
        <v>0.40512870971007564</v>
      </c>
      <c r="W211" s="304">
        <f t="shared" si="51"/>
        <v>0.41881773245081111</v>
      </c>
      <c r="DA211" s="72"/>
    </row>
    <row r="212" spans="1:105" ht="12" customHeight="1" x14ac:dyDescent="0.25">
      <c r="A212" s="62" t="s">
        <v>613</v>
      </c>
      <c r="B212" s="304">
        <f t="shared" ref="B212:W212" si="52">IF(B$133=0,0,B$133/B$115)</f>
        <v>0</v>
      </c>
      <c r="C212" s="304">
        <f t="shared" si="52"/>
        <v>0</v>
      </c>
      <c r="D212" s="304">
        <f t="shared" si="52"/>
        <v>0</v>
      </c>
      <c r="E212" s="304">
        <f t="shared" si="52"/>
        <v>0</v>
      </c>
      <c r="F212" s="304">
        <f t="shared" si="52"/>
        <v>0</v>
      </c>
      <c r="G212" s="304">
        <f t="shared" si="52"/>
        <v>0</v>
      </c>
      <c r="H212" s="304">
        <f t="shared" si="52"/>
        <v>0</v>
      </c>
      <c r="I212" s="304">
        <f t="shared" si="52"/>
        <v>0</v>
      </c>
      <c r="J212" s="304">
        <f t="shared" si="52"/>
        <v>0</v>
      </c>
      <c r="K212" s="304">
        <f t="shared" si="52"/>
        <v>0</v>
      </c>
      <c r="L212" s="304">
        <f t="shared" si="52"/>
        <v>0</v>
      </c>
      <c r="M212" s="304">
        <f t="shared" si="52"/>
        <v>0</v>
      </c>
      <c r="N212" s="304">
        <f t="shared" si="52"/>
        <v>0</v>
      </c>
      <c r="O212" s="304">
        <f t="shared" si="52"/>
        <v>0</v>
      </c>
      <c r="P212" s="304">
        <f t="shared" si="52"/>
        <v>0</v>
      </c>
      <c r="Q212" s="304">
        <f t="shared" si="52"/>
        <v>0</v>
      </c>
      <c r="R212" s="304">
        <f t="shared" si="52"/>
        <v>0</v>
      </c>
      <c r="S212" s="304">
        <f t="shared" si="52"/>
        <v>0</v>
      </c>
      <c r="T212" s="304">
        <f t="shared" si="52"/>
        <v>0</v>
      </c>
      <c r="U212" s="304">
        <f t="shared" si="52"/>
        <v>0</v>
      </c>
      <c r="V212" s="304">
        <f t="shared" si="52"/>
        <v>0</v>
      </c>
      <c r="W212" s="304">
        <f t="shared" si="52"/>
        <v>0</v>
      </c>
      <c r="DA212" s="72"/>
    </row>
    <row r="213" spans="1:105" ht="12" customHeight="1" x14ac:dyDescent="0.25">
      <c r="A213" s="203" t="s">
        <v>615</v>
      </c>
      <c r="B213" s="303">
        <f t="shared" ref="B213:W213" si="53">IF(B$134=0,0,B$134/B$115)</f>
        <v>0.24751117887732282</v>
      </c>
      <c r="C213" s="303">
        <f t="shared" si="53"/>
        <v>0.2359856545120399</v>
      </c>
      <c r="D213" s="303">
        <f t="shared" si="53"/>
        <v>0.18005995317336246</v>
      </c>
      <c r="E213" s="303">
        <f t="shared" si="53"/>
        <v>0.21266966265132409</v>
      </c>
      <c r="F213" s="303">
        <f t="shared" si="53"/>
        <v>0.22730505393536515</v>
      </c>
      <c r="G213" s="303">
        <f t="shared" si="53"/>
        <v>0.19440399164380126</v>
      </c>
      <c r="H213" s="303">
        <f t="shared" si="53"/>
        <v>0.22396742430865349</v>
      </c>
      <c r="I213" s="303">
        <f t="shared" si="53"/>
        <v>0.21376963341935562</v>
      </c>
      <c r="J213" s="303">
        <f t="shared" si="53"/>
        <v>0.20982492728970717</v>
      </c>
      <c r="K213" s="303">
        <f t="shared" si="53"/>
        <v>0.25764360891050125</v>
      </c>
      <c r="L213" s="303">
        <f t="shared" si="53"/>
        <v>0.19157096395477494</v>
      </c>
      <c r="M213" s="303">
        <f t="shared" si="53"/>
        <v>0.2150890255776032</v>
      </c>
      <c r="N213" s="303">
        <f t="shared" si="53"/>
        <v>0.22588736144249119</v>
      </c>
      <c r="O213" s="303">
        <f t="shared" si="53"/>
        <v>0.2230443713841451</v>
      </c>
      <c r="P213" s="303">
        <f t="shared" si="53"/>
        <v>0.21974695583206286</v>
      </c>
      <c r="Q213" s="303">
        <f t="shared" si="53"/>
        <v>0.22729348365941535</v>
      </c>
      <c r="R213" s="303">
        <f t="shared" si="53"/>
        <v>0.22961286355236263</v>
      </c>
      <c r="S213" s="303">
        <f t="shared" si="53"/>
        <v>0.22349998410155403</v>
      </c>
      <c r="T213" s="303">
        <f t="shared" si="53"/>
        <v>0.218276876511797</v>
      </c>
      <c r="U213" s="303">
        <f t="shared" si="53"/>
        <v>0.21967970138686568</v>
      </c>
      <c r="V213" s="303">
        <f t="shared" si="53"/>
        <v>0.20759394692820929</v>
      </c>
      <c r="W213" s="303">
        <f t="shared" si="53"/>
        <v>0.21460840478377063</v>
      </c>
      <c r="DA213" s="175"/>
    </row>
    <row r="214" spans="1:105" ht="12" customHeight="1" x14ac:dyDescent="0.25">
      <c r="A214" s="62" t="s">
        <v>617</v>
      </c>
      <c r="B214" s="304">
        <f t="shared" ref="B214:W214" si="54">IF(B$135=0,0,B$135/B$115)</f>
        <v>0.24751117887732282</v>
      </c>
      <c r="C214" s="304">
        <f t="shared" si="54"/>
        <v>0.2359856545120399</v>
      </c>
      <c r="D214" s="304">
        <f t="shared" si="54"/>
        <v>0.18005995317336246</v>
      </c>
      <c r="E214" s="304">
        <f t="shared" si="54"/>
        <v>0.21266966265132409</v>
      </c>
      <c r="F214" s="304">
        <f t="shared" si="54"/>
        <v>0.22730505393536515</v>
      </c>
      <c r="G214" s="304">
        <f t="shared" si="54"/>
        <v>0.19440399164380126</v>
      </c>
      <c r="H214" s="304">
        <f t="shared" si="54"/>
        <v>0.22396742430865349</v>
      </c>
      <c r="I214" s="304">
        <f t="shared" si="54"/>
        <v>0.21376963341935562</v>
      </c>
      <c r="J214" s="304">
        <f t="shared" si="54"/>
        <v>0.20982492728970717</v>
      </c>
      <c r="K214" s="304">
        <f t="shared" si="54"/>
        <v>0.25764360891050125</v>
      </c>
      <c r="L214" s="304">
        <f t="shared" si="54"/>
        <v>0.19157096395477494</v>
      </c>
      <c r="M214" s="304">
        <f t="shared" si="54"/>
        <v>0.2150890255776032</v>
      </c>
      <c r="N214" s="304">
        <f t="shared" si="54"/>
        <v>0.22588736144249119</v>
      </c>
      <c r="O214" s="304">
        <f t="shared" si="54"/>
        <v>0.2230443713841451</v>
      </c>
      <c r="P214" s="304">
        <f t="shared" si="54"/>
        <v>0.21974695583206286</v>
      </c>
      <c r="Q214" s="304">
        <f t="shared" si="54"/>
        <v>0.22729348365941535</v>
      </c>
      <c r="R214" s="304">
        <f t="shared" si="54"/>
        <v>0.22961286355236263</v>
      </c>
      <c r="S214" s="304">
        <f t="shared" si="54"/>
        <v>0.22349998410155403</v>
      </c>
      <c r="T214" s="304">
        <f t="shared" si="54"/>
        <v>0.218276876511797</v>
      </c>
      <c r="U214" s="304">
        <f t="shared" si="54"/>
        <v>0.21967970138686568</v>
      </c>
      <c r="V214" s="304">
        <f t="shared" si="54"/>
        <v>0.20759394692820929</v>
      </c>
      <c r="W214" s="304">
        <f t="shared" si="54"/>
        <v>0.21460840478377063</v>
      </c>
      <c r="DA214" s="72"/>
    </row>
    <row r="215" spans="1:105" ht="12" customHeight="1" x14ac:dyDescent="0.25">
      <c r="A215" s="62" t="s">
        <v>623</v>
      </c>
      <c r="B215" s="304">
        <f t="shared" ref="B215:W215" si="55">IF(B$140=0,0,B$140/B$115)</f>
        <v>0</v>
      </c>
      <c r="C215" s="304">
        <f t="shared" si="55"/>
        <v>0</v>
      </c>
      <c r="D215" s="304">
        <f t="shared" si="55"/>
        <v>0</v>
      </c>
      <c r="E215" s="304">
        <f t="shared" si="55"/>
        <v>0</v>
      </c>
      <c r="F215" s="304">
        <f t="shared" si="55"/>
        <v>0</v>
      </c>
      <c r="G215" s="304">
        <f t="shared" si="55"/>
        <v>0</v>
      </c>
      <c r="H215" s="304">
        <f t="shared" si="55"/>
        <v>0</v>
      </c>
      <c r="I215" s="304">
        <f t="shared" si="55"/>
        <v>0</v>
      </c>
      <c r="J215" s="304">
        <f t="shared" si="55"/>
        <v>0</v>
      </c>
      <c r="K215" s="304">
        <f t="shared" si="55"/>
        <v>0</v>
      </c>
      <c r="L215" s="304">
        <f t="shared" si="55"/>
        <v>0</v>
      </c>
      <c r="M215" s="304">
        <f t="shared" si="55"/>
        <v>0</v>
      </c>
      <c r="N215" s="304">
        <f t="shared" si="55"/>
        <v>0</v>
      </c>
      <c r="O215" s="304">
        <f t="shared" si="55"/>
        <v>0</v>
      </c>
      <c r="P215" s="304">
        <f t="shared" si="55"/>
        <v>0</v>
      </c>
      <c r="Q215" s="304">
        <f t="shared" si="55"/>
        <v>0</v>
      </c>
      <c r="R215" s="304">
        <f t="shared" si="55"/>
        <v>0</v>
      </c>
      <c r="S215" s="304">
        <f t="shared" si="55"/>
        <v>0</v>
      </c>
      <c r="T215" s="304">
        <f t="shared" si="55"/>
        <v>0</v>
      </c>
      <c r="U215" s="304">
        <f t="shared" si="55"/>
        <v>0</v>
      </c>
      <c r="V215" s="304">
        <f t="shared" si="55"/>
        <v>0</v>
      </c>
      <c r="W215" s="304">
        <f t="shared" si="55"/>
        <v>0</v>
      </c>
      <c r="DA215" s="72"/>
    </row>
    <row r="216" spans="1:105" ht="12" customHeight="1" x14ac:dyDescent="0.25">
      <c r="A216" s="203" t="s">
        <v>625</v>
      </c>
      <c r="B216" s="303">
        <f t="shared" ref="B216:W216" si="56">IF(B$141=0,0,B$141/B$115)</f>
        <v>0.12384193433884882</v>
      </c>
      <c r="C216" s="303">
        <f t="shared" si="56"/>
        <v>0.14829354436170164</v>
      </c>
      <c r="D216" s="303">
        <f t="shared" si="56"/>
        <v>0.15958268531512748</v>
      </c>
      <c r="E216" s="303">
        <f t="shared" si="56"/>
        <v>0.16481605733069124</v>
      </c>
      <c r="F216" s="303">
        <f t="shared" si="56"/>
        <v>0.17346068151308966</v>
      </c>
      <c r="G216" s="303">
        <f t="shared" si="56"/>
        <v>0.13102392510135361</v>
      </c>
      <c r="H216" s="303">
        <f t="shared" si="56"/>
        <v>0.16186169375171264</v>
      </c>
      <c r="I216" s="303">
        <f t="shared" si="56"/>
        <v>0.16763294269775361</v>
      </c>
      <c r="J216" s="303">
        <f t="shared" si="56"/>
        <v>0.14949192349724461</v>
      </c>
      <c r="K216" s="303">
        <f t="shared" si="56"/>
        <v>0.14793598399688598</v>
      </c>
      <c r="L216" s="303">
        <f t="shared" si="56"/>
        <v>0.15482689826389884</v>
      </c>
      <c r="M216" s="303">
        <f t="shared" si="56"/>
        <v>0.14375313911637305</v>
      </c>
      <c r="N216" s="303">
        <f t="shared" si="56"/>
        <v>0.14764066157271868</v>
      </c>
      <c r="O216" s="303">
        <f t="shared" si="56"/>
        <v>0.15578649387974994</v>
      </c>
      <c r="P216" s="303">
        <f t="shared" si="56"/>
        <v>0.1629082025687775</v>
      </c>
      <c r="Q216" s="303">
        <f t="shared" si="56"/>
        <v>0.16103520217565812</v>
      </c>
      <c r="R216" s="303">
        <f t="shared" si="56"/>
        <v>0.15844484362741709</v>
      </c>
      <c r="S216" s="303">
        <f t="shared" si="56"/>
        <v>0.15927062369252673</v>
      </c>
      <c r="T216" s="303">
        <f t="shared" si="56"/>
        <v>0.15529616953522232</v>
      </c>
      <c r="U216" s="303">
        <f t="shared" si="56"/>
        <v>0.14788241433279667</v>
      </c>
      <c r="V216" s="303">
        <f t="shared" si="56"/>
        <v>0.13905361762765844</v>
      </c>
      <c r="W216" s="303">
        <f t="shared" si="56"/>
        <v>0.1468758863294953</v>
      </c>
      <c r="DA216" s="175"/>
    </row>
    <row r="217" spans="1:105" ht="12" customHeight="1" x14ac:dyDescent="0.25">
      <c r="A217" s="62" t="s">
        <v>626</v>
      </c>
      <c r="B217" s="304">
        <f t="shared" ref="B217:W217" si="57">IF(B$142=0,0,B$142/B$115)</f>
        <v>1.8141856940815295E-2</v>
      </c>
      <c r="C217" s="304">
        <f t="shared" si="57"/>
        <v>1.6091416179825679E-2</v>
      </c>
      <c r="D217" s="304">
        <f t="shared" si="57"/>
        <v>1.2312557711095103E-2</v>
      </c>
      <c r="E217" s="304">
        <f t="shared" si="57"/>
        <v>1.4326682337741708E-2</v>
      </c>
      <c r="F217" s="304">
        <f t="shared" si="57"/>
        <v>1.5467132314747127E-2</v>
      </c>
      <c r="G217" s="304">
        <f t="shared" si="57"/>
        <v>1.3194866996598692E-2</v>
      </c>
      <c r="H217" s="304">
        <f t="shared" si="57"/>
        <v>1.5103847458568959E-2</v>
      </c>
      <c r="I217" s="304">
        <f t="shared" si="57"/>
        <v>1.4474727225496056E-2</v>
      </c>
      <c r="J217" s="304">
        <f t="shared" si="57"/>
        <v>1.4491340798365039E-2</v>
      </c>
      <c r="K217" s="304">
        <f t="shared" si="57"/>
        <v>1.86541023341323E-2</v>
      </c>
      <c r="L217" s="304">
        <f t="shared" si="57"/>
        <v>1.4184225937891166E-2</v>
      </c>
      <c r="M217" s="304">
        <f t="shared" si="57"/>
        <v>1.6420651259600204E-2</v>
      </c>
      <c r="N217" s="304">
        <f t="shared" si="57"/>
        <v>1.7338666439198111E-2</v>
      </c>
      <c r="O217" s="304">
        <f t="shared" si="57"/>
        <v>1.685097147551148E-2</v>
      </c>
      <c r="P217" s="304">
        <f t="shared" si="57"/>
        <v>1.6834128166909323E-2</v>
      </c>
      <c r="Q217" s="304">
        <f t="shared" si="57"/>
        <v>1.7495065537250526E-2</v>
      </c>
      <c r="R217" s="304">
        <f t="shared" si="57"/>
        <v>1.7688616826072593E-2</v>
      </c>
      <c r="S217" s="304">
        <f t="shared" si="57"/>
        <v>1.7157638195716973E-2</v>
      </c>
      <c r="T217" s="304">
        <f t="shared" si="57"/>
        <v>1.6725378633640951E-2</v>
      </c>
      <c r="U217" s="304">
        <f t="shared" si="57"/>
        <v>1.6923283076072725E-2</v>
      </c>
      <c r="V217" s="304">
        <f t="shared" si="57"/>
        <v>1.6116580768447908E-2</v>
      </c>
      <c r="W217" s="304">
        <f t="shared" si="57"/>
        <v>1.6749126696984775E-2</v>
      </c>
      <c r="DA217" s="72"/>
    </row>
    <row r="218" spans="1:105" ht="12" customHeight="1" x14ac:dyDescent="0.25">
      <c r="A218" s="62" t="s">
        <v>631</v>
      </c>
      <c r="B218" s="304">
        <f t="shared" ref="B218:W218" si="58">IF(B$146=0,0,B$146/B$115)</f>
        <v>0.10570007739803354</v>
      </c>
      <c r="C218" s="304">
        <f t="shared" si="58"/>
        <v>0.13220212818187596</v>
      </c>
      <c r="D218" s="304">
        <f t="shared" si="58"/>
        <v>0.14727012760403238</v>
      </c>
      <c r="E218" s="304">
        <f t="shared" si="58"/>
        <v>0.15048937499294951</v>
      </c>
      <c r="F218" s="304">
        <f t="shared" si="58"/>
        <v>0.15799354919834255</v>
      </c>
      <c r="G218" s="304">
        <f t="shared" si="58"/>
        <v>0.1178290581047549</v>
      </c>
      <c r="H218" s="304">
        <f t="shared" si="58"/>
        <v>0.1467578462931437</v>
      </c>
      <c r="I218" s="304">
        <f t="shared" si="58"/>
        <v>0.15315821547225755</v>
      </c>
      <c r="J218" s="304">
        <f t="shared" si="58"/>
        <v>0.13500058269887955</v>
      </c>
      <c r="K218" s="304">
        <f t="shared" si="58"/>
        <v>0.12928188166275367</v>
      </c>
      <c r="L218" s="304">
        <f t="shared" si="58"/>
        <v>0.14064267232600766</v>
      </c>
      <c r="M218" s="304">
        <f t="shared" si="58"/>
        <v>0.12733248785677284</v>
      </c>
      <c r="N218" s="304">
        <f t="shared" si="58"/>
        <v>0.13030199513352059</v>
      </c>
      <c r="O218" s="304">
        <f t="shared" si="58"/>
        <v>0.13893552240423848</v>
      </c>
      <c r="P218" s="304">
        <f t="shared" si="58"/>
        <v>0.14607407440186818</v>
      </c>
      <c r="Q218" s="304">
        <f t="shared" si="58"/>
        <v>0.14354013663840759</v>
      </c>
      <c r="R218" s="304">
        <f t="shared" si="58"/>
        <v>0.1407562268013445</v>
      </c>
      <c r="S218" s="304">
        <f t="shared" si="58"/>
        <v>0.14211298549680976</v>
      </c>
      <c r="T218" s="304">
        <f t="shared" si="58"/>
        <v>0.13857079090158136</v>
      </c>
      <c r="U218" s="304">
        <f t="shared" si="58"/>
        <v>0.13095913125672395</v>
      </c>
      <c r="V218" s="304">
        <f t="shared" si="58"/>
        <v>0.12293703685921054</v>
      </c>
      <c r="W218" s="304">
        <f t="shared" si="58"/>
        <v>0.13012675963251052</v>
      </c>
      <c r="DA218" s="72"/>
    </row>
    <row r="219" spans="1:105" ht="12" customHeight="1" x14ac:dyDescent="0.25">
      <c r="A219" s="62" t="s">
        <v>643</v>
      </c>
      <c r="B219" s="304">
        <f t="shared" ref="B219:W219" si="59">IF(B$157=0,0,B$157/B$115)</f>
        <v>0</v>
      </c>
      <c r="C219" s="304">
        <f t="shared" si="59"/>
        <v>0</v>
      </c>
      <c r="D219" s="304">
        <f t="shared" si="59"/>
        <v>0</v>
      </c>
      <c r="E219" s="304">
        <f t="shared" si="59"/>
        <v>0</v>
      </c>
      <c r="F219" s="304">
        <f t="shared" si="59"/>
        <v>0</v>
      </c>
      <c r="G219" s="304">
        <f t="shared" si="59"/>
        <v>0</v>
      </c>
      <c r="H219" s="304">
        <f t="shared" si="59"/>
        <v>0</v>
      </c>
      <c r="I219" s="304">
        <f t="shared" si="59"/>
        <v>0</v>
      </c>
      <c r="J219" s="304">
        <f t="shared" si="59"/>
        <v>0</v>
      </c>
      <c r="K219" s="304">
        <f t="shared" si="59"/>
        <v>0</v>
      </c>
      <c r="L219" s="304">
        <f t="shared" si="59"/>
        <v>0</v>
      </c>
      <c r="M219" s="304">
        <f t="shared" si="59"/>
        <v>0</v>
      </c>
      <c r="N219" s="304">
        <f t="shared" si="59"/>
        <v>0</v>
      </c>
      <c r="O219" s="304">
        <f t="shared" si="59"/>
        <v>0</v>
      </c>
      <c r="P219" s="304">
        <f t="shared" si="59"/>
        <v>0</v>
      </c>
      <c r="Q219" s="304">
        <f t="shared" si="59"/>
        <v>0</v>
      </c>
      <c r="R219" s="304">
        <f t="shared" si="59"/>
        <v>0</v>
      </c>
      <c r="S219" s="304">
        <f t="shared" si="59"/>
        <v>0</v>
      </c>
      <c r="T219" s="304">
        <f t="shared" si="59"/>
        <v>0</v>
      </c>
      <c r="U219" s="304">
        <f t="shared" si="59"/>
        <v>0</v>
      </c>
      <c r="V219" s="304">
        <f t="shared" si="59"/>
        <v>0</v>
      </c>
      <c r="W219" s="304">
        <f t="shared" si="59"/>
        <v>0</v>
      </c>
      <c r="DA219" s="72"/>
    </row>
    <row r="220" spans="1:105" ht="12" customHeight="1" x14ac:dyDescent="0.25">
      <c r="A220" s="100" t="s">
        <v>106</v>
      </c>
      <c r="B220" s="312">
        <f t="shared" ref="B220:W220" si="60">IF(B$158=0,0,B$158/B$115)</f>
        <v>0.14404145101176863</v>
      </c>
      <c r="C220" s="312">
        <f t="shared" si="60"/>
        <v>0.15333568646486773</v>
      </c>
      <c r="D220" s="312">
        <f t="shared" si="60"/>
        <v>0.11766761623583456</v>
      </c>
      <c r="E220" s="312">
        <f t="shared" si="60"/>
        <v>0.20584758362459238</v>
      </c>
      <c r="F220" s="312">
        <f t="shared" si="60"/>
        <v>0.1538958698606093</v>
      </c>
      <c r="G220" s="312">
        <f t="shared" si="60"/>
        <v>9.6657472856328461E-2</v>
      </c>
      <c r="H220" s="312">
        <f t="shared" si="60"/>
        <v>0.15836669888411012</v>
      </c>
      <c r="I220" s="312">
        <f t="shared" si="60"/>
        <v>0.1917115513628031</v>
      </c>
      <c r="J220" s="312">
        <f t="shared" si="60"/>
        <v>0.21527953665648411</v>
      </c>
      <c r="K220" s="312">
        <f t="shared" si="60"/>
        <v>7.8931324590784654E-2</v>
      </c>
      <c r="L220" s="312">
        <f t="shared" si="60"/>
        <v>0.2742235849635376</v>
      </c>
      <c r="M220" s="312">
        <f t="shared" si="60"/>
        <v>0.21310652056062024</v>
      </c>
      <c r="N220" s="312">
        <f t="shared" si="60"/>
        <v>0.17929044121787591</v>
      </c>
      <c r="O220" s="312">
        <f t="shared" si="60"/>
        <v>0.16767416773139032</v>
      </c>
      <c r="P220" s="312">
        <f t="shared" si="60"/>
        <v>0.17323769727790073</v>
      </c>
      <c r="Q220" s="312">
        <f t="shared" si="60"/>
        <v>0.16606984552112644</v>
      </c>
      <c r="R220" s="312">
        <f t="shared" si="60"/>
        <v>0.15588498156651456</v>
      </c>
      <c r="S220" s="312">
        <f t="shared" si="60"/>
        <v>0.17887014084114033</v>
      </c>
      <c r="T220" s="312">
        <f t="shared" si="60"/>
        <v>0.19806540878867293</v>
      </c>
      <c r="U220" s="312">
        <f t="shared" si="60"/>
        <v>0.20151338160800769</v>
      </c>
      <c r="V220" s="312">
        <f t="shared" si="60"/>
        <v>0.2463505108794995</v>
      </c>
      <c r="W220" s="312">
        <f t="shared" si="60"/>
        <v>0.21776289624947281</v>
      </c>
      <c r="DA220" s="127"/>
    </row>
    <row r="221" spans="1:105" ht="12" customHeight="1" x14ac:dyDescent="0.25">
      <c r="A221" s="58"/>
      <c r="B221" s="201"/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</row>
    <row r="222" spans="1:105" ht="15" customHeight="1" x14ac:dyDescent="0.25">
      <c r="A222" s="32" t="s">
        <v>432</v>
      </c>
      <c r="B222" s="259"/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DA222" s="88"/>
    </row>
    <row r="223" spans="1:105" ht="12" customHeight="1" x14ac:dyDescent="0.25">
      <c r="A223" s="58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</row>
    <row r="224" spans="1:105" ht="12" customHeight="1" x14ac:dyDescent="0.25">
      <c r="A224" s="35" t="s">
        <v>43</v>
      </c>
      <c r="B224" s="274">
        <f>IF(B$5=0,0,B$5/NFM_fec!B$5)</f>
        <v>2.1249467399961408</v>
      </c>
      <c r="C224" s="274">
        <f>IF(C$5=0,0,C$5/NFM_fec!C$5)</f>
        <v>1.9427918820614798</v>
      </c>
      <c r="D224" s="274">
        <f>IF(D$5=0,0,D$5/NFM_fec!D$5)</f>
        <v>2.2914581817307806</v>
      </c>
      <c r="E224" s="274">
        <f>IF(E$5=0,0,E$5/NFM_fec!E$5)</f>
        <v>1.8292727977761094</v>
      </c>
      <c r="F224" s="274">
        <f>IF(F$5=0,0,F$5/NFM_fec!F$5)</f>
        <v>1.8355156169372164</v>
      </c>
      <c r="G224" s="274">
        <f>IF(G$5=0,0,G$5/NFM_fec!G$5)</f>
        <v>1.729385830399268</v>
      </c>
      <c r="H224" s="274">
        <f>IF(H$5=0,0,H$5/NFM_fec!H$5)</f>
        <v>1.9117742596989633</v>
      </c>
      <c r="I224" s="274">
        <f>IF(I$5=0,0,I$5/NFM_fec!I$5)</f>
        <v>1.8268498794692516</v>
      </c>
      <c r="J224" s="274">
        <f>IF(J$5=0,0,J$5/NFM_fec!J$5)</f>
        <v>1.8912467511147959</v>
      </c>
      <c r="K224" s="274">
        <f>IF(K$5=0,0,K$5/NFM_fec!K$5)</f>
        <v>2.0075816758391873</v>
      </c>
      <c r="L224" s="274">
        <f>IF(L$5=0,0,L$5/NFM_fec!L$5)</f>
        <v>1.7525738839249279</v>
      </c>
      <c r="M224" s="274">
        <f>IF(M$5=0,0,M$5/NFM_fec!M$5)</f>
        <v>1.5156807859386314</v>
      </c>
      <c r="N224" s="274">
        <f>IF(N$5=0,0,N$5/NFM_fec!N$5)</f>
        <v>1.6698877124208256</v>
      </c>
      <c r="O224" s="274">
        <f>IF(O$5=0,0,O$5/NFM_fec!O$5)</f>
        <v>1.7849221023821316</v>
      </c>
      <c r="P224" s="274">
        <f>IF(P$5=0,0,P$5/NFM_fec!P$5)</f>
        <v>1.7237456384079941</v>
      </c>
      <c r="Q224" s="274">
        <f>IF(Q$5=0,0,Q$5/NFM_fec!Q$5)</f>
        <v>1.7607508972922454</v>
      </c>
      <c r="R224" s="274">
        <f>IF(R$5=0,0,R$5/NFM_fec!R$5)</f>
        <v>1.7723010124861309</v>
      </c>
      <c r="S224" s="274">
        <f>IF(S$5=0,0,S$5/NFM_fec!S$5)</f>
        <v>1.8134206240996109</v>
      </c>
      <c r="T224" s="274">
        <f>IF(T$5=0,0,T$5/NFM_fec!T$5)</f>
        <v>1.7544517441565863</v>
      </c>
      <c r="U224" s="274">
        <f>IF(U$5=0,0,U$5/NFM_fec!U$5)</f>
        <v>1.5426529935865847</v>
      </c>
      <c r="V224" s="274">
        <f>IF(V$5=0,0,V$5/NFM_fec!V$5)</f>
        <v>1.2451485743325428</v>
      </c>
      <c r="W224" s="274">
        <f>IF(W$5=0,0,W$5/NFM_fec!W$5)</f>
        <v>1.4183783585781518</v>
      </c>
      <c r="DA224" s="111"/>
    </row>
    <row r="225" spans="1:105" ht="12" customHeight="1" x14ac:dyDescent="0.25">
      <c r="A225" s="55" t="s">
        <v>92</v>
      </c>
      <c r="B225" s="275">
        <f>IF(B$6=0,0,B$6/NFM_fec!B$6)</f>
        <v>0</v>
      </c>
      <c r="C225" s="275">
        <f>IF(C$6=0,0,C$6/NFM_fec!C$6)</f>
        <v>0</v>
      </c>
      <c r="D225" s="275">
        <f>IF(D$6=0,0,D$6/NFM_fec!D$6)</f>
        <v>0</v>
      </c>
      <c r="E225" s="275">
        <f>IF(E$6=0,0,E$6/NFM_fec!E$6)</f>
        <v>0</v>
      </c>
      <c r="F225" s="275">
        <f>IF(F$6=0,0,F$6/NFM_fec!F$6)</f>
        <v>0</v>
      </c>
      <c r="G225" s="275">
        <f>IF(G$6=0,0,G$6/NFM_fec!G$6)</f>
        <v>0</v>
      </c>
      <c r="H225" s="275">
        <f>IF(H$6=0,0,H$6/NFM_fec!H$6)</f>
        <v>0</v>
      </c>
      <c r="I225" s="275">
        <f>IF(I$6=0,0,I$6/NFM_fec!I$6)</f>
        <v>0</v>
      </c>
      <c r="J225" s="275">
        <f>IF(J$6=0,0,J$6/NFM_fec!J$6)</f>
        <v>0</v>
      </c>
      <c r="K225" s="275">
        <f>IF(K$6=0,0,K$6/NFM_fec!K$6)</f>
        <v>0</v>
      </c>
      <c r="L225" s="275">
        <f>IF(L$6=0,0,L$6/NFM_fec!L$6)</f>
        <v>0</v>
      </c>
      <c r="M225" s="275">
        <f>IF(M$6=0,0,M$6/NFM_fec!M$6)</f>
        <v>0</v>
      </c>
      <c r="N225" s="275">
        <f>IF(N$6=0,0,N$6/NFM_fec!N$6)</f>
        <v>0</v>
      </c>
      <c r="O225" s="275">
        <f>IF(O$6=0,0,O$6/NFM_fec!O$6)</f>
        <v>0</v>
      </c>
      <c r="P225" s="275">
        <f>IF(P$6=0,0,P$6/NFM_fec!P$6)</f>
        <v>0</v>
      </c>
      <c r="Q225" s="275">
        <f>IF(Q$6=0,0,Q$6/NFM_fec!Q$6)</f>
        <v>0</v>
      </c>
      <c r="R225" s="275">
        <f>IF(R$6=0,0,R$6/NFM_fec!R$6)</f>
        <v>0</v>
      </c>
      <c r="S225" s="275">
        <f>IF(S$6=0,0,S$6/NFM_fec!S$6)</f>
        <v>0</v>
      </c>
      <c r="T225" s="275">
        <f>IF(T$6=0,0,T$6/NFM_fec!T$6)</f>
        <v>0</v>
      </c>
      <c r="U225" s="275">
        <f>IF(U$6=0,0,U$6/NFM_fec!U$6)</f>
        <v>0</v>
      </c>
      <c r="V225" s="275">
        <f>IF(V$6=0,0,V$6/NFM_fec!V$6)</f>
        <v>0</v>
      </c>
      <c r="W225" s="275">
        <f>IF(W$6=0,0,W$6/NFM_fec!W$6)</f>
        <v>0</v>
      </c>
      <c r="DA225" s="76"/>
    </row>
    <row r="226" spans="1:105" ht="12" customHeight="1" x14ac:dyDescent="0.25">
      <c r="A226" s="202" t="s">
        <v>93</v>
      </c>
      <c r="B226" s="276">
        <f>IF(B$7=0,0,B$7/NFM_fec!B$7)</f>
        <v>0</v>
      </c>
      <c r="C226" s="276">
        <f>IF(C$7=0,0,C$7/NFM_fec!C$7)</f>
        <v>0</v>
      </c>
      <c r="D226" s="276">
        <f>IF(D$7=0,0,D$7/NFM_fec!D$7)</f>
        <v>0</v>
      </c>
      <c r="E226" s="276">
        <f>IF(E$7=0,0,E$7/NFM_fec!E$7)</f>
        <v>0</v>
      </c>
      <c r="F226" s="276">
        <f>IF(F$7=0,0,F$7/NFM_fec!F$7)</f>
        <v>0</v>
      </c>
      <c r="G226" s="276">
        <f>IF(G$7=0,0,G$7/NFM_fec!G$7)</f>
        <v>0</v>
      </c>
      <c r="H226" s="276">
        <f>IF(H$7=0,0,H$7/NFM_fec!H$7)</f>
        <v>0</v>
      </c>
      <c r="I226" s="276">
        <f>IF(I$7=0,0,I$7/NFM_fec!I$7)</f>
        <v>0</v>
      </c>
      <c r="J226" s="276">
        <f>IF(J$7=0,0,J$7/NFM_fec!J$7)</f>
        <v>0</v>
      </c>
      <c r="K226" s="276">
        <f>IF(K$7=0,0,K$7/NFM_fec!K$7)</f>
        <v>0</v>
      </c>
      <c r="L226" s="276">
        <f>IF(L$7=0,0,L$7/NFM_fec!L$7)</f>
        <v>0</v>
      </c>
      <c r="M226" s="276">
        <f>IF(M$7=0,0,M$7/NFM_fec!M$7)</f>
        <v>0</v>
      </c>
      <c r="N226" s="276">
        <f>IF(N$7=0,0,N$7/NFM_fec!N$7)</f>
        <v>0</v>
      </c>
      <c r="O226" s="276">
        <f>IF(O$7=0,0,O$7/NFM_fec!O$7)</f>
        <v>0</v>
      </c>
      <c r="P226" s="276">
        <f>IF(P$7=0,0,P$7/NFM_fec!P$7)</f>
        <v>0</v>
      </c>
      <c r="Q226" s="276">
        <f>IF(Q$7=0,0,Q$7/NFM_fec!Q$7)</f>
        <v>0</v>
      </c>
      <c r="R226" s="276">
        <f>IF(R$7=0,0,R$7/NFM_fec!R$7)</f>
        <v>0</v>
      </c>
      <c r="S226" s="276">
        <f>IF(S$7=0,0,S$7/NFM_fec!S$7)</f>
        <v>0</v>
      </c>
      <c r="T226" s="276">
        <f>IF(T$7=0,0,T$7/NFM_fec!T$7)</f>
        <v>0</v>
      </c>
      <c r="U226" s="276">
        <f>IF(U$7=0,0,U$7/NFM_fec!U$7)</f>
        <v>0</v>
      </c>
      <c r="V226" s="276">
        <f>IF(V$7=0,0,V$7/NFM_fec!V$7)</f>
        <v>0</v>
      </c>
      <c r="W226" s="276">
        <f>IF(W$7=0,0,W$7/NFM_fec!W$7)</f>
        <v>0</v>
      </c>
      <c r="DA226" s="77"/>
    </row>
    <row r="227" spans="1:105" ht="12" customHeight="1" x14ac:dyDescent="0.25">
      <c r="A227" s="202" t="s">
        <v>94</v>
      </c>
      <c r="B227" s="276">
        <f>IF(B$8=0,0,B$8/NFM_fec!B$8)</f>
        <v>0</v>
      </c>
      <c r="C227" s="276">
        <f>IF(C$8=0,0,C$8/NFM_fec!C$8)</f>
        <v>0</v>
      </c>
      <c r="D227" s="276">
        <f>IF(D$8=0,0,D$8/NFM_fec!D$8)</f>
        <v>0</v>
      </c>
      <c r="E227" s="276">
        <f>IF(E$8=0,0,E$8/NFM_fec!E$8)</f>
        <v>0</v>
      </c>
      <c r="F227" s="276">
        <f>IF(F$8=0,0,F$8/NFM_fec!F$8)</f>
        <v>0</v>
      </c>
      <c r="G227" s="276">
        <f>IF(G$8=0,0,G$8/NFM_fec!G$8)</f>
        <v>0</v>
      </c>
      <c r="H227" s="276">
        <f>IF(H$8=0,0,H$8/NFM_fec!H$8)</f>
        <v>0</v>
      </c>
      <c r="I227" s="276">
        <f>IF(I$8=0,0,I$8/NFM_fec!I$8)</f>
        <v>0</v>
      </c>
      <c r="J227" s="276">
        <f>IF(J$8=0,0,J$8/NFM_fec!J$8)</f>
        <v>0</v>
      </c>
      <c r="K227" s="276">
        <f>IF(K$8=0,0,K$8/NFM_fec!K$8)</f>
        <v>0</v>
      </c>
      <c r="L227" s="276">
        <f>IF(L$8=0,0,L$8/NFM_fec!L$8)</f>
        <v>0</v>
      </c>
      <c r="M227" s="276">
        <f>IF(M$8=0,0,M$8/NFM_fec!M$8)</f>
        <v>0</v>
      </c>
      <c r="N227" s="276">
        <f>IF(N$8=0,0,N$8/NFM_fec!N$8)</f>
        <v>0</v>
      </c>
      <c r="O227" s="276">
        <f>IF(O$8=0,0,O$8/NFM_fec!O$8)</f>
        <v>0</v>
      </c>
      <c r="P227" s="276">
        <f>IF(P$8=0,0,P$8/NFM_fec!P$8)</f>
        <v>0</v>
      </c>
      <c r="Q227" s="276">
        <f>IF(Q$8=0,0,Q$8/NFM_fec!Q$8)</f>
        <v>0</v>
      </c>
      <c r="R227" s="276">
        <f>IF(R$8=0,0,R$8/NFM_fec!R$8)</f>
        <v>0</v>
      </c>
      <c r="S227" s="276">
        <f>IF(S$8=0,0,S$8/NFM_fec!S$8)</f>
        <v>0</v>
      </c>
      <c r="T227" s="276">
        <f>IF(T$8=0,0,T$8/NFM_fec!T$8)</f>
        <v>0</v>
      </c>
      <c r="U227" s="276">
        <f>IF(U$8=0,0,U$8/NFM_fec!U$8)</f>
        <v>0</v>
      </c>
      <c r="V227" s="276">
        <f>IF(V$8=0,0,V$8/NFM_fec!V$8)</f>
        <v>0</v>
      </c>
      <c r="W227" s="276">
        <f>IF(W$8=0,0,W$8/NFM_fec!W$8)</f>
        <v>0</v>
      </c>
      <c r="DA227" s="77"/>
    </row>
    <row r="228" spans="1:105" ht="12" customHeight="1" x14ac:dyDescent="0.25">
      <c r="A228" s="202" t="s">
        <v>95</v>
      </c>
      <c r="B228" s="276">
        <f>IF(B$9=0,0,B$9/NFM_fec!B$9)</f>
        <v>0</v>
      </c>
      <c r="C228" s="276">
        <f>IF(C$9=0,0,C$9/NFM_fec!C$9)</f>
        <v>0</v>
      </c>
      <c r="D228" s="276">
        <f>IF(D$9=0,0,D$9/NFM_fec!D$9)</f>
        <v>0</v>
      </c>
      <c r="E228" s="276">
        <f>IF(E$9=0,0,E$9/NFM_fec!E$9)</f>
        <v>0</v>
      </c>
      <c r="F228" s="276">
        <f>IF(F$9=0,0,F$9/NFM_fec!F$9)</f>
        <v>0</v>
      </c>
      <c r="G228" s="276">
        <f>IF(G$9=0,0,G$9/NFM_fec!G$9)</f>
        <v>0</v>
      </c>
      <c r="H228" s="276">
        <f>IF(H$9=0,0,H$9/NFM_fec!H$9)</f>
        <v>0</v>
      </c>
      <c r="I228" s="276">
        <f>IF(I$9=0,0,I$9/NFM_fec!I$9)</f>
        <v>0</v>
      </c>
      <c r="J228" s="276">
        <f>IF(J$9=0,0,J$9/NFM_fec!J$9)</f>
        <v>0</v>
      </c>
      <c r="K228" s="276">
        <f>IF(K$9=0,0,K$9/NFM_fec!K$9)</f>
        <v>0</v>
      </c>
      <c r="L228" s="276">
        <f>IF(L$9=0,0,L$9/NFM_fec!L$9)</f>
        <v>0</v>
      </c>
      <c r="M228" s="276">
        <f>IF(M$9=0,0,M$9/NFM_fec!M$9)</f>
        <v>0</v>
      </c>
      <c r="N228" s="276">
        <f>IF(N$9=0,0,N$9/NFM_fec!N$9)</f>
        <v>0</v>
      </c>
      <c r="O228" s="276">
        <f>IF(O$9=0,0,O$9/NFM_fec!O$9)</f>
        <v>0</v>
      </c>
      <c r="P228" s="276">
        <f>IF(P$9=0,0,P$9/NFM_fec!P$9)</f>
        <v>0</v>
      </c>
      <c r="Q228" s="276">
        <f>IF(Q$9=0,0,Q$9/NFM_fec!Q$9)</f>
        <v>0</v>
      </c>
      <c r="R228" s="276">
        <f>IF(R$9=0,0,R$9/NFM_fec!R$9)</f>
        <v>0</v>
      </c>
      <c r="S228" s="276">
        <f>IF(S$9=0,0,S$9/NFM_fec!S$9)</f>
        <v>0</v>
      </c>
      <c r="T228" s="276">
        <f>IF(T$9=0,0,T$9/NFM_fec!T$9)</f>
        <v>0</v>
      </c>
      <c r="U228" s="276">
        <f>IF(U$9=0,0,U$9/NFM_fec!U$9)</f>
        <v>0</v>
      </c>
      <c r="V228" s="276">
        <f>IF(V$9=0,0,V$9/NFM_fec!V$9)</f>
        <v>0</v>
      </c>
      <c r="W228" s="276">
        <f>IF(W$9=0,0,W$9/NFM_fec!W$9)</f>
        <v>0</v>
      </c>
      <c r="DA228" s="77"/>
    </row>
    <row r="229" spans="1:105" ht="12" customHeight="1" x14ac:dyDescent="0.25">
      <c r="A229" s="56" t="s">
        <v>96</v>
      </c>
      <c r="B229" s="277">
        <f>IF(B$10=0,0,B$10/NFM_fec!B$10)</f>
        <v>1.1928606472307255</v>
      </c>
      <c r="C229" s="277">
        <f>IF(C$10=0,0,C$10/NFM_fec!C$10)</f>
        <v>1.0466176429797216</v>
      </c>
      <c r="D229" s="277">
        <f>IF(D$10=0,0,D$10/NFM_fec!D$10)</f>
        <v>0.97192938044174459</v>
      </c>
      <c r="E229" s="277">
        <f>IF(E$10=0,0,E$10/NFM_fec!E$10)</f>
        <v>0.7829699415095196</v>
      </c>
      <c r="F229" s="277">
        <f>IF(F$10=0,0,F$10/NFM_fec!F$10)</f>
        <v>0.8009353892556792</v>
      </c>
      <c r="G229" s="277">
        <f>IF(G$10=0,0,G$10/NFM_fec!G$10)</f>
        <v>0.99836791528283064</v>
      </c>
      <c r="H229" s="277">
        <f>IF(H$10=0,0,H$10/NFM_fec!H$10)</f>
        <v>0.87840473497727911</v>
      </c>
      <c r="I229" s="277">
        <f>IF(I$10=0,0,I$10/NFM_fec!I$10)</f>
        <v>0.75561615835885709</v>
      </c>
      <c r="J229" s="277">
        <f>IF(J$10=0,0,J$10/NFM_fec!J$10)</f>
        <v>0.88123759541409219</v>
      </c>
      <c r="K229" s="277">
        <f>IF(K$10=0,0,K$10/NFM_fec!K$10)</f>
        <v>1.2715645994763989</v>
      </c>
      <c r="L229" s="277">
        <f>IF(L$10=0,0,L$10/NFM_fec!L$10)</f>
        <v>0.77960721580973513</v>
      </c>
      <c r="M229" s="277">
        <f>IF(M$10=0,0,M$10/NFM_fec!M$10)</f>
        <v>0.86489642556507407</v>
      </c>
      <c r="N229" s="277">
        <f>IF(N$10=0,0,N$10/NFM_fec!N$10)</f>
        <v>0.98552767938201657</v>
      </c>
      <c r="O229" s="277">
        <f>IF(O$10=0,0,O$10/NFM_fec!O$10)</f>
        <v>0.98389098315452073</v>
      </c>
      <c r="P229" s="277">
        <f>IF(P$10=0,0,P$10/NFM_fec!P$10)</f>
        <v>0.9040574594658235</v>
      </c>
      <c r="Q229" s="277">
        <f>IF(Q$10=0,0,Q$10/NFM_fec!Q$10)</f>
        <v>0.99338330955893128</v>
      </c>
      <c r="R229" s="277">
        <f>IF(R$10=0,0,R$10/NFM_fec!R$10)</f>
        <v>1.0337621620231698</v>
      </c>
      <c r="S229" s="277">
        <f>IF(S$10=0,0,S$10/NFM_fec!S$10)</f>
        <v>1.0133774924141461</v>
      </c>
      <c r="T229" s="277">
        <f>IF(T$10=0,0,T$10/NFM_fec!T$10)</f>
        <v>0.97433972286995074</v>
      </c>
      <c r="U229" s="277">
        <f>IF(U$10=0,0,U$10/NFM_fec!U$10)</f>
        <v>0.93766485469913585</v>
      </c>
      <c r="V229" s="277">
        <f>IF(V$10=0,0,V$10/NFM_fec!V$10)</f>
        <v>0.81722925114514522</v>
      </c>
      <c r="W229" s="277">
        <f>IF(W$10=0,0,W$10/NFM_fec!W$10)</f>
        <v>0.86979866578005449</v>
      </c>
      <c r="DA229" s="78"/>
    </row>
    <row r="230" spans="1:105" ht="12" customHeight="1" x14ac:dyDescent="0.25">
      <c r="A230" s="203" t="s">
        <v>487</v>
      </c>
      <c r="B230" s="278">
        <f>IF(B$16=0,0,B$16/NFM_fec!B$16)</f>
        <v>2.5308257611497504</v>
      </c>
      <c r="C230" s="278">
        <f>IF(C$16=0,0,C$16/NFM_fec!C$16)</f>
        <v>2.4917329351328981</v>
      </c>
      <c r="D230" s="278">
        <f>IF(D$16=0,0,D$16/NFM_fec!D$16)</f>
        <v>3.0611245041892206</v>
      </c>
      <c r="E230" s="278">
        <f>IF(E$16=0,0,E$16/NFM_fec!E$16)</f>
        <v>2.5052428305844154</v>
      </c>
      <c r="F230" s="278">
        <f>IF(F$16=0,0,F$16/NFM_fec!F$16)</f>
        <v>2.4958424978206812</v>
      </c>
      <c r="G230" s="278">
        <f>IF(G$16=0,0,G$16/NFM_fec!G$16)</f>
        <v>2.0760950471172603</v>
      </c>
      <c r="H230" s="278">
        <f>IF(H$16=0,0,H$16/NFM_fec!H$16)</f>
        <v>2.5567443052573204</v>
      </c>
      <c r="I230" s="278">
        <f>IF(I$16=0,0,I$16/NFM_fec!I$16)</f>
        <v>2.5255429559713756</v>
      </c>
      <c r="J230" s="278">
        <f>IF(J$16=0,0,J$16/NFM_fec!J$16)</f>
        <v>2.5342647733770893</v>
      </c>
      <c r="K230" s="278">
        <f>IF(K$16=0,0,K$16/NFM_fec!K$16)</f>
        <v>2.4719229861291176</v>
      </c>
      <c r="L230" s="278">
        <f>IF(L$16=0,0,L$16/NFM_fec!L$16)</f>
        <v>2.4359439375547911</v>
      </c>
      <c r="M230" s="278">
        <f>IF(M$16=0,0,M$16/NFM_fec!M$16)</f>
        <v>1.961612970475233</v>
      </c>
      <c r="N230" s="278">
        <f>IF(N$16=0,0,N$16/NFM_fec!N$16)</f>
        <v>2.1414201224078671</v>
      </c>
      <c r="O230" s="278">
        <f>IF(O$16=0,0,O$16/NFM_fec!O$16)</f>
        <v>2.3264690659753802</v>
      </c>
      <c r="P230" s="278">
        <f>IF(P$16=0,0,P$16/NFM_fec!P$16)</f>
        <v>2.2978614745983625</v>
      </c>
      <c r="Q230" s="278">
        <f>IF(Q$16=0,0,Q$16/NFM_fec!Q$16)</f>
        <v>2.2911390677210086</v>
      </c>
      <c r="R230" s="278">
        <f>IF(R$16=0,0,R$16/NFM_fec!R$16)</f>
        <v>2.2824596832616719</v>
      </c>
      <c r="S230" s="278">
        <f>IF(S$16=0,0,S$16/NFM_fec!S$16)</f>
        <v>2.3741589557003739</v>
      </c>
      <c r="T230" s="278">
        <f>IF(T$16=0,0,T$16/NFM_fec!T$16)</f>
        <v>2.2999481649277875</v>
      </c>
      <c r="U230" s="278">
        <f>IF(U$16=0,0,U$16/NFM_fec!U$16)</f>
        <v>1.9464130860540303</v>
      </c>
      <c r="V230" s="278">
        <f>IF(V$16=0,0,V$16/NFM_fec!V$16)</f>
        <v>1.5145701845038908</v>
      </c>
      <c r="W230" s="278">
        <f>IF(W$16=0,0,W$16/NFM_fec!W$16)</f>
        <v>1.7830213808335511</v>
      </c>
      <c r="DA230" s="79"/>
    </row>
    <row r="231" spans="1:105" ht="12" customHeight="1" x14ac:dyDescent="0.25">
      <c r="A231" s="41" t="s">
        <v>499</v>
      </c>
      <c r="B231" s="279">
        <f>IF(B$27=0,0,B$27/NFM_fec!B$27)</f>
        <v>1.6155413021164156</v>
      </c>
      <c r="C231" s="279">
        <f>IF(C$27=0,0,C$27/NFM_fec!C$27)</f>
        <v>1.2042083205017855</v>
      </c>
      <c r="D231" s="279">
        <f>IF(D$27=0,0,D$27/NFM_fec!D$27)</f>
        <v>1.1170593936714852</v>
      </c>
      <c r="E231" s="279">
        <f>IF(E$27=0,0,E$27/NFM_fec!E$27)</f>
        <v>0.92351201887794965</v>
      </c>
      <c r="F231" s="279">
        <f>IF(F$27=0,0,F$27/NFM_fec!F$27)</f>
        <v>0.94510643915671178</v>
      </c>
      <c r="G231" s="279">
        <f>IF(G$27=0,0,G$27/NFM_fec!G$27)</f>
        <v>1.1679713022687663</v>
      </c>
      <c r="H231" s="279">
        <f>IF(H$27=0,0,H$27/NFM_fec!H$27)</f>
        <v>1.0385719381690299</v>
      </c>
      <c r="I231" s="279">
        <f>IF(I$27=0,0,I$27/NFM_fec!I$27)</f>
        <v>0.90383834699324317</v>
      </c>
      <c r="J231" s="279">
        <f>IF(J$27=0,0,J$27/NFM_fec!J$27)</f>
        <v>1.0331490081247607</v>
      </c>
      <c r="K231" s="279">
        <f>IF(K$27=0,0,K$27/NFM_fec!K$27)</f>
        <v>1.3805308468257156</v>
      </c>
      <c r="L231" s="279">
        <f>IF(L$27=0,0,L$27/NFM_fec!L$27)</f>
        <v>0.84922682485452927</v>
      </c>
      <c r="M231" s="279">
        <f>IF(M$27=0,0,M$27/NFM_fec!M$27)</f>
        <v>0.9056295831484471</v>
      </c>
      <c r="N231" s="279">
        <f>IF(N$27=0,0,N$27/NFM_fec!N$27)</f>
        <v>1.0229994265481377</v>
      </c>
      <c r="O231" s="279">
        <f>IF(O$27=0,0,O$27/NFM_fec!O$27)</f>
        <v>1.0321480475127407</v>
      </c>
      <c r="P231" s="279">
        <f>IF(P$27=0,0,P$27/NFM_fec!P$27)</f>
        <v>0.93442068194725525</v>
      </c>
      <c r="Q231" s="279">
        <f>IF(Q$27=0,0,Q$27/NFM_fec!Q$27)</f>
        <v>1.0147071605714528</v>
      </c>
      <c r="R231" s="279">
        <f>IF(R$27=0,0,R$27/NFM_fec!R$27)</f>
        <v>1.0517493158964992</v>
      </c>
      <c r="S231" s="279">
        <f>IF(S$27=0,0,S$27/NFM_fec!S$27)</f>
        <v>1.0318288287331585</v>
      </c>
      <c r="T231" s="279">
        <f>IF(T$27=0,0,T$27/NFM_fec!T$27)</f>
        <v>0.99694934183110895</v>
      </c>
      <c r="U231" s="279">
        <f>IF(U$27=0,0,U$27/NFM_fec!U$27)</f>
        <v>0.95767006457542769</v>
      </c>
      <c r="V231" s="279">
        <f>IF(V$27=0,0,V$27/NFM_fec!V$27)</f>
        <v>0.82641550666586994</v>
      </c>
      <c r="W231" s="279">
        <f>IF(W$27=0,0,W$27/NFM_fec!W$27)</f>
        <v>0.88012164234167123</v>
      </c>
      <c r="DA231" s="82"/>
    </row>
    <row r="232" spans="1:105" ht="12" customHeight="1" x14ac:dyDescent="0.25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DA232" s="120"/>
    </row>
    <row r="233" spans="1:105" ht="12" customHeight="1" x14ac:dyDescent="0.25">
      <c r="A233" s="35" t="s">
        <v>937</v>
      </c>
      <c r="B233" s="274">
        <f>IF(B$34=0,0,(B$34-B$70)/NFM_fec!B$34)</f>
        <v>0.28154490172871299</v>
      </c>
      <c r="C233" s="274">
        <f>IF(C$34=0,0,(C$34-C$70)/NFM_fec!C$34)</f>
        <v>0.20636266241247816</v>
      </c>
      <c r="D233" s="274">
        <f>IF(D$34=0,0,(D$34-D$70)/NFM_fec!D$34)</f>
        <v>0.21344068221748486</v>
      </c>
      <c r="E233" s="274">
        <f>IF(E$34=0,0,(E$34-E$70)/NFM_fec!E$34)</f>
        <v>0.16107916757419463</v>
      </c>
      <c r="F233" s="274">
        <f>IF(F$34=0,0,(F$34-F$70)/NFM_fec!F$34)</f>
        <v>0.16488390409772233</v>
      </c>
      <c r="G233" s="274">
        <f>IF(G$34=0,0,(G$34-G$70)/NFM_fec!G$34)</f>
        <v>0.20483747392570975</v>
      </c>
      <c r="H233" s="274">
        <f>IF(H$34=0,0,(H$34-H$70)/NFM_fec!H$34)</f>
        <v>0.18004683076855885</v>
      </c>
      <c r="I233" s="274">
        <f>IF(I$34=0,0,(I$34-I$70)/NFM_fec!I$34)</f>
        <v>0.15712232860249051</v>
      </c>
      <c r="J233" s="274">
        <f>IF(J$34=0,0,(J$34-J$70)/NFM_fec!J$34)</f>
        <v>0.17764528678859051</v>
      </c>
      <c r="K233" s="274">
        <f>IF(K$34=0,0,(K$34-K$70)/NFM_fec!K$34)</f>
        <v>0.24272256410378737</v>
      </c>
      <c r="L233" s="274">
        <f>IF(L$34=0,0,(L$34-L$70)/NFM_fec!L$34)</f>
        <v>0.14931266335891208</v>
      </c>
      <c r="M233" s="274">
        <f>IF(M$34=0,0,(M$34-M$70)/NFM_fec!M$34)</f>
        <v>0.15116201402016641</v>
      </c>
      <c r="N233" s="274">
        <f>IF(N$34=0,0,(N$34-N$70)/NFM_fec!N$34)</f>
        <v>0.17370361590484487</v>
      </c>
      <c r="O233" s="274">
        <f>IF(O$34=0,0,(O$34-O$70)/NFM_fec!O$34)</f>
        <v>0.17989866880021993</v>
      </c>
      <c r="P233" s="274">
        <f>IF(P$34=0,0,(P$34-P$70)/NFM_fec!P$34)</f>
        <v>0.1631064773210904</v>
      </c>
      <c r="Q233" s="274">
        <f>IF(Q$34=0,0,(Q$34-Q$70)/NFM_fec!Q$34)</f>
        <v>0.17878045252087854</v>
      </c>
      <c r="R233" s="274">
        <f>IF(R$34=0,0,(R$34-R$70)/NFM_fec!R$34)</f>
        <v>0.18504114836491778</v>
      </c>
      <c r="S233" s="274">
        <f>IF(S$34=0,0,(S$34-S$70)/NFM_fec!S$34)</f>
        <v>0.18259058672097883</v>
      </c>
      <c r="T233" s="274">
        <f>IF(T$34=0,0,(T$34-T$70)/NFM_fec!T$34)</f>
        <v>0.17460667131232269</v>
      </c>
      <c r="U233" s="274">
        <f>IF(U$34=0,0,(U$34-U$70)/NFM_fec!U$34)</f>
        <v>0.16440356655099977</v>
      </c>
      <c r="V233" s="274">
        <f>IF(V$34=0,0,(V$34-V$70)/NFM_fec!V$34)</f>
        <v>0.1400457247040077</v>
      </c>
      <c r="W233" s="274">
        <f>IF(W$34=0,0,(W$34-W$70)/NFM_fec!W$34)</f>
        <v>0.15025765895756713</v>
      </c>
      <c r="DA233" s="111"/>
    </row>
    <row r="234" spans="1:105" ht="12" customHeight="1" x14ac:dyDescent="0.25">
      <c r="A234" s="55" t="s">
        <v>92</v>
      </c>
      <c r="B234" s="275">
        <f>IF(B$35=0,0,B$35/NFM_fec!B$35)</f>
        <v>0</v>
      </c>
      <c r="C234" s="275">
        <f>IF(C$35=0,0,C$35/NFM_fec!C$35)</f>
        <v>0</v>
      </c>
      <c r="D234" s="275">
        <f>IF(D$35=0,0,D$35/NFM_fec!D$35)</f>
        <v>0</v>
      </c>
      <c r="E234" s="275">
        <f>IF(E$35=0,0,E$35/NFM_fec!E$35)</f>
        <v>0</v>
      </c>
      <c r="F234" s="275">
        <f>IF(F$35=0,0,F$35/NFM_fec!F$35)</f>
        <v>0</v>
      </c>
      <c r="G234" s="275">
        <f>IF(G$35=0,0,G$35/NFM_fec!G$35)</f>
        <v>0</v>
      </c>
      <c r="H234" s="275">
        <f>IF(H$35=0,0,H$35/NFM_fec!H$35)</f>
        <v>0</v>
      </c>
      <c r="I234" s="275">
        <f>IF(I$35=0,0,I$35/NFM_fec!I$35)</f>
        <v>0</v>
      </c>
      <c r="J234" s="275">
        <f>IF(J$35=0,0,J$35/NFM_fec!J$35)</f>
        <v>0</v>
      </c>
      <c r="K234" s="275">
        <f>IF(K$35=0,0,K$35/NFM_fec!K$35)</f>
        <v>0</v>
      </c>
      <c r="L234" s="275">
        <f>IF(L$35=0,0,L$35/NFM_fec!L$35)</f>
        <v>0</v>
      </c>
      <c r="M234" s="275">
        <f>IF(M$35=0,0,M$35/NFM_fec!M$35)</f>
        <v>0</v>
      </c>
      <c r="N234" s="275">
        <f>IF(N$35=0,0,N$35/NFM_fec!N$35)</f>
        <v>0</v>
      </c>
      <c r="O234" s="275">
        <f>IF(O$35=0,0,O$35/NFM_fec!O$35)</f>
        <v>0</v>
      </c>
      <c r="P234" s="275">
        <f>IF(P$35=0,0,P$35/NFM_fec!P$35)</f>
        <v>0</v>
      </c>
      <c r="Q234" s="275">
        <f>IF(Q$35=0,0,Q$35/NFM_fec!Q$35)</f>
        <v>0</v>
      </c>
      <c r="R234" s="275">
        <f>IF(R$35=0,0,R$35/NFM_fec!R$35)</f>
        <v>0</v>
      </c>
      <c r="S234" s="275">
        <f>IF(S$35=0,0,S$35/NFM_fec!S$35)</f>
        <v>0</v>
      </c>
      <c r="T234" s="275">
        <f>IF(T$35=0,0,T$35/NFM_fec!T$35)</f>
        <v>0</v>
      </c>
      <c r="U234" s="275">
        <f>IF(U$35=0,0,U$35/NFM_fec!U$35)</f>
        <v>0</v>
      </c>
      <c r="V234" s="275">
        <f>IF(V$35=0,0,V$35/NFM_fec!V$35)</f>
        <v>0</v>
      </c>
      <c r="W234" s="275">
        <f>IF(W$35=0,0,W$35/NFM_fec!W$35)</f>
        <v>0</v>
      </c>
      <c r="DA234" s="76"/>
    </row>
    <row r="235" spans="1:105" ht="12" customHeight="1" x14ac:dyDescent="0.25">
      <c r="A235" s="202" t="s">
        <v>93</v>
      </c>
      <c r="B235" s="276">
        <f>IF(B$36=0,0,B$36/NFM_fec!B$36)</f>
        <v>0</v>
      </c>
      <c r="C235" s="276">
        <f>IF(C$36=0,0,C$36/NFM_fec!C$36)</f>
        <v>0</v>
      </c>
      <c r="D235" s="276">
        <f>IF(D$36=0,0,D$36/NFM_fec!D$36)</f>
        <v>0</v>
      </c>
      <c r="E235" s="276">
        <f>IF(E$36=0,0,E$36/NFM_fec!E$36)</f>
        <v>0</v>
      </c>
      <c r="F235" s="276">
        <f>IF(F$36=0,0,F$36/NFM_fec!F$36)</f>
        <v>0</v>
      </c>
      <c r="G235" s="276">
        <f>IF(G$36=0,0,G$36/NFM_fec!G$36)</f>
        <v>0</v>
      </c>
      <c r="H235" s="276">
        <f>IF(H$36=0,0,H$36/NFM_fec!H$36)</f>
        <v>0</v>
      </c>
      <c r="I235" s="276">
        <f>IF(I$36=0,0,I$36/NFM_fec!I$36)</f>
        <v>0</v>
      </c>
      <c r="J235" s="276">
        <f>IF(J$36=0,0,J$36/NFM_fec!J$36)</f>
        <v>0</v>
      </c>
      <c r="K235" s="276">
        <f>IF(K$36=0,0,K$36/NFM_fec!K$36)</f>
        <v>0</v>
      </c>
      <c r="L235" s="276">
        <f>IF(L$36=0,0,L$36/NFM_fec!L$36)</f>
        <v>0</v>
      </c>
      <c r="M235" s="276">
        <f>IF(M$36=0,0,M$36/NFM_fec!M$36)</f>
        <v>0</v>
      </c>
      <c r="N235" s="276">
        <f>IF(N$36=0,0,N$36/NFM_fec!N$36)</f>
        <v>0</v>
      </c>
      <c r="O235" s="276">
        <f>IF(O$36=0,0,O$36/NFM_fec!O$36)</f>
        <v>0</v>
      </c>
      <c r="P235" s="276">
        <f>IF(P$36=0,0,P$36/NFM_fec!P$36)</f>
        <v>0</v>
      </c>
      <c r="Q235" s="276">
        <f>IF(Q$36=0,0,Q$36/NFM_fec!Q$36)</f>
        <v>0</v>
      </c>
      <c r="R235" s="276">
        <f>IF(R$36=0,0,R$36/NFM_fec!R$36)</f>
        <v>0</v>
      </c>
      <c r="S235" s="276">
        <f>IF(S$36=0,0,S$36/NFM_fec!S$36)</f>
        <v>0</v>
      </c>
      <c r="T235" s="276">
        <f>IF(T$36=0,0,T$36/NFM_fec!T$36)</f>
        <v>0</v>
      </c>
      <c r="U235" s="276">
        <f>IF(U$36=0,0,U$36/NFM_fec!U$36)</f>
        <v>0</v>
      </c>
      <c r="V235" s="276">
        <f>IF(V$36=0,0,V$36/NFM_fec!V$36)</f>
        <v>0</v>
      </c>
      <c r="W235" s="276">
        <f>IF(W$36=0,0,W$36/NFM_fec!W$36)</f>
        <v>0</v>
      </c>
      <c r="DA235" s="77"/>
    </row>
    <row r="236" spans="1:105" ht="12" customHeight="1" x14ac:dyDescent="0.25">
      <c r="A236" s="202" t="s">
        <v>94</v>
      </c>
      <c r="B236" s="276">
        <f>IF(B$37=0,0,B$37/NFM_fec!B$37)</f>
        <v>0</v>
      </c>
      <c r="C236" s="276">
        <f>IF(C$37=0,0,C$37/NFM_fec!C$37)</f>
        <v>0</v>
      </c>
      <c r="D236" s="276">
        <f>IF(D$37=0,0,D$37/NFM_fec!D$37)</f>
        <v>0</v>
      </c>
      <c r="E236" s="276">
        <f>IF(E$37=0,0,E$37/NFM_fec!E$37)</f>
        <v>0</v>
      </c>
      <c r="F236" s="276">
        <f>IF(F$37=0,0,F$37/NFM_fec!F$37)</f>
        <v>0</v>
      </c>
      <c r="G236" s="276">
        <f>IF(G$37=0,0,G$37/NFM_fec!G$37)</f>
        <v>0</v>
      </c>
      <c r="H236" s="276">
        <f>IF(H$37=0,0,H$37/NFM_fec!H$37)</f>
        <v>0</v>
      </c>
      <c r="I236" s="276">
        <f>IF(I$37=0,0,I$37/NFM_fec!I$37)</f>
        <v>0</v>
      </c>
      <c r="J236" s="276">
        <f>IF(J$37=0,0,J$37/NFM_fec!J$37)</f>
        <v>0</v>
      </c>
      <c r="K236" s="276">
        <f>IF(K$37=0,0,K$37/NFM_fec!K$37)</f>
        <v>0</v>
      </c>
      <c r="L236" s="276">
        <f>IF(L$37=0,0,L$37/NFM_fec!L$37)</f>
        <v>0</v>
      </c>
      <c r="M236" s="276">
        <f>IF(M$37=0,0,M$37/NFM_fec!M$37)</f>
        <v>0</v>
      </c>
      <c r="N236" s="276">
        <f>IF(N$37=0,0,N$37/NFM_fec!N$37)</f>
        <v>0</v>
      </c>
      <c r="O236" s="276">
        <f>IF(O$37=0,0,O$37/NFM_fec!O$37)</f>
        <v>0</v>
      </c>
      <c r="P236" s="276">
        <f>IF(P$37=0,0,P$37/NFM_fec!P$37)</f>
        <v>0</v>
      </c>
      <c r="Q236" s="276">
        <f>IF(Q$37=0,0,Q$37/NFM_fec!Q$37)</f>
        <v>0</v>
      </c>
      <c r="R236" s="276">
        <f>IF(R$37=0,0,R$37/NFM_fec!R$37)</f>
        <v>0</v>
      </c>
      <c r="S236" s="276">
        <f>IF(S$37=0,0,S$37/NFM_fec!S$37)</f>
        <v>0</v>
      </c>
      <c r="T236" s="276">
        <f>IF(T$37=0,0,T$37/NFM_fec!T$37)</f>
        <v>0</v>
      </c>
      <c r="U236" s="276">
        <f>IF(U$37=0,0,U$37/NFM_fec!U$37)</f>
        <v>0</v>
      </c>
      <c r="V236" s="276">
        <f>IF(V$37=0,0,V$37/NFM_fec!V$37)</f>
        <v>0</v>
      </c>
      <c r="W236" s="276">
        <f>IF(W$37=0,0,W$37/NFM_fec!W$37)</f>
        <v>0</v>
      </c>
      <c r="DA236" s="77"/>
    </row>
    <row r="237" spans="1:105" ht="12" customHeight="1" x14ac:dyDescent="0.25">
      <c r="A237" s="202" t="s">
        <v>95</v>
      </c>
      <c r="B237" s="276">
        <f>IF(B$38=0,0,B$38/NFM_fec!B$38)</f>
        <v>0</v>
      </c>
      <c r="C237" s="276">
        <f>IF(C$38=0,0,C$38/NFM_fec!C$38)</f>
        <v>0</v>
      </c>
      <c r="D237" s="276">
        <f>IF(D$38=0,0,D$38/NFM_fec!D$38)</f>
        <v>0</v>
      </c>
      <c r="E237" s="276">
        <f>IF(E$38=0,0,E$38/NFM_fec!E$38)</f>
        <v>0</v>
      </c>
      <c r="F237" s="276">
        <f>IF(F$38=0,0,F$38/NFM_fec!F$38)</f>
        <v>0</v>
      </c>
      <c r="G237" s="276">
        <f>IF(G$38=0,0,G$38/NFM_fec!G$38)</f>
        <v>0</v>
      </c>
      <c r="H237" s="276">
        <f>IF(H$38=0,0,H$38/NFM_fec!H$38)</f>
        <v>0</v>
      </c>
      <c r="I237" s="276">
        <f>IF(I$38=0,0,I$38/NFM_fec!I$38)</f>
        <v>0</v>
      </c>
      <c r="J237" s="276">
        <f>IF(J$38=0,0,J$38/NFM_fec!J$38)</f>
        <v>0</v>
      </c>
      <c r="K237" s="276">
        <f>IF(K$38=0,0,K$38/NFM_fec!K$38)</f>
        <v>0</v>
      </c>
      <c r="L237" s="276">
        <f>IF(L$38=0,0,L$38/NFM_fec!L$38)</f>
        <v>0</v>
      </c>
      <c r="M237" s="276">
        <f>IF(M$38=0,0,M$38/NFM_fec!M$38)</f>
        <v>0</v>
      </c>
      <c r="N237" s="276">
        <f>IF(N$38=0,0,N$38/NFM_fec!N$38)</f>
        <v>0</v>
      </c>
      <c r="O237" s="276">
        <f>IF(O$38=0,0,O$38/NFM_fec!O$38)</f>
        <v>0</v>
      </c>
      <c r="P237" s="276">
        <f>IF(P$38=0,0,P$38/NFM_fec!P$38)</f>
        <v>0</v>
      </c>
      <c r="Q237" s="276">
        <f>IF(Q$38=0,0,Q$38/NFM_fec!Q$38)</f>
        <v>0</v>
      </c>
      <c r="R237" s="276">
        <f>IF(R$38=0,0,R$38/NFM_fec!R$38)</f>
        <v>0</v>
      </c>
      <c r="S237" s="276">
        <f>IF(S$38=0,0,S$38/NFM_fec!S$38)</f>
        <v>0</v>
      </c>
      <c r="T237" s="276">
        <f>IF(T$38=0,0,T$38/NFM_fec!T$38)</f>
        <v>0</v>
      </c>
      <c r="U237" s="276">
        <f>IF(U$38=0,0,U$38/NFM_fec!U$38)</f>
        <v>0</v>
      </c>
      <c r="V237" s="276">
        <f>IF(V$38=0,0,V$38/NFM_fec!V$38)</f>
        <v>0</v>
      </c>
      <c r="W237" s="276">
        <f>IF(W$38=0,0,W$38/NFM_fec!W$38)</f>
        <v>0</v>
      </c>
      <c r="DA237" s="77"/>
    </row>
    <row r="238" spans="1:105" ht="12" customHeight="1" x14ac:dyDescent="0.25">
      <c r="A238" s="56" t="s">
        <v>96</v>
      </c>
      <c r="B238" s="277">
        <f>IF(B$39=0,0,B$39/NFM_fec!B$39)</f>
        <v>1.1928606472307262</v>
      </c>
      <c r="C238" s="277">
        <f>IF(C$39=0,0,C$39/NFM_fec!C$39)</f>
        <v>1.0466176429797214</v>
      </c>
      <c r="D238" s="277">
        <f>IF(D$39=0,0,D$39/NFM_fec!D$39)</f>
        <v>0.97192938044174537</v>
      </c>
      <c r="E238" s="277">
        <f>IF(E$39=0,0,E$39/NFM_fec!E$39)</f>
        <v>0.78296994150951937</v>
      </c>
      <c r="F238" s="277">
        <f>IF(F$39=0,0,F$39/NFM_fec!F$39)</f>
        <v>0.80093538925567875</v>
      </c>
      <c r="G238" s="277">
        <f>IF(G$39=0,0,G$39/NFM_fec!G$39)</f>
        <v>0.99836791528283109</v>
      </c>
      <c r="H238" s="277">
        <f>IF(H$39=0,0,H$39/NFM_fec!H$39)</f>
        <v>0.87840473497727845</v>
      </c>
      <c r="I238" s="277">
        <f>IF(I$39=0,0,I$39/NFM_fec!I$39)</f>
        <v>0.75561615835885654</v>
      </c>
      <c r="J238" s="277">
        <f>IF(J$39=0,0,J$39/NFM_fec!J$39)</f>
        <v>0.88123759541409219</v>
      </c>
      <c r="K238" s="277">
        <f>IF(K$39=0,0,K$39/NFM_fec!K$39)</f>
        <v>1.2715645994763978</v>
      </c>
      <c r="L238" s="277">
        <f>IF(L$39=0,0,L$39/NFM_fec!L$39)</f>
        <v>0.77960721580973502</v>
      </c>
      <c r="M238" s="277">
        <f>IF(M$39=0,0,M$39/NFM_fec!M$39)</f>
        <v>0.8648964255650744</v>
      </c>
      <c r="N238" s="277">
        <f>IF(N$39=0,0,N$39/NFM_fec!N$39)</f>
        <v>0.98552767938201635</v>
      </c>
      <c r="O238" s="277">
        <f>IF(O$39=0,0,O$39/NFM_fec!O$39)</f>
        <v>0.98389098315452106</v>
      </c>
      <c r="P238" s="277">
        <f>IF(P$39=0,0,P$39/NFM_fec!P$39)</f>
        <v>0.90405745946582317</v>
      </c>
      <c r="Q238" s="277">
        <f>IF(Q$39=0,0,Q$39/NFM_fec!Q$39)</f>
        <v>0.99338330955893106</v>
      </c>
      <c r="R238" s="277">
        <f>IF(R$39=0,0,R$39/NFM_fec!R$39)</f>
        <v>1.0337621620231705</v>
      </c>
      <c r="S238" s="277">
        <f>IF(S$39=0,0,S$39/NFM_fec!S$39)</f>
        <v>1.0133774924141454</v>
      </c>
      <c r="T238" s="277">
        <f>IF(T$39=0,0,T$39/NFM_fec!T$39)</f>
        <v>0.97433972286995074</v>
      </c>
      <c r="U238" s="277">
        <f>IF(U$39=0,0,U$39/NFM_fec!U$39)</f>
        <v>0.93766485469913607</v>
      </c>
      <c r="V238" s="277">
        <f>IF(V$39=0,0,V$39/NFM_fec!V$39)</f>
        <v>0.81722925114514544</v>
      </c>
      <c r="W238" s="277">
        <f>IF(W$39=0,0,W$39/NFM_fec!W$39)</f>
        <v>0.86979866578005438</v>
      </c>
      <c r="DA238" s="78"/>
    </row>
    <row r="239" spans="1:105" ht="12" customHeight="1" x14ac:dyDescent="0.25">
      <c r="A239" s="203" t="s">
        <v>517</v>
      </c>
      <c r="B239" s="278">
        <f>IF(B$45=0,0,B$45/NFM_fec!B$45)</f>
        <v>0</v>
      </c>
      <c r="C239" s="278">
        <f>IF(C$45=0,0,C$45/NFM_fec!C$45)</f>
        <v>0</v>
      </c>
      <c r="D239" s="278">
        <f>IF(D$45=0,0,D$45/NFM_fec!D$45)</f>
        <v>0</v>
      </c>
      <c r="E239" s="278">
        <f>IF(E$45=0,0,E$45/NFM_fec!E$45)</f>
        <v>0</v>
      </c>
      <c r="F239" s="278">
        <f>IF(F$45=0,0,F$45/NFM_fec!F$45)</f>
        <v>0</v>
      </c>
      <c r="G239" s="278">
        <f>IF(G$45=0,0,G$45/NFM_fec!G$45)</f>
        <v>0</v>
      </c>
      <c r="H239" s="278">
        <f>IF(H$45=0,0,H$45/NFM_fec!H$45)</f>
        <v>0</v>
      </c>
      <c r="I239" s="278">
        <f>IF(I$45=0,0,I$45/NFM_fec!I$45)</f>
        <v>0</v>
      </c>
      <c r="J239" s="278">
        <f>IF(J$45=0,0,J$45/NFM_fec!J$45)</f>
        <v>0</v>
      </c>
      <c r="K239" s="278">
        <f>IF(K$45=0,0,K$45/NFM_fec!K$45)</f>
        <v>0</v>
      </c>
      <c r="L239" s="278">
        <f>IF(L$45=0,0,L$45/NFM_fec!L$45)</f>
        <v>0</v>
      </c>
      <c r="M239" s="278">
        <f>IF(M$45=0,0,M$45/NFM_fec!M$45)</f>
        <v>0</v>
      </c>
      <c r="N239" s="278">
        <f>IF(N$45=0,0,N$45/NFM_fec!N$45)</f>
        <v>0</v>
      </c>
      <c r="O239" s="278">
        <f>IF(O$45=0,0,O$45/NFM_fec!O$45)</f>
        <v>0</v>
      </c>
      <c r="P239" s="278">
        <f>IF(P$45=0,0,P$45/NFM_fec!P$45)</f>
        <v>0</v>
      </c>
      <c r="Q239" s="278">
        <f>IF(Q$45=0,0,Q$45/NFM_fec!Q$45)</f>
        <v>0</v>
      </c>
      <c r="R239" s="278">
        <f>IF(R$45=0,0,R$45/NFM_fec!R$45)</f>
        <v>0</v>
      </c>
      <c r="S239" s="278">
        <f>IF(S$45=0,0,S$45/NFM_fec!S$45)</f>
        <v>0</v>
      </c>
      <c r="T239" s="278">
        <f>IF(T$45=0,0,T$45/NFM_fec!T$45)</f>
        <v>0</v>
      </c>
      <c r="U239" s="278">
        <f>IF(U$45=0,0,U$45/NFM_fec!U$45)</f>
        <v>0</v>
      </c>
      <c r="V239" s="278">
        <f>IF(V$45=0,0,V$45/NFM_fec!V$45)</f>
        <v>0</v>
      </c>
      <c r="W239" s="278">
        <f>IF(W$45=0,0,W$45/NFM_fec!W$45)</f>
        <v>0</v>
      </c>
      <c r="DA239" s="79"/>
    </row>
    <row r="240" spans="1:105" ht="12" customHeight="1" x14ac:dyDescent="0.25">
      <c r="A240" s="203" t="s">
        <v>519</v>
      </c>
      <c r="B240" s="278">
        <f>IF(B$46=0,0,B$46/NFM_fec!B$46)</f>
        <v>1.6155413021164164</v>
      </c>
      <c r="C240" s="278">
        <f>IF(C$46=0,0,C$46/NFM_fec!C$46)</f>
        <v>1.2042083205017855</v>
      </c>
      <c r="D240" s="278">
        <f>IF(D$46=0,0,D$46/NFM_fec!D$46)</f>
        <v>1.1170593936714854</v>
      </c>
      <c r="E240" s="278">
        <f>IF(E$46=0,0,E$46/NFM_fec!E$46)</f>
        <v>0.92351201887794954</v>
      </c>
      <c r="F240" s="278">
        <f>IF(F$46=0,0,F$46/NFM_fec!F$46)</f>
        <v>0.945106439156712</v>
      </c>
      <c r="G240" s="278">
        <f>IF(G$46=0,0,G$46/NFM_fec!G$46)</f>
        <v>1.1679713022687661</v>
      </c>
      <c r="H240" s="278">
        <f>IF(H$46=0,0,H$46/NFM_fec!H$46)</f>
        <v>1.0385719381690299</v>
      </c>
      <c r="I240" s="278">
        <f>IF(I$46=0,0,I$46/NFM_fec!I$46)</f>
        <v>0.90383834699324295</v>
      </c>
      <c r="J240" s="278">
        <f>IF(J$46=0,0,J$46/NFM_fec!J$46)</f>
        <v>1.0331490081247607</v>
      </c>
      <c r="K240" s="278">
        <f>IF(K$46=0,0,K$46/NFM_fec!K$46)</f>
        <v>1.3805308468257156</v>
      </c>
      <c r="L240" s="278">
        <f>IF(L$46=0,0,L$46/NFM_fec!L$46)</f>
        <v>0.84922682485452938</v>
      </c>
      <c r="M240" s="278">
        <f>IF(M$46=0,0,M$46/NFM_fec!M$46)</f>
        <v>0.90562958314844666</v>
      </c>
      <c r="N240" s="278">
        <f>IF(N$46=0,0,N$46/NFM_fec!N$46)</f>
        <v>1.0229994265481372</v>
      </c>
      <c r="O240" s="278">
        <f>IF(O$46=0,0,O$46/NFM_fec!O$46)</f>
        <v>1.0321480475127405</v>
      </c>
      <c r="P240" s="278">
        <f>IF(P$46=0,0,P$46/NFM_fec!P$46)</f>
        <v>0.93442068194725536</v>
      </c>
      <c r="Q240" s="278">
        <f>IF(Q$46=0,0,Q$46/NFM_fec!Q$46)</f>
        <v>1.0147071605714526</v>
      </c>
      <c r="R240" s="278">
        <f>IF(R$46=0,0,R$46/NFM_fec!R$46)</f>
        <v>1.051749315896499</v>
      </c>
      <c r="S240" s="278">
        <f>IF(S$46=0,0,S$46/NFM_fec!S$46)</f>
        <v>1.0318288287331587</v>
      </c>
      <c r="T240" s="278">
        <f>IF(T$46=0,0,T$46/NFM_fec!T$46)</f>
        <v>0.99694934183110906</v>
      </c>
      <c r="U240" s="278">
        <f>IF(U$46=0,0,U$46/NFM_fec!U$46)</f>
        <v>0.9576700645754278</v>
      </c>
      <c r="V240" s="278">
        <f>IF(V$46=0,0,V$46/NFM_fec!V$46)</f>
        <v>0.82641550666586983</v>
      </c>
      <c r="W240" s="278">
        <f>IF(W$46=0,0,W$46/NFM_fec!W$46)</f>
        <v>0.88012164234167101</v>
      </c>
      <c r="DA240" s="79"/>
    </row>
    <row r="241" spans="1:105" ht="12" customHeight="1" x14ac:dyDescent="0.25">
      <c r="A241" s="41" t="s">
        <v>529</v>
      </c>
      <c r="B241" s="279">
        <f>IF(B$53=0,0,B$53/NFM_fec!B$53)</f>
        <v>2.1849260973452331</v>
      </c>
      <c r="C241" s="279">
        <f>IF(C$53=0,0,C$53/NFM_fec!C$53)</f>
        <v>1.9689158379885705</v>
      </c>
      <c r="D241" s="279">
        <f>IF(D$53=0,0,D$53/NFM_fec!D$53)</f>
        <v>2.3479372023214498</v>
      </c>
      <c r="E241" s="279">
        <f>IF(E$53=0,0,E$53/NFM_fec!E$53)</f>
        <v>1.8474994624433536</v>
      </c>
      <c r="F241" s="279">
        <f>IF(F$53=0,0,F$53/NFM_fec!F$53)</f>
        <v>1.8578336553134465</v>
      </c>
      <c r="G241" s="279">
        <f>IF(G$53=0,0,G$53/NFM_fec!G$53)</f>
        <v>1.74740153134575</v>
      </c>
      <c r="H241" s="279">
        <f>IF(H$53=0,0,H$53/NFM_fec!H$53)</f>
        <v>1.9333591736101368</v>
      </c>
      <c r="I241" s="279">
        <f>IF(I$53=0,0,I$53/NFM_fec!I$53)</f>
        <v>1.8443014637311497</v>
      </c>
      <c r="J241" s="279">
        <f>IF(J$53=0,0,J$53/NFM_fec!J$53)</f>
        <v>1.917711199694486</v>
      </c>
      <c r="K241" s="279">
        <f>IF(K$53=0,0,K$53/NFM_fec!K$53)</f>
        <v>2.0630579440468648</v>
      </c>
      <c r="L241" s="279">
        <f>IF(L$53=0,0,L$53/NFM_fec!L$53)</f>
        <v>1.7953607081250924</v>
      </c>
      <c r="M241" s="279">
        <f>IF(M$53=0,0,M$53/NFM_fec!M$53)</f>
        <v>1.5573005552740176</v>
      </c>
      <c r="N241" s="279">
        <f>IF(N$53=0,0,N$53/NFM_fec!N$53)</f>
        <v>1.7236135138095456</v>
      </c>
      <c r="O241" s="279">
        <f>IF(O$53=0,0,O$53/NFM_fec!O$53)</f>
        <v>1.8415585604535278</v>
      </c>
      <c r="P241" s="279">
        <f>IF(P$53=0,0,P$53/NFM_fec!P$53)</f>
        <v>1.7797323313421862</v>
      </c>
      <c r="Q241" s="279">
        <f>IF(Q$53=0,0,Q$53/NFM_fec!Q$53)</f>
        <v>1.8246330201576075</v>
      </c>
      <c r="R241" s="279">
        <f>IF(R$53=0,0,R$53/NFM_fec!R$53)</f>
        <v>1.8374904232247604</v>
      </c>
      <c r="S241" s="279">
        <f>IF(S$53=0,0,S$53/NFM_fec!S$53)</f>
        <v>1.8799413570927832</v>
      </c>
      <c r="T241" s="279">
        <f>IF(T$53=0,0,T$53/NFM_fec!T$53)</f>
        <v>1.815094277669391</v>
      </c>
      <c r="U241" s="279">
        <f>IF(U$53=0,0,U$53/NFM_fec!U$53)</f>
        <v>1.5928129916793519</v>
      </c>
      <c r="V241" s="279">
        <f>IF(V$53=0,0,V$53/NFM_fec!V$53)</f>
        <v>1.2829860547717713</v>
      </c>
      <c r="W241" s="279">
        <f>IF(W$53=0,0,W$53/NFM_fec!W$53)</f>
        <v>1.4655703499667601</v>
      </c>
      <c r="DA241" s="82"/>
    </row>
    <row r="242" spans="1:105" ht="12" customHeight="1" x14ac:dyDescent="0.25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DA242" s="120"/>
    </row>
    <row r="243" spans="1:105" ht="12" customHeight="1" x14ac:dyDescent="0.25">
      <c r="A243" s="35" t="s">
        <v>81</v>
      </c>
      <c r="B243" s="274">
        <f>IF(B$72=0,0,B$72/NFM_fec!B$72)</f>
        <v>1.7273447655701684</v>
      </c>
      <c r="C243" s="274">
        <f>IF(C$72=0,0,C$72/NFM_fec!C$72)</f>
        <v>1.3849034444978976</v>
      </c>
      <c r="D243" s="274">
        <f>IF(D$72=0,0,D$72/NFM_fec!D$72)</f>
        <v>1.4430159206190809</v>
      </c>
      <c r="E243" s="274">
        <f>IF(E$72=0,0,E$72/NFM_fec!E$72)</f>
        <v>1.1562388913018506</v>
      </c>
      <c r="F243" s="274">
        <f>IF(F$72=0,0,F$72/NFM_fec!F$72)</f>
        <v>1.1745346905024521</v>
      </c>
      <c r="G243" s="274">
        <f>IF(G$72=0,0,G$72/NFM_fec!G$72)</f>
        <v>1.3146900959763925</v>
      </c>
      <c r="H243" s="274">
        <f>IF(H$72=0,0,H$72/NFM_fec!H$72)</f>
        <v>1.260634453983303</v>
      </c>
      <c r="I243" s="274">
        <f>IF(I$72=0,0,I$72/NFM_fec!I$72)</f>
        <v>1.1405930322914755</v>
      </c>
      <c r="J243" s="274">
        <f>IF(J$72=0,0,J$72/NFM_fec!J$72)</f>
        <v>1.2515346104619089</v>
      </c>
      <c r="K243" s="274">
        <f>IF(K$72=0,0,K$72/NFM_fec!K$72)</f>
        <v>1.5335498127792284</v>
      </c>
      <c r="L243" s="274">
        <f>IF(L$72=0,0,L$72/NFM_fec!L$72)</f>
        <v>1.0888555406441776</v>
      </c>
      <c r="M243" s="274">
        <f>IF(M$72=0,0,M$72/NFM_fec!M$72)</f>
        <v>1.067397187089111</v>
      </c>
      <c r="N243" s="274">
        <f>IF(N$72=0,0,N$72/NFM_fec!N$72)</f>
        <v>1.1945376963363039</v>
      </c>
      <c r="O243" s="274">
        <f>IF(O$72=0,0,O$72/NFM_fec!O$72)</f>
        <v>1.233537877301633</v>
      </c>
      <c r="P243" s="274">
        <f>IF(P$72=0,0,P$72/NFM_fec!P$72)</f>
        <v>1.1477388901911725</v>
      </c>
      <c r="Q243" s="274">
        <f>IF(Q$72=0,0,Q$72/NFM_fec!Q$72)</f>
        <v>1.2174306171261946</v>
      </c>
      <c r="R243" s="274">
        <f>IF(R$72=0,0,R$72/NFM_fec!R$72)</f>
        <v>1.2471863184879723</v>
      </c>
      <c r="S243" s="274">
        <f>IF(S$72=0,0,S$72/NFM_fec!S$72)</f>
        <v>1.2433808523451275</v>
      </c>
      <c r="T243" s="274">
        <f>IF(T$72=0,0,T$72/NFM_fec!T$72)</f>
        <v>1.2014428375777986</v>
      </c>
      <c r="U243" s="274">
        <f>IF(U$72=0,0,U$72/NFM_fec!U$72)</f>
        <v>1.1171838980481261</v>
      </c>
      <c r="V243" s="274">
        <f>IF(V$72=0,0,V$72/NFM_fec!V$72)</f>
        <v>0.94402513975285018</v>
      </c>
      <c r="W243" s="274">
        <f>IF(W$72=0,0,W$72/NFM_fec!W$72)</f>
        <v>1.0294505104381477</v>
      </c>
      <c r="DA243" s="111"/>
    </row>
    <row r="244" spans="1:105" ht="12" customHeight="1" x14ac:dyDescent="0.25">
      <c r="A244" s="55" t="s">
        <v>92</v>
      </c>
      <c r="B244" s="275">
        <f>IF(B$73=0,0,B$73/NFM_fec!B$73)</f>
        <v>0</v>
      </c>
      <c r="C244" s="275">
        <f>IF(C$73=0,0,C$73/NFM_fec!C$73)</f>
        <v>0</v>
      </c>
      <c r="D244" s="275">
        <f>IF(D$73=0,0,D$73/NFM_fec!D$73)</f>
        <v>0</v>
      </c>
      <c r="E244" s="275">
        <f>IF(E$73=0,0,E$73/NFM_fec!E$73)</f>
        <v>0</v>
      </c>
      <c r="F244" s="275">
        <f>IF(F$73=0,0,F$73/NFM_fec!F$73)</f>
        <v>0</v>
      </c>
      <c r="G244" s="275">
        <f>IF(G$73=0,0,G$73/NFM_fec!G$73)</f>
        <v>0</v>
      </c>
      <c r="H244" s="275">
        <f>IF(H$73=0,0,H$73/NFM_fec!H$73)</f>
        <v>0</v>
      </c>
      <c r="I244" s="275">
        <f>IF(I$73=0,0,I$73/NFM_fec!I$73)</f>
        <v>0</v>
      </c>
      <c r="J244" s="275">
        <f>IF(J$73=0,0,J$73/NFM_fec!J$73)</f>
        <v>0</v>
      </c>
      <c r="K244" s="275">
        <f>IF(K$73=0,0,K$73/NFM_fec!K$73)</f>
        <v>0</v>
      </c>
      <c r="L244" s="275">
        <f>IF(L$73=0,0,L$73/NFM_fec!L$73)</f>
        <v>0</v>
      </c>
      <c r="M244" s="275">
        <f>IF(M$73=0,0,M$73/NFM_fec!M$73)</f>
        <v>0</v>
      </c>
      <c r="N244" s="275">
        <f>IF(N$73=0,0,N$73/NFM_fec!N$73)</f>
        <v>0</v>
      </c>
      <c r="O244" s="275">
        <f>IF(O$73=0,0,O$73/NFM_fec!O$73)</f>
        <v>0</v>
      </c>
      <c r="P244" s="275">
        <f>IF(P$73=0,0,P$73/NFM_fec!P$73)</f>
        <v>0</v>
      </c>
      <c r="Q244" s="275">
        <f>IF(Q$73=0,0,Q$73/NFM_fec!Q$73)</f>
        <v>0</v>
      </c>
      <c r="R244" s="275">
        <f>IF(R$73=0,0,R$73/NFM_fec!R$73)</f>
        <v>0</v>
      </c>
      <c r="S244" s="275">
        <f>IF(S$73=0,0,S$73/NFM_fec!S$73)</f>
        <v>0</v>
      </c>
      <c r="T244" s="275">
        <f>IF(T$73=0,0,T$73/NFM_fec!T$73)</f>
        <v>0</v>
      </c>
      <c r="U244" s="275">
        <f>IF(U$73=0,0,U$73/NFM_fec!U$73)</f>
        <v>0</v>
      </c>
      <c r="V244" s="275">
        <f>IF(V$73=0,0,V$73/NFM_fec!V$73)</f>
        <v>0</v>
      </c>
      <c r="W244" s="275">
        <f>IF(W$73=0,0,W$73/NFM_fec!W$73)</f>
        <v>0</v>
      </c>
      <c r="DA244" s="76"/>
    </row>
    <row r="245" spans="1:105" ht="12" customHeight="1" x14ac:dyDescent="0.25">
      <c r="A245" s="202" t="s">
        <v>93</v>
      </c>
      <c r="B245" s="276">
        <f>IF(B$74=0,0,B$74/NFM_fec!B$74)</f>
        <v>0</v>
      </c>
      <c r="C245" s="276">
        <f>IF(C$74=0,0,C$74/NFM_fec!C$74)</f>
        <v>0</v>
      </c>
      <c r="D245" s="276">
        <f>IF(D$74=0,0,D$74/NFM_fec!D$74)</f>
        <v>0</v>
      </c>
      <c r="E245" s="276">
        <f>IF(E$74=0,0,E$74/NFM_fec!E$74)</f>
        <v>0</v>
      </c>
      <c r="F245" s="276">
        <f>IF(F$74=0,0,F$74/NFM_fec!F$74)</f>
        <v>0</v>
      </c>
      <c r="G245" s="276">
        <f>IF(G$74=0,0,G$74/NFM_fec!G$74)</f>
        <v>0</v>
      </c>
      <c r="H245" s="276">
        <f>IF(H$74=0,0,H$74/NFM_fec!H$74)</f>
        <v>0</v>
      </c>
      <c r="I245" s="276">
        <f>IF(I$74=0,0,I$74/NFM_fec!I$74)</f>
        <v>0</v>
      </c>
      <c r="J245" s="276">
        <f>IF(J$74=0,0,J$74/NFM_fec!J$74)</f>
        <v>0</v>
      </c>
      <c r="K245" s="276">
        <f>IF(K$74=0,0,K$74/NFM_fec!K$74)</f>
        <v>0</v>
      </c>
      <c r="L245" s="276">
        <f>IF(L$74=0,0,L$74/NFM_fec!L$74)</f>
        <v>0</v>
      </c>
      <c r="M245" s="276">
        <f>IF(M$74=0,0,M$74/NFM_fec!M$74)</f>
        <v>0</v>
      </c>
      <c r="N245" s="276">
        <f>IF(N$74=0,0,N$74/NFM_fec!N$74)</f>
        <v>0</v>
      </c>
      <c r="O245" s="276">
        <f>IF(O$74=0,0,O$74/NFM_fec!O$74)</f>
        <v>0</v>
      </c>
      <c r="P245" s="276">
        <f>IF(P$74=0,0,P$74/NFM_fec!P$74)</f>
        <v>0</v>
      </c>
      <c r="Q245" s="276">
        <f>IF(Q$74=0,0,Q$74/NFM_fec!Q$74)</f>
        <v>0</v>
      </c>
      <c r="R245" s="276">
        <f>IF(R$74=0,0,R$74/NFM_fec!R$74)</f>
        <v>0</v>
      </c>
      <c r="S245" s="276">
        <f>IF(S$74=0,0,S$74/NFM_fec!S$74)</f>
        <v>0</v>
      </c>
      <c r="T245" s="276">
        <f>IF(T$74=0,0,T$74/NFM_fec!T$74)</f>
        <v>0</v>
      </c>
      <c r="U245" s="276">
        <f>IF(U$74=0,0,U$74/NFM_fec!U$74)</f>
        <v>0</v>
      </c>
      <c r="V245" s="276">
        <f>IF(V$74=0,0,V$74/NFM_fec!V$74)</f>
        <v>0</v>
      </c>
      <c r="W245" s="276">
        <f>IF(W$74=0,0,W$74/NFM_fec!W$74)</f>
        <v>0</v>
      </c>
      <c r="DA245" s="77"/>
    </row>
    <row r="246" spans="1:105" ht="12" customHeight="1" x14ac:dyDescent="0.25">
      <c r="A246" s="202" t="s">
        <v>94</v>
      </c>
      <c r="B246" s="276">
        <f>IF(B$75=0,0,B$75/NFM_fec!B$75)</f>
        <v>0</v>
      </c>
      <c r="C246" s="276">
        <f>IF(C$75=0,0,C$75/NFM_fec!C$75)</f>
        <v>0</v>
      </c>
      <c r="D246" s="276">
        <f>IF(D$75=0,0,D$75/NFM_fec!D$75)</f>
        <v>0</v>
      </c>
      <c r="E246" s="276">
        <f>IF(E$75=0,0,E$75/NFM_fec!E$75)</f>
        <v>0</v>
      </c>
      <c r="F246" s="276">
        <f>IF(F$75=0,0,F$75/NFM_fec!F$75)</f>
        <v>0</v>
      </c>
      <c r="G246" s="276">
        <f>IF(G$75=0,0,G$75/NFM_fec!G$75)</f>
        <v>0</v>
      </c>
      <c r="H246" s="276">
        <f>IF(H$75=0,0,H$75/NFM_fec!H$75)</f>
        <v>0</v>
      </c>
      <c r="I246" s="276">
        <f>IF(I$75=0,0,I$75/NFM_fec!I$75)</f>
        <v>0</v>
      </c>
      <c r="J246" s="276">
        <f>IF(J$75=0,0,J$75/NFM_fec!J$75)</f>
        <v>0</v>
      </c>
      <c r="K246" s="276">
        <f>IF(K$75=0,0,K$75/NFM_fec!K$75)</f>
        <v>0</v>
      </c>
      <c r="L246" s="276">
        <f>IF(L$75=0,0,L$75/NFM_fec!L$75)</f>
        <v>0</v>
      </c>
      <c r="M246" s="276">
        <f>IF(M$75=0,0,M$75/NFM_fec!M$75)</f>
        <v>0</v>
      </c>
      <c r="N246" s="276">
        <f>IF(N$75=0,0,N$75/NFM_fec!N$75)</f>
        <v>0</v>
      </c>
      <c r="O246" s="276">
        <f>IF(O$75=0,0,O$75/NFM_fec!O$75)</f>
        <v>0</v>
      </c>
      <c r="P246" s="276">
        <f>IF(P$75=0,0,P$75/NFM_fec!P$75)</f>
        <v>0</v>
      </c>
      <c r="Q246" s="276">
        <f>IF(Q$75=0,0,Q$75/NFM_fec!Q$75)</f>
        <v>0</v>
      </c>
      <c r="R246" s="276">
        <f>IF(R$75=0,0,R$75/NFM_fec!R$75)</f>
        <v>0</v>
      </c>
      <c r="S246" s="276">
        <f>IF(S$75=0,0,S$75/NFM_fec!S$75)</f>
        <v>0</v>
      </c>
      <c r="T246" s="276">
        <f>IF(T$75=0,0,T$75/NFM_fec!T$75)</f>
        <v>0</v>
      </c>
      <c r="U246" s="276">
        <f>IF(U$75=0,0,U$75/NFM_fec!U$75)</f>
        <v>0</v>
      </c>
      <c r="V246" s="276">
        <f>IF(V$75=0,0,V$75/NFM_fec!V$75)</f>
        <v>0</v>
      </c>
      <c r="W246" s="276">
        <f>IF(W$75=0,0,W$75/NFM_fec!W$75)</f>
        <v>0</v>
      </c>
      <c r="DA246" s="77"/>
    </row>
    <row r="247" spans="1:105" ht="12" customHeight="1" x14ac:dyDescent="0.25">
      <c r="A247" s="202" t="s">
        <v>95</v>
      </c>
      <c r="B247" s="276">
        <f>IF(B$76=0,0,B$76/NFM_fec!B$76)</f>
        <v>0</v>
      </c>
      <c r="C247" s="276">
        <f>IF(C$76=0,0,C$76/NFM_fec!C$76)</f>
        <v>0</v>
      </c>
      <c r="D247" s="276">
        <f>IF(D$76=0,0,D$76/NFM_fec!D$76)</f>
        <v>0</v>
      </c>
      <c r="E247" s="276">
        <f>IF(E$76=0,0,E$76/NFM_fec!E$76)</f>
        <v>0</v>
      </c>
      <c r="F247" s="276">
        <f>IF(F$76=0,0,F$76/NFM_fec!F$76)</f>
        <v>0</v>
      </c>
      <c r="G247" s="276">
        <f>IF(G$76=0,0,G$76/NFM_fec!G$76)</f>
        <v>0</v>
      </c>
      <c r="H247" s="276">
        <f>IF(H$76=0,0,H$76/NFM_fec!H$76)</f>
        <v>0</v>
      </c>
      <c r="I247" s="276">
        <f>IF(I$76=0,0,I$76/NFM_fec!I$76)</f>
        <v>0</v>
      </c>
      <c r="J247" s="276">
        <f>IF(J$76=0,0,J$76/NFM_fec!J$76)</f>
        <v>0</v>
      </c>
      <c r="K247" s="276">
        <f>IF(K$76=0,0,K$76/NFM_fec!K$76)</f>
        <v>0</v>
      </c>
      <c r="L247" s="276">
        <f>IF(L$76=0,0,L$76/NFM_fec!L$76)</f>
        <v>0</v>
      </c>
      <c r="M247" s="276">
        <f>IF(M$76=0,0,M$76/NFM_fec!M$76)</f>
        <v>0</v>
      </c>
      <c r="N247" s="276">
        <f>IF(N$76=0,0,N$76/NFM_fec!N$76)</f>
        <v>0</v>
      </c>
      <c r="O247" s="276">
        <f>IF(O$76=0,0,O$76/NFM_fec!O$76)</f>
        <v>0</v>
      </c>
      <c r="P247" s="276">
        <f>IF(P$76=0,0,P$76/NFM_fec!P$76)</f>
        <v>0</v>
      </c>
      <c r="Q247" s="276">
        <f>IF(Q$76=0,0,Q$76/NFM_fec!Q$76)</f>
        <v>0</v>
      </c>
      <c r="R247" s="276">
        <f>IF(R$76=0,0,R$76/NFM_fec!R$76)</f>
        <v>0</v>
      </c>
      <c r="S247" s="276">
        <f>IF(S$76=0,0,S$76/NFM_fec!S$76)</f>
        <v>0</v>
      </c>
      <c r="T247" s="276">
        <f>IF(T$76=0,0,T$76/NFM_fec!T$76)</f>
        <v>0</v>
      </c>
      <c r="U247" s="276">
        <f>IF(U$76=0,0,U$76/NFM_fec!U$76)</f>
        <v>0</v>
      </c>
      <c r="V247" s="276">
        <f>IF(V$76=0,0,V$76/NFM_fec!V$76)</f>
        <v>0</v>
      </c>
      <c r="W247" s="276">
        <f>IF(W$76=0,0,W$76/NFM_fec!W$76)</f>
        <v>0</v>
      </c>
      <c r="DA247" s="77"/>
    </row>
    <row r="248" spans="1:105" ht="12" customHeight="1" x14ac:dyDescent="0.25">
      <c r="A248" s="56" t="s">
        <v>96</v>
      </c>
      <c r="B248" s="277">
        <f>IF(B$77=0,0,B$77/NFM_fec!B$77)</f>
        <v>1.1928606472307253</v>
      </c>
      <c r="C248" s="277">
        <f>IF(C$77=0,0,C$77/NFM_fec!C$77)</f>
        <v>1.0466176429797216</v>
      </c>
      <c r="D248" s="277">
        <f>IF(D$77=0,0,D$77/NFM_fec!D$77)</f>
        <v>0.97192938044174504</v>
      </c>
      <c r="E248" s="277">
        <f>IF(E$77=0,0,E$77/NFM_fec!E$77)</f>
        <v>0.78296994150951971</v>
      </c>
      <c r="F248" s="277">
        <f>IF(F$77=0,0,F$77/NFM_fec!F$77)</f>
        <v>0.80093538925567864</v>
      </c>
      <c r="G248" s="277">
        <f>IF(G$77=0,0,G$77/NFM_fec!G$77)</f>
        <v>0.99836791528283064</v>
      </c>
      <c r="H248" s="277">
        <f>IF(H$77=0,0,H$77/NFM_fec!H$77)</f>
        <v>0.87840473497727856</v>
      </c>
      <c r="I248" s="277">
        <f>IF(I$77=0,0,I$77/NFM_fec!I$77)</f>
        <v>0.7556161583588572</v>
      </c>
      <c r="J248" s="277">
        <f>IF(J$77=0,0,J$77/NFM_fec!J$77)</f>
        <v>0.88123759541409252</v>
      </c>
      <c r="K248" s="277">
        <f>IF(K$77=0,0,K$77/NFM_fec!K$77)</f>
        <v>1.2715645994763982</v>
      </c>
      <c r="L248" s="277">
        <f>IF(L$77=0,0,L$77/NFM_fec!L$77)</f>
        <v>0.7796072158097348</v>
      </c>
      <c r="M248" s="277">
        <f>IF(M$77=0,0,M$77/NFM_fec!M$77)</f>
        <v>0.86489642556507429</v>
      </c>
      <c r="N248" s="277">
        <f>IF(N$77=0,0,N$77/NFM_fec!N$77)</f>
        <v>0.98552767938201591</v>
      </c>
      <c r="O248" s="277">
        <f>IF(O$77=0,0,O$77/NFM_fec!O$77)</f>
        <v>0.98389098315452117</v>
      </c>
      <c r="P248" s="277">
        <f>IF(P$77=0,0,P$77/NFM_fec!P$77)</f>
        <v>0.90405745946582305</v>
      </c>
      <c r="Q248" s="277">
        <f>IF(Q$77=0,0,Q$77/NFM_fec!Q$77)</f>
        <v>0.99338330955893095</v>
      </c>
      <c r="R248" s="277">
        <f>IF(R$77=0,0,R$77/NFM_fec!R$77)</f>
        <v>1.0337621620231703</v>
      </c>
      <c r="S248" s="277">
        <f>IF(S$77=0,0,S$77/NFM_fec!S$77)</f>
        <v>1.0133774924141463</v>
      </c>
      <c r="T248" s="277">
        <f>IF(T$77=0,0,T$77/NFM_fec!T$77)</f>
        <v>0.97433972286995052</v>
      </c>
      <c r="U248" s="277">
        <f>IF(U$77=0,0,U$77/NFM_fec!U$77)</f>
        <v>0.93766485469913607</v>
      </c>
      <c r="V248" s="277">
        <f>IF(V$77=0,0,V$77/NFM_fec!V$77)</f>
        <v>0.817229251145145</v>
      </c>
      <c r="W248" s="277">
        <f>IF(W$77=0,0,W$77/NFM_fec!W$77)</f>
        <v>0.86979866578005383</v>
      </c>
      <c r="DA248" s="78"/>
    </row>
    <row r="249" spans="1:105" ht="12" customHeight="1" x14ac:dyDescent="0.25">
      <c r="A249" s="203" t="s">
        <v>560</v>
      </c>
      <c r="B249" s="278">
        <f>IF(B$83=0,0,B$83/NFM_fec!B$83)</f>
        <v>1.6155413021164162</v>
      </c>
      <c r="C249" s="278">
        <f>IF(C$83=0,0,C$83/NFM_fec!C$83)</f>
        <v>1.2042083205017851</v>
      </c>
      <c r="D249" s="278">
        <f>IF(D$83=0,0,D$83/NFM_fec!D$83)</f>
        <v>1.1170593936714857</v>
      </c>
      <c r="E249" s="278">
        <f>IF(E$83=0,0,E$83/NFM_fec!E$83)</f>
        <v>0.92351201887794931</v>
      </c>
      <c r="F249" s="278">
        <f>IF(F$83=0,0,F$83/NFM_fec!F$83)</f>
        <v>0.94510643915671166</v>
      </c>
      <c r="G249" s="278">
        <f>IF(G$83=0,0,G$83/NFM_fec!G$83)</f>
        <v>1.1679713022687666</v>
      </c>
      <c r="H249" s="278">
        <f>IF(H$83=0,0,H$83/NFM_fec!H$83)</f>
        <v>1.0385719381690297</v>
      </c>
      <c r="I249" s="278">
        <f>IF(I$83=0,0,I$83/NFM_fec!I$83)</f>
        <v>0.90383834699324328</v>
      </c>
      <c r="J249" s="278">
        <f>IF(J$83=0,0,J$83/NFM_fec!J$83)</f>
        <v>1.0331490081247607</v>
      </c>
      <c r="K249" s="278">
        <f>IF(K$83=0,0,K$83/NFM_fec!K$83)</f>
        <v>1.3805308468257156</v>
      </c>
      <c r="L249" s="278">
        <f>IF(L$83=0,0,L$83/NFM_fec!L$83)</f>
        <v>0.84922682485452916</v>
      </c>
      <c r="M249" s="278">
        <f>IF(M$83=0,0,M$83/NFM_fec!M$83)</f>
        <v>0.9056295831484471</v>
      </c>
      <c r="N249" s="278">
        <f>IF(N$83=0,0,N$83/NFM_fec!N$83)</f>
        <v>1.0229994265481375</v>
      </c>
      <c r="O249" s="278">
        <f>IF(O$83=0,0,O$83/NFM_fec!O$83)</f>
        <v>1.0321480475127405</v>
      </c>
      <c r="P249" s="278">
        <f>IF(P$83=0,0,P$83/NFM_fec!P$83)</f>
        <v>0.93442068194725503</v>
      </c>
      <c r="Q249" s="278">
        <f>IF(Q$83=0,0,Q$83/NFM_fec!Q$83)</f>
        <v>1.0147071605714526</v>
      </c>
      <c r="R249" s="278">
        <f>IF(R$83=0,0,R$83/NFM_fec!R$83)</f>
        <v>1.051749315896499</v>
      </c>
      <c r="S249" s="278">
        <f>IF(S$83=0,0,S$83/NFM_fec!S$83)</f>
        <v>1.0318288287331587</v>
      </c>
      <c r="T249" s="278">
        <f>IF(T$83=0,0,T$83/NFM_fec!T$83)</f>
        <v>0.99694934183110928</v>
      </c>
      <c r="U249" s="278">
        <f>IF(U$83=0,0,U$83/NFM_fec!U$83)</f>
        <v>0.95767006457542792</v>
      </c>
      <c r="V249" s="278">
        <f>IF(V$83=0,0,V$83/NFM_fec!V$83)</f>
        <v>0.8264155066658696</v>
      </c>
      <c r="W249" s="278">
        <f>IF(W$83=0,0,W$83/NFM_fec!W$83)</f>
        <v>0.88012164234167101</v>
      </c>
      <c r="DA249" s="79"/>
    </row>
    <row r="250" spans="1:105" ht="12" customHeight="1" x14ac:dyDescent="0.25">
      <c r="A250" s="203" t="s">
        <v>519</v>
      </c>
      <c r="B250" s="278">
        <f>IF(B$90=0,0,B$90/NFM_fec!B$90)</f>
        <v>1.6155413021164158</v>
      </c>
      <c r="C250" s="278">
        <f>IF(C$90=0,0,C$90/NFM_fec!C$90)</f>
        <v>1.2042083205017855</v>
      </c>
      <c r="D250" s="278">
        <f>IF(D$90=0,0,D$90/NFM_fec!D$90)</f>
        <v>1.1170593936714854</v>
      </c>
      <c r="E250" s="278">
        <f>IF(E$90=0,0,E$90/NFM_fec!E$90)</f>
        <v>0.92351201887794943</v>
      </c>
      <c r="F250" s="278">
        <f>IF(F$90=0,0,F$90/NFM_fec!F$90)</f>
        <v>0.94510643915671211</v>
      </c>
      <c r="G250" s="278">
        <f>IF(G$90=0,0,G$90/NFM_fec!G$90)</f>
        <v>1.1679713022687663</v>
      </c>
      <c r="H250" s="278">
        <f>IF(H$90=0,0,H$90/NFM_fec!H$90)</f>
        <v>1.0385719381690299</v>
      </c>
      <c r="I250" s="278">
        <f>IF(I$90=0,0,I$90/NFM_fec!I$90)</f>
        <v>0.90383834699324339</v>
      </c>
      <c r="J250" s="278">
        <f>IF(J$90=0,0,J$90/NFM_fec!J$90)</f>
        <v>1.033149008124761</v>
      </c>
      <c r="K250" s="278">
        <f>IF(K$90=0,0,K$90/NFM_fec!K$90)</f>
        <v>1.3805308468257156</v>
      </c>
      <c r="L250" s="278">
        <f>IF(L$90=0,0,L$90/NFM_fec!L$90)</f>
        <v>0.84922682485452938</v>
      </c>
      <c r="M250" s="278">
        <f>IF(M$90=0,0,M$90/NFM_fec!M$90)</f>
        <v>0.9056295831484471</v>
      </c>
      <c r="N250" s="278">
        <f>IF(N$90=0,0,N$90/NFM_fec!N$90)</f>
        <v>1.0229994265481372</v>
      </c>
      <c r="O250" s="278">
        <f>IF(O$90=0,0,O$90/NFM_fec!O$90)</f>
        <v>1.0321480475127411</v>
      </c>
      <c r="P250" s="278">
        <f>IF(P$90=0,0,P$90/NFM_fec!P$90)</f>
        <v>0.9344206819472558</v>
      </c>
      <c r="Q250" s="278">
        <f>IF(Q$90=0,0,Q$90/NFM_fec!Q$90)</f>
        <v>1.0147071605714533</v>
      </c>
      <c r="R250" s="278">
        <f>IF(R$90=0,0,R$90/NFM_fec!R$90)</f>
        <v>1.0517493158964988</v>
      </c>
      <c r="S250" s="278">
        <f>IF(S$90=0,0,S$90/NFM_fec!S$90)</f>
        <v>1.031828828733159</v>
      </c>
      <c r="T250" s="278">
        <f>IF(T$90=0,0,T$90/NFM_fec!T$90)</f>
        <v>0.99694934183110928</v>
      </c>
      <c r="U250" s="278">
        <f>IF(U$90=0,0,U$90/NFM_fec!U$90)</f>
        <v>0.95767006457542792</v>
      </c>
      <c r="V250" s="278">
        <f>IF(V$90=0,0,V$90/NFM_fec!V$90)</f>
        <v>0.82641550666586983</v>
      </c>
      <c r="W250" s="278">
        <f>IF(W$90=0,0,W$90/NFM_fec!W$90)</f>
        <v>0.88012164234167134</v>
      </c>
      <c r="DA250" s="79"/>
    </row>
    <row r="251" spans="1:105" ht="12" customHeight="1" x14ac:dyDescent="0.25">
      <c r="A251" s="41" t="s">
        <v>529</v>
      </c>
      <c r="B251" s="279">
        <f>IF(B$97=0,0,B$97/NFM_fec!B$97)</f>
        <v>2.1592737728835854</v>
      </c>
      <c r="C251" s="279">
        <f>IF(C$97=0,0,C$97/NFM_fec!C$97)</f>
        <v>1.9595374614183831</v>
      </c>
      <c r="D251" s="279">
        <f>IF(D$97=0,0,D$97/NFM_fec!D$97)</f>
        <v>2.3260456267554277</v>
      </c>
      <c r="E251" s="279">
        <f>IF(E$97=0,0,E$97/NFM_fec!E$97)</f>
        <v>1.8587420679477344</v>
      </c>
      <c r="F251" s="279">
        <f>IF(F$97=0,0,F$97/NFM_fec!F$97)</f>
        <v>1.8660430326716275</v>
      </c>
      <c r="G251" s="279">
        <f>IF(G$97=0,0,G$97/NFM_fec!G$97)</f>
        <v>1.7286507914275822</v>
      </c>
      <c r="H251" s="279">
        <f>IF(H$97=0,0,H$97/NFM_fec!H$97)</f>
        <v>1.9359483963751631</v>
      </c>
      <c r="I251" s="279">
        <f>IF(I$97=0,0,I$97/NFM_fec!I$97)</f>
        <v>1.860343847089492</v>
      </c>
      <c r="J251" s="279">
        <f>IF(J$97=0,0,J$97/NFM_fec!J$97)</f>
        <v>1.9231629934365555</v>
      </c>
      <c r="K251" s="279">
        <f>IF(K$97=0,0,K$97/NFM_fec!K$97)</f>
        <v>2.0396119431271349</v>
      </c>
      <c r="L251" s="279">
        <f>IF(L$97=0,0,L$97/NFM_fec!L$97)</f>
        <v>1.8115714410830936</v>
      </c>
      <c r="M251" s="279">
        <f>IF(M$97=0,0,M$97/NFM_fec!M$97)</f>
        <v>1.5628295489338868</v>
      </c>
      <c r="N251" s="279">
        <f>IF(N$97=0,0,N$97/NFM_fec!N$97)</f>
        <v>1.7223340479086933</v>
      </c>
      <c r="O251" s="279">
        <f>IF(O$97=0,0,O$97/NFM_fec!O$97)</f>
        <v>1.8375905552407308</v>
      </c>
      <c r="P251" s="279">
        <f>IF(P$97=0,0,P$97/NFM_fec!P$97)</f>
        <v>1.7831389203675028</v>
      </c>
      <c r="Q251" s="279">
        <f>IF(Q$97=0,0,Q$97/NFM_fec!Q$97)</f>
        <v>1.8182794464845011</v>
      </c>
      <c r="R251" s="279">
        <f>IF(R$97=0,0,R$97/NFM_fec!R$97)</f>
        <v>1.8287827536573569</v>
      </c>
      <c r="S251" s="279">
        <f>IF(S$97=0,0,S$97/NFM_fec!S$97)</f>
        <v>1.8731300195435503</v>
      </c>
      <c r="T251" s="279">
        <f>IF(T$97=0,0,T$97/NFM_fec!T$97)</f>
        <v>1.8119170154251951</v>
      </c>
      <c r="U251" s="279">
        <f>IF(U$97=0,0,U$97/NFM_fec!U$97)</f>
        <v>1.5882436820458994</v>
      </c>
      <c r="V251" s="279">
        <f>IF(V$97=0,0,V$97/NFM_fec!V$97)</f>
        <v>1.2785539114834119</v>
      </c>
      <c r="W251" s="279">
        <f>IF(W$97=0,0,W$97/NFM_fec!W$97)</f>
        <v>1.4630052962350293</v>
      </c>
      <c r="DA251" s="82"/>
    </row>
    <row r="252" spans="1:105" ht="12" customHeight="1" x14ac:dyDescent="0.25">
      <c r="A252" s="130"/>
      <c r="B252" s="201"/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</row>
    <row r="253" spans="1:105" ht="12" customHeight="1" x14ac:dyDescent="0.25">
      <c r="A253" s="35" t="s">
        <v>938</v>
      </c>
      <c r="B253" s="274">
        <f>IF(B$115=0,0,(B$115-B$158)/NFM_fec!B$115)</f>
        <v>1.6476554261171918</v>
      </c>
      <c r="C253" s="274">
        <f>IF(C$115=0,0,(C$115-C$158)/NFM_fec!C$115)</f>
        <v>1.2747836082314667</v>
      </c>
      <c r="D253" s="274">
        <f>IF(D$115=0,0,(D$115-D$158)/NFM_fec!D$115)</f>
        <v>1.5547367381029125</v>
      </c>
      <c r="E253" s="274">
        <f>IF(E$115=0,0,(E$115-E$158)/NFM_fec!E$115)</f>
        <v>1.0204757877447876</v>
      </c>
      <c r="F253" s="274">
        <f>IF(F$115=0,0,(F$115-F$158)/NFM_fec!F$115)</f>
        <v>1.0402776206470301</v>
      </c>
      <c r="G253" s="274">
        <f>IF(G$115=0,0,(G$115-G$158)/NFM_fec!G$115)</f>
        <v>1.5140109108322213</v>
      </c>
      <c r="H253" s="274">
        <f>IF(H$115=0,0,(H$115-H$158)/NFM_fec!H$115)</f>
        <v>1.1511110040266013</v>
      </c>
      <c r="I253" s="274">
        <f>IF(I$115=0,0,(I$115-I$158)/NFM_fec!I$115)</f>
        <v>1.011955829571157</v>
      </c>
      <c r="J253" s="274">
        <f>IF(J$115=0,0,(J$115-J$158)/NFM_fec!J$115)</f>
        <v>1.1411766697767032</v>
      </c>
      <c r="K253" s="274">
        <f>IF(K$115=0,0,(K$115-K$158)/NFM_fec!K$115)</f>
        <v>1.449789890004487</v>
      </c>
      <c r="L253" s="274">
        <f>IF(L$115=0,0,(L$115-L$158)/NFM_fec!L$115)</f>
        <v>0.9529796249778999</v>
      </c>
      <c r="M253" s="274">
        <f>IF(M$115=0,0,(M$115-M$158)/NFM_fec!M$115)</f>
        <v>0.97595990326609317</v>
      </c>
      <c r="N253" s="274">
        <f>IF(N$115=0,0,(N$115-N$158)/NFM_fec!N$115)</f>
        <v>1.094244997960631</v>
      </c>
      <c r="O253" s="274">
        <f>IF(O$115=0,0,(O$115-O$158)/NFM_fec!O$115)</f>
        <v>1.1320213063142224</v>
      </c>
      <c r="P253" s="274">
        <f>IF(P$115=0,0,(P$115-P$158)/NFM_fec!P$115)</f>
        <v>1.0357247328562356</v>
      </c>
      <c r="Q253" s="274">
        <f>IF(Q$115=0,0,(Q$115-Q$158)/NFM_fec!Q$115)</f>
        <v>1.0952218584594162</v>
      </c>
      <c r="R253" s="274">
        <f>IF(R$115=0,0,(R$115-R$158)/NFM_fec!R$115)</f>
        <v>1.1356647781262605</v>
      </c>
      <c r="S253" s="274">
        <f>IF(S$115=0,0,(S$115-S$158)/NFM_fec!S$115)</f>
        <v>1.1163246714000314</v>
      </c>
      <c r="T253" s="274">
        <f>IF(T$115=0,0,(T$115-T$158)/NFM_fec!T$115)</f>
        <v>1.078930616393371</v>
      </c>
      <c r="U253" s="274">
        <f>IF(U$115=0,0,(U$115-U$158)/NFM_fec!U$115)</f>
        <v>1.019811040805076</v>
      </c>
      <c r="V253" s="274">
        <f>IF(V$115=0,0,(V$115-V$158)/NFM_fec!V$115)</f>
        <v>0.87119384407687694</v>
      </c>
      <c r="W253" s="274">
        <f>IF(W$115=0,0,(W$115-W$158)/NFM_fec!W$115)</f>
        <v>0.93817166791030027</v>
      </c>
      <c r="DA253" s="111"/>
    </row>
    <row r="254" spans="1:105" ht="12" customHeight="1" x14ac:dyDescent="0.25">
      <c r="A254" s="55" t="s">
        <v>92</v>
      </c>
      <c r="B254" s="275">
        <f>IF(B$116=0,0,B$116/NFM_fec!B$116)</f>
        <v>0</v>
      </c>
      <c r="C254" s="275">
        <f>IF(C$116=0,0,C$116/NFM_fec!C$116)</f>
        <v>0</v>
      </c>
      <c r="D254" s="275">
        <f>IF(D$116=0,0,D$116/NFM_fec!D$116)</f>
        <v>0</v>
      </c>
      <c r="E254" s="275">
        <f>IF(E$116=0,0,E$116/NFM_fec!E$116)</f>
        <v>0</v>
      </c>
      <c r="F254" s="275">
        <f>IF(F$116=0,0,F$116/NFM_fec!F$116)</f>
        <v>0</v>
      </c>
      <c r="G254" s="275">
        <f>IF(G$116=0,0,G$116/NFM_fec!G$116)</f>
        <v>0</v>
      </c>
      <c r="H254" s="275">
        <f>IF(H$116=0,0,H$116/NFM_fec!H$116)</f>
        <v>0</v>
      </c>
      <c r="I254" s="275">
        <f>IF(I$116=0,0,I$116/NFM_fec!I$116)</f>
        <v>0</v>
      </c>
      <c r="J254" s="275">
        <f>IF(J$116=0,0,J$116/NFM_fec!J$116)</f>
        <v>0</v>
      </c>
      <c r="K254" s="275">
        <f>IF(K$116=0,0,K$116/NFM_fec!K$116)</f>
        <v>0</v>
      </c>
      <c r="L254" s="275">
        <f>IF(L$116=0,0,L$116/NFM_fec!L$116)</f>
        <v>0</v>
      </c>
      <c r="M254" s="275">
        <f>IF(M$116=0,0,M$116/NFM_fec!M$116)</f>
        <v>0</v>
      </c>
      <c r="N254" s="275">
        <f>IF(N$116=0,0,N$116/NFM_fec!N$116)</f>
        <v>0</v>
      </c>
      <c r="O254" s="275">
        <f>IF(O$116=0,0,O$116/NFM_fec!O$116)</f>
        <v>0</v>
      </c>
      <c r="P254" s="275">
        <f>IF(P$116=0,0,P$116/NFM_fec!P$116)</f>
        <v>0</v>
      </c>
      <c r="Q254" s="275">
        <f>IF(Q$116=0,0,Q$116/NFM_fec!Q$116)</f>
        <v>0</v>
      </c>
      <c r="R254" s="275">
        <f>IF(R$116=0,0,R$116/NFM_fec!R$116)</f>
        <v>0</v>
      </c>
      <c r="S254" s="275">
        <f>IF(S$116=0,0,S$116/NFM_fec!S$116)</f>
        <v>0</v>
      </c>
      <c r="T254" s="275">
        <f>IF(T$116=0,0,T$116/NFM_fec!T$116)</f>
        <v>0</v>
      </c>
      <c r="U254" s="275">
        <f>IF(U$116=0,0,U$116/NFM_fec!U$116)</f>
        <v>0</v>
      </c>
      <c r="V254" s="275">
        <f>IF(V$116=0,0,V$116/NFM_fec!V$116)</f>
        <v>0</v>
      </c>
      <c r="W254" s="275">
        <f>IF(W$116=0,0,W$116/NFM_fec!W$116)</f>
        <v>0</v>
      </c>
      <c r="DA254" s="76"/>
    </row>
    <row r="255" spans="1:105" ht="12" customHeight="1" x14ac:dyDescent="0.25">
      <c r="A255" s="202" t="s">
        <v>93</v>
      </c>
      <c r="B255" s="276">
        <f>IF(B$117=0,0,B$117/NFM_fec!B$117)</f>
        <v>0</v>
      </c>
      <c r="C255" s="276">
        <f>IF(C$117=0,0,C$117/NFM_fec!C$117)</f>
        <v>0</v>
      </c>
      <c r="D255" s="276">
        <f>IF(D$117=0,0,D$117/NFM_fec!D$117)</f>
        <v>0</v>
      </c>
      <c r="E255" s="276">
        <f>IF(E$117=0,0,E$117/NFM_fec!E$117)</f>
        <v>0</v>
      </c>
      <c r="F255" s="276">
        <f>IF(F$117=0,0,F$117/NFM_fec!F$117)</f>
        <v>0</v>
      </c>
      <c r="G255" s="276">
        <f>IF(G$117=0,0,G$117/NFM_fec!G$117)</f>
        <v>0</v>
      </c>
      <c r="H255" s="276">
        <f>IF(H$117=0,0,H$117/NFM_fec!H$117)</f>
        <v>0</v>
      </c>
      <c r="I255" s="276">
        <f>IF(I$117=0,0,I$117/NFM_fec!I$117)</f>
        <v>0</v>
      </c>
      <c r="J255" s="276">
        <f>IF(J$117=0,0,J$117/NFM_fec!J$117)</f>
        <v>0</v>
      </c>
      <c r="K255" s="276">
        <f>IF(K$117=0,0,K$117/NFM_fec!K$117)</f>
        <v>0</v>
      </c>
      <c r="L255" s="276">
        <f>IF(L$117=0,0,L$117/NFM_fec!L$117)</f>
        <v>0</v>
      </c>
      <c r="M255" s="276">
        <f>IF(M$117=0,0,M$117/NFM_fec!M$117)</f>
        <v>0</v>
      </c>
      <c r="N255" s="276">
        <f>IF(N$117=0,0,N$117/NFM_fec!N$117)</f>
        <v>0</v>
      </c>
      <c r="O255" s="276">
        <f>IF(O$117=0,0,O$117/NFM_fec!O$117)</f>
        <v>0</v>
      </c>
      <c r="P255" s="276">
        <f>IF(P$117=0,0,P$117/NFM_fec!P$117)</f>
        <v>0</v>
      </c>
      <c r="Q255" s="276">
        <f>IF(Q$117=0,0,Q$117/NFM_fec!Q$117)</f>
        <v>0</v>
      </c>
      <c r="R255" s="276">
        <f>IF(R$117=0,0,R$117/NFM_fec!R$117)</f>
        <v>0</v>
      </c>
      <c r="S255" s="276">
        <f>IF(S$117=0,0,S$117/NFM_fec!S$117)</f>
        <v>0</v>
      </c>
      <c r="T255" s="276">
        <f>IF(T$117=0,0,T$117/NFM_fec!T$117)</f>
        <v>0</v>
      </c>
      <c r="U255" s="276">
        <f>IF(U$117=0,0,U$117/NFM_fec!U$117)</f>
        <v>0</v>
      </c>
      <c r="V255" s="276">
        <f>IF(V$117=0,0,V$117/NFM_fec!V$117)</f>
        <v>0</v>
      </c>
      <c r="W255" s="276">
        <f>IF(W$117=0,0,W$117/NFM_fec!W$117)</f>
        <v>0</v>
      </c>
      <c r="DA255" s="77"/>
    </row>
    <row r="256" spans="1:105" ht="12" customHeight="1" x14ac:dyDescent="0.25">
      <c r="A256" s="202" t="s">
        <v>94</v>
      </c>
      <c r="B256" s="276">
        <f>IF(B$118=0,0,B$118/NFM_fec!B$118)</f>
        <v>0</v>
      </c>
      <c r="C256" s="276">
        <f>IF(C$118=0,0,C$118/NFM_fec!C$118)</f>
        <v>0</v>
      </c>
      <c r="D256" s="276">
        <f>IF(D$118=0,0,D$118/NFM_fec!D$118)</f>
        <v>0</v>
      </c>
      <c r="E256" s="276">
        <f>IF(E$118=0,0,E$118/NFM_fec!E$118)</f>
        <v>0</v>
      </c>
      <c r="F256" s="276">
        <f>IF(F$118=0,0,F$118/NFM_fec!F$118)</f>
        <v>0</v>
      </c>
      <c r="G256" s="276">
        <f>IF(G$118=0,0,G$118/NFM_fec!G$118)</f>
        <v>0</v>
      </c>
      <c r="H256" s="276">
        <f>IF(H$118=0,0,H$118/NFM_fec!H$118)</f>
        <v>0</v>
      </c>
      <c r="I256" s="276">
        <f>IF(I$118=0,0,I$118/NFM_fec!I$118)</f>
        <v>0</v>
      </c>
      <c r="J256" s="276">
        <f>IF(J$118=0,0,J$118/NFM_fec!J$118)</f>
        <v>0</v>
      </c>
      <c r="K256" s="276">
        <f>IF(K$118=0,0,K$118/NFM_fec!K$118)</f>
        <v>0</v>
      </c>
      <c r="L256" s="276">
        <f>IF(L$118=0,0,L$118/NFM_fec!L$118)</f>
        <v>0</v>
      </c>
      <c r="M256" s="276">
        <f>IF(M$118=0,0,M$118/NFM_fec!M$118)</f>
        <v>0</v>
      </c>
      <c r="N256" s="276">
        <f>IF(N$118=0,0,N$118/NFM_fec!N$118)</f>
        <v>0</v>
      </c>
      <c r="O256" s="276">
        <f>IF(O$118=0,0,O$118/NFM_fec!O$118)</f>
        <v>0</v>
      </c>
      <c r="P256" s="276">
        <f>IF(P$118=0,0,P$118/NFM_fec!P$118)</f>
        <v>0</v>
      </c>
      <c r="Q256" s="276">
        <f>IF(Q$118=0,0,Q$118/NFM_fec!Q$118)</f>
        <v>0</v>
      </c>
      <c r="R256" s="276">
        <f>IF(R$118=0,0,R$118/NFM_fec!R$118)</f>
        <v>0</v>
      </c>
      <c r="S256" s="276">
        <f>IF(S$118=0,0,S$118/NFM_fec!S$118)</f>
        <v>0</v>
      </c>
      <c r="T256" s="276">
        <f>IF(T$118=0,0,T$118/NFM_fec!T$118)</f>
        <v>0</v>
      </c>
      <c r="U256" s="276">
        <f>IF(U$118=0,0,U$118/NFM_fec!U$118)</f>
        <v>0</v>
      </c>
      <c r="V256" s="276">
        <f>IF(V$118=0,0,V$118/NFM_fec!V$118)</f>
        <v>0</v>
      </c>
      <c r="W256" s="276">
        <f>IF(W$118=0,0,W$118/NFM_fec!W$118)</f>
        <v>0</v>
      </c>
      <c r="DA256" s="77"/>
    </row>
    <row r="257" spans="1:105" ht="12" customHeight="1" x14ac:dyDescent="0.25">
      <c r="A257" s="202" t="s">
        <v>95</v>
      </c>
      <c r="B257" s="276">
        <f>IF(B$119=0,0,B$119/NFM_fec!B$119)</f>
        <v>0</v>
      </c>
      <c r="C257" s="276">
        <f>IF(C$119=0,0,C$119/NFM_fec!C$119)</f>
        <v>0</v>
      </c>
      <c r="D257" s="276">
        <f>IF(D$119=0,0,D$119/NFM_fec!D$119)</f>
        <v>0</v>
      </c>
      <c r="E257" s="276">
        <f>IF(E$119=0,0,E$119/NFM_fec!E$119)</f>
        <v>0</v>
      </c>
      <c r="F257" s="276">
        <f>IF(F$119=0,0,F$119/NFM_fec!F$119)</f>
        <v>0</v>
      </c>
      <c r="G257" s="276">
        <f>IF(G$119=0,0,G$119/NFM_fec!G$119)</f>
        <v>0</v>
      </c>
      <c r="H257" s="276">
        <f>IF(H$119=0,0,H$119/NFM_fec!H$119)</f>
        <v>0</v>
      </c>
      <c r="I257" s="276">
        <f>IF(I$119=0,0,I$119/NFM_fec!I$119)</f>
        <v>0</v>
      </c>
      <c r="J257" s="276">
        <f>IF(J$119=0,0,J$119/NFM_fec!J$119)</f>
        <v>0</v>
      </c>
      <c r="K257" s="276">
        <f>IF(K$119=0,0,K$119/NFM_fec!K$119)</f>
        <v>0</v>
      </c>
      <c r="L257" s="276">
        <f>IF(L$119=0,0,L$119/NFM_fec!L$119)</f>
        <v>0</v>
      </c>
      <c r="M257" s="276">
        <f>IF(M$119=0,0,M$119/NFM_fec!M$119)</f>
        <v>0</v>
      </c>
      <c r="N257" s="276">
        <f>IF(N$119=0,0,N$119/NFM_fec!N$119)</f>
        <v>0</v>
      </c>
      <c r="O257" s="276">
        <f>IF(O$119=0,0,O$119/NFM_fec!O$119)</f>
        <v>0</v>
      </c>
      <c r="P257" s="276">
        <f>IF(P$119=0,0,P$119/NFM_fec!P$119)</f>
        <v>0</v>
      </c>
      <c r="Q257" s="276">
        <f>IF(Q$119=0,0,Q$119/NFM_fec!Q$119)</f>
        <v>0</v>
      </c>
      <c r="R257" s="276">
        <f>IF(R$119=0,0,R$119/NFM_fec!R$119)</f>
        <v>0</v>
      </c>
      <c r="S257" s="276">
        <f>IF(S$119=0,0,S$119/NFM_fec!S$119)</f>
        <v>0</v>
      </c>
      <c r="T257" s="276">
        <f>IF(T$119=0,0,T$119/NFM_fec!T$119)</f>
        <v>0</v>
      </c>
      <c r="U257" s="276">
        <f>IF(U$119=0,0,U$119/NFM_fec!U$119)</f>
        <v>0</v>
      </c>
      <c r="V257" s="276">
        <f>IF(V$119=0,0,V$119/NFM_fec!V$119)</f>
        <v>0</v>
      </c>
      <c r="W257" s="276">
        <f>IF(W$119=0,0,W$119/NFM_fec!W$119)</f>
        <v>0</v>
      </c>
      <c r="DA257" s="77"/>
    </row>
    <row r="258" spans="1:105" ht="12" customHeight="1" x14ac:dyDescent="0.25">
      <c r="A258" s="56" t="s">
        <v>96</v>
      </c>
      <c r="B258" s="277">
        <f>IF(B$120=0,0,B$120/NFM_fec!B$120)</f>
        <v>1.1928606472307262</v>
      </c>
      <c r="C258" s="277">
        <f>IF(C$120=0,0,C$120/NFM_fec!C$120)</f>
        <v>1.0466176429797207</v>
      </c>
      <c r="D258" s="277">
        <f>IF(D$120=0,0,D$120/NFM_fec!D$120)</f>
        <v>0.97192938044174515</v>
      </c>
      <c r="E258" s="277">
        <f>IF(E$120=0,0,E$120/NFM_fec!E$120)</f>
        <v>0.78296994150951948</v>
      </c>
      <c r="F258" s="277">
        <f>IF(F$120=0,0,F$120/NFM_fec!F$120)</f>
        <v>0.80093538925567875</v>
      </c>
      <c r="G258" s="277">
        <f>IF(G$120=0,0,G$120/NFM_fec!G$120)</f>
        <v>0.9983679152828312</v>
      </c>
      <c r="H258" s="277">
        <f>IF(H$120=0,0,H$120/NFM_fec!H$120)</f>
        <v>0.87840473497727889</v>
      </c>
      <c r="I258" s="277">
        <f>IF(I$120=0,0,I$120/NFM_fec!I$120)</f>
        <v>0.75561615835885698</v>
      </c>
      <c r="J258" s="277">
        <f>IF(J$120=0,0,J$120/NFM_fec!J$120)</f>
        <v>0.8812375954140923</v>
      </c>
      <c r="K258" s="277">
        <f>IF(K$120=0,0,K$120/NFM_fec!K$120)</f>
        <v>1.2715645994763982</v>
      </c>
      <c r="L258" s="277">
        <f>IF(L$120=0,0,L$120/NFM_fec!L$120)</f>
        <v>0.77960721580973513</v>
      </c>
      <c r="M258" s="277">
        <f>IF(M$120=0,0,M$120/NFM_fec!M$120)</f>
        <v>0.86489642556507429</v>
      </c>
      <c r="N258" s="277">
        <f>IF(N$120=0,0,N$120/NFM_fec!N$120)</f>
        <v>0.98552767938201635</v>
      </c>
      <c r="O258" s="277">
        <f>IF(O$120=0,0,O$120/NFM_fec!O$120)</f>
        <v>0.98389098315452095</v>
      </c>
      <c r="P258" s="277">
        <f>IF(P$120=0,0,P$120/NFM_fec!P$120)</f>
        <v>0.90405745946582305</v>
      </c>
      <c r="Q258" s="277">
        <f>IF(Q$120=0,0,Q$120/NFM_fec!Q$120)</f>
        <v>0.99338330955893128</v>
      </c>
      <c r="R258" s="277">
        <f>IF(R$120=0,0,R$120/NFM_fec!R$120)</f>
        <v>1.0337621620231705</v>
      </c>
      <c r="S258" s="277">
        <f>IF(S$120=0,0,S$120/NFM_fec!S$120)</f>
        <v>1.0133774924141461</v>
      </c>
      <c r="T258" s="277">
        <f>IF(T$120=0,0,T$120/NFM_fec!T$120)</f>
        <v>0.97433972286995041</v>
      </c>
      <c r="U258" s="277">
        <f>IF(U$120=0,0,U$120/NFM_fec!U$120)</f>
        <v>0.93766485469913596</v>
      </c>
      <c r="V258" s="277">
        <f>IF(V$120=0,0,V$120/NFM_fec!V$120)</f>
        <v>0.81722925114514511</v>
      </c>
      <c r="W258" s="277">
        <f>IF(W$120=0,0,W$120/NFM_fec!W$120)</f>
        <v>0.86979866578005427</v>
      </c>
      <c r="DA258" s="78"/>
    </row>
    <row r="259" spans="1:105" ht="12" customHeight="1" x14ac:dyDescent="0.25">
      <c r="A259" s="203" t="s">
        <v>604</v>
      </c>
      <c r="B259" s="278">
        <f>IF(B$126=0,0,B$126/NFM_fec!B$126)</f>
        <v>1.6155413021164158</v>
      </c>
      <c r="C259" s="278">
        <f>IF(C$126=0,0,C$126/NFM_fec!C$126)</f>
        <v>1.2042083205017853</v>
      </c>
      <c r="D259" s="278">
        <f>IF(D$126=0,0,D$126/NFM_fec!D$126)</f>
        <v>1.6362252235857879</v>
      </c>
      <c r="E259" s="278">
        <f>IF(E$126=0,0,E$126/NFM_fec!E$126)</f>
        <v>0.92351201887794976</v>
      </c>
      <c r="F259" s="278">
        <f>IF(F$126=0,0,F$126/NFM_fec!F$126)</f>
        <v>0.945106439156712</v>
      </c>
      <c r="G259" s="278">
        <f>IF(G$126=0,0,G$126/NFM_fec!G$126)</f>
        <v>1.6711341195611966</v>
      </c>
      <c r="H259" s="278">
        <f>IF(H$126=0,0,H$126/NFM_fec!H$126)</f>
        <v>1.0758855115956665</v>
      </c>
      <c r="I259" s="278">
        <f>IF(I$126=0,0,I$126/NFM_fec!I$126)</f>
        <v>0.92033911692454662</v>
      </c>
      <c r="J259" s="278">
        <f>IF(J$126=0,0,J$126/NFM_fec!J$126)</f>
        <v>1.0665758032863308</v>
      </c>
      <c r="K259" s="278">
        <f>IF(K$126=0,0,K$126/NFM_fec!K$126)</f>
        <v>1.4058974290935198</v>
      </c>
      <c r="L259" s="278">
        <f>IF(L$126=0,0,L$126/NFM_fec!L$126)</f>
        <v>0.85758151778106573</v>
      </c>
      <c r="M259" s="278">
        <f>IF(M$126=0,0,M$126/NFM_fec!M$126)</f>
        <v>0.91851714357066849</v>
      </c>
      <c r="N259" s="278">
        <f>IF(N$126=0,0,N$126/NFM_fec!N$126)</f>
        <v>1.0322621842810069</v>
      </c>
      <c r="O259" s="278">
        <f>IF(O$126=0,0,O$126/NFM_fec!O$126)</f>
        <v>1.0671582558519399</v>
      </c>
      <c r="P259" s="278">
        <f>IF(P$126=0,0,P$126/NFM_fec!P$126)</f>
        <v>0.96118526265480564</v>
      </c>
      <c r="Q259" s="278">
        <f>IF(Q$126=0,0,Q$126/NFM_fec!Q$126)</f>
        <v>1.0147071605714526</v>
      </c>
      <c r="R259" s="278">
        <f>IF(R$126=0,0,R$126/NFM_fec!R$126)</f>
        <v>1.0642567435088306</v>
      </c>
      <c r="S259" s="278">
        <f>IF(S$126=0,0,S$126/NFM_fec!S$126)</f>
        <v>1.0322337088790143</v>
      </c>
      <c r="T259" s="278">
        <f>IF(T$126=0,0,T$126/NFM_fec!T$126)</f>
        <v>0.99789286317092329</v>
      </c>
      <c r="U259" s="278">
        <f>IF(U$126=0,0,U$126/NFM_fec!U$126)</f>
        <v>0.95818180754421689</v>
      </c>
      <c r="V259" s="278">
        <f>IF(V$126=0,0,V$126/NFM_fec!V$126)</f>
        <v>0.82641550666586983</v>
      </c>
      <c r="W259" s="278">
        <f>IF(W$126=0,0,W$126/NFM_fec!W$126)</f>
        <v>0.88012164234167123</v>
      </c>
      <c r="DA259" s="79"/>
    </row>
    <row r="260" spans="1:105" ht="12" customHeight="1" x14ac:dyDescent="0.25">
      <c r="A260" s="203" t="s">
        <v>615</v>
      </c>
      <c r="B260" s="278">
        <f>IF(B$134=0,0,B$134/NFM_fec!B$134)</f>
        <v>1.615541302116416</v>
      </c>
      <c r="C260" s="278">
        <f>IF(C$134=0,0,C$134/NFM_fec!C$134)</f>
        <v>1.2042083205017855</v>
      </c>
      <c r="D260" s="278">
        <f>IF(D$134=0,0,D$134/NFM_fec!D$134)</f>
        <v>1.1170593936714852</v>
      </c>
      <c r="E260" s="278">
        <f>IF(E$134=0,0,E$134/NFM_fec!E$134)</f>
        <v>0.92351201887795009</v>
      </c>
      <c r="F260" s="278">
        <f>IF(F$134=0,0,F$134/NFM_fec!F$134)</f>
        <v>0.94510643915671189</v>
      </c>
      <c r="G260" s="278">
        <f>IF(G$134=0,0,G$134/NFM_fec!G$134)</f>
        <v>1.1679713022687666</v>
      </c>
      <c r="H260" s="278">
        <f>IF(H$134=0,0,H$134/NFM_fec!H$134)</f>
        <v>1.0385719381690299</v>
      </c>
      <c r="I260" s="278">
        <f>IF(I$134=0,0,I$134/NFM_fec!I$134)</f>
        <v>0.90383834699324306</v>
      </c>
      <c r="J260" s="278">
        <f>IF(J$134=0,0,J$134/NFM_fec!J$134)</f>
        <v>1.0331490081247607</v>
      </c>
      <c r="K260" s="278">
        <f>IF(K$134=0,0,K$134/NFM_fec!K$134)</f>
        <v>1.3805308468257158</v>
      </c>
      <c r="L260" s="278">
        <f>IF(L$134=0,0,L$134/NFM_fec!L$134)</f>
        <v>0.84922682485452916</v>
      </c>
      <c r="M260" s="278">
        <f>IF(M$134=0,0,M$134/NFM_fec!M$134)</f>
        <v>0.9056295831484471</v>
      </c>
      <c r="N260" s="278">
        <f>IF(N$134=0,0,N$134/NFM_fec!N$134)</f>
        <v>1.0229994265481375</v>
      </c>
      <c r="O260" s="278">
        <f>IF(O$134=0,0,O$134/NFM_fec!O$134)</f>
        <v>1.0321480475127407</v>
      </c>
      <c r="P260" s="278">
        <f>IF(P$134=0,0,P$134/NFM_fec!P$134)</f>
        <v>0.93442068194725536</v>
      </c>
      <c r="Q260" s="278">
        <f>IF(Q$134=0,0,Q$134/NFM_fec!Q$134)</f>
        <v>1.0147071605714528</v>
      </c>
      <c r="R260" s="278">
        <f>IF(R$134=0,0,R$134/NFM_fec!R$134)</f>
        <v>1.0517493158964994</v>
      </c>
      <c r="S260" s="278">
        <f>IF(S$134=0,0,S$134/NFM_fec!S$134)</f>
        <v>1.031828828733159</v>
      </c>
      <c r="T260" s="278">
        <f>IF(T$134=0,0,T$134/NFM_fec!T$134)</f>
        <v>0.99694934183110895</v>
      </c>
      <c r="U260" s="278">
        <f>IF(U$134=0,0,U$134/NFM_fec!U$134)</f>
        <v>0.95767006457542725</v>
      </c>
      <c r="V260" s="278">
        <f>IF(V$134=0,0,V$134/NFM_fec!V$134)</f>
        <v>0.82641550666586971</v>
      </c>
      <c r="W260" s="278">
        <f>IF(W$134=0,0,W$134/NFM_fec!W$134)</f>
        <v>0.88012164234167067</v>
      </c>
      <c r="DA260" s="79"/>
    </row>
    <row r="261" spans="1:105" ht="12" customHeight="1" x14ac:dyDescent="0.25">
      <c r="A261" s="41" t="s">
        <v>625</v>
      </c>
      <c r="B261" s="279">
        <f>IF(B$141=0,0,B$141/NFM_fec!B$141)</f>
        <v>2.3096499220066349</v>
      </c>
      <c r="C261" s="279">
        <f>IF(C$141=0,0,C$141/NFM_fec!C$141)</f>
        <v>2.1749557336871264</v>
      </c>
      <c r="D261" s="279">
        <f>IF(D$141=0,0,D$141/NFM_fec!D$141)</f>
        <v>2.6354503546942278</v>
      </c>
      <c r="E261" s="279">
        <f>IF(E$141=0,0,E$141/NFM_fec!E$141)</f>
        <v>2.1152456752524094</v>
      </c>
      <c r="F261" s="279">
        <f>IF(F$141=0,0,F$141/NFM_fec!F$141)</f>
        <v>2.116864478756896</v>
      </c>
      <c r="G261" s="279">
        <f>IF(G$141=0,0,G$141/NFM_fec!G$141)</f>
        <v>1.8829498183654889</v>
      </c>
      <c r="H261" s="279">
        <f>IF(H$141=0,0,H$141/NFM_fec!H$141)</f>
        <v>2.1848185908892348</v>
      </c>
      <c r="I261" s="279">
        <f>IF(I$141=0,0,I$141/NFM_fec!I$141)</f>
        <v>2.1220442913744817</v>
      </c>
      <c r="J261" s="279">
        <f>IF(J$141=0,0,J$141/NFM_fec!J$141)</f>
        <v>2.1661309616495266</v>
      </c>
      <c r="K261" s="279">
        <f>IF(K$141=0,0,K$141/NFM_fec!K$141)</f>
        <v>2.2165591035650047</v>
      </c>
      <c r="L261" s="279">
        <f>IF(L$141=0,0,L$141/NFM_fec!L$141)</f>
        <v>2.0559003347370393</v>
      </c>
      <c r="M261" s="279">
        <f>IF(M$141=0,0,M$141/NFM_fec!M$141)</f>
        <v>1.7229704047217231</v>
      </c>
      <c r="N261" s="279">
        <f>IF(N$141=0,0,N$141/NFM_fec!N$141)</f>
        <v>1.8912076785328118</v>
      </c>
      <c r="O261" s="279">
        <f>IF(O$141=0,0,O$141/NFM_fec!O$141)</f>
        <v>2.035093142942519</v>
      </c>
      <c r="P261" s="279">
        <f>IF(P$141=0,0,P$141/NFM_fec!P$141)</f>
        <v>1.9889085367419117</v>
      </c>
      <c r="Q261" s="279">
        <f>IF(Q$141=0,0,Q$141/NFM_fec!Q$141)</f>
        <v>2.0099742798946396</v>
      </c>
      <c r="R261" s="279">
        <f>IF(R$141=0,0,R$141/NFM_fec!R$141)</f>
        <v>2.013447175192391</v>
      </c>
      <c r="S261" s="279">
        <f>IF(S$141=0,0,S$141/NFM_fec!S$141)</f>
        <v>2.0752997621395135</v>
      </c>
      <c r="T261" s="279">
        <f>IF(T$141=0,0,T$141/NFM_fec!T$141)</f>
        <v>2.0085026140625906</v>
      </c>
      <c r="U261" s="279">
        <f>IF(U$141=0,0,U$141/NFM_fec!U$141)</f>
        <v>1.7362519131024707</v>
      </c>
      <c r="V261" s="279">
        <f>IF(V$141=0,0,V$141/NFM_fec!V$141)</f>
        <v>1.3798739962468163</v>
      </c>
      <c r="W261" s="279">
        <f>IF(W$141=0,0,W$141/NFM_fec!W$141)</f>
        <v>1.59619851416354</v>
      </c>
      <c r="DA261" s="82"/>
    </row>
  </sheetData>
  <pageMargins left="0.39370078740157483" right="0.39370078740157483" top="0.39370078740157483" bottom="0.39370078740157483" header="0.31496062992125978" footer="0.31496062992125978"/>
  <pageSetup paperSize="9" scale="28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0.39997558519241921"/>
    <pageSetUpPr fitToPage="1"/>
  </sheetPr>
  <dimension ref="A1:DA103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Chemical industry"</f>
        <v>FR: Chemical industry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f t="shared" ref="B3:W3" si="0">SUM(B4,B7)</f>
        <v>30451.02088769617</v>
      </c>
      <c r="C3" s="205">
        <f t="shared" si="0"/>
        <v>30452.650027195261</v>
      </c>
      <c r="D3" s="205">
        <f t="shared" si="0"/>
        <v>28733.117297821511</v>
      </c>
      <c r="E3" s="205">
        <f t="shared" si="0"/>
        <v>28917.283120376596</v>
      </c>
      <c r="F3" s="205">
        <f t="shared" si="0"/>
        <v>28422.884888461358</v>
      </c>
      <c r="G3" s="205">
        <f t="shared" si="0"/>
        <v>29292.72510837096</v>
      </c>
      <c r="H3" s="205">
        <f t="shared" si="0"/>
        <v>30161.076787290382</v>
      </c>
      <c r="I3" s="205">
        <f t="shared" si="0"/>
        <v>29855.941216281542</v>
      </c>
      <c r="J3" s="205">
        <f t="shared" si="0"/>
        <v>28930.355568615931</v>
      </c>
      <c r="K3" s="205">
        <f t="shared" si="0"/>
        <v>27930.446070579863</v>
      </c>
      <c r="L3" s="205">
        <f t="shared" si="0"/>
        <v>27266.317590336461</v>
      </c>
      <c r="M3" s="205">
        <f t="shared" si="0"/>
        <v>28640.796717458084</v>
      </c>
      <c r="N3" s="205">
        <f t="shared" si="0"/>
        <v>28395.793518584753</v>
      </c>
      <c r="O3" s="205">
        <f t="shared" si="0"/>
        <v>30141.699993909737</v>
      </c>
      <c r="P3" s="205">
        <f t="shared" si="0"/>
        <v>30070.11402381651</v>
      </c>
      <c r="Q3" s="205">
        <f t="shared" si="0"/>
        <v>32006.999999999996</v>
      </c>
      <c r="R3" s="205">
        <f t="shared" si="0"/>
        <v>31301.172935921284</v>
      </c>
      <c r="S3" s="205">
        <f t="shared" si="0"/>
        <v>32736.489167526386</v>
      </c>
      <c r="T3" s="205">
        <f t="shared" si="0"/>
        <v>31999.13414802133</v>
      </c>
      <c r="U3" s="205">
        <f t="shared" si="0"/>
        <v>32761.534725594945</v>
      </c>
      <c r="V3" s="205">
        <f t="shared" si="0"/>
        <v>31038.804394941671</v>
      </c>
      <c r="W3" s="205">
        <f t="shared" si="0"/>
        <v>33122.189674795227</v>
      </c>
      <c r="DA3" s="112"/>
    </row>
    <row r="4" spans="1:105" ht="12" customHeight="1" x14ac:dyDescent="0.25">
      <c r="A4" s="50" t="s">
        <v>939</v>
      </c>
      <c r="B4" s="243">
        <f t="shared" ref="B4:W4" si="1">SUM(B5:B6)</f>
        <v>18141.007407773828</v>
      </c>
      <c r="C4" s="243">
        <f t="shared" si="1"/>
        <v>17024.234000120869</v>
      </c>
      <c r="D4" s="243">
        <f t="shared" si="1"/>
        <v>15155.994985453082</v>
      </c>
      <c r="E4" s="243">
        <f t="shared" si="1"/>
        <v>14757.785868330126</v>
      </c>
      <c r="F4" s="243">
        <f t="shared" si="1"/>
        <v>14926.022628372499</v>
      </c>
      <c r="G4" s="243">
        <f t="shared" si="1"/>
        <v>15430.227073647329</v>
      </c>
      <c r="H4" s="243">
        <f t="shared" si="1"/>
        <v>15112.53309796999</v>
      </c>
      <c r="I4" s="243">
        <f t="shared" si="1"/>
        <v>15731.519975936491</v>
      </c>
      <c r="J4" s="243">
        <f t="shared" si="1"/>
        <v>15923.974644221489</v>
      </c>
      <c r="K4" s="243">
        <f t="shared" si="1"/>
        <v>15435.026119363923</v>
      </c>
      <c r="L4" s="243">
        <f t="shared" si="1"/>
        <v>15056.249675981131</v>
      </c>
      <c r="M4" s="243">
        <f t="shared" si="1"/>
        <v>16290.026598486565</v>
      </c>
      <c r="N4" s="243">
        <f t="shared" si="1"/>
        <v>16353.769583746383</v>
      </c>
      <c r="O4" s="243">
        <f t="shared" si="1"/>
        <v>17958.139629306319</v>
      </c>
      <c r="P4" s="243">
        <f t="shared" si="1"/>
        <v>18416.81927174496</v>
      </c>
      <c r="Q4" s="243">
        <f t="shared" si="1"/>
        <v>19594.999999999996</v>
      </c>
      <c r="R4" s="243">
        <f t="shared" si="1"/>
        <v>18852.532407453466</v>
      </c>
      <c r="S4" s="243">
        <f t="shared" si="1"/>
        <v>20371.399095309898</v>
      </c>
      <c r="T4" s="243">
        <f t="shared" si="1"/>
        <v>19611.547316842789</v>
      </c>
      <c r="U4" s="243">
        <f t="shared" si="1"/>
        <v>20300.145701796984</v>
      </c>
      <c r="V4" s="243">
        <f t="shared" si="1"/>
        <v>18825.502723280752</v>
      </c>
      <c r="W4" s="243">
        <f t="shared" si="1"/>
        <v>22143.963281526943</v>
      </c>
      <c r="DA4" s="83"/>
    </row>
    <row r="5" spans="1:105" ht="12" customHeight="1" x14ac:dyDescent="0.25">
      <c r="A5" s="99" t="s">
        <v>57</v>
      </c>
      <c r="B5" s="284">
        <v>3061.0950049107792</v>
      </c>
      <c r="C5" s="284">
        <v>3953.8358508561992</v>
      </c>
      <c r="D5" s="284">
        <v>4145.095701747402</v>
      </c>
      <c r="E5" s="284">
        <v>5112.8488127121964</v>
      </c>
      <c r="F5" s="284">
        <v>5141.9091185051257</v>
      </c>
      <c r="G5" s="284">
        <v>5228.0352500428689</v>
      </c>
      <c r="H5" s="284">
        <v>5748.8168340636239</v>
      </c>
      <c r="I5" s="284">
        <v>5865.366874712664</v>
      </c>
      <c r="J5" s="284">
        <v>5901.1353762093577</v>
      </c>
      <c r="K5" s="284">
        <v>5645.7289935926274</v>
      </c>
      <c r="L5" s="284">
        <v>6018.3395868008247</v>
      </c>
      <c r="M5" s="284">
        <v>6705.6775976832942</v>
      </c>
      <c r="N5" s="284">
        <v>6248.9517680368735</v>
      </c>
      <c r="O5" s="284">
        <v>7353.7207364595688</v>
      </c>
      <c r="P5" s="284">
        <v>5845.4536425570486</v>
      </c>
      <c r="Q5" s="284">
        <v>6617.7702557937464</v>
      </c>
      <c r="R5" s="284">
        <v>6292.2746489445954</v>
      </c>
      <c r="S5" s="284">
        <v>8044.5064746600892</v>
      </c>
      <c r="T5" s="284">
        <v>8130.3875848570979</v>
      </c>
      <c r="U5" s="284">
        <v>7792.1994012708356</v>
      </c>
      <c r="V5" s="284">
        <v>5167.5464369528718</v>
      </c>
      <c r="W5" s="284">
        <v>6896.0656954031456</v>
      </c>
      <c r="DA5" s="94" t="s">
        <v>940</v>
      </c>
    </row>
    <row r="6" spans="1:105" ht="12" customHeight="1" x14ac:dyDescent="0.25">
      <c r="A6" s="99" t="s">
        <v>47</v>
      </c>
      <c r="B6" s="284">
        <v>15079.91240286305</v>
      </c>
      <c r="C6" s="284">
        <v>13070.398149264671</v>
      </c>
      <c r="D6" s="284">
        <v>11010.899283705679</v>
      </c>
      <c r="E6" s="284">
        <v>9644.9370556179292</v>
      </c>
      <c r="F6" s="284">
        <v>9784.1135098673731</v>
      </c>
      <c r="G6" s="284">
        <v>10202.19182360446</v>
      </c>
      <c r="H6" s="284">
        <v>9363.7162639063663</v>
      </c>
      <c r="I6" s="284">
        <v>9866.1531012238265</v>
      </c>
      <c r="J6" s="284">
        <v>10022.839268012131</v>
      </c>
      <c r="K6" s="284">
        <v>9789.2971257712961</v>
      </c>
      <c r="L6" s="284">
        <v>9037.9100891803064</v>
      </c>
      <c r="M6" s="284">
        <v>9584.3490008032713</v>
      </c>
      <c r="N6" s="284">
        <v>10104.81781570951</v>
      </c>
      <c r="O6" s="284">
        <v>10604.41889284675</v>
      </c>
      <c r="P6" s="284">
        <v>12571.365629187911</v>
      </c>
      <c r="Q6" s="284">
        <v>12977.22974420625</v>
      </c>
      <c r="R6" s="284">
        <v>12560.257758508869</v>
      </c>
      <c r="S6" s="284">
        <v>12326.892620649811</v>
      </c>
      <c r="T6" s="284">
        <v>11481.15973198569</v>
      </c>
      <c r="U6" s="284">
        <v>12507.94630052615</v>
      </c>
      <c r="V6" s="284">
        <v>13657.956286327881</v>
      </c>
      <c r="W6" s="284">
        <v>15247.8975861238</v>
      </c>
      <c r="DA6" s="94" t="s">
        <v>941</v>
      </c>
    </row>
    <row r="7" spans="1:105" ht="12" customHeight="1" x14ac:dyDescent="0.25">
      <c r="A7" s="49" t="s">
        <v>48</v>
      </c>
      <c r="B7" s="244">
        <v>12310.01347992234</v>
      </c>
      <c r="C7" s="244">
        <v>13428.416027074391</v>
      </c>
      <c r="D7" s="244">
        <v>13577.12231236843</v>
      </c>
      <c r="E7" s="244">
        <v>14159.497252046471</v>
      </c>
      <c r="F7" s="244">
        <v>13496.862260088859</v>
      </c>
      <c r="G7" s="244">
        <v>13862.498034723631</v>
      </c>
      <c r="H7" s="244">
        <v>15048.54368932039</v>
      </c>
      <c r="I7" s="244">
        <v>14124.421240345049</v>
      </c>
      <c r="J7" s="244">
        <v>13006.38092439444</v>
      </c>
      <c r="K7" s="244">
        <v>12495.419951215939</v>
      </c>
      <c r="L7" s="244">
        <v>12210.06791435533</v>
      </c>
      <c r="M7" s="244">
        <v>12350.770118971521</v>
      </c>
      <c r="N7" s="244">
        <v>12042.023934838369</v>
      </c>
      <c r="O7" s="244">
        <v>12183.56036460342</v>
      </c>
      <c r="P7" s="244">
        <v>11653.29475207155</v>
      </c>
      <c r="Q7" s="244">
        <v>12412</v>
      </c>
      <c r="R7" s="244">
        <v>12448.64052846782</v>
      </c>
      <c r="S7" s="244">
        <v>12365.09007221649</v>
      </c>
      <c r="T7" s="244">
        <v>12387.58683117854</v>
      </c>
      <c r="U7" s="244">
        <v>12461.389023797959</v>
      </c>
      <c r="V7" s="244">
        <v>12213.30167166092</v>
      </c>
      <c r="W7" s="244">
        <v>10978.22639326828</v>
      </c>
      <c r="DA7" s="84" t="s">
        <v>942</v>
      </c>
    </row>
    <row r="8" spans="1:105" ht="12" customHeight="1" x14ac:dyDescent="0.25">
      <c r="A8" s="201"/>
      <c r="B8" s="201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DA8" s="173"/>
    </row>
    <row r="9" spans="1:105" ht="12" customHeight="1" x14ac:dyDescent="0.25">
      <c r="A9" s="30" t="s">
        <v>439</v>
      </c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DA9" s="112"/>
    </row>
    <row r="10" spans="1:105" ht="12" customHeight="1" x14ac:dyDescent="0.25">
      <c r="A10" s="50" t="s">
        <v>943</v>
      </c>
      <c r="B10" s="243">
        <v>6720.6208790647852</v>
      </c>
      <c r="C10" s="243">
        <v>7019.5907618726014</v>
      </c>
      <c r="D10" s="243">
        <v>6615.161878968177</v>
      </c>
      <c r="E10" s="243">
        <v>8116.0829447118294</v>
      </c>
      <c r="F10" s="243">
        <v>7662.9698176591619</v>
      </c>
      <c r="G10" s="243">
        <v>7739.838176157411</v>
      </c>
      <c r="H10" s="243">
        <v>7941.8542694122361</v>
      </c>
      <c r="I10" s="243">
        <v>7991.3244460525448</v>
      </c>
      <c r="J10" s="243">
        <v>8182.0788198894124</v>
      </c>
      <c r="K10" s="243">
        <v>7566.9425483109571</v>
      </c>
      <c r="L10" s="243">
        <v>7270.5726685180416</v>
      </c>
      <c r="M10" s="243">
        <v>8678.6260379162431</v>
      </c>
      <c r="N10" s="243">
        <v>8399.4919154213694</v>
      </c>
      <c r="O10" s="243">
        <v>10882.960684421299</v>
      </c>
      <c r="P10" s="243">
        <v>9565.5420789032505</v>
      </c>
      <c r="Q10" s="243">
        <v>11010.88523111105</v>
      </c>
      <c r="R10" s="243">
        <v>10324.19443697862</v>
      </c>
      <c r="S10" s="243">
        <v>10099.333465883181</v>
      </c>
      <c r="T10" s="243">
        <v>9620.9812717681398</v>
      </c>
      <c r="U10" s="243">
        <v>9323.3248904371521</v>
      </c>
      <c r="V10" s="243">
        <v>8353.4199544840631</v>
      </c>
      <c r="W10" s="243">
        <v>8744.1797789757056</v>
      </c>
      <c r="DA10" s="83" t="s">
        <v>944</v>
      </c>
    </row>
    <row r="11" spans="1:105" ht="12" customHeight="1" x14ac:dyDescent="0.25">
      <c r="A11" s="107" t="s">
        <v>945</v>
      </c>
      <c r="B11" s="284">
        <v>13592.184912270841</v>
      </c>
      <c r="C11" s="284">
        <v>10271.501368085581</v>
      </c>
      <c r="D11" s="284">
        <v>7712.0951524458769</v>
      </c>
      <c r="E11" s="284">
        <v>6944.2207540865102</v>
      </c>
      <c r="F11" s="284">
        <v>6088.2700452283007</v>
      </c>
      <c r="G11" s="284">
        <v>6020.4804196167397</v>
      </c>
      <c r="H11" s="284">
        <v>4549.0553437652943</v>
      </c>
      <c r="I11" s="284">
        <v>4941.7344995932654</v>
      </c>
      <c r="J11" s="284">
        <v>5775.0842364688924</v>
      </c>
      <c r="K11" s="284">
        <v>4648.3785946931994</v>
      </c>
      <c r="L11" s="284">
        <v>4193.9909899017948</v>
      </c>
      <c r="M11" s="284">
        <v>5364.4730277684212</v>
      </c>
      <c r="N11" s="284">
        <v>5836.5717542283728</v>
      </c>
      <c r="O11" s="284">
        <v>6060.6361736657564</v>
      </c>
      <c r="P11" s="284">
        <v>9074.9183238207879</v>
      </c>
      <c r="Q11" s="284">
        <v>8966.0777257297868</v>
      </c>
      <c r="R11" s="284">
        <v>8803.3303300156003</v>
      </c>
      <c r="S11" s="284">
        <v>5226.3644931184426</v>
      </c>
      <c r="T11" s="284">
        <v>4123.0853094755084</v>
      </c>
      <c r="U11" s="284">
        <v>4341.9114690526467</v>
      </c>
      <c r="V11" s="284">
        <v>8865.5211380374949</v>
      </c>
      <c r="W11" s="284">
        <v>8101.8203979280861</v>
      </c>
      <c r="DA11" s="94" t="s">
        <v>946</v>
      </c>
    </row>
    <row r="12" spans="1:105" ht="12" customHeight="1" x14ac:dyDescent="0.25">
      <c r="A12" s="49" t="s">
        <v>947</v>
      </c>
      <c r="B12" s="244">
        <v>3364.073976053643</v>
      </c>
      <c r="C12" s="244">
        <v>2967.5112028375102</v>
      </c>
      <c r="D12" s="244">
        <v>2697.0442096590268</v>
      </c>
      <c r="E12" s="244">
        <v>2797.729873936039</v>
      </c>
      <c r="F12" s="244">
        <v>2503.686543338164</v>
      </c>
      <c r="G12" s="244">
        <v>2554.5199088009981</v>
      </c>
      <c r="H12" s="244">
        <v>2587.6905284630529</v>
      </c>
      <c r="I12" s="244">
        <v>2395.3482527191218</v>
      </c>
      <c r="J12" s="244">
        <v>2244.7034343820951</v>
      </c>
      <c r="K12" s="244">
        <v>2005.5183684171659</v>
      </c>
      <c r="L12" s="244">
        <v>1873.2522282014929</v>
      </c>
      <c r="M12" s="244">
        <v>2004.7290596060011</v>
      </c>
      <c r="N12" s="244">
        <v>2019.6424430035349</v>
      </c>
      <c r="O12" s="244">
        <v>2108.2267964294019</v>
      </c>
      <c r="P12" s="244">
        <v>2783.321860638277</v>
      </c>
      <c r="Q12" s="244">
        <v>3080.349076754655</v>
      </c>
      <c r="R12" s="244">
        <v>3100.3687383110641</v>
      </c>
      <c r="S12" s="244">
        <v>2028.768092776158</v>
      </c>
      <c r="T12" s="244">
        <v>2036.7706726150259</v>
      </c>
      <c r="U12" s="244">
        <v>1960.0442947534891</v>
      </c>
      <c r="V12" s="244">
        <v>2397.189717150236</v>
      </c>
      <c r="W12" s="244">
        <v>1776.750354106116</v>
      </c>
      <c r="DA12" s="84" t="s">
        <v>948</v>
      </c>
    </row>
    <row r="13" spans="1:105" ht="12" customHeight="1" x14ac:dyDescent="0.25">
      <c r="A13" s="201"/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DA13" s="173"/>
    </row>
    <row r="14" spans="1:105" ht="12" customHeight="1" x14ac:dyDescent="0.25">
      <c r="A14" s="30" t="s">
        <v>447</v>
      </c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DA14" s="112"/>
    </row>
    <row r="15" spans="1:105" ht="12" customHeight="1" x14ac:dyDescent="0.25">
      <c r="A15" s="50" t="s">
        <v>943</v>
      </c>
      <c r="B15" s="243">
        <v>8467.356532294205</v>
      </c>
      <c r="C15" s="243">
        <v>7673.1868479749764</v>
      </c>
      <c r="D15" s="243">
        <v>7673.1868479749764</v>
      </c>
      <c r="E15" s="243">
        <v>9261.5262166134344</v>
      </c>
      <c r="F15" s="243">
        <v>9261.5262166134344</v>
      </c>
      <c r="G15" s="243">
        <v>8467.356532294205</v>
      </c>
      <c r="H15" s="243">
        <v>8467.356532294205</v>
      </c>
      <c r="I15" s="243">
        <v>8467.356532294205</v>
      </c>
      <c r="J15" s="243">
        <v>9261.5262166134344</v>
      </c>
      <c r="K15" s="243">
        <v>8467.356532294205</v>
      </c>
      <c r="L15" s="243">
        <v>7673.1868479749764</v>
      </c>
      <c r="M15" s="243">
        <v>9261.5262166134344</v>
      </c>
      <c r="N15" s="243">
        <v>9261.5262166134344</v>
      </c>
      <c r="O15" s="243">
        <v>11644.035269571121</v>
      </c>
      <c r="P15" s="243">
        <v>10849.86558525189</v>
      </c>
      <c r="Q15" s="243">
        <v>11644.035269571121</v>
      </c>
      <c r="R15" s="243">
        <v>11644.035269571121</v>
      </c>
      <c r="S15" s="243">
        <v>11644.035269571121</v>
      </c>
      <c r="T15" s="243">
        <v>10849.86558525189</v>
      </c>
      <c r="U15" s="243">
        <v>10849.86558525189</v>
      </c>
      <c r="V15" s="243">
        <v>10055.69590093266</v>
      </c>
      <c r="W15" s="243">
        <v>10055.69590093266</v>
      </c>
      <c r="DA15" s="83" t="s">
        <v>949</v>
      </c>
    </row>
    <row r="16" spans="1:105" ht="12" customHeight="1" x14ac:dyDescent="0.25">
      <c r="A16" s="107" t="s">
        <v>945</v>
      </c>
      <c r="B16" s="284">
        <v>15102.427680300931</v>
      </c>
      <c r="C16" s="284">
        <v>13576.22699539498</v>
      </c>
      <c r="D16" s="284">
        <v>13576.22699539498</v>
      </c>
      <c r="E16" s="284">
        <v>12050.026310489029</v>
      </c>
      <c r="F16" s="284">
        <v>12050.026310489029</v>
      </c>
      <c r="G16" s="284">
        <v>10523.825625583069</v>
      </c>
      <c r="H16" s="284">
        <v>10523.825625583069</v>
      </c>
      <c r="I16" s="284">
        <v>8997.6249406771167</v>
      </c>
      <c r="J16" s="284">
        <v>8997.6249406771167</v>
      </c>
      <c r="K16" s="284">
        <v>7471.4242557711614</v>
      </c>
      <c r="L16" s="284">
        <v>7471.4242557711614</v>
      </c>
      <c r="M16" s="284">
        <v>5945.2235708652061</v>
      </c>
      <c r="N16" s="284">
        <v>7471.4242557711614</v>
      </c>
      <c r="O16" s="284">
        <v>7471.4242557711614</v>
      </c>
      <c r="P16" s="284">
        <v>10523.825625583069</v>
      </c>
      <c r="Q16" s="284">
        <v>10523.825625583069</v>
      </c>
      <c r="R16" s="284">
        <v>10523.825625583069</v>
      </c>
      <c r="S16" s="284">
        <v>8997.6249406771167</v>
      </c>
      <c r="T16" s="284">
        <v>8997.6249406771167</v>
      </c>
      <c r="U16" s="284">
        <v>7471.4242557711614</v>
      </c>
      <c r="V16" s="284">
        <v>10523.825625583069</v>
      </c>
      <c r="W16" s="284">
        <v>8997.6249406771167</v>
      </c>
      <c r="DA16" s="94" t="s">
        <v>950</v>
      </c>
    </row>
    <row r="17" spans="1:105" ht="12" customHeight="1" x14ac:dyDescent="0.25">
      <c r="A17" s="49" t="s">
        <v>947</v>
      </c>
      <c r="B17" s="244">
        <v>3760.082195615159</v>
      </c>
      <c r="C17" s="244">
        <v>3760.082195615159</v>
      </c>
      <c r="D17" s="244">
        <v>3384.9515649003538</v>
      </c>
      <c r="E17" s="244">
        <v>3384.9515649003538</v>
      </c>
      <c r="F17" s="244">
        <v>3009.82093418555</v>
      </c>
      <c r="G17" s="244">
        <v>3009.82093418555</v>
      </c>
      <c r="H17" s="244">
        <v>3009.82093418555</v>
      </c>
      <c r="I17" s="244">
        <v>3009.82093418555</v>
      </c>
      <c r="J17" s="244">
        <v>2634.6903034707461</v>
      </c>
      <c r="K17" s="244">
        <v>2634.6903034707461</v>
      </c>
      <c r="L17" s="244">
        <v>2259.5596727559409</v>
      </c>
      <c r="M17" s="244">
        <v>2259.5596727559409</v>
      </c>
      <c r="N17" s="244">
        <v>2259.5596727559409</v>
      </c>
      <c r="O17" s="244">
        <v>2259.5596727559409</v>
      </c>
      <c r="P17" s="244">
        <v>3009.82093418555</v>
      </c>
      <c r="Q17" s="244">
        <v>3384.9515649003538</v>
      </c>
      <c r="R17" s="244">
        <v>3384.9515649003538</v>
      </c>
      <c r="S17" s="244">
        <v>3384.9515649003538</v>
      </c>
      <c r="T17" s="244">
        <v>3009.82093418555</v>
      </c>
      <c r="U17" s="244">
        <v>3009.82093418555</v>
      </c>
      <c r="V17" s="244">
        <v>2634.6903034707452</v>
      </c>
      <c r="W17" s="244">
        <v>2634.6903034707452</v>
      </c>
      <c r="DA17" s="84" t="s">
        <v>951</v>
      </c>
    </row>
    <row r="18" spans="1:105" ht="12" customHeight="1" x14ac:dyDescent="0.25">
      <c r="A18" s="108" t="s">
        <v>452</v>
      </c>
      <c r="B18" s="247"/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212"/>
      <c r="P18" s="212"/>
      <c r="Q18" s="212"/>
      <c r="R18" s="212"/>
      <c r="S18" s="212"/>
      <c r="T18" s="212"/>
      <c r="U18" s="212"/>
      <c r="V18" s="212"/>
      <c r="W18" s="212"/>
      <c r="DA18" s="109"/>
    </row>
    <row r="19" spans="1:105" ht="12" customHeight="1" x14ac:dyDescent="0.25">
      <c r="A19" s="51" t="s">
        <v>943</v>
      </c>
      <c r="B19" s="248">
        <v>0</v>
      </c>
      <c r="C19" s="243">
        <v>0</v>
      </c>
      <c r="D19" s="243">
        <v>0</v>
      </c>
      <c r="E19" s="243">
        <v>2382.509052957686</v>
      </c>
      <c r="F19" s="243">
        <v>0</v>
      </c>
      <c r="G19" s="243">
        <v>0</v>
      </c>
      <c r="H19" s="243">
        <v>0</v>
      </c>
      <c r="I19" s="243">
        <v>794.16968431922885</v>
      </c>
      <c r="J19" s="243">
        <v>794.16968431922885</v>
      </c>
      <c r="K19" s="243">
        <v>0</v>
      </c>
      <c r="L19" s="243">
        <v>0</v>
      </c>
      <c r="M19" s="243">
        <v>1588.3393686384579</v>
      </c>
      <c r="N19" s="243">
        <v>794.16968431922885</v>
      </c>
      <c r="O19" s="243">
        <v>2382.509052957686</v>
      </c>
      <c r="P19" s="243">
        <v>0</v>
      </c>
      <c r="Q19" s="243">
        <v>794.16968431922885</v>
      </c>
      <c r="R19" s="243">
        <v>794.16968431922885</v>
      </c>
      <c r="S19" s="243">
        <v>0</v>
      </c>
      <c r="T19" s="243">
        <v>0</v>
      </c>
      <c r="U19" s="243">
        <v>0</v>
      </c>
      <c r="V19" s="243">
        <v>0</v>
      </c>
      <c r="W19" s="243">
        <v>0</v>
      </c>
      <c r="DA19" s="83" t="s">
        <v>952</v>
      </c>
    </row>
    <row r="20" spans="1:105" ht="12" customHeight="1" x14ac:dyDescent="0.25">
      <c r="A20" s="99" t="s">
        <v>945</v>
      </c>
      <c r="B20" s="285">
        <v>0</v>
      </c>
      <c r="C20" s="284">
        <v>0</v>
      </c>
      <c r="D20" s="284">
        <v>0</v>
      </c>
      <c r="E20" s="284">
        <v>0</v>
      </c>
      <c r="F20" s="284">
        <v>0</v>
      </c>
      <c r="G20" s="284">
        <v>0</v>
      </c>
      <c r="H20" s="284">
        <v>0</v>
      </c>
      <c r="I20" s="284">
        <v>0</v>
      </c>
      <c r="J20" s="284">
        <v>0</v>
      </c>
      <c r="K20" s="284">
        <v>0</v>
      </c>
      <c r="L20" s="284">
        <v>0</v>
      </c>
      <c r="M20" s="284">
        <v>0</v>
      </c>
      <c r="N20" s="284">
        <v>1526.2006849059551</v>
      </c>
      <c r="O20" s="284">
        <v>1526.2006849059551</v>
      </c>
      <c r="P20" s="284">
        <v>3052.4013698119102</v>
      </c>
      <c r="Q20" s="284">
        <v>1526.2006849059551</v>
      </c>
      <c r="R20" s="284">
        <v>0</v>
      </c>
      <c r="S20" s="284">
        <v>0</v>
      </c>
      <c r="T20" s="284">
        <v>0</v>
      </c>
      <c r="U20" s="284">
        <v>0</v>
      </c>
      <c r="V20" s="284">
        <v>3052.4013698119102</v>
      </c>
      <c r="W20" s="284">
        <v>0</v>
      </c>
      <c r="DA20" s="94" t="s">
        <v>953</v>
      </c>
    </row>
    <row r="21" spans="1:105" ht="12" customHeight="1" x14ac:dyDescent="0.25">
      <c r="A21" s="52" t="s">
        <v>947</v>
      </c>
      <c r="B21" s="249">
        <v>0</v>
      </c>
      <c r="C21" s="244">
        <v>0</v>
      </c>
      <c r="D21" s="244">
        <v>0</v>
      </c>
      <c r="E21" s="244">
        <v>0</v>
      </c>
      <c r="F21" s="244">
        <v>0</v>
      </c>
      <c r="G21" s="244">
        <v>0</v>
      </c>
      <c r="H21" s="244">
        <v>375.13063071480411</v>
      </c>
      <c r="I21" s="244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375.13063071480411</v>
      </c>
      <c r="O21" s="244">
        <v>0</v>
      </c>
      <c r="P21" s="244">
        <v>1125.3918921444119</v>
      </c>
      <c r="Q21" s="244">
        <v>375.13063071480411</v>
      </c>
      <c r="R21" s="244">
        <v>375.13063071480411</v>
      </c>
      <c r="S21" s="244">
        <v>0</v>
      </c>
      <c r="T21" s="244">
        <v>0</v>
      </c>
      <c r="U21" s="244">
        <v>0</v>
      </c>
      <c r="V21" s="244">
        <v>0</v>
      </c>
      <c r="W21" s="244">
        <v>0</v>
      </c>
      <c r="DA21" s="84" t="s">
        <v>954</v>
      </c>
    </row>
    <row r="22" spans="1:105" ht="12" customHeight="1" x14ac:dyDescent="0.25">
      <c r="A22" s="108" t="s">
        <v>457</v>
      </c>
      <c r="B22" s="247"/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DA22" s="109"/>
    </row>
    <row r="23" spans="1:105" ht="12" customHeight="1" x14ac:dyDescent="0.25">
      <c r="A23" s="51" t="s">
        <v>943</v>
      </c>
      <c r="B23" s="248"/>
      <c r="C23" s="243">
        <f t="shared" ref="C23:W23" si="2">B15+C19-C15</f>
        <v>794.16968431922851</v>
      </c>
      <c r="D23" s="243">
        <f t="shared" si="2"/>
        <v>0</v>
      </c>
      <c r="E23" s="243">
        <f t="shared" si="2"/>
        <v>794.1696843192276</v>
      </c>
      <c r="F23" s="243">
        <f t="shared" si="2"/>
        <v>0</v>
      </c>
      <c r="G23" s="243">
        <f t="shared" si="2"/>
        <v>794.16968431922942</v>
      </c>
      <c r="H23" s="243">
        <f t="shared" si="2"/>
        <v>0</v>
      </c>
      <c r="I23" s="243">
        <f t="shared" si="2"/>
        <v>794.16968431922942</v>
      </c>
      <c r="J23" s="243">
        <f t="shared" si="2"/>
        <v>0</v>
      </c>
      <c r="K23" s="243">
        <f t="shared" si="2"/>
        <v>794.16968431922942</v>
      </c>
      <c r="L23" s="243">
        <f t="shared" si="2"/>
        <v>794.16968431922851</v>
      </c>
      <c r="M23" s="243">
        <f t="shared" si="2"/>
        <v>0</v>
      </c>
      <c r="N23" s="243">
        <f t="shared" si="2"/>
        <v>794.16968431922942</v>
      </c>
      <c r="O23" s="243">
        <f t="shared" si="2"/>
        <v>0</v>
      </c>
      <c r="P23" s="243">
        <f t="shared" si="2"/>
        <v>794.16968431923124</v>
      </c>
      <c r="Q23" s="243">
        <f t="shared" si="2"/>
        <v>0</v>
      </c>
      <c r="R23" s="243">
        <f t="shared" si="2"/>
        <v>794.16968431922942</v>
      </c>
      <c r="S23" s="243">
        <f t="shared" si="2"/>
        <v>0</v>
      </c>
      <c r="T23" s="243">
        <f t="shared" si="2"/>
        <v>794.16968431923124</v>
      </c>
      <c r="U23" s="243">
        <f t="shared" si="2"/>
        <v>0</v>
      </c>
      <c r="V23" s="243">
        <f t="shared" si="2"/>
        <v>794.16968431922942</v>
      </c>
      <c r="W23" s="243">
        <f t="shared" si="2"/>
        <v>0</v>
      </c>
      <c r="DA23" s="83"/>
    </row>
    <row r="24" spans="1:105" ht="12" customHeight="1" x14ac:dyDescent="0.25">
      <c r="A24" s="99" t="s">
        <v>945</v>
      </c>
      <c r="B24" s="285"/>
      <c r="C24" s="284">
        <f t="shared" ref="C24:W24" si="3">B16+C20-C16</f>
        <v>1526.2006849059508</v>
      </c>
      <c r="D24" s="284">
        <f t="shared" si="3"/>
        <v>0</v>
      </c>
      <c r="E24" s="284">
        <f t="shared" si="3"/>
        <v>1526.2006849059508</v>
      </c>
      <c r="F24" s="284">
        <f t="shared" si="3"/>
        <v>0</v>
      </c>
      <c r="G24" s="284">
        <f t="shared" si="3"/>
        <v>1526.2006849059599</v>
      </c>
      <c r="H24" s="284">
        <f t="shared" si="3"/>
        <v>0</v>
      </c>
      <c r="I24" s="284">
        <f t="shared" si="3"/>
        <v>1526.2006849059526</v>
      </c>
      <c r="J24" s="284">
        <f t="shared" si="3"/>
        <v>0</v>
      </c>
      <c r="K24" s="284">
        <f t="shared" si="3"/>
        <v>1526.2006849059553</v>
      </c>
      <c r="L24" s="284">
        <f t="shared" si="3"/>
        <v>0</v>
      </c>
      <c r="M24" s="284">
        <f t="shared" si="3"/>
        <v>1526.2006849059553</v>
      </c>
      <c r="N24" s="284">
        <f t="shared" si="3"/>
        <v>0</v>
      </c>
      <c r="O24" s="284">
        <f t="shared" si="3"/>
        <v>1526.2006849059553</v>
      </c>
      <c r="P24" s="284">
        <f t="shared" si="3"/>
        <v>0</v>
      </c>
      <c r="Q24" s="284">
        <f t="shared" si="3"/>
        <v>1526.2006849059544</v>
      </c>
      <c r="R24" s="284">
        <f t="shared" si="3"/>
        <v>0</v>
      </c>
      <c r="S24" s="284">
        <f t="shared" si="3"/>
        <v>1526.2006849059526</v>
      </c>
      <c r="T24" s="284">
        <f t="shared" si="3"/>
        <v>0</v>
      </c>
      <c r="U24" s="284">
        <f t="shared" si="3"/>
        <v>1526.2006849059553</v>
      </c>
      <c r="V24" s="284">
        <f t="shared" si="3"/>
        <v>0</v>
      </c>
      <c r="W24" s="284">
        <f t="shared" si="3"/>
        <v>1526.2006849059526</v>
      </c>
      <c r="DA24" s="94"/>
    </row>
    <row r="25" spans="1:105" ht="12" customHeight="1" x14ac:dyDescent="0.25">
      <c r="A25" s="52" t="s">
        <v>947</v>
      </c>
      <c r="B25" s="249"/>
      <c r="C25" s="244">
        <f t="shared" ref="C25:W25" si="4">B17+C21-C17</f>
        <v>0</v>
      </c>
      <c r="D25" s="244">
        <f t="shared" si="4"/>
        <v>375.13063071480519</v>
      </c>
      <c r="E25" s="244">
        <f t="shared" si="4"/>
        <v>0</v>
      </c>
      <c r="F25" s="244">
        <f t="shared" si="4"/>
        <v>375.13063071480383</v>
      </c>
      <c r="G25" s="244">
        <f t="shared" si="4"/>
        <v>0</v>
      </c>
      <c r="H25" s="244">
        <f t="shared" si="4"/>
        <v>375.13063071480428</v>
      </c>
      <c r="I25" s="244">
        <f t="shared" si="4"/>
        <v>0</v>
      </c>
      <c r="J25" s="244">
        <f t="shared" si="4"/>
        <v>375.13063071480383</v>
      </c>
      <c r="K25" s="244">
        <f t="shared" si="4"/>
        <v>0</v>
      </c>
      <c r="L25" s="244">
        <f t="shared" si="4"/>
        <v>375.13063071480519</v>
      </c>
      <c r="M25" s="244">
        <f t="shared" si="4"/>
        <v>0</v>
      </c>
      <c r="N25" s="244">
        <f t="shared" si="4"/>
        <v>375.13063071480428</v>
      </c>
      <c r="O25" s="244">
        <f t="shared" si="4"/>
        <v>0</v>
      </c>
      <c r="P25" s="244">
        <f t="shared" si="4"/>
        <v>375.13063071480292</v>
      </c>
      <c r="Q25" s="244">
        <f t="shared" si="4"/>
        <v>0</v>
      </c>
      <c r="R25" s="244">
        <f t="shared" si="4"/>
        <v>375.13063071480428</v>
      </c>
      <c r="S25" s="244">
        <f t="shared" si="4"/>
        <v>0</v>
      </c>
      <c r="T25" s="244">
        <f t="shared" si="4"/>
        <v>375.13063071480383</v>
      </c>
      <c r="U25" s="244">
        <f t="shared" si="4"/>
        <v>0</v>
      </c>
      <c r="V25" s="244">
        <f t="shared" si="4"/>
        <v>375.13063071480474</v>
      </c>
      <c r="W25" s="244">
        <f t="shared" si="4"/>
        <v>0</v>
      </c>
      <c r="DA25" s="84"/>
    </row>
    <row r="26" spans="1:105" ht="12" customHeight="1" x14ac:dyDescent="0.25">
      <c r="A26" s="30" t="s">
        <v>458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DA26" s="112"/>
    </row>
    <row r="27" spans="1:105" ht="12" customHeight="1" x14ac:dyDescent="0.25">
      <c r="A27" s="50" t="s">
        <v>943</v>
      </c>
      <c r="B27" s="243">
        <f t="shared" ref="B27:W27" si="5">B15-B10</f>
        <v>1746.7356532294198</v>
      </c>
      <c r="C27" s="243">
        <f t="shared" si="5"/>
        <v>653.59608610237501</v>
      </c>
      <c r="D27" s="243">
        <f t="shared" si="5"/>
        <v>1058.0249690067994</v>
      </c>
      <c r="E27" s="243">
        <f t="shared" si="5"/>
        <v>1145.4432719016049</v>
      </c>
      <c r="F27" s="243">
        <f t="shared" si="5"/>
        <v>1598.5563989542725</v>
      </c>
      <c r="G27" s="243">
        <f t="shared" si="5"/>
        <v>727.51835613679395</v>
      </c>
      <c r="H27" s="243">
        <f t="shared" si="5"/>
        <v>525.50226288196882</v>
      </c>
      <c r="I27" s="243">
        <f t="shared" si="5"/>
        <v>476.03208624166018</v>
      </c>
      <c r="J27" s="243">
        <f t="shared" si="5"/>
        <v>1079.4473967240219</v>
      </c>
      <c r="K27" s="243">
        <f t="shared" si="5"/>
        <v>900.41398398324782</v>
      </c>
      <c r="L27" s="243">
        <f t="shared" si="5"/>
        <v>402.61417945693483</v>
      </c>
      <c r="M27" s="243">
        <f t="shared" si="5"/>
        <v>582.90017869719122</v>
      </c>
      <c r="N27" s="243">
        <f t="shared" si="5"/>
        <v>862.03430119206496</v>
      </c>
      <c r="O27" s="243">
        <f t="shared" si="5"/>
        <v>761.07458514982136</v>
      </c>
      <c r="P27" s="243">
        <f t="shared" si="5"/>
        <v>1284.3235063486391</v>
      </c>
      <c r="Q27" s="243">
        <f t="shared" si="5"/>
        <v>633.1500384600713</v>
      </c>
      <c r="R27" s="243">
        <f t="shared" si="5"/>
        <v>1319.8408325925011</v>
      </c>
      <c r="S27" s="243">
        <f t="shared" si="5"/>
        <v>1544.7018036879399</v>
      </c>
      <c r="T27" s="243">
        <f t="shared" si="5"/>
        <v>1228.8843134837498</v>
      </c>
      <c r="U27" s="243">
        <f t="shared" si="5"/>
        <v>1526.5406948147374</v>
      </c>
      <c r="V27" s="243">
        <f t="shared" si="5"/>
        <v>1702.2759464485971</v>
      </c>
      <c r="W27" s="243">
        <f t="shared" si="5"/>
        <v>1311.5161219569545</v>
      </c>
      <c r="DA27" s="83"/>
    </row>
    <row r="28" spans="1:105" ht="12" customHeight="1" x14ac:dyDescent="0.25">
      <c r="A28" s="107" t="s">
        <v>945</v>
      </c>
      <c r="B28" s="284">
        <f t="shared" ref="B28:W28" si="6">B16-B11</f>
        <v>1510.2427680300898</v>
      </c>
      <c r="C28" s="284">
        <f t="shared" si="6"/>
        <v>3304.725627309399</v>
      </c>
      <c r="D28" s="284">
        <f t="shared" si="6"/>
        <v>5864.131842949103</v>
      </c>
      <c r="E28" s="284">
        <f t="shared" si="6"/>
        <v>5105.805556402519</v>
      </c>
      <c r="F28" s="284">
        <f t="shared" si="6"/>
        <v>5961.7562652607285</v>
      </c>
      <c r="G28" s="284">
        <f t="shared" si="6"/>
        <v>4503.3452059663296</v>
      </c>
      <c r="H28" s="284">
        <f t="shared" si="6"/>
        <v>5974.770281817775</v>
      </c>
      <c r="I28" s="284">
        <f t="shared" si="6"/>
        <v>4055.8904410838513</v>
      </c>
      <c r="J28" s="284">
        <f t="shared" si="6"/>
        <v>3222.5407042082243</v>
      </c>
      <c r="K28" s="284">
        <f t="shared" si="6"/>
        <v>2823.045661077962</v>
      </c>
      <c r="L28" s="284">
        <f t="shared" si="6"/>
        <v>3277.4332658693666</v>
      </c>
      <c r="M28" s="284">
        <f t="shared" si="6"/>
        <v>580.7505430967849</v>
      </c>
      <c r="N28" s="284">
        <f t="shared" si="6"/>
        <v>1634.8525015427886</v>
      </c>
      <c r="O28" s="284">
        <f t="shared" si="6"/>
        <v>1410.788082105405</v>
      </c>
      <c r="P28" s="284">
        <f t="shared" si="6"/>
        <v>1448.9073017622813</v>
      </c>
      <c r="Q28" s="284">
        <f t="shared" si="6"/>
        <v>1557.7478998532824</v>
      </c>
      <c r="R28" s="284">
        <f t="shared" si="6"/>
        <v>1720.4952955674689</v>
      </c>
      <c r="S28" s="284">
        <f t="shared" si="6"/>
        <v>3771.2604475586741</v>
      </c>
      <c r="T28" s="284">
        <f t="shared" si="6"/>
        <v>4874.5396312016082</v>
      </c>
      <c r="U28" s="284">
        <f t="shared" si="6"/>
        <v>3129.5127867185147</v>
      </c>
      <c r="V28" s="284">
        <f t="shared" si="6"/>
        <v>1658.3044875455744</v>
      </c>
      <c r="W28" s="284">
        <f t="shared" si="6"/>
        <v>895.80454274903059</v>
      </c>
      <c r="DA28" s="94"/>
    </row>
    <row r="29" spans="1:105" ht="12" customHeight="1" x14ac:dyDescent="0.25">
      <c r="A29" s="49" t="s">
        <v>947</v>
      </c>
      <c r="B29" s="244">
        <f t="shared" ref="B29:W29" si="7">B17-B12</f>
        <v>396.00821956151594</v>
      </c>
      <c r="C29" s="244">
        <f t="shared" si="7"/>
        <v>792.57099277764883</v>
      </c>
      <c r="D29" s="244">
        <f t="shared" si="7"/>
        <v>687.90735524132697</v>
      </c>
      <c r="E29" s="244">
        <f t="shared" si="7"/>
        <v>587.2216909643148</v>
      </c>
      <c r="F29" s="244">
        <f t="shared" si="7"/>
        <v>506.13439084738593</v>
      </c>
      <c r="G29" s="244">
        <f t="shared" si="7"/>
        <v>455.30102538455185</v>
      </c>
      <c r="H29" s="244">
        <f t="shared" si="7"/>
        <v>422.13040572249702</v>
      </c>
      <c r="I29" s="244">
        <f t="shared" si="7"/>
        <v>614.47268146642818</v>
      </c>
      <c r="J29" s="244">
        <f t="shared" si="7"/>
        <v>389.98686908865102</v>
      </c>
      <c r="K29" s="244">
        <f t="shared" si="7"/>
        <v>629.17193505358023</v>
      </c>
      <c r="L29" s="244">
        <f t="shared" si="7"/>
        <v>386.30744455444801</v>
      </c>
      <c r="M29" s="244">
        <f t="shared" si="7"/>
        <v>254.83061314993984</v>
      </c>
      <c r="N29" s="244">
        <f t="shared" si="7"/>
        <v>239.917229752406</v>
      </c>
      <c r="O29" s="244">
        <f t="shared" si="7"/>
        <v>151.33287632653901</v>
      </c>
      <c r="P29" s="244">
        <f t="shared" si="7"/>
        <v>226.49907354727293</v>
      </c>
      <c r="Q29" s="244">
        <f t="shared" si="7"/>
        <v>304.60248814569877</v>
      </c>
      <c r="R29" s="244">
        <f t="shared" si="7"/>
        <v>284.58282658928965</v>
      </c>
      <c r="S29" s="244">
        <f t="shared" si="7"/>
        <v>1356.1834721241958</v>
      </c>
      <c r="T29" s="244">
        <f t="shared" si="7"/>
        <v>973.05026157052407</v>
      </c>
      <c r="U29" s="244">
        <f t="shared" si="7"/>
        <v>1049.7766394320608</v>
      </c>
      <c r="V29" s="244">
        <f t="shared" si="7"/>
        <v>237.50058632050923</v>
      </c>
      <c r="W29" s="244">
        <f t="shared" si="7"/>
        <v>857.93994936462923</v>
      </c>
      <c r="DA29" s="84"/>
    </row>
    <row r="30" spans="1:105" ht="12" customHeight="1" x14ac:dyDescent="0.25">
      <c r="A30" s="201"/>
      <c r="B30" s="201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DA30" s="173"/>
    </row>
    <row r="31" spans="1:105" ht="12" customHeight="1" x14ac:dyDescent="0.25">
      <c r="A31" s="30" t="s">
        <v>67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DA31" s="112"/>
    </row>
    <row r="32" spans="1:105" ht="12" customHeight="1" x14ac:dyDescent="0.25">
      <c r="A32" s="31" t="s">
        <v>68</v>
      </c>
      <c r="B32" s="212">
        <v>5461.1031814273429</v>
      </c>
      <c r="C32" s="212">
        <v>6081.4823731728284</v>
      </c>
      <c r="D32" s="212">
        <v>5668.5184866723976</v>
      </c>
      <c r="E32" s="212">
        <v>5979.5496990541706</v>
      </c>
      <c r="F32" s="212">
        <v>5221.9778159931211</v>
      </c>
      <c r="G32" s="212">
        <v>5036.5504729148743</v>
      </c>
      <c r="H32" s="212">
        <v>4335.9562338779024</v>
      </c>
      <c r="I32" s="212">
        <v>4573.0868443680129</v>
      </c>
      <c r="J32" s="212">
        <v>5279.3134995700784</v>
      </c>
      <c r="K32" s="212">
        <v>4119.0622527944961</v>
      </c>
      <c r="L32" s="212">
        <v>3851.7540842648332</v>
      </c>
      <c r="M32" s="212">
        <v>7109.7093723129838</v>
      </c>
      <c r="N32" s="212">
        <v>7063.3038693035251</v>
      </c>
      <c r="O32" s="212">
        <v>7175.8908856405851</v>
      </c>
      <c r="P32" s="212">
        <v>6727.9695614789334</v>
      </c>
      <c r="Q32" s="212">
        <v>6290.2029234737747</v>
      </c>
      <c r="R32" s="212">
        <v>6372.5440240756652</v>
      </c>
      <c r="S32" s="212">
        <v>5917.4406706792779</v>
      </c>
      <c r="T32" s="212">
        <v>5908.034651762684</v>
      </c>
      <c r="U32" s="212">
        <v>6324.1496990541691</v>
      </c>
      <c r="V32" s="212">
        <v>5890.3575236457436</v>
      </c>
      <c r="W32" s="212">
        <v>5654.7998280309548</v>
      </c>
      <c r="DA32" s="109" t="s">
        <v>955</v>
      </c>
    </row>
    <row r="33" spans="1:105" ht="12" customHeight="1" x14ac:dyDescent="0.25">
      <c r="A33" s="24" t="s">
        <v>30</v>
      </c>
      <c r="B33" s="215">
        <v>0</v>
      </c>
      <c r="C33" s="215">
        <v>0</v>
      </c>
      <c r="D33" s="215">
        <v>318.66827171109202</v>
      </c>
      <c r="E33" s="215">
        <v>346.75649183147033</v>
      </c>
      <c r="F33" s="215">
        <v>368.73035253654342</v>
      </c>
      <c r="G33" s="215">
        <v>354.01736887360278</v>
      </c>
      <c r="H33" s="215">
        <v>346.70868443680138</v>
      </c>
      <c r="I33" s="215">
        <v>407.51883061049011</v>
      </c>
      <c r="J33" s="215">
        <v>491.30601891659489</v>
      </c>
      <c r="K33" s="215">
        <v>219.54720550300939</v>
      </c>
      <c r="L33" s="215">
        <v>284.75210662080821</v>
      </c>
      <c r="M33" s="215">
        <v>236.7945829750644</v>
      </c>
      <c r="N33" s="215">
        <v>262.77884780739458</v>
      </c>
      <c r="O33" s="215">
        <v>480.77798796216672</v>
      </c>
      <c r="P33" s="215">
        <v>443.85829750644871</v>
      </c>
      <c r="Q33" s="215">
        <v>380.03869303525357</v>
      </c>
      <c r="R33" s="215">
        <v>344.85597592433362</v>
      </c>
      <c r="S33" s="215">
        <v>373.64204643164243</v>
      </c>
      <c r="T33" s="215">
        <v>360.39097162510751</v>
      </c>
      <c r="U33" s="215">
        <v>317.8466895958727</v>
      </c>
      <c r="V33" s="215">
        <v>216.661822871883</v>
      </c>
      <c r="W33" s="215">
        <v>268.48830610490108</v>
      </c>
      <c r="DA33" s="85" t="s">
        <v>956</v>
      </c>
    </row>
    <row r="34" spans="1:105" ht="12" customHeight="1" x14ac:dyDescent="0.25">
      <c r="A34" s="14" t="s">
        <v>31</v>
      </c>
      <c r="B34" s="206">
        <f t="shared" ref="B34:W34" si="8">B35+B36+B37+B38+B39</f>
        <v>926.73396388650042</v>
      </c>
      <c r="C34" s="206">
        <f t="shared" si="8"/>
        <v>1276.8892519346518</v>
      </c>
      <c r="D34" s="206">
        <f t="shared" si="8"/>
        <v>835.43276010318141</v>
      </c>
      <c r="E34" s="206">
        <f t="shared" si="8"/>
        <v>567.91281169389504</v>
      </c>
      <c r="F34" s="206">
        <f t="shared" si="8"/>
        <v>522.64006878761825</v>
      </c>
      <c r="G34" s="206">
        <f t="shared" si="8"/>
        <v>491.67231298366295</v>
      </c>
      <c r="H34" s="206">
        <f t="shared" si="8"/>
        <v>470.36715391229569</v>
      </c>
      <c r="I34" s="206">
        <f t="shared" si="8"/>
        <v>398.06844368013753</v>
      </c>
      <c r="J34" s="206">
        <f t="shared" si="8"/>
        <v>304.15141874462597</v>
      </c>
      <c r="K34" s="206">
        <f t="shared" si="8"/>
        <v>347.40773860705076</v>
      </c>
      <c r="L34" s="206">
        <f t="shared" si="8"/>
        <v>370.95838349097158</v>
      </c>
      <c r="M34" s="206">
        <f t="shared" si="8"/>
        <v>425.99183147033528</v>
      </c>
      <c r="N34" s="206">
        <f t="shared" si="8"/>
        <v>443.15821152192615</v>
      </c>
      <c r="O34" s="206">
        <f t="shared" si="8"/>
        <v>423.40765262252791</v>
      </c>
      <c r="P34" s="206">
        <f t="shared" si="8"/>
        <v>441.80945829750647</v>
      </c>
      <c r="Q34" s="206">
        <f t="shared" si="8"/>
        <v>339.16113499570082</v>
      </c>
      <c r="R34" s="206">
        <f t="shared" si="8"/>
        <v>203.01083404987105</v>
      </c>
      <c r="S34" s="206">
        <f t="shared" si="8"/>
        <v>119.37506448839207</v>
      </c>
      <c r="T34" s="206">
        <f t="shared" si="8"/>
        <v>127.83499570077385</v>
      </c>
      <c r="U34" s="206">
        <f t="shared" si="8"/>
        <v>187.50696474634566</v>
      </c>
      <c r="V34" s="206">
        <f t="shared" si="8"/>
        <v>196.59819432502144</v>
      </c>
      <c r="W34" s="206">
        <f t="shared" si="8"/>
        <v>94.720980223559764</v>
      </c>
      <c r="DA34" s="71"/>
    </row>
    <row r="35" spans="1:105" ht="12" customHeight="1" x14ac:dyDescent="0.25">
      <c r="A35" s="18" t="s">
        <v>32</v>
      </c>
      <c r="B35" s="206">
        <v>190.34823731728289</v>
      </c>
      <c r="C35" s="206">
        <v>303.84780739466902</v>
      </c>
      <c r="D35" s="206">
        <v>209.26483233018061</v>
      </c>
      <c r="E35" s="206">
        <v>73.30326741186586</v>
      </c>
      <c r="F35" s="206">
        <v>48.474720550300937</v>
      </c>
      <c r="G35" s="206">
        <v>35.469303525365433</v>
      </c>
      <c r="H35" s="206">
        <v>26.010834049871018</v>
      </c>
      <c r="I35" s="206">
        <v>28.37549441100602</v>
      </c>
      <c r="J35" s="206">
        <v>28.37549441100602</v>
      </c>
      <c r="K35" s="206">
        <v>40.198538263112638</v>
      </c>
      <c r="L35" s="206">
        <v>26.010834049871018</v>
      </c>
      <c r="M35" s="206">
        <v>34.287016337059327</v>
      </c>
      <c r="N35" s="206">
        <v>31.92244196044712</v>
      </c>
      <c r="O35" s="206">
        <v>36.651676698194322</v>
      </c>
      <c r="P35" s="206">
        <v>112.31951848667239</v>
      </c>
      <c r="Q35" s="206">
        <v>112.31951848667239</v>
      </c>
      <c r="R35" s="206">
        <v>39.016251074806533</v>
      </c>
      <c r="S35" s="206">
        <v>52.021668099742037</v>
      </c>
      <c r="T35" s="206">
        <v>61.330008598452267</v>
      </c>
      <c r="U35" s="206">
        <v>116.01900257953569</v>
      </c>
      <c r="V35" s="206">
        <v>122.79604471195179</v>
      </c>
      <c r="W35" s="206">
        <v>33.305674978503873</v>
      </c>
      <c r="DA35" s="71" t="s">
        <v>957</v>
      </c>
    </row>
    <row r="36" spans="1:105" ht="12" customHeight="1" x14ac:dyDescent="0.25">
      <c r="A36" s="18" t="s">
        <v>33</v>
      </c>
      <c r="B36" s="206">
        <v>428.17188306104902</v>
      </c>
      <c r="C36" s="206">
        <v>611.18993981083406</v>
      </c>
      <c r="D36" s="206">
        <v>343.4412725709372</v>
      </c>
      <c r="E36" s="206">
        <v>195.5669819432502</v>
      </c>
      <c r="F36" s="206">
        <v>134.04032674118659</v>
      </c>
      <c r="G36" s="206">
        <v>164.80369733447981</v>
      </c>
      <c r="H36" s="206">
        <v>147.22459157351679</v>
      </c>
      <c r="I36" s="206">
        <v>80.204471195184865</v>
      </c>
      <c r="J36" s="206">
        <v>99.980911435941522</v>
      </c>
      <c r="K36" s="206">
        <v>84.599226139294927</v>
      </c>
      <c r="L36" s="206">
        <v>95.58615649183146</v>
      </c>
      <c r="M36" s="206">
        <v>99.980911435941522</v>
      </c>
      <c r="N36" s="206">
        <v>163.70498710232161</v>
      </c>
      <c r="O36" s="206">
        <v>128.54686156491829</v>
      </c>
      <c r="P36" s="206">
        <v>115.3625967325881</v>
      </c>
      <c r="Q36" s="206">
        <v>32.960705073086842</v>
      </c>
      <c r="R36" s="206">
        <v>41.75030094582975</v>
      </c>
      <c r="S36" s="206">
        <v>39.552880481513327</v>
      </c>
      <c r="T36" s="206">
        <v>34.825193465176262</v>
      </c>
      <c r="U36" s="206">
        <v>34.805417024935508</v>
      </c>
      <c r="V36" s="206">
        <v>29.98435081685297</v>
      </c>
      <c r="W36" s="206">
        <v>34.550558899398098</v>
      </c>
      <c r="DA36" s="71" t="s">
        <v>958</v>
      </c>
    </row>
    <row r="37" spans="1:105" ht="12" customHeight="1" x14ac:dyDescent="0.25">
      <c r="A37" s="18" t="s">
        <v>69</v>
      </c>
      <c r="B37" s="206">
        <v>0</v>
      </c>
      <c r="C37" s="206">
        <v>0</v>
      </c>
      <c r="D37" s="206">
        <v>0</v>
      </c>
      <c r="E37" s="206">
        <v>0</v>
      </c>
      <c r="F37" s="206">
        <v>0</v>
      </c>
      <c r="G37" s="206">
        <v>0</v>
      </c>
      <c r="H37" s="206">
        <v>0</v>
      </c>
      <c r="I37" s="206">
        <v>0</v>
      </c>
      <c r="J37" s="206">
        <v>0</v>
      </c>
      <c r="K37" s="206">
        <v>0</v>
      </c>
      <c r="L37" s="206">
        <v>0</v>
      </c>
      <c r="M37" s="206">
        <v>18.632588134135851</v>
      </c>
      <c r="N37" s="206">
        <v>16.71049011177988</v>
      </c>
      <c r="O37" s="206">
        <v>17.726999140154771</v>
      </c>
      <c r="P37" s="206">
        <v>17.594754944110061</v>
      </c>
      <c r="Q37" s="206">
        <v>15.39183147033534</v>
      </c>
      <c r="R37" s="206">
        <v>17.083920894239039</v>
      </c>
      <c r="S37" s="206">
        <v>14.845399828030949</v>
      </c>
      <c r="T37" s="206">
        <v>16.24247635425623</v>
      </c>
      <c r="U37" s="206">
        <v>16.515133276010321</v>
      </c>
      <c r="V37" s="206">
        <v>17.909114359415302</v>
      </c>
      <c r="W37" s="206">
        <v>15.52407566638005</v>
      </c>
      <c r="DA37" s="71" t="s">
        <v>959</v>
      </c>
    </row>
    <row r="38" spans="1:105" ht="12" customHeight="1" x14ac:dyDescent="0.25">
      <c r="A38" s="18" t="s">
        <v>70</v>
      </c>
      <c r="B38" s="206">
        <v>305.885124677558</v>
      </c>
      <c r="C38" s="206">
        <v>361.8515047291487</v>
      </c>
      <c r="D38" s="206">
        <v>282.72665520206363</v>
      </c>
      <c r="E38" s="206">
        <v>299.04256233877902</v>
      </c>
      <c r="F38" s="206">
        <v>340.12502149613073</v>
      </c>
      <c r="G38" s="206">
        <v>291.39931212381771</v>
      </c>
      <c r="H38" s="206">
        <v>297.13172828890788</v>
      </c>
      <c r="I38" s="206">
        <v>289.48847807394668</v>
      </c>
      <c r="J38" s="206">
        <v>175.79501289767839</v>
      </c>
      <c r="K38" s="206">
        <v>222.60997420464321</v>
      </c>
      <c r="L38" s="206">
        <v>249.36139294926909</v>
      </c>
      <c r="M38" s="206">
        <v>271.33568357695611</v>
      </c>
      <c r="N38" s="206">
        <v>229.29776440240761</v>
      </c>
      <c r="O38" s="206">
        <v>238.85184866723989</v>
      </c>
      <c r="P38" s="206">
        <v>194.9030954428203</v>
      </c>
      <c r="Q38" s="206">
        <v>171.97334479793639</v>
      </c>
      <c r="R38" s="206">
        <v>97.451590713671536</v>
      </c>
      <c r="S38" s="206">
        <v>4.7770421324161649</v>
      </c>
      <c r="T38" s="206">
        <v>10.09484092863285</v>
      </c>
      <c r="U38" s="206">
        <v>14.92347377472055</v>
      </c>
      <c r="V38" s="206">
        <v>23.615735167669818</v>
      </c>
      <c r="W38" s="206">
        <v>11.34067067927773</v>
      </c>
      <c r="DA38" s="71" t="s">
        <v>960</v>
      </c>
    </row>
    <row r="39" spans="1:105" ht="12" customHeight="1" x14ac:dyDescent="0.25">
      <c r="A39" s="18" t="s">
        <v>34</v>
      </c>
      <c r="B39" s="206">
        <v>2.32871883061049</v>
      </c>
      <c r="C39" s="206">
        <v>0</v>
      </c>
      <c r="D39" s="206">
        <v>0</v>
      </c>
      <c r="E39" s="206">
        <v>0</v>
      </c>
      <c r="F39" s="206">
        <v>0</v>
      </c>
      <c r="G39" s="206">
        <v>0</v>
      </c>
      <c r="H39" s="206">
        <v>0</v>
      </c>
      <c r="I39" s="206">
        <v>0</v>
      </c>
      <c r="J39" s="206">
        <v>0</v>
      </c>
      <c r="K39" s="206">
        <v>0</v>
      </c>
      <c r="L39" s="206">
        <v>0</v>
      </c>
      <c r="M39" s="206">
        <v>1.7556319862424761</v>
      </c>
      <c r="N39" s="206">
        <v>1.522527944969905</v>
      </c>
      <c r="O39" s="206">
        <v>1.6302665520206361</v>
      </c>
      <c r="P39" s="206">
        <v>1.629492691315563</v>
      </c>
      <c r="Q39" s="206">
        <v>6.5157351676698196</v>
      </c>
      <c r="R39" s="206">
        <v>7.7087704213241617</v>
      </c>
      <c r="S39" s="206">
        <v>8.1780739466895955</v>
      </c>
      <c r="T39" s="206">
        <v>5.3424763542562337</v>
      </c>
      <c r="U39" s="206">
        <v>5.243938091143594</v>
      </c>
      <c r="V39" s="206">
        <v>2.2929492691315558</v>
      </c>
      <c r="W39" s="206">
        <v>0</v>
      </c>
      <c r="DA39" s="71" t="s">
        <v>961</v>
      </c>
    </row>
    <row r="40" spans="1:105" ht="12" customHeight="1" x14ac:dyDescent="0.25">
      <c r="A40" s="14" t="s">
        <v>35</v>
      </c>
      <c r="B40" s="206">
        <f t="shared" ref="B40:W40" si="9">B41+B42</f>
        <v>2321.557523645743</v>
      </c>
      <c r="C40" s="206">
        <f t="shared" si="9"/>
        <v>2645.8656921754082</v>
      </c>
      <c r="D40" s="206">
        <f t="shared" si="9"/>
        <v>2387.3323301805672</v>
      </c>
      <c r="E40" s="206">
        <f t="shared" si="9"/>
        <v>3038.5691315563199</v>
      </c>
      <c r="F40" s="206">
        <f t="shared" si="9"/>
        <v>2263.9693895098881</v>
      </c>
      <c r="G40" s="206">
        <f t="shared" si="9"/>
        <v>2031.21143594153</v>
      </c>
      <c r="H40" s="206">
        <f t="shared" si="9"/>
        <v>1388.900429922614</v>
      </c>
      <c r="I40" s="206">
        <f t="shared" si="9"/>
        <v>1577.798624247635</v>
      </c>
      <c r="J40" s="206">
        <f t="shared" si="9"/>
        <v>1788.016766981943</v>
      </c>
      <c r="K40" s="206">
        <f t="shared" si="9"/>
        <v>1238.8513327601031</v>
      </c>
      <c r="L40" s="206">
        <f t="shared" si="9"/>
        <v>784.51212381771279</v>
      </c>
      <c r="M40" s="206">
        <f t="shared" si="9"/>
        <v>4146.7601031814274</v>
      </c>
      <c r="N40" s="206">
        <f t="shared" si="9"/>
        <v>4087.108168529664</v>
      </c>
      <c r="O40" s="206">
        <f t="shared" si="9"/>
        <v>3905.1909716251071</v>
      </c>
      <c r="P40" s="206">
        <f t="shared" si="9"/>
        <v>3482.0214101461729</v>
      </c>
      <c r="Q40" s="206">
        <f t="shared" si="9"/>
        <v>3132.5095442820289</v>
      </c>
      <c r="R40" s="206">
        <f t="shared" si="9"/>
        <v>3218.253912295786</v>
      </c>
      <c r="S40" s="206">
        <f t="shared" si="9"/>
        <v>2778.494067067928</v>
      </c>
      <c r="T40" s="206">
        <f t="shared" si="9"/>
        <v>2847.0287188306111</v>
      </c>
      <c r="U40" s="206">
        <f t="shared" si="9"/>
        <v>3060.0685296646602</v>
      </c>
      <c r="V40" s="206">
        <f t="shared" si="9"/>
        <v>2853.066208082545</v>
      </c>
      <c r="W40" s="206">
        <f t="shared" si="9"/>
        <v>2602.7027515047289</v>
      </c>
      <c r="DA40" s="71"/>
    </row>
    <row r="41" spans="1:105" ht="12" customHeight="1" x14ac:dyDescent="0.25">
      <c r="A41" s="18" t="s">
        <v>72</v>
      </c>
      <c r="B41" s="206">
        <v>2321.557523645743</v>
      </c>
      <c r="C41" s="206">
        <v>2645.8656921754082</v>
      </c>
      <c r="D41" s="206">
        <v>2387.3323301805672</v>
      </c>
      <c r="E41" s="206">
        <v>3038.5691315563199</v>
      </c>
      <c r="F41" s="206">
        <v>2263.9693895098881</v>
      </c>
      <c r="G41" s="206">
        <v>2031.21143594153</v>
      </c>
      <c r="H41" s="206">
        <v>1388.900429922614</v>
      </c>
      <c r="I41" s="206">
        <v>1577.798624247635</v>
      </c>
      <c r="J41" s="206">
        <v>1788.016766981943</v>
      </c>
      <c r="K41" s="206">
        <v>1238.8513327601031</v>
      </c>
      <c r="L41" s="206">
        <v>784.51212381771279</v>
      </c>
      <c r="M41" s="206">
        <v>4146.7601031814274</v>
      </c>
      <c r="N41" s="206">
        <v>4087.108168529664</v>
      </c>
      <c r="O41" s="206">
        <v>3905.1909716251071</v>
      </c>
      <c r="P41" s="206">
        <v>3482.0214101461729</v>
      </c>
      <c r="Q41" s="206">
        <v>3132.5095442820289</v>
      </c>
      <c r="R41" s="206">
        <v>3218.253912295786</v>
      </c>
      <c r="S41" s="206">
        <v>2778.494067067928</v>
      </c>
      <c r="T41" s="206">
        <v>2847.0287188306111</v>
      </c>
      <c r="U41" s="206">
        <v>3060.0685296646602</v>
      </c>
      <c r="V41" s="206">
        <v>2853.066208082545</v>
      </c>
      <c r="W41" s="206">
        <v>2602.7027515047289</v>
      </c>
      <c r="DA41" s="71" t="s">
        <v>962</v>
      </c>
    </row>
    <row r="42" spans="1:105" ht="12" customHeight="1" x14ac:dyDescent="0.25">
      <c r="A42" s="18" t="s">
        <v>36</v>
      </c>
      <c r="B42" s="206">
        <v>0</v>
      </c>
      <c r="C42" s="206">
        <v>0</v>
      </c>
      <c r="D42" s="206">
        <v>0</v>
      </c>
      <c r="E42" s="206">
        <v>0</v>
      </c>
      <c r="F42" s="206">
        <v>0</v>
      </c>
      <c r="G42" s="206">
        <v>0</v>
      </c>
      <c r="H42" s="206">
        <v>0</v>
      </c>
      <c r="I42" s="206">
        <v>0</v>
      </c>
      <c r="J42" s="206">
        <v>0</v>
      </c>
      <c r="K42" s="206">
        <v>0</v>
      </c>
      <c r="L42" s="206">
        <v>0</v>
      </c>
      <c r="M42" s="206">
        <v>0</v>
      </c>
      <c r="N42" s="206">
        <v>0</v>
      </c>
      <c r="O42" s="206">
        <v>0</v>
      </c>
      <c r="P42" s="206">
        <v>0</v>
      </c>
      <c r="Q42" s="206">
        <v>0</v>
      </c>
      <c r="R42" s="206">
        <v>0</v>
      </c>
      <c r="S42" s="206">
        <v>0</v>
      </c>
      <c r="T42" s="206">
        <v>0</v>
      </c>
      <c r="U42" s="206">
        <v>0</v>
      </c>
      <c r="V42" s="206">
        <v>0</v>
      </c>
      <c r="W42" s="206">
        <v>0</v>
      </c>
      <c r="DA42" s="71" t="s">
        <v>963</v>
      </c>
    </row>
    <row r="43" spans="1:105" ht="12" customHeight="1" x14ac:dyDescent="0.25">
      <c r="A43" s="14" t="s">
        <v>37</v>
      </c>
      <c r="B43" s="206">
        <f t="shared" ref="B43:W43" si="10">B44+B45+B46+B47+B48+B49</f>
        <v>0</v>
      </c>
      <c r="C43" s="206">
        <f t="shared" si="10"/>
        <v>0</v>
      </c>
      <c r="D43" s="206">
        <f t="shared" si="10"/>
        <v>0</v>
      </c>
      <c r="E43" s="206">
        <f t="shared" si="10"/>
        <v>0</v>
      </c>
      <c r="F43" s="206">
        <f t="shared" si="10"/>
        <v>0</v>
      </c>
      <c r="G43" s="206">
        <f t="shared" si="10"/>
        <v>15.88323301805675</v>
      </c>
      <c r="H43" s="206">
        <f t="shared" si="10"/>
        <v>4.4425623387790196</v>
      </c>
      <c r="I43" s="206">
        <f t="shared" si="10"/>
        <v>53.501461736887357</v>
      </c>
      <c r="J43" s="206">
        <f t="shared" si="10"/>
        <v>55.770507308684429</v>
      </c>
      <c r="K43" s="206">
        <f t="shared" si="10"/>
        <v>29.593035253654342</v>
      </c>
      <c r="L43" s="206">
        <f t="shared" si="10"/>
        <v>34.919260533104037</v>
      </c>
      <c r="M43" s="206">
        <f t="shared" si="10"/>
        <v>55.722871883061039</v>
      </c>
      <c r="N43" s="206">
        <f t="shared" si="10"/>
        <v>50.710834049871018</v>
      </c>
      <c r="O43" s="206">
        <f t="shared" si="10"/>
        <v>92.87214101461737</v>
      </c>
      <c r="P43" s="206">
        <f t="shared" si="10"/>
        <v>105.52115219260534</v>
      </c>
      <c r="Q43" s="206">
        <f t="shared" si="10"/>
        <v>103.37403267411865</v>
      </c>
      <c r="R43" s="206">
        <f t="shared" si="10"/>
        <v>141.2612209802235</v>
      </c>
      <c r="S43" s="206">
        <f t="shared" si="10"/>
        <v>94.87609630266553</v>
      </c>
      <c r="T43" s="206">
        <f t="shared" si="10"/>
        <v>85.843250214961301</v>
      </c>
      <c r="U43" s="206">
        <f t="shared" si="10"/>
        <v>108.00782459157352</v>
      </c>
      <c r="V43" s="206">
        <f t="shared" si="10"/>
        <v>141.38495270851251</v>
      </c>
      <c r="W43" s="206">
        <f t="shared" si="10"/>
        <v>124.43748925193462</v>
      </c>
      <c r="DA43" s="71"/>
    </row>
    <row r="44" spans="1:105" ht="12" customHeight="1" x14ac:dyDescent="0.25">
      <c r="A44" s="18" t="s">
        <v>73</v>
      </c>
      <c r="B44" s="206">
        <v>0</v>
      </c>
      <c r="C44" s="206">
        <v>0</v>
      </c>
      <c r="D44" s="206">
        <v>0</v>
      </c>
      <c r="E44" s="206">
        <v>0</v>
      </c>
      <c r="F44" s="206">
        <v>0</v>
      </c>
      <c r="G44" s="206">
        <v>15.88323301805675</v>
      </c>
      <c r="H44" s="206">
        <v>4.4425623387790196</v>
      </c>
      <c r="I44" s="206">
        <v>53.501461736887357</v>
      </c>
      <c r="J44" s="206">
        <v>55.770507308684429</v>
      </c>
      <c r="K44" s="206">
        <v>29.473602751504728</v>
      </c>
      <c r="L44" s="206">
        <v>34.775924333619948</v>
      </c>
      <c r="M44" s="206">
        <v>55.722871883061039</v>
      </c>
      <c r="N44" s="206">
        <v>50.492605331040409</v>
      </c>
      <c r="O44" s="206">
        <v>92.553998280309543</v>
      </c>
      <c r="P44" s="206">
        <v>89.665520206362856</v>
      </c>
      <c r="Q44" s="206">
        <v>95.632416165090277</v>
      </c>
      <c r="R44" s="206">
        <v>130.18856405846941</v>
      </c>
      <c r="S44" s="206">
        <v>93.609974204643166</v>
      </c>
      <c r="T44" s="206">
        <v>80.297076526225268</v>
      </c>
      <c r="U44" s="206">
        <v>100.5811693895099</v>
      </c>
      <c r="V44" s="206">
        <v>130.90472914875329</v>
      </c>
      <c r="W44" s="206">
        <v>117.36818572656919</v>
      </c>
      <c r="DA44" s="71" t="s">
        <v>964</v>
      </c>
    </row>
    <row r="45" spans="1:105" ht="12" customHeight="1" x14ac:dyDescent="0.25">
      <c r="A45" s="18" t="s">
        <v>74</v>
      </c>
      <c r="B45" s="206">
        <v>0</v>
      </c>
      <c r="C45" s="206">
        <v>0</v>
      </c>
      <c r="D45" s="206">
        <v>0</v>
      </c>
      <c r="E45" s="206">
        <v>0</v>
      </c>
      <c r="F45" s="206">
        <v>0</v>
      </c>
      <c r="G45" s="206">
        <v>0</v>
      </c>
      <c r="H45" s="206">
        <v>0</v>
      </c>
      <c r="I45" s="206">
        <v>0</v>
      </c>
      <c r="J45" s="206">
        <v>0</v>
      </c>
      <c r="K45" s="206">
        <v>0.1194325021496131</v>
      </c>
      <c r="L45" s="206">
        <v>0.14333619948409279</v>
      </c>
      <c r="M45" s="206">
        <v>0</v>
      </c>
      <c r="N45" s="206">
        <v>0.21822871883061051</v>
      </c>
      <c r="O45" s="206">
        <v>0.31814273430782458</v>
      </c>
      <c r="P45" s="206">
        <v>1.9977644024075669</v>
      </c>
      <c r="Q45" s="206">
        <v>1.7111779879621669</v>
      </c>
      <c r="R45" s="206">
        <v>1.3448839208942389</v>
      </c>
      <c r="S45" s="206">
        <v>1.154600171969046</v>
      </c>
      <c r="T45" s="206">
        <v>1.4227858985382631</v>
      </c>
      <c r="U45" s="206">
        <v>2.7827171109200339</v>
      </c>
      <c r="V45" s="206">
        <v>10.275666380051589</v>
      </c>
      <c r="W45" s="206">
        <v>6.6587274290627683</v>
      </c>
      <c r="DA45" s="71" t="s">
        <v>965</v>
      </c>
    </row>
    <row r="46" spans="1:105" ht="12" customHeight="1" x14ac:dyDescent="0.25">
      <c r="A46" s="18" t="s">
        <v>75</v>
      </c>
      <c r="B46" s="206">
        <v>0</v>
      </c>
      <c r="C46" s="206">
        <v>0</v>
      </c>
      <c r="D46" s="206">
        <v>0</v>
      </c>
      <c r="E46" s="206">
        <v>0</v>
      </c>
      <c r="F46" s="206">
        <v>0</v>
      </c>
      <c r="G46" s="206">
        <v>0</v>
      </c>
      <c r="H46" s="206">
        <v>0</v>
      </c>
      <c r="I46" s="206">
        <v>0</v>
      </c>
      <c r="J46" s="206">
        <v>0</v>
      </c>
      <c r="K46" s="206">
        <v>0</v>
      </c>
      <c r="L46" s="206">
        <v>0</v>
      </c>
      <c r="M46" s="206">
        <v>0</v>
      </c>
      <c r="N46" s="206">
        <v>0</v>
      </c>
      <c r="O46" s="206">
        <v>0</v>
      </c>
      <c r="P46" s="206">
        <v>13.85786758383491</v>
      </c>
      <c r="Q46" s="206">
        <v>6.0304385210662081</v>
      </c>
      <c r="R46" s="206">
        <v>9.7277730008598446</v>
      </c>
      <c r="S46" s="206">
        <v>0.11152192605331041</v>
      </c>
      <c r="T46" s="206">
        <v>4.1233877901977642</v>
      </c>
      <c r="U46" s="206">
        <v>4.6439380911435943</v>
      </c>
      <c r="V46" s="206">
        <v>0.20455717970765261</v>
      </c>
      <c r="W46" s="206">
        <v>0.41057609630266551</v>
      </c>
      <c r="DA46" s="71" t="s">
        <v>966</v>
      </c>
    </row>
    <row r="47" spans="1:105" ht="12" customHeight="1" x14ac:dyDescent="0.25">
      <c r="A47" s="18" t="s">
        <v>76</v>
      </c>
      <c r="B47" s="206">
        <v>0</v>
      </c>
      <c r="C47" s="206">
        <v>0</v>
      </c>
      <c r="D47" s="206">
        <v>0</v>
      </c>
      <c r="E47" s="206">
        <v>0</v>
      </c>
      <c r="F47" s="206">
        <v>0</v>
      </c>
      <c r="G47" s="206">
        <v>0</v>
      </c>
      <c r="H47" s="206">
        <v>0</v>
      </c>
      <c r="I47" s="206">
        <v>0</v>
      </c>
      <c r="J47" s="206">
        <v>0</v>
      </c>
      <c r="K47" s="206">
        <v>0</v>
      </c>
      <c r="L47" s="206">
        <v>0</v>
      </c>
      <c r="M47" s="206">
        <v>0</v>
      </c>
      <c r="N47" s="206">
        <v>0</v>
      </c>
      <c r="O47" s="206">
        <v>0</v>
      </c>
      <c r="P47" s="206">
        <v>0</v>
      </c>
      <c r="Q47" s="206">
        <v>0</v>
      </c>
      <c r="R47" s="206">
        <v>0</v>
      </c>
      <c r="S47" s="206">
        <v>0</v>
      </c>
      <c r="T47" s="206">
        <v>0</v>
      </c>
      <c r="U47" s="206">
        <v>0</v>
      </c>
      <c r="V47" s="206">
        <v>0</v>
      </c>
      <c r="W47" s="206">
        <v>0</v>
      </c>
      <c r="DA47" s="71" t="s">
        <v>967</v>
      </c>
    </row>
    <row r="48" spans="1:105" ht="12" customHeight="1" x14ac:dyDescent="0.25">
      <c r="A48" s="18" t="s">
        <v>77</v>
      </c>
      <c r="B48" s="206">
        <v>0</v>
      </c>
      <c r="C48" s="206">
        <v>0</v>
      </c>
      <c r="D48" s="206">
        <v>0</v>
      </c>
      <c r="E48" s="206">
        <v>0</v>
      </c>
      <c r="F48" s="206">
        <v>0</v>
      </c>
      <c r="G48" s="206">
        <v>0</v>
      </c>
      <c r="H48" s="206">
        <v>0</v>
      </c>
      <c r="I48" s="206">
        <v>0</v>
      </c>
      <c r="J48" s="206">
        <v>0</v>
      </c>
      <c r="K48" s="206">
        <v>0</v>
      </c>
      <c r="L48" s="206">
        <v>0</v>
      </c>
      <c r="M48" s="206">
        <v>0</v>
      </c>
      <c r="N48" s="206">
        <v>0</v>
      </c>
      <c r="O48" s="206">
        <v>0</v>
      </c>
      <c r="P48" s="206">
        <v>0</v>
      </c>
      <c r="Q48" s="206">
        <v>0</v>
      </c>
      <c r="R48" s="206">
        <v>0</v>
      </c>
      <c r="S48" s="206">
        <v>0</v>
      </c>
      <c r="T48" s="206">
        <v>0</v>
      </c>
      <c r="U48" s="206">
        <v>0</v>
      </c>
      <c r="V48" s="206">
        <v>0</v>
      </c>
      <c r="W48" s="206">
        <v>0</v>
      </c>
      <c r="DA48" s="71" t="s">
        <v>968</v>
      </c>
    </row>
    <row r="49" spans="1:105" ht="12" customHeight="1" x14ac:dyDescent="0.25">
      <c r="A49" s="18" t="s">
        <v>78</v>
      </c>
      <c r="B49" s="206">
        <v>0</v>
      </c>
      <c r="C49" s="206">
        <v>0</v>
      </c>
      <c r="D49" s="206">
        <v>0</v>
      </c>
      <c r="E49" s="206">
        <v>0</v>
      </c>
      <c r="F49" s="206">
        <v>0</v>
      </c>
      <c r="G49" s="206">
        <v>0</v>
      </c>
      <c r="H49" s="206">
        <v>0</v>
      </c>
      <c r="I49" s="206">
        <v>0</v>
      </c>
      <c r="J49" s="206">
        <v>0</v>
      </c>
      <c r="K49" s="206">
        <v>0</v>
      </c>
      <c r="L49" s="206">
        <v>0</v>
      </c>
      <c r="M49" s="206">
        <v>0</v>
      </c>
      <c r="N49" s="206">
        <v>0</v>
      </c>
      <c r="O49" s="206">
        <v>0</v>
      </c>
      <c r="P49" s="206">
        <v>0</v>
      </c>
      <c r="Q49" s="206">
        <v>0</v>
      </c>
      <c r="R49" s="206">
        <v>0</v>
      </c>
      <c r="S49" s="206">
        <v>0</v>
      </c>
      <c r="T49" s="206">
        <v>0</v>
      </c>
      <c r="U49" s="206">
        <v>0</v>
      </c>
      <c r="V49" s="206">
        <v>0</v>
      </c>
      <c r="W49" s="206">
        <v>0</v>
      </c>
      <c r="DA49" s="71" t="s">
        <v>969</v>
      </c>
    </row>
    <row r="50" spans="1:105" ht="12" customHeight="1" x14ac:dyDescent="0.25">
      <c r="A50" s="14" t="s">
        <v>79</v>
      </c>
      <c r="B50" s="206">
        <v>0</v>
      </c>
      <c r="C50" s="206">
        <v>0</v>
      </c>
      <c r="D50" s="206">
        <v>0</v>
      </c>
      <c r="E50" s="206">
        <v>0</v>
      </c>
      <c r="F50" s="206">
        <v>0</v>
      </c>
      <c r="G50" s="206">
        <v>0</v>
      </c>
      <c r="H50" s="206">
        <v>0</v>
      </c>
      <c r="I50" s="206">
        <v>0</v>
      </c>
      <c r="J50" s="206">
        <v>0</v>
      </c>
      <c r="K50" s="206">
        <v>0</v>
      </c>
      <c r="L50" s="206">
        <v>0</v>
      </c>
      <c r="M50" s="206">
        <v>581.2223559759243</v>
      </c>
      <c r="N50" s="206">
        <v>598.50163370593282</v>
      </c>
      <c r="O50" s="206">
        <v>663.54703353396383</v>
      </c>
      <c r="P50" s="206">
        <v>589.51625107480652</v>
      </c>
      <c r="Q50" s="206">
        <v>694.97850386930349</v>
      </c>
      <c r="R50" s="206">
        <v>823.98177128116924</v>
      </c>
      <c r="S50" s="206">
        <v>875.95356835769553</v>
      </c>
      <c r="T50" s="206">
        <v>837.06887360275152</v>
      </c>
      <c r="U50" s="206">
        <v>961.40739466895945</v>
      </c>
      <c r="V50" s="206">
        <v>849.90971625107477</v>
      </c>
      <c r="W50" s="206">
        <v>925.19441100601887</v>
      </c>
      <c r="DA50" s="71" t="s">
        <v>970</v>
      </c>
    </row>
    <row r="51" spans="1:105" ht="12" customHeight="1" x14ac:dyDescent="0.25">
      <c r="A51" s="21" t="s">
        <v>38</v>
      </c>
      <c r="B51" s="209">
        <v>2212.8116938950989</v>
      </c>
      <c r="C51" s="209">
        <v>2158.7274290627679</v>
      </c>
      <c r="D51" s="209">
        <v>2127.0851246775578</v>
      </c>
      <c r="E51" s="209">
        <v>2026.311263972485</v>
      </c>
      <c r="F51" s="209">
        <v>2066.6380051590709</v>
      </c>
      <c r="G51" s="209">
        <v>2143.7661220980222</v>
      </c>
      <c r="H51" s="209">
        <v>2125.5374032674122</v>
      </c>
      <c r="I51" s="209">
        <v>2136.1994840928628</v>
      </c>
      <c r="J51" s="209">
        <v>2640.0687876182292</v>
      </c>
      <c r="K51" s="209">
        <v>2283.6629406706788</v>
      </c>
      <c r="L51" s="209">
        <v>2376.6122098022361</v>
      </c>
      <c r="M51" s="209">
        <v>1663.217626827171</v>
      </c>
      <c r="N51" s="209">
        <v>1621.046173688736</v>
      </c>
      <c r="O51" s="209">
        <v>1610.095098882201</v>
      </c>
      <c r="P51" s="209">
        <v>1665.2429922613931</v>
      </c>
      <c r="Q51" s="209">
        <v>1640.1410146173689</v>
      </c>
      <c r="R51" s="209">
        <v>1641.180309544282</v>
      </c>
      <c r="S51" s="209">
        <v>1675.0998280309541</v>
      </c>
      <c r="T51" s="209">
        <v>1649.867841788478</v>
      </c>
      <c r="U51" s="209">
        <v>1689.3122957867581</v>
      </c>
      <c r="V51" s="209">
        <v>1632.7366294067069</v>
      </c>
      <c r="W51" s="209">
        <v>1639.2558899398109</v>
      </c>
      <c r="DA51" s="86" t="s">
        <v>971</v>
      </c>
    </row>
    <row r="52" spans="1:105" ht="12" customHeight="1" x14ac:dyDescent="0.25">
      <c r="A52" s="114" t="s">
        <v>145</v>
      </c>
      <c r="B52" s="286">
        <f t="shared" ref="B52:W52" si="11">SUM(B53:B55)</f>
        <v>5461.1031814273429</v>
      </c>
      <c r="C52" s="286">
        <f t="shared" si="11"/>
        <v>6081.482373172832</v>
      </c>
      <c r="D52" s="286">
        <f t="shared" si="11"/>
        <v>5668.5184866723976</v>
      </c>
      <c r="E52" s="286">
        <f t="shared" si="11"/>
        <v>5979.5496990541706</v>
      </c>
      <c r="F52" s="286">
        <f t="shared" si="11"/>
        <v>5221.9778159931211</v>
      </c>
      <c r="G52" s="286">
        <f t="shared" si="11"/>
        <v>5036.5504729148752</v>
      </c>
      <c r="H52" s="286">
        <f t="shared" si="11"/>
        <v>4335.9562338779051</v>
      </c>
      <c r="I52" s="286">
        <f t="shared" si="11"/>
        <v>4573.0868443680138</v>
      </c>
      <c r="J52" s="286">
        <f t="shared" si="11"/>
        <v>5279.3134995700757</v>
      </c>
      <c r="K52" s="286">
        <f t="shared" si="11"/>
        <v>4119.0622527944961</v>
      </c>
      <c r="L52" s="286">
        <f t="shared" si="11"/>
        <v>3851.7540842648314</v>
      </c>
      <c r="M52" s="286">
        <f t="shared" si="11"/>
        <v>7109.7093723129847</v>
      </c>
      <c r="N52" s="286">
        <f t="shared" si="11"/>
        <v>7063.3038693035214</v>
      </c>
      <c r="O52" s="286">
        <f t="shared" si="11"/>
        <v>7175.8908856405842</v>
      </c>
      <c r="P52" s="286">
        <f t="shared" si="11"/>
        <v>6727.9695614789334</v>
      </c>
      <c r="Q52" s="286">
        <f t="shared" si="11"/>
        <v>6290.2029234737738</v>
      </c>
      <c r="R52" s="286">
        <f t="shared" si="11"/>
        <v>6372.5440240756634</v>
      </c>
      <c r="S52" s="286">
        <f t="shared" si="11"/>
        <v>5917.4406706792797</v>
      </c>
      <c r="T52" s="286">
        <f t="shared" si="11"/>
        <v>5908.0346517626849</v>
      </c>
      <c r="U52" s="286">
        <f t="shared" si="11"/>
        <v>6324.1496990541682</v>
      </c>
      <c r="V52" s="286">
        <f t="shared" si="11"/>
        <v>5890.3575236457427</v>
      </c>
      <c r="W52" s="286">
        <f t="shared" si="11"/>
        <v>5654.7998280309548</v>
      </c>
      <c r="DA52" s="118"/>
    </row>
    <row r="53" spans="1:105" ht="12" customHeight="1" x14ac:dyDescent="0.25">
      <c r="A53" s="51" t="s">
        <v>46</v>
      </c>
      <c r="B53" s="239">
        <f>CHI_fec!B5-B58</f>
        <v>1403.8239225027319</v>
      </c>
      <c r="C53" s="239">
        <f>CHI_fec!C5-C58</f>
        <v>1938.1349345476865</v>
      </c>
      <c r="D53" s="239">
        <f>CHI_fec!D5-D58</f>
        <v>2055.3405746895241</v>
      </c>
      <c r="E53" s="239">
        <f>CHI_fec!E5-E58</f>
        <v>2357.0020845655454</v>
      </c>
      <c r="F53" s="239">
        <f>CHI_fec!F5-F58</f>
        <v>2146.2267515146777</v>
      </c>
      <c r="G53" s="239">
        <f>CHI_fec!G5-G58</f>
        <v>2087.9784741733365</v>
      </c>
      <c r="H53" s="239">
        <f>CHI_fec!H5-H58</f>
        <v>2071.8301139731993</v>
      </c>
      <c r="I53" s="239">
        <f>CHI_fec!I5-I58</f>
        <v>2091.657989600908</v>
      </c>
      <c r="J53" s="239">
        <f>CHI_fec!J5-J58</f>
        <v>2244.2844969579764</v>
      </c>
      <c r="K53" s="239">
        <f>CHI_fec!K5-K58</f>
        <v>1871.6728828861778</v>
      </c>
      <c r="L53" s="239">
        <f>CHI_fec!L5-L58</f>
        <v>1803.7137346461459</v>
      </c>
      <c r="M53" s="239">
        <f>CHI_fec!M5-M58</f>
        <v>3120.5967223172574</v>
      </c>
      <c r="N53" s="239">
        <f>CHI_fec!N5-N58</f>
        <v>3148.0535586804017</v>
      </c>
      <c r="O53" s="239">
        <f>CHI_fec!O5-O58</f>
        <v>3599.5251671160877</v>
      </c>
      <c r="P53" s="239">
        <f>CHI_fec!P5-P58</f>
        <v>2951.3358126663188</v>
      </c>
      <c r="Q53" s="239">
        <f>CHI_fec!Q5-Q58</f>
        <v>3040.3930523876406</v>
      </c>
      <c r="R53" s="239">
        <f>CHI_fec!R5-R58</f>
        <v>2952.4443185576729</v>
      </c>
      <c r="S53" s="239">
        <f>CHI_fec!S5-S58</f>
        <v>3447.3455768623135</v>
      </c>
      <c r="T53" s="239">
        <f>CHI_fec!T5-T58</f>
        <v>3633.0071354861702</v>
      </c>
      <c r="U53" s="239">
        <f>CHI_fec!U5-U58</f>
        <v>3795.6851664568894</v>
      </c>
      <c r="V53" s="239">
        <f>CHI_fec!V5-V58</f>
        <v>2786.8049321549224</v>
      </c>
      <c r="W53" s="239">
        <f>CHI_fec!W5-W58</f>
        <v>2917.9120682513058</v>
      </c>
      <c r="DA53" s="83"/>
    </row>
    <row r="54" spans="1:105" ht="12" customHeight="1" x14ac:dyDescent="0.25">
      <c r="A54" s="99" t="s">
        <v>47</v>
      </c>
      <c r="B54" s="240">
        <f>CHI_fec!B61</f>
        <v>3515.0711379195818</v>
      </c>
      <c r="C54" s="240">
        <f>CHI_fec!C61</f>
        <v>3551.8780438930312</v>
      </c>
      <c r="D54" s="240">
        <f>CHI_fec!D61</f>
        <v>3015.1585848999612</v>
      </c>
      <c r="E54" s="240">
        <f>CHI_fec!E61</f>
        <v>2998.8769408594021</v>
      </c>
      <c r="F54" s="240">
        <f>CHI_fec!F61</f>
        <v>2481.266879920699</v>
      </c>
      <c r="G54" s="240">
        <f>CHI_fec!G61</f>
        <v>2337.9829832134401</v>
      </c>
      <c r="H54" s="240">
        <f>CHI_fec!H61</f>
        <v>1601.296415375416</v>
      </c>
      <c r="I54" s="240">
        <f>CHI_fec!I61</f>
        <v>1859.303142760223</v>
      </c>
      <c r="J54" s="240">
        <f>CHI_fec!J61</f>
        <v>2462.148609459512</v>
      </c>
      <c r="K54" s="240">
        <f>CHI_fec!K61</f>
        <v>1697.014816381811</v>
      </c>
      <c r="L54" s="240">
        <f>CHI_fec!L61</f>
        <v>1510.234441283631</v>
      </c>
      <c r="M54" s="240">
        <f>CHI_fec!M61</f>
        <v>3445.109357871399</v>
      </c>
      <c r="N54" s="240">
        <f>CHI_fec!N61</f>
        <v>3384.8460847093479</v>
      </c>
      <c r="O54" s="240">
        <f>CHI_fec!O61</f>
        <v>3039.7273644546649</v>
      </c>
      <c r="P54" s="240">
        <f>CHI_fec!P61</f>
        <v>3263.3515285011599</v>
      </c>
      <c r="Q54" s="240">
        <f>CHI_fec!Q61</f>
        <v>2716.4168262786429</v>
      </c>
      <c r="R54" s="240">
        <f>CHI_fec!R61</f>
        <v>2962.611886658719</v>
      </c>
      <c r="S54" s="240">
        <f>CHI_fec!S61</f>
        <v>2000.4739034090171</v>
      </c>
      <c r="T54" s="240">
        <f>CHI_fec!T61</f>
        <v>1737.509602834268</v>
      </c>
      <c r="U54" s="240">
        <f>CHI_fec!U61</f>
        <v>1915.4689273617771</v>
      </c>
      <c r="V54" s="240">
        <f>CHI_fec!V61</f>
        <v>2547.629213254459</v>
      </c>
      <c r="W54" s="240">
        <f>CHI_fec!W61</f>
        <v>2237.1823674408611</v>
      </c>
      <c r="DA54" s="94"/>
    </row>
    <row r="55" spans="1:105" ht="12" customHeight="1" x14ac:dyDescent="0.25">
      <c r="A55" s="52" t="s">
        <v>48</v>
      </c>
      <c r="B55" s="241">
        <f>CHI_fec!B110</f>
        <v>542.20812100502894</v>
      </c>
      <c r="C55" s="241">
        <f>CHI_fec!C110</f>
        <v>591.46939473211341</v>
      </c>
      <c r="D55" s="241">
        <f>CHI_fec!D110</f>
        <v>598.01932708291247</v>
      </c>
      <c r="E55" s="241">
        <f>CHI_fec!E110</f>
        <v>623.67067362922387</v>
      </c>
      <c r="F55" s="241">
        <f>CHI_fec!F110</f>
        <v>594.48418455774436</v>
      </c>
      <c r="G55" s="241">
        <f>CHI_fec!G110</f>
        <v>610.58901552809868</v>
      </c>
      <c r="H55" s="241">
        <f>CHI_fec!H110</f>
        <v>662.8297045292893</v>
      </c>
      <c r="I55" s="241">
        <f>CHI_fec!I110</f>
        <v>622.12571200688308</v>
      </c>
      <c r="J55" s="241">
        <f>CHI_fec!J110</f>
        <v>572.88039315258732</v>
      </c>
      <c r="K55" s="241">
        <f>CHI_fec!K110</f>
        <v>550.37455352650738</v>
      </c>
      <c r="L55" s="241">
        <f>CHI_fec!L110</f>
        <v>537.80590833505437</v>
      </c>
      <c r="M55" s="241">
        <f>CHI_fec!M110</f>
        <v>544.00329212432803</v>
      </c>
      <c r="N55" s="241">
        <f>CHI_fec!N110</f>
        <v>530.40422591377148</v>
      </c>
      <c r="O55" s="241">
        <f>CHI_fec!O110</f>
        <v>536.63835406983162</v>
      </c>
      <c r="P55" s="241">
        <f>CHI_fec!P110</f>
        <v>513.28222031145492</v>
      </c>
      <c r="Q55" s="241">
        <f>CHI_fec!Q110</f>
        <v>533.39304480749036</v>
      </c>
      <c r="R55" s="241">
        <f>CHI_fec!R110</f>
        <v>457.48781885927178</v>
      </c>
      <c r="S55" s="241">
        <f>CHI_fec!S110</f>
        <v>469.6211904079488</v>
      </c>
      <c r="T55" s="241">
        <f>CHI_fec!T110</f>
        <v>537.51791344224728</v>
      </c>
      <c r="U55" s="241">
        <f>CHI_fec!U110</f>
        <v>612.99560523550213</v>
      </c>
      <c r="V55" s="241">
        <f>CHI_fec!V110</f>
        <v>555.92337823636194</v>
      </c>
      <c r="W55" s="241">
        <f>CHI_fec!W110</f>
        <v>499.70539233878799</v>
      </c>
      <c r="DA55" s="84"/>
    </row>
    <row r="56" spans="1:105" ht="12" customHeight="1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  <c r="U56" s="201"/>
      <c r="V56" s="201"/>
      <c r="W56" s="201"/>
      <c r="DA56" s="173"/>
    </row>
    <row r="57" spans="1:105" ht="12" customHeight="1" x14ac:dyDescent="0.25">
      <c r="A57" s="30" t="s">
        <v>972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DA57" s="112"/>
    </row>
    <row r="58" spans="1:105" ht="12" customHeight="1" x14ac:dyDescent="0.25">
      <c r="A58" s="31" t="s">
        <v>68</v>
      </c>
      <c r="B58" s="212">
        <v>12408.99191745486</v>
      </c>
      <c r="C58" s="212">
        <v>12528.918744625969</v>
      </c>
      <c r="D58" s="212">
        <v>11918.19991401548</v>
      </c>
      <c r="E58" s="212">
        <v>12127.84273430782</v>
      </c>
      <c r="F58" s="212">
        <v>11972.3475494411</v>
      </c>
      <c r="G58" s="212">
        <v>11691.96655202064</v>
      </c>
      <c r="H58" s="212">
        <v>12233.63026655202</v>
      </c>
      <c r="I58" s="212">
        <v>12817.88899398108</v>
      </c>
      <c r="J58" s="212">
        <v>11622.596560619089</v>
      </c>
      <c r="K58" s="212">
        <v>10010.55408426483</v>
      </c>
      <c r="L58" s="212">
        <v>9825.8726569217524</v>
      </c>
      <c r="M58" s="212">
        <v>9884.7988822012012</v>
      </c>
      <c r="N58" s="212">
        <v>10251.728460877041</v>
      </c>
      <c r="O58" s="212">
        <v>10023.9573516767</v>
      </c>
      <c r="P58" s="212">
        <v>10857.649269131551</v>
      </c>
      <c r="Q58" s="212">
        <v>10443.05286587388</v>
      </c>
      <c r="R58" s="212">
        <v>9831.1508375293997</v>
      </c>
      <c r="S58" s="212">
        <v>10500.52601428548</v>
      </c>
      <c r="T58" s="212">
        <v>9477.7033045357675</v>
      </c>
      <c r="U58" s="212">
        <v>9809.3003126038002</v>
      </c>
      <c r="V58" s="212">
        <v>9273.4590074732296</v>
      </c>
      <c r="W58" s="212">
        <v>9663.2306443729049</v>
      </c>
      <c r="DA58" s="109" t="s">
        <v>973</v>
      </c>
    </row>
    <row r="59" spans="1:105" ht="12" customHeight="1" x14ac:dyDescent="0.25">
      <c r="A59" s="24" t="s">
        <v>30</v>
      </c>
      <c r="B59" s="215">
        <v>0</v>
      </c>
      <c r="C59" s="215">
        <v>0</v>
      </c>
      <c r="D59" s="215">
        <v>0</v>
      </c>
      <c r="E59" s="215">
        <v>0</v>
      </c>
      <c r="F59" s="215">
        <v>0</v>
      </c>
      <c r="G59" s="215">
        <v>0</v>
      </c>
      <c r="H59" s="215">
        <v>0</v>
      </c>
      <c r="I59" s="215">
        <v>0</v>
      </c>
      <c r="J59" s="215">
        <v>0</v>
      </c>
      <c r="K59" s="215">
        <v>0</v>
      </c>
      <c r="L59" s="215">
        <v>0</v>
      </c>
      <c r="M59" s="215">
        <v>0</v>
      </c>
      <c r="N59" s="215">
        <v>0</v>
      </c>
      <c r="O59" s="215">
        <v>0</v>
      </c>
      <c r="P59" s="215">
        <v>0</v>
      </c>
      <c r="Q59" s="215">
        <v>0</v>
      </c>
      <c r="R59" s="215">
        <v>0</v>
      </c>
      <c r="S59" s="215">
        <v>0.12347377472055029</v>
      </c>
      <c r="T59" s="215">
        <v>0</v>
      </c>
      <c r="U59" s="215">
        <v>0</v>
      </c>
      <c r="V59" s="215">
        <v>0</v>
      </c>
      <c r="W59" s="215">
        <v>0</v>
      </c>
      <c r="DA59" s="85" t="s">
        <v>974</v>
      </c>
    </row>
    <row r="60" spans="1:105" ht="12" customHeight="1" x14ac:dyDescent="0.25">
      <c r="A60" s="14" t="s">
        <v>31</v>
      </c>
      <c r="B60" s="206">
        <f t="shared" ref="B60:W60" si="12">B61+B62+B63+B64+B65+B66</f>
        <v>10087.434393809113</v>
      </c>
      <c r="C60" s="206">
        <f t="shared" si="12"/>
        <v>10446.938005159071</v>
      </c>
      <c r="D60" s="206">
        <f t="shared" si="12"/>
        <v>10115.023301805675</v>
      </c>
      <c r="E60" s="206">
        <f t="shared" si="12"/>
        <v>10346.962424763544</v>
      </c>
      <c r="F60" s="206">
        <f t="shared" si="12"/>
        <v>10259.006018916594</v>
      </c>
      <c r="G60" s="206">
        <f t="shared" si="12"/>
        <v>10480.844883920894</v>
      </c>
      <c r="H60" s="206">
        <f t="shared" si="12"/>
        <v>11284.860705073086</v>
      </c>
      <c r="I60" s="206">
        <f t="shared" si="12"/>
        <v>11688.752708512468</v>
      </c>
      <c r="J60" s="206">
        <f t="shared" si="12"/>
        <v>10450.50498710232</v>
      </c>
      <c r="K60" s="206">
        <f t="shared" si="12"/>
        <v>8957.6852966466049</v>
      </c>
      <c r="L60" s="206">
        <f t="shared" si="12"/>
        <v>8834.0704213241625</v>
      </c>
      <c r="M60" s="206">
        <f t="shared" si="12"/>
        <v>8860.0395528804802</v>
      </c>
      <c r="N60" s="206">
        <f t="shared" si="12"/>
        <v>9230.1864144453975</v>
      </c>
      <c r="O60" s="206">
        <f t="shared" si="12"/>
        <v>8949.2134995700781</v>
      </c>
      <c r="P60" s="206">
        <f t="shared" si="12"/>
        <v>9778.1159931212369</v>
      </c>
      <c r="Q60" s="206">
        <f t="shared" si="12"/>
        <v>9305.925092873018</v>
      </c>
      <c r="R60" s="206">
        <f t="shared" si="12"/>
        <v>8656.4815340040332</v>
      </c>
      <c r="S60" s="206">
        <f t="shared" si="12"/>
        <v>9324.5811303645896</v>
      </c>
      <c r="T60" s="206">
        <f t="shared" si="12"/>
        <v>8346.6272082330997</v>
      </c>
      <c r="U60" s="206">
        <f t="shared" si="12"/>
        <v>8700.7775267052639</v>
      </c>
      <c r="V60" s="206">
        <f t="shared" si="12"/>
        <v>8272.5627907922335</v>
      </c>
      <c r="W60" s="206">
        <f t="shared" si="12"/>
        <v>8641.9126736076432</v>
      </c>
      <c r="DA60" s="71"/>
    </row>
    <row r="61" spans="1:105" ht="12" customHeight="1" x14ac:dyDescent="0.25">
      <c r="A61" s="18" t="s">
        <v>32</v>
      </c>
      <c r="B61" s="206">
        <v>76.468873602751501</v>
      </c>
      <c r="C61" s="206">
        <v>80.901891659501288</v>
      </c>
      <c r="D61" s="206">
        <v>85.334823731728278</v>
      </c>
      <c r="E61" s="206">
        <v>83.944110060189161</v>
      </c>
      <c r="F61" s="206">
        <v>79.214875322441955</v>
      </c>
      <c r="G61" s="206">
        <v>68.574032674118655</v>
      </c>
      <c r="H61" s="206">
        <v>16.552364574376611</v>
      </c>
      <c r="I61" s="206">
        <v>10.6408426483233</v>
      </c>
      <c r="J61" s="206">
        <v>13.005417024935509</v>
      </c>
      <c r="K61" s="206">
        <v>11.823129836629411</v>
      </c>
      <c r="L61" s="206">
        <v>20.099312123817711</v>
      </c>
      <c r="M61" s="206">
        <v>23.646259673258811</v>
      </c>
      <c r="N61" s="206">
        <v>7.0938950988822</v>
      </c>
      <c r="O61" s="206">
        <v>18.916938950988818</v>
      </c>
      <c r="P61" s="206">
        <v>11.823129836629411</v>
      </c>
      <c r="Q61" s="206">
        <v>2.364660361134995</v>
      </c>
      <c r="R61" s="206">
        <v>9.4584694754944092</v>
      </c>
      <c r="S61" s="206">
        <v>20.099312123817711</v>
      </c>
      <c r="T61" s="206">
        <v>7.0938950988822</v>
      </c>
      <c r="U61" s="206">
        <v>9.3284608770421311</v>
      </c>
      <c r="V61" s="206">
        <v>8.4357695614789332</v>
      </c>
      <c r="W61" s="206">
        <v>2.6400687876182292</v>
      </c>
      <c r="DA61" s="71" t="s">
        <v>975</v>
      </c>
    </row>
    <row r="62" spans="1:105" ht="12" customHeight="1" x14ac:dyDescent="0.25">
      <c r="A62" s="18" t="s">
        <v>33</v>
      </c>
      <c r="B62" s="206">
        <v>245.153826311264</v>
      </c>
      <c r="C62" s="206">
        <v>471.10206362854689</v>
      </c>
      <c r="D62" s="206">
        <v>760.3157351676698</v>
      </c>
      <c r="E62" s="206">
        <v>702.06362854686154</v>
      </c>
      <c r="F62" s="206">
        <v>685.58323301805672</v>
      </c>
      <c r="G62" s="206">
        <v>803.14325021496131</v>
      </c>
      <c r="H62" s="206">
        <v>1446.9761822871881</v>
      </c>
      <c r="I62" s="206">
        <v>1729.33981083405</v>
      </c>
      <c r="J62" s="206">
        <v>1799.6560619088559</v>
      </c>
      <c r="K62" s="206">
        <v>1737.0306964746351</v>
      </c>
      <c r="L62" s="206">
        <v>1484.3317282889079</v>
      </c>
      <c r="M62" s="206">
        <v>1488.7264832330179</v>
      </c>
      <c r="N62" s="206">
        <v>1475.5422184006879</v>
      </c>
      <c r="O62" s="206">
        <v>1866.6761822871881</v>
      </c>
      <c r="P62" s="206">
        <v>2486.3380051590711</v>
      </c>
      <c r="Q62" s="206">
        <v>2413.8244196044711</v>
      </c>
      <c r="R62" s="206">
        <v>2261.1063628546858</v>
      </c>
      <c r="S62" s="206">
        <v>2180.901891659501</v>
      </c>
      <c r="T62" s="206">
        <v>2279.784092863285</v>
      </c>
      <c r="U62" s="206">
        <v>2709.9030094582972</v>
      </c>
      <c r="V62" s="206">
        <v>2031.9995700773859</v>
      </c>
      <c r="W62" s="206">
        <v>1942.265090283749</v>
      </c>
      <c r="DA62" s="71" t="s">
        <v>976</v>
      </c>
    </row>
    <row r="63" spans="1:105" ht="12" customHeight="1" x14ac:dyDescent="0.25">
      <c r="A63" s="18" t="s">
        <v>69</v>
      </c>
      <c r="B63" s="206">
        <v>1782.936887360275</v>
      </c>
      <c r="C63" s="206">
        <v>1558.0156491831469</v>
      </c>
      <c r="D63" s="206">
        <v>1245.79630266552</v>
      </c>
      <c r="E63" s="206">
        <v>1509.9809974204641</v>
      </c>
      <c r="F63" s="206">
        <v>1532.3661220980221</v>
      </c>
      <c r="G63" s="206">
        <v>1683.9747205503011</v>
      </c>
      <c r="H63" s="206">
        <v>1718.5699914015479</v>
      </c>
      <c r="I63" s="206">
        <v>1768.427858985382</v>
      </c>
      <c r="J63" s="206">
        <v>1307.496990541702</v>
      </c>
      <c r="K63" s="206">
        <v>1295.286930352537</v>
      </c>
      <c r="L63" s="206">
        <v>1383.8100601891661</v>
      </c>
      <c r="M63" s="206">
        <v>1384.8276010318141</v>
      </c>
      <c r="N63" s="206">
        <v>1301.3920034393809</v>
      </c>
      <c r="O63" s="206">
        <v>1173.1860705073091</v>
      </c>
      <c r="P63" s="206">
        <v>962.56199484092849</v>
      </c>
      <c r="Q63" s="206">
        <v>1157.9233877901979</v>
      </c>
      <c r="R63" s="206">
        <v>1148.7658641444541</v>
      </c>
      <c r="S63" s="206">
        <v>1178.273602751505</v>
      </c>
      <c r="T63" s="206">
        <v>1009.367325881341</v>
      </c>
      <c r="U63" s="206">
        <v>851.62519346517615</v>
      </c>
      <c r="V63" s="206">
        <v>689.26663800515905</v>
      </c>
      <c r="W63" s="206">
        <v>603.52433361994838</v>
      </c>
      <c r="DA63" s="71" t="s">
        <v>977</v>
      </c>
    </row>
    <row r="64" spans="1:105" ht="12" customHeight="1" x14ac:dyDescent="0.25">
      <c r="A64" s="18" t="s">
        <v>70</v>
      </c>
      <c r="B64" s="206">
        <v>0</v>
      </c>
      <c r="C64" s="206">
        <v>0</v>
      </c>
      <c r="D64" s="206">
        <v>0</v>
      </c>
      <c r="E64" s="206">
        <v>0</v>
      </c>
      <c r="F64" s="206">
        <v>0</v>
      </c>
      <c r="G64" s="206">
        <v>0</v>
      </c>
      <c r="H64" s="206">
        <v>0</v>
      </c>
      <c r="I64" s="206">
        <v>0</v>
      </c>
      <c r="J64" s="206">
        <v>0</v>
      </c>
      <c r="K64" s="206">
        <v>0</v>
      </c>
      <c r="L64" s="206">
        <v>0</v>
      </c>
      <c r="M64" s="206">
        <v>0</v>
      </c>
      <c r="N64" s="206">
        <v>0</v>
      </c>
      <c r="O64" s="206">
        <v>0</v>
      </c>
      <c r="P64" s="206">
        <v>0</v>
      </c>
      <c r="Q64" s="206">
        <v>0</v>
      </c>
      <c r="R64" s="206">
        <v>0</v>
      </c>
      <c r="S64" s="206">
        <v>0</v>
      </c>
      <c r="T64" s="206">
        <v>0</v>
      </c>
      <c r="U64" s="206">
        <v>0</v>
      </c>
      <c r="V64" s="206">
        <v>0</v>
      </c>
      <c r="W64" s="206">
        <v>0</v>
      </c>
      <c r="DA64" s="71" t="s">
        <v>978</v>
      </c>
    </row>
    <row r="65" spans="1:105" ht="12" customHeight="1" x14ac:dyDescent="0.25">
      <c r="A65" s="18" t="s">
        <v>34</v>
      </c>
      <c r="B65" s="206">
        <v>916.95331040412714</v>
      </c>
      <c r="C65" s="206">
        <v>1601.5477214101461</v>
      </c>
      <c r="D65" s="206">
        <v>1371.109200343938</v>
      </c>
      <c r="E65" s="206">
        <v>914.32493551160792</v>
      </c>
      <c r="F65" s="206">
        <v>985.9804815133275</v>
      </c>
      <c r="G65" s="206">
        <v>921.96818572656912</v>
      </c>
      <c r="H65" s="206">
        <v>1079.610404127257</v>
      </c>
      <c r="I65" s="206">
        <v>1218.1445399828031</v>
      </c>
      <c r="J65" s="206">
        <v>964.00610490111774</v>
      </c>
      <c r="K65" s="206">
        <v>955.40748065348225</v>
      </c>
      <c r="L65" s="206">
        <v>821.65038693035251</v>
      </c>
      <c r="M65" s="206">
        <v>914.32493551160792</v>
      </c>
      <c r="N65" s="206">
        <v>946.80877042132408</v>
      </c>
      <c r="O65" s="206">
        <v>1155.0876182287191</v>
      </c>
      <c r="P65" s="206">
        <v>1309.863628546861</v>
      </c>
      <c r="Q65" s="206">
        <v>1238.1725563295961</v>
      </c>
      <c r="R65" s="206">
        <v>1185.93879969621</v>
      </c>
      <c r="S65" s="206">
        <v>1275.1153522046579</v>
      </c>
      <c r="T65" s="206">
        <v>1234.571060339721</v>
      </c>
      <c r="U65" s="206">
        <v>1098.754740806726</v>
      </c>
      <c r="V65" s="206">
        <v>797.49907626084928</v>
      </c>
      <c r="W65" s="206">
        <v>605.2573855594934</v>
      </c>
      <c r="DA65" s="71" t="s">
        <v>979</v>
      </c>
    </row>
    <row r="66" spans="1:105" ht="12" customHeight="1" x14ac:dyDescent="0.25">
      <c r="A66" s="18" t="s">
        <v>84</v>
      </c>
      <c r="B66" s="206">
        <v>7065.9214961306961</v>
      </c>
      <c r="C66" s="206">
        <v>6735.3706792777302</v>
      </c>
      <c r="D66" s="206">
        <v>6652.4672398968187</v>
      </c>
      <c r="E66" s="206">
        <v>7136.64875322442</v>
      </c>
      <c r="F66" s="206">
        <v>6975.8613069647463</v>
      </c>
      <c r="G66" s="206">
        <v>7003.1846947549438</v>
      </c>
      <c r="H66" s="206">
        <v>7023.1517626827172</v>
      </c>
      <c r="I66" s="206">
        <v>6962.1996560619082</v>
      </c>
      <c r="J66" s="206">
        <v>6366.340412725709</v>
      </c>
      <c r="K66" s="206">
        <v>4958.1370593293204</v>
      </c>
      <c r="L66" s="206">
        <v>5124.1789337919172</v>
      </c>
      <c r="M66" s="206">
        <v>5048.5142734307819</v>
      </c>
      <c r="N66" s="206">
        <v>5499.3495270851236</v>
      </c>
      <c r="O66" s="206">
        <v>4735.3466895958727</v>
      </c>
      <c r="P66" s="206">
        <v>5007.5292347377472</v>
      </c>
      <c r="Q66" s="206">
        <v>4493.6400687876176</v>
      </c>
      <c r="R66" s="206">
        <v>4051.2120378331902</v>
      </c>
      <c r="S66" s="206">
        <v>4670.1909716251084</v>
      </c>
      <c r="T66" s="206">
        <v>3815.8108340498711</v>
      </c>
      <c r="U66" s="206">
        <v>4031.1661220980218</v>
      </c>
      <c r="V66" s="206">
        <v>4745.3617368873602</v>
      </c>
      <c r="W66" s="206">
        <v>5488.2257953568351</v>
      </c>
      <c r="DA66" s="71" t="s">
        <v>980</v>
      </c>
    </row>
    <row r="67" spans="1:105" ht="12" customHeight="1" x14ac:dyDescent="0.25">
      <c r="A67" s="14" t="s">
        <v>35</v>
      </c>
      <c r="B67" s="206">
        <f t="shared" ref="B67:W67" si="13">B68+B69</f>
        <v>2321.557523645743</v>
      </c>
      <c r="C67" s="206">
        <f t="shared" si="13"/>
        <v>2081.980739466896</v>
      </c>
      <c r="D67" s="206">
        <f t="shared" si="13"/>
        <v>1803.176612209802</v>
      </c>
      <c r="E67" s="206">
        <f t="shared" si="13"/>
        <v>1780.880309544282</v>
      </c>
      <c r="F67" s="206">
        <f t="shared" si="13"/>
        <v>1713.341530524506</v>
      </c>
      <c r="G67" s="206">
        <f t="shared" si="13"/>
        <v>1211.121668099742</v>
      </c>
      <c r="H67" s="206">
        <f t="shared" si="13"/>
        <v>948.76956147893372</v>
      </c>
      <c r="I67" s="206">
        <f t="shared" si="13"/>
        <v>1129.1362854686161</v>
      </c>
      <c r="J67" s="206">
        <f t="shared" si="13"/>
        <v>1172.0915735167671</v>
      </c>
      <c r="K67" s="206">
        <f t="shared" si="13"/>
        <v>1052.8687876182289</v>
      </c>
      <c r="L67" s="206">
        <f t="shared" si="13"/>
        <v>991.80223559759236</v>
      </c>
      <c r="M67" s="206">
        <f t="shared" si="13"/>
        <v>1024.7593293207219</v>
      </c>
      <c r="N67" s="206">
        <f t="shared" si="13"/>
        <v>1021.542046431642</v>
      </c>
      <c r="O67" s="206">
        <f t="shared" si="13"/>
        <v>1074.743852106621</v>
      </c>
      <c r="P67" s="206">
        <f t="shared" si="13"/>
        <v>1079.5332760103181</v>
      </c>
      <c r="Q67" s="206">
        <f t="shared" si="13"/>
        <v>1137.1277730008601</v>
      </c>
      <c r="R67" s="206">
        <f t="shared" si="13"/>
        <v>1174.669303525365</v>
      </c>
      <c r="S67" s="206">
        <f t="shared" si="13"/>
        <v>1175.821410146174</v>
      </c>
      <c r="T67" s="206">
        <f t="shared" si="13"/>
        <v>1131.076096302666</v>
      </c>
      <c r="U67" s="206">
        <f t="shared" si="13"/>
        <v>1108.5227858985379</v>
      </c>
      <c r="V67" s="206">
        <f t="shared" si="13"/>
        <v>1000.896216680997</v>
      </c>
      <c r="W67" s="206">
        <f t="shared" si="13"/>
        <v>1021.317970765262</v>
      </c>
      <c r="DA67" s="71"/>
    </row>
    <row r="68" spans="1:105" ht="12" customHeight="1" x14ac:dyDescent="0.25">
      <c r="A68" s="18" t="s">
        <v>72</v>
      </c>
      <c r="B68" s="206">
        <v>2321.557523645743</v>
      </c>
      <c r="C68" s="206">
        <v>2081.980739466896</v>
      </c>
      <c r="D68" s="206">
        <v>1803.176612209802</v>
      </c>
      <c r="E68" s="206">
        <v>1780.880309544282</v>
      </c>
      <c r="F68" s="206">
        <v>1713.341530524506</v>
      </c>
      <c r="G68" s="206">
        <v>1211.121668099742</v>
      </c>
      <c r="H68" s="206">
        <v>948.76956147893372</v>
      </c>
      <c r="I68" s="206">
        <v>1129.1362854686161</v>
      </c>
      <c r="J68" s="206">
        <v>1172.0915735167671</v>
      </c>
      <c r="K68" s="206">
        <v>1052.8687876182289</v>
      </c>
      <c r="L68" s="206">
        <v>991.80223559759236</v>
      </c>
      <c r="M68" s="206">
        <v>1024.7593293207219</v>
      </c>
      <c r="N68" s="206">
        <v>1021.542046431642</v>
      </c>
      <c r="O68" s="206">
        <v>1074.743852106621</v>
      </c>
      <c r="P68" s="206">
        <v>1079.5332760103181</v>
      </c>
      <c r="Q68" s="206">
        <v>1137.1277730008601</v>
      </c>
      <c r="R68" s="206">
        <v>1174.669303525365</v>
      </c>
      <c r="S68" s="206">
        <v>1175.821410146174</v>
      </c>
      <c r="T68" s="206">
        <v>1131.076096302666</v>
      </c>
      <c r="U68" s="206">
        <v>1108.5227858985379</v>
      </c>
      <c r="V68" s="206">
        <v>1000.896216680997</v>
      </c>
      <c r="W68" s="206">
        <v>1021.317970765262</v>
      </c>
      <c r="DA68" s="71" t="s">
        <v>981</v>
      </c>
    </row>
    <row r="69" spans="1:105" ht="12" customHeight="1" x14ac:dyDescent="0.25">
      <c r="A69" s="18" t="s">
        <v>36</v>
      </c>
      <c r="B69" s="206">
        <v>0</v>
      </c>
      <c r="C69" s="206">
        <v>0</v>
      </c>
      <c r="D69" s="206">
        <v>0</v>
      </c>
      <c r="E69" s="206">
        <v>0</v>
      </c>
      <c r="F69" s="206">
        <v>0</v>
      </c>
      <c r="G69" s="206">
        <v>0</v>
      </c>
      <c r="H69" s="206">
        <v>0</v>
      </c>
      <c r="I69" s="206">
        <v>0</v>
      </c>
      <c r="J69" s="206">
        <v>0</v>
      </c>
      <c r="K69" s="206">
        <v>0</v>
      </c>
      <c r="L69" s="206">
        <v>0</v>
      </c>
      <c r="M69" s="206">
        <v>0</v>
      </c>
      <c r="N69" s="206">
        <v>0</v>
      </c>
      <c r="O69" s="206">
        <v>0</v>
      </c>
      <c r="P69" s="206">
        <v>0</v>
      </c>
      <c r="Q69" s="206">
        <v>0</v>
      </c>
      <c r="R69" s="206">
        <v>0</v>
      </c>
      <c r="S69" s="206">
        <v>0</v>
      </c>
      <c r="T69" s="206">
        <v>0</v>
      </c>
      <c r="U69" s="206">
        <v>0</v>
      </c>
      <c r="V69" s="206">
        <v>0</v>
      </c>
      <c r="W69" s="206">
        <v>0</v>
      </c>
      <c r="DA69" s="71" t="s">
        <v>982</v>
      </c>
    </row>
    <row r="70" spans="1:105" ht="12" customHeight="1" x14ac:dyDescent="0.25">
      <c r="A70" s="14" t="s">
        <v>37</v>
      </c>
      <c r="B70" s="206">
        <v>0</v>
      </c>
      <c r="C70" s="206">
        <v>0</v>
      </c>
      <c r="D70" s="206">
        <v>0</v>
      </c>
      <c r="E70" s="206">
        <v>0</v>
      </c>
      <c r="F70" s="206">
        <v>0</v>
      </c>
      <c r="G70" s="206">
        <v>0</v>
      </c>
      <c r="H70" s="206">
        <v>0</v>
      </c>
      <c r="I70" s="206">
        <v>0</v>
      </c>
      <c r="J70" s="206">
        <v>0</v>
      </c>
      <c r="K70" s="206">
        <v>0</v>
      </c>
      <c r="L70" s="206">
        <v>0</v>
      </c>
      <c r="M70" s="206">
        <v>0</v>
      </c>
      <c r="N70" s="206">
        <v>0</v>
      </c>
      <c r="O70" s="206">
        <v>0</v>
      </c>
      <c r="P70" s="206">
        <v>0</v>
      </c>
      <c r="Q70" s="206">
        <v>0</v>
      </c>
      <c r="R70" s="206">
        <v>0</v>
      </c>
      <c r="S70" s="206">
        <v>0</v>
      </c>
      <c r="T70" s="206">
        <v>0</v>
      </c>
      <c r="U70" s="206">
        <v>0</v>
      </c>
      <c r="V70" s="206">
        <v>0</v>
      </c>
      <c r="W70" s="206">
        <v>0</v>
      </c>
      <c r="DA70" s="71" t="s">
        <v>983</v>
      </c>
    </row>
    <row r="71" spans="1:105" ht="12" customHeight="1" x14ac:dyDescent="0.25">
      <c r="A71" s="114" t="s">
        <v>145</v>
      </c>
      <c r="B71" s="286">
        <f t="shared" ref="B71:W71" si="14">SUM(B72:B74)</f>
        <v>12408.99191745486</v>
      </c>
      <c r="C71" s="286">
        <f t="shared" si="14"/>
        <v>12528.918744625969</v>
      </c>
      <c r="D71" s="286">
        <f t="shared" si="14"/>
        <v>11918.19991401548</v>
      </c>
      <c r="E71" s="286">
        <f t="shared" si="14"/>
        <v>12127.84273430782</v>
      </c>
      <c r="F71" s="286">
        <f t="shared" si="14"/>
        <v>11972.3475494411</v>
      </c>
      <c r="G71" s="286">
        <f t="shared" si="14"/>
        <v>11691.96655202064</v>
      </c>
      <c r="H71" s="286">
        <f t="shared" si="14"/>
        <v>12233.63026655202</v>
      </c>
      <c r="I71" s="286">
        <f t="shared" si="14"/>
        <v>12817.88899398108</v>
      </c>
      <c r="J71" s="286">
        <f t="shared" si="14"/>
        <v>11622.596560619089</v>
      </c>
      <c r="K71" s="286">
        <f t="shared" si="14"/>
        <v>10010.55408426483</v>
      </c>
      <c r="L71" s="286">
        <f t="shared" si="14"/>
        <v>9825.8726569217524</v>
      </c>
      <c r="M71" s="286">
        <f t="shared" si="14"/>
        <v>9884.7988822012012</v>
      </c>
      <c r="N71" s="286">
        <f t="shared" si="14"/>
        <v>10251.728460877041</v>
      </c>
      <c r="O71" s="286">
        <f t="shared" si="14"/>
        <v>10023.9573516767</v>
      </c>
      <c r="P71" s="286">
        <f t="shared" si="14"/>
        <v>10857.649269131551</v>
      </c>
      <c r="Q71" s="286">
        <f t="shared" si="14"/>
        <v>10443.05286587388</v>
      </c>
      <c r="R71" s="286">
        <f t="shared" si="14"/>
        <v>9831.1508375293997</v>
      </c>
      <c r="S71" s="286">
        <f t="shared" si="14"/>
        <v>10500.52601428548</v>
      </c>
      <c r="T71" s="286">
        <f t="shared" si="14"/>
        <v>9477.7033045357675</v>
      </c>
      <c r="U71" s="286">
        <f t="shared" si="14"/>
        <v>9809.3003126038002</v>
      </c>
      <c r="V71" s="286">
        <f t="shared" si="14"/>
        <v>9273.4590074732296</v>
      </c>
      <c r="W71" s="286">
        <f t="shared" si="14"/>
        <v>9663.2306443729049</v>
      </c>
      <c r="DA71" s="118"/>
    </row>
    <row r="72" spans="1:105" ht="12" customHeight="1" x14ac:dyDescent="0.25">
      <c r="A72" s="51" t="str">
        <f>A53</f>
        <v>Basic chemicals</v>
      </c>
      <c r="B72" s="243">
        <f>CHI_fec!B16</f>
        <v>12408.99191745486</v>
      </c>
      <c r="C72" s="243">
        <f>CHI_fec!C16</f>
        <v>12528.918744625969</v>
      </c>
      <c r="D72" s="243">
        <f>CHI_fec!D16</f>
        <v>11918.19991401548</v>
      </c>
      <c r="E72" s="243">
        <f>CHI_fec!E16</f>
        <v>12127.84273430782</v>
      </c>
      <c r="F72" s="243">
        <f>CHI_fec!F16</f>
        <v>11972.3475494411</v>
      </c>
      <c r="G72" s="243">
        <f>CHI_fec!G16</f>
        <v>11691.96655202064</v>
      </c>
      <c r="H72" s="243">
        <f>CHI_fec!H16</f>
        <v>12233.63026655202</v>
      </c>
      <c r="I72" s="243">
        <f>CHI_fec!I16</f>
        <v>12817.88899398108</v>
      </c>
      <c r="J72" s="243">
        <f>CHI_fec!J16</f>
        <v>11622.596560619089</v>
      </c>
      <c r="K72" s="243">
        <f>CHI_fec!K16</f>
        <v>10010.55408426483</v>
      </c>
      <c r="L72" s="243">
        <f>CHI_fec!L16</f>
        <v>9825.8726569217524</v>
      </c>
      <c r="M72" s="243">
        <f>CHI_fec!M16</f>
        <v>9884.7988822012012</v>
      </c>
      <c r="N72" s="243">
        <f>CHI_fec!N16</f>
        <v>10251.728460877041</v>
      </c>
      <c r="O72" s="243">
        <f>CHI_fec!O16</f>
        <v>10023.9573516767</v>
      </c>
      <c r="P72" s="243">
        <f>CHI_fec!P16</f>
        <v>10857.649269131551</v>
      </c>
      <c r="Q72" s="243">
        <f>CHI_fec!Q16</f>
        <v>10443.05286587388</v>
      </c>
      <c r="R72" s="243">
        <f>CHI_fec!R16</f>
        <v>9831.1508375293997</v>
      </c>
      <c r="S72" s="243">
        <f>CHI_fec!S16</f>
        <v>10500.52601428548</v>
      </c>
      <c r="T72" s="243">
        <f>CHI_fec!T16</f>
        <v>9477.7033045357675</v>
      </c>
      <c r="U72" s="243">
        <f>CHI_fec!U16</f>
        <v>9809.3003126038002</v>
      </c>
      <c r="V72" s="243">
        <f>CHI_fec!V16</f>
        <v>9273.4590074732296</v>
      </c>
      <c r="W72" s="243">
        <f>CHI_fec!W16</f>
        <v>9663.2306443729049</v>
      </c>
      <c r="DA72" s="83"/>
    </row>
    <row r="73" spans="1:105" ht="12" customHeight="1" x14ac:dyDescent="0.25">
      <c r="A73" s="99" t="str">
        <f>A54</f>
        <v>Other chemicals</v>
      </c>
      <c r="B73" s="284">
        <v>0</v>
      </c>
      <c r="C73" s="284">
        <v>0</v>
      </c>
      <c r="D73" s="284">
        <v>0</v>
      </c>
      <c r="E73" s="284">
        <v>0</v>
      </c>
      <c r="F73" s="284">
        <v>0</v>
      </c>
      <c r="G73" s="284">
        <v>0</v>
      </c>
      <c r="H73" s="284">
        <v>0</v>
      </c>
      <c r="I73" s="284">
        <v>0</v>
      </c>
      <c r="J73" s="284">
        <v>0</v>
      </c>
      <c r="K73" s="284">
        <v>0</v>
      </c>
      <c r="L73" s="284">
        <v>0</v>
      </c>
      <c r="M73" s="284">
        <v>0</v>
      </c>
      <c r="N73" s="284">
        <v>0</v>
      </c>
      <c r="O73" s="284">
        <v>0</v>
      </c>
      <c r="P73" s="284">
        <v>0</v>
      </c>
      <c r="Q73" s="284">
        <v>0</v>
      </c>
      <c r="R73" s="284">
        <v>0</v>
      </c>
      <c r="S73" s="284">
        <v>0</v>
      </c>
      <c r="T73" s="284">
        <v>0</v>
      </c>
      <c r="U73" s="284">
        <v>0</v>
      </c>
      <c r="V73" s="284">
        <v>0</v>
      </c>
      <c r="W73" s="284">
        <v>0</v>
      </c>
      <c r="DA73" s="94"/>
    </row>
    <row r="74" spans="1:105" ht="12" customHeight="1" x14ac:dyDescent="0.25">
      <c r="A74" s="52" t="str">
        <f>A55</f>
        <v>Pharmaceutical products etc.</v>
      </c>
      <c r="B74" s="244">
        <v>0</v>
      </c>
      <c r="C74" s="244">
        <v>0</v>
      </c>
      <c r="D74" s="244">
        <v>0</v>
      </c>
      <c r="E74" s="244">
        <v>0</v>
      </c>
      <c r="F74" s="244">
        <v>0</v>
      </c>
      <c r="G74" s="244">
        <v>0</v>
      </c>
      <c r="H74" s="244">
        <v>0</v>
      </c>
      <c r="I74" s="244">
        <v>0</v>
      </c>
      <c r="J74" s="244">
        <v>0</v>
      </c>
      <c r="K74" s="244">
        <v>0</v>
      </c>
      <c r="L74" s="244">
        <v>0</v>
      </c>
      <c r="M74" s="244">
        <v>0</v>
      </c>
      <c r="N74" s="244">
        <v>0</v>
      </c>
      <c r="O74" s="244">
        <v>0</v>
      </c>
      <c r="P74" s="244">
        <v>0</v>
      </c>
      <c r="Q74" s="244">
        <v>0</v>
      </c>
      <c r="R74" s="244">
        <v>0</v>
      </c>
      <c r="S74" s="244">
        <v>0</v>
      </c>
      <c r="T74" s="244">
        <v>0</v>
      </c>
      <c r="U74" s="244">
        <v>0</v>
      </c>
      <c r="V74" s="244">
        <v>0</v>
      </c>
      <c r="W74" s="244">
        <v>0</v>
      </c>
      <c r="DA74" s="84"/>
    </row>
    <row r="75" spans="1:105" ht="12" customHeight="1" x14ac:dyDescent="0.25">
      <c r="A75" s="201"/>
      <c r="B75" s="201"/>
      <c r="C75" s="201"/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DA75" s="173"/>
    </row>
    <row r="76" spans="1:105" ht="12" customHeight="1" x14ac:dyDescent="0.25">
      <c r="A76" s="30" t="s">
        <v>85</v>
      </c>
      <c r="B76" s="205">
        <f t="shared" ref="B76:W76" si="15">SUM(B77:B78)</f>
        <v>16574.829271739123</v>
      </c>
      <c r="C76" s="205">
        <f t="shared" si="15"/>
        <v>18303.176660842473</v>
      </c>
      <c r="D76" s="205">
        <f t="shared" si="15"/>
        <v>17167.234922391981</v>
      </c>
      <c r="E76" s="205">
        <f t="shared" si="15"/>
        <v>17922.476554776822</v>
      </c>
      <c r="F76" s="205">
        <f t="shared" si="15"/>
        <v>16410.080008986512</v>
      </c>
      <c r="G76" s="205">
        <f t="shared" si="15"/>
        <v>15875.28174920902</v>
      </c>
      <c r="H76" s="205">
        <f t="shared" si="15"/>
        <v>13677.590247076914</v>
      </c>
      <c r="I76" s="205">
        <f t="shared" si="15"/>
        <v>14460.663674093441</v>
      </c>
      <c r="J76" s="205">
        <f t="shared" si="15"/>
        <v>14524.843450108041</v>
      </c>
      <c r="K76" s="205">
        <f t="shared" si="15"/>
        <v>11348.776222573666</v>
      </c>
      <c r="L76" s="205">
        <f t="shared" si="15"/>
        <v>10603.882916543642</v>
      </c>
      <c r="M76" s="205">
        <f t="shared" si="15"/>
        <v>18515.940028741781</v>
      </c>
      <c r="N76" s="205">
        <f t="shared" si="15"/>
        <v>18444.696487562509</v>
      </c>
      <c r="O76" s="205">
        <f t="shared" si="15"/>
        <v>18736.727873739786</v>
      </c>
      <c r="P76" s="205">
        <f t="shared" si="15"/>
        <v>18029.043793364363</v>
      </c>
      <c r="Q76" s="205">
        <f t="shared" si="15"/>
        <v>16583.362551752041</v>
      </c>
      <c r="R76" s="205">
        <f t="shared" si="15"/>
        <v>16105.224937370122</v>
      </c>
      <c r="S76" s="205">
        <f t="shared" si="15"/>
        <v>15258.444136713173</v>
      </c>
      <c r="T76" s="205">
        <f t="shared" si="15"/>
        <v>15114.943845522132</v>
      </c>
      <c r="U76" s="205">
        <f t="shared" si="15"/>
        <v>15759.976189715442</v>
      </c>
      <c r="V76" s="205">
        <f t="shared" si="15"/>
        <v>14441.014973559941</v>
      </c>
      <c r="W76" s="205">
        <f t="shared" si="15"/>
        <v>13930.832881310791</v>
      </c>
      <c r="DA76" s="112"/>
    </row>
    <row r="77" spans="1:105" ht="12" customHeight="1" x14ac:dyDescent="0.25">
      <c r="A77" s="24" t="s">
        <v>146</v>
      </c>
      <c r="B77" s="215">
        <f>(CHI_emi!B5-CHI_emi!B59)+(CHI_emi!B61-CHI_emi!B108)+CHI_emi!B110</f>
        <v>8043.8325638383285</v>
      </c>
      <c r="C77" s="215">
        <f>(CHI_emi!C5-CHI_emi!C59)+(CHI_emi!C61-CHI_emi!C108)+CHI_emi!C110</f>
        <v>9734.6487416378695</v>
      </c>
      <c r="D77" s="215">
        <f>(CHI_emi!D5-CHI_emi!D59)+(CHI_emi!D61-CHI_emi!D108)+CHI_emi!D110</f>
        <v>9239.0132041200122</v>
      </c>
      <c r="E77" s="215">
        <f>(CHI_emi!E5-CHI_emi!E59)+(CHI_emi!E61-CHI_emi!E108)+CHI_emi!E110</f>
        <v>10210.73598899955</v>
      </c>
      <c r="F77" s="215">
        <f>(CHI_emi!F5-CHI_emi!F59)+(CHI_emi!F61-CHI_emi!F108)+CHI_emi!F110</f>
        <v>8395.3511031601465</v>
      </c>
      <c r="G77" s="215">
        <f>(CHI_emi!G5-CHI_emi!G59)+(CHI_emi!G61-CHI_emi!G108)+CHI_emi!G110</f>
        <v>7683.7746376806845</v>
      </c>
      <c r="H77" s="215">
        <f>(CHI_emi!H5-CHI_emi!H59)+(CHI_emi!H61-CHI_emi!H108)+CHI_emi!H110</f>
        <v>6092.022907444004</v>
      </c>
      <c r="I77" s="215">
        <f>(CHI_emi!I5-CHI_emi!I59)+(CHI_emi!I61-CHI_emi!I108)+CHI_emi!I110</f>
        <v>6584.5994335207106</v>
      </c>
      <c r="J77" s="215">
        <f>(CHI_emi!J5-CHI_emi!J59)+(CHI_emi!J61-CHI_emi!J108)+CHI_emi!J110</f>
        <v>7089.16860972416</v>
      </c>
      <c r="K77" s="215">
        <f>(CHI_emi!K5-CHI_emi!K59)+(CHI_emi!K61-CHI_emi!K108)+CHI_emi!K110</f>
        <v>4837.1712393622256</v>
      </c>
      <c r="L77" s="215">
        <f>(CHI_emi!L5-CHI_emi!L59)+(CHI_emi!L61-CHI_emi!L108)+CHI_emi!L110</f>
        <v>4100.7535909227372</v>
      </c>
      <c r="M77" s="215">
        <f>(CHI_emi!M5-CHI_emi!M59)+(CHI_emi!M61-CHI_emi!M108)+CHI_emi!M110</f>
        <v>12062.783809797844</v>
      </c>
      <c r="N77" s="215">
        <f>(CHI_emi!N5-CHI_emi!N59)+(CHI_emi!N61-CHI_emi!N108)+CHI_emi!N110</f>
        <v>12055.743399237819</v>
      </c>
      <c r="O77" s="215">
        <f>(CHI_emi!O5-CHI_emi!O59)+(CHI_emi!O61-CHI_emi!O108)+CHI_emi!O110</f>
        <v>12424.920217918918</v>
      </c>
      <c r="P77" s="215">
        <f>(CHI_emi!P5-CHI_emi!P59)+(CHI_emi!P61-CHI_emi!P108)+CHI_emi!P110</f>
        <v>11258.206296477925</v>
      </c>
      <c r="Q77" s="215">
        <f>(CHI_emi!Q5-CHI_emi!Q59)+(CHI_emi!Q61-CHI_emi!Q108)+CHI_emi!Q110</f>
        <v>9891.7890047985566</v>
      </c>
      <c r="R77" s="215">
        <f>(CHI_emi!R5-CHI_emi!R59)+(CHI_emi!R61-CHI_emi!R108)+CHI_emi!R110</f>
        <v>9576.6005505583962</v>
      </c>
      <c r="S77" s="215">
        <f>(CHI_emi!S5-CHI_emi!S59)+(CHI_emi!S61-CHI_emi!S108)+CHI_emi!S110</f>
        <v>8406.6816776388223</v>
      </c>
      <c r="T77" s="215">
        <f>(CHI_emi!T5-CHI_emi!T59)+(CHI_emi!T61-CHI_emi!T108)+CHI_emi!T110</f>
        <v>8547.2251559583347</v>
      </c>
      <c r="U77" s="215">
        <f>(CHI_emi!U5-CHI_emi!U59)+(CHI_emi!U61-CHI_emi!U108)+CHI_emi!U110</f>
        <v>9035.6272988379787</v>
      </c>
      <c r="V77" s="215">
        <f>(CHI_emi!V5-CHI_emi!V59)+(CHI_emi!V61-CHI_emi!V108)+CHI_emi!V110</f>
        <v>8156.6325345913301</v>
      </c>
      <c r="W77" s="215">
        <f>(CHI_emi!W5-CHI_emi!W59)+(CHI_emi!W61-CHI_emi!W108)+CHI_emi!W110</f>
        <v>7509.8852614786128</v>
      </c>
      <c r="DA77" s="85"/>
    </row>
    <row r="78" spans="1:105" ht="12" customHeight="1" x14ac:dyDescent="0.25">
      <c r="A78" s="14" t="s">
        <v>147</v>
      </c>
      <c r="B78" s="206">
        <f>CHI_emi!B59+CHI_emi!B108</f>
        <v>8530.9967079007965</v>
      </c>
      <c r="C78" s="206">
        <f>CHI_emi!C59+CHI_emi!C108</f>
        <v>8568.5279192046019</v>
      </c>
      <c r="D78" s="206">
        <f>CHI_emi!D59+CHI_emi!D108</f>
        <v>7928.2217182719696</v>
      </c>
      <c r="E78" s="206">
        <f>CHI_emi!E59+CHI_emi!E108</f>
        <v>7711.7405657772724</v>
      </c>
      <c r="F78" s="206">
        <f>CHI_emi!F59+CHI_emi!F108</f>
        <v>8014.728905826365</v>
      </c>
      <c r="G78" s="206">
        <f>CHI_emi!G59+CHI_emi!G108</f>
        <v>8191.5071115283354</v>
      </c>
      <c r="H78" s="206">
        <f>CHI_emi!H59+CHI_emi!H108</f>
        <v>7585.5673396329112</v>
      </c>
      <c r="I78" s="206">
        <f>CHI_emi!I59+CHI_emi!I108</f>
        <v>7876.0642405727294</v>
      </c>
      <c r="J78" s="206">
        <f>CHI_emi!J59+CHI_emi!J108</f>
        <v>7435.6748403838801</v>
      </c>
      <c r="K78" s="206">
        <f>CHI_emi!K59+CHI_emi!K108</f>
        <v>6511.6049832114404</v>
      </c>
      <c r="L78" s="206">
        <f>CHI_emi!L59+CHI_emi!L108</f>
        <v>6503.1293256209046</v>
      </c>
      <c r="M78" s="206">
        <f>CHI_emi!M59+CHI_emi!M108</f>
        <v>6453.1562189439364</v>
      </c>
      <c r="N78" s="206">
        <f>CHI_emi!N59+CHI_emi!N108</f>
        <v>6388.9530883246898</v>
      </c>
      <c r="O78" s="206">
        <f>CHI_emi!O59+CHI_emi!O108</f>
        <v>6311.8076558208668</v>
      </c>
      <c r="P78" s="206">
        <f>CHI_emi!P59+CHI_emi!P108</f>
        <v>6770.8374968864391</v>
      </c>
      <c r="Q78" s="206">
        <f>CHI_emi!Q59+CHI_emi!Q108</f>
        <v>6691.5735469534866</v>
      </c>
      <c r="R78" s="206">
        <f>CHI_emi!R59+CHI_emi!R108</f>
        <v>6528.6243868117253</v>
      </c>
      <c r="S78" s="206">
        <f>CHI_emi!S59+CHI_emi!S108</f>
        <v>6851.7624590743499</v>
      </c>
      <c r="T78" s="206">
        <f>CHI_emi!T59+CHI_emi!T108</f>
        <v>6567.7186895637969</v>
      </c>
      <c r="U78" s="206">
        <f>CHI_emi!U59+CHI_emi!U108</f>
        <v>6724.3488908774634</v>
      </c>
      <c r="V78" s="206">
        <f>CHI_emi!V59+CHI_emi!V108</f>
        <v>6284.3824389686097</v>
      </c>
      <c r="W78" s="206">
        <f>CHI_emi!W59+CHI_emi!W108</f>
        <v>6420.9476198321772</v>
      </c>
      <c r="DA78" s="71"/>
    </row>
    <row r="79" spans="1:105" ht="12" customHeight="1" x14ac:dyDescent="0.25">
      <c r="A79" s="31" t="s">
        <v>145</v>
      </c>
      <c r="B79" s="212">
        <f t="shared" ref="B79:W79" si="16">SUM(B80:B82)</f>
        <v>16574.829271739127</v>
      </c>
      <c r="C79" s="212">
        <f t="shared" si="16"/>
        <v>18303.17666084247</v>
      </c>
      <c r="D79" s="212">
        <f t="shared" si="16"/>
        <v>17167.234922391981</v>
      </c>
      <c r="E79" s="212">
        <f t="shared" si="16"/>
        <v>17922.476554776822</v>
      </c>
      <c r="F79" s="212">
        <f t="shared" si="16"/>
        <v>16410.080008986512</v>
      </c>
      <c r="G79" s="212">
        <f t="shared" si="16"/>
        <v>15875.28174920902</v>
      </c>
      <c r="H79" s="212">
        <f t="shared" si="16"/>
        <v>13677.590247076916</v>
      </c>
      <c r="I79" s="212">
        <f t="shared" si="16"/>
        <v>14460.663674093439</v>
      </c>
      <c r="J79" s="212">
        <f t="shared" si="16"/>
        <v>14524.843450108041</v>
      </c>
      <c r="K79" s="212">
        <f t="shared" si="16"/>
        <v>11348.776222573666</v>
      </c>
      <c r="L79" s="212">
        <f t="shared" si="16"/>
        <v>10603.882916543642</v>
      </c>
      <c r="M79" s="212">
        <f t="shared" si="16"/>
        <v>18515.940028741785</v>
      </c>
      <c r="N79" s="212">
        <f t="shared" si="16"/>
        <v>18444.696487562513</v>
      </c>
      <c r="O79" s="212">
        <f t="shared" si="16"/>
        <v>18736.727873739786</v>
      </c>
      <c r="P79" s="212">
        <f t="shared" si="16"/>
        <v>18029.043793364363</v>
      </c>
      <c r="Q79" s="212">
        <f t="shared" si="16"/>
        <v>16583.362551752045</v>
      </c>
      <c r="R79" s="212">
        <f t="shared" si="16"/>
        <v>16105.224937370123</v>
      </c>
      <c r="S79" s="212">
        <f t="shared" si="16"/>
        <v>15258.444136713171</v>
      </c>
      <c r="T79" s="212">
        <f t="shared" si="16"/>
        <v>15114.943845522132</v>
      </c>
      <c r="U79" s="212">
        <f t="shared" si="16"/>
        <v>15759.976189715442</v>
      </c>
      <c r="V79" s="212">
        <f t="shared" si="16"/>
        <v>14441.014973559939</v>
      </c>
      <c r="W79" s="212">
        <f t="shared" si="16"/>
        <v>13930.832881310791</v>
      </c>
      <c r="DA79" s="109"/>
    </row>
    <row r="80" spans="1:105" ht="12" customHeight="1" x14ac:dyDescent="0.25">
      <c r="A80" s="51" t="s">
        <v>46</v>
      </c>
      <c r="B80" s="243">
        <f>CHI_emi!B$5</f>
        <v>10238.91690283585</v>
      </c>
      <c r="C80" s="243">
        <f>CHI_emi!C$5</f>
        <v>11340.775975803113</v>
      </c>
      <c r="D80" s="243">
        <f>CHI_emi!D$5</f>
        <v>10989.995145910365</v>
      </c>
      <c r="E80" s="243">
        <f>CHI_emi!E$5</f>
        <v>11454.274629203266</v>
      </c>
      <c r="F80" s="243">
        <f>CHI_emi!F$5</f>
        <v>11228.15487116162</v>
      </c>
      <c r="G80" s="243">
        <f>CHI_emi!G$5</f>
        <v>11182.225505500481</v>
      </c>
      <c r="H80" s="243">
        <f>CHI_emi!H$5</f>
        <v>10378.853607758738</v>
      </c>
      <c r="I80" s="243">
        <f>CHI_emi!I$5</f>
        <v>10758.296343492966</v>
      </c>
      <c r="J80" s="243">
        <f>CHI_emi!J$5</f>
        <v>10366.782737979553</v>
      </c>
      <c r="K80" s="243">
        <f>CHI_emi!K$5</f>
        <v>8655.4066451935651</v>
      </c>
      <c r="L80" s="243">
        <f>CHI_emi!L$5</f>
        <v>8363.4002153406655</v>
      </c>
      <c r="M80" s="243">
        <f>CHI_emi!M$5</f>
        <v>11561.911367501183</v>
      </c>
      <c r="N80" s="243">
        <f>CHI_emi!N$5</f>
        <v>11590.278325058036</v>
      </c>
      <c r="O80" s="243">
        <f>CHI_emi!O$5</f>
        <v>12411.955880569963</v>
      </c>
      <c r="P80" s="243">
        <f>CHI_emi!P$5</f>
        <v>11538.220181097224</v>
      </c>
      <c r="Q80" s="243">
        <f>CHI_emi!Q$5</f>
        <v>11316.979825124688</v>
      </c>
      <c r="R80" s="243">
        <f>CHI_emi!R$5</f>
        <v>10833.520710643752</v>
      </c>
      <c r="S80" s="243">
        <f>CHI_emi!S$5</f>
        <v>11675.582653942001</v>
      </c>
      <c r="T80" s="243">
        <f>CHI_emi!T$5</f>
        <v>11746.592855979194</v>
      </c>
      <c r="U80" s="243">
        <f>CHI_emi!U$5</f>
        <v>12051.84039286388</v>
      </c>
      <c r="V80" s="243">
        <f>CHI_emi!V$5</f>
        <v>10019.881321164066</v>
      </c>
      <c r="W80" s="243">
        <f>CHI_emi!W$5</f>
        <v>10190.493082256431</v>
      </c>
      <c r="DA80" s="83"/>
    </row>
    <row r="81" spans="1:105" ht="12" customHeight="1" x14ac:dyDescent="0.25">
      <c r="A81" s="99" t="s">
        <v>47</v>
      </c>
      <c r="B81" s="284">
        <f>CHI_emi!B$61</f>
        <v>5488.8510950212521</v>
      </c>
      <c r="C81" s="284">
        <f>CHI_emi!C$61</f>
        <v>5961.3567076101572</v>
      </c>
      <c r="D81" s="284">
        <f>CHI_emi!D$61</f>
        <v>5154.9919154799927</v>
      </c>
      <c r="E81" s="284">
        <f>CHI_emi!E$61</f>
        <v>5344.9007116985422</v>
      </c>
      <c r="F81" s="284">
        <f>CHI_emi!F$61</f>
        <v>4183.6516467994261</v>
      </c>
      <c r="G81" s="284">
        <f>CHI_emi!G$61</f>
        <v>3730.5121457306591</v>
      </c>
      <c r="H81" s="284">
        <f>CHI_emi!H$61</f>
        <v>2358.429590989962</v>
      </c>
      <c r="I81" s="284">
        <f>CHI_emi!I$61</f>
        <v>2793.6859332543795</v>
      </c>
      <c r="J81" s="284">
        <f>CHI_emi!J$61</f>
        <v>3396.9862861003412</v>
      </c>
      <c r="K81" s="284">
        <f>CHI_emi!K$61</f>
        <v>2060.3415915354035</v>
      </c>
      <c r="L81" s="284">
        <f>CHI_emi!L$61</f>
        <v>1687.2337857851451</v>
      </c>
      <c r="M81" s="284">
        <f>CHI_emi!M$61</f>
        <v>5976.0021416350774</v>
      </c>
      <c r="N81" s="284">
        <f>CHI_emi!N$61</f>
        <v>5896.8779195404377</v>
      </c>
      <c r="O81" s="284">
        <f>CHI_emi!O$61</f>
        <v>5347.9911168605277</v>
      </c>
      <c r="P81" s="284">
        <f>CHI_emi!P$61</f>
        <v>5582.9053621474195</v>
      </c>
      <c r="Q81" s="284">
        <f>CHI_emi!Q$61</f>
        <v>4367.5738922776263</v>
      </c>
      <c r="R81" s="284">
        <f>CHI_emi!R$61</f>
        <v>4564.8491031056465</v>
      </c>
      <c r="S81" s="284">
        <f>CHI_emi!S$61</f>
        <v>2900.6562582886809</v>
      </c>
      <c r="T81" s="284">
        <f>CHI_emi!T$61</f>
        <v>2540.6122803918661</v>
      </c>
      <c r="U81" s="284">
        <f>CHI_emi!U$61</f>
        <v>2750.7141000402703</v>
      </c>
      <c r="V81" s="284">
        <f>CHI_emi!V$61</f>
        <v>3584.2629226412487</v>
      </c>
      <c r="W81" s="284">
        <f>CHI_emi!W$61</f>
        <v>3017.8043671829014</v>
      </c>
      <c r="DA81" s="94"/>
    </row>
    <row r="82" spans="1:105" ht="12" customHeight="1" x14ac:dyDescent="0.25">
      <c r="A82" s="52" t="s">
        <v>48</v>
      </c>
      <c r="B82" s="244">
        <f>CHI_emi!B$110</f>
        <v>847.06127388202276</v>
      </c>
      <c r="C82" s="244">
        <f>CHI_emi!C$110</f>
        <v>1001.0439774292</v>
      </c>
      <c r="D82" s="244">
        <f>CHI_emi!D$110</f>
        <v>1022.247861001624</v>
      </c>
      <c r="E82" s="244">
        <f>CHI_emi!E$110</f>
        <v>1123.301213875013</v>
      </c>
      <c r="F82" s="244">
        <f>CHI_emi!F$110</f>
        <v>998.27349102546634</v>
      </c>
      <c r="G82" s="244">
        <f>CHI_emi!G$110</f>
        <v>962.54409797788003</v>
      </c>
      <c r="H82" s="244">
        <f>CHI_emi!H$110</f>
        <v>940.30704832821516</v>
      </c>
      <c r="I82" s="244">
        <f>CHI_emi!I$110</f>
        <v>908.68139734609383</v>
      </c>
      <c r="J82" s="244">
        <f>CHI_emi!J$110</f>
        <v>761.07442602814581</v>
      </c>
      <c r="K82" s="244">
        <f>CHI_emi!K$110</f>
        <v>633.0279858446977</v>
      </c>
      <c r="L82" s="244">
        <f>CHI_emi!L$110</f>
        <v>553.24891541783097</v>
      </c>
      <c r="M82" s="244">
        <f>CHI_emi!M$110</f>
        <v>978.02651960552134</v>
      </c>
      <c r="N82" s="244">
        <f>CHI_emi!N$110</f>
        <v>957.54024296403657</v>
      </c>
      <c r="O82" s="244">
        <f>CHI_emi!O$110</f>
        <v>976.78087630929281</v>
      </c>
      <c r="P82" s="244">
        <f>CHI_emi!P$110</f>
        <v>907.91825011972026</v>
      </c>
      <c r="Q82" s="244">
        <f>CHI_emi!Q$110</f>
        <v>898.80883434972873</v>
      </c>
      <c r="R82" s="244">
        <f>CHI_emi!R$110</f>
        <v>706.85512362072484</v>
      </c>
      <c r="S82" s="244">
        <f>CHI_emi!S$110</f>
        <v>682.20522448249073</v>
      </c>
      <c r="T82" s="244">
        <f>CHI_emi!T$110</f>
        <v>827.73870915107227</v>
      </c>
      <c r="U82" s="244">
        <f>CHI_emi!U$110</f>
        <v>957.42169681129315</v>
      </c>
      <c r="V82" s="244">
        <f>CHI_emi!V$110</f>
        <v>836.87072975462388</v>
      </c>
      <c r="W82" s="244">
        <f>CHI_emi!W$110</f>
        <v>722.53543187145738</v>
      </c>
      <c r="DA82" s="84"/>
    </row>
    <row r="83" spans="1:105" ht="12" customHeight="1" x14ac:dyDescent="0.25">
      <c r="A83" s="201"/>
      <c r="B83" s="201"/>
      <c r="C83" s="201"/>
      <c r="D83" s="201"/>
      <c r="E83" s="201"/>
      <c r="F83" s="201"/>
      <c r="G83" s="201"/>
      <c r="H83" s="201"/>
      <c r="I83" s="201"/>
      <c r="J83" s="201"/>
      <c r="K83" s="201"/>
      <c r="L83" s="201"/>
      <c r="M83" s="201"/>
      <c r="N83" s="201"/>
      <c r="O83" s="201"/>
      <c r="P83" s="201"/>
      <c r="Q83" s="201"/>
      <c r="R83" s="201"/>
      <c r="S83" s="201"/>
      <c r="T83" s="201"/>
      <c r="U83" s="201"/>
      <c r="V83" s="201"/>
      <c r="W83" s="201"/>
      <c r="DA83" s="173"/>
    </row>
    <row r="84" spans="1:105" ht="12" customHeight="1" x14ac:dyDescent="0.25">
      <c r="A84" s="115" t="s">
        <v>148</v>
      </c>
      <c r="B84" s="314"/>
      <c r="C84" s="314"/>
      <c r="D84" s="314"/>
      <c r="E84" s="314"/>
      <c r="F84" s="314"/>
      <c r="G84" s="314"/>
      <c r="H84" s="314"/>
      <c r="I84" s="314"/>
      <c r="J84" s="314"/>
      <c r="K84" s="314"/>
      <c r="L84" s="314"/>
      <c r="M84" s="314"/>
      <c r="N84" s="314"/>
      <c r="O84" s="314"/>
      <c r="P84" s="314"/>
      <c r="Q84" s="314"/>
      <c r="R84" s="314"/>
      <c r="S84" s="314"/>
      <c r="T84" s="314"/>
      <c r="U84" s="314"/>
      <c r="V84" s="314"/>
      <c r="W84" s="314"/>
      <c r="DA84" s="118"/>
    </row>
    <row r="85" spans="1:105" ht="12" customHeight="1" x14ac:dyDescent="0.25">
      <c r="A85" s="50" t="s">
        <v>46</v>
      </c>
      <c r="B85" s="289">
        <f t="shared" ref="B85:W85" si="17">IF(B$5=0,"",B$5/B$10*1000)</f>
        <v>455.47800716542559</v>
      </c>
      <c r="C85" s="289">
        <f t="shared" si="17"/>
        <v>563.25731584407106</v>
      </c>
      <c r="D85" s="289">
        <f t="shared" si="17"/>
        <v>626.60533144714941</v>
      </c>
      <c r="E85" s="289">
        <f t="shared" si="17"/>
        <v>629.96507644658311</v>
      </c>
      <c r="F85" s="289">
        <f t="shared" si="17"/>
        <v>671.00735626750065</v>
      </c>
      <c r="G85" s="289">
        <f t="shared" si="17"/>
        <v>675.47087304071079</v>
      </c>
      <c r="H85" s="289">
        <f t="shared" si="17"/>
        <v>723.86329930592956</v>
      </c>
      <c r="I85" s="289">
        <f t="shared" si="17"/>
        <v>733.96680541608657</v>
      </c>
      <c r="J85" s="289">
        <f t="shared" si="17"/>
        <v>721.22690408024164</v>
      </c>
      <c r="K85" s="289">
        <f t="shared" si="17"/>
        <v>746.10438199412908</v>
      </c>
      <c r="L85" s="289">
        <f t="shared" si="17"/>
        <v>827.76692582422686</v>
      </c>
      <c r="M85" s="289">
        <f t="shared" si="17"/>
        <v>772.66580774268994</v>
      </c>
      <c r="N85" s="289">
        <f t="shared" si="17"/>
        <v>743.96782935928195</v>
      </c>
      <c r="O85" s="289">
        <f t="shared" si="17"/>
        <v>675.70957478384037</v>
      </c>
      <c r="P85" s="289">
        <f t="shared" si="17"/>
        <v>611.0948647070577</v>
      </c>
      <c r="Q85" s="289">
        <f t="shared" si="17"/>
        <v>601.0207278426044</v>
      </c>
      <c r="R85" s="289">
        <f t="shared" si="17"/>
        <v>609.46882464817588</v>
      </c>
      <c r="S85" s="289">
        <f t="shared" si="17"/>
        <v>796.53835590590654</v>
      </c>
      <c r="T85" s="289">
        <f t="shared" si="17"/>
        <v>845.06843482950671</v>
      </c>
      <c r="U85" s="289">
        <f t="shared" si="17"/>
        <v>835.77473624921322</v>
      </c>
      <c r="V85" s="289">
        <f t="shared" si="17"/>
        <v>618.61446750069888</v>
      </c>
      <c r="W85" s="289">
        <f t="shared" si="17"/>
        <v>788.64637618543463</v>
      </c>
      <c r="DA85" s="83"/>
    </row>
    <row r="86" spans="1:105" ht="12" customHeight="1" x14ac:dyDescent="0.25">
      <c r="A86" s="107" t="s">
        <v>47</v>
      </c>
      <c r="B86" s="290">
        <f t="shared" ref="B86:W86" si="18">IF(B$6=0,"",B$6/B$11*1000)</f>
        <v>1109.4546241236837</v>
      </c>
      <c r="C86" s="290">
        <f t="shared" si="18"/>
        <v>1272.4914967032471</v>
      </c>
      <c r="D86" s="290">
        <f t="shared" si="18"/>
        <v>1427.7442207405329</v>
      </c>
      <c r="E86" s="290">
        <f t="shared" si="18"/>
        <v>1388.9156749433853</v>
      </c>
      <c r="F86" s="290">
        <f t="shared" si="18"/>
        <v>1607.0432876964287</v>
      </c>
      <c r="G86" s="290">
        <f t="shared" si="18"/>
        <v>1694.5810155552215</v>
      </c>
      <c r="H86" s="290">
        <f t="shared" si="18"/>
        <v>2058.3869740648029</v>
      </c>
      <c r="I86" s="290">
        <f t="shared" si="18"/>
        <v>1996.4959878026368</v>
      </c>
      <c r="J86" s="290">
        <f t="shared" si="18"/>
        <v>1735.5312680496031</v>
      </c>
      <c r="K86" s="290">
        <f t="shared" si="18"/>
        <v>2105.9595139146372</v>
      </c>
      <c r="L86" s="290">
        <f t="shared" si="18"/>
        <v>2154.9665011063689</v>
      </c>
      <c r="M86" s="290">
        <f t="shared" si="18"/>
        <v>1786.633831727976</v>
      </c>
      <c r="N86" s="290">
        <f t="shared" si="18"/>
        <v>1731.2933415731516</v>
      </c>
      <c r="O86" s="290">
        <f t="shared" si="18"/>
        <v>1749.7204235628453</v>
      </c>
      <c r="P86" s="290">
        <f t="shared" si="18"/>
        <v>1385.286917259551</v>
      </c>
      <c r="Q86" s="290">
        <f t="shared" si="18"/>
        <v>1447.369757565868</v>
      </c>
      <c r="R86" s="290">
        <f t="shared" si="18"/>
        <v>1426.7620647703914</v>
      </c>
      <c r="S86" s="290">
        <f t="shared" si="18"/>
        <v>2358.5979578884403</v>
      </c>
      <c r="T86" s="290">
        <f t="shared" si="18"/>
        <v>2784.6039725639807</v>
      </c>
      <c r="U86" s="290">
        <f t="shared" si="18"/>
        <v>2880.746507541121</v>
      </c>
      <c r="V86" s="290">
        <f t="shared" si="18"/>
        <v>1540.5700436185816</v>
      </c>
      <c r="W86" s="290">
        <f t="shared" si="18"/>
        <v>1882.0335229874031</v>
      </c>
      <c r="DA86" s="94"/>
    </row>
    <row r="87" spans="1:105" ht="12" customHeight="1" x14ac:dyDescent="0.25">
      <c r="A87" s="49" t="s">
        <v>48</v>
      </c>
      <c r="B87" s="291">
        <f t="shared" ref="B87:W87" si="19">IF(B$7=0,"",B$7/B$12*1000)</f>
        <v>3659.2576642333761</v>
      </c>
      <c r="C87" s="291">
        <f t="shared" si="19"/>
        <v>4525.1441727445708</v>
      </c>
      <c r="D87" s="291">
        <f t="shared" si="19"/>
        <v>5034.0748081711699</v>
      </c>
      <c r="E87" s="291">
        <f t="shared" si="19"/>
        <v>5061.066611168545</v>
      </c>
      <c r="F87" s="291">
        <f t="shared" si="19"/>
        <v>5390.7955434762607</v>
      </c>
      <c r="G87" s="291">
        <f t="shared" si="19"/>
        <v>5426.6549213273502</v>
      </c>
      <c r="H87" s="291">
        <f t="shared" si="19"/>
        <v>5815.434080619526</v>
      </c>
      <c r="I87" s="291">
        <f t="shared" si="19"/>
        <v>5896.6044809189907</v>
      </c>
      <c r="J87" s="291">
        <f t="shared" si="19"/>
        <v>5794.2535860977723</v>
      </c>
      <c r="K87" s="291">
        <f t="shared" si="19"/>
        <v>6230.5188264507478</v>
      </c>
      <c r="L87" s="291">
        <f t="shared" si="19"/>
        <v>6518.1120462769723</v>
      </c>
      <c r="M87" s="291">
        <f t="shared" si="19"/>
        <v>6160.8176226062569</v>
      </c>
      <c r="N87" s="291">
        <f t="shared" si="19"/>
        <v>5962.4533919627538</v>
      </c>
      <c r="O87" s="291">
        <f t="shared" si="19"/>
        <v>5779.0558327207045</v>
      </c>
      <c r="P87" s="291">
        <f t="shared" si="19"/>
        <v>4186.829743578126</v>
      </c>
      <c r="Q87" s="291">
        <f t="shared" si="19"/>
        <v>4029.4134498148619</v>
      </c>
      <c r="R87" s="291">
        <f t="shared" si="19"/>
        <v>4015.2128921443255</v>
      </c>
      <c r="S87" s="291">
        <f t="shared" si="19"/>
        <v>6094.8760561864665</v>
      </c>
      <c r="T87" s="291">
        <f t="shared" si="19"/>
        <v>6081.974273163517</v>
      </c>
      <c r="U87" s="291">
        <f t="shared" si="19"/>
        <v>6357.7078625997092</v>
      </c>
      <c r="V87" s="291">
        <f t="shared" si="19"/>
        <v>5094.8415072379066</v>
      </c>
      <c r="W87" s="291">
        <f t="shared" si="19"/>
        <v>6178.8232476764761</v>
      </c>
      <c r="DA87" s="84"/>
    </row>
    <row r="88" spans="1:105" ht="12" customHeight="1" x14ac:dyDescent="0.25">
      <c r="A88" s="115" t="s">
        <v>149</v>
      </c>
      <c r="B88" s="288"/>
      <c r="C88" s="288"/>
      <c r="D88" s="288"/>
      <c r="E88" s="288"/>
      <c r="F88" s="288"/>
      <c r="G88" s="288"/>
      <c r="H88" s="288"/>
      <c r="I88" s="288"/>
      <c r="J88" s="288"/>
      <c r="K88" s="288"/>
      <c r="L88" s="288"/>
      <c r="M88" s="288"/>
      <c r="N88" s="288"/>
      <c r="O88" s="288"/>
      <c r="P88" s="288"/>
      <c r="Q88" s="288"/>
      <c r="R88" s="288"/>
      <c r="S88" s="288"/>
      <c r="T88" s="288"/>
      <c r="U88" s="288"/>
      <c r="V88" s="288"/>
      <c r="W88" s="288"/>
      <c r="DA88" s="118"/>
    </row>
    <row r="89" spans="1:105" ht="12" customHeight="1" x14ac:dyDescent="0.25">
      <c r="A89" s="50" t="s">
        <v>46</v>
      </c>
      <c r="B89" s="254">
        <f t="shared" ref="B89:W89" si="20">IF(SUM(B90,B91)=0,"",SUM(B90,B91))</f>
        <v>2.0552886539077813</v>
      </c>
      <c r="C89" s="254">
        <f t="shared" si="20"/>
        <v>2.0609540028675846</v>
      </c>
      <c r="D89" s="254">
        <f t="shared" si="20"/>
        <v>2.1123504978965952</v>
      </c>
      <c r="E89" s="254">
        <f t="shared" si="20"/>
        <v>1.7847088204428971</v>
      </c>
      <c r="F89" s="254">
        <f t="shared" si="20"/>
        <v>1.842441590781136</v>
      </c>
      <c r="G89" s="254">
        <f t="shared" si="20"/>
        <v>1.7803918780425059</v>
      </c>
      <c r="H89" s="254">
        <f t="shared" si="20"/>
        <v>1.8012746010238669</v>
      </c>
      <c r="I89" s="254">
        <f t="shared" si="20"/>
        <v>1.8657166386163713</v>
      </c>
      <c r="J89" s="254">
        <f t="shared" si="20"/>
        <v>1.6947870294122256</v>
      </c>
      <c r="K89" s="254">
        <f t="shared" si="20"/>
        <v>1.5702811130505121</v>
      </c>
      <c r="L89" s="254">
        <f t="shared" si="20"/>
        <v>1.5995420060822187</v>
      </c>
      <c r="M89" s="254">
        <f t="shared" si="20"/>
        <v>1.4985546730206942</v>
      </c>
      <c r="N89" s="254">
        <f t="shared" si="20"/>
        <v>1.5953086394375353</v>
      </c>
      <c r="O89" s="254">
        <f t="shared" si="20"/>
        <v>1.2518176729513026</v>
      </c>
      <c r="P89" s="254">
        <f t="shared" si="20"/>
        <v>1.4436176191471164</v>
      </c>
      <c r="Q89" s="254">
        <f t="shared" si="20"/>
        <v>1.2245560311685293</v>
      </c>
      <c r="R89" s="254">
        <f t="shared" si="20"/>
        <v>1.2382172027194209</v>
      </c>
      <c r="S89" s="254">
        <f t="shared" si="20"/>
        <v>1.3810685267760945</v>
      </c>
      <c r="T89" s="254">
        <f t="shared" si="20"/>
        <v>1.362720711087348</v>
      </c>
      <c r="U89" s="254">
        <f t="shared" si="20"/>
        <v>1.4592418090047679</v>
      </c>
      <c r="V89" s="254">
        <f t="shared" si="20"/>
        <v>1.4437516616358164</v>
      </c>
      <c r="W89" s="254">
        <f t="shared" si="20"/>
        <v>1.4388019266111165</v>
      </c>
      <c r="DA89" s="83"/>
    </row>
    <row r="90" spans="1:105" ht="12" customHeight="1" x14ac:dyDescent="0.25">
      <c r="A90" s="99" t="s">
        <v>984</v>
      </c>
      <c r="B90" s="293">
        <f t="shared" ref="B90:W90" si="21">IF(B$72=0,"",B$72/B$10)</f>
        <v>1.8464055837623212</v>
      </c>
      <c r="C90" s="293">
        <f t="shared" si="21"/>
        <v>1.7848503096046096</v>
      </c>
      <c r="D90" s="293">
        <f t="shared" si="21"/>
        <v>1.8016490196418993</v>
      </c>
      <c r="E90" s="293">
        <f t="shared" si="21"/>
        <v>1.4942975345280225</v>
      </c>
      <c r="F90" s="293">
        <f t="shared" si="21"/>
        <v>1.5623639182097602</v>
      </c>
      <c r="G90" s="293">
        <f t="shared" si="21"/>
        <v>1.5106215770812585</v>
      </c>
      <c r="H90" s="293">
        <f t="shared" si="21"/>
        <v>1.5403997418675137</v>
      </c>
      <c r="I90" s="293">
        <f t="shared" si="21"/>
        <v>1.6039755462954206</v>
      </c>
      <c r="J90" s="293">
        <f t="shared" si="21"/>
        <v>1.4204943286987521</v>
      </c>
      <c r="K90" s="293">
        <f t="shared" si="21"/>
        <v>1.3229324816929289</v>
      </c>
      <c r="L90" s="293">
        <f t="shared" si="21"/>
        <v>1.3514578706390341</v>
      </c>
      <c r="M90" s="293">
        <f t="shared" si="21"/>
        <v>1.1389820046416659</v>
      </c>
      <c r="N90" s="293">
        <f t="shared" si="21"/>
        <v>1.2205176889396114</v>
      </c>
      <c r="O90" s="293">
        <f t="shared" si="21"/>
        <v>0.92106896664854787</v>
      </c>
      <c r="P90" s="293">
        <f t="shared" si="21"/>
        <v>1.1350793483077175</v>
      </c>
      <c r="Q90" s="293">
        <f t="shared" si="21"/>
        <v>0.94842990792122972</v>
      </c>
      <c r="R90" s="293">
        <f t="shared" si="21"/>
        <v>0.95224386731004751</v>
      </c>
      <c r="S90" s="293">
        <f t="shared" si="21"/>
        <v>1.0397246560634499</v>
      </c>
      <c r="T90" s="293">
        <f t="shared" si="21"/>
        <v>0.98510775947014806</v>
      </c>
      <c r="U90" s="293">
        <f t="shared" si="21"/>
        <v>1.0521246902663564</v>
      </c>
      <c r="V90" s="293">
        <f t="shared" si="21"/>
        <v>1.1101392074147183</v>
      </c>
      <c r="W90" s="293">
        <f t="shared" si="21"/>
        <v>1.1051042966439166</v>
      </c>
      <c r="DA90" s="94"/>
    </row>
    <row r="91" spans="1:105" ht="12" customHeight="1" x14ac:dyDescent="0.25">
      <c r="A91" s="99" t="s">
        <v>985</v>
      </c>
      <c r="B91" s="293">
        <f t="shared" ref="B91:W91" si="22">IF(B$53=0,"",B$53/B$10)</f>
        <v>0.2088830701454599</v>
      </c>
      <c r="C91" s="293">
        <f t="shared" si="22"/>
        <v>0.27610369326297513</v>
      </c>
      <c r="D91" s="293">
        <f t="shared" si="22"/>
        <v>0.31070147825469585</v>
      </c>
      <c r="E91" s="293">
        <f t="shared" si="22"/>
        <v>0.2904112859148747</v>
      </c>
      <c r="F91" s="293">
        <f t="shared" si="22"/>
        <v>0.28007767257137578</v>
      </c>
      <c r="G91" s="293">
        <f t="shared" si="22"/>
        <v>0.26977030096124732</v>
      </c>
      <c r="H91" s="293">
        <f t="shared" si="22"/>
        <v>0.26087485915635317</v>
      </c>
      <c r="I91" s="293">
        <f t="shared" si="22"/>
        <v>0.26174109232095055</v>
      </c>
      <c r="J91" s="293">
        <f t="shared" si="22"/>
        <v>0.27429270071347345</v>
      </c>
      <c r="K91" s="293">
        <f t="shared" si="22"/>
        <v>0.24734863135758317</v>
      </c>
      <c r="L91" s="293">
        <f t="shared" si="22"/>
        <v>0.24808413544318458</v>
      </c>
      <c r="M91" s="293">
        <f t="shared" si="22"/>
        <v>0.35957266837902829</v>
      </c>
      <c r="N91" s="293">
        <f t="shared" si="22"/>
        <v>0.37479095049792382</v>
      </c>
      <c r="O91" s="293">
        <f t="shared" si="22"/>
        <v>0.33074870630275477</v>
      </c>
      <c r="P91" s="293">
        <f t="shared" si="22"/>
        <v>0.308538270839399</v>
      </c>
      <c r="Q91" s="293">
        <f t="shared" si="22"/>
        <v>0.27612612324729963</v>
      </c>
      <c r="R91" s="293">
        <f t="shared" si="22"/>
        <v>0.28597333540937331</v>
      </c>
      <c r="S91" s="293">
        <f t="shared" si="22"/>
        <v>0.3413438707126446</v>
      </c>
      <c r="T91" s="293">
        <f t="shared" si="22"/>
        <v>0.37761295161720004</v>
      </c>
      <c r="U91" s="293">
        <f t="shared" si="22"/>
        <v>0.4071171187384115</v>
      </c>
      <c r="V91" s="293">
        <f t="shared" si="22"/>
        <v>0.33361245422109814</v>
      </c>
      <c r="W91" s="293">
        <f t="shared" si="22"/>
        <v>0.33369762996719976</v>
      </c>
      <c r="DA91" s="94"/>
    </row>
    <row r="92" spans="1:105" ht="12" customHeight="1" x14ac:dyDescent="0.25">
      <c r="A92" s="107" t="s">
        <v>47</v>
      </c>
      <c r="B92" s="293">
        <f t="shared" ref="B92:W92" si="23">IF(B$54=0,"",B$54/B$11)</f>
        <v>0.258609720262577</v>
      </c>
      <c r="C92" s="293">
        <f t="shared" si="23"/>
        <v>0.34579930592513136</v>
      </c>
      <c r="D92" s="293">
        <f t="shared" si="23"/>
        <v>0.39096490970339093</v>
      </c>
      <c r="E92" s="293">
        <f t="shared" si="23"/>
        <v>0.43185219005237324</v>
      </c>
      <c r="F92" s="293">
        <f t="shared" si="23"/>
        <v>0.40754875547371605</v>
      </c>
      <c r="G92" s="293">
        <f t="shared" si="23"/>
        <v>0.3883382753966792</v>
      </c>
      <c r="H92" s="293">
        <f t="shared" si="23"/>
        <v>0.35200636052275602</v>
      </c>
      <c r="I92" s="293">
        <f t="shared" si="23"/>
        <v>0.37624504977215084</v>
      </c>
      <c r="J92" s="293">
        <f t="shared" si="23"/>
        <v>0.4263398607956867</v>
      </c>
      <c r="K92" s="293">
        <f t="shared" si="23"/>
        <v>0.36507672122903251</v>
      </c>
      <c r="L92" s="293">
        <f t="shared" si="23"/>
        <v>0.36009482254967701</v>
      </c>
      <c r="M92" s="293">
        <f t="shared" si="23"/>
        <v>0.64220834740677923</v>
      </c>
      <c r="N92" s="293">
        <f t="shared" si="23"/>
        <v>0.57993737201245854</v>
      </c>
      <c r="O92" s="293">
        <f t="shared" si="23"/>
        <v>0.5015525230936434</v>
      </c>
      <c r="P92" s="293">
        <f t="shared" si="23"/>
        <v>0.35960120103066667</v>
      </c>
      <c r="Q92" s="293">
        <f t="shared" si="23"/>
        <v>0.30296601360965142</v>
      </c>
      <c r="R92" s="293">
        <f t="shared" si="23"/>
        <v>0.336533081867606</v>
      </c>
      <c r="S92" s="293">
        <f t="shared" si="23"/>
        <v>0.38276586067486151</v>
      </c>
      <c r="T92" s="293">
        <f t="shared" si="23"/>
        <v>0.42141005398098202</v>
      </c>
      <c r="U92" s="293">
        <f t="shared" si="23"/>
        <v>0.44115798790796384</v>
      </c>
      <c r="V92" s="293">
        <f t="shared" si="23"/>
        <v>0.28736372894356571</v>
      </c>
      <c r="W92" s="293">
        <f t="shared" si="23"/>
        <v>0.2761332956742642</v>
      </c>
      <c r="DA92" s="94"/>
    </row>
    <row r="93" spans="1:105" ht="12" customHeight="1" x14ac:dyDescent="0.25">
      <c r="A93" s="49" t="s">
        <v>48</v>
      </c>
      <c r="B93" s="255">
        <f t="shared" ref="B93:W93" si="24">IF(B$55=0,"",B$55/B$12)</f>
        <v>0.16117603978527462</v>
      </c>
      <c r="C93" s="255">
        <f t="shared" si="24"/>
        <v>0.1993149660788324</v>
      </c>
      <c r="D93" s="255">
        <f t="shared" si="24"/>
        <v>0.22173137723927666</v>
      </c>
      <c r="E93" s="255">
        <f t="shared" si="24"/>
        <v>0.22292026097280115</v>
      </c>
      <c r="F93" s="255">
        <f t="shared" si="24"/>
        <v>0.23744353546954761</v>
      </c>
      <c r="G93" s="255">
        <f t="shared" si="24"/>
        <v>0.23902300131796103</v>
      </c>
      <c r="H93" s="255">
        <f t="shared" si="24"/>
        <v>0.25614720819145786</v>
      </c>
      <c r="I93" s="255">
        <f t="shared" si="24"/>
        <v>0.25972244799922772</v>
      </c>
      <c r="J93" s="255">
        <f t="shared" si="24"/>
        <v>0.25521428994930256</v>
      </c>
      <c r="K93" s="255">
        <f t="shared" si="24"/>
        <v>0.27443007363771227</v>
      </c>
      <c r="L93" s="255">
        <f t="shared" si="24"/>
        <v>0.28709743420479</v>
      </c>
      <c r="M93" s="255">
        <f t="shared" si="24"/>
        <v>0.27136000723770803</v>
      </c>
      <c r="N93" s="255">
        <f t="shared" si="24"/>
        <v>0.26262283591395247</v>
      </c>
      <c r="O93" s="255">
        <f t="shared" si="24"/>
        <v>0.25454488813950621</v>
      </c>
      <c r="P93" s="255">
        <f t="shared" si="24"/>
        <v>0.18441353390360252</v>
      </c>
      <c r="Q93" s="255">
        <f t="shared" si="24"/>
        <v>0.17315993464268475</v>
      </c>
      <c r="R93" s="255">
        <f t="shared" si="24"/>
        <v>0.14755916391689905</v>
      </c>
      <c r="S93" s="255">
        <f t="shared" si="24"/>
        <v>0.23148096230423315</v>
      </c>
      <c r="T93" s="255">
        <f t="shared" si="24"/>
        <v>0.26390693889564099</v>
      </c>
      <c r="U93" s="255">
        <f t="shared" si="24"/>
        <v>0.31274579195803193</v>
      </c>
      <c r="V93" s="255">
        <f t="shared" si="24"/>
        <v>0.23190629187965989</v>
      </c>
      <c r="W93" s="255">
        <f t="shared" si="24"/>
        <v>0.28124682299004805</v>
      </c>
      <c r="DA93" s="84"/>
    </row>
    <row r="94" spans="1:105" ht="12" customHeight="1" x14ac:dyDescent="0.25">
      <c r="A94" s="115" t="s">
        <v>150</v>
      </c>
      <c r="B94" s="288"/>
      <c r="C94" s="288"/>
      <c r="D94" s="288"/>
      <c r="E94" s="288"/>
      <c r="F94" s="288"/>
      <c r="G94" s="288"/>
      <c r="H94" s="288"/>
      <c r="I94" s="288"/>
      <c r="J94" s="288"/>
      <c r="K94" s="288"/>
      <c r="L94" s="288"/>
      <c r="M94" s="288"/>
      <c r="N94" s="288"/>
      <c r="O94" s="288"/>
      <c r="P94" s="288"/>
      <c r="Q94" s="288"/>
      <c r="R94" s="288"/>
      <c r="S94" s="288"/>
      <c r="T94" s="288"/>
      <c r="U94" s="288"/>
      <c r="V94" s="288"/>
      <c r="W94" s="288"/>
      <c r="DA94" s="118"/>
    </row>
    <row r="95" spans="1:105" ht="12" customHeight="1" x14ac:dyDescent="0.25">
      <c r="A95" s="50" t="s">
        <v>46</v>
      </c>
      <c r="B95" s="254">
        <f t="shared" ref="B95:W95" si="25">IF(SUM(B96,B97)=0,"",SUM(B96,B97))</f>
        <v>1.9568536035613577</v>
      </c>
      <c r="C95" s="254">
        <f t="shared" si="25"/>
        <v>1.9289714568028351</v>
      </c>
      <c r="D95" s="254">
        <f t="shared" si="25"/>
        <v>1.9619826814317523</v>
      </c>
      <c r="E95" s="254">
        <f t="shared" si="25"/>
        <v>1.645846968373923</v>
      </c>
      <c r="F95" s="254">
        <f t="shared" si="25"/>
        <v>1.7074731215357186</v>
      </c>
      <c r="G95" s="254">
        <f t="shared" si="25"/>
        <v>1.649923291343149</v>
      </c>
      <c r="H95" s="254">
        <f t="shared" si="25"/>
        <v>1.6738715572300813</v>
      </c>
      <c r="I95" s="254">
        <f t="shared" si="25"/>
        <v>1.7389449436991302</v>
      </c>
      <c r="J95" s="254">
        <f t="shared" si="25"/>
        <v>1.5625305004159347</v>
      </c>
      <c r="K95" s="254">
        <f t="shared" si="25"/>
        <v>1.4514169067883074</v>
      </c>
      <c r="L95" s="254">
        <f t="shared" si="25"/>
        <v>1.4801356732343849</v>
      </c>
      <c r="M95" s="254">
        <f t="shared" si="25"/>
        <v>1.3377910834463103</v>
      </c>
      <c r="N95" s="254">
        <f t="shared" si="25"/>
        <v>1.4301634182647474</v>
      </c>
      <c r="O95" s="254">
        <f t="shared" si="25"/>
        <v>1.1095304162417945</v>
      </c>
      <c r="P95" s="254">
        <f t="shared" si="25"/>
        <v>1.3114436971580556</v>
      </c>
      <c r="Q95" s="254">
        <f t="shared" si="25"/>
        <v>1.1081689305042937</v>
      </c>
      <c r="R95" s="254">
        <f t="shared" si="25"/>
        <v>1.1202402996916783</v>
      </c>
      <c r="S95" s="254">
        <f t="shared" si="25"/>
        <v>1.2397238355651343</v>
      </c>
      <c r="T95" s="254">
        <f t="shared" si="25"/>
        <v>1.2057625850548761</v>
      </c>
      <c r="U95" s="254">
        <f t="shared" si="25"/>
        <v>1.2907583907461839</v>
      </c>
      <c r="V95" s="254">
        <f t="shared" si="25"/>
        <v>1.3065211828329795</v>
      </c>
      <c r="W95" s="254">
        <f t="shared" si="25"/>
        <v>1.3014778158292357</v>
      </c>
      <c r="DA95" s="83"/>
    </row>
    <row r="96" spans="1:105" ht="12" customHeight="1" x14ac:dyDescent="0.25">
      <c r="A96" s="99" t="s">
        <v>984</v>
      </c>
      <c r="B96" s="293">
        <f>IF(CHI_ued!B$16=0,"",CHI_ued!B$16/B$10)</f>
        <v>1.8464055837623212</v>
      </c>
      <c r="C96" s="293">
        <f>IF(CHI_ued!C$16=0,"",CHI_ued!C$16/C$10)</f>
        <v>1.7848503096046096</v>
      </c>
      <c r="D96" s="293">
        <f>IF(CHI_ued!D$16=0,"",CHI_ued!D$16/D$10)</f>
        <v>1.8016490196418993</v>
      </c>
      <c r="E96" s="293">
        <f>IF(CHI_ued!E$16=0,"",CHI_ued!E$16/E$10)</f>
        <v>1.4942975345280225</v>
      </c>
      <c r="F96" s="293">
        <f>IF(CHI_ued!F$16=0,"",CHI_ued!F$16/F$10)</f>
        <v>1.5623639182097602</v>
      </c>
      <c r="G96" s="293">
        <f>IF(CHI_ued!G$16=0,"",CHI_ued!G$16/G$10)</f>
        <v>1.5106215770812585</v>
      </c>
      <c r="H96" s="293">
        <f>IF(CHI_ued!H$16=0,"",CHI_ued!H$16/H$10)</f>
        <v>1.5403997418675137</v>
      </c>
      <c r="I96" s="293">
        <f>IF(CHI_ued!I$16=0,"",CHI_ued!I$16/I$10)</f>
        <v>1.6039755462954206</v>
      </c>
      <c r="J96" s="293">
        <f>IF(CHI_ued!J$16=0,"",CHI_ued!J$16/J$10)</f>
        <v>1.4204943286987521</v>
      </c>
      <c r="K96" s="293">
        <f>IF(CHI_ued!K$16=0,"",CHI_ued!K$16/K$10)</f>
        <v>1.3229324816929289</v>
      </c>
      <c r="L96" s="293">
        <f>IF(CHI_ued!L$16=0,"",CHI_ued!L$16/L$10)</f>
        <v>1.3514578706390341</v>
      </c>
      <c r="M96" s="293">
        <f>IF(CHI_ued!M$16=0,"",CHI_ued!M$16/M$10)</f>
        <v>1.1389820046416659</v>
      </c>
      <c r="N96" s="293">
        <f>IF(CHI_ued!N$16=0,"",CHI_ued!N$16/N$10)</f>
        <v>1.2205176889396114</v>
      </c>
      <c r="O96" s="293">
        <f>IF(CHI_ued!O$16=0,"",CHI_ued!O$16/O$10)</f>
        <v>0.92106896664854787</v>
      </c>
      <c r="P96" s="293">
        <f>IF(CHI_ued!P$16=0,"",CHI_ued!P$16/P$10)</f>
        <v>1.1350793483077175</v>
      </c>
      <c r="Q96" s="293">
        <f>IF(CHI_ued!Q$16=0,"",CHI_ued!Q$16/Q$10)</f>
        <v>0.94842990792122972</v>
      </c>
      <c r="R96" s="293">
        <f>IF(CHI_ued!R$16=0,"",CHI_ued!R$16/R$10)</f>
        <v>0.95224386731004751</v>
      </c>
      <c r="S96" s="293">
        <f>IF(CHI_ued!S$16=0,"",CHI_ued!S$16/S$10)</f>
        <v>1.0397246560634499</v>
      </c>
      <c r="T96" s="293">
        <f>IF(CHI_ued!T$16=0,"",CHI_ued!T$16/T$10)</f>
        <v>0.98510775947014806</v>
      </c>
      <c r="U96" s="293">
        <f>IF(CHI_ued!U$16=0,"",CHI_ued!U$16/U$10)</f>
        <v>1.0521246902663564</v>
      </c>
      <c r="V96" s="293">
        <f>IF(CHI_ued!V$16=0,"",CHI_ued!V$16/V$10)</f>
        <v>1.1101392074147183</v>
      </c>
      <c r="W96" s="293">
        <f>IF(CHI_ued!W$16=0,"",CHI_ued!W$16/W$10)</f>
        <v>1.1051042966439166</v>
      </c>
      <c r="DA96" s="94"/>
    </row>
    <row r="97" spans="1:105" ht="12" customHeight="1" x14ac:dyDescent="0.25">
      <c r="A97" s="99" t="s">
        <v>985</v>
      </c>
      <c r="B97" s="293">
        <f>IF((CHI_ued!B$5-CHI_ued!B$16)=0,"",(CHI_ued!B$5-CHI_ued!B$16)/B$10)</f>
        <v>0.11044801979903644</v>
      </c>
      <c r="C97" s="293">
        <f>IF((CHI_ued!C$5-CHI_ued!C$16)=0,"",(CHI_ued!C$5-CHI_ued!C$16)/C$10)</f>
        <v>0.14412114719822564</v>
      </c>
      <c r="D97" s="293">
        <f>IF((CHI_ued!D$5-CHI_ued!D$16)=0,"",(CHI_ued!D$5-CHI_ued!D$16)/D$10)</f>
        <v>0.16033366178985287</v>
      </c>
      <c r="E97" s="293">
        <f>IF((CHI_ued!E$5-CHI_ued!E$16)=0,"",(CHI_ued!E$5-CHI_ued!E$16)/E$10)</f>
        <v>0.15154943384590042</v>
      </c>
      <c r="F97" s="293">
        <f>IF((CHI_ued!F$5-CHI_ued!F$16)=0,"",(CHI_ued!F$5-CHI_ued!F$16)/F$10)</f>
        <v>0.14510920332595836</v>
      </c>
      <c r="G97" s="293">
        <f>IF((CHI_ued!G$5-CHI_ued!G$16)=0,"",(CHI_ued!G$5-CHI_ued!G$16)/G$10)</f>
        <v>0.13930171426189047</v>
      </c>
      <c r="H97" s="293">
        <f>IF((CHI_ued!H$5-CHI_ued!H$16)=0,"",(CHI_ued!H$5-CHI_ued!H$16)/H$10)</f>
        <v>0.13347181536256753</v>
      </c>
      <c r="I97" s="293">
        <f>IF((CHI_ued!I$5-CHI_ued!I$16)=0,"",(CHI_ued!I$5-CHI_ued!I$16)/I$10)</f>
        <v>0.13496939740370953</v>
      </c>
      <c r="J97" s="293">
        <f>IF((CHI_ued!J$5-CHI_ued!J$16)=0,"",(CHI_ued!J$5-CHI_ued!J$16)/J$10)</f>
        <v>0.1420361717171825</v>
      </c>
      <c r="K97" s="293">
        <f>IF((CHI_ued!K$5-CHI_ued!K$16)=0,"",(CHI_ued!K$5-CHI_ued!K$16)/K$10)</f>
        <v>0.12848442509537847</v>
      </c>
      <c r="L97" s="293">
        <f>IF((CHI_ued!L$5-CHI_ued!L$16)=0,"",(CHI_ued!L$5-CHI_ued!L$16)/L$10)</f>
        <v>0.12867780259535078</v>
      </c>
      <c r="M97" s="293">
        <f>IF((CHI_ued!M$5-CHI_ued!M$16)=0,"",(CHI_ued!M$5-CHI_ued!M$16)/M$10)</f>
        <v>0.19880907880464435</v>
      </c>
      <c r="N97" s="293">
        <f>IF((CHI_ued!N$5-CHI_ued!N$16)=0,"",(CHI_ued!N$5-CHI_ued!N$16)/N$10)</f>
        <v>0.20964572932513595</v>
      </c>
      <c r="O97" s="293">
        <f>IF((CHI_ued!O$5-CHI_ued!O$16)=0,"",(CHI_ued!O$5-CHI_ued!O$16)/O$10)</f>
        <v>0.18846144959324659</v>
      </c>
      <c r="P97" s="293">
        <f>IF((CHI_ued!P$5-CHI_ued!P$16)=0,"",(CHI_ued!P$5-CHI_ued!P$16)/P$10)</f>
        <v>0.17636434885033808</v>
      </c>
      <c r="Q97" s="293">
        <f>IF((CHI_ued!Q$5-CHI_ued!Q$16)=0,"",(CHI_ued!Q$5-CHI_ued!Q$16)/Q$10)</f>
        <v>0.15973902258306405</v>
      </c>
      <c r="R97" s="293">
        <f>IF((CHI_ued!R$5-CHI_ued!R$16)=0,"",(CHI_ued!R$5-CHI_ued!R$16)/R$10)</f>
        <v>0.16799643238163073</v>
      </c>
      <c r="S97" s="293">
        <f>IF((CHI_ued!S$5-CHI_ued!S$16)=0,"",(CHI_ued!S$5-CHI_ued!S$16)/S$10)</f>
        <v>0.19999917950168439</v>
      </c>
      <c r="T97" s="293">
        <f>IF((CHI_ued!T$5-CHI_ued!T$16)=0,"",(CHI_ued!T$5-CHI_ued!T$16)/T$10)</f>
        <v>0.22065482558472799</v>
      </c>
      <c r="U97" s="293">
        <f>IF((CHI_ued!U$5-CHI_ued!U$16)=0,"",(CHI_ued!U$5-CHI_ued!U$16)/U$10)</f>
        <v>0.23863370047982765</v>
      </c>
      <c r="V97" s="293">
        <f>IF((CHI_ued!V$5-CHI_ued!V$16)=0,"",(CHI_ued!V$5-CHI_ued!V$16)/V$10)</f>
        <v>0.19638197541826108</v>
      </c>
      <c r="W97" s="293">
        <f>IF((CHI_ued!W$5-CHI_ued!W$16)=0,"",(CHI_ued!W$5-CHI_ued!W$16)/W$10)</f>
        <v>0.19637351918531901</v>
      </c>
      <c r="DA97" s="94"/>
    </row>
    <row r="98" spans="1:105" ht="12" customHeight="1" x14ac:dyDescent="0.25">
      <c r="A98" s="107" t="s">
        <v>47</v>
      </c>
      <c r="B98" s="293">
        <f>IF(CHI_ued!B$61=0,"",CHI_ued!B$61/B$11)</f>
        <v>0.13324996489396873</v>
      </c>
      <c r="C98" s="293">
        <f>IF(CHI_ued!C$61=0,"",CHI_ued!C$61/C$11)</f>
        <v>0.17894520980931214</v>
      </c>
      <c r="D98" s="293">
        <f>IF(CHI_ued!D$61=0,"",CHI_ued!D$61/D$11)</f>
        <v>0.20023083183577942</v>
      </c>
      <c r="E98" s="293">
        <f>IF(CHI_ued!E$61=0,"",CHI_ued!E$61/E$11)</f>
        <v>0.22243715254499249</v>
      </c>
      <c r="F98" s="293">
        <f>IF(CHI_ued!F$61=0,"",CHI_ued!F$61/F$11)</f>
        <v>0.20740800807102547</v>
      </c>
      <c r="G98" s="293">
        <f>IF(CHI_ued!G$61=0,"",CHI_ued!G$61/G$11)</f>
        <v>0.19701790600287264</v>
      </c>
      <c r="H98" s="293">
        <f>IF(CHI_ued!H$61=0,"",CHI_ued!H$61/H$11)</f>
        <v>0.17697420927401561</v>
      </c>
      <c r="I98" s="293">
        <f>IF(CHI_ued!I$61=0,"",CHI_ued!I$61/I$11)</f>
        <v>0.18910565452384737</v>
      </c>
      <c r="J98" s="293">
        <f>IF(CHI_ued!J$61=0,"",CHI_ued!J$61/J$11)</f>
        <v>0.21432087585448883</v>
      </c>
      <c r="K98" s="293">
        <f>IF(CHI_ued!K$61=0,"",CHI_ued!K$61/K$11)</f>
        <v>0.18364030091929109</v>
      </c>
      <c r="L98" s="293">
        <f>IF(CHI_ued!L$61=0,"",CHI_ued!L$61/L$11)</f>
        <v>0.17957822637813006</v>
      </c>
      <c r="M98" s="293">
        <f>IF(CHI_ued!M$61=0,"",CHI_ued!M$61/M$11)</f>
        <v>0.34254911294246498</v>
      </c>
      <c r="N98" s="293">
        <f>IF(CHI_ued!N$61=0,"",CHI_ued!N$61/N$11)</f>
        <v>0.3214041073232955</v>
      </c>
      <c r="O98" s="293">
        <f>IF(CHI_ued!O$61=0,"",CHI_ued!O$61/O$11)</f>
        <v>0.28559712890817079</v>
      </c>
      <c r="P98" s="293">
        <f>IF(CHI_ued!P$61=0,"",CHI_ued!P$61/P$11)</f>
        <v>0.21138237175050451</v>
      </c>
      <c r="Q98" s="293">
        <f>IF(CHI_ued!Q$61=0,"",CHI_ued!Q$61/Q$11)</f>
        <v>0.18162609040164801</v>
      </c>
      <c r="R98" s="293">
        <f>IF(CHI_ued!R$61=0,"",CHI_ued!R$61/R$11)</f>
        <v>0.20366124769516095</v>
      </c>
      <c r="S98" s="293">
        <f>IF(CHI_ued!S$61=0,"",CHI_ued!S$61/S$11)</f>
        <v>0.23221380311270587</v>
      </c>
      <c r="T98" s="293">
        <f>IF(CHI_ued!T$61=0,"",CHI_ued!T$61/T$11)</f>
        <v>0.25622402457538607</v>
      </c>
      <c r="U98" s="293">
        <f>IF(CHI_ued!U$61=0,"",CHI_ued!U$61/U$11)</f>
        <v>0.26967881031035879</v>
      </c>
      <c r="V98" s="293">
        <f>IF(CHI_ued!V$61=0,"",CHI_ued!V$61/V$11)</f>
        <v>0.18103486731120566</v>
      </c>
      <c r="W98" s="293">
        <f>IF(CHI_ued!W$61=0,"",CHI_ued!W$61/W$11)</f>
        <v>0.1760462789792463</v>
      </c>
      <c r="DA98" s="94"/>
    </row>
    <row r="99" spans="1:105" ht="12" customHeight="1" x14ac:dyDescent="0.25">
      <c r="A99" s="49" t="s">
        <v>48</v>
      </c>
      <c r="B99" s="255">
        <f>IF(CHI_ued!B$110=0,"",CHI_ued!B$110/B$12)</f>
        <v>8.835682820000125E-2</v>
      </c>
      <c r="C99" s="255">
        <f>IF(CHI_ued!C$110=0,"",CHI_ued!C$110/C$12)</f>
        <v>0.10863669630838424</v>
      </c>
      <c r="D99" s="255">
        <f>IF(CHI_ued!D$110=0,"",CHI_ued!D$110/D$12)</f>
        <v>0.12032723801033252</v>
      </c>
      <c r="E99" s="255">
        <f>IF(CHI_ued!E$110=0,"",CHI_ued!E$110/E$12)</f>
        <v>0.12056049424428539</v>
      </c>
      <c r="F99" s="255">
        <f>IF(CHI_ued!F$110=0,"",CHI_ued!F$110/F$12)</f>
        <v>0.12869676288653198</v>
      </c>
      <c r="G99" s="255">
        <f>IF(CHI_ued!G$110=0,"",CHI_ued!G$110/G$12)</f>
        <v>0.13018318973941539</v>
      </c>
      <c r="H99" s="255">
        <f>IF(CHI_ued!H$110=0,"",CHI_ued!H$110/H$12)</f>
        <v>0.14236998753686023</v>
      </c>
      <c r="I99" s="255">
        <f>IF(CHI_ued!I$110=0,"",CHI_ued!I$110/I$12)</f>
        <v>0.14356166469557016</v>
      </c>
      <c r="J99" s="255">
        <f>IF(CHI_ued!J$110=0,"",CHI_ued!J$110/J$12)</f>
        <v>0.14231314274041212</v>
      </c>
      <c r="K99" s="255">
        <f>IF(CHI_ued!K$110=0,"",CHI_ued!K$110/K$12)</f>
        <v>0.15481097858048032</v>
      </c>
      <c r="L99" s="255">
        <f>IF(CHI_ued!L$110=0,"",CHI_ued!L$110/L$12)</f>
        <v>0.16293470167949578</v>
      </c>
      <c r="M99" s="255">
        <f>IF(CHI_ued!M$110=0,"",CHI_ued!M$110/M$12)</f>
        <v>0.15050392129547974</v>
      </c>
      <c r="N99" s="255">
        <f>IF(CHI_ued!N$110=0,"",CHI_ued!N$110/N$12)</f>
        <v>0.15004777359832872</v>
      </c>
      <c r="O99" s="255">
        <f>IF(CHI_ued!O$110=0,"",CHI_ued!O$110/O$12)</f>
        <v>0.14497876379169636</v>
      </c>
      <c r="P99" s="255">
        <f>IF(CHI_ued!P$110=0,"",CHI_ued!P$110/P$12)</f>
        <v>0.11005397792811546</v>
      </c>
      <c r="Q99" s="255">
        <f>IF(CHI_ued!Q$110=0,"",CHI_ued!Q$110/Q$12)</f>
        <v>0.10635793939039487</v>
      </c>
      <c r="R99" s="255">
        <f>IF(CHI_ued!R$110=0,"",CHI_ued!R$110/R$12)</f>
        <v>9.1750789625200987E-2</v>
      </c>
      <c r="S99" s="255">
        <f>IF(CHI_ued!S$110=0,"",CHI_ued!S$110/S$12)</f>
        <v>0.14504345820940232</v>
      </c>
      <c r="T99" s="255">
        <f>IF(CHI_ued!T$110=0,"",CHI_ued!T$110/T$12)</f>
        <v>0.16698381713889474</v>
      </c>
      <c r="U99" s="255">
        <f>IF(CHI_ued!U$110=0,"",CHI_ued!U$110/U$12)</f>
        <v>0.19958061299119551</v>
      </c>
      <c r="V99" s="255">
        <f>IF(CHI_ued!V$110=0,"",CHI_ued!V$110/V$12)</f>
        <v>0.14770647066329726</v>
      </c>
      <c r="W99" s="255">
        <f>IF(CHI_ued!W$110=0,"",CHI_ued!W$110/W$12)</f>
        <v>0.17963616533865329</v>
      </c>
      <c r="DA99" s="84"/>
    </row>
    <row r="100" spans="1:105" ht="12" customHeight="1" x14ac:dyDescent="0.25">
      <c r="A100" s="110" t="s">
        <v>986</v>
      </c>
      <c r="B100" s="315">
        <f t="shared" ref="B100:W100" si="26">IF(B$52=0,"",B$79/B$52)</f>
        <v>3.0350697873844315</v>
      </c>
      <c r="C100" s="315">
        <f t="shared" si="26"/>
        <v>3.009657109520377</v>
      </c>
      <c r="D100" s="315">
        <f t="shared" si="26"/>
        <v>3.0285223489620652</v>
      </c>
      <c r="E100" s="315">
        <f t="shared" si="26"/>
        <v>2.9972953578112667</v>
      </c>
      <c r="F100" s="315">
        <f t="shared" si="26"/>
        <v>3.1425028192820128</v>
      </c>
      <c r="G100" s="315">
        <f t="shared" si="26"/>
        <v>3.1520148233561311</v>
      </c>
      <c r="H100" s="315">
        <f t="shared" si="26"/>
        <v>3.1544576350218896</v>
      </c>
      <c r="I100" s="315">
        <f t="shared" si="26"/>
        <v>3.1621231273800263</v>
      </c>
      <c r="J100" s="315">
        <f t="shared" si="26"/>
        <v>2.7512750381826883</v>
      </c>
      <c r="K100" s="315">
        <f t="shared" si="26"/>
        <v>2.7551844390975915</v>
      </c>
      <c r="L100" s="315">
        <f t="shared" si="26"/>
        <v>2.7530010183834364</v>
      </c>
      <c r="M100" s="315">
        <f t="shared" si="26"/>
        <v>2.6043174283392738</v>
      </c>
      <c r="N100" s="315">
        <f t="shared" si="26"/>
        <v>2.611341212109179</v>
      </c>
      <c r="O100" s="315">
        <f t="shared" si="26"/>
        <v>2.6110664407165354</v>
      </c>
      <c r="P100" s="315">
        <f t="shared" si="26"/>
        <v>2.6797154221074155</v>
      </c>
      <c r="Q100" s="315">
        <f t="shared" si="26"/>
        <v>2.6363795816294364</v>
      </c>
      <c r="R100" s="315">
        <f t="shared" si="26"/>
        <v>2.5272834328839626</v>
      </c>
      <c r="S100" s="315">
        <f t="shared" si="26"/>
        <v>2.5785546464907121</v>
      </c>
      <c r="T100" s="315">
        <f t="shared" si="26"/>
        <v>2.5583708858262248</v>
      </c>
      <c r="U100" s="315">
        <f t="shared" si="26"/>
        <v>2.4920308562702878</v>
      </c>
      <c r="V100" s="315">
        <f t="shared" si="26"/>
        <v>2.4516364101141868</v>
      </c>
      <c r="W100" s="315">
        <f t="shared" si="26"/>
        <v>2.4635412932311724</v>
      </c>
      <c r="DA100" s="118"/>
    </row>
    <row r="101" spans="1:105" ht="12" customHeight="1" x14ac:dyDescent="0.25">
      <c r="A101" s="50" t="s">
        <v>987</v>
      </c>
      <c r="B101" s="257">
        <f t="shared" ref="B101:W101" si="27">IF(B$53=0,"",B$80/B$53)</f>
        <v>7.2935905555605212</v>
      </c>
      <c r="C101" s="257">
        <f t="shared" si="27"/>
        <v>5.851386182484644</v>
      </c>
      <c r="D101" s="257">
        <f t="shared" si="27"/>
        <v>5.3470433470961343</v>
      </c>
      <c r="E101" s="257">
        <f t="shared" si="27"/>
        <v>4.8596794649481936</v>
      </c>
      <c r="F101" s="257">
        <f t="shared" si="27"/>
        <v>5.2315790320092992</v>
      </c>
      <c r="G101" s="257">
        <f t="shared" si="27"/>
        <v>5.3555271971506793</v>
      </c>
      <c r="H101" s="257">
        <f t="shared" si="27"/>
        <v>5.0095099679070483</v>
      </c>
      <c r="I101" s="257">
        <f t="shared" si="27"/>
        <v>5.1434299474292491</v>
      </c>
      <c r="J101" s="257">
        <f t="shared" si="27"/>
        <v>4.6191927770437511</v>
      </c>
      <c r="K101" s="257">
        <f t="shared" si="27"/>
        <v>4.6244227419946684</v>
      </c>
      <c r="L101" s="257">
        <f t="shared" si="27"/>
        <v>4.6367669407259928</v>
      </c>
      <c r="M101" s="257">
        <f t="shared" si="27"/>
        <v>3.7050322090051</v>
      </c>
      <c r="N101" s="257">
        <f t="shared" si="27"/>
        <v>3.6817284423573908</v>
      </c>
      <c r="O101" s="257">
        <f t="shared" si="27"/>
        <v>3.4482203358267749</v>
      </c>
      <c r="P101" s="257">
        <f t="shared" si="27"/>
        <v>3.9094907911117289</v>
      </c>
      <c r="Q101" s="257">
        <f t="shared" si="27"/>
        <v>3.7222094742774754</v>
      </c>
      <c r="R101" s="257">
        <f t="shared" si="27"/>
        <v>3.6693395511472811</v>
      </c>
      <c r="S101" s="257">
        <f t="shared" si="27"/>
        <v>3.3868326785412735</v>
      </c>
      <c r="T101" s="257">
        <f t="shared" si="27"/>
        <v>3.2332974910073391</v>
      </c>
      <c r="U101" s="257">
        <f t="shared" si="27"/>
        <v>3.1751422640023015</v>
      </c>
      <c r="V101" s="257">
        <f t="shared" si="27"/>
        <v>3.5954727959434538</v>
      </c>
      <c r="W101" s="257">
        <f t="shared" si="27"/>
        <v>3.4923921091164192</v>
      </c>
      <c r="DA101" s="83"/>
    </row>
    <row r="102" spans="1:105" ht="12" customHeight="1" x14ac:dyDescent="0.25">
      <c r="A102" s="107" t="s">
        <v>988</v>
      </c>
      <c r="B102" s="295">
        <f t="shared" ref="B102:W102" si="28">IF(B$54=0,"",B$81/B$54)</f>
        <v>1.561519206769131</v>
      </c>
      <c r="C102" s="295">
        <f t="shared" si="28"/>
        <v>1.6783675097910231</v>
      </c>
      <c r="D102" s="295">
        <f t="shared" si="28"/>
        <v>1.7096918023802812</v>
      </c>
      <c r="E102" s="295">
        <f t="shared" si="28"/>
        <v>1.7823007802937152</v>
      </c>
      <c r="F102" s="295">
        <f t="shared" si="28"/>
        <v>1.6860949866598529</v>
      </c>
      <c r="G102" s="295">
        <f t="shared" si="28"/>
        <v>1.5956113335791939</v>
      </c>
      <c r="H102" s="295">
        <f t="shared" si="28"/>
        <v>1.4728251236589698</v>
      </c>
      <c r="I102" s="295">
        <f t="shared" si="28"/>
        <v>1.5025446195433314</v>
      </c>
      <c r="J102" s="295">
        <f t="shared" si="28"/>
        <v>1.3796836929538723</v>
      </c>
      <c r="K102" s="295">
        <f t="shared" si="28"/>
        <v>1.2140975857407292</v>
      </c>
      <c r="L102" s="295">
        <f t="shared" si="28"/>
        <v>1.1171999125851431</v>
      </c>
      <c r="M102" s="295">
        <f t="shared" si="28"/>
        <v>1.7346335111194904</v>
      </c>
      <c r="N102" s="295">
        <f t="shared" si="28"/>
        <v>1.7421406385888281</v>
      </c>
      <c r="O102" s="295">
        <f t="shared" si="28"/>
        <v>1.7593653889482852</v>
      </c>
      <c r="P102" s="295">
        <f t="shared" si="28"/>
        <v>1.7107888357683667</v>
      </c>
      <c r="Q102" s="295">
        <f t="shared" si="28"/>
        <v>1.6078437778862484</v>
      </c>
      <c r="R102" s="295">
        <f t="shared" si="28"/>
        <v>1.5408191412659038</v>
      </c>
      <c r="S102" s="295">
        <f t="shared" si="28"/>
        <v>1.4499845528330355</v>
      </c>
      <c r="T102" s="295">
        <f t="shared" si="28"/>
        <v>1.462214813804515</v>
      </c>
      <c r="U102" s="295">
        <f t="shared" si="28"/>
        <v>1.4360525826064414</v>
      </c>
      <c r="V102" s="295">
        <f t="shared" si="28"/>
        <v>1.4069013277103013</v>
      </c>
      <c r="W102" s="295">
        <f t="shared" si="28"/>
        <v>1.3489308744351507</v>
      </c>
      <c r="DA102" s="94"/>
    </row>
    <row r="103" spans="1:105" ht="12" customHeight="1" x14ac:dyDescent="0.25">
      <c r="A103" s="49" t="s">
        <v>48</v>
      </c>
      <c r="B103" s="258">
        <f t="shared" ref="B103:W103" si="29">IF(B$55=0,"",B$82/B$55)</f>
        <v>1.5622437972930441</v>
      </c>
      <c r="C103" s="258">
        <f t="shared" si="29"/>
        <v>1.692469612705134</v>
      </c>
      <c r="D103" s="258">
        <f t="shared" si="29"/>
        <v>1.7093893369434434</v>
      </c>
      <c r="E103" s="258">
        <f t="shared" si="29"/>
        <v>1.8011127689207695</v>
      </c>
      <c r="F103" s="258">
        <f t="shared" si="29"/>
        <v>1.6792263225103519</v>
      </c>
      <c r="G103" s="258">
        <f t="shared" si="29"/>
        <v>1.5764189553023245</v>
      </c>
      <c r="H103" s="258">
        <f t="shared" si="29"/>
        <v>1.418625390357207</v>
      </c>
      <c r="I103" s="258">
        <f t="shared" si="29"/>
        <v>1.4606073656959551</v>
      </c>
      <c r="J103" s="258">
        <f t="shared" si="29"/>
        <v>1.3285049289955937</v>
      </c>
      <c r="K103" s="258">
        <f t="shared" si="29"/>
        <v>1.1501766965579914</v>
      </c>
      <c r="L103" s="258">
        <f t="shared" si="29"/>
        <v>1.0287148334435099</v>
      </c>
      <c r="M103" s="258">
        <f t="shared" si="29"/>
        <v>1.7978319869836383</v>
      </c>
      <c r="N103" s="258">
        <f t="shared" si="29"/>
        <v>1.8053028165724025</v>
      </c>
      <c r="O103" s="258">
        <f t="shared" si="29"/>
        <v>1.8201846157686046</v>
      </c>
      <c r="P103" s="258">
        <f t="shared" si="29"/>
        <v>1.7688480414708381</v>
      </c>
      <c r="Q103" s="258">
        <f t="shared" si="29"/>
        <v>1.685077904744938</v>
      </c>
      <c r="R103" s="258">
        <f t="shared" si="29"/>
        <v>1.5450796600076495</v>
      </c>
      <c r="S103" s="258">
        <f t="shared" si="29"/>
        <v>1.452671298520144</v>
      </c>
      <c r="T103" s="258">
        <f t="shared" si="29"/>
        <v>1.5399276720849366</v>
      </c>
      <c r="U103" s="258">
        <f t="shared" si="29"/>
        <v>1.561873671905802</v>
      </c>
      <c r="V103" s="258">
        <f t="shared" si="29"/>
        <v>1.5053706365246824</v>
      </c>
      <c r="W103" s="258">
        <f t="shared" si="29"/>
        <v>1.4459228236256376</v>
      </c>
      <c r="DA103" s="84"/>
    </row>
  </sheetData>
  <pageMargins left="0.39370078740157483" right="0.39370078740157483" top="0.39370078740157483" bottom="0.39370078740157483" header="0.31496062992125978" footer="0.31496062992125978"/>
  <pageSetup paperSize="9" scale="46" orientation="portrait"/>
  <ignoredErrors>
    <ignoredError sqref="B4:W4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4" tint="0.39997558519241921"/>
    <pageSetUpPr fitToPage="1"/>
  </sheetPr>
  <dimension ref="A1:DA249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Chemical industry / final energy consumption"</f>
        <v>FR: Chemical industry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153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5" customHeight="1" x14ac:dyDescent="0.25">
      <c r="A5" s="34" t="s">
        <v>46</v>
      </c>
      <c r="B5" s="225">
        <f t="shared" ref="B5:W5" si="0">SUM(B6:B10)+B16+B25+B36+B44+B58</f>
        <v>13812.815839957591</v>
      </c>
      <c r="C5" s="225">
        <f t="shared" si="0"/>
        <v>14467.053679173656</v>
      </c>
      <c r="D5" s="225">
        <f t="shared" si="0"/>
        <v>13973.540488705004</v>
      </c>
      <c r="E5" s="225">
        <f t="shared" si="0"/>
        <v>14484.844818873366</v>
      </c>
      <c r="F5" s="225">
        <f t="shared" si="0"/>
        <v>14118.574300955777</v>
      </c>
      <c r="G5" s="225">
        <f t="shared" si="0"/>
        <v>13779.945026193976</v>
      </c>
      <c r="H5" s="225">
        <f t="shared" si="0"/>
        <v>14305.460380525219</v>
      </c>
      <c r="I5" s="225">
        <f t="shared" si="0"/>
        <v>14909.546983581988</v>
      </c>
      <c r="J5" s="225">
        <f t="shared" si="0"/>
        <v>13866.881057577066</v>
      </c>
      <c r="K5" s="225">
        <f t="shared" si="0"/>
        <v>11882.226967151008</v>
      </c>
      <c r="L5" s="225">
        <f t="shared" si="0"/>
        <v>11629.586391567898</v>
      </c>
      <c r="M5" s="225">
        <f t="shared" si="0"/>
        <v>13005.395604518459</v>
      </c>
      <c r="N5" s="225">
        <f t="shared" si="0"/>
        <v>13399.782019557442</v>
      </c>
      <c r="O5" s="225">
        <f t="shared" si="0"/>
        <v>13623.482518792787</v>
      </c>
      <c r="P5" s="225">
        <f t="shared" si="0"/>
        <v>13808.985081797869</v>
      </c>
      <c r="Q5" s="225">
        <f t="shared" si="0"/>
        <v>13483.445918261521</v>
      </c>
      <c r="R5" s="225">
        <f t="shared" si="0"/>
        <v>12783.595156087073</v>
      </c>
      <c r="S5" s="225">
        <f t="shared" si="0"/>
        <v>13947.871591147794</v>
      </c>
      <c r="T5" s="225">
        <f t="shared" si="0"/>
        <v>13110.710440021938</v>
      </c>
      <c r="U5" s="225">
        <f t="shared" si="0"/>
        <v>13604.98547906069</v>
      </c>
      <c r="V5" s="225">
        <f t="shared" si="0"/>
        <v>12060.263939628152</v>
      </c>
      <c r="W5" s="225">
        <f t="shared" si="0"/>
        <v>12581.142712624211</v>
      </c>
      <c r="DA5" s="89"/>
    </row>
    <row r="6" spans="1:105" ht="12" customHeight="1" x14ac:dyDescent="0.25">
      <c r="A6" s="55" t="s">
        <v>92</v>
      </c>
      <c r="B6" s="261">
        <v>9.3203054613470204</v>
      </c>
      <c r="C6" s="261">
        <v>12.589956703135311</v>
      </c>
      <c r="D6" s="261">
        <v>14.39661819360102</v>
      </c>
      <c r="E6" s="261">
        <v>15.5293750841738</v>
      </c>
      <c r="F6" s="261">
        <v>16.175460035289341</v>
      </c>
      <c r="G6" s="261">
        <v>17.04841977327191</v>
      </c>
      <c r="H6" s="261">
        <v>19.375136344000701</v>
      </c>
      <c r="I6" s="261">
        <v>18.888683007968261</v>
      </c>
      <c r="J6" s="261">
        <v>22.50664184631427</v>
      </c>
      <c r="K6" s="261">
        <v>20.15148526659387</v>
      </c>
      <c r="L6" s="261">
        <v>20.25086020534027</v>
      </c>
      <c r="M6" s="261">
        <v>15.63793196513037</v>
      </c>
      <c r="N6" s="261">
        <v>15.623686597856841</v>
      </c>
      <c r="O6" s="261">
        <v>17.93739975790858</v>
      </c>
      <c r="P6" s="261">
        <v>15.60412463836402</v>
      </c>
      <c r="Q6" s="261">
        <v>16.881036929594369</v>
      </c>
      <c r="R6" s="261">
        <v>16.024155605169241</v>
      </c>
      <c r="S6" s="261">
        <v>21.09961043017903</v>
      </c>
      <c r="T6" s="261">
        <v>22.765078659741551</v>
      </c>
      <c r="U6" s="261">
        <v>23.147337035317221</v>
      </c>
      <c r="V6" s="261">
        <v>16.71311647313588</v>
      </c>
      <c r="W6" s="261">
        <v>18.28271163212543</v>
      </c>
      <c r="DA6" s="67" t="s">
        <v>989</v>
      </c>
    </row>
    <row r="7" spans="1:105" ht="12" customHeight="1" x14ac:dyDescent="0.25">
      <c r="A7" s="202" t="s">
        <v>93</v>
      </c>
      <c r="B7" s="226">
        <v>73.745047331961828</v>
      </c>
      <c r="C7" s="226">
        <v>99.615506898405798</v>
      </c>
      <c r="D7" s="226">
        <v>113.9103535297491</v>
      </c>
      <c r="E7" s="226">
        <v>122.8730651980877</v>
      </c>
      <c r="F7" s="226">
        <v>127.9850827706961</v>
      </c>
      <c r="G7" s="226">
        <v>134.89220158385109</v>
      </c>
      <c r="H7" s="226">
        <v>153.3018797159728</v>
      </c>
      <c r="I7" s="226">
        <v>149.45291527598991</v>
      </c>
      <c r="J7" s="226">
        <v>178.07928883052739</v>
      </c>
      <c r="K7" s="226">
        <v>159.44458483225739</v>
      </c>
      <c r="L7" s="226">
        <v>160.23086910071359</v>
      </c>
      <c r="M7" s="226">
        <v>123.7319997424064</v>
      </c>
      <c r="N7" s="226">
        <v>123.6192861314411</v>
      </c>
      <c r="O7" s="226">
        <v>141.92607738503361</v>
      </c>
      <c r="P7" s="226">
        <v>123.46450605103639</v>
      </c>
      <c r="Q7" s="226">
        <v>133.56781840984999</v>
      </c>
      <c r="R7" s="226">
        <v>126.7879168186771</v>
      </c>
      <c r="S7" s="226">
        <v>166.94643499748861</v>
      </c>
      <c r="T7" s="226">
        <v>180.12411827496521</v>
      </c>
      <c r="U7" s="226">
        <v>183.14866099159329</v>
      </c>
      <c r="V7" s="226">
        <v>132.23918148256351</v>
      </c>
      <c r="W7" s="226">
        <v>144.65828832103981</v>
      </c>
      <c r="DA7" s="174" t="s">
        <v>990</v>
      </c>
    </row>
    <row r="8" spans="1:105" ht="12" customHeight="1" x14ac:dyDescent="0.25">
      <c r="A8" s="202" t="s">
        <v>94</v>
      </c>
      <c r="B8" s="226">
        <v>81.38736299738504</v>
      </c>
      <c r="C8" s="226">
        <v>109.9388191265724</v>
      </c>
      <c r="D8" s="226">
        <v>125.7150632794843</v>
      </c>
      <c r="E8" s="226">
        <v>135.60659490612181</v>
      </c>
      <c r="F8" s="226">
        <v>141.24837892936651</v>
      </c>
      <c r="G8" s="226">
        <v>148.87129336837691</v>
      </c>
      <c r="H8" s="226">
        <v>169.18879550596961</v>
      </c>
      <c r="I8" s="226">
        <v>164.94095680527971</v>
      </c>
      <c r="J8" s="226">
        <v>196.53392663950089</v>
      </c>
      <c r="K8" s="226">
        <v>175.96807885003579</v>
      </c>
      <c r="L8" s="226">
        <v>176.83584699842299</v>
      </c>
      <c r="M8" s="226">
        <v>136.5545421931412</v>
      </c>
      <c r="N8" s="226">
        <v>136.4301478927473</v>
      </c>
      <c r="O8" s="226">
        <v>156.63410082217649</v>
      </c>
      <c r="P8" s="226">
        <v>136.2593277082818</v>
      </c>
      <c r="Q8" s="226">
        <v>147.40966227544601</v>
      </c>
      <c r="R8" s="226">
        <v>139.9271487799507</v>
      </c>
      <c r="S8" s="226">
        <v>184.2473575899526</v>
      </c>
      <c r="T8" s="226">
        <v>198.79066498713601</v>
      </c>
      <c r="U8" s="226">
        <v>202.12864583988701</v>
      </c>
      <c r="V8" s="226">
        <v>145.94333660606191</v>
      </c>
      <c r="W8" s="226">
        <v>159.6494550904188</v>
      </c>
      <c r="DA8" s="174" t="s">
        <v>991</v>
      </c>
    </row>
    <row r="9" spans="1:105" ht="12" customHeight="1" x14ac:dyDescent="0.25">
      <c r="A9" s="202" t="s">
        <v>95</v>
      </c>
      <c r="B9" s="226">
        <v>132.41977466015149</v>
      </c>
      <c r="C9" s="226">
        <v>178.87388310654089</v>
      </c>
      <c r="D9" s="226">
        <v>204.54232374368581</v>
      </c>
      <c r="E9" s="226">
        <v>220.63615380284591</v>
      </c>
      <c r="F9" s="226">
        <v>229.81551213963479</v>
      </c>
      <c r="G9" s="226">
        <v>242.21823137136369</v>
      </c>
      <c r="H9" s="226">
        <v>275.27544020123588</v>
      </c>
      <c r="I9" s="226">
        <v>268.36407432302087</v>
      </c>
      <c r="J9" s="226">
        <v>319.76682030493652</v>
      </c>
      <c r="K9" s="226">
        <v>286.3055453639675</v>
      </c>
      <c r="L9" s="226">
        <v>287.71743117074038</v>
      </c>
      <c r="M9" s="226">
        <v>222.17849356560299</v>
      </c>
      <c r="N9" s="226">
        <v>221.97610016421339</v>
      </c>
      <c r="O9" s="226">
        <v>254.8485608955593</v>
      </c>
      <c r="P9" s="226">
        <v>221.69817040336031</v>
      </c>
      <c r="Q9" s="226">
        <v>239.84011205610341</v>
      </c>
      <c r="R9" s="226">
        <v>227.66582953269909</v>
      </c>
      <c r="S9" s="226">
        <v>299.77618975778569</v>
      </c>
      <c r="T9" s="226">
        <v>323.43860388969711</v>
      </c>
      <c r="U9" s="226">
        <v>328.86960270895349</v>
      </c>
      <c r="V9" s="226">
        <v>237.45435451872649</v>
      </c>
      <c r="W9" s="226">
        <v>259.75463621260809</v>
      </c>
      <c r="DA9" s="174" t="s">
        <v>992</v>
      </c>
    </row>
    <row r="10" spans="1:105" ht="12" customHeight="1" x14ac:dyDescent="0.25">
      <c r="A10" s="56" t="s">
        <v>96</v>
      </c>
      <c r="B10" s="262">
        <v>28.76165507707913</v>
      </c>
      <c r="C10" s="262">
        <v>43.605187947187417</v>
      </c>
      <c r="D10" s="262">
        <v>47.040048735172512</v>
      </c>
      <c r="E10" s="262">
        <v>57.081245799197703</v>
      </c>
      <c r="F10" s="262">
        <v>50.37833715173975</v>
      </c>
      <c r="G10" s="262">
        <v>49.562986293098888</v>
      </c>
      <c r="H10" s="262">
        <v>51.677633527175729</v>
      </c>
      <c r="I10" s="262">
        <v>51.422360156889617</v>
      </c>
      <c r="J10" s="262">
        <v>58.628704857582747</v>
      </c>
      <c r="K10" s="262">
        <v>51.097767213773388</v>
      </c>
      <c r="L10" s="262">
        <v>51.95248392426609</v>
      </c>
      <c r="M10" s="262">
        <v>86.904335478920572</v>
      </c>
      <c r="N10" s="262">
        <v>88.310097698705448</v>
      </c>
      <c r="O10" s="262">
        <v>101.5255914362214</v>
      </c>
      <c r="P10" s="262">
        <v>79.085990949894068</v>
      </c>
      <c r="Q10" s="262">
        <v>79.442757799413044</v>
      </c>
      <c r="R10" s="262">
        <v>77.40724301027177</v>
      </c>
      <c r="S10" s="262">
        <v>88.426134025413404</v>
      </c>
      <c r="T10" s="262">
        <v>94.687664694374376</v>
      </c>
      <c r="U10" s="262">
        <v>99.329972409043123</v>
      </c>
      <c r="V10" s="262">
        <v>70.821157240250045</v>
      </c>
      <c r="W10" s="262">
        <v>73.183034955767269</v>
      </c>
      <c r="DA10" s="68" t="s">
        <v>993</v>
      </c>
    </row>
    <row r="11" spans="1:105" ht="12" customHeight="1" x14ac:dyDescent="0.25">
      <c r="A11" s="37" t="s">
        <v>160</v>
      </c>
      <c r="B11" s="228">
        <v>0</v>
      </c>
      <c r="C11" s="228">
        <v>0</v>
      </c>
      <c r="D11" s="228">
        <v>0</v>
      </c>
      <c r="E11" s="228">
        <v>0</v>
      </c>
      <c r="F11" s="228">
        <v>0</v>
      </c>
      <c r="G11" s="228">
        <v>0</v>
      </c>
      <c r="H11" s="228">
        <v>0</v>
      </c>
      <c r="I11" s="228">
        <v>0</v>
      </c>
      <c r="J11" s="228">
        <v>0</v>
      </c>
      <c r="K11" s="228">
        <v>0</v>
      </c>
      <c r="L11" s="228">
        <v>0</v>
      </c>
      <c r="M11" s="228">
        <v>0.38361943526044268</v>
      </c>
      <c r="N11" s="228">
        <v>0.35621651905505969</v>
      </c>
      <c r="O11" s="228">
        <v>0.45485617759177532</v>
      </c>
      <c r="P11" s="228">
        <v>0.68107120955920952</v>
      </c>
      <c r="Q11" s="228">
        <v>0.50588897264522081</v>
      </c>
      <c r="R11" s="228">
        <v>0.60379390843383529</v>
      </c>
      <c r="S11" s="228">
        <v>0.41869860357731409</v>
      </c>
      <c r="T11" s="228">
        <v>0.59655779889978178</v>
      </c>
      <c r="U11" s="228">
        <v>0.61713361460282723</v>
      </c>
      <c r="V11" s="228">
        <v>0.39950008107182239</v>
      </c>
      <c r="W11" s="228">
        <v>0.38377740761901102</v>
      </c>
      <c r="DA11" s="69" t="s">
        <v>994</v>
      </c>
    </row>
    <row r="12" spans="1:105" ht="12" customHeight="1" x14ac:dyDescent="0.25">
      <c r="A12" s="37" t="s">
        <v>162</v>
      </c>
      <c r="B12" s="228">
        <v>17.20612004210977</v>
      </c>
      <c r="C12" s="228">
        <v>30.800542203179379</v>
      </c>
      <c r="D12" s="228">
        <v>30.763870845053479</v>
      </c>
      <c r="E12" s="228">
        <v>43.829669439266439</v>
      </c>
      <c r="F12" s="228">
        <v>30.947070358538308</v>
      </c>
      <c r="G12" s="228">
        <v>25.955479927976839</v>
      </c>
      <c r="H12" s="228">
        <v>17.23345228651587</v>
      </c>
      <c r="I12" s="228">
        <v>20.135099444283579</v>
      </c>
      <c r="J12" s="228">
        <v>18.24311768478875</v>
      </c>
      <c r="K12" s="228">
        <v>10.706006965177529</v>
      </c>
      <c r="L12" s="228">
        <v>5.4266944155820864</v>
      </c>
      <c r="M12" s="228">
        <v>80.225403208080351</v>
      </c>
      <c r="N12" s="228">
        <v>81.817867370978476</v>
      </c>
      <c r="O12" s="228">
        <v>93.84096711527144</v>
      </c>
      <c r="P12" s="228">
        <v>70.646321673723108</v>
      </c>
      <c r="Q12" s="228">
        <v>69.318939874685682</v>
      </c>
      <c r="R12" s="228">
        <v>68.070795578841157</v>
      </c>
      <c r="S12" s="228">
        <v>73.214781701128132</v>
      </c>
      <c r="T12" s="228">
        <v>78.423666992281028</v>
      </c>
      <c r="U12" s="228">
        <v>83.746107093200791</v>
      </c>
      <c r="V12" s="228">
        <v>59.237480571278176</v>
      </c>
      <c r="W12" s="228">
        <v>59.034765108334582</v>
      </c>
      <c r="DA12" s="69" t="s">
        <v>995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996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997</v>
      </c>
    </row>
    <row r="15" spans="1:105" ht="12" customHeight="1" x14ac:dyDescent="0.25">
      <c r="A15" s="37" t="s">
        <v>38</v>
      </c>
      <c r="B15" s="228">
        <v>11.55553503496936</v>
      </c>
      <c r="C15" s="228">
        <v>12.80464574400804</v>
      </c>
      <c r="D15" s="228">
        <v>16.27617789011903</v>
      </c>
      <c r="E15" s="228">
        <v>13.25157635993126</v>
      </c>
      <c r="F15" s="228">
        <v>19.431266793201441</v>
      </c>
      <c r="G15" s="228">
        <v>23.607506365122049</v>
      </c>
      <c r="H15" s="228">
        <v>34.444181240659873</v>
      </c>
      <c r="I15" s="228">
        <v>31.287260712606049</v>
      </c>
      <c r="J15" s="228">
        <v>40.385587172793997</v>
      </c>
      <c r="K15" s="228">
        <v>40.391760248595858</v>
      </c>
      <c r="L15" s="228">
        <v>46.525789508684007</v>
      </c>
      <c r="M15" s="228">
        <v>6.2953128355797743</v>
      </c>
      <c r="N15" s="228">
        <v>6.136013808671926</v>
      </c>
      <c r="O15" s="228">
        <v>7.2297681433581547</v>
      </c>
      <c r="P15" s="228">
        <v>7.7585980666117527</v>
      </c>
      <c r="Q15" s="228">
        <v>9.6179289520821385</v>
      </c>
      <c r="R15" s="228">
        <v>8.732653522996781</v>
      </c>
      <c r="S15" s="228">
        <v>14.79265372070796</v>
      </c>
      <c r="T15" s="228">
        <v>15.66743990319357</v>
      </c>
      <c r="U15" s="228">
        <v>14.96673170123951</v>
      </c>
      <c r="V15" s="228">
        <v>11.184176587900041</v>
      </c>
      <c r="W15" s="228">
        <v>13.764492439813679</v>
      </c>
      <c r="DA15" s="69" t="s">
        <v>998</v>
      </c>
    </row>
    <row r="16" spans="1:105" ht="12" customHeight="1" x14ac:dyDescent="0.25">
      <c r="A16" s="134" t="s">
        <v>999</v>
      </c>
      <c r="B16" s="316">
        <v>12408.99191745486</v>
      </c>
      <c r="C16" s="316">
        <v>12528.918744625969</v>
      </c>
      <c r="D16" s="316">
        <v>11918.19991401548</v>
      </c>
      <c r="E16" s="316">
        <v>12127.84273430782</v>
      </c>
      <c r="F16" s="316">
        <v>11972.3475494411</v>
      </c>
      <c r="G16" s="316">
        <v>11691.96655202064</v>
      </c>
      <c r="H16" s="316">
        <v>12233.63026655202</v>
      </c>
      <c r="I16" s="316">
        <v>12817.88899398108</v>
      </c>
      <c r="J16" s="316">
        <v>11622.596560619089</v>
      </c>
      <c r="K16" s="316">
        <v>10010.55408426483</v>
      </c>
      <c r="L16" s="316">
        <v>9825.8726569217524</v>
      </c>
      <c r="M16" s="316">
        <v>9884.7988822012012</v>
      </c>
      <c r="N16" s="316">
        <v>10251.728460877041</v>
      </c>
      <c r="O16" s="316">
        <v>10023.9573516767</v>
      </c>
      <c r="P16" s="316">
        <v>10857.649269131551</v>
      </c>
      <c r="Q16" s="316">
        <v>10443.05286587388</v>
      </c>
      <c r="R16" s="316">
        <v>9831.1508375293997</v>
      </c>
      <c r="S16" s="316">
        <v>10500.52601428548</v>
      </c>
      <c r="T16" s="316">
        <v>9477.7033045357675</v>
      </c>
      <c r="U16" s="316">
        <v>9809.3003126038002</v>
      </c>
      <c r="V16" s="316">
        <v>9273.4590074732296</v>
      </c>
      <c r="W16" s="316">
        <v>9663.2306443729049</v>
      </c>
      <c r="DA16" s="136" t="s">
        <v>973</v>
      </c>
    </row>
    <row r="17" spans="1:105" ht="12" customHeight="1" x14ac:dyDescent="0.25">
      <c r="A17" s="135" t="s">
        <v>30</v>
      </c>
      <c r="B17" s="317">
        <v>0</v>
      </c>
      <c r="C17" s="317">
        <v>0</v>
      </c>
      <c r="D17" s="317">
        <v>0</v>
      </c>
      <c r="E17" s="317">
        <v>0</v>
      </c>
      <c r="F17" s="317">
        <v>0</v>
      </c>
      <c r="G17" s="317">
        <v>0</v>
      </c>
      <c r="H17" s="317">
        <v>0</v>
      </c>
      <c r="I17" s="317">
        <v>0</v>
      </c>
      <c r="J17" s="317">
        <v>0</v>
      </c>
      <c r="K17" s="317">
        <v>0</v>
      </c>
      <c r="L17" s="317">
        <v>0</v>
      </c>
      <c r="M17" s="317">
        <v>0</v>
      </c>
      <c r="N17" s="317">
        <v>0</v>
      </c>
      <c r="O17" s="317">
        <v>0</v>
      </c>
      <c r="P17" s="317">
        <v>0</v>
      </c>
      <c r="Q17" s="317">
        <v>0</v>
      </c>
      <c r="R17" s="317">
        <v>0</v>
      </c>
      <c r="S17" s="317">
        <v>0.12347377472055029</v>
      </c>
      <c r="T17" s="317">
        <v>0</v>
      </c>
      <c r="U17" s="317">
        <v>0</v>
      </c>
      <c r="V17" s="317">
        <v>0</v>
      </c>
      <c r="W17" s="317">
        <v>0</v>
      </c>
      <c r="DA17" s="137" t="s">
        <v>974</v>
      </c>
    </row>
    <row r="18" spans="1:105" ht="12" customHeight="1" x14ac:dyDescent="0.25">
      <c r="A18" s="135" t="s">
        <v>32</v>
      </c>
      <c r="B18" s="317">
        <v>76.468873602751501</v>
      </c>
      <c r="C18" s="317">
        <v>80.901891659501288</v>
      </c>
      <c r="D18" s="317">
        <v>85.334823731728278</v>
      </c>
      <c r="E18" s="317">
        <v>83.944110060189161</v>
      </c>
      <c r="F18" s="317">
        <v>79.214875322441955</v>
      </c>
      <c r="G18" s="317">
        <v>68.574032674118655</v>
      </c>
      <c r="H18" s="317">
        <v>16.552364574376611</v>
      </c>
      <c r="I18" s="317">
        <v>10.6408426483233</v>
      </c>
      <c r="J18" s="317">
        <v>13.005417024935509</v>
      </c>
      <c r="K18" s="317">
        <v>11.823129836629411</v>
      </c>
      <c r="L18" s="317">
        <v>20.099312123817711</v>
      </c>
      <c r="M18" s="317">
        <v>23.646259673258811</v>
      </c>
      <c r="N18" s="317">
        <v>7.0938950988822</v>
      </c>
      <c r="O18" s="317">
        <v>18.916938950988818</v>
      </c>
      <c r="P18" s="317">
        <v>11.823129836629411</v>
      </c>
      <c r="Q18" s="317">
        <v>2.364660361134995</v>
      </c>
      <c r="R18" s="317">
        <v>9.4584694754944092</v>
      </c>
      <c r="S18" s="317">
        <v>20.099312123817711</v>
      </c>
      <c r="T18" s="317">
        <v>7.0938950988822</v>
      </c>
      <c r="U18" s="317">
        <v>9.3284608770421311</v>
      </c>
      <c r="V18" s="317">
        <v>8.4357695614789332</v>
      </c>
      <c r="W18" s="317">
        <v>2.6400687876182292</v>
      </c>
      <c r="DA18" s="137" t="s">
        <v>975</v>
      </c>
    </row>
    <row r="19" spans="1:105" ht="12" customHeight="1" x14ac:dyDescent="0.25">
      <c r="A19" s="135" t="s">
        <v>33</v>
      </c>
      <c r="B19" s="317">
        <v>245.153826311264</v>
      </c>
      <c r="C19" s="317">
        <v>471.10206362854689</v>
      </c>
      <c r="D19" s="317">
        <v>760.3157351676698</v>
      </c>
      <c r="E19" s="317">
        <v>702.06362854686154</v>
      </c>
      <c r="F19" s="317">
        <v>685.58323301805672</v>
      </c>
      <c r="G19" s="317">
        <v>803.14325021496131</v>
      </c>
      <c r="H19" s="317">
        <v>1446.9761822871881</v>
      </c>
      <c r="I19" s="317">
        <v>1729.33981083405</v>
      </c>
      <c r="J19" s="317">
        <v>1799.6560619088559</v>
      </c>
      <c r="K19" s="317">
        <v>1737.0306964746351</v>
      </c>
      <c r="L19" s="317">
        <v>1484.3317282889079</v>
      </c>
      <c r="M19" s="317">
        <v>1488.7264832330179</v>
      </c>
      <c r="N19" s="317">
        <v>1475.5422184006879</v>
      </c>
      <c r="O19" s="317">
        <v>1866.6761822871881</v>
      </c>
      <c r="P19" s="317">
        <v>2486.3380051590711</v>
      </c>
      <c r="Q19" s="317">
        <v>2413.8244196044711</v>
      </c>
      <c r="R19" s="317">
        <v>2261.1063628546858</v>
      </c>
      <c r="S19" s="317">
        <v>2180.901891659501</v>
      </c>
      <c r="T19" s="317">
        <v>2279.784092863285</v>
      </c>
      <c r="U19" s="317">
        <v>2709.9030094582972</v>
      </c>
      <c r="V19" s="317">
        <v>2031.9995700773859</v>
      </c>
      <c r="W19" s="317">
        <v>1942.265090283749</v>
      </c>
      <c r="DA19" s="137" t="s">
        <v>976</v>
      </c>
    </row>
    <row r="20" spans="1:105" ht="12" customHeight="1" x14ac:dyDescent="0.25">
      <c r="A20" s="135" t="s">
        <v>83</v>
      </c>
      <c r="B20" s="317">
        <v>1782.936887360275</v>
      </c>
      <c r="C20" s="317">
        <v>1558.0156491831469</v>
      </c>
      <c r="D20" s="317">
        <v>1245.79630266552</v>
      </c>
      <c r="E20" s="317">
        <v>1509.9809974204641</v>
      </c>
      <c r="F20" s="317">
        <v>1532.3661220980221</v>
      </c>
      <c r="G20" s="317">
        <v>1683.9747205503011</v>
      </c>
      <c r="H20" s="317">
        <v>1718.5699914015479</v>
      </c>
      <c r="I20" s="317">
        <v>1768.427858985382</v>
      </c>
      <c r="J20" s="317">
        <v>1307.496990541702</v>
      </c>
      <c r="K20" s="317">
        <v>1295.286930352537</v>
      </c>
      <c r="L20" s="317">
        <v>1383.8100601891661</v>
      </c>
      <c r="M20" s="317">
        <v>1384.8276010318141</v>
      </c>
      <c r="N20" s="317">
        <v>1301.3920034393809</v>
      </c>
      <c r="O20" s="317">
        <v>1173.1860705073091</v>
      </c>
      <c r="P20" s="317">
        <v>962.56199484092849</v>
      </c>
      <c r="Q20" s="317">
        <v>1157.9233877901979</v>
      </c>
      <c r="R20" s="317">
        <v>1148.7658641444541</v>
      </c>
      <c r="S20" s="317">
        <v>1178.273602751505</v>
      </c>
      <c r="T20" s="317">
        <v>1009.367325881341</v>
      </c>
      <c r="U20" s="317">
        <v>851.62519346517615</v>
      </c>
      <c r="V20" s="317">
        <v>689.26663800515905</v>
      </c>
      <c r="W20" s="317">
        <v>603.52433361994838</v>
      </c>
      <c r="DA20" s="137" t="s">
        <v>977</v>
      </c>
    </row>
    <row r="21" spans="1:105" ht="12" customHeight="1" x14ac:dyDescent="0.25">
      <c r="A21" s="135" t="s">
        <v>70</v>
      </c>
      <c r="B21" s="317">
        <v>0</v>
      </c>
      <c r="C21" s="317">
        <v>0</v>
      </c>
      <c r="D21" s="317">
        <v>0</v>
      </c>
      <c r="E21" s="317">
        <v>0</v>
      </c>
      <c r="F21" s="317">
        <v>0</v>
      </c>
      <c r="G21" s="317">
        <v>0</v>
      </c>
      <c r="H21" s="317">
        <v>0</v>
      </c>
      <c r="I21" s="317">
        <v>0</v>
      </c>
      <c r="J21" s="317">
        <v>0</v>
      </c>
      <c r="K21" s="317">
        <v>0</v>
      </c>
      <c r="L21" s="317">
        <v>0</v>
      </c>
      <c r="M21" s="317">
        <v>0</v>
      </c>
      <c r="N21" s="317">
        <v>0</v>
      </c>
      <c r="O21" s="317">
        <v>0</v>
      </c>
      <c r="P21" s="317">
        <v>0</v>
      </c>
      <c r="Q21" s="317">
        <v>0</v>
      </c>
      <c r="R21" s="317">
        <v>0</v>
      </c>
      <c r="S21" s="317">
        <v>0</v>
      </c>
      <c r="T21" s="317">
        <v>0</v>
      </c>
      <c r="U21" s="317">
        <v>0</v>
      </c>
      <c r="V21" s="317">
        <v>0</v>
      </c>
      <c r="W21" s="317">
        <v>0</v>
      </c>
      <c r="DA21" s="137" t="s">
        <v>978</v>
      </c>
    </row>
    <row r="22" spans="1:105" ht="12" customHeight="1" x14ac:dyDescent="0.25">
      <c r="A22" s="135" t="s">
        <v>34</v>
      </c>
      <c r="B22" s="317">
        <v>916.95331040412714</v>
      </c>
      <c r="C22" s="317">
        <v>1601.5477214101461</v>
      </c>
      <c r="D22" s="317">
        <v>1371.109200343938</v>
      </c>
      <c r="E22" s="317">
        <v>914.32493551160792</v>
      </c>
      <c r="F22" s="317">
        <v>985.9804815133275</v>
      </c>
      <c r="G22" s="317">
        <v>921.96818572656912</v>
      </c>
      <c r="H22" s="317">
        <v>1079.610404127257</v>
      </c>
      <c r="I22" s="317">
        <v>1218.1445399828031</v>
      </c>
      <c r="J22" s="317">
        <v>964.00610490111774</v>
      </c>
      <c r="K22" s="317">
        <v>955.40748065348225</v>
      </c>
      <c r="L22" s="317">
        <v>821.65038693035251</v>
      </c>
      <c r="M22" s="317">
        <v>914.32493551160792</v>
      </c>
      <c r="N22" s="317">
        <v>946.80877042132408</v>
      </c>
      <c r="O22" s="317">
        <v>1155.0876182287191</v>
      </c>
      <c r="P22" s="317">
        <v>1309.863628546861</v>
      </c>
      <c r="Q22" s="317">
        <v>1238.1725563295961</v>
      </c>
      <c r="R22" s="317">
        <v>1185.93879969621</v>
      </c>
      <c r="S22" s="317">
        <v>1275.1153522046579</v>
      </c>
      <c r="T22" s="317">
        <v>1234.571060339721</v>
      </c>
      <c r="U22" s="317">
        <v>1098.754740806726</v>
      </c>
      <c r="V22" s="317">
        <v>797.49907626084928</v>
      </c>
      <c r="W22" s="317">
        <v>605.2573855594934</v>
      </c>
      <c r="DA22" s="137" t="s">
        <v>979</v>
      </c>
    </row>
    <row r="23" spans="1:105" ht="12" customHeight="1" x14ac:dyDescent="0.25">
      <c r="A23" s="135" t="s">
        <v>84</v>
      </c>
      <c r="B23" s="317">
        <v>7065.9214961306961</v>
      </c>
      <c r="C23" s="317">
        <v>6735.3706792777302</v>
      </c>
      <c r="D23" s="317">
        <v>6652.4672398968187</v>
      </c>
      <c r="E23" s="317">
        <v>7136.64875322442</v>
      </c>
      <c r="F23" s="317">
        <v>6975.8613069647463</v>
      </c>
      <c r="G23" s="317">
        <v>7003.1846947549438</v>
      </c>
      <c r="H23" s="317">
        <v>7023.1517626827172</v>
      </c>
      <c r="I23" s="317">
        <v>6962.1996560619082</v>
      </c>
      <c r="J23" s="317">
        <v>6366.340412725709</v>
      </c>
      <c r="K23" s="317">
        <v>4958.1370593293204</v>
      </c>
      <c r="L23" s="317">
        <v>5124.1789337919172</v>
      </c>
      <c r="M23" s="317">
        <v>5048.5142734307819</v>
      </c>
      <c r="N23" s="317">
        <v>5499.3495270851236</v>
      </c>
      <c r="O23" s="317">
        <v>4735.3466895958727</v>
      </c>
      <c r="P23" s="317">
        <v>5007.5292347377472</v>
      </c>
      <c r="Q23" s="317">
        <v>4493.6400687876176</v>
      </c>
      <c r="R23" s="317">
        <v>4051.2120378331902</v>
      </c>
      <c r="S23" s="317">
        <v>4670.1909716251084</v>
      </c>
      <c r="T23" s="317">
        <v>3815.8108340498711</v>
      </c>
      <c r="U23" s="317">
        <v>4031.1661220980218</v>
      </c>
      <c r="V23" s="317">
        <v>4745.3617368873602</v>
      </c>
      <c r="W23" s="317">
        <v>5488.2257953568351</v>
      </c>
      <c r="DA23" s="137" t="s">
        <v>980</v>
      </c>
    </row>
    <row r="24" spans="1:105" ht="12" customHeight="1" x14ac:dyDescent="0.25">
      <c r="A24" s="135" t="s">
        <v>72</v>
      </c>
      <c r="B24" s="317">
        <v>2321.557523645743</v>
      </c>
      <c r="C24" s="317">
        <v>2081.980739466896</v>
      </c>
      <c r="D24" s="317">
        <v>1803.176612209802</v>
      </c>
      <c r="E24" s="317">
        <v>1780.880309544282</v>
      </c>
      <c r="F24" s="317">
        <v>1713.341530524506</v>
      </c>
      <c r="G24" s="317">
        <v>1211.121668099742</v>
      </c>
      <c r="H24" s="317">
        <v>948.76956147893372</v>
      </c>
      <c r="I24" s="317">
        <v>1129.1362854686161</v>
      </c>
      <c r="J24" s="317">
        <v>1172.0915735167671</v>
      </c>
      <c r="K24" s="317">
        <v>1052.8687876182289</v>
      </c>
      <c r="L24" s="317">
        <v>991.80223559759236</v>
      </c>
      <c r="M24" s="317">
        <v>1024.7593293207219</v>
      </c>
      <c r="N24" s="317">
        <v>1021.542046431642</v>
      </c>
      <c r="O24" s="317">
        <v>1074.743852106621</v>
      </c>
      <c r="P24" s="317">
        <v>1079.5332760103181</v>
      </c>
      <c r="Q24" s="317">
        <v>1137.1277730008601</v>
      </c>
      <c r="R24" s="317">
        <v>1174.669303525365</v>
      </c>
      <c r="S24" s="317">
        <v>1175.821410146174</v>
      </c>
      <c r="T24" s="317">
        <v>1131.076096302666</v>
      </c>
      <c r="U24" s="317">
        <v>1108.5227858985379</v>
      </c>
      <c r="V24" s="317">
        <v>1000.896216680997</v>
      </c>
      <c r="W24" s="317">
        <v>1021.317970765262</v>
      </c>
      <c r="DA24" s="137" t="s">
        <v>981</v>
      </c>
    </row>
    <row r="25" spans="1:105" ht="12" customHeight="1" x14ac:dyDescent="0.25">
      <c r="A25" s="57" t="s">
        <v>1000</v>
      </c>
      <c r="B25" s="296">
        <v>417.67451614633791</v>
      </c>
      <c r="C25" s="296">
        <v>670.82763324308962</v>
      </c>
      <c r="D25" s="296">
        <v>705.73157595878365</v>
      </c>
      <c r="E25" s="296">
        <v>856.30227059368417</v>
      </c>
      <c r="F25" s="296">
        <v>724.43763535376081</v>
      </c>
      <c r="G25" s="296">
        <v>682.27823239345571</v>
      </c>
      <c r="H25" s="296">
        <v>629.54026873632915</v>
      </c>
      <c r="I25" s="296">
        <v>658.37311509021345</v>
      </c>
      <c r="J25" s="296">
        <v>683.11057300177856</v>
      </c>
      <c r="K25" s="296">
        <v>522.9507266265133</v>
      </c>
      <c r="L25" s="296">
        <v>447.30768569821572</v>
      </c>
      <c r="M25" s="296">
        <v>1363.4446834155931</v>
      </c>
      <c r="N25" s="296">
        <v>1387.8035953761359</v>
      </c>
      <c r="O25" s="296">
        <v>1620.4965796197141</v>
      </c>
      <c r="P25" s="296">
        <v>1278.6608982046989</v>
      </c>
      <c r="Q25" s="296">
        <v>1310.6570589160569</v>
      </c>
      <c r="R25" s="296">
        <v>1284.8311117582859</v>
      </c>
      <c r="S25" s="296">
        <v>1489.464853557995</v>
      </c>
      <c r="T25" s="296">
        <v>1574.9711375223669</v>
      </c>
      <c r="U25" s="296">
        <v>1675.6727405627489</v>
      </c>
      <c r="V25" s="296">
        <v>1196.969041567959</v>
      </c>
      <c r="W25" s="296">
        <v>1242.870780994959</v>
      </c>
      <c r="DA25" s="70" t="s">
        <v>1001</v>
      </c>
    </row>
    <row r="26" spans="1:105" ht="12" customHeight="1" x14ac:dyDescent="0.25">
      <c r="A26" s="46" t="s">
        <v>30</v>
      </c>
      <c r="B26" s="231">
        <v>0</v>
      </c>
      <c r="C26" s="231">
        <v>0</v>
      </c>
      <c r="D26" s="231">
        <v>65.839420508747637</v>
      </c>
      <c r="E26" s="231">
        <v>80.619733140350007</v>
      </c>
      <c r="F26" s="231">
        <v>89.99496763998053</v>
      </c>
      <c r="G26" s="231">
        <v>88.08050570324238</v>
      </c>
      <c r="H26" s="231">
        <v>102.8703038824394</v>
      </c>
      <c r="I26" s="231">
        <v>113.9126413720396</v>
      </c>
      <c r="J26" s="231">
        <v>130.74314268261369</v>
      </c>
      <c r="K26" s="231">
        <v>63.641924546339297</v>
      </c>
      <c r="L26" s="231">
        <v>86.679676902073354</v>
      </c>
      <c r="M26" s="231">
        <v>59.645358020185533</v>
      </c>
      <c r="N26" s="231">
        <v>67.311567344828362</v>
      </c>
      <c r="O26" s="231">
        <v>138.3477368281996</v>
      </c>
      <c r="P26" s="231">
        <v>109.4478630074175</v>
      </c>
      <c r="Q26" s="231">
        <v>100.8742782075776</v>
      </c>
      <c r="R26" s="231">
        <v>86.811858349644311</v>
      </c>
      <c r="S26" s="231">
        <v>117.2691194483032</v>
      </c>
      <c r="T26" s="231">
        <v>120.7002375665535</v>
      </c>
      <c r="U26" s="231">
        <v>101.60277853190379</v>
      </c>
      <c r="V26" s="231">
        <v>53.77185449067337</v>
      </c>
      <c r="W26" s="231">
        <v>72.485279885798818</v>
      </c>
      <c r="DA26" s="73" t="s">
        <v>1002</v>
      </c>
    </row>
    <row r="27" spans="1:105" ht="12" customHeight="1" x14ac:dyDescent="0.25">
      <c r="A27" s="46" t="s">
        <v>32</v>
      </c>
      <c r="B27" s="231">
        <v>39.211712481751277</v>
      </c>
      <c r="C27" s="231">
        <v>84.176662507984375</v>
      </c>
      <c r="D27" s="231">
        <v>67.470789602695035</v>
      </c>
      <c r="E27" s="231">
        <v>26.216597651779601</v>
      </c>
      <c r="F27" s="231">
        <v>18.07396007288358</v>
      </c>
      <c r="G27" s="231">
        <v>13.43846458656108</v>
      </c>
      <c r="H27" s="231">
        <v>11.608612618757309</v>
      </c>
      <c r="I27" s="231">
        <v>12.08262345926801</v>
      </c>
      <c r="J27" s="231">
        <v>11.37020374242269</v>
      </c>
      <c r="K27" s="231">
        <v>17.281309342469669</v>
      </c>
      <c r="L27" s="231">
        <v>11.41795034843104</v>
      </c>
      <c r="M27" s="231">
        <v>14.179231472592621</v>
      </c>
      <c r="N27" s="231">
        <v>13.446937534422769</v>
      </c>
      <c r="O27" s="231">
        <v>17.575524622762622</v>
      </c>
      <c r="P27" s="231">
        <v>46.382066905575677</v>
      </c>
      <c r="Q27" s="231">
        <v>51.321542490726578</v>
      </c>
      <c r="R27" s="231">
        <v>17.094868250059051</v>
      </c>
      <c r="S27" s="231">
        <v>29.180561765033669</v>
      </c>
      <c r="T27" s="231">
        <v>36.443291583233318</v>
      </c>
      <c r="U27" s="231">
        <v>67.186428019451611</v>
      </c>
      <c r="V27" s="231">
        <v>55.049522148741431</v>
      </c>
      <c r="W27" s="231">
        <v>16.35165343960502</v>
      </c>
      <c r="DA27" s="73" t="s">
        <v>1003</v>
      </c>
    </row>
    <row r="28" spans="1:105" ht="12" customHeight="1" x14ac:dyDescent="0.25">
      <c r="A28" s="46" t="s">
        <v>33</v>
      </c>
      <c r="B28" s="231">
        <v>56.956012439881597</v>
      </c>
      <c r="C28" s="231">
        <v>107.419188793213</v>
      </c>
      <c r="D28" s="231">
        <v>70.957721154485057</v>
      </c>
      <c r="E28" s="231">
        <v>45.468674031317903</v>
      </c>
      <c r="F28" s="231">
        <v>32.7148410336792</v>
      </c>
      <c r="G28" s="231">
        <v>41.003618125210757</v>
      </c>
      <c r="H28" s="231">
        <v>43.682316463279577</v>
      </c>
      <c r="I28" s="231">
        <v>22.419339862171238</v>
      </c>
      <c r="J28" s="231">
        <v>26.606265883394691</v>
      </c>
      <c r="K28" s="231">
        <v>24.523462069581662</v>
      </c>
      <c r="L28" s="231">
        <v>29.096807252268189</v>
      </c>
      <c r="M28" s="231">
        <v>25.183841551008651</v>
      </c>
      <c r="N28" s="231">
        <v>41.933509321491513</v>
      </c>
      <c r="O28" s="231">
        <v>36.990394359056609</v>
      </c>
      <c r="P28" s="231">
        <v>28.446442827138569</v>
      </c>
      <c r="Q28" s="231">
        <v>8.7488126719561414</v>
      </c>
      <c r="R28" s="231">
        <v>10.509956227522769</v>
      </c>
      <c r="S28" s="231">
        <v>12.41383701328065</v>
      </c>
      <c r="T28" s="231">
        <v>11.663469552507291</v>
      </c>
      <c r="U28" s="231">
        <v>11.1258892838914</v>
      </c>
      <c r="V28" s="231">
        <v>7.4416162836150352</v>
      </c>
      <c r="W28" s="231">
        <v>9.3278063702899239</v>
      </c>
      <c r="DA28" s="73" t="s">
        <v>1004</v>
      </c>
    </row>
    <row r="29" spans="1:105" ht="12" customHeight="1" x14ac:dyDescent="0.25">
      <c r="A29" s="46" t="s">
        <v>160</v>
      </c>
      <c r="B29" s="231">
        <v>0</v>
      </c>
      <c r="C29" s="231">
        <v>0</v>
      </c>
      <c r="D29" s="231">
        <v>0</v>
      </c>
      <c r="E29" s="231">
        <v>0</v>
      </c>
      <c r="F29" s="231">
        <v>0</v>
      </c>
      <c r="G29" s="231">
        <v>0</v>
      </c>
      <c r="H29" s="231">
        <v>0</v>
      </c>
      <c r="I29" s="231">
        <v>0</v>
      </c>
      <c r="J29" s="231">
        <v>0</v>
      </c>
      <c r="K29" s="231">
        <v>0</v>
      </c>
      <c r="L29" s="231">
        <v>0</v>
      </c>
      <c r="M29" s="231">
        <v>4.4352044846272261</v>
      </c>
      <c r="N29" s="231">
        <v>4.0416626125840347</v>
      </c>
      <c r="O29" s="231">
        <v>4.8019967392365288</v>
      </c>
      <c r="P29" s="231">
        <v>7.3063902423696812</v>
      </c>
      <c r="Q29" s="231">
        <v>5.3602159759091679</v>
      </c>
      <c r="R29" s="231">
        <v>6.3693298585877152</v>
      </c>
      <c r="S29" s="231">
        <v>4.4390106679127976</v>
      </c>
      <c r="T29" s="231">
        <v>6.4509504458481643</v>
      </c>
      <c r="U29" s="231">
        <v>6.385832934899013</v>
      </c>
      <c r="V29" s="231">
        <v>4.2478677058405028</v>
      </c>
      <c r="W29" s="231">
        <v>4.0677460470756026</v>
      </c>
      <c r="DA29" s="73" t="s">
        <v>1005</v>
      </c>
    </row>
    <row r="30" spans="1:105" ht="12" customHeight="1" x14ac:dyDescent="0.25">
      <c r="A30" s="46" t="s">
        <v>70</v>
      </c>
      <c r="B30" s="231">
        <v>40.689259747178887</v>
      </c>
      <c r="C30" s="231">
        <v>63.59691573725673</v>
      </c>
      <c r="D30" s="231">
        <v>58.413594302719062</v>
      </c>
      <c r="E30" s="231">
        <v>69.52640294064372</v>
      </c>
      <c r="F30" s="231">
        <v>83.01334591124656</v>
      </c>
      <c r="G30" s="231">
        <v>72.500959077538269</v>
      </c>
      <c r="H30" s="231">
        <v>88.160558284965575</v>
      </c>
      <c r="I30" s="231">
        <v>80.919934754362615</v>
      </c>
      <c r="J30" s="231">
        <v>46.781418442331137</v>
      </c>
      <c r="K30" s="231">
        <v>64.529754086987197</v>
      </c>
      <c r="L30" s="231">
        <v>75.906602515417944</v>
      </c>
      <c r="M30" s="231">
        <v>68.345794854198857</v>
      </c>
      <c r="N30" s="231">
        <v>58.735290299712332</v>
      </c>
      <c r="O30" s="231">
        <v>68.731542474329316</v>
      </c>
      <c r="P30" s="231">
        <v>48.059769096549331</v>
      </c>
      <c r="Q30" s="231">
        <v>45.647160000693617</v>
      </c>
      <c r="R30" s="231">
        <v>24.53184598674029</v>
      </c>
      <c r="S30" s="231">
        <v>1.499294658580071</v>
      </c>
      <c r="T30" s="231">
        <v>3.3809107170143839</v>
      </c>
      <c r="U30" s="231">
        <v>4.7704332009481334</v>
      </c>
      <c r="V30" s="231">
        <v>5.8610319912111013</v>
      </c>
      <c r="W30" s="231">
        <v>3.061703879046942</v>
      </c>
      <c r="DA30" s="73" t="s">
        <v>1006</v>
      </c>
    </row>
    <row r="31" spans="1:105" ht="12" customHeight="1" x14ac:dyDescent="0.25">
      <c r="A31" s="46" t="s">
        <v>34</v>
      </c>
      <c r="B31" s="231">
        <v>0.47971578052773362</v>
      </c>
      <c r="C31" s="231">
        <v>0</v>
      </c>
      <c r="D31" s="231">
        <v>0</v>
      </c>
      <c r="E31" s="231">
        <v>0</v>
      </c>
      <c r="F31" s="231">
        <v>0</v>
      </c>
      <c r="G31" s="231">
        <v>0</v>
      </c>
      <c r="H31" s="231">
        <v>0</v>
      </c>
      <c r="I31" s="231">
        <v>0</v>
      </c>
      <c r="J31" s="231">
        <v>0</v>
      </c>
      <c r="K31" s="231">
        <v>0</v>
      </c>
      <c r="L31" s="231">
        <v>0</v>
      </c>
      <c r="M31" s="231">
        <v>0.7260332036157171</v>
      </c>
      <c r="N31" s="231">
        <v>0.64134624148711661</v>
      </c>
      <c r="O31" s="231">
        <v>0.78175932202623111</v>
      </c>
      <c r="P31" s="231">
        <v>0.67289497007337251</v>
      </c>
      <c r="Q31" s="231">
        <v>2.9771991882743598</v>
      </c>
      <c r="R31" s="231">
        <v>3.3775775758112658</v>
      </c>
      <c r="S31" s="231">
        <v>4.5873344826782212</v>
      </c>
      <c r="T31" s="231">
        <v>3.1745866013069919</v>
      </c>
      <c r="U31" s="231">
        <v>3.036756576643977</v>
      </c>
      <c r="V31" s="231">
        <v>1.0279301900406601</v>
      </c>
      <c r="W31" s="231">
        <v>0</v>
      </c>
      <c r="DA31" s="73" t="s">
        <v>1007</v>
      </c>
    </row>
    <row r="32" spans="1:105" ht="12" customHeight="1" x14ac:dyDescent="0.25">
      <c r="A32" s="46" t="s">
        <v>162</v>
      </c>
      <c r="B32" s="231">
        <v>280.3378156969984</v>
      </c>
      <c r="C32" s="231">
        <v>415.6348662046355</v>
      </c>
      <c r="D32" s="231">
        <v>443.0500503901369</v>
      </c>
      <c r="E32" s="231">
        <v>634.47086282959287</v>
      </c>
      <c r="F32" s="231">
        <v>500.64052069597102</v>
      </c>
      <c r="G32" s="231">
        <v>461.23691056595999</v>
      </c>
      <c r="H32" s="231">
        <v>381.2357657781169</v>
      </c>
      <c r="I32" s="231">
        <v>406.25701605705223</v>
      </c>
      <c r="J32" s="231">
        <v>445.26201865431528</v>
      </c>
      <c r="K32" s="231">
        <v>340.30360574101678</v>
      </c>
      <c r="L32" s="231">
        <v>228.94109523407431</v>
      </c>
      <c r="M32" s="231">
        <v>927.52356993575859</v>
      </c>
      <c r="N32" s="231">
        <v>928.31241086697162</v>
      </c>
      <c r="O32" s="231">
        <v>990.69560950046537</v>
      </c>
      <c r="P32" s="231">
        <v>757.87904126833678</v>
      </c>
      <c r="Q32" s="231">
        <v>734.47833228409718</v>
      </c>
      <c r="R32" s="231">
        <v>718.06844143682599</v>
      </c>
      <c r="S32" s="231">
        <v>776.21753271551529</v>
      </c>
      <c r="T32" s="231">
        <v>848.04387853437936</v>
      </c>
      <c r="U32" s="231">
        <v>866.56865902454342</v>
      </c>
      <c r="V32" s="231">
        <v>629.86966114995107</v>
      </c>
      <c r="W32" s="231">
        <v>625.72321257602107</v>
      </c>
      <c r="DA32" s="73" t="s">
        <v>1008</v>
      </c>
    </row>
    <row r="33" spans="1:105" ht="12" customHeight="1" x14ac:dyDescent="0.25">
      <c r="A33" s="46" t="s">
        <v>36</v>
      </c>
      <c r="B33" s="231">
        <v>0</v>
      </c>
      <c r="C33" s="231">
        <v>0</v>
      </c>
      <c r="D33" s="231">
        <v>0</v>
      </c>
      <c r="E33" s="231">
        <v>0</v>
      </c>
      <c r="F33" s="231">
        <v>0</v>
      </c>
      <c r="G33" s="231">
        <v>0</v>
      </c>
      <c r="H33" s="231">
        <v>0</v>
      </c>
      <c r="I33" s="231">
        <v>0</v>
      </c>
      <c r="J33" s="231">
        <v>0</v>
      </c>
      <c r="K33" s="231">
        <v>0</v>
      </c>
      <c r="L33" s="231">
        <v>0</v>
      </c>
      <c r="M33" s="231">
        <v>0</v>
      </c>
      <c r="N33" s="231">
        <v>0</v>
      </c>
      <c r="O33" s="231">
        <v>0</v>
      </c>
      <c r="P33" s="231">
        <v>0</v>
      </c>
      <c r="Q33" s="231">
        <v>0</v>
      </c>
      <c r="R33" s="231">
        <v>0</v>
      </c>
      <c r="S33" s="231">
        <v>0</v>
      </c>
      <c r="T33" s="231">
        <v>0</v>
      </c>
      <c r="U33" s="231">
        <v>0</v>
      </c>
      <c r="V33" s="231">
        <v>0</v>
      </c>
      <c r="W33" s="231">
        <v>0</v>
      </c>
      <c r="DA33" s="73" t="s">
        <v>1009</v>
      </c>
    </row>
    <row r="34" spans="1:105" ht="12" customHeight="1" x14ac:dyDescent="0.25">
      <c r="A34" s="46" t="s">
        <v>73</v>
      </c>
      <c r="B34" s="231">
        <v>0</v>
      </c>
      <c r="C34" s="231">
        <v>0</v>
      </c>
      <c r="D34" s="231">
        <v>0</v>
      </c>
      <c r="E34" s="231">
        <v>0</v>
      </c>
      <c r="F34" s="231">
        <v>0</v>
      </c>
      <c r="G34" s="231">
        <v>6.0177743349431676</v>
      </c>
      <c r="H34" s="231">
        <v>1.9827117087705171</v>
      </c>
      <c r="I34" s="231">
        <v>22.781559585319901</v>
      </c>
      <c r="J34" s="231">
        <v>22.347523596701031</v>
      </c>
      <c r="K34" s="231">
        <v>12.67067084011873</v>
      </c>
      <c r="L34" s="231">
        <v>15.265553445950969</v>
      </c>
      <c r="M34" s="231">
        <v>23.0439269191689</v>
      </c>
      <c r="N34" s="231">
        <v>21.26939131655492</v>
      </c>
      <c r="O34" s="231">
        <v>44.382282674419898</v>
      </c>
      <c r="P34" s="231">
        <v>37.027154437349672</v>
      </c>
      <c r="Q34" s="231">
        <v>43.696796209911639</v>
      </c>
      <c r="R34" s="231">
        <v>57.041778462436348</v>
      </c>
      <c r="S34" s="231">
        <v>52.508728264239217</v>
      </c>
      <c r="T34" s="231">
        <v>47.713832754953764</v>
      </c>
      <c r="U34" s="231">
        <v>58.246402288003708</v>
      </c>
      <c r="V34" s="231">
        <v>58.684649033715189</v>
      </c>
      <c r="W34" s="231">
        <v>57.622729431987871</v>
      </c>
      <c r="DA34" s="73" t="s">
        <v>1010</v>
      </c>
    </row>
    <row r="35" spans="1:105" ht="12" customHeight="1" x14ac:dyDescent="0.25">
      <c r="A35" s="46" t="s">
        <v>79</v>
      </c>
      <c r="B35" s="231">
        <v>0</v>
      </c>
      <c r="C35" s="231">
        <v>0</v>
      </c>
      <c r="D35" s="231">
        <v>0</v>
      </c>
      <c r="E35" s="231">
        <v>0</v>
      </c>
      <c r="F35" s="231">
        <v>0</v>
      </c>
      <c r="G35" s="231">
        <v>0</v>
      </c>
      <c r="H35" s="231">
        <v>0</v>
      </c>
      <c r="I35" s="231">
        <v>0</v>
      </c>
      <c r="J35" s="231">
        <v>0</v>
      </c>
      <c r="K35" s="231">
        <v>0</v>
      </c>
      <c r="L35" s="231">
        <v>0</v>
      </c>
      <c r="M35" s="231">
        <v>240.36172297443721</v>
      </c>
      <c r="N35" s="231">
        <v>252.11147983808351</v>
      </c>
      <c r="O35" s="231">
        <v>318.1897330992179</v>
      </c>
      <c r="P35" s="231">
        <v>243.43927544988799</v>
      </c>
      <c r="Q35" s="231">
        <v>317.552721886911</v>
      </c>
      <c r="R35" s="231">
        <v>361.02545561065858</v>
      </c>
      <c r="S35" s="231">
        <v>491.34943454245212</v>
      </c>
      <c r="T35" s="231">
        <v>497.39997976657048</v>
      </c>
      <c r="U35" s="231">
        <v>556.74956070246412</v>
      </c>
      <c r="V35" s="231">
        <v>381.01490857417059</v>
      </c>
      <c r="W35" s="231">
        <v>454.23064936513413</v>
      </c>
      <c r="DA35" s="73" t="s">
        <v>1011</v>
      </c>
    </row>
    <row r="36" spans="1:105" ht="12" customHeight="1" x14ac:dyDescent="0.25">
      <c r="A36" s="57" t="s">
        <v>1012</v>
      </c>
      <c r="B36" s="263">
        <v>238.5396341348191</v>
      </c>
      <c r="C36" s="263">
        <v>378.85934761185348</v>
      </c>
      <c r="D36" s="263">
        <v>401.96987277215783</v>
      </c>
      <c r="E36" s="263">
        <v>493.85534382652742</v>
      </c>
      <c r="F36" s="263">
        <v>419.8564579486025</v>
      </c>
      <c r="G36" s="263">
        <v>397.05829476257549</v>
      </c>
      <c r="H36" s="263">
        <v>373.39970525262112</v>
      </c>
      <c r="I36" s="263">
        <v>385.40739552087791</v>
      </c>
      <c r="J36" s="263">
        <v>407.02716643258577</v>
      </c>
      <c r="K36" s="263">
        <v>321.85369936093582</v>
      </c>
      <c r="L36" s="263">
        <v>292.13027731223178</v>
      </c>
      <c r="M36" s="263">
        <v>754.16862438875387</v>
      </c>
      <c r="N36" s="263">
        <v>767.13522930120689</v>
      </c>
      <c r="O36" s="263">
        <v>888.74962967692727</v>
      </c>
      <c r="P36" s="263">
        <v>696.36379393309778</v>
      </c>
      <c r="Q36" s="263">
        <v>699.57450276208283</v>
      </c>
      <c r="R36" s="263">
        <v>680.06468047326462</v>
      </c>
      <c r="S36" s="263">
        <v>774.94315756586207</v>
      </c>
      <c r="T36" s="263">
        <v>824.76839451317301</v>
      </c>
      <c r="U36" s="263">
        <v>864.5030704751224</v>
      </c>
      <c r="V36" s="263">
        <v>616.18055489918413</v>
      </c>
      <c r="W36" s="263">
        <v>637.30273544411841</v>
      </c>
      <c r="DA36" s="70" t="s">
        <v>1013</v>
      </c>
    </row>
    <row r="37" spans="1:105" ht="12" customHeight="1" x14ac:dyDescent="0.25">
      <c r="A37" s="60" t="s">
        <v>1014</v>
      </c>
      <c r="B37" s="264">
        <v>227.2217231065209</v>
      </c>
      <c r="C37" s="264">
        <v>368.01976576935402</v>
      </c>
      <c r="D37" s="264">
        <v>387.73033613218792</v>
      </c>
      <c r="E37" s="264">
        <v>482.70044057702029</v>
      </c>
      <c r="F37" s="264">
        <v>401.96808719137329</v>
      </c>
      <c r="G37" s="264">
        <v>373.42360207620959</v>
      </c>
      <c r="H37" s="264">
        <v>332.29291362712308</v>
      </c>
      <c r="I37" s="264">
        <v>349.9743729170093</v>
      </c>
      <c r="J37" s="264">
        <v>353.3874347853793</v>
      </c>
      <c r="K37" s="264">
        <v>255.35290938083381</v>
      </c>
      <c r="L37" s="264">
        <v>199.18248914283089</v>
      </c>
      <c r="M37" s="264">
        <v>749.14389900914614</v>
      </c>
      <c r="N37" s="264">
        <v>762.31197273725536</v>
      </c>
      <c r="O37" s="264">
        <v>883.310674147692</v>
      </c>
      <c r="P37" s="264">
        <v>690.32289385510467</v>
      </c>
      <c r="Q37" s="264">
        <v>691.69950786662787</v>
      </c>
      <c r="R37" s="264">
        <v>672.74183725225828</v>
      </c>
      <c r="S37" s="264">
        <v>761.83998488189206</v>
      </c>
      <c r="T37" s="264">
        <v>810.89465831212556</v>
      </c>
      <c r="U37" s="264">
        <v>851.19363730034092</v>
      </c>
      <c r="V37" s="264">
        <v>605.90452520673716</v>
      </c>
      <c r="W37" s="264">
        <v>624.5530061738109</v>
      </c>
      <c r="DA37" s="72" t="s">
        <v>1015</v>
      </c>
    </row>
    <row r="38" spans="1:105" ht="12" customHeight="1" x14ac:dyDescent="0.25">
      <c r="A38" s="59" t="s">
        <v>30</v>
      </c>
      <c r="B38" s="232">
        <v>0</v>
      </c>
      <c r="C38" s="232">
        <v>0</v>
      </c>
      <c r="D38" s="232">
        <v>39.996097504826217</v>
      </c>
      <c r="E38" s="232">
        <v>46.880920818847009</v>
      </c>
      <c r="F38" s="232">
        <v>51.21314453876456</v>
      </c>
      <c r="G38" s="232">
        <v>49.623186973790048</v>
      </c>
      <c r="H38" s="232">
        <v>55.496601322391832</v>
      </c>
      <c r="I38" s="232">
        <v>63.938948076821561</v>
      </c>
      <c r="J38" s="232">
        <v>71.147971704617603</v>
      </c>
      <c r="K38" s="232">
        <v>32.96387812083757</v>
      </c>
      <c r="L38" s="232">
        <v>41.046317701721158</v>
      </c>
      <c r="M38" s="232">
        <v>41.177371258629293</v>
      </c>
      <c r="N38" s="232">
        <v>46.633470520011556</v>
      </c>
      <c r="O38" s="232">
        <v>98.586042618240199</v>
      </c>
      <c r="P38" s="232">
        <v>79.435629585174581</v>
      </c>
      <c r="Q38" s="232">
        <v>77.951069925357075</v>
      </c>
      <c r="R38" s="232">
        <v>69.009287915289505</v>
      </c>
      <c r="S38" s="232">
        <v>97.978178518106645</v>
      </c>
      <c r="T38" s="232">
        <v>98.839910098915084</v>
      </c>
      <c r="U38" s="232">
        <v>87.317204189769214</v>
      </c>
      <c r="V38" s="232">
        <v>46.464603839442603</v>
      </c>
      <c r="W38" s="232">
        <v>63.345556345307124</v>
      </c>
      <c r="DA38" s="71" t="s">
        <v>1016</v>
      </c>
    </row>
    <row r="39" spans="1:105" ht="12" customHeight="1" x14ac:dyDescent="0.25">
      <c r="A39" s="59" t="s">
        <v>33</v>
      </c>
      <c r="B39" s="297">
        <v>34.238683429762347</v>
      </c>
      <c r="C39" s="297">
        <v>67.386549534344184</v>
      </c>
      <c r="D39" s="297">
        <v>43.105360163945932</v>
      </c>
      <c r="E39" s="297">
        <v>26.440341886139429</v>
      </c>
      <c r="F39" s="297">
        <v>18.616928550082658</v>
      </c>
      <c r="G39" s="297">
        <v>23.10080071161897</v>
      </c>
      <c r="H39" s="297">
        <v>23.5657911963747</v>
      </c>
      <c r="I39" s="297">
        <v>12.583932653113211</v>
      </c>
      <c r="J39" s="297">
        <v>14.47863202150968</v>
      </c>
      <c r="K39" s="297">
        <v>12.702136532248719</v>
      </c>
      <c r="L39" s="297">
        <v>13.77850999527406</v>
      </c>
      <c r="M39" s="297">
        <v>17.386170989424329</v>
      </c>
      <c r="N39" s="297">
        <v>29.051545638903441</v>
      </c>
      <c r="O39" s="297">
        <v>26.359206723243979</v>
      </c>
      <c r="P39" s="297">
        <v>20.646004712575191</v>
      </c>
      <c r="Q39" s="297">
        <v>6.7606858802214784</v>
      </c>
      <c r="R39" s="297">
        <v>8.3546719200624153</v>
      </c>
      <c r="S39" s="297">
        <v>10.371742746120621</v>
      </c>
      <c r="T39" s="297">
        <v>9.5510688732124276</v>
      </c>
      <c r="U39" s="297">
        <v>9.5615647567085045</v>
      </c>
      <c r="V39" s="297">
        <v>6.4303482894251154</v>
      </c>
      <c r="W39" s="297">
        <v>8.1516562388700713</v>
      </c>
      <c r="DA39" s="122" t="s">
        <v>1017</v>
      </c>
    </row>
    <row r="40" spans="1:105" ht="12" customHeight="1" x14ac:dyDescent="0.25">
      <c r="A40" s="59" t="s">
        <v>160</v>
      </c>
      <c r="B40" s="297">
        <v>0</v>
      </c>
      <c r="C40" s="297">
        <v>0</v>
      </c>
      <c r="D40" s="297">
        <v>0</v>
      </c>
      <c r="E40" s="297">
        <v>0</v>
      </c>
      <c r="F40" s="297">
        <v>0</v>
      </c>
      <c r="G40" s="297">
        <v>0</v>
      </c>
      <c r="H40" s="297">
        <v>0</v>
      </c>
      <c r="I40" s="297">
        <v>0</v>
      </c>
      <c r="J40" s="297">
        <v>0</v>
      </c>
      <c r="K40" s="297">
        <v>0</v>
      </c>
      <c r="L40" s="297">
        <v>0</v>
      </c>
      <c r="M40" s="297">
        <v>3.0619325247343809</v>
      </c>
      <c r="N40" s="297">
        <v>2.8000648585439798</v>
      </c>
      <c r="O40" s="297">
        <v>3.421883624846743</v>
      </c>
      <c r="P40" s="297">
        <v>5.3028692653256986</v>
      </c>
      <c r="Q40" s="297">
        <v>4.1421319465929427</v>
      </c>
      <c r="R40" s="297">
        <v>5.0631667884406122</v>
      </c>
      <c r="S40" s="297">
        <v>3.7087869484367748</v>
      </c>
      <c r="T40" s="297">
        <v>5.2826023790434817</v>
      </c>
      <c r="U40" s="297">
        <v>5.4879707657132943</v>
      </c>
      <c r="V40" s="297">
        <v>3.670609689470079</v>
      </c>
      <c r="W40" s="297">
        <v>3.5548408839614751</v>
      </c>
      <c r="DA40" s="122" t="s">
        <v>1018</v>
      </c>
    </row>
    <row r="41" spans="1:105" ht="12" customHeight="1" x14ac:dyDescent="0.25">
      <c r="A41" s="59" t="s">
        <v>70</v>
      </c>
      <c r="B41" s="297">
        <v>24.46004598628685</v>
      </c>
      <c r="C41" s="297">
        <v>39.895820855714163</v>
      </c>
      <c r="D41" s="297">
        <v>35.485060398253403</v>
      </c>
      <c r="E41" s="297">
        <v>40.43007417805773</v>
      </c>
      <c r="F41" s="297">
        <v>47.240135690769932</v>
      </c>
      <c r="G41" s="297">
        <v>40.845912717680321</v>
      </c>
      <c r="H41" s="297">
        <v>47.560969209262907</v>
      </c>
      <c r="I41" s="297">
        <v>45.420204854532933</v>
      </c>
      <c r="J41" s="297">
        <v>25.457572514657521</v>
      </c>
      <c r="K41" s="297">
        <v>33.423737010690687</v>
      </c>
      <c r="L41" s="297">
        <v>35.944833135754152</v>
      </c>
      <c r="M41" s="297">
        <v>47.183892629582822</v>
      </c>
      <c r="N41" s="297">
        <v>40.691823660029492</v>
      </c>
      <c r="O41" s="297">
        <v>48.977821617754607</v>
      </c>
      <c r="P41" s="297">
        <v>34.881064929004438</v>
      </c>
      <c r="Q41" s="297">
        <v>35.274056224580107</v>
      </c>
      <c r="R41" s="297">
        <v>19.501082628297819</v>
      </c>
      <c r="S41" s="297">
        <v>1.2526585037961371</v>
      </c>
      <c r="T41" s="297">
        <v>2.768585365359379</v>
      </c>
      <c r="U41" s="297">
        <v>4.0996997906907291</v>
      </c>
      <c r="V41" s="297">
        <v>5.0645552797357674</v>
      </c>
      <c r="W41" s="297">
        <v>2.6756513307029501</v>
      </c>
      <c r="DA41" s="122" t="s">
        <v>1019</v>
      </c>
    </row>
    <row r="42" spans="1:105" ht="12" customHeight="1" x14ac:dyDescent="0.25">
      <c r="A42" s="59" t="s">
        <v>162</v>
      </c>
      <c r="B42" s="297">
        <v>168.52299369047171</v>
      </c>
      <c r="C42" s="297">
        <v>260.73739537929572</v>
      </c>
      <c r="D42" s="297">
        <v>269.14381806516229</v>
      </c>
      <c r="E42" s="297">
        <v>368.94910369397621</v>
      </c>
      <c r="F42" s="297">
        <v>284.89787841175621</v>
      </c>
      <c r="G42" s="297">
        <v>259.85370167312033</v>
      </c>
      <c r="H42" s="297">
        <v>205.6695518990937</v>
      </c>
      <c r="I42" s="297">
        <v>228.03128733254161</v>
      </c>
      <c r="J42" s="297">
        <v>242.30325854459451</v>
      </c>
      <c r="K42" s="297">
        <v>176.2631577170568</v>
      </c>
      <c r="L42" s="297">
        <v>108.41282831008149</v>
      </c>
      <c r="M42" s="297">
        <v>640.33453160677527</v>
      </c>
      <c r="N42" s="297">
        <v>643.13506805976692</v>
      </c>
      <c r="O42" s="297">
        <v>705.9657195636064</v>
      </c>
      <c r="P42" s="297">
        <v>550.0573253630248</v>
      </c>
      <c r="Q42" s="297">
        <v>567.5715638898763</v>
      </c>
      <c r="R42" s="297">
        <v>570.81362800016791</v>
      </c>
      <c r="S42" s="297">
        <v>648.52861816543191</v>
      </c>
      <c r="T42" s="297">
        <v>694.45249159559512</v>
      </c>
      <c r="U42" s="297">
        <v>744.72719779745921</v>
      </c>
      <c r="V42" s="297">
        <v>544.27440810866358</v>
      </c>
      <c r="W42" s="297">
        <v>546.82530137496929</v>
      </c>
      <c r="DA42" s="122" t="s">
        <v>1020</v>
      </c>
    </row>
    <row r="43" spans="1:105" ht="12" customHeight="1" x14ac:dyDescent="0.25">
      <c r="A43" s="60" t="s">
        <v>1021</v>
      </c>
      <c r="B43" s="264">
        <v>11.31791102829818</v>
      </c>
      <c r="C43" s="264">
        <v>10.839581842499539</v>
      </c>
      <c r="D43" s="264">
        <v>14.23953663996992</v>
      </c>
      <c r="E43" s="264">
        <v>11.154903249507029</v>
      </c>
      <c r="F43" s="264">
        <v>17.888370757229151</v>
      </c>
      <c r="G43" s="264">
        <v>23.634692686365899</v>
      </c>
      <c r="H43" s="264">
        <v>41.10679162549792</v>
      </c>
      <c r="I43" s="264">
        <v>35.433022603868572</v>
      </c>
      <c r="J43" s="264">
        <v>53.639731647206553</v>
      </c>
      <c r="K43" s="264">
        <v>66.50078998010197</v>
      </c>
      <c r="L43" s="264">
        <v>92.947788169400923</v>
      </c>
      <c r="M43" s="264">
        <v>5.0247253796077844</v>
      </c>
      <c r="N43" s="264">
        <v>4.823256563951543</v>
      </c>
      <c r="O43" s="264">
        <v>5.438955529235237</v>
      </c>
      <c r="P43" s="264">
        <v>6.0409000779931006</v>
      </c>
      <c r="Q43" s="264">
        <v>7.874994895454952</v>
      </c>
      <c r="R43" s="264">
        <v>7.3228432210063161</v>
      </c>
      <c r="S43" s="264">
        <v>13.10317268396998</v>
      </c>
      <c r="T43" s="264">
        <v>13.8737362010475</v>
      </c>
      <c r="U43" s="264">
        <v>13.30943317478148</v>
      </c>
      <c r="V43" s="264">
        <v>10.276029692447</v>
      </c>
      <c r="W43" s="264">
        <v>12.74972927030749</v>
      </c>
      <c r="DA43" s="72" t="s">
        <v>1022</v>
      </c>
    </row>
    <row r="44" spans="1:105" ht="12" customHeight="1" x14ac:dyDescent="0.25">
      <c r="A44" s="57" t="s">
        <v>1023</v>
      </c>
      <c r="B44" s="263">
        <f t="shared" ref="B44:W44" si="1">B45+B46+B57</f>
        <v>38.009218328872478</v>
      </c>
      <c r="C44" s="263">
        <f t="shared" si="1"/>
        <v>58.564301303772609</v>
      </c>
      <c r="D44" s="263">
        <f t="shared" si="1"/>
        <v>62.729495759733879</v>
      </c>
      <c r="E44" s="263">
        <f t="shared" si="1"/>
        <v>76.117893651733283</v>
      </c>
      <c r="F44" s="263">
        <f t="shared" si="1"/>
        <v>66.397540763917036</v>
      </c>
      <c r="G44" s="263">
        <f t="shared" si="1"/>
        <v>64.562799048419947</v>
      </c>
      <c r="H44" s="263">
        <f t="shared" si="1"/>
        <v>65.27321853619398</v>
      </c>
      <c r="I44" s="263">
        <f t="shared" si="1"/>
        <v>65.748574704237683</v>
      </c>
      <c r="J44" s="263">
        <f t="shared" si="1"/>
        <v>73.276063454573801</v>
      </c>
      <c r="K44" s="263">
        <f t="shared" si="1"/>
        <v>62.055080203519992</v>
      </c>
      <c r="L44" s="263">
        <f t="shared" si="1"/>
        <v>60.98537173113543</v>
      </c>
      <c r="M44" s="263">
        <f t="shared" si="1"/>
        <v>117.32846317076961</v>
      </c>
      <c r="N44" s="263">
        <f t="shared" si="1"/>
        <v>119.28828134061418</v>
      </c>
      <c r="O44" s="263">
        <f t="shared" si="1"/>
        <v>137.75634713414877</v>
      </c>
      <c r="P44" s="263">
        <f t="shared" si="1"/>
        <v>107.66839754915675</v>
      </c>
      <c r="Q44" s="263">
        <f t="shared" si="1"/>
        <v>108.83381817576785</v>
      </c>
      <c r="R44" s="263">
        <f t="shared" si="1"/>
        <v>106.22343280967884</v>
      </c>
      <c r="S44" s="263">
        <f t="shared" si="1"/>
        <v>121.92686095005217</v>
      </c>
      <c r="T44" s="263">
        <f t="shared" si="1"/>
        <v>130.04345798715536</v>
      </c>
      <c r="U44" s="263">
        <f t="shared" si="1"/>
        <v>137.00634891117457</v>
      </c>
      <c r="V44" s="263">
        <f t="shared" si="1"/>
        <v>97.744971671210777</v>
      </c>
      <c r="W44" s="263">
        <f t="shared" si="1"/>
        <v>101.15845824778843</v>
      </c>
      <c r="DA44" s="70"/>
    </row>
    <row r="45" spans="1:105" ht="12" customHeight="1" x14ac:dyDescent="0.25">
      <c r="A45" s="60" t="s">
        <v>1024</v>
      </c>
      <c r="B45" s="264">
        <v>16.49773118941912</v>
      </c>
      <c r="C45" s="264">
        <v>29.532460805388279</v>
      </c>
      <c r="D45" s="264">
        <v>29.49729923455002</v>
      </c>
      <c r="E45" s="264">
        <v>42.025169111946539</v>
      </c>
      <c r="F45" s="264">
        <v>29.672956286814461</v>
      </c>
      <c r="G45" s="264">
        <v>24.886873373900968</v>
      </c>
      <c r="H45" s="264">
        <v>16.52393814484612</v>
      </c>
      <c r="I45" s="264">
        <v>19.306122315259699</v>
      </c>
      <c r="J45" s="264">
        <v>17.49203486224653</v>
      </c>
      <c r="K45" s="264">
        <v>10.2652326376476</v>
      </c>
      <c r="L45" s="264">
        <v>5.2032733408976863</v>
      </c>
      <c r="M45" s="264">
        <v>77.216325073189054</v>
      </c>
      <c r="N45" s="264">
        <v>78.723038555056718</v>
      </c>
      <c r="O45" s="264">
        <v>90.324504343592039</v>
      </c>
      <c r="P45" s="264">
        <v>68.238786029123929</v>
      </c>
      <c r="Q45" s="264">
        <v>66.827088775838519</v>
      </c>
      <c r="R45" s="264">
        <v>65.704787563562292</v>
      </c>
      <c r="S45" s="264">
        <v>70.485297686583422</v>
      </c>
      <c r="T45" s="264">
        <v>75.603471218772953</v>
      </c>
      <c r="U45" s="264">
        <v>80.727953717541865</v>
      </c>
      <c r="V45" s="264">
        <v>57.074132868648093</v>
      </c>
      <c r="W45" s="264">
        <v>56.859592798866878</v>
      </c>
      <c r="DA45" s="72" t="s">
        <v>1025</v>
      </c>
    </row>
    <row r="46" spans="1:105" ht="12" customHeight="1" x14ac:dyDescent="0.25">
      <c r="A46" s="60" t="s">
        <v>1026</v>
      </c>
      <c r="B46" s="264">
        <v>10.431702139100461</v>
      </c>
      <c r="C46" s="264">
        <v>16.75437161269814</v>
      </c>
      <c r="D46" s="264">
        <v>17.62612107265986</v>
      </c>
      <c r="E46" s="264">
        <v>21.386725506468359</v>
      </c>
      <c r="F46" s="264">
        <v>18.093317495379502</v>
      </c>
      <c r="G46" s="264">
        <v>17.040358032824859</v>
      </c>
      <c r="H46" s="264">
        <v>15.723191897409761</v>
      </c>
      <c r="I46" s="264">
        <v>16.443311639838061</v>
      </c>
      <c r="J46" s="264">
        <v>17.061146299689732</v>
      </c>
      <c r="K46" s="264">
        <v>13.06104634758853</v>
      </c>
      <c r="L46" s="264">
        <v>11.171810492022679</v>
      </c>
      <c r="M46" s="264">
        <v>34.052948577663173</v>
      </c>
      <c r="N46" s="264">
        <v>34.661328797623547</v>
      </c>
      <c r="O46" s="264">
        <v>40.47299268337742</v>
      </c>
      <c r="P46" s="264">
        <v>31.935416481844189</v>
      </c>
      <c r="Q46" s="264">
        <v>32.734542129286723</v>
      </c>
      <c r="R46" s="264">
        <v>32.089521717948948</v>
      </c>
      <c r="S46" s="264">
        <v>37.200387139568882</v>
      </c>
      <c r="T46" s="264">
        <v>39.335964128003468</v>
      </c>
      <c r="U46" s="264">
        <v>41.85105443693471</v>
      </c>
      <c r="V46" s="264">
        <v>29.895107383057852</v>
      </c>
      <c r="W46" s="264">
        <v>31.041534217491058</v>
      </c>
      <c r="DA46" s="72" t="s">
        <v>1027</v>
      </c>
    </row>
    <row r="47" spans="1:105" ht="12" customHeight="1" x14ac:dyDescent="0.25">
      <c r="A47" s="64" t="s">
        <v>30</v>
      </c>
      <c r="B47" s="231">
        <v>0</v>
      </c>
      <c r="C47" s="231">
        <v>0</v>
      </c>
      <c r="D47" s="231">
        <v>1.644383837671344</v>
      </c>
      <c r="E47" s="231">
        <v>2.0135320929162011</v>
      </c>
      <c r="F47" s="231">
        <v>2.247684884153526</v>
      </c>
      <c r="G47" s="231">
        <v>2.199869908835038</v>
      </c>
      <c r="H47" s="231">
        <v>2.5692550720149212</v>
      </c>
      <c r="I47" s="231">
        <v>2.845044882400606</v>
      </c>
      <c r="J47" s="231">
        <v>3.2653979796964339</v>
      </c>
      <c r="K47" s="231">
        <v>1.589499897077544</v>
      </c>
      <c r="L47" s="231">
        <v>2.1648832667566702</v>
      </c>
      <c r="M47" s="231">
        <v>1.4896829583650839</v>
      </c>
      <c r="N47" s="231">
        <v>1.6811516956692529</v>
      </c>
      <c r="O47" s="231">
        <v>3.4553278364361368</v>
      </c>
      <c r="P47" s="231">
        <v>2.7335340379120252</v>
      </c>
      <c r="Q47" s="231">
        <v>2.5194029874437391</v>
      </c>
      <c r="R47" s="231">
        <v>2.168184587368942</v>
      </c>
      <c r="S47" s="231">
        <v>2.9288751812923288</v>
      </c>
      <c r="T47" s="231">
        <v>3.014569665466023</v>
      </c>
      <c r="U47" s="231">
        <v>2.537597773330428</v>
      </c>
      <c r="V47" s="231">
        <v>1.342988254799883</v>
      </c>
      <c r="W47" s="231">
        <v>1.810368648330599</v>
      </c>
      <c r="DA47" s="73" t="s">
        <v>1028</v>
      </c>
    </row>
    <row r="48" spans="1:105" ht="12" customHeight="1" x14ac:dyDescent="0.25">
      <c r="A48" s="64" t="s">
        <v>32</v>
      </c>
      <c r="B48" s="231">
        <v>0.9793389090330864</v>
      </c>
      <c r="C48" s="231">
        <v>2.1023687977152572</v>
      </c>
      <c r="D48" s="231">
        <v>1.6851283787173461</v>
      </c>
      <c r="E48" s="231">
        <v>0.65477717033659422</v>
      </c>
      <c r="F48" s="231">
        <v>0.45140931674236412</v>
      </c>
      <c r="G48" s="231">
        <v>0.33563469724530381</v>
      </c>
      <c r="H48" s="231">
        <v>0.28993291284415112</v>
      </c>
      <c r="I48" s="231">
        <v>0.30177165259905592</v>
      </c>
      <c r="J48" s="231">
        <v>0.28397849070658149</v>
      </c>
      <c r="K48" s="231">
        <v>0.43161233128988952</v>
      </c>
      <c r="L48" s="231">
        <v>0.28517099432549431</v>
      </c>
      <c r="M48" s="231">
        <v>0.35413584876607929</v>
      </c>
      <c r="N48" s="231">
        <v>0.33584631482051253</v>
      </c>
      <c r="O48" s="231">
        <v>0.43896055592448202</v>
      </c>
      <c r="P48" s="231">
        <v>1.158423336474933</v>
      </c>
      <c r="Q48" s="231">
        <v>1.2817900635213111</v>
      </c>
      <c r="R48" s="231">
        <v>0.42695583953056299</v>
      </c>
      <c r="S48" s="231">
        <v>0.72880416883706411</v>
      </c>
      <c r="T48" s="231">
        <v>0.91019573392282427</v>
      </c>
      <c r="U48" s="231">
        <v>1.678026256798185</v>
      </c>
      <c r="V48" s="231">
        <v>1.374898864440856</v>
      </c>
      <c r="W48" s="231">
        <v>0.40839354944986289</v>
      </c>
      <c r="DA48" s="73" t="s">
        <v>1029</v>
      </c>
    </row>
    <row r="49" spans="1:105" ht="12" customHeight="1" x14ac:dyDescent="0.25">
      <c r="A49" s="64" t="s">
        <v>33</v>
      </c>
      <c r="B49" s="231">
        <v>1.42251474254555</v>
      </c>
      <c r="C49" s="231">
        <v>2.6828665340980269</v>
      </c>
      <c r="D49" s="231">
        <v>1.7722168409565899</v>
      </c>
      <c r="E49" s="231">
        <v>1.1356107347195139</v>
      </c>
      <c r="F49" s="231">
        <v>0.81707517217017289</v>
      </c>
      <c r="G49" s="231">
        <v>1.024092958445556</v>
      </c>
      <c r="H49" s="231">
        <v>1.090995252224588</v>
      </c>
      <c r="I49" s="231">
        <v>0.55993810145575562</v>
      </c>
      <c r="J49" s="231">
        <v>0.66450939667106945</v>
      </c>
      <c r="K49" s="231">
        <v>0.61248996967718594</v>
      </c>
      <c r="L49" s="231">
        <v>0.72671234351327818</v>
      </c>
      <c r="M49" s="231">
        <v>0.62898339166658601</v>
      </c>
      <c r="N49" s="231">
        <v>1.047317616897004</v>
      </c>
      <c r="O49" s="231">
        <v>0.92385999395362761</v>
      </c>
      <c r="P49" s="231">
        <v>0.71046905429511908</v>
      </c>
      <c r="Q49" s="231">
        <v>0.21850748450417329</v>
      </c>
      <c r="R49" s="231">
        <v>0.26249323006838349</v>
      </c>
      <c r="S49" s="231">
        <v>0.31004393401993652</v>
      </c>
      <c r="T49" s="231">
        <v>0.29130300168371948</v>
      </c>
      <c r="U49" s="231">
        <v>0.27787657267914539</v>
      </c>
      <c r="V49" s="231">
        <v>0.18585937495155549</v>
      </c>
      <c r="W49" s="231">
        <v>0.2329682417875267</v>
      </c>
      <c r="DA49" s="73" t="s">
        <v>1030</v>
      </c>
    </row>
    <row r="50" spans="1:105" ht="12" customHeight="1" x14ac:dyDescent="0.25">
      <c r="A50" s="64" t="s">
        <v>160</v>
      </c>
      <c r="B50" s="231">
        <v>0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0.1107722169322478</v>
      </c>
      <c r="N50" s="231">
        <v>0.1009432438210891</v>
      </c>
      <c r="O50" s="231">
        <v>0.119933100345285</v>
      </c>
      <c r="P50" s="231">
        <v>0.18248201356322741</v>
      </c>
      <c r="Q50" s="231">
        <v>0.13387500146726949</v>
      </c>
      <c r="R50" s="231">
        <v>0.15907829982901489</v>
      </c>
      <c r="S50" s="231">
        <v>0.11086727892139719</v>
      </c>
      <c r="T50" s="231">
        <v>0.1611168289271635</v>
      </c>
      <c r="U50" s="231">
        <v>0.1594904752665941</v>
      </c>
      <c r="V50" s="231">
        <v>0.10609335480287389</v>
      </c>
      <c r="W50" s="231">
        <v>0.1015946951518796</v>
      </c>
      <c r="DA50" s="73" t="s">
        <v>1031</v>
      </c>
    </row>
    <row r="51" spans="1:105" ht="12" customHeight="1" x14ac:dyDescent="0.25">
      <c r="A51" s="64" t="s">
        <v>70</v>
      </c>
      <c r="B51" s="231">
        <v>1.0162416463884649</v>
      </c>
      <c r="C51" s="231">
        <v>1.588375771779414</v>
      </c>
      <c r="D51" s="231">
        <v>1.458918830534361</v>
      </c>
      <c r="E51" s="231">
        <v>1.7364687052771071</v>
      </c>
      <c r="F51" s="231">
        <v>2.0733141827902011</v>
      </c>
      <c r="G51" s="231">
        <v>1.8107602466965149</v>
      </c>
      <c r="H51" s="231">
        <v>2.2018692759396141</v>
      </c>
      <c r="I51" s="231">
        <v>2.0210298302642919</v>
      </c>
      <c r="J51" s="231">
        <v>1.168397409872233</v>
      </c>
      <c r="K51" s="231">
        <v>1.611674037371726</v>
      </c>
      <c r="L51" s="231">
        <v>1.8958184835832881</v>
      </c>
      <c r="M51" s="231">
        <v>1.706982223759304</v>
      </c>
      <c r="N51" s="231">
        <v>1.4669534045632899</v>
      </c>
      <c r="O51" s="231">
        <v>1.7166165301833469</v>
      </c>
      <c r="P51" s="231">
        <v>1.2003250778017169</v>
      </c>
      <c r="Q51" s="231">
        <v>1.140068541927181</v>
      </c>
      <c r="R51" s="231">
        <v>0.61269936365066702</v>
      </c>
      <c r="S51" s="231">
        <v>3.7445893135533932E-2</v>
      </c>
      <c r="T51" s="231">
        <v>8.4440520537838501E-2</v>
      </c>
      <c r="U51" s="231">
        <v>0.1191447797340144</v>
      </c>
      <c r="V51" s="231">
        <v>0.14638321850268601</v>
      </c>
      <c r="W51" s="231">
        <v>7.6468114930804063E-2</v>
      </c>
      <c r="DA51" s="73" t="s">
        <v>1032</v>
      </c>
    </row>
    <row r="52" spans="1:105" ht="12" customHeight="1" x14ac:dyDescent="0.25">
      <c r="A52" s="64" t="s">
        <v>34</v>
      </c>
      <c r="B52" s="231">
        <v>1.1981224471301229E-2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1.8133167886552271E-2</v>
      </c>
      <c r="N52" s="231">
        <v>1.601805401237634E-2</v>
      </c>
      <c r="O52" s="231">
        <v>1.9524965197985682E-2</v>
      </c>
      <c r="P52" s="231">
        <v>1.6806004741368941E-2</v>
      </c>
      <c r="Q52" s="231">
        <v>7.435755340641477E-2</v>
      </c>
      <c r="R52" s="231">
        <v>8.4357273093059473E-2</v>
      </c>
      <c r="S52" s="231">
        <v>0.11457176601829711</v>
      </c>
      <c r="T52" s="231">
        <v>7.9287436890238816E-2</v>
      </c>
      <c r="U52" s="231">
        <v>7.5845039263552655E-2</v>
      </c>
      <c r="V52" s="231">
        <v>2.5673248301641961E-2</v>
      </c>
      <c r="W52" s="231">
        <v>0</v>
      </c>
      <c r="DA52" s="73" t="s">
        <v>1033</v>
      </c>
    </row>
    <row r="53" spans="1:105" ht="12" customHeight="1" x14ac:dyDescent="0.25">
      <c r="A53" s="64" t="s">
        <v>162</v>
      </c>
      <c r="B53" s="231">
        <v>7.0016256166620536</v>
      </c>
      <c r="C53" s="231">
        <v>10.380760509105439</v>
      </c>
      <c r="D53" s="231">
        <v>11.06547318478022</v>
      </c>
      <c r="E53" s="231">
        <v>15.846336803218939</v>
      </c>
      <c r="F53" s="231">
        <v>12.50383393952324</v>
      </c>
      <c r="G53" s="231">
        <v>11.51970225757618</v>
      </c>
      <c r="H53" s="231">
        <v>9.5216198250788402</v>
      </c>
      <c r="I53" s="231">
        <v>10.146542390300141</v>
      </c>
      <c r="J53" s="231">
        <v>11.12071858085071</v>
      </c>
      <c r="K53" s="231">
        <v>8.499311580475716</v>
      </c>
      <c r="L53" s="231">
        <v>5.7179579326897239</v>
      </c>
      <c r="M53" s="231">
        <v>23.165525390050249</v>
      </c>
      <c r="N53" s="231">
        <v>23.185227223203661</v>
      </c>
      <c r="O53" s="231">
        <v>24.743289593475101</v>
      </c>
      <c r="P53" s="231">
        <v>18.92853911443413</v>
      </c>
      <c r="Q53" s="231">
        <v>18.344090658685321</v>
      </c>
      <c r="R53" s="231">
        <v>17.934242590784748</v>
      </c>
      <c r="S53" s="231">
        <v>19.386555280281289</v>
      </c>
      <c r="T53" s="231">
        <v>21.180466606822201</v>
      </c>
      <c r="U53" s="231">
        <v>21.643135466891959</v>
      </c>
      <c r="V53" s="231">
        <v>15.73141869462374</v>
      </c>
      <c r="W53" s="231">
        <v>15.627858350896229</v>
      </c>
      <c r="DA53" s="73" t="s">
        <v>1034</v>
      </c>
    </row>
    <row r="54" spans="1:105" ht="12" customHeight="1" x14ac:dyDescent="0.25">
      <c r="A54" s="64" t="s">
        <v>36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1035</v>
      </c>
    </row>
    <row r="55" spans="1:105" ht="12" customHeight="1" x14ac:dyDescent="0.25">
      <c r="A55" s="64" t="s">
        <v>73</v>
      </c>
      <c r="B55" s="231">
        <v>0</v>
      </c>
      <c r="C55" s="231">
        <v>0</v>
      </c>
      <c r="D55" s="231">
        <v>0</v>
      </c>
      <c r="E55" s="231">
        <v>0</v>
      </c>
      <c r="F55" s="231">
        <v>0</v>
      </c>
      <c r="G55" s="231">
        <v>0.15029796402626619</v>
      </c>
      <c r="H55" s="231">
        <v>4.951955930764599E-2</v>
      </c>
      <c r="I55" s="231">
        <v>0.56898478281821241</v>
      </c>
      <c r="J55" s="231">
        <v>0.55814444189270673</v>
      </c>
      <c r="K55" s="231">
        <v>0.31645853169647148</v>
      </c>
      <c r="L55" s="231">
        <v>0.38126747115422588</v>
      </c>
      <c r="M55" s="231">
        <v>0.57553758355644036</v>
      </c>
      <c r="N55" s="231">
        <v>0.53121736260426633</v>
      </c>
      <c r="O55" s="231">
        <v>1.108477379430769</v>
      </c>
      <c r="P55" s="231">
        <v>0.92477810164882845</v>
      </c>
      <c r="Q55" s="231">
        <v>1.0913568936417111</v>
      </c>
      <c r="R55" s="231">
        <v>1.424656806680086</v>
      </c>
      <c r="S55" s="231">
        <v>1.311440827200469</v>
      </c>
      <c r="T55" s="231">
        <v>1.191685084852397</v>
      </c>
      <c r="U55" s="231">
        <v>1.45474309744526</v>
      </c>
      <c r="V55" s="231">
        <v>1.465688604863028</v>
      </c>
      <c r="W55" s="231">
        <v>1.4391664481293609</v>
      </c>
      <c r="DA55" s="73" t="s">
        <v>1036</v>
      </c>
    </row>
    <row r="56" spans="1:105" ht="12" customHeight="1" x14ac:dyDescent="0.25">
      <c r="A56" s="64" t="s">
        <v>79</v>
      </c>
      <c r="B56" s="231">
        <v>0</v>
      </c>
      <c r="C56" s="231">
        <v>0</v>
      </c>
      <c r="D56" s="231">
        <v>0</v>
      </c>
      <c r="E56" s="231">
        <v>0</v>
      </c>
      <c r="F56" s="231">
        <v>0</v>
      </c>
      <c r="G56" s="231">
        <v>0</v>
      </c>
      <c r="H56" s="231">
        <v>0</v>
      </c>
      <c r="I56" s="231">
        <v>0</v>
      </c>
      <c r="J56" s="231">
        <v>0</v>
      </c>
      <c r="K56" s="231">
        <v>0</v>
      </c>
      <c r="L56" s="231">
        <v>0</v>
      </c>
      <c r="M56" s="231">
        <v>6.0031957966806191</v>
      </c>
      <c r="N56" s="231">
        <v>6.2966538820321007</v>
      </c>
      <c r="O56" s="231">
        <v>7.9470027284306841</v>
      </c>
      <c r="P56" s="231">
        <v>6.0800597409728407</v>
      </c>
      <c r="Q56" s="231">
        <v>7.9310929446895946</v>
      </c>
      <c r="R56" s="231">
        <v>9.0168537269434825</v>
      </c>
      <c r="S56" s="231">
        <v>12.27178280986257</v>
      </c>
      <c r="T56" s="231">
        <v>12.422899248901061</v>
      </c>
      <c r="U56" s="231">
        <v>13.90519497552558</v>
      </c>
      <c r="V56" s="231">
        <v>9.5161037677715861</v>
      </c>
      <c r="W56" s="231">
        <v>11.3447161688148</v>
      </c>
      <c r="DA56" s="73" t="s">
        <v>1037</v>
      </c>
    </row>
    <row r="57" spans="1:105" ht="12" customHeight="1" x14ac:dyDescent="0.25">
      <c r="A57" s="60" t="s">
        <v>1038</v>
      </c>
      <c r="B57" s="264">
        <v>11.079785000352899</v>
      </c>
      <c r="C57" s="264">
        <v>12.27746888568619</v>
      </c>
      <c r="D57" s="264">
        <v>15.606075452523999</v>
      </c>
      <c r="E57" s="264">
        <v>12.70599903331839</v>
      </c>
      <c r="F57" s="264">
        <v>18.631266981723069</v>
      </c>
      <c r="G57" s="264">
        <v>22.63556764169412</v>
      </c>
      <c r="H57" s="264">
        <v>33.026088493938097</v>
      </c>
      <c r="I57" s="264">
        <v>29.999140749139919</v>
      </c>
      <c r="J57" s="264">
        <v>38.722882292637543</v>
      </c>
      <c r="K57" s="264">
        <v>38.728801218283863</v>
      </c>
      <c r="L57" s="264">
        <v>44.610287898215063</v>
      </c>
      <c r="M57" s="264">
        <v>6.0591895199173873</v>
      </c>
      <c r="N57" s="264">
        <v>5.9039139879338993</v>
      </c>
      <c r="O57" s="264">
        <v>6.9588501071793107</v>
      </c>
      <c r="P57" s="264">
        <v>7.4941950381886357</v>
      </c>
      <c r="Q57" s="264">
        <v>9.2721872706426058</v>
      </c>
      <c r="R57" s="264">
        <v>8.4291235281676045</v>
      </c>
      <c r="S57" s="264">
        <v>14.24117612389986</v>
      </c>
      <c r="T57" s="264">
        <v>15.104022640378931</v>
      </c>
      <c r="U57" s="264">
        <v>14.42734075669798</v>
      </c>
      <c r="V57" s="264">
        <v>10.77573141950484</v>
      </c>
      <c r="W57" s="264">
        <v>13.2573312314305</v>
      </c>
      <c r="DA57" s="72" t="s">
        <v>1039</v>
      </c>
    </row>
    <row r="58" spans="1:105" ht="12" customHeight="1" x14ac:dyDescent="0.25">
      <c r="A58" s="132" t="s">
        <v>1040</v>
      </c>
      <c r="B58" s="318">
        <v>383.96640836477758</v>
      </c>
      <c r="C58" s="318">
        <v>385.26029860712703</v>
      </c>
      <c r="D58" s="318">
        <v>379.30522271715688</v>
      </c>
      <c r="E58" s="318">
        <v>379.00014170317291</v>
      </c>
      <c r="F58" s="318">
        <v>369.93234642167079</v>
      </c>
      <c r="G58" s="318">
        <v>351.48601557892289</v>
      </c>
      <c r="H58" s="318">
        <v>334.79803615369872</v>
      </c>
      <c r="I58" s="318">
        <v>329.0599147164296</v>
      </c>
      <c r="J58" s="318">
        <v>305.35531159017683</v>
      </c>
      <c r="K58" s="318">
        <v>271.84591516858012</v>
      </c>
      <c r="L58" s="318">
        <v>306.30290850508078</v>
      </c>
      <c r="M58" s="318">
        <v>300.64764839693839</v>
      </c>
      <c r="N58" s="318">
        <v>287.86713417748308</v>
      </c>
      <c r="O58" s="318">
        <v>279.6508803883977</v>
      </c>
      <c r="P58" s="318">
        <v>292.53060322842941</v>
      </c>
      <c r="Q58" s="318">
        <v>304.18628506332698</v>
      </c>
      <c r="R58" s="318">
        <v>293.51279976967737</v>
      </c>
      <c r="S58" s="318">
        <v>300.5149779875843</v>
      </c>
      <c r="T58" s="318">
        <v>283.41801495755948</v>
      </c>
      <c r="U58" s="318">
        <v>281.87878752305011</v>
      </c>
      <c r="V58" s="318">
        <v>272.73921769583012</v>
      </c>
      <c r="W58" s="318">
        <v>281.05196735248143</v>
      </c>
      <c r="DA58" s="139" t="s">
        <v>1041</v>
      </c>
    </row>
    <row r="59" spans="1:105" ht="12" hidden="1" customHeight="1" x14ac:dyDescent="0.25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DA59" s="94"/>
    </row>
    <row r="60" spans="1:105" ht="12" customHeight="1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DA60" s="173"/>
    </row>
    <row r="61" spans="1:105" ht="15" customHeight="1" x14ac:dyDescent="0.25">
      <c r="A61" s="34" t="s">
        <v>47</v>
      </c>
      <c r="B61" s="225">
        <v>3515.0711379195818</v>
      </c>
      <c r="C61" s="225">
        <v>3551.8780438930312</v>
      </c>
      <c r="D61" s="225">
        <v>3015.1585848999612</v>
      </c>
      <c r="E61" s="225">
        <v>2998.8769408594021</v>
      </c>
      <c r="F61" s="225">
        <v>2481.266879920699</v>
      </c>
      <c r="G61" s="225">
        <v>2337.9829832134401</v>
      </c>
      <c r="H61" s="225">
        <v>1601.296415375416</v>
      </c>
      <c r="I61" s="225">
        <v>1859.303142760223</v>
      </c>
      <c r="J61" s="225">
        <v>2462.148609459512</v>
      </c>
      <c r="K61" s="225">
        <v>1697.014816381811</v>
      </c>
      <c r="L61" s="225">
        <v>1510.234441283631</v>
      </c>
      <c r="M61" s="225">
        <v>3445.109357871399</v>
      </c>
      <c r="N61" s="225">
        <v>3384.8460847093479</v>
      </c>
      <c r="O61" s="225">
        <v>3039.7273644546649</v>
      </c>
      <c r="P61" s="225">
        <v>3263.3515285011599</v>
      </c>
      <c r="Q61" s="225">
        <v>2716.4168262786429</v>
      </c>
      <c r="R61" s="225">
        <v>2962.611886658719</v>
      </c>
      <c r="S61" s="225">
        <v>2000.4739034090171</v>
      </c>
      <c r="T61" s="225">
        <v>1737.509602834268</v>
      </c>
      <c r="U61" s="225">
        <v>1915.4689273617771</v>
      </c>
      <c r="V61" s="225">
        <v>2547.629213254459</v>
      </c>
      <c r="W61" s="225">
        <v>2237.1823674408611</v>
      </c>
      <c r="DA61" s="89" t="s">
        <v>1042</v>
      </c>
    </row>
    <row r="62" spans="1:105" ht="12" customHeight="1" x14ac:dyDescent="0.25">
      <c r="A62" s="55" t="s">
        <v>92</v>
      </c>
      <c r="B62" s="261">
        <v>33.794839974208102</v>
      </c>
      <c r="C62" s="261">
        <v>30.521763360118431</v>
      </c>
      <c r="D62" s="261">
        <v>27.356738836444229</v>
      </c>
      <c r="E62" s="261">
        <v>25.00118390438206</v>
      </c>
      <c r="F62" s="261">
        <v>23.779139661467521</v>
      </c>
      <c r="G62" s="261">
        <v>24.031069244515869</v>
      </c>
      <c r="H62" s="261">
        <v>18.51503622431326</v>
      </c>
      <c r="I62" s="261">
        <v>20.721289554609701</v>
      </c>
      <c r="J62" s="261">
        <v>29.52592416135727</v>
      </c>
      <c r="K62" s="261">
        <v>21.920691133236669</v>
      </c>
      <c r="L62" s="261">
        <v>20.797515854788688</v>
      </c>
      <c r="M62" s="261">
        <v>20.60973314491536</v>
      </c>
      <c r="N62" s="261">
        <v>19.957887821593189</v>
      </c>
      <c r="O62" s="261">
        <v>17.735813671414999</v>
      </c>
      <c r="P62" s="261">
        <v>20.61503799007291</v>
      </c>
      <c r="Q62" s="261">
        <v>17.998553424838789</v>
      </c>
      <c r="R62" s="261">
        <v>19.192465081864309</v>
      </c>
      <c r="S62" s="261">
        <v>14.348501315285951</v>
      </c>
      <c r="T62" s="261">
        <v>12.623983380804059</v>
      </c>
      <c r="U62" s="261">
        <v>13.507356270488</v>
      </c>
      <c r="V62" s="261">
        <v>18.121711294108518</v>
      </c>
      <c r="W62" s="261">
        <v>16.56417020912189</v>
      </c>
      <c r="DA62" s="67" t="s">
        <v>1043</v>
      </c>
    </row>
    <row r="63" spans="1:105" ht="12" customHeight="1" x14ac:dyDescent="0.25">
      <c r="A63" s="202" t="s">
        <v>93</v>
      </c>
      <c r="B63" s="226">
        <v>268.19824099801298</v>
      </c>
      <c r="C63" s="226">
        <v>242.22287342057999</v>
      </c>
      <c r="D63" s="226">
        <v>217.10501487729849</v>
      </c>
      <c r="E63" s="226">
        <v>198.4111642824912</v>
      </c>
      <c r="F63" s="226">
        <v>188.71293471189509</v>
      </c>
      <c r="G63" s="226">
        <v>190.7122657068191</v>
      </c>
      <c r="H63" s="226">
        <v>146.9366374027835</v>
      </c>
      <c r="I63" s="226">
        <v>164.44561992298779</v>
      </c>
      <c r="J63" s="226">
        <v>234.3198230842433</v>
      </c>
      <c r="K63" s="226">
        <v>173.96415570784421</v>
      </c>
      <c r="L63" s="226">
        <v>165.05055723416891</v>
      </c>
      <c r="M63" s="226">
        <v>163.560300363111</v>
      </c>
      <c r="N63" s="226">
        <v>158.38720975959831</v>
      </c>
      <c r="O63" s="226">
        <v>140.75267209349991</v>
      </c>
      <c r="P63" s="226">
        <v>163.60239998959571</v>
      </c>
      <c r="Q63" s="226">
        <v>142.83779336533581</v>
      </c>
      <c r="R63" s="226">
        <v>152.31276074395461</v>
      </c>
      <c r="S63" s="226">
        <v>113.8707215851387</v>
      </c>
      <c r="T63" s="226">
        <v>100.18482524858111</v>
      </c>
      <c r="U63" s="226">
        <v>107.19533499916361</v>
      </c>
      <c r="V63" s="226">
        <v>143.8151829291985</v>
      </c>
      <c r="W63" s="226">
        <v>131.45442668373749</v>
      </c>
      <c r="DA63" s="174" t="s">
        <v>1044</v>
      </c>
    </row>
    <row r="64" spans="1:105" ht="12" customHeight="1" x14ac:dyDescent="0.25">
      <c r="A64" s="202" t="s">
        <v>94</v>
      </c>
      <c r="B64" s="226">
        <v>300.21629781938952</v>
      </c>
      <c r="C64" s="226">
        <v>271.1399375137583</v>
      </c>
      <c r="D64" s="226">
        <v>243.02345743188121</v>
      </c>
      <c r="E64" s="226">
        <v>222.09789656064709</v>
      </c>
      <c r="F64" s="226">
        <v>211.2418724262142</v>
      </c>
      <c r="G64" s="226">
        <v>213.47988766143001</v>
      </c>
      <c r="H64" s="226">
        <v>164.47823494644209</v>
      </c>
      <c r="I64" s="226">
        <v>184.07747575890929</v>
      </c>
      <c r="J64" s="226">
        <v>262.29340479741262</v>
      </c>
      <c r="K64" s="226">
        <v>194.73235389441541</v>
      </c>
      <c r="L64" s="226">
        <v>184.75463172868669</v>
      </c>
      <c r="M64" s="226">
        <v>183.08646493175289</v>
      </c>
      <c r="N64" s="226">
        <v>177.2958001477794</v>
      </c>
      <c r="O64" s="226">
        <v>157.5560151582429</v>
      </c>
      <c r="P64" s="226">
        <v>183.1335904981093</v>
      </c>
      <c r="Q64" s="226">
        <v>159.8900624898198</v>
      </c>
      <c r="R64" s="226">
        <v>170.4961709332735</v>
      </c>
      <c r="S64" s="226">
        <v>127.4648421894984</v>
      </c>
      <c r="T64" s="226">
        <v>112.1450954409292</v>
      </c>
      <c r="U64" s="226">
        <v>119.99253424334189</v>
      </c>
      <c r="V64" s="226">
        <v>160.98413482712641</v>
      </c>
      <c r="W64" s="226">
        <v>147.14772611522989</v>
      </c>
      <c r="DA64" s="174" t="s">
        <v>1045</v>
      </c>
    </row>
    <row r="65" spans="1:105" ht="12" customHeight="1" x14ac:dyDescent="0.25">
      <c r="A65" s="202" t="s">
        <v>95</v>
      </c>
      <c r="B65" s="226">
        <v>483.32274544647919</v>
      </c>
      <c r="C65" s="226">
        <v>436.51227448742702</v>
      </c>
      <c r="D65" s="226">
        <v>391.24712917663038</v>
      </c>
      <c r="E65" s="226">
        <v>357.5587531499005</v>
      </c>
      <c r="F65" s="226">
        <v>340.08147617527101</v>
      </c>
      <c r="G65" s="226">
        <v>343.68449065413938</v>
      </c>
      <c r="H65" s="226">
        <v>264.79599095026612</v>
      </c>
      <c r="I65" s="226">
        <v>296.34910431204338</v>
      </c>
      <c r="J65" s="226">
        <v>422.2701080520838</v>
      </c>
      <c r="K65" s="226">
        <v>313.50255330950108</v>
      </c>
      <c r="L65" s="226">
        <v>297.43926792003379</v>
      </c>
      <c r="M65" s="226">
        <v>294.75366103588738</v>
      </c>
      <c r="N65" s="226">
        <v>285.43118247066963</v>
      </c>
      <c r="O65" s="226">
        <v>253.6518049186698</v>
      </c>
      <c r="P65" s="226">
        <v>294.8295291958691</v>
      </c>
      <c r="Q65" s="226">
        <v>257.40942291773808</v>
      </c>
      <c r="R65" s="226">
        <v>274.48435685246079</v>
      </c>
      <c r="S65" s="226">
        <v>205.20757174879699</v>
      </c>
      <c r="T65" s="226">
        <v>180.54408041989609</v>
      </c>
      <c r="U65" s="226">
        <v>193.1777904957797</v>
      </c>
      <c r="V65" s="226">
        <v>259.17078647336399</v>
      </c>
      <c r="W65" s="226">
        <v>236.89534342004751</v>
      </c>
      <c r="DA65" s="174" t="s">
        <v>1046</v>
      </c>
    </row>
    <row r="66" spans="1:105" ht="12" customHeight="1" x14ac:dyDescent="0.25">
      <c r="A66" s="56" t="s">
        <v>96</v>
      </c>
      <c r="B66" s="262">
        <v>104.2879479384345</v>
      </c>
      <c r="C66" s="262">
        <v>105.7118192841848</v>
      </c>
      <c r="D66" s="262">
        <v>89.386431646406493</v>
      </c>
      <c r="E66" s="262">
        <v>91.896725784630007</v>
      </c>
      <c r="F66" s="262">
        <v>74.059934767246077</v>
      </c>
      <c r="G66" s="262">
        <v>69.862871246387215</v>
      </c>
      <c r="H66" s="262">
        <v>49.383562507869343</v>
      </c>
      <c r="I66" s="262">
        <v>56.411429740381578</v>
      </c>
      <c r="J66" s="262">
        <v>76.913593112829503</v>
      </c>
      <c r="K66" s="262">
        <v>55.583911452323697</v>
      </c>
      <c r="L66" s="262">
        <v>53.354899355122463</v>
      </c>
      <c r="M66" s="262">
        <v>114.5340168604469</v>
      </c>
      <c r="N66" s="262">
        <v>112.8083959151149</v>
      </c>
      <c r="O66" s="262">
        <v>100.38461521152971</v>
      </c>
      <c r="P66" s="262">
        <v>104.48267658066909</v>
      </c>
      <c r="Q66" s="262">
        <v>84.701830013923797</v>
      </c>
      <c r="R66" s="262">
        <v>92.712267976153527</v>
      </c>
      <c r="S66" s="262">
        <v>60.132982292153947</v>
      </c>
      <c r="T66" s="262">
        <v>52.507418196749043</v>
      </c>
      <c r="U66" s="262">
        <v>57.962837090919393</v>
      </c>
      <c r="V66" s="262">
        <v>76.790021004483393</v>
      </c>
      <c r="W66" s="262">
        <v>66.303963647132647</v>
      </c>
      <c r="DA66" s="68" t="s">
        <v>1047</v>
      </c>
    </row>
    <row r="67" spans="1:105" ht="12" customHeight="1" x14ac:dyDescent="0.25">
      <c r="A67" s="37" t="s">
        <v>160</v>
      </c>
      <c r="B67" s="228">
        <v>0</v>
      </c>
      <c r="C67" s="228">
        <v>0</v>
      </c>
      <c r="D67" s="228">
        <v>0</v>
      </c>
      <c r="E67" s="228">
        <v>0</v>
      </c>
      <c r="F67" s="228">
        <v>0</v>
      </c>
      <c r="G67" s="228">
        <v>0</v>
      </c>
      <c r="H67" s="228">
        <v>0</v>
      </c>
      <c r="I67" s="228">
        <v>0</v>
      </c>
      <c r="J67" s="228">
        <v>0</v>
      </c>
      <c r="K67" s="228">
        <v>0</v>
      </c>
      <c r="L67" s="228">
        <v>0</v>
      </c>
      <c r="M67" s="228">
        <v>0.50558438337949319</v>
      </c>
      <c r="N67" s="228">
        <v>0.45503532619980652</v>
      </c>
      <c r="O67" s="228">
        <v>0.4497443621672636</v>
      </c>
      <c r="P67" s="228">
        <v>0.89978189641531336</v>
      </c>
      <c r="Q67" s="228">
        <v>0.53937857841121717</v>
      </c>
      <c r="R67" s="228">
        <v>0.72317654607151582</v>
      </c>
      <c r="S67" s="228">
        <v>0.28473025528208962</v>
      </c>
      <c r="T67" s="228">
        <v>0.3308108815067648</v>
      </c>
      <c r="U67" s="228">
        <v>0.36012106214274242</v>
      </c>
      <c r="V67" s="228">
        <v>0.43317026736415631</v>
      </c>
      <c r="W67" s="228">
        <v>0.34770303388950141</v>
      </c>
      <c r="DA67" s="69" t="s">
        <v>1048</v>
      </c>
    </row>
    <row r="68" spans="1:105" ht="12" customHeight="1" x14ac:dyDescent="0.25">
      <c r="A68" s="37" t="s">
        <v>162</v>
      </c>
      <c r="B68" s="228">
        <v>62.38830645750955</v>
      </c>
      <c r="C68" s="228">
        <v>74.669586453357297</v>
      </c>
      <c r="D68" s="228">
        <v>58.458116273466608</v>
      </c>
      <c r="E68" s="228">
        <v>70.562635017819787</v>
      </c>
      <c r="F68" s="228">
        <v>45.494514935802577</v>
      </c>
      <c r="G68" s="228">
        <v>36.586260997734087</v>
      </c>
      <c r="H68" s="228">
        <v>16.46842570238822</v>
      </c>
      <c r="I68" s="228">
        <v>22.088635063643931</v>
      </c>
      <c r="J68" s="228">
        <v>23.93270897124091</v>
      </c>
      <c r="K68" s="228">
        <v>11.64594414998205</v>
      </c>
      <c r="L68" s="228">
        <v>5.5731836575218656</v>
      </c>
      <c r="M68" s="228">
        <v>105.7316373577149</v>
      </c>
      <c r="N68" s="228">
        <v>104.5151417089984</v>
      </c>
      <c r="O68" s="228">
        <v>92.786353092679292</v>
      </c>
      <c r="P68" s="228">
        <v>93.332797508044777</v>
      </c>
      <c r="Q68" s="228">
        <v>73.907820229956968</v>
      </c>
      <c r="R68" s="228">
        <v>81.529810333356437</v>
      </c>
      <c r="S68" s="228">
        <v>49.788710318292942</v>
      </c>
      <c r="T68" s="228">
        <v>43.488497605020498</v>
      </c>
      <c r="U68" s="228">
        <v>48.869055781595662</v>
      </c>
      <c r="V68" s="228">
        <v>64.230062802982061</v>
      </c>
      <c r="W68" s="228">
        <v>53.485605263922778</v>
      </c>
      <c r="DA68" s="69" t="s">
        <v>1049</v>
      </c>
    </row>
    <row r="69" spans="1:105" ht="12" customHeight="1" x14ac:dyDescent="0.25">
      <c r="A69" s="37" t="s">
        <v>97</v>
      </c>
      <c r="B69" s="228">
        <v>0</v>
      </c>
      <c r="C69" s="228">
        <v>0</v>
      </c>
      <c r="D69" s="228">
        <v>0</v>
      </c>
      <c r="E69" s="228">
        <v>0</v>
      </c>
      <c r="F69" s="228">
        <v>0</v>
      </c>
      <c r="G69" s="228">
        <v>0</v>
      </c>
      <c r="H69" s="228">
        <v>0</v>
      </c>
      <c r="I69" s="228">
        <v>0</v>
      </c>
      <c r="J69" s="228">
        <v>0</v>
      </c>
      <c r="K69" s="228">
        <v>0</v>
      </c>
      <c r="L69" s="228">
        <v>0</v>
      </c>
      <c r="M69" s="228">
        <v>0</v>
      </c>
      <c r="N69" s="228">
        <v>0</v>
      </c>
      <c r="O69" s="228">
        <v>0</v>
      </c>
      <c r="P69" s="228">
        <v>0</v>
      </c>
      <c r="Q69" s="228">
        <v>0</v>
      </c>
      <c r="R69" s="228">
        <v>0</v>
      </c>
      <c r="S69" s="228">
        <v>0</v>
      </c>
      <c r="T69" s="228">
        <v>0</v>
      </c>
      <c r="U69" s="228">
        <v>0</v>
      </c>
      <c r="V69" s="228">
        <v>0</v>
      </c>
      <c r="W69" s="228">
        <v>0</v>
      </c>
      <c r="DA69" s="69" t="s">
        <v>1050</v>
      </c>
    </row>
    <row r="70" spans="1:105" ht="12" customHeight="1" x14ac:dyDescent="0.25">
      <c r="A70" s="37" t="s">
        <v>78</v>
      </c>
      <c r="B70" s="228">
        <v>0</v>
      </c>
      <c r="C70" s="228">
        <v>0</v>
      </c>
      <c r="D70" s="228">
        <v>0</v>
      </c>
      <c r="E70" s="228">
        <v>0</v>
      </c>
      <c r="F70" s="228">
        <v>0</v>
      </c>
      <c r="G70" s="228">
        <v>0</v>
      </c>
      <c r="H70" s="228">
        <v>0</v>
      </c>
      <c r="I70" s="228">
        <v>0</v>
      </c>
      <c r="J70" s="228">
        <v>0</v>
      </c>
      <c r="K70" s="228">
        <v>0</v>
      </c>
      <c r="L70" s="228">
        <v>0</v>
      </c>
      <c r="M70" s="228">
        <v>0</v>
      </c>
      <c r="N70" s="228">
        <v>0</v>
      </c>
      <c r="O70" s="228">
        <v>0</v>
      </c>
      <c r="P70" s="228">
        <v>0</v>
      </c>
      <c r="Q70" s="228">
        <v>0</v>
      </c>
      <c r="R70" s="228">
        <v>0</v>
      </c>
      <c r="S70" s="228">
        <v>0</v>
      </c>
      <c r="T70" s="228">
        <v>0</v>
      </c>
      <c r="U70" s="228">
        <v>0</v>
      </c>
      <c r="V70" s="228">
        <v>0</v>
      </c>
      <c r="W70" s="228">
        <v>0</v>
      </c>
      <c r="DA70" s="69" t="s">
        <v>1051</v>
      </c>
    </row>
    <row r="71" spans="1:105" ht="12" customHeight="1" x14ac:dyDescent="0.25">
      <c r="A71" s="37" t="s">
        <v>38</v>
      </c>
      <c r="B71" s="228">
        <v>41.899641480924927</v>
      </c>
      <c r="C71" s="228">
        <v>31.042232830827459</v>
      </c>
      <c r="D71" s="228">
        <v>30.928315372939881</v>
      </c>
      <c r="E71" s="228">
        <v>21.33409076681022</v>
      </c>
      <c r="F71" s="228">
        <v>28.565419831443499</v>
      </c>
      <c r="G71" s="228">
        <v>33.276610248653121</v>
      </c>
      <c r="H71" s="228">
        <v>32.915136805481119</v>
      </c>
      <c r="I71" s="228">
        <v>34.322794676737637</v>
      </c>
      <c r="J71" s="228">
        <v>52.980884141588596</v>
      </c>
      <c r="K71" s="228">
        <v>43.937967302341647</v>
      </c>
      <c r="L71" s="228">
        <v>47.781715697600603</v>
      </c>
      <c r="M71" s="228">
        <v>8.2967951193525131</v>
      </c>
      <c r="N71" s="228">
        <v>7.8382188799166173</v>
      </c>
      <c r="O71" s="228">
        <v>7.1485177566831162</v>
      </c>
      <c r="P71" s="228">
        <v>10.25009717620901</v>
      </c>
      <c r="Q71" s="228">
        <v>10.25463120555562</v>
      </c>
      <c r="R71" s="228">
        <v>10.459281096725579</v>
      </c>
      <c r="S71" s="228">
        <v>10.05954171857892</v>
      </c>
      <c r="T71" s="228">
        <v>8.6881097102217844</v>
      </c>
      <c r="U71" s="228">
        <v>8.7336602471809908</v>
      </c>
      <c r="V71" s="228">
        <v>12.12678793413717</v>
      </c>
      <c r="W71" s="228">
        <v>12.470655349320371</v>
      </c>
      <c r="DA71" s="69" t="s">
        <v>1052</v>
      </c>
    </row>
    <row r="72" spans="1:105" ht="12" customHeight="1" x14ac:dyDescent="0.25">
      <c r="A72" s="57" t="s">
        <v>1053</v>
      </c>
      <c r="B72" s="263">
        <f t="shared" ref="B72:W72" si="2">B73+B84</f>
        <v>1375.7866909299664</v>
      </c>
      <c r="C72" s="263">
        <f t="shared" si="2"/>
        <v>1477.1251697162204</v>
      </c>
      <c r="D72" s="263">
        <f t="shared" si="2"/>
        <v>1218.1406576670615</v>
      </c>
      <c r="E72" s="263">
        <f t="shared" si="2"/>
        <v>1252.1081392317308</v>
      </c>
      <c r="F72" s="263">
        <f t="shared" si="2"/>
        <v>967.46141431053059</v>
      </c>
      <c r="G72" s="263">
        <f t="shared" si="2"/>
        <v>873.77081369193752</v>
      </c>
      <c r="H72" s="263">
        <f t="shared" si="2"/>
        <v>546.72343573474814</v>
      </c>
      <c r="I72" s="263">
        <f t="shared" si="2"/>
        <v>656.31039130422073</v>
      </c>
      <c r="J72" s="263">
        <f t="shared" si="2"/>
        <v>814.50202098982049</v>
      </c>
      <c r="K72" s="263">
        <f t="shared" si="2"/>
        <v>517.16543873568685</v>
      </c>
      <c r="L72" s="263">
        <f t="shared" si="2"/>
        <v>417.76530113199368</v>
      </c>
      <c r="M72" s="263">
        <f t="shared" si="2"/>
        <v>1631.5618620252515</v>
      </c>
      <c r="N72" s="263">
        <f t="shared" si="2"/>
        <v>1609.6362674141835</v>
      </c>
      <c r="O72" s="263">
        <f t="shared" si="2"/>
        <v>1454.804388250401</v>
      </c>
      <c r="P72" s="263">
        <f t="shared" si="2"/>
        <v>1533.867953874596</v>
      </c>
      <c r="Q72" s="263">
        <f t="shared" si="2"/>
        <v>1268.9050611079729</v>
      </c>
      <c r="R72" s="263">
        <f t="shared" si="2"/>
        <v>1397.3170299929875</v>
      </c>
      <c r="S72" s="263">
        <f t="shared" si="2"/>
        <v>919.79283678208026</v>
      </c>
      <c r="T72" s="263">
        <f t="shared" si="2"/>
        <v>793.10988834896193</v>
      </c>
      <c r="U72" s="263">
        <f t="shared" si="2"/>
        <v>887.9306380243861</v>
      </c>
      <c r="V72" s="263">
        <f t="shared" si="2"/>
        <v>1178.5505807099903</v>
      </c>
      <c r="W72" s="263">
        <f t="shared" si="2"/>
        <v>1022.5716466312891</v>
      </c>
      <c r="DA72" s="70"/>
    </row>
    <row r="73" spans="1:105" ht="12" customHeight="1" x14ac:dyDescent="0.25">
      <c r="A73" s="60" t="s">
        <v>1054</v>
      </c>
      <c r="B73" s="264">
        <v>1374.35371085579</v>
      </c>
      <c r="C73" s="264">
        <v>1475.8309757281099</v>
      </c>
      <c r="D73" s="264">
        <v>1216.9806681042469</v>
      </c>
      <c r="E73" s="264">
        <v>1251.048030694654</v>
      </c>
      <c r="F73" s="264">
        <v>966.45312330095794</v>
      </c>
      <c r="G73" s="264">
        <v>872.75184028017327</v>
      </c>
      <c r="H73" s="264">
        <v>545.93835499454212</v>
      </c>
      <c r="I73" s="264">
        <v>655.43176027458264</v>
      </c>
      <c r="J73" s="264">
        <v>813.25005290749914</v>
      </c>
      <c r="K73" s="264">
        <v>516.2359502803464</v>
      </c>
      <c r="L73" s="264">
        <v>416.88343792935609</v>
      </c>
      <c r="M73" s="264">
        <v>1630.687961247698</v>
      </c>
      <c r="N73" s="264">
        <v>1608.7900063994009</v>
      </c>
      <c r="O73" s="264">
        <v>1454.052348364731</v>
      </c>
      <c r="P73" s="264">
        <v>1532.993828159229</v>
      </c>
      <c r="Q73" s="264">
        <v>1268.1418804436621</v>
      </c>
      <c r="R73" s="264">
        <v>1396.5032246884609</v>
      </c>
      <c r="S73" s="264">
        <v>919.18442684450429</v>
      </c>
      <c r="T73" s="264">
        <v>792.57460199592015</v>
      </c>
      <c r="U73" s="264">
        <v>887.35789459949694</v>
      </c>
      <c r="V73" s="264">
        <v>1177.7821778646371</v>
      </c>
      <c r="W73" s="264">
        <v>1021.869287162416</v>
      </c>
      <c r="DA73" s="72" t="s">
        <v>1055</v>
      </c>
    </row>
    <row r="74" spans="1:105" ht="12" customHeight="1" x14ac:dyDescent="0.25">
      <c r="A74" s="64" t="s">
        <v>30</v>
      </c>
      <c r="B74" s="231">
        <v>0</v>
      </c>
      <c r="C74" s="231">
        <v>0</v>
      </c>
      <c r="D74" s="231">
        <v>113.5350956197143</v>
      </c>
      <c r="E74" s="231">
        <v>117.7845275482414</v>
      </c>
      <c r="F74" s="231">
        <v>120.05991035316011</v>
      </c>
      <c r="G74" s="231">
        <v>112.6701978687521</v>
      </c>
      <c r="H74" s="231">
        <v>89.209296479316208</v>
      </c>
      <c r="I74" s="231">
        <v>113.40372402930311</v>
      </c>
      <c r="J74" s="231">
        <v>155.65103499525469</v>
      </c>
      <c r="K74" s="231">
        <v>62.824751402083393</v>
      </c>
      <c r="L74" s="231">
        <v>80.784039400390469</v>
      </c>
      <c r="M74" s="231">
        <v>71.336203405164881</v>
      </c>
      <c r="N74" s="231">
        <v>78.029900787287062</v>
      </c>
      <c r="O74" s="231">
        <v>124.1377823044818</v>
      </c>
      <c r="P74" s="231">
        <v>131.2176658652526</v>
      </c>
      <c r="Q74" s="231">
        <v>97.602111844840451</v>
      </c>
      <c r="R74" s="231">
        <v>94.357179723465194</v>
      </c>
      <c r="S74" s="231">
        <v>72.369581658242993</v>
      </c>
      <c r="T74" s="231">
        <v>60.740124355939543</v>
      </c>
      <c r="U74" s="231">
        <v>53.804078482085288</v>
      </c>
      <c r="V74" s="231">
        <v>52.909916372511248</v>
      </c>
      <c r="W74" s="231">
        <v>59.596285003476822</v>
      </c>
      <c r="DA74" s="73" t="s">
        <v>1056</v>
      </c>
    </row>
    <row r="75" spans="1:105" ht="12" customHeight="1" x14ac:dyDescent="0.25">
      <c r="A75" s="64" t="s">
        <v>32</v>
      </c>
      <c r="B75" s="231">
        <v>129.0257376857146</v>
      </c>
      <c r="C75" s="231">
        <v>185.18993524775789</v>
      </c>
      <c r="D75" s="231">
        <v>116.3482681027217</v>
      </c>
      <c r="E75" s="231">
        <v>38.302155664066589</v>
      </c>
      <c r="F75" s="231">
        <v>24.11199295895949</v>
      </c>
      <c r="G75" s="231">
        <v>17.190120014993489</v>
      </c>
      <c r="H75" s="231">
        <v>10.06700792877735</v>
      </c>
      <c r="I75" s="231">
        <v>12.02864300064539</v>
      </c>
      <c r="J75" s="231">
        <v>13.53634266625561</v>
      </c>
      <c r="K75" s="231">
        <v>17.05941438890078</v>
      </c>
      <c r="L75" s="231">
        <v>10.64134274359867</v>
      </c>
      <c r="M75" s="231">
        <v>16.958445284467359</v>
      </c>
      <c r="N75" s="231">
        <v>15.58815584145615</v>
      </c>
      <c r="O75" s="231">
        <v>15.770309652530941</v>
      </c>
      <c r="P75" s="231">
        <v>55.607723989486658</v>
      </c>
      <c r="Q75" s="231">
        <v>49.656770975074451</v>
      </c>
      <c r="R75" s="231">
        <v>18.580682253375461</v>
      </c>
      <c r="S75" s="231">
        <v>18.008023403117349</v>
      </c>
      <c r="T75" s="231">
        <v>18.339401042891939</v>
      </c>
      <c r="U75" s="231">
        <v>35.578789264650382</v>
      </c>
      <c r="V75" s="231">
        <v>54.167103605136241</v>
      </c>
      <c r="W75" s="231">
        <v>13.44407857981804</v>
      </c>
      <c r="DA75" s="73" t="s">
        <v>1057</v>
      </c>
    </row>
    <row r="76" spans="1:105" ht="12" customHeight="1" x14ac:dyDescent="0.25">
      <c r="A76" s="64" t="s">
        <v>33</v>
      </c>
      <c r="B76" s="231">
        <v>187.41317467612541</v>
      </c>
      <c r="C76" s="231">
        <v>236.32384587705531</v>
      </c>
      <c r="D76" s="231">
        <v>122.3612175499192</v>
      </c>
      <c r="E76" s="231">
        <v>66.429223719959836</v>
      </c>
      <c r="F76" s="231">
        <v>43.644005711898252</v>
      </c>
      <c r="G76" s="231">
        <v>52.450718017757502</v>
      </c>
      <c r="H76" s="231">
        <v>37.881376580061271</v>
      </c>
      <c r="I76" s="231">
        <v>22.319178978083759</v>
      </c>
      <c r="J76" s="231">
        <v>31.675028893580571</v>
      </c>
      <c r="K76" s="231">
        <v>24.208576642242811</v>
      </c>
      <c r="L76" s="231">
        <v>27.117747867800091</v>
      </c>
      <c r="M76" s="231">
        <v>30.120024475302959</v>
      </c>
      <c r="N76" s="231">
        <v>48.610776737026271</v>
      </c>
      <c r="O76" s="231">
        <v>33.191041845547034</v>
      </c>
      <c r="P76" s="231">
        <v>34.104602204005673</v>
      </c>
      <c r="Q76" s="231">
        <v>8.4650181204833235</v>
      </c>
      <c r="R76" s="231">
        <v>11.42343739091471</v>
      </c>
      <c r="S76" s="231">
        <v>7.6608760742061843</v>
      </c>
      <c r="T76" s="231">
        <v>5.8694216790615439</v>
      </c>
      <c r="U76" s="231">
        <v>5.8917504901257738</v>
      </c>
      <c r="V76" s="231">
        <v>7.3223305941713832</v>
      </c>
      <c r="W76" s="231">
        <v>7.669179284081876</v>
      </c>
      <c r="DA76" s="73" t="s">
        <v>1058</v>
      </c>
    </row>
    <row r="77" spans="1:105" ht="12" customHeight="1" x14ac:dyDescent="0.25">
      <c r="A77" s="64" t="s">
        <v>160</v>
      </c>
      <c r="B77" s="231">
        <v>0</v>
      </c>
      <c r="C77" s="231">
        <v>0</v>
      </c>
      <c r="D77" s="231">
        <v>0</v>
      </c>
      <c r="E77" s="231">
        <v>0</v>
      </c>
      <c r="F77" s="231">
        <v>0</v>
      </c>
      <c r="G77" s="231">
        <v>0</v>
      </c>
      <c r="H77" s="231">
        <v>0</v>
      </c>
      <c r="I77" s="231">
        <v>0</v>
      </c>
      <c r="J77" s="231">
        <v>0</v>
      </c>
      <c r="K77" s="231">
        <v>0</v>
      </c>
      <c r="L77" s="231">
        <v>0</v>
      </c>
      <c r="M77" s="231">
        <v>5.3045309771096099</v>
      </c>
      <c r="N77" s="231">
        <v>4.685235318619422</v>
      </c>
      <c r="O77" s="231">
        <v>4.3087746826131674</v>
      </c>
      <c r="P77" s="231">
        <v>8.7596728447720515</v>
      </c>
      <c r="Q77" s="231">
        <v>5.1863409432939758</v>
      </c>
      <c r="R77" s="231">
        <v>6.9229252041147733</v>
      </c>
      <c r="S77" s="231">
        <v>2.7394197767038428</v>
      </c>
      <c r="T77" s="231">
        <v>3.2463194786900669</v>
      </c>
      <c r="U77" s="231">
        <v>3.3816383898881699</v>
      </c>
      <c r="V77" s="231">
        <v>4.17977633850243</v>
      </c>
      <c r="W77" s="231">
        <v>3.344438389769933</v>
      </c>
      <c r="DA77" s="73" t="s">
        <v>1059</v>
      </c>
    </row>
    <row r="78" spans="1:105" ht="12" customHeight="1" x14ac:dyDescent="0.25">
      <c r="A78" s="64" t="s">
        <v>70</v>
      </c>
      <c r="B78" s="231">
        <v>133.8875918058587</v>
      </c>
      <c r="C78" s="231">
        <v>139.91417996909249</v>
      </c>
      <c r="D78" s="231">
        <v>100.72982057564219</v>
      </c>
      <c r="E78" s="231">
        <v>101.5772963206912</v>
      </c>
      <c r="F78" s="231">
        <v>110.74591312806309</v>
      </c>
      <c r="G78" s="231">
        <v>92.741263685090686</v>
      </c>
      <c r="H78" s="231">
        <v>76.45298093814705</v>
      </c>
      <c r="I78" s="231">
        <v>80.558415982840998</v>
      </c>
      <c r="J78" s="231">
        <v>55.693752266391279</v>
      </c>
      <c r="K78" s="231">
        <v>63.701181060303668</v>
      </c>
      <c r="L78" s="231">
        <v>70.743710492633653</v>
      </c>
      <c r="M78" s="231">
        <v>81.741977673380646</v>
      </c>
      <c r="N78" s="231">
        <v>68.08798332269383</v>
      </c>
      <c r="O78" s="231">
        <v>61.671997336138652</v>
      </c>
      <c r="P78" s="231">
        <v>57.619130694628673</v>
      </c>
      <c r="Q78" s="231">
        <v>44.166454471367381</v>
      </c>
      <c r="R78" s="231">
        <v>26.664050795874999</v>
      </c>
      <c r="S78" s="231">
        <v>0.92525063490146264</v>
      </c>
      <c r="T78" s="231">
        <v>1.701379728225884</v>
      </c>
      <c r="U78" s="231">
        <v>2.5261982599891541</v>
      </c>
      <c r="V78" s="231">
        <v>5.7670823416622126</v>
      </c>
      <c r="W78" s="231">
        <v>2.5172859546022188</v>
      </c>
      <c r="DA78" s="73" t="s">
        <v>1060</v>
      </c>
    </row>
    <row r="79" spans="1:105" ht="12" customHeight="1" x14ac:dyDescent="0.25">
      <c r="A79" s="64" t="s">
        <v>34</v>
      </c>
      <c r="B79" s="231">
        <v>1.578499854880727</v>
      </c>
      <c r="C79" s="231">
        <v>0</v>
      </c>
      <c r="D79" s="231">
        <v>0</v>
      </c>
      <c r="E79" s="231">
        <v>0</v>
      </c>
      <c r="F79" s="231">
        <v>0</v>
      </c>
      <c r="G79" s="231">
        <v>0</v>
      </c>
      <c r="H79" s="231">
        <v>0</v>
      </c>
      <c r="I79" s="231">
        <v>0</v>
      </c>
      <c r="J79" s="231">
        <v>0</v>
      </c>
      <c r="K79" s="231">
        <v>0</v>
      </c>
      <c r="L79" s="231">
        <v>0</v>
      </c>
      <c r="M79" s="231">
        <v>0.86834003535541482</v>
      </c>
      <c r="N79" s="231">
        <v>0.74347078173309133</v>
      </c>
      <c r="O79" s="231">
        <v>0.70146336150553179</v>
      </c>
      <c r="P79" s="231">
        <v>0.80673760929907734</v>
      </c>
      <c r="Q79" s="231">
        <v>2.88062460838995</v>
      </c>
      <c r="R79" s="231">
        <v>3.6711424039233842</v>
      </c>
      <c r="S79" s="231">
        <v>2.830953954456926</v>
      </c>
      <c r="T79" s="231">
        <v>1.597550997658671</v>
      </c>
      <c r="U79" s="231">
        <v>1.6081242220106799</v>
      </c>
      <c r="V79" s="231">
        <v>1.0114529414503339</v>
      </c>
      <c r="W79" s="231">
        <v>0</v>
      </c>
      <c r="DA79" s="73" t="s">
        <v>1061</v>
      </c>
    </row>
    <row r="80" spans="1:105" ht="12" customHeight="1" x14ac:dyDescent="0.25">
      <c r="A80" s="64" t="s">
        <v>162</v>
      </c>
      <c r="B80" s="231">
        <v>922.44870683321039</v>
      </c>
      <c r="C80" s="231">
        <v>914.40301463420474</v>
      </c>
      <c r="D80" s="231">
        <v>764.00626625624943</v>
      </c>
      <c r="E80" s="231">
        <v>926.95482744169533</v>
      </c>
      <c r="F80" s="231">
        <v>667.89130114887701</v>
      </c>
      <c r="G80" s="231">
        <v>590.00176671244549</v>
      </c>
      <c r="H80" s="231">
        <v>330.60828221802188</v>
      </c>
      <c r="I80" s="231">
        <v>404.44201783921102</v>
      </c>
      <c r="J80" s="231">
        <v>530.08894099986219</v>
      </c>
      <c r="K80" s="231">
        <v>335.93404951707618</v>
      </c>
      <c r="L80" s="231">
        <v>213.36935160305859</v>
      </c>
      <c r="M80" s="231">
        <v>1109.3237134334861</v>
      </c>
      <c r="N80" s="231">
        <v>1076.131906845613</v>
      </c>
      <c r="O80" s="231">
        <v>888.93941253910657</v>
      </c>
      <c r="P80" s="231">
        <v>908.62549592847552</v>
      </c>
      <c r="Q80" s="231">
        <v>710.6532766230913</v>
      </c>
      <c r="R80" s="231">
        <v>780.47992832399416</v>
      </c>
      <c r="S80" s="231">
        <v>479.02242621664197</v>
      </c>
      <c r="T80" s="231">
        <v>426.76213137583079</v>
      </c>
      <c r="U80" s="231">
        <v>458.89422330740177</v>
      </c>
      <c r="V80" s="231">
        <v>619.77313992037045</v>
      </c>
      <c r="W80" s="231">
        <v>514.46002510749236</v>
      </c>
      <c r="DA80" s="73" t="s">
        <v>1062</v>
      </c>
    </row>
    <row r="81" spans="1:105" ht="12" customHeight="1" x14ac:dyDescent="0.25">
      <c r="A81" s="64" t="s">
        <v>36</v>
      </c>
      <c r="B81" s="231">
        <v>0</v>
      </c>
      <c r="C81" s="231">
        <v>0</v>
      </c>
      <c r="D81" s="231">
        <v>0</v>
      </c>
      <c r="E81" s="231">
        <v>0</v>
      </c>
      <c r="F81" s="231">
        <v>0</v>
      </c>
      <c r="G81" s="231">
        <v>0</v>
      </c>
      <c r="H81" s="231">
        <v>0</v>
      </c>
      <c r="I81" s="231">
        <v>0</v>
      </c>
      <c r="J81" s="231">
        <v>0</v>
      </c>
      <c r="K81" s="231">
        <v>0</v>
      </c>
      <c r="L81" s="231">
        <v>0</v>
      </c>
      <c r="M81" s="231">
        <v>0</v>
      </c>
      <c r="N81" s="231">
        <v>0</v>
      </c>
      <c r="O81" s="231">
        <v>0</v>
      </c>
      <c r="P81" s="231">
        <v>0</v>
      </c>
      <c r="Q81" s="231">
        <v>0</v>
      </c>
      <c r="R81" s="231">
        <v>0</v>
      </c>
      <c r="S81" s="231">
        <v>0</v>
      </c>
      <c r="T81" s="231">
        <v>0</v>
      </c>
      <c r="U81" s="231">
        <v>0</v>
      </c>
      <c r="V81" s="231">
        <v>0</v>
      </c>
      <c r="W81" s="231">
        <v>0</v>
      </c>
      <c r="DA81" s="73" t="s">
        <v>1063</v>
      </c>
    </row>
    <row r="82" spans="1:105" ht="12" customHeight="1" x14ac:dyDescent="0.25">
      <c r="A82" s="64" t="s">
        <v>73</v>
      </c>
      <c r="B82" s="231">
        <v>0</v>
      </c>
      <c r="C82" s="231">
        <v>0</v>
      </c>
      <c r="D82" s="231">
        <v>0</v>
      </c>
      <c r="E82" s="231">
        <v>0</v>
      </c>
      <c r="F82" s="231">
        <v>0</v>
      </c>
      <c r="G82" s="231">
        <v>7.6977739811340093</v>
      </c>
      <c r="H82" s="231">
        <v>1.719410850218307</v>
      </c>
      <c r="I82" s="231">
        <v>22.679780444498391</v>
      </c>
      <c r="J82" s="231">
        <v>26.60495308615489</v>
      </c>
      <c r="K82" s="231">
        <v>12.50797726973947</v>
      </c>
      <c r="L82" s="231">
        <v>14.22724582187467</v>
      </c>
      <c r="M82" s="231">
        <v>27.560673831537059</v>
      </c>
      <c r="N82" s="231">
        <v>24.656215264378009</v>
      </c>
      <c r="O82" s="231">
        <v>39.823695501826947</v>
      </c>
      <c r="P82" s="231">
        <v>44.392066189286638</v>
      </c>
      <c r="Q82" s="231">
        <v>42.279356707413029</v>
      </c>
      <c r="R82" s="231">
        <v>61.999609781976822</v>
      </c>
      <c r="S82" s="231">
        <v>32.404393550209583</v>
      </c>
      <c r="T82" s="231">
        <v>24.011088904745289</v>
      </c>
      <c r="U82" s="231">
        <v>30.844569856116738</v>
      </c>
      <c r="V82" s="231">
        <v>57.74396107656284</v>
      </c>
      <c r="W82" s="231">
        <v>47.376524051744518</v>
      </c>
      <c r="DA82" s="73" t="s">
        <v>1064</v>
      </c>
    </row>
    <row r="83" spans="1:105" ht="12" customHeight="1" x14ac:dyDescent="0.25">
      <c r="A83" s="64" t="s">
        <v>79</v>
      </c>
      <c r="B83" s="231">
        <v>0</v>
      </c>
      <c r="C83" s="231">
        <v>0</v>
      </c>
      <c r="D83" s="231">
        <v>0</v>
      </c>
      <c r="E83" s="231">
        <v>0</v>
      </c>
      <c r="F83" s="231">
        <v>0</v>
      </c>
      <c r="G83" s="231">
        <v>0</v>
      </c>
      <c r="H83" s="231">
        <v>0</v>
      </c>
      <c r="I83" s="231">
        <v>0</v>
      </c>
      <c r="J83" s="231">
        <v>0</v>
      </c>
      <c r="K83" s="231">
        <v>0</v>
      </c>
      <c r="L83" s="231">
        <v>0</v>
      </c>
      <c r="M83" s="231">
        <v>287.47405213189472</v>
      </c>
      <c r="N83" s="231">
        <v>292.25636150059461</v>
      </c>
      <c r="O83" s="231">
        <v>285.50787114098028</v>
      </c>
      <c r="P83" s="231">
        <v>291.8607328340226</v>
      </c>
      <c r="Q83" s="231">
        <v>307.25192614970859</v>
      </c>
      <c r="R83" s="231">
        <v>392.40426881082192</v>
      </c>
      <c r="S83" s="231">
        <v>303.22350157602398</v>
      </c>
      <c r="T83" s="231">
        <v>250.3071844328764</v>
      </c>
      <c r="U83" s="231">
        <v>294.82852232722888</v>
      </c>
      <c r="V83" s="231">
        <v>374.90741467427</v>
      </c>
      <c r="W83" s="231">
        <v>373.46147079142992</v>
      </c>
      <c r="DA83" s="73" t="s">
        <v>1065</v>
      </c>
    </row>
    <row r="84" spans="1:105" ht="12" customHeight="1" x14ac:dyDescent="0.25">
      <c r="A84" s="60" t="s">
        <v>1066</v>
      </c>
      <c r="B84" s="264">
        <v>1.432980074176375</v>
      </c>
      <c r="C84" s="264">
        <v>1.294193988110492</v>
      </c>
      <c r="D84" s="264">
        <v>1.159989562814616</v>
      </c>
      <c r="E84" s="264">
        <v>1.060108537076689</v>
      </c>
      <c r="F84" s="264">
        <v>1.0082910095726401</v>
      </c>
      <c r="G84" s="264">
        <v>1.0189734117641991</v>
      </c>
      <c r="H84" s="264">
        <v>0.78508074020600183</v>
      </c>
      <c r="I84" s="264">
        <v>0.87863102963814299</v>
      </c>
      <c r="J84" s="264">
        <v>1.251968082321395</v>
      </c>
      <c r="K84" s="264">
        <v>0.92948845534040492</v>
      </c>
      <c r="L84" s="264">
        <v>0.88186320263757256</v>
      </c>
      <c r="M84" s="264">
        <v>0.87390077755348583</v>
      </c>
      <c r="N84" s="264">
        <v>0.84626101478264271</v>
      </c>
      <c r="O84" s="264">
        <v>0.75203988567009505</v>
      </c>
      <c r="P84" s="264">
        <v>0.87412571536686723</v>
      </c>
      <c r="Q84" s="264">
        <v>0.76318066431078846</v>
      </c>
      <c r="R84" s="264">
        <v>0.81380530452657762</v>
      </c>
      <c r="S84" s="264">
        <v>0.6084099375759825</v>
      </c>
      <c r="T84" s="264">
        <v>0.53528635304182481</v>
      </c>
      <c r="U84" s="264">
        <v>0.57274342488920649</v>
      </c>
      <c r="V84" s="264">
        <v>0.76840284535310821</v>
      </c>
      <c r="W84" s="264">
        <v>0.7023594688731406</v>
      </c>
      <c r="DA84" s="72" t="s">
        <v>1067</v>
      </c>
    </row>
    <row r="85" spans="1:105" ht="12" customHeight="1" x14ac:dyDescent="0.25">
      <c r="A85" s="57" t="s">
        <v>1012</v>
      </c>
      <c r="B85" s="263">
        <v>715.78273320483743</v>
      </c>
      <c r="C85" s="263">
        <v>760.08788786814057</v>
      </c>
      <c r="D85" s="263">
        <v>632.11742511378304</v>
      </c>
      <c r="E85" s="263">
        <v>657.97103118571408</v>
      </c>
      <c r="F85" s="263">
        <v>510.78808125890458</v>
      </c>
      <c r="G85" s="263">
        <v>463.17345163745603</v>
      </c>
      <c r="H85" s="263">
        <v>295.29370587758518</v>
      </c>
      <c r="I85" s="263">
        <v>349.89325123599889</v>
      </c>
      <c r="J85" s="263">
        <v>441.89248632406549</v>
      </c>
      <c r="K85" s="263">
        <v>289.73843323471618</v>
      </c>
      <c r="L85" s="263">
        <v>248.2818541406628</v>
      </c>
      <c r="M85" s="263">
        <v>822.54928728068808</v>
      </c>
      <c r="N85" s="263">
        <v>810.96741904575822</v>
      </c>
      <c r="O85" s="263">
        <v>727.22949363975636</v>
      </c>
      <c r="P85" s="263">
        <v>761.34470607355843</v>
      </c>
      <c r="Q85" s="263">
        <v>617.26673717287247</v>
      </c>
      <c r="R85" s="263">
        <v>674.07193600236985</v>
      </c>
      <c r="S85" s="263">
        <v>436.1163550003111</v>
      </c>
      <c r="T85" s="263">
        <v>378.49460171753532</v>
      </c>
      <c r="U85" s="263">
        <v>417.4805822751519</v>
      </c>
      <c r="V85" s="263">
        <v>552.90456669776779</v>
      </c>
      <c r="W85" s="263">
        <v>477.83205251680113</v>
      </c>
      <c r="DA85" s="70" t="s">
        <v>1068</v>
      </c>
    </row>
    <row r="86" spans="1:105" ht="12" customHeight="1" x14ac:dyDescent="0.25">
      <c r="A86" s="60" t="s">
        <v>1014</v>
      </c>
      <c r="B86" s="264">
        <v>681.82122689420987</v>
      </c>
      <c r="C86" s="264">
        <v>738.34093898071251</v>
      </c>
      <c r="D86" s="264">
        <v>609.72505233819174</v>
      </c>
      <c r="E86" s="264">
        <v>643.10918290239749</v>
      </c>
      <c r="F86" s="264">
        <v>489.02548501213801</v>
      </c>
      <c r="G86" s="264">
        <v>435.60328792514662</v>
      </c>
      <c r="H86" s="264">
        <v>262.78544016372052</v>
      </c>
      <c r="I86" s="264">
        <v>317.72527619434038</v>
      </c>
      <c r="J86" s="264">
        <v>383.65805791702297</v>
      </c>
      <c r="K86" s="264">
        <v>229.87323753877311</v>
      </c>
      <c r="L86" s="264">
        <v>169.2854235162971</v>
      </c>
      <c r="M86" s="264">
        <v>817.06896876024132</v>
      </c>
      <c r="N86" s="264">
        <v>805.86857365623496</v>
      </c>
      <c r="O86" s="264">
        <v>722.77900641210738</v>
      </c>
      <c r="P86" s="264">
        <v>754.74010179290963</v>
      </c>
      <c r="Q86" s="264">
        <v>610.31826723124618</v>
      </c>
      <c r="R86" s="264">
        <v>666.81362183203169</v>
      </c>
      <c r="S86" s="264">
        <v>428.74225555304042</v>
      </c>
      <c r="T86" s="264">
        <v>372.12780311967049</v>
      </c>
      <c r="U86" s="264">
        <v>411.05327148664742</v>
      </c>
      <c r="V86" s="264">
        <v>543.68378928228219</v>
      </c>
      <c r="W86" s="264">
        <v>468.27265638143223</v>
      </c>
      <c r="DA86" s="72" t="s">
        <v>1069</v>
      </c>
    </row>
    <row r="87" spans="1:105" ht="12" customHeight="1" x14ac:dyDescent="0.25">
      <c r="A87" s="59" t="s">
        <v>30</v>
      </c>
      <c r="B87" s="232">
        <v>0</v>
      </c>
      <c r="C87" s="232">
        <v>0</v>
      </c>
      <c r="D87" s="232">
        <v>62.895833448893512</v>
      </c>
      <c r="E87" s="232">
        <v>62.460168143786881</v>
      </c>
      <c r="F87" s="232">
        <v>62.304779023770102</v>
      </c>
      <c r="G87" s="232">
        <v>57.886066341076557</v>
      </c>
      <c r="H87" s="232">
        <v>43.888082495975517</v>
      </c>
      <c r="I87" s="232">
        <v>58.047164333661357</v>
      </c>
      <c r="J87" s="232">
        <v>77.24239732945432</v>
      </c>
      <c r="K87" s="232">
        <v>29.674670258678521</v>
      </c>
      <c r="L87" s="232">
        <v>34.885311986123689</v>
      </c>
      <c r="M87" s="232">
        <v>44.910934087624547</v>
      </c>
      <c r="N87" s="232">
        <v>49.297990477127897</v>
      </c>
      <c r="O87" s="232">
        <v>80.669150747519609</v>
      </c>
      <c r="P87" s="232">
        <v>86.848133956980419</v>
      </c>
      <c r="Q87" s="232">
        <v>68.779811731251002</v>
      </c>
      <c r="R87" s="232">
        <v>68.401176598132238</v>
      </c>
      <c r="S87" s="232">
        <v>55.139381085837726</v>
      </c>
      <c r="T87" s="232">
        <v>45.35863965637003</v>
      </c>
      <c r="U87" s="232">
        <v>42.166694940422637</v>
      </c>
      <c r="V87" s="232">
        <v>41.693122978919362</v>
      </c>
      <c r="W87" s="232">
        <v>47.494754883177272</v>
      </c>
      <c r="DA87" s="71" t="s">
        <v>1070</v>
      </c>
    </row>
    <row r="88" spans="1:105" ht="12" customHeight="1" x14ac:dyDescent="0.25">
      <c r="A88" s="59" t="s">
        <v>33</v>
      </c>
      <c r="B88" s="297">
        <v>102.7395656725088</v>
      </c>
      <c r="C88" s="297">
        <v>135.1945000938891</v>
      </c>
      <c r="D88" s="297">
        <v>67.785302136013783</v>
      </c>
      <c r="E88" s="297">
        <v>35.226872065267933</v>
      </c>
      <c r="F88" s="297">
        <v>22.648943544879192</v>
      </c>
      <c r="G88" s="297">
        <v>26.94737206683347</v>
      </c>
      <c r="H88" s="297">
        <v>18.636409500127769</v>
      </c>
      <c r="I88" s="297">
        <v>11.42436071674736</v>
      </c>
      <c r="J88" s="297">
        <v>15.71884933045572</v>
      </c>
      <c r="K88" s="297">
        <v>11.434689565149309</v>
      </c>
      <c r="L88" s="297">
        <v>11.71037127817446</v>
      </c>
      <c r="M88" s="297">
        <v>18.96257957891309</v>
      </c>
      <c r="N88" s="297">
        <v>30.711478349824379</v>
      </c>
      <c r="O88" s="297">
        <v>21.568720726284461</v>
      </c>
      <c r="P88" s="297">
        <v>22.57257848043578</v>
      </c>
      <c r="Q88" s="297">
        <v>5.9652638823434341</v>
      </c>
      <c r="R88" s="297">
        <v>8.2810503728880303</v>
      </c>
      <c r="S88" s="297">
        <v>5.8369270020357709</v>
      </c>
      <c r="T88" s="297">
        <v>4.3830826122733377</v>
      </c>
      <c r="U88" s="297">
        <v>4.6174128911981782</v>
      </c>
      <c r="V88" s="297">
        <v>5.770011576009626</v>
      </c>
      <c r="W88" s="297">
        <v>6.1118875149912411</v>
      </c>
      <c r="DA88" s="122" t="s">
        <v>1071</v>
      </c>
    </row>
    <row r="89" spans="1:105" ht="12" customHeight="1" x14ac:dyDescent="0.25">
      <c r="A89" s="59" t="s">
        <v>160</v>
      </c>
      <c r="B89" s="297">
        <v>0</v>
      </c>
      <c r="C89" s="297">
        <v>0</v>
      </c>
      <c r="D89" s="297">
        <v>0</v>
      </c>
      <c r="E89" s="297">
        <v>0</v>
      </c>
      <c r="F89" s="297">
        <v>0</v>
      </c>
      <c r="G89" s="297">
        <v>0</v>
      </c>
      <c r="H89" s="297">
        <v>0</v>
      </c>
      <c r="I89" s="297">
        <v>0</v>
      </c>
      <c r="J89" s="297">
        <v>0</v>
      </c>
      <c r="K89" s="297">
        <v>0</v>
      </c>
      <c r="L89" s="297">
        <v>0</v>
      </c>
      <c r="M89" s="297">
        <v>3.3395587332516179</v>
      </c>
      <c r="N89" s="297">
        <v>2.960053566517344</v>
      </c>
      <c r="O89" s="297">
        <v>2.799995198530854</v>
      </c>
      <c r="P89" s="297">
        <v>5.7977044144598064</v>
      </c>
      <c r="Q89" s="297">
        <v>3.6547933944391939</v>
      </c>
      <c r="R89" s="297">
        <v>5.0185500546976831</v>
      </c>
      <c r="S89" s="297">
        <v>2.087201660706973</v>
      </c>
      <c r="T89" s="297">
        <v>2.424239940314822</v>
      </c>
      <c r="U89" s="297">
        <v>2.6502175747274319</v>
      </c>
      <c r="V89" s="297">
        <v>3.293672355832677</v>
      </c>
      <c r="W89" s="297">
        <v>2.6653218658636901</v>
      </c>
      <c r="DA89" s="122" t="s">
        <v>1072</v>
      </c>
    </row>
    <row r="90" spans="1:105" ht="12" customHeight="1" x14ac:dyDescent="0.25">
      <c r="A90" s="59" t="s">
        <v>70</v>
      </c>
      <c r="B90" s="297">
        <v>73.396937300931327</v>
      </c>
      <c r="C90" s="297">
        <v>80.041129775826874</v>
      </c>
      <c r="D90" s="297">
        <v>55.802005394730323</v>
      </c>
      <c r="E90" s="297">
        <v>53.865606458225891</v>
      </c>
      <c r="F90" s="297">
        <v>57.471304325757337</v>
      </c>
      <c r="G90" s="297">
        <v>47.647266480210121</v>
      </c>
      <c r="H90" s="297">
        <v>37.612388695998803</v>
      </c>
      <c r="I90" s="297">
        <v>41.234868175996731</v>
      </c>
      <c r="J90" s="297">
        <v>27.638228948878801</v>
      </c>
      <c r="K90" s="297">
        <v>30.08864342263362</v>
      </c>
      <c r="L90" s="297">
        <v>30.54955446532929</v>
      </c>
      <c r="M90" s="297">
        <v>51.462068294140231</v>
      </c>
      <c r="N90" s="297">
        <v>43.016852765188631</v>
      </c>
      <c r="O90" s="297">
        <v>40.076659641034873</v>
      </c>
      <c r="P90" s="297">
        <v>38.135977713477978</v>
      </c>
      <c r="Q90" s="297">
        <v>31.123921050055671</v>
      </c>
      <c r="R90" s="297">
        <v>19.329238672196659</v>
      </c>
      <c r="S90" s="297">
        <v>0.70496120315674182</v>
      </c>
      <c r="T90" s="297">
        <v>1.270531972556034</v>
      </c>
      <c r="U90" s="297">
        <v>1.9798021710093361</v>
      </c>
      <c r="V90" s="297">
        <v>4.5444727526615187</v>
      </c>
      <c r="W90" s="297">
        <v>2.006129734055107</v>
      </c>
      <c r="DA90" s="122" t="s">
        <v>1073</v>
      </c>
    </row>
    <row r="91" spans="1:105" ht="12" customHeight="1" x14ac:dyDescent="0.25">
      <c r="A91" s="59" t="s">
        <v>162</v>
      </c>
      <c r="B91" s="297">
        <v>505.68472392076973</v>
      </c>
      <c r="C91" s="297">
        <v>523.10530911099647</v>
      </c>
      <c r="D91" s="297">
        <v>423.24191135855409</v>
      </c>
      <c r="E91" s="297">
        <v>491.55653623511682</v>
      </c>
      <c r="F91" s="297">
        <v>346.60045811773142</v>
      </c>
      <c r="G91" s="297">
        <v>303.1225830370264</v>
      </c>
      <c r="H91" s="297">
        <v>162.6485594716184</v>
      </c>
      <c r="I91" s="297">
        <v>207.01888296793501</v>
      </c>
      <c r="J91" s="297">
        <v>263.05858230823418</v>
      </c>
      <c r="K91" s="297">
        <v>158.67523429231159</v>
      </c>
      <c r="L91" s="297">
        <v>92.140185786669662</v>
      </c>
      <c r="M91" s="297">
        <v>698.39382806631181</v>
      </c>
      <c r="N91" s="297">
        <v>679.88219849757672</v>
      </c>
      <c r="O91" s="297">
        <v>577.66448009873761</v>
      </c>
      <c r="P91" s="297">
        <v>601.3857072275556</v>
      </c>
      <c r="Q91" s="297">
        <v>500.79447717315679</v>
      </c>
      <c r="R91" s="297">
        <v>565.78360613411701</v>
      </c>
      <c r="S91" s="297">
        <v>364.97378460130318</v>
      </c>
      <c r="T91" s="297">
        <v>318.69130893815628</v>
      </c>
      <c r="U91" s="297">
        <v>359.63914390928983</v>
      </c>
      <c r="V91" s="297">
        <v>488.38250961885899</v>
      </c>
      <c r="W91" s="297">
        <v>409.99456238334488</v>
      </c>
      <c r="DA91" s="122" t="s">
        <v>1074</v>
      </c>
    </row>
    <row r="92" spans="1:105" ht="12" customHeight="1" x14ac:dyDescent="0.25">
      <c r="A92" s="60" t="s">
        <v>1021</v>
      </c>
      <c r="B92" s="264">
        <v>33.961506310627541</v>
      </c>
      <c r="C92" s="264">
        <v>21.746948887428051</v>
      </c>
      <c r="D92" s="264">
        <v>22.39237277559128</v>
      </c>
      <c r="E92" s="264">
        <v>14.86184828331662</v>
      </c>
      <c r="F92" s="264">
        <v>21.762596246766599</v>
      </c>
      <c r="G92" s="264">
        <v>27.570163712309451</v>
      </c>
      <c r="H92" s="264">
        <v>32.508265713864702</v>
      </c>
      <c r="I92" s="264">
        <v>32.167975041658522</v>
      </c>
      <c r="J92" s="264">
        <v>58.234428407042437</v>
      </c>
      <c r="K92" s="264">
        <v>59.865195695943108</v>
      </c>
      <c r="L92" s="264">
        <v>78.996430624365672</v>
      </c>
      <c r="M92" s="264">
        <v>5.4803185204467901</v>
      </c>
      <c r="N92" s="264">
        <v>5.0988453895232171</v>
      </c>
      <c r="O92" s="264">
        <v>4.4504872276489449</v>
      </c>
      <c r="P92" s="264">
        <v>6.6046042806488234</v>
      </c>
      <c r="Q92" s="264">
        <v>6.9484699416263069</v>
      </c>
      <c r="R92" s="264">
        <v>7.2583141703381129</v>
      </c>
      <c r="S92" s="264">
        <v>7.3740994472706953</v>
      </c>
      <c r="T92" s="264">
        <v>6.3667985978647437</v>
      </c>
      <c r="U92" s="264">
        <v>6.4273107885044718</v>
      </c>
      <c r="V92" s="264">
        <v>9.220777415485637</v>
      </c>
      <c r="W92" s="264">
        <v>9.5593961353689476</v>
      </c>
      <c r="DA92" s="72" t="s">
        <v>1075</v>
      </c>
    </row>
    <row r="93" spans="1:105" ht="12" customHeight="1" x14ac:dyDescent="0.25">
      <c r="A93" s="57" t="s">
        <v>1023</v>
      </c>
      <c r="B93" s="263">
        <f t="shared" ref="B93:W93" si="3">B94+B95+B106</f>
        <v>142.01070967550953</v>
      </c>
      <c r="C93" s="263">
        <f t="shared" si="3"/>
        <v>145.76384182939287</v>
      </c>
      <c r="D93" s="263">
        <f t="shared" si="3"/>
        <v>122.57461019689114</v>
      </c>
      <c r="E93" s="263">
        <f t="shared" si="3"/>
        <v>126.01453883012172</v>
      </c>
      <c r="F93" s="263">
        <f t="shared" si="3"/>
        <v>100.63940150458936</v>
      </c>
      <c r="G93" s="263">
        <f t="shared" si="3"/>
        <v>94.082131168455135</v>
      </c>
      <c r="H93" s="263">
        <f t="shared" si="3"/>
        <v>64.946445479439305</v>
      </c>
      <c r="I93" s="263">
        <f t="shared" si="3"/>
        <v>74.886593978950145</v>
      </c>
      <c r="J93" s="263">
        <f t="shared" si="3"/>
        <v>100.34005791229843</v>
      </c>
      <c r="K93" s="263">
        <f t="shared" si="3"/>
        <v>70.94582899074652</v>
      </c>
      <c r="L93" s="263">
        <f t="shared" si="3"/>
        <v>66.375657649182429</v>
      </c>
      <c r="M93" s="263">
        <f t="shared" si="3"/>
        <v>158.54865005498178</v>
      </c>
      <c r="N93" s="263">
        <f t="shared" si="3"/>
        <v>156.22471724150981</v>
      </c>
      <c r="O93" s="263">
        <f t="shared" si="3"/>
        <v>139.50289242897787</v>
      </c>
      <c r="P93" s="263">
        <f t="shared" si="3"/>
        <v>145.55586235062833</v>
      </c>
      <c r="Q93" s="263">
        <f t="shared" si="3"/>
        <v>118.58499624228487</v>
      </c>
      <c r="R93" s="263">
        <f t="shared" si="3"/>
        <v>129.96395836743054</v>
      </c>
      <c r="S93" s="263">
        <f t="shared" si="3"/>
        <v>84.618751592395924</v>
      </c>
      <c r="T93" s="263">
        <f t="shared" si="3"/>
        <v>73.656247998877774</v>
      </c>
      <c r="U93" s="263">
        <f t="shared" si="3"/>
        <v>81.582179438025989</v>
      </c>
      <c r="V93" s="263">
        <f t="shared" si="3"/>
        <v>108.13578520402501</v>
      </c>
      <c r="W93" s="263">
        <f t="shared" si="3"/>
        <v>93.481536221289076</v>
      </c>
      <c r="DA93" s="70"/>
    </row>
    <row r="94" spans="1:105" ht="12" customHeight="1" x14ac:dyDescent="0.25">
      <c r="A94" s="60" t="s">
        <v>1024</v>
      </c>
      <c r="B94" s="264">
        <v>66.921532770142818</v>
      </c>
      <c r="C94" s="264">
        <v>80.095188674093009</v>
      </c>
      <c r="D94" s="264">
        <v>62.705769173907818</v>
      </c>
      <c r="E94" s="264">
        <v>75.689820093269375</v>
      </c>
      <c r="F94" s="264">
        <v>48.800213453647856</v>
      </c>
      <c r="G94" s="264">
        <v>39.244672652949554</v>
      </c>
      <c r="H94" s="264">
        <v>17.665045789720718</v>
      </c>
      <c r="I94" s="264">
        <v>23.69362784781033</v>
      </c>
      <c r="J94" s="264">
        <v>25.671694883848001</v>
      </c>
      <c r="K94" s="264">
        <v>12.49215561898726</v>
      </c>
      <c r="L94" s="264">
        <v>5.9781393974027441</v>
      </c>
      <c r="M94" s="264">
        <v>113.8475229880456</v>
      </c>
      <c r="N94" s="264">
        <v>112.5004644549176</v>
      </c>
      <c r="O94" s="264">
        <v>99.912223872781595</v>
      </c>
      <c r="P94" s="264">
        <v>100.8549989471623</v>
      </c>
      <c r="Q94" s="264">
        <v>79.70993075934652</v>
      </c>
      <c r="R94" s="264">
        <v>88.038782745572377</v>
      </c>
      <c r="S94" s="264">
        <v>53.623116567499729</v>
      </c>
      <c r="T94" s="264">
        <v>46.901896395206663</v>
      </c>
      <c r="U94" s="264">
        <v>52.700492296288623</v>
      </c>
      <c r="V94" s="264">
        <v>69.231301725434122</v>
      </c>
      <c r="W94" s="264">
        <v>57.63074430882633</v>
      </c>
      <c r="DA94" s="72" t="s">
        <v>1076</v>
      </c>
    </row>
    <row r="95" spans="1:105" ht="12" customHeight="1" x14ac:dyDescent="0.25">
      <c r="A95" s="60" t="s">
        <v>1026</v>
      </c>
      <c r="B95" s="264">
        <v>30.14504571096332</v>
      </c>
      <c r="C95" s="264">
        <v>32.370845928212198</v>
      </c>
      <c r="D95" s="264">
        <v>26.693228664196919</v>
      </c>
      <c r="E95" s="264">
        <v>27.440461486743249</v>
      </c>
      <c r="F95" s="264">
        <v>21.198162706796541</v>
      </c>
      <c r="G95" s="264">
        <v>19.142920713759249</v>
      </c>
      <c r="H95" s="264">
        <v>11.97460052436635</v>
      </c>
      <c r="I95" s="264">
        <v>14.376226598603511</v>
      </c>
      <c r="J95" s="264">
        <v>17.83780974700791</v>
      </c>
      <c r="K95" s="264">
        <v>11.323108597097191</v>
      </c>
      <c r="L95" s="264">
        <v>9.1439126574618914</v>
      </c>
      <c r="M95" s="264">
        <v>35.767475827980249</v>
      </c>
      <c r="N95" s="264">
        <v>35.287166541757671</v>
      </c>
      <c r="O95" s="264">
        <v>31.893153968562089</v>
      </c>
      <c r="P95" s="264">
        <v>33.624654744599169</v>
      </c>
      <c r="Q95" s="264">
        <v>27.81539763163082</v>
      </c>
      <c r="R95" s="264">
        <v>30.63087268671741</v>
      </c>
      <c r="S95" s="264">
        <v>20.161372101785421</v>
      </c>
      <c r="T95" s="264">
        <v>17.384314836708409</v>
      </c>
      <c r="U95" s="264">
        <v>19.463289605431711</v>
      </c>
      <c r="V95" s="264">
        <v>25.833449794506979</v>
      </c>
      <c r="W95" s="264">
        <v>22.413659692423089</v>
      </c>
      <c r="DA95" s="72" t="s">
        <v>1077</v>
      </c>
    </row>
    <row r="96" spans="1:105" ht="12" customHeight="1" x14ac:dyDescent="0.25">
      <c r="A96" s="64" t="s">
        <v>30</v>
      </c>
      <c r="B96" s="231">
        <v>0</v>
      </c>
      <c r="C96" s="231">
        <v>0</v>
      </c>
      <c r="D96" s="231">
        <v>2.490276426091012</v>
      </c>
      <c r="E96" s="231">
        <v>2.5834833776343018</v>
      </c>
      <c r="F96" s="231">
        <v>2.6333915767554039</v>
      </c>
      <c r="G96" s="231">
        <v>2.4713057768090101</v>
      </c>
      <c r="H96" s="231">
        <v>1.9567148536582539</v>
      </c>
      <c r="I96" s="231">
        <v>2.4873949243591169</v>
      </c>
      <c r="J96" s="231">
        <v>3.4140465644531899</v>
      </c>
      <c r="K96" s="231">
        <v>1.37799679066347</v>
      </c>
      <c r="L96" s="231">
        <v>1.7719154401123161</v>
      </c>
      <c r="M96" s="231">
        <v>1.564686801883213</v>
      </c>
      <c r="N96" s="231">
        <v>1.7115062210513561</v>
      </c>
      <c r="O96" s="231">
        <v>2.722835535326666</v>
      </c>
      <c r="P96" s="231">
        <v>2.878125554105631</v>
      </c>
      <c r="Q96" s="231">
        <v>2.1408026913371452</v>
      </c>
      <c r="R96" s="231">
        <v>2.0696284176729671</v>
      </c>
      <c r="S96" s="231">
        <v>1.5873528989946739</v>
      </c>
      <c r="T96" s="231">
        <v>1.3322726243881191</v>
      </c>
      <c r="U96" s="231">
        <v>1.180137538442537</v>
      </c>
      <c r="V96" s="231">
        <v>1.1605250053273639</v>
      </c>
      <c r="W96" s="231">
        <v>1.3071836758200559</v>
      </c>
      <c r="DA96" s="73" t="s">
        <v>1078</v>
      </c>
    </row>
    <row r="97" spans="1:105" ht="12" customHeight="1" x14ac:dyDescent="0.25">
      <c r="A97" s="64" t="s">
        <v>32</v>
      </c>
      <c r="B97" s="231">
        <v>2.8300478470019939</v>
      </c>
      <c r="C97" s="231">
        <v>4.0619521882600509</v>
      </c>
      <c r="D97" s="231">
        <v>2.551980492826698</v>
      </c>
      <c r="E97" s="231">
        <v>0.84011868575139526</v>
      </c>
      <c r="F97" s="231">
        <v>0.52887195209569171</v>
      </c>
      <c r="G97" s="231">
        <v>0.37704773489951909</v>
      </c>
      <c r="H97" s="231">
        <v>0.22080954254247739</v>
      </c>
      <c r="I97" s="231">
        <v>0.26383600541197377</v>
      </c>
      <c r="J97" s="231">
        <v>0.29690585852127499</v>
      </c>
      <c r="K97" s="231">
        <v>0.37418084041513511</v>
      </c>
      <c r="L97" s="231">
        <v>0.23340699042611249</v>
      </c>
      <c r="M97" s="231">
        <v>0.37196618617838462</v>
      </c>
      <c r="N97" s="231">
        <v>0.34191028603379853</v>
      </c>
      <c r="O97" s="231">
        <v>0.34590564393759182</v>
      </c>
      <c r="P97" s="231">
        <v>1.219698661490789</v>
      </c>
      <c r="Q97" s="231">
        <v>1.0891705818368651</v>
      </c>
      <c r="R97" s="231">
        <v>0.40754829811614668</v>
      </c>
      <c r="S97" s="231">
        <v>0.39498761080438533</v>
      </c>
      <c r="T97" s="231">
        <v>0.40225604106341678</v>
      </c>
      <c r="U97" s="231">
        <v>0.78038442378546879</v>
      </c>
      <c r="V97" s="231">
        <v>1.1881001239415681</v>
      </c>
      <c r="W97" s="231">
        <v>0.29488213996820378</v>
      </c>
      <c r="DA97" s="73" t="s">
        <v>1079</v>
      </c>
    </row>
    <row r="98" spans="1:105" ht="12" customHeight="1" x14ac:dyDescent="0.25">
      <c r="A98" s="64" t="s">
        <v>33</v>
      </c>
      <c r="B98" s="231">
        <v>4.1107166756443236</v>
      </c>
      <c r="C98" s="231">
        <v>5.183522320552016</v>
      </c>
      <c r="D98" s="231">
        <v>2.6838684009479721</v>
      </c>
      <c r="E98" s="231">
        <v>1.4570572115202149</v>
      </c>
      <c r="F98" s="231">
        <v>0.95728671360408413</v>
      </c>
      <c r="G98" s="231">
        <v>1.150452958164315</v>
      </c>
      <c r="H98" s="231">
        <v>0.83088932607392263</v>
      </c>
      <c r="I98" s="231">
        <v>0.48954840752498568</v>
      </c>
      <c r="J98" s="231">
        <v>0.69475942499438681</v>
      </c>
      <c r="K98" s="231">
        <v>0.53099041659614099</v>
      </c>
      <c r="L98" s="231">
        <v>0.59480011775439345</v>
      </c>
      <c r="M98" s="231">
        <v>0.66065199042389322</v>
      </c>
      <c r="N98" s="231">
        <v>1.0662277659734489</v>
      </c>
      <c r="O98" s="231">
        <v>0.72801162155373089</v>
      </c>
      <c r="P98" s="231">
        <v>0.74804963545650671</v>
      </c>
      <c r="Q98" s="231">
        <v>0.18567153140453671</v>
      </c>
      <c r="R98" s="231">
        <v>0.25056143815482801</v>
      </c>
      <c r="S98" s="231">
        <v>0.16803349648553659</v>
      </c>
      <c r="T98" s="231">
        <v>0.12873977303998049</v>
      </c>
      <c r="U98" s="231">
        <v>0.12922953271748261</v>
      </c>
      <c r="V98" s="231">
        <v>0.16060784696731009</v>
      </c>
      <c r="W98" s="231">
        <v>0.16821561891826509</v>
      </c>
      <c r="DA98" s="73" t="s">
        <v>1080</v>
      </c>
    </row>
    <row r="99" spans="1:105" ht="12" customHeight="1" x14ac:dyDescent="0.25">
      <c r="A99" s="64" t="s">
        <v>160</v>
      </c>
      <c r="B99" s="231">
        <v>0</v>
      </c>
      <c r="C99" s="231">
        <v>0</v>
      </c>
      <c r="D99" s="231">
        <v>0</v>
      </c>
      <c r="E99" s="231">
        <v>0</v>
      </c>
      <c r="F99" s="231">
        <v>0</v>
      </c>
      <c r="G99" s="231">
        <v>0</v>
      </c>
      <c r="H99" s="231">
        <v>0</v>
      </c>
      <c r="I99" s="231">
        <v>0</v>
      </c>
      <c r="J99" s="231">
        <v>0</v>
      </c>
      <c r="K99" s="231">
        <v>0</v>
      </c>
      <c r="L99" s="231">
        <v>0</v>
      </c>
      <c r="M99" s="231">
        <v>0.11634947213160959</v>
      </c>
      <c r="N99" s="231">
        <v>0.1027658540380091</v>
      </c>
      <c r="O99" s="231">
        <v>9.4508574277240354E-2</v>
      </c>
      <c r="P99" s="231">
        <v>0.1921344819990414</v>
      </c>
      <c r="Q99" s="231">
        <v>0.11375709438793979</v>
      </c>
      <c r="R99" s="231">
        <v>0.15184729744839151</v>
      </c>
      <c r="S99" s="231">
        <v>6.0086376409485533E-2</v>
      </c>
      <c r="T99" s="231">
        <v>7.1204703930668939E-2</v>
      </c>
      <c r="U99" s="231">
        <v>7.4172786114610145E-2</v>
      </c>
      <c r="V99" s="231">
        <v>9.1679127280342221E-2</v>
      </c>
      <c r="W99" s="231">
        <v>7.3356842085679025E-2</v>
      </c>
      <c r="DA99" s="73" t="s">
        <v>1081</v>
      </c>
    </row>
    <row r="100" spans="1:105" ht="12" customHeight="1" x14ac:dyDescent="0.25">
      <c r="A100" s="64" t="s">
        <v>70</v>
      </c>
      <c r="B100" s="231">
        <v>2.936687654159436</v>
      </c>
      <c r="C100" s="231">
        <v>3.0688747135946022</v>
      </c>
      <c r="D100" s="231">
        <v>2.209405789590424</v>
      </c>
      <c r="E100" s="231">
        <v>2.227994304957059</v>
      </c>
      <c r="F100" s="231">
        <v>2.4290985553268061</v>
      </c>
      <c r="G100" s="231">
        <v>2.0341849488940711</v>
      </c>
      <c r="H100" s="231">
        <v>1.676918093876109</v>
      </c>
      <c r="I100" s="231">
        <v>1.766966620764161</v>
      </c>
      <c r="J100" s="231">
        <v>1.221585603927253</v>
      </c>
      <c r="K100" s="231">
        <v>1.397220380559439</v>
      </c>
      <c r="L100" s="231">
        <v>1.55169107466205</v>
      </c>
      <c r="M100" s="231">
        <v>1.7929268382694821</v>
      </c>
      <c r="N100" s="231">
        <v>1.49344041014874</v>
      </c>
      <c r="O100" s="231">
        <v>1.352712306955296</v>
      </c>
      <c r="P100" s="231">
        <v>1.263816814329398</v>
      </c>
      <c r="Q100" s="231">
        <v>0.96874609382871768</v>
      </c>
      <c r="R100" s="231">
        <v>0.58484873561449602</v>
      </c>
      <c r="S100" s="231">
        <v>2.0294428183145551E-2</v>
      </c>
      <c r="T100" s="231">
        <v>3.7318027574676713E-2</v>
      </c>
      <c r="U100" s="231">
        <v>5.5409580096313103E-2</v>
      </c>
      <c r="V100" s="231">
        <v>0.12649506414185299</v>
      </c>
      <c r="W100" s="231">
        <v>5.5214097775308613E-2</v>
      </c>
      <c r="DA100" s="73" t="s">
        <v>1082</v>
      </c>
    </row>
    <row r="101" spans="1:105" ht="12" customHeight="1" x14ac:dyDescent="0.25">
      <c r="A101" s="64" t="s">
        <v>34</v>
      </c>
      <c r="B101" s="231">
        <v>3.4622782988302653E-2</v>
      </c>
      <c r="C101" s="231">
        <v>0</v>
      </c>
      <c r="D101" s="231">
        <v>0</v>
      </c>
      <c r="E101" s="231">
        <v>0</v>
      </c>
      <c r="F101" s="231">
        <v>0</v>
      </c>
      <c r="G101" s="231">
        <v>0</v>
      </c>
      <c r="H101" s="231">
        <v>0</v>
      </c>
      <c r="I101" s="231">
        <v>0</v>
      </c>
      <c r="J101" s="231">
        <v>0</v>
      </c>
      <c r="K101" s="231">
        <v>0</v>
      </c>
      <c r="L101" s="231">
        <v>0</v>
      </c>
      <c r="M101" s="231">
        <v>1.904615227629354E-2</v>
      </c>
      <c r="N101" s="231">
        <v>1.630727266429402E-2</v>
      </c>
      <c r="O101" s="231">
        <v>1.538588278266674E-2</v>
      </c>
      <c r="P101" s="231">
        <v>1.76949659443425E-2</v>
      </c>
      <c r="Q101" s="231">
        <v>6.3183560250998985E-2</v>
      </c>
      <c r="R101" s="231">
        <v>8.052276113753537E-2</v>
      </c>
      <c r="S101" s="231">
        <v>6.2094085160651173E-2</v>
      </c>
      <c r="T101" s="231">
        <v>3.5040650357780367E-2</v>
      </c>
      <c r="U101" s="231">
        <v>3.5272563240822008E-2</v>
      </c>
      <c r="V101" s="231">
        <v>2.218518778220693E-2</v>
      </c>
      <c r="W101" s="231">
        <v>0</v>
      </c>
      <c r="DA101" s="73" t="s">
        <v>1083</v>
      </c>
    </row>
    <row r="102" spans="1:105" ht="12" customHeight="1" x14ac:dyDescent="0.25">
      <c r="A102" s="64" t="s">
        <v>162</v>
      </c>
      <c r="B102" s="231">
        <v>20.232970751169258</v>
      </c>
      <c r="C102" s="231">
        <v>20.056496705805529</v>
      </c>
      <c r="D102" s="231">
        <v>16.757697554740819</v>
      </c>
      <c r="E102" s="231">
        <v>20.331807906880279</v>
      </c>
      <c r="F102" s="231">
        <v>14.64951390901455</v>
      </c>
      <c r="G102" s="231">
        <v>12.941086480583619</v>
      </c>
      <c r="H102" s="231">
        <v>7.2515551863861329</v>
      </c>
      <c r="I102" s="231">
        <v>8.8710228079535121</v>
      </c>
      <c r="J102" s="231">
        <v>11.626959807433231</v>
      </c>
      <c r="K102" s="231">
        <v>7.3683704555616174</v>
      </c>
      <c r="L102" s="231">
        <v>4.6800389205393671</v>
      </c>
      <c r="M102" s="231">
        <v>24.331883259430359</v>
      </c>
      <c r="N102" s="231">
        <v>23.603854864034371</v>
      </c>
      <c r="O102" s="231">
        <v>19.497978587027699</v>
      </c>
      <c r="P102" s="231">
        <v>19.929772730671282</v>
      </c>
      <c r="Q102" s="231">
        <v>15.587454189729179</v>
      </c>
      <c r="R102" s="231">
        <v>17.119030515925829</v>
      </c>
      <c r="S102" s="231">
        <v>10.50686793422746</v>
      </c>
      <c r="T102" s="231">
        <v>9.3605917140659916</v>
      </c>
      <c r="U102" s="231">
        <v>10.06537635022994</v>
      </c>
      <c r="V102" s="231">
        <v>13.59409116135987</v>
      </c>
      <c r="W102" s="231">
        <v>11.28415549129039</v>
      </c>
      <c r="DA102" s="73" t="s">
        <v>1084</v>
      </c>
    </row>
    <row r="103" spans="1:105" ht="12" customHeight="1" x14ac:dyDescent="0.25">
      <c r="A103" s="64" t="s">
        <v>36</v>
      </c>
      <c r="B103" s="231">
        <v>0</v>
      </c>
      <c r="C103" s="231">
        <v>0</v>
      </c>
      <c r="D103" s="231">
        <v>0</v>
      </c>
      <c r="E103" s="231">
        <v>0</v>
      </c>
      <c r="F103" s="231">
        <v>0</v>
      </c>
      <c r="G103" s="231">
        <v>0</v>
      </c>
      <c r="H103" s="231">
        <v>0</v>
      </c>
      <c r="I103" s="231">
        <v>0</v>
      </c>
      <c r="J103" s="231">
        <v>0</v>
      </c>
      <c r="K103" s="231">
        <v>0</v>
      </c>
      <c r="L103" s="231">
        <v>0</v>
      </c>
      <c r="M103" s="231">
        <v>0</v>
      </c>
      <c r="N103" s="231">
        <v>0</v>
      </c>
      <c r="O103" s="231">
        <v>0</v>
      </c>
      <c r="P103" s="231">
        <v>0</v>
      </c>
      <c r="Q103" s="231">
        <v>0</v>
      </c>
      <c r="R103" s="231">
        <v>0</v>
      </c>
      <c r="S103" s="231">
        <v>0</v>
      </c>
      <c r="T103" s="231">
        <v>0</v>
      </c>
      <c r="U103" s="231">
        <v>0</v>
      </c>
      <c r="V103" s="231">
        <v>0</v>
      </c>
      <c r="W103" s="231">
        <v>0</v>
      </c>
      <c r="DA103" s="73" t="s">
        <v>1085</v>
      </c>
    </row>
    <row r="104" spans="1:105" ht="12" customHeight="1" x14ac:dyDescent="0.25">
      <c r="A104" s="64" t="s">
        <v>73</v>
      </c>
      <c r="B104" s="231">
        <v>0</v>
      </c>
      <c r="C104" s="231">
        <v>0</v>
      </c>
      <c r="D104" s="231">
        <v>0</v>
      </c>
      <c r="E104" s="231">
        <v>0</v>
      </c>
      <c r="F104" s="231">
        <v>0</v>
      </c>
      <c r="G104" s="231">
        <v>0.16884281440871199</v>
      </c>
      <c r="H104" s="231">
        <v>3.7713521829458523E-2</v>
      </c>
      <c r="I104" s="231">
        <v>0.49745783258976067</v>
      </c>
      <c r="J104" s="231">
        <v>0.58355248767857237</v>
      </c>
      <c r="K104" s="231">
        <v>0.27434971330138919</v>
      </c>
      <c r="L104" s="231">
        <v>0.31206011396765232</v>
      </c>
      <c r="M104" s="231">
        <v>0.6045152466313034</v>
      </c>
      <c r="N104" s="231">
        <v>0.54080891282434695</v>
      </c>
      <c r="O104" s="231">
        <v>0.87349210890879858</v>
      </c>
      <c r="P104" s="231">
        <v>0.9736946565574276</v>
      </c>
      <c r="Q104" s="231">
        <v>0.92735453072082008</v>
      </c>
      <c r="R104" s="231">
        <v>1.3598981515288311</v>
      </c>
      <c r="S104" s="231">
        <v>0.71075729420401779</v>
      </c>
      <c r="T104" s="231">
        <v>0.5266587246690968</v>
      </c>
      <c r="U104" s="231">
        <v>0.67654415373802146</v>
      </c>
      <c r="V104" s="231">
        <v>1.266554841330598</v>
      </c>
      <c r="W104" s="231">
        <v>1.0391556932436941</v>
      </c>
      <c r="DA104" s="73" t="s">
        <v>1086</v>
      </c>
    </row>
    <row r="105" spans="1:105" ht="12" customHeight="1" x14ac:dyDescent="0.25">
      <c r="A105" s="64" t="s">
        <v>79</v>
      </c>
      <c r="B105" s="231">
        <v>0</v>
      </c>
      <c r="C105" s="231">
        <v>0</v>
      </c>
      <c r="D105" s="231">
        <v>0</v>
      </c>
      <c r="E105" s="231">
        <v>0</v>
      </c>
      <c r="F105" s="231">
        <v>0</v>
      </c>
      <c r="G105" s="231">
        <v>0</v>
      </c>
      <c r="H105" s="231">
        <v>0</v>
      </c>
      <c r="I105" s="231">
        <v>0</v>
      </c>
      <c r="J105" s="231">
        <v>0</v>
      </c>
      <c r="K105" s="231">
        <v>0</v>
      </c>
      <c r="L105" s="231">
        <v>0</v>
      </c>
      <c r="M105" s="231">
        <v>6.305449880755714</v>
      </c>
      <c r="N105" s="231">
        <v>6.4103449549893048</v>
      </c>
      <c r="O105" s="231">
        <v>6.2623237077924001</v>
      </c>
      <c r="P105" s="231">
        <v>6.401667244044754</v>
      </c>
      <c r="Q105" s="231">
        <v>6.7392573581346076</v>
      </c>
      <c r="R105" s="231">
        <v>8.6069870711183825</v>
      </c>
      <c r="S105" s="231">
        <v>6.6508979773160624</v>
      </c>
      <c r="T105" s="231">
        <v>5.4902325776186833</v>
      </c>
      <c r="U105" s="231">
        <v>6.4667626770665114</v>
      </c>
      <c r="V105" s="231">
        <v>8.2232114363758715</v>
      </c>
      <c r="W105" s="231">
        <v>8.1914961333214915</v>
      </c>
      <c r="DA105" s="73" t="s">
        <v>1087</v>
      </c>
    </row>
    <row r="106" spans="1:105" ht="12" customHeight="1" x14ac:dyDescent="0.25">
      <c r="A106" s="60" t="s">
        <v>1038</v>
      </c>
      <c r="B106" s="264">
        <v>44.94413119440339</v>
      </c>
      <c r="C106" s="264">
        <v>33.297807227087681</v>
      </c>
      <c r="D106" s="264">
        <v>33.175612358786417</v>
      </c>
      <c r="E106" s="264">
        <v>22.884257250109101</v>
      </c>
      <c r="F106" s="264">
        <v>30.64102534414496</v>
      </c>
      <c r="G106" s="264">
        <v>35.694537801746343</v>
      </c>
      <c r="H106" s="264">
        <v>35.306799165352238</v>
      </c>
      <c r="I106" s="264">
        <v>36.81673953253631</v>
      </c>
      <c r="J106" s="264">
        <v>56.830553281442519</v>
      </c>
      <c r="K106" s="264">
        <v>47.130564774662062</v>
      </c>
      <c r="L106" s="264">
        <v>51.253605594317797</v>
      </c>
      <c r="M106" s="264">
        <v>8.933651238955937</v>
      </c>
      <c r="N106" s="264">
        <v>8.4370862448345409</v>
      </c>
      <c r="O106" s="264">
        <v>7.6975145876342106</v>
      </c>
      <c r="P106" s="264">
        <v>11.07620865886684</v>
      </c>
      <c r="Q106" s="264">
        <v>11.059667851307539</v>
      </c>
      <c r="R106" s="264">
        <v>11.29430293514074</v>
      </c>
      <c r="S106" s="264">
        <v>10.834262923110771</v>
      </c>
      <c r="T106" s="264">
        <v>9.3700367669626949</v>
      </c>
      <c r="U106" s="264">
        <v>9.4183975363056511</v>
      </c>
      <c r="V106" s="264">
        <v>13.07103368408392</v>
      </c>
      <c r="W106" s="264">
        <v>13.437132220039659</v>
      </c>
      <c r="DA106" s="72" t="s">
        <v>1088</v>
      </c>
    </row>
    <row r="107" spans="1:105" ht="12" customHeight="1" x14ac:dyDescent="0.25">
      <c r="A107" s="132" t="s">
        <v>1040</v>
      </c>
      <c r="B107" s="318">
        <v>91.670931932745091</v>
      </c>
      <c r="C107" s="318">
        <v>82.792476413208178</v>
      </c>
      <c r="D107" s="318">
        <v>74.20711995356406</v>
      </c>
      <c r="E107" s="318">
        <v>67.817507929784327</v>
      </c>
      <c r="F107" s="318">
        <v>64.502625104580261</v>
      </c>
      <c r="G107" s="318">
        <v>65.18600220229979</v>
      </c>
      <c r="H107" s="318">
        <v>50.22336625196882</v>
      </c>
      <c r="I107" s="318">
        <v>56.207986952121622</v>
      </c>
      <c r="J107" s="318">
        <v>80.091191025401514</v>
      </c>
      <c r="K107" s="318">
        <v>59.461449923340069</v>
      </c>
      <c r="L107" s="318">
        <v>56.414756268991468</v>
      </c>
      <c r="M107" s="318">
        <v>55.905382174363943</v>
      </c>
      <c r="N107" s="318">
        <v>54.13720489314143</v>
      </c>
      <c r="O107" s="318">
        <v>48.109669082172687</v>
      </c>
      <c r="P107" s="318">
        <v>55.91977194806087</v>
      </c>
      <c r="Q107" s="318">
        <v>48.822369543856233</v>
      </c>
      <c r="R107" s="318">
        <v>52.060940708224088</v>
      </c>
      <c r="S107" s="318">
        <v>38.921340903354967</v>
      </c>
      <c r="T107" s="318">
        <v>34.243462081933167</v>
      </c>
      <c r="U107" s="318">
        <v>36.639674524520601</v>
      </c>
      <c r="V107" s="318">
        <v>49.156444114394901</v>
      </c>
      <c r="W107" s="318">
        <v>44.931501996212603</v>
      </c>
      <c r="DA107" s="139" t="s">
        <v>1089</v>
      </c>
    </row>
    <row r="108" spans="1:105" ht="12" hidden="1" customHeight="1" x14ac:dyDescent="0.25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DA108" s="94"/>
    </row>
    <row r="109" spans="1:105" ht="12" customHeight="1" x14ac:dyDescent="0.25">
      <c r="A109" s="201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01"/>
      <c r="P109" s="201"/>
      <c r="Q109" s="201"/>
      <c r="R109" s="201"/>
      <c r="S109" s="201"/>
      <c r="T109" s="201"/>
      <c r="U109" s="201"/>
      <c r="V109" s="201"/>
      <c r="W109" s="201"/>
      <c r="DA109" s="173"/>
    </row>
    <row r="110" spans="1:105" ht="15" customHeight="1" x14ac:dyDescent="0.25">
      <c r="A110" s="34" t="s">
        <v>48</v>
      </c>
      <c r="B110" s="225">
        <v>542.20812100502894</v>
      </c>
      <c r="C110" s="225">
        <v>591.46939473211341</v>
      </c>
      <c r="D110" s="225">
        <v>598.01932708291247</v>
      </c>
      <c r="E110" s="225">
        <v>623.67067362922387</v>
      </c>
      <c r="F110" s="225">
        <v>594.48418455774436</v>
      </c>
      <c r="G110" s="225">
        <v>610.58901552809868</v>
      </c>
      <c r="H110" s="225">
        <v>662.8297045292893</v>
      </c>
      <c r="I110" s="225">
        <v>622.12571200688308</v>
      </c>
      <c r="J110" s="225">
        <v>572.88039315258732</v>
      </c>
      <c r="K110" s="225">
        <v>550.37455352650738</v>
      </c>
      <c r="L110" s="225">
        <v>537.80590833505437</v>
      </c>
      <c r="M110" s="225">
        <v>544.00329212432803</v>
      </c>
      <c r="N110" s="225">
        <v>530.40422591377148</v>
      </c>
      <c r="O110" s="225">
        <v>536.63835406983162</v>
      </c>
      <c r="P110" s="225">
        <v>513.28222031145492</v>
      </c>
      <c r="Q110" s="225">
        <v>533.39304480749036</v>
      </c>
      <c r="R110" s="225">
        <v>457.48781885927178</v>
      </c>
      <c r="S110" s="225">
        <v>469.6211904079488</v>
      </c>
      <c r="T110" s="225">
        <v>537.51791344224728</v>
      </c>
      <c r="U110" s="225">
        <v>612.99560523550213</v>
      </c>
      <c r="V110" s="225">
        <v>555.92337823636194</v>
      </c>
      <c r="W110" s="225">
        <v>499.70539233878799</v>
      </c>
      <c r="DA110" s="89" t="s">
        <v>1090</v>
      </c>
    </row>
    <row r="111" spans="1:105" ht="12" customHeight="1" x14ac:dyDescent="0.25">
      <c r="A111" s="55" t="s">
        <v>92</v>
      </c>
      <c r="B111" s="261">
        <v>2.957348401416116</v>
      </c>
      <c r="C111" s="261">
        <v>2.87926673197344</v>
      </c>
      <c r="D111" s="261">
        <v>3.0765350999532521</v>
      </c>
      <c r="E111" s="261">
        <v>2.9355282735908368</v>
      </c>
      <c r="F111" s="261">
        <v>3.2298165187440322</v>
      </c>
      <c r="G111" s="261">
        <v>3.5602610169127922</v>
      </c>
      <c r="H111" s="261">
        <v>4.339499653490714</v>
      </c>
      <c r="I111" s="261">
        <v>3.9308277851510049</v>
      </c>
      <c r="J111" s="261">
        <v>3.8864496542610891</v>
      </c>
      <c r="K111" s="261">
        <v>4.0049714760059718</v>
      </c>
      <c r="L111" s="261">
        <v>4.1393130913619904</v>
      </c>
      <c r="M111" s="261">
        <v>1.8168808540664401</v>
      </c>
      <c r="N111" s="261">
        <v>1.74532395311725</v>
      </c>
      <c r="O111" s="261">
        <v>1.749136777562958</v>
      </c>
      <c r="P111" s="261">
        <v>1.818645177406345</v>
      </c>
      <c r="Q111" s="261">
        <v>1.9201058747763631</v>
      </c>
      <c r="R111" s="261">
        <v>1.9529042658880189</v>
      </c>
      <c r="S111" s="261">
        <v>2.1927162160468741</v>
      </c>
      <c r="T111" s="261">
        <v>2.1478440670307561</v>
      </c>
      <c r="U111" s="261">
        <v>2.122602613837123</v>
      </c>
      <c r="V111" s="261">
        <v>2.0923484499853449</v>
      </c>
      <c r="W111" s="261">
        <v>1.96317722390565</v>
      </c>
      <c r="DA111" s="67" t="s">
        <v>1091</v>
      </c>
    </row>
    <row r="112" spans="1:105" ht="12" customHeight="1" x14ac:dyDescent="0.25">
      <c r="A112" s="202" t="s">
        <v>93</v>
      </c>
      <c r="B112" s="226">
        <v>23.600007026780698</v>
      </c>
      <c r="C112" s="226">
        <v>22.976905620592792</v>
      </c>
      <c r="D112" s="226">
        <v>24.551131663170612</v>
      </c>
      <c r="E112" s="226">
        <v>23.425879700505831</v>
      </c>
      <c r="F112" s="226">
        <v>25.7743363957632</v>
      </c>
      <c r="G112" s="226">
        <v>28.411324474343822</v>
      </c>
      <c r="H112" s="226">
        <v>34.629745438871353</v>
      </c>
      <c r="I112" s="226">
        <v>31.368493244220758</v>
      </c>
      <c r="J112" s="226">
        <v>31.014350255746379</v>
      </c>
      <c r="K112" s="226">
        <v>31.960169092873151</v>
      </c>
      <c r="L112" s="226">
        <v>33.032231845057822</v>
      </c>
      <c r="M112" s="226">
        <v>14.498934553081099</v>
      </c>
      <c r="N112" s="226">
        <v>13.92790160870199</v>
      </c>
      <c r="O112" s="226">
        <v>13.95832842066215</v>
      </c>
      <c r="P112" s="226">
        <v>14.51301407215276</v>
      </c>
      <c r="Q112" s="226">
        <v>15.3226830207717</v>
      </c>
      <c r="R112" s="226">
        <v>15.584418249644809</v>
      </c>
      <c r="S112" s="226">
        <v>17.498147354455341</v>
      </c>
      <c r="T112" s="226">
        <v>17.140062040063569</v>
      </c>
      <c r="U112" s="226">
        <v>16.938632113021271</v>
      </c>
      <c r="V112" s="226">
        <v>16.69720013322835</v>
      </c>
      <c r="W112" s="226">
        <v>15.66639772872337</v>
      </c>
      <c r="DA112" s="174" t="s">
        <v>1092</v>
      </c>
    </row>
    <row r="113" spans="1:105" ht="12" customHeight="1" x14ac:dyDescent="0.25">
      <c r="A113" s="202" t="s">
        <v>94</v>
      </c>
      <c r="B113" s="226">
        <v>28.935768443035311</v>
      </c>
      <c r="C113" s="226">
        <v>28.171789093981602</v>
      </c>
      <c r="D113" s="226">
        <v>30.10193429238501</v>
      </c>
      <c r="E113" s="226">
        <v>28.722272405217321</v>
      </c>
      <c r="F113" s="226">
        <v>31.60169523993725</v>
      </c>
      <c r="G113" s="226">
        <v>34.834883956460367</v>
      </c>
      <c r="H113" s="226">
        <v>42.459237157147939</v>
      </c>
      <c r="I113" s="226">
        <v>38.4606435028467</v>
      </c>
      <c r="J113" s="226">
        <v>38.026431788477687</v>
      </c>
      <c r="K113" s="226">
        <v>39.186092242354029</v>
      </c>
      <c r="L113" s="226">
        <v>40.500539289696711</v>
      </c>
      <c r="M113" s="226">
        <v>17.77702067726495</v>
      </c>
      <c r="N113" s="226">
        <v>17.07688202759638</v>
      </c>
      <c r="O113" s="226">
        <v>17.114188083664079</v>
      </c>
      <c r="P113" s="226">
        <v>17.79428345617788</v>
      </c>
      <c r="Q113" s="226">
        <v>18.787011686562199</v>
      </c>
      <c r="R113" s="226">
        <v>19.107923030675899</v>
      </c>
      <c r="S113" s="226">
        <v>21.454330054057571</v>
      </c>
      <c r="T113" s="226">
        <v>21.015284687319578</v>
      </c>
      <c r="U113" s="226">
        <v>20.768313162278108</v>
      </c>
      <c r="V113" s="226">
        <v>20.472295459651839</v>
      </c>
      <c r="W113" s="226">
        <v>19.208437374633771</v>
      </c>
      <c r="DA113" s="174" t="s">
        <v>1093</v>
      </c>
    </row>
    <row r="114" spans="1:105" ht="12" customHeight="1" x14ac:dyDescent="0.25">
      <c r="A114" s="202" t="s">
        <v>95</v>
      </c>
      <c r="B114" s="226">
        <v>53.581221012830277</v>
      </c>
      <c r="C114" s="226">
        <v>52.166537783267131</v>
      </c>
      <c r="D114" s="226">
        <v>55.740644918735264</v>
      </c>
      <c r="E114" s="226">
        <v>53.185884064713314</v>
      </c>
      <c r="F114" s="226">
        <v>58.517796766470298</v>
      </c>
      <c r="G114" s="226">
        <v>64.504788248561425</v>
      </c>
      <c r="H114" s="226">
        <v>78.623029301331897</v>
      </c>
      <c r="I114" s="226">
        <v>71.218714784736278</v>
      </c>
      <c r="J114" s="226">
        <v>70.414672069238037</v>
      </c>
      <c r="K114" s="226">
        <v>72.562049741315832</v>
      </c>
      <c r="L114" s="226">
        <v>74.996050341368431</v>
      </c>
      <c r="M114" s="226">
        <v>32.918236670761473</v>
      </c>
      <c r="N114" s="226">
        <v>31.621769158541461</v>
      </c>
      <c r="O114" s="226">
        <v>31.690849889513409</v>
      </c>
      <c r="P114" s="226">
        <v>32.95020267069853</v>
      </c>
      <c r="Q114" s="226">
        <v>34.788466991295849</v>
      </c>
      <c r="R114" s="226">
        <v>35.382708049325181</v>
      </c>
      <c r="S114" s="226">
        <v>39.727619557494627</v>
      </c>
      <c r="T114" s="226">
        <v>38.914626224479839</v>
      </c>
      <c r="U114" s="226">
        <v>38.457301723380994</v>
      </c>
      <c r="V114" s="226">
        <v>37.909156959942152</v>
      </c>
      <c r="W114" s="226">
        <v>35.568833442510048</v>
      </c>
      <c r="DA114" s="174" t="s">
        <v>1094</v>
      </c>
    </row>
    <row r="115" spans="1:105" ht="12" customHeight="1" x14ac:dyDescent="0.25">
      <c r="A115" s="56" t="s">
        <v>96</v>
      </c>
      <c r="B115" s="262">
        <v>27.731400103520201</v>
      </c>
      <c r="C115" s="262">
        <v>30.302705377245701</v>
      </c>
      <c r="D115" s="262">
        <v>30.546026777646748</v>
      </c>
      <c r="E115" s="262">
        <v>32.78772688949438</v>
      </c>
      <c r="F115" s="262">
        <v>30.566845150060281</v>
      </c>
      <c r="G115" s="262">
        <v>31.451455798717951</v>
      </c>
      <c r="H115" s="262">
        <v>35.170867981237677</v>
      </c>
      <c r="I115" s="262">
        <v>32.517707680147218</v>
      </c>
      <c r="J115" s="262">
        <v>30.763675703699221</v>
      </c>
      <c r="K115" s="262">
        <v>30.85885923172874</v>
      </c>
      <c r="L115" s="262">
        <v>32.268345319864693</v>
      </c>
      <c r="M115" s="262">
        <v>30.68132775370195</v>
      </c>
      <c r="N115" s="262">
        <v>29.977021094784909</v>
      </c>
      <c r="O115" s="262">
        <v>30.083294165293619</v>
      </c>
      <c r="P115" s="262">
        <v>28.00874846308723</v>
      </c>
      <c r="Q115" s="262">
        <v>28.684566829592651</v>
      </c>
      <c r="R115" s="262">
        <v>23.443387130832249</v>
      </c>
      <c r="S115" s="262">
        <v>23.220273107659221</v>
      </c>
      <c r="T115" s="262">
        <v>28.09769147993336</v>
      </c>
      <c r="U115" s="262">
        <v>32.970527091372169</v>
      </c>
      <c r="V115" s="262">
        <v>29.277861999117619</v>
      </c>
      <c r="W115" s="262">
        <v>25.949505258463709</v>
      </c>
      <c r="DA115" s="68" t="s">
        <v>1095</v>
      </c>
    </row>
    <row r="116" spans="1:105" ht="12" customHeight="1" x14ac:dyDescent="0.25">
      <c r="A116" s="37" t="s">
        <v>160</v>
      </c>
      <c r="B116" s="228">
        <v>0</v>
      </c>
      <c r="C116" s="228">
        <v>0</v>
      </c>
      <c r="D116" s="228">
        <v>0</v>
      </c>
      <c r="E116" s="228">
        <v>0</v>
      </c>
      <c r="F116" s="228">
        <v>0</v>
      </c>
      <c r="G116" s="228">
        <v>0</v>
      </c>
      <c r="H116" s="228">
        <v>0</v>
      </c>
      <c r="I116" s="228">
        <v>0</v>
      </c>
      <c r="J116" s="228">
        <v>0</v>
      </c>
      <c r="K116" s="228">
        <v>0</v>
      </c>
      <c r="L116" s="228">
        <v>0</v>
      </c>
      <c r="M116" s="228">
        <v>0.1354357473773054</v>
      </c>
      <c r="N116" s="228">
        <v>0.12091833645634061</v>
      </c>
      <c r="O116" s="228">
        <v>0.13477953686180161</v>
      </c>
      <c r="P116" s="228">
        <v>0.24120519911143659</v>
      </c>
      <c r="Q116" s="228">
        <v>0.1826624156330966</v>
      </c>
      <c r="R116" s="228">
        <v>0.18286369326930221</v>
      </c>
      <c r="S116" s="228">
        <v>0.1099482187253219</v>
      </c>
      <c r="T116" s="228">
        <v>0.1770230265741263</v>
      </c>
      <c r="U116" s="228">
        <v>0.20484472174691259</v>
      </c>
      <c r="V116" s="228">
        <v>0.165155565060572</v>
      </c>
      <c r="W116" s="228">
        <v>0.13608118142556311</v>
      </c>
      <c r="DA116" s="69" t="s">
        <v>1096</v>
      </c>
    </row>
    <row r="117" spans="1:105" ht="12" customHeight="1" x14ac:dyDescent="0.25">
      <c r="A117" s="37" t="s">
        <v>162</v>
      </c>
      <c r="B117" s="228">
        <v>16.589789351072369</v>
      </c>
      <c r="C117" s="228">
        <v>21.404328241235529</v>
      </c>
      <c r="D117" s="228">
        <v>19.976893049314221</v>
      </c>
      <c r="E117" s="228">
        <v>25.175961230539311</v>
      </c>
      <c r="F117" s="228">
        <v>18.77700537531128</v>
      </c>
      <c r="G117" s="228">
        <v>16.47071112425969</v>
      </c>
      <c r="H117" s="228">
        <v>11.728777690860589</v>
      </c>
      <c r="I117" s="228">
        <v>12.732734861688069</v>
      </c>
      <c r="J117" s="228">
        <v>9.5725354609581661</v>
      </c>
      <c r="K117" s="228">
        <v>6.4655498642466798</v>
      </c>
      <c r="L117" s="228">
        <v>3.3705885863446272</v>
      </c>
      <c r="M117" s="228">
        <v>28.323349766560781</v>
      </c>
      <c r="N117" s="228">
        <v>27.7732218627824</v>
      </c>
      <c r="O117" s="228">
        <v>27.806244500016529</v>
      </c>
      <c r="P117" s="228">
        <v>25.019792125451119</v>
      </c>
      <c r="Q117" s="228">
        <v>25.02913819296726</v>
      </c>
      <c r="R117" s="228">
        <v>20.61577122501</v>
      </c>
      <c r="S117" s="228">
        <v>19.22584590353404</v>
      </c>
      <c r="T117" s="228">
        <v>23.271500115527321</v>
      </c>
      <c r="U117" s="228">
        <v>27.797785761409841</v>
      </c>
      <c r="V117" s="228">
        <v>24.489105359543689</v>
      </c>
      <c r="W117" s="228">
        <v>20.932760557645789</v>
      </c>
      <c r="DA117" s="69" t="s">
        <v>1097</v>
      </c>
    </row>
    <row r="118" spans="1:105" ht="12" customHeight="1" x14ac:dyDescent="0.25">
      <c r="A118" s="37" t="s">
        <v>97</v>
      </c>
      <c r="B118" s="228">
        <v>0</v>
      </c>
      <c r="C118" s="228">
        <v>0</v>
      </c>
      <c r="D118" s="228">
        <v>0</v>
      </c>
      <c r="E118" s="228">
        <v>0</v>
      </c>
      <c r="F118" s="228">
        <v>0</v>
      </c>
      <c r="G118" s="228">
        <v>0</v>
      </c>
      <c r="H118" s="228">
        <v>0</v>
      </c>
      <c r="I118" s="228">
        <v>0</v>
      </c>
      <c r="J118" s="228">
        <v>0</v>
      </c>
      <c r="K118" s="228">
        <v>0</v>
      </c>
      <c r="L118" s="228">
        <v>0</v>
      </c>
      <c r="M118" s="228">
        <v>0</v>
      </c>
      <c r="N118" s="228">
        <v>0</v>
      </c>
      <c r="O118" s="228">
        <v>0</v>
      </c>
      <c r="P118" s="228">
        <v>0</v>
      </c>
      <c r="Q118" s="228">
        <v>0</v>
      </c>
      <c r="R118" s="228">
        <v>0</v>
      </c>
      <c r="S118" s="228">
        <v>0</v>
      </c>
      <c r="T118" s="228">
        <v>0</v>
      </c>
      <c r="U118" s="228">
        <v>0</v>
      </c>
      <c r="V118" s="228">
        <v>0</v>
      </c>
      <c r="W118" s="228">
        <v>0</v>
      </c>
      <c r="DA118" s="69" t="s">
        <v>1098</v>
      </c>
    </row>
    <row r="119" spans="1:105" ht="12" customHeight="1" x14ac:dyDescent="0.25">
      <c r="A119" s="37" t="s">
        <v>78</v>
      </c>
      <c r="B119" s="228">
        <v>0</v>
      </c>
      <c r="C119" s="228">
        <v>0</v>
      </c>
      <c r="D119" s="228">
        <v>0</v>
      </c>
      <c r="E119" s="228">
        <v>0</v>
      </c>
      <c r="F119" s="228">
        <v>0</v>
      </c>
      <c r="G119" s="228">
        <v>0</v>
      </c>
      <c r="H119" s="228">
        <v>0</v>
      </c>
      <c r="I119" s="228">
        <v>0</v>
      </c>
      <c r="J119" s="228">
        <v>0</v>
      </c>
      <c r="K119" s="228">
        <v>0</v>
      </c>
      <c r="L119" s="228">
        <v>0</v>
      </c>
      <c r="M119" s="228">
        <v>0</v>
      </c>
      <c r="N119" s="228">
        <v>0</v>
      </c>
      <c r="O119" s="228">
        <v>0</v>
      </c>
      <c r="P119" s="228">
        <v>0</v>
      </c>
      <c r="Q119" s="228">
        <v>0</v>
      </c>
      <c r="R119" s="228">
        <v>0</v>
      </c>
      <c r="S119" s="228">
        <v>0</v>
      </c>
      <c r="T119" s="228">
        <v>0</v>
      </c>
      <c r="U119" s="228">
        <v>0</v>
      </c>
      <c r="V119" s="228">
        <v>0</v>
      </c>
      <c r="W119" s="228">
        <v>0</v>
      </c>
      <c r="DA119" s="69" t="s">
        <v>1099</v>
      </c>
    </row>
    <row r="120" spans="1:105" ht="12" customHeight="1" x14ac:dyDescent="0.25">
      <c r="A120" s="37" t="s">
        <v>38</v>
      </c>
      <c r="B120" s="228">
        <v>11.14161075244783</v>
      </c>
      <c r="C120" s="228">
        <v>8.8983771360101649</v>
      </c>
      <c r="D120" s="228">
        <v>10.569133728332529</v>
      </c>
      <c r="E120" s="228">
        <v>7.6117656589550657</v>
      </c>
      <c r="F120" s="228">
        <v>11.78983977474901</v>
      </c>
      <c r="G120" s="228">
        <v>14.98074467445826</v>
      </c>
      <c r="H120" s="228">
        <v>23.442090290377092</v>
      </c>
      <c r="I120" s="228">
        <v>19.784972818459149</v>
      </c>
      <c r="J120" s="228">
        <v>21.191140242741049</v>
      </c>
      <c r="K120" s="228">
        <v>24.393309367482061</v>
      </c>
      <c r="L120" s="228">
        <v>28.897756733520058</v>
      </c>
      <c r="M120" s="228">
        <v>2.2225422397638579</v>
      </c>
      <c r="N120" s="228">
        <v>2.0828808955461739</v>
      </c>
      <c r="O120" s="228">
        <v>2.1422701284152881</v>
      </c>
      <c r="P120" s="228">
        <v>2.747751138524674</v>
      </c>
      <c r="Q120" s="228">
        <v>3.4727662209923</v>
      </c>
      <c r="R120" s="228">
        <v>2.6447522125529428</v>
      </c>
      <c r="S120" s="228">
        <v>3.8844789853998631</v>
      </c>
      <c r="T120" s="228">
        <v>4.6491683378319131</v>
      </c>
      <c r="U120" s="228">
        <v>4.9678966082154137</v>
      </c>
      <c r="V120" s="228">
        <v>4.6236010745133571</v>
      </c>
      <c r="W120" s="228">
        <v>4.8806635193923587</v>
      </c>
      <c r="DA120" s="69" t="s">
        <v>1100</v>
      </c>
    </row>
    <row r="121" spans="1:105" ht="12" customHeight="1" x14ac:dyDescent="0.25">
      <c r="A121" s="57" t="s">
        <v>1053</v>
      </c>
      <c r="B121" s="263">
        <f t="shared" ref="B121:W121" si="4">B122+B133</f>
        <v>175.49330259178885</v>
      </c>
      <c r="C121" s="263">
        <f t="shared" si="4"/>
        <v>203.10335592010739</v>
      </c>
      <c r="D121" s="263">
        <f t="shared" si="4"/>
        <v>199.68076554111727</v>
      </c>
      <c r="E121" s="263">
        <f t="shared" si="4"/>
        <v>214.2839954601267</v>
      </c>
      <c r="F121" s="263">
        <f t="shared" si="4"/>
        <v>191.54588512233141</v>
      </c>
      <c r="G121" s="263">
        <f t="shared" si="4"/>
        <v>188.70616531811595</v>
      </c>
      <c r="H121" s="263">
        <f t="shared" si="4"/>
        <v>186.81477888713655</v>
      </c>
      <c r="I121" s="263">
        <f t="shared" si="4"/>
        <v>181.50451736508649</v>
      </c>
      <c r="J121" s="263">
        <f t="shared" si="4"/>
        <v>156.31058487515094</v>
      </c>
      <c r="K121" s="263">
        <f t="shared" si="4"/>
        <v>137.77431162330706</v>
      </c>
      <c r="L121" s="263">
        <f t="shared" si="4"/>
        <v>121.25489306904429</v>
      </c>
      <c r="M121" s="263">
        <f t="shared" si="4"/>
        <v>209.61566904278675</v>
      </c>
      <c r="N121" s="263">
        <f t="shared" si="4"/>
        <v>205.14151494891632</v>
      </c>
      <c r="O121" s="263">
        <f t="shared" si="4"/>
        <v>209.09324619830807</v>
      </c>
      <c r="P121" s="263">
        <f t="shared" si="4"/>
        <v>197.20780842889187</v>
      </c>
      <c r="Q121" s="263">
        <f t="shared" si="4"/>
        <v>206.09954969274486</v>
      </c>
      <c r="R121" s="263">
        <f t="shared" si="4"/>
        <v>169.45995366769262</v>
      </c>
      <c r="S121" s="263">
        <f t="shared" si="4"/>
        <v>170.35223519345206</v>
      </c>
      <c r="T121" s="263">
        <f t="shared" si="4"/>
        <v>203.55838624615492</v>
      </c>
      <c r="U121" s="263">
        <f t="shared" si="4"/>
        <v>242.2454156753131</v>
      </c>
      <c r="V121" s="263">
        <f t="shared" si="4"/>
        <v>215.51838494070708</v>
      </c>
      <c r="W121" s="263">
        <f t="shared" si="4"/>
        <v>191.95134044567078</v>
      </c>
      <c r="DA121" s="70"/>
    </row>
    <row r="122" spans="1:105" ht="12" customHeight="1" x14ac:dyDescent="0.25">
      <c r="A122" s="60" t="s">
        <v>1054</v>
      </c>
      <c r="B122" s="264">
        <v>175.23471080772109</v>
      </c>
      <c r="C122" s="264">
        <v>202.85159162995089</v>
      </c>
      <c r="D122" s="264">
        <v>199.41175202216121</v>
      </c>
      <c r="E122" s="264">
        <v>214.02731163718391</v>
      </c>
      <c r="F122" s="264">
        <v>191.26346861185411</v>
      </c>
      <c r="G122" s="264">
        <v>188.39485460218219</v>
      </c>
      <c r="H122" s="264">
        <v>186.43533121812999</v>
      </c>
      <c r="I122" s="264">
        <v>181.16080413558041</v>
      </c>
      <c r="J122" s="264">
        <v>155.9707520880151</v>
      </c>
      <c r="K122" s="264">
        <v>137.4241152383884</v>
      </c>
      <c r="L122" s="264">
        <v>120.8929497969571</v>
      </c>
      <c r="M122" s="264">
        <v>209.45680021919239</v>
      </c>
      <c r="N122" s="264">
        <v>204.98890309074071</v>
      </c>
      <c r="O122" s="264">
        <v>208.94030094516441</v>
      </c>
      <c r="P122" s="264">
        <v>197.04878533212499</v>
      </c>
      <c r="Q122" s="264">
        <v>205.92415366351389</v>
      </c>
      <c r="R122" s="264">
        <v>169.32030378777051</v>
      </c>
      <c r="S122" s="264">
        <v>170.1927986848639</v>
      </c>
      <c r="T122" s="264">
        <v>203.36399663880891</v>
      </c>
      <c r="U122" s="264">
        <v>242.02432355542621</v>
      </c>
      <c r="V122" s="264">
        <v>215.31956477404799</v>
      </c>
      <c r="W122" s="264">
        <v>191.7647944509819</v>
      </c>
      <c r="DA122" s="72" t="s">
        <v>1101</v>
      </c>
    </row>
    <row r="123" spans="1:105" ht="12" customHeight="1" x14ac:dyDescent="0.25">
      <c r="A123" s="64" t="s">
        <v>30</v>
      </c>
      <c r="B123" s="231">
        <v>0</v>
      </c>
      <c r="C123" s="231">
        <v>0</v>
      </c>
      <c r="D123" s="231">
        <v>18.60360885501877</v>
      </c>
      <c r="E123" s="231">
        <v>20.150390045063549</v>
      </c>
      <c r="F123" s="231">
        <v>23.760153846823311</v>
      </c>
      <c r="G123" s="231">
        <v>24.321330034283822</v>
      </c>
      <c r="H123" s="231">
        <v>30.464547113609481</v>
      </c>
      <c r="I123" s="231">
        <v>31.344696858314091</v>
      </c>
      <c r="J123" s="231">
        <v>29.851838195022101</v>
      </c>
      <c r="K123" s="231">
        <v>16.72420503030531</v>
      </c>
      <c r="L123" s="231">
        <v>23.426742180344821</v>
      </c>
      <c r="M123" s="231">
        <v>9.1629136046351505</v>
      </c>
      <c r="N123" s="231">
        <v>9.9424186544171533</v>
      </c>
      <c r="O123" s="231">
        <v>17.837999864677261</v>
      </c>
      <c r="P123" s="231">
        <v>16.86652692131975</v>
      </c>
      <c r="Q123" s="231">
        <v>15.84888298964532</v>
      </c>
      <c r="R123" s="231">
        <v>11.44042208631385</v>
      </c>
      <c r="S123" s="231">
        <v>13.399684853617259</v>
      </c>
      <c r="T123" s="231">
        <v>15.585100019929371</v>
      </c>
      <c r="U123" s="231">
        <v>14.674908262383919</v>
      </c>
      <c r="V123" s="231">
        <v>9.6728753242093557</v>
      </c>
      <c r="W123" s="231">
        <v>11.183885735003431</v>
      </c>
      <c r="DA123" s="73" t="s">
        <v>1102</v>
      </c>
    </row>
    <row r="124" spans="1:105" ht="12" customHeight="1" x14ac:dyDescent="0.25">
      <c r="A124" s="64" t="s">
        <v>32</v>
      </c>
      <c r="B124" s="231">
        <v>16.45121459746364</v>
      </c>
      <c r="C124" s="231">
        <v>25.454183938863171</v>
      </c>
      <c r="D124" s="231">
        <v>19.064569056178669</v>
      </c>
      <c r="E124" s="231">
        <v>6.5526720042373316</v>
      </c>
      <c r="F124" s="231">
        <v>4.7718231720578537</v>
      </c>
      <c r="G124" s="231">
        <v>3.7107113515556929</v>
      </c>
      <c r="H124" s="231">
        <v>3.4378349504238619</v>
      </c>
      <c r="I124" s="231">
        <v>3.324707117860497</v>
      </c>
      <c r="J124" s="231">
        <v>2.5960939549021051</v>
      </c>
      <c r="K124" s="231">
        <v>4.5412856807174879</v>
      </c>
      <c r="L124" s="231">
        <v>3.0859065077372718</v>
      </c>
      <c r="M124" s="231">
        <v>2.1782595876031201</v>
      </c>
      <c r="N124" s="231">
        <v>1.986212591100794</v>
      </c>
      <c r="O124" s="231">
        <v>2.266117343370722</v>
      </c>
      <c r="P124" s="231">
        <v>7.1477355393985871</v>
      </c>
      <c r="Q124" s="231">
        <v>8.0633947150516985</v>
      </c>
      <c r="R124" s="231">
        <v>2.2528317214787781</v>
      </c>
      <c r="S124" s="231">
        <v>3.3342992029145169</v>
      </c>
      <c r="T124" s="231">
        <v>4.7056439641799743</v>
      </c>
      <c r="U124" s="231">
        <v>9.7040128420613811</v>
      </c>
      <c r="V124" s="231">
        <v>9.9027115476263923</v>
      </c>
      <c r="W124" s="231">
        <v>2.522926364291338</v>
      </c>
      <c r="DA124" s="73" t="s">
        <v>1103</v>
      </c>
    </row>
    <row r="125" spans="1:105" ht="12" customHeight="1" x14ac:dyDescent="0.25">
      <c r="A125" s="64" t="s">
        <v>33</v>
      </c>
      <c r="B125" s="231">
        <v>23.89580877653248</v>
      </c>
      <c r="C125" s="231">
        <v>32.482492280405637</v>
      </c>
      <c r="D125" s="231">
        <v>20.04983761098174</v>
      </c>
      <c r="E125" s="231">
        <v>11.36460616866451</v>
      </c>
      <c r="F125" s="231">
        <v>8.637256909121481</v>
      </c>
      <c r="G125" s="231">
        <v>11.3221707920585</v>
      </c>
      <c r="H125" s="231">
        <v>12.936308513757091</v>
      </c>
      <c r="I125" s="231">
        <v>6.1690028716669083</v>
      </c>
      <c r="J125" s="231">
        <v>6.0748573717010279</v>
      </c>
      <c r="K125" s="231">
        <v>6.4444218277209568</v>
      </c>
      <c r="L125" s="231">
        <v>7.8639356551843509</v>
      </c>
      <c r="M125" s="231">
        <v>3.8688235266626938</v>
      </c>
      <c r="N125" s="231">
        <v>6.1938909130928934</v>
      </c>
      <c r="O125" s="231">
        <v>4.7693924360366928</v>
      </c>
      <c r="P125" s="231">
        <v>4.3837557040944644</v>
      </c>
      <c r="Q125" s="231">
        <v>1.374571504252341</v>
      </c>
      <c r="R125" s="231">
        <v>1.3850450576379809</v>
      </c>
      <c r="S125" s="231">
        <v>1.4184595619434139</v>
      </c>
      <c r="T125" s="231">
        <v>1.506014762025605</v>
      </c>
      <c r="U125" s="231">
        <v>1.60695806687293</v>
      </c>
      <c r="V125" s="231">
        <v>1.338652482861634</v>
      </c>
      <c r="W125" s="231">
        <v>1.439204218676102</v>
      </c>
      <c r="DA125" s="73" t="s">
        <v>1104</v>
      </c>
    </row>
    <row r="126" spans="1:105" ht="12" customHeight="1" x14ac:dyDescent="0.25">
      <c r="A126" s="64" t="s">
        <v>160</v>
      </c>
      <c r="B126" s="231">
        <v>0</v>
      </c>
      <c r="C126" s="231">
        <v>0</v>
      </c>
      <c r="D126" s="231">
        <v>0</v>
      </c>
      <c r="E126" s="231">
        <v>0</v>
      </c>
      <c r="F126" s="231">
        <v>0</v>
      </c>
      <c r="G126" s="231">
        <v>0</v>
      </c>
      <c r="H126" s="231">
        <v>0</v>
      </c>
      <c r="I126" s="231">
        <v>0</v>
      </c>
      <c r="J126" s="231">
        <v>0</v>
      </c>
      <c r="K126" s="231">
        <v>0</v>
      </c>
      <c r="L126" s="231">
        <v>0</v>
      </c>
      <c r="M126" s="231">
        <v>0.68135051679589576</v>
      </c>
      <c r="N126" s="231">
        <v>0.59698359939175072</v>
      </c>
      <c r="O126" s="231">
        <v>0.61915011512658191</v>
      </c>
      <c r="P126" s="231">
        <v>1.1259555402396879</v>
      </c>
      <c r="Q126" s="231">
        <v>0.842171436672845</v>
      </c>
      <c r="R126" s="231">
        <v>0.83937636371890589</v>
      </c>
      <c r="S126" s="231">
        <v>0.50722086335864636</v>
      </c>
      <c r="T126" s="231">
        <v>0.83296197214785983</v>
      </c>
      <c r="U126" s="231">
        <v>0.92233218276729489</v>
      </c>
      <c r="V126" s="231">
        <v>0.76413757906484725</v>
      </c>
      <c r="W126" s="231">
        <v>0.6276199396785167</v>
      </c>
      <c r="DA126" s="73" t="s">
        <v>1105</v>
      </c>
    </row>
    <row r="127" spans="1:105" ht="12" customHeight="1" x14ac:dyDescent="0.25">
      <c r="A127" s="64" t="s">
        <v>70</v>
      </c>
      <c r="B127" s="231">
        <v>17.071117315376231</v>
      </c>
      <c r="C127" s="231">
        <v>19.231073588442239</v>
      </c>
      <c r="D127" s="231">
        <v>16.505364898817039</v>
      </c>
      <c r="E127" s="231">
        <v>17.37768264805921</v>
      </c>
      <c r="F127" s="231">
        <v>21.91689070972598</v>
      </c>
      <c r="G127" s="231">
        <v>20.019409964196001</v>
      </c>
      <c r="H127" s="231">
        <v>26.108326505030629</v>
      </c>
      <c r="I127" s="231">
        <v>22.26628049459509</v>
      </c>
      <c r="J127" s="231">
        <v>10.681335213611939</v>
      </c>
      <c r="K127" s="231">
        <v>16.957514179511598</v>
      </c>
      <c r="L127" s="231">
        <v>20.51512500356441</v>
      </c>
      <c r="M127" s="231">
        <v>10.499502966805959</v>
      </c>
      <c r="N127" s="231">
        <v>8.6756388089562719</v>
      </c>
      <c r="O127" s="231">
        <v>8.861968207536604</v>
      </c>
      <c r="P127" s="231">
        <v>7.4062788164664699</v>
      </c>
      <c r="Q127" s="231">
        <v>7.1718629418283726</v>
      </c>
      <c r="R127" s="231">
        <v>3.2329070933418542</v>
      </c>
      <c r="S127" s="231">
        <v>0.17131599539758741</v>
      </c>
      <c r="T127" s="231">
        <v>0.43655118453322261</v>
      </c>
      <c r="U127" s="231">
        <v>0.68901333809254228</v>
      </c>
      <c r="V127" s="231">
        <v>1.0543253949335289</v>
      </c>
      <c r="W127" s="231">
        <v>0.47239586287900032</v>
      </c>
      <c r="DA127" s="73" t="s">
        <v>1106</v>
      </c>
    </row>
    <row r="128" spans="1:105" ht="12" customHeight="1" x14ac:dyDescent="0.25">
      <c r="A128" s="64" t="s">
        <v>34</v>
      </c>
      <c r="B128" s="231">
        <v>0.20126402933624291</v>
      </c>
      <c r="C128" s="231">
        <v>0</v>
      </c>
      <c r="D128" s="231">
        <v>0</v>
      </c>
      <c r="E128" s="231">
        <v>0</v>
      </c>
      <c r="F128" s="231">
        <v>0</v>
      </c>
      <c r="G128" s="231">
        <v>0</v>
      </c>
      <c r="H128" s="231">
        <v>0</v>
      </c>
      <c r="I128" s="231">
        <v>0</v>
      </c>
      <c r="J128" s="231">
        <v>0</v>
      </c>
      <c r="K128" s="231">
        <v>0</v>
      </c>
      <c r="L128" s="231">
        <v>0</v>
      </c>
      <c r="M128" s="231">
        <v>0.11153557862081891</v>
      </c>
      <c r="N128" s="231">
        <v>9.4731605381222078E-2</v>
      </c>
      <c r="O128" s="231">
        <v>0.1007968977319162</v>
      </c>
      <c r="P128" s="231">
        <v>0.1036968727949856</v>
      </c>
      <c r="Q128" s="231">
        <v>0.46776326344293823</v>
      </c>
      <c r="R128" s="231">
        <v>0.44511100016911381</v>
      </c>
      <c r="S128" s="231">
        <v>0.52416899414954188</v>
      </c>
      <c r="T128" s="231">
        <v>0.40991012694582452</v>
      </c>
      <c r="U128" s="231">
        <v>0.43861127442935072</v>
      </c>
      <c r="V128" s="231">
        <v>0.18491161713566601</v>
      </c>
      <c r="W128" s="231">
        <v>0</v>
      </c>
      <c r="DA128" s="73" t="s">
        <v>1107</v>
      </c>
    </row>
    <row r="129" spans="1:105" ht="12" customHeight="1" x14ac:dyDescent="0.25">
      <c r="A129" s="64" t="s">
        <v>162</v>
      </c>
      <c r="B129" s="231">
        <v>117.61530608901251</v>
      </c>
      <c r="C129" s="231">
        <v>125.6838418222398</v>
      </c>
      <c r="D129" s="231">
        <v>125.188371601165</v>
      </c>
      <c r="E129" s="231">
        <v>158.58196077115929</v>
      </c>
      <c r="F129" s="231">
        <v>132.17734397412551</v>
      </c>
      <c r="G129" s="231">
        <v>127.3595676626005</v>
      </c>
      <c r="H129" s="231">
        <v>112.9011435721349</v>
      </c>
      <c r="I129" s="231">
        <v>111.7874439701752</v>
      </c>
      <c r="J129" s="231">
        <v>101.6641443867105</v>
      </c>
      <c r="K129" s="231">
        <v>89.427013961857241</v>
      </c>
      <c r="L129" s="231">
        <v>61.875449981126323</v>
      </c>
      <c r="M129" s="231">
        <v>142.48918305944119</v>
      </c>
      <c r="N129" s="231">
        <v>137.1186408964204</v>
      </c>
      <c r="O129" s="231">
        <v>127.7363009569922</v>
      </c>
      <c r="P129" s="231">
        <v>116.7933927754267</v>
      </c>
      <c r="Q129" s="231">
        <v>115.3977143989721</v>
      </c>
      <c r="R129" s="231">
        <v>94.62999886273586</v>
      </c>
      <c r="S129" s="231">
        <v>88.694025888251431</v>
      </c>
      <c r="T129" s="231">
        <v>109.5014304421682</v>
      </c>
      <c r="U129" s="231">
        <v>125.16208471847131</v>
      </c>
      <c r="V129" s="231">
        <v>113.3055714837253</v>
      </c>
      <c r="W129" s="231">
        <v>96.543973096536575</v>
      </c>
      <c r="DA129" s="73" t="s">
        <v>1108</v>
      </c>
    </row>
    <row r="130" spans="1:105" ht="12" customHeight="1" x14ac:dyDescent="0.25">
      <c r="A130" s="64" t="s">
        <v>36</v>
      </c>
      <c r="B130" s="231">
        <v>0</v>
      </c>
      <c r="C130" s="231">
        <v>0</v>
      </c>
      <c r="D130" s="231">
        <v>0</v>
      </c>
      <c r="E130" s="231">
        <v>0</v>
      </c>
      <c r="F130" s="231">
        <v>0</v>
      </c>
      <c r="G130" s="231">
        <v>0</v>
      </c>
      <c r="H130" s="231">
        <v>0</v>
      </c>
      <c r="I130" s="231">
        <v>0</v>
      </c>
      <c r="J130" s="231">
        <v>0</v>
      </c>
      <c r="K130" s="231">
        <v>0</v>
      </c>
      <c r="L130" s="231">
        <v>0</v>
      </c>
      <c r="M130" s="231">
        <v>0</v>
      </c>
      <c r="N130" s="231">
        <v>0</v>
      </c>
      <c r="O130" s="231">
        <v>0</v>
      </c>
      <c r="P130" s="231">
        <v>0</v>
      </c>
      <c r="Q130" s="231">
        <v>0</v>
      </c>
      <c r="R130" s="231">
        <v>0</v>
      </c>
      <c r="S130" s="231">
        <v>0</v>
      </c>
      <c r="T130" s="231">
        <v>0</v>
      </c>
      <c r="U130" s="231">
        <v>0</v>
      </c>
      <c r="V130" s="231">
        <v>0</v>
      </c>
      <c r="W130" s="231">
        <v>0</v>
      </c>
      <c r="DA130" s="73" t="s">
        <v>1109</v>
      </c>
    </row>
    <row r="131" spans="1:105" ht="12" customHeight="1" x14ac:dyDescent="0.25">
      <c r="A131" s="64" t="s">
        <v>73</v>
      </c>
      <c r="B131" s="231">
        <v>0</v>
      </c>
      <c r="C131" s="231">
        <v>0</v>
      </c>
      <c r="D131" s="231">
        <v>0</v>
      </c>
      <c r="E131" s="231">
        <v>0</v>
      </c>
      <c r="F131" s="231">
        <v>0</v>
      </c>
      <c r="G131" s="231">
        <v>1.6616647974877361</v>
      </c>
      <c r="H131" s="231">
        <v>0.58717056317411775</v>
      </c>
      <c r="I131" s="231">
        <v>6.2686728229685889</v>
      </c>
      <c r="J131" s="231">
        <v>5.102482966067412</v>
      </c>
      <c r="K131" s="231">
        <v>3.3296745582758378</v>
      </c>
      <c r="L131" s="231">
        <v>4.1257904689999316</v>
      </c>
      <c r="M131" s="231">
        <v>3.5400828912857292</v>
      </c>
      <c r="N131" s="231">
        <v>3.141647139346567</v>
      </c>
      <c r="O131" s="231">
        <v>5.7224727378337459</v>
      </c>
      <c r="P131" s="231">
        <v>5.7060912838023841</v>
      </c>
      <c r="Q131" s="231">
        <v>6.865431133278169</v>
      </c>
      <c r="R131" s="231">
        <v>7.5171990851288184</v>
      </c>
      <c r="S131" s="231">
        <v>5.9998780080821339</v>
      </c>
      <c r="T131" s="231">
        <v>6.1609228847632167</v>
      </c>
      <c r="U131" s="231">
        <v>8.412768061475445</v>
      </c>
      <c r="V131" s="231">
        <v>10.55662481654911</v>
      </c>
      <c r="W131" s="231">
        <v>8.8907157801101402</v>
      </c>
      <c r="DA131" s="73" t="s">
        <v>1110</v>
      </c>
    </row>
    <row r="132" spans="1:105" ht="12" customHeight="1" x14ac:dyDescent="0.25">
      <c r="A132" s="64" t="s">
        <v>79</v>
      </c>
      <c r="B132" s="231">
        <v>0</v>
      </c>
      <c r="C132" s="231">
        <v>0</v>
      </c>
      <c r="D132" s="231">
        <v>0</v>
      </c>
      <c r="E132" s="231">
        <v>0</v>
      </c>
      <c r="F132" s="231">
        <v>0</v>
      </c>
      <c r="G132" s="231">
        <v>0</v>
      </c>
      <c r="H132" s="231">
        <v>0</v>
      </c>
      <c r="I132" s="231">
        <v>0</v>
      </c>
      <c r="J132" s="231">
        <v>0</v>
      </c>
      <c r="K132" s="231">
        <v>0</v>
      </c>
      <c r="L132" s="231">
        <v>0</v>
      </c>
      <c r="M132" s="231">
        <v>36.925148487341822</v>
      </c>
      <c r="N132" s="231">
        <v>37.238738882633683</v>
      </c>
      <c r="O132" s="231">
        <v>41.026102385858628</v>
      </c>
      <c r="P132" s="231">
        <v>37.515351878582052</v>
      </c>
      <c r="Q132" s="231">
        <v>49.892361280370181</v>
      </c>
      <c r="R132" s="231">
        <v>47.577412517245371</v>
      </c>
      <c r="S132" s="231">
        <v>56.14374531714936</v>
      </c>
      <c r="T132" s="231">
        <v>64.225461282115674</v>
      </c>
      <c r="U132" s="231">
        <v>80.413634808871961</v>
      </c>
      <c r="V132" s="231">
        <v>68.539754527942179</v>
      </c>
      <c r="W132" s="231">
        <v>70.084073453806823</v>
      </c>
      <c r="DA132" s="73" t="s">
        <v>1111</v>
      </c>
    </row>
    <row r="133" spans="1:105" ht="12" customHeight="1" x14ac:dyDescent="0.25">
      <c r="A133" s="60" t="s">
        <v>1066</v>
      </c>
      <c r="B133" s="264">
        <v>0.25859178406777172</v>
      </c>
      <c r="C133" s="264">
        <v>0.25176429015650209</v>
      </c>
      <c r="D133" s="264">
        <v>0.26901351895606118</v>
      </c>
      <c r="E133" s="264">
        <v>0.25668382294279107</v>
      </c>
      <c r="F133" s="264">
        <v>0.28241651047730598</v>
      </c>
      <c r="G133" s="264">
        <v>0.31131071593376208</v>
      </c>
      <c r="H133" s="264">
        <v>0.37944766900656629</v>
      </c>
      <c r="I133" s="264">
        <v>0.34371322950607652</v>
      </c>
      <c r="J133" s="264">
        <v>0.33983278713583648</v>
      </c>
      <c r="K133" s="264">
        <v>0.35019638491866639</v>
      </c>
      <c r="L133" s="264">
        <v>0.3619432720871934</v>
      </c>
      <c r="M133" s="264">
        <v>0.1588688235943525</v>
      </c>
      <c r="N133" s="264">
        <v>0.15261185817561759</v>
      </c>
      <c r="O133" s="264">
        <v>0.15294525314365071</v>
      </c>
      <c r="P133" s="264">
        <v>0.15902309676687429</v>
      </c>
      <c r="Q133" s="264">
        <v>0.175396029230974</v>
      </c>
      <c r="R133" s="264">
        <v>0.13964987992211489</v>
      </c>
      <c r="S133" s="264">
        <v>0.15943650858816821</v>
      </c>
      <c r="T133" s="264">
        <v>0.19438960734600991</v>
      </c>
      <c r="U133" s="264">
        <v>0.22109211988689789</v>
      </c>
      <c r="V133" s="264">
        <v>0.1988201666590981</v>
      </c>
      <c r="W133" s="264">
        <v>0.18654599468888691</v>
      </c>
      <c r="DA133" s="72" t="s">
        <v>1112</v>
      </c>
    </row>
    <row r="134" spans="1:105" ht="12" customHeight="1" x14ac:dyDescent="0.25">
      <c r="A134" s="57" t="s">
        <v>1012</v>
      </c>
      <c r="B134" s="263">
        <v>102.4698423268399</v>
      </c>
      <c r="C134" s="263">
        <v>117.3002246225429</v>
      </c>
      <c r="D134" s="263">
        <v>116.2942026997187</v>
      </c>
      <c r="E134" s="263">
        <v>126.3849088035748</v>
      </c>
      <c r="F134" s="263">
        <v>113.4972194519035</v>
      </c>
      <c r="G134" s="263">
        <v>112.2574456389046</v>
      </c>
      <c r="H134" s="263">
        <v>113.22231630422471</v>
      </c>
      <c r="I134" s="263">
        <v>108.5839301967504</v>
      </c>
      <c r="J134" s="263">
        <v>95.154409106446167</v>
      </c>
      <c r="K134" s="263">
        <v>86.599232926669657</v>
      </c>
      <c r="L134" s="263">
        <v>80.839672660089491</v>
      </c>
      <c r="M134" s="263">
        <v>118.6256932828752</v>
      </c>
      <c r="N134" s="263">
        <v>116.0186029996382</v>
      </c>
      <c r="O134" s="263">
        <v>117.3294111625805</v>
      </c>
      <c r="P134" s="263">
        <v>109.8772854265664</v>
      </c>
      <c r="Q134" s="263">
        <v>112.5396480035359</v>
      </c>
      <c r="R134" s="263">
        <v>91.762782875700779</v>
      </c>
      <c r="S134" s="263">
        <v>90.663844170042438</v>
      </c>
      <c r="T134" s="263">
        <v>109.04025042666289</v>
      </c>
      <c r="U134" s="263">
        <v>127.8467556522755</v>
      </c>
      <c r="V134" s="263">
        <v>113.4911313727761</v>
      </c>
      <c r="W134" s="263">
        <v>100.6797305990131</v>
      </c>
      <c r="DA134" s="70" t="s">
        <v>1113</v>
      </c>
    </row>
    <row r="135" spans="1:105" ht="12" customHeight="1" x14ac:dyDescent="0.25">
      <c r="A135" s="60" t="s">
        <v>1014</v>
      </c>
      <c r="B135" s="264">
        <v>97.607989650888172</v>
      </c>
      <c r="C135" s="264">
        <v>113.94413642528851</v>
      </c>
      <c r="D135" s="264">
        <v>112.1745517693184</v>
      </c>
      <c r="E135" s="264">
        <v>123.5302035796158</v>
      </c>
      <c r="F135" s="264">
        <v>108.66156597311669</v>
      </c>
      <c r="G135" s="264">
        <v>105.57537838472869</v>
      </c>
      <c r="H135" s="264">
        <v>100.7579085979433</v>
      </c>
      <c r="I135" s="264">
        <v>98.6010993071705</v>
      </c>
      <c r="J135" s="264">
        <v>82.614565601028346</v>
      </c>
      <c r="K135" s="264">
        <v>68.706266610827569</v>
      </c>
      <c r="L135" s="264">
        <v>55.11872090108092</v>
      </c>
      <c r="M135" s="264">
        <v>117.83533750243529</v>
      </c>
      <c r="N135" s="264">
        <v>115.28915209309049</v>
      </c>
      <c r="O135" s="264">
        <v>116.6113805403718</v>
      </c>
      <c r="P135" s="264">
        <v>108.9241087854403</v>
      </c>
      <c r="Q135" s="264">
        <v>111.2728077312489</v>
      </c>
      <c r="R135" s="264">
        <v>90.774693813268698</v>
      </c>
      <c r="S135" s="264">
        <v>89.130849143563168</v>
      </c>
      <c r="T135" s="264">
        <v>107.2060437817676</v>
      </c>
      <c r="U135" s="264">
        <v>125.8784944521951</v>
      </c>
      <c r="V135" s="264">
        <v>111.5984422469291</v>
      </c>
      <c r="W135" s="264">
        <v>98.665555487634663</v>
      </c>
      <c r="DA135" s="72" t="s">
        <v>1114</v>
      </c>
    </row>
    <row r="136" spans="1:105" ht="12" customHeight="1" x14ac:dyDescent="0.25">
      <c r="A136" s="59" t="s">
        <v>30</v>
      </c>
      <c r="B136" s="232">
        <v>0</v>
      </c>
      <c r="C136" s="232">
        <v>0</v>
      </c>
      <c r="D136" s="232">
        <v>11.571300700588591</v>
      </c>
      <c r="E136" s="232">
        <v>11.99752311356751</v>
      </c>
      <c r="F136" s="232">
        <v>13.8441350478162</v>
      </c>
      <c r="G136" s="232">
        <v>14.02960796341104</v>
      </c>
      <c r="H136" s="232">
        <v>16.827688025308628</v>
      </c>
      <c r="I136" s="232">
        <v>18.014034903103319</v>
      </c>
      <c r="J136" s="232">
        <v>16.632902579971478</v>
      </c>
      <c r="K136" s="232">
        <v>8.8693917926712462</v>
      </c>
      <c r="L136" s="232">
        <v>11.35853126022497</v>
      </c>
      <c r="M136" s="232">
        <v>6.4769257897465993</v>
      </c>
      <c r="N136" s="232">
        <v>7.0526680252775131</v>
      </c>
      <c r="O136" s="232">
        <v>13.014961630365979</v>
      </c>
      <c r="P136" s="232">
        <v>12.533924682775471</v>
      </c>
      <c r="Q136" s="232">
        <v>12.53988808377448</v>
      </c>
      <c r="R136" s="232">
        <v>9.3115912136042489</v>
      </c>
      <c r="S136" s="232">
        <v>11.462877273647329</v>
      </c>
      <c r="T136" s="232">
        <v>13.067339414352899</v>
      </c>
      <c r="U136" s="232">
        <v>12.912876367407311</v>
      </c>
      <c r="V136" s="232">
        <v>8.5580767140387408</v>
      </c>
      <c r="W136" s="232">
        <v>10.007196255082359</v>
      </c>
      <c r="DA136" s="71" t="s">
        <v>1115</v>
      </c>
    </row>
    <row r="137" spans="1:105" ht="12" customHeight="1" x14ac:dyDescent="0.25">
      <c r="A137" s="59" t="s">
        <v>33</v>
      </c>
      <c r="B137" s="297">
        <v>14.707964591508601</v>
      </c>
      <c r="C137" s="297">
        <v>20.863830988314181</v>
      </c>
      <c r="D137" s="297">
        <v>12.47084379179754</v>
      </c>
      <c r="E137" s="297">
        <v>6.7664757297612006</v>
      </c>
      <c r="F137" s="297">
        <v>5.0326000354811784</v>
      </c>
      <c r="G137" s="297">
        <v>6.5311238029931706</v>
      </c>
      <c r="H137" s="297">
        <v>7.1456228466761011</v>
      </c>
      <c r="I137" s="297">
        <v>3.5453727164719959</v>
      </c>
      <c r="J137" s="297">
        <v>3.384800299084231</v>
      </c>
      <c r="K137" s="297">
        <v>3.4176872361780788</v>
      </c>
      <c r="L137" s="297">
        <v>3.8128544839986982</v>
      </c>
      <c r="M137" s="297">
        <v>2.7347287071597091</v>
      </c>
      <c r="N137" s="297">
        <v>4.3936448376592727</v>
      </c>
      <c r="O137" s="297">
        <v>3.479844154393843</v>
      </c>
      <c r="P137" s="297">
        <v>3.2576750435416879</v>
      </c>
      <c r="Q137" s="297">
        <v>1.0875828181539009</v>
      </c>
      <c r="R137" s="297">
        <v>1.127316220664309</v>
      </c>
      <c r="S137" s="297">
        <v>1.213433603388038</v>
      </c>
      <c r="T137" s="297">
        <v>1.2627192660457289</v>
      </c>
      <c r="U137" s="297">
        <v>1.414008896963771</v>
      </c>
      <c r="V137" s="297">
        <v>1.1843728217084939</v>
      </c>
      <c r="W137" s="297">
        <v>1.287781313998716</v>
      </c>
      <c r="DA137" s="122" t="s">
        <v>1116</v>
      </c>
    </row>
    <row r="138" spans="1:105" ht="12" customHeight="1" x14ac:dyDescent="0.25">
      <c r="A138" s="59" t="s">
        <v>160</v>
      </c>
      <c r="B138" s="297">
        <v>0</v>
      </c>
      <c r="C138" s="297">
        <v>0</v>
      </c>
      <c r="D138" s="297">
        <v>0</v>
      </c>
      <c r="E138" s="297">
        <v>0</v>
      </c>
      <c r="F138" s="297">
        <v>0</v>
      </c>
      <c r="G138" s="297">
        <v>0</v>
      </c>
      <c r="H138" s="297">
        <v>0</v>
      </c>
      <c r="I138" s="297">
        <v>0</v>
      </c>
      <c r="J138" s="297">
        <v>0</v>
      </c>
      <c r="K138" s="297">
        <v>0</v>
      </c>
      <c r="L138" s="297">
        <v>0</v>
      </c>
      <c r="M138" s="297">
        <v>0.48162155887403768</v>
      </c>
      <c r="N138" s="297">
        <v>0.42347111798342391</v>
      </c>
      <c r="O138" s="297">
        <v>0.45174431286805838</v>
      </c>
      <c r="P138" s="297">
        <v>0.8367248339478387</v>
      </c>
      <c r="Q138" s="297">
        <v>0.66633942405460167</v>
      </c>
      <c r="R138" s="297">
        <v>0.68318542046295894</v>
      </c>
      <c r="S138" s="297">
        <v>0.43390651129709601</v>
      </c>
      <c r="T138" s="297">
        <v>0.69839762307500275</v>
      </c>
      <c r="U138" s="297">
        <v>0.81158677334179463</v>
      </c>
      <c r="V138" s="297">
        <v>0.67607074448169224</v>
      </c>
      <c r="W138" s="297">
        <v>0.56158620168198081</v>
      </c>
      <c r="DA138" s="122" t="s">
        <v>1117</v>
      </c>
    </row>
    <row r="139" spans="1:105" ht="12" customHeight="1" x14ac:dyDescent="0.25">
      <c r="A139" s="59" t="s">
        <v>70</v>
      </c>
      <c r="B139" s="297">
        <v>10.50734006787936</v>
      </c>
      <c r="C139" s="297">
        <v>12.352311688691669</v>
      </c>
      <c r="D139" s="297">
        <v>10.26620920196504</v>
      </c>
      <c r="E139" s="297">
        <v>10.34665576021478</v>
      </c>
      <c r="F139" s="297">
        <v>12.770135949866379</v>
      </c>
      <c r="G139" s="297">
        <v>11.548072126835271</v>
      </c>
      <c r="H139" s="297">
        <v>14.421444430181049</v>
      </c>
      <c r="I139" s="297">
        <v>12.79660019699736</v>
      </c>
      <c r="J139" s="297">
        <v>5.9514461679499533</v>
      </c>
      <c r="K139" s="297">
        <v>8.9931232495252882</v>
      </c>
      <c r="L139" s="297">
        <v>9.946824311573117</v>
      </c>
      <c r="M139" s="297">
        <v>7.4217115297066334</v>
      </c>
      <c r="N139" s="297">
        <v>6.1540760406019608</v>
      </c>
      <c r="O139" s="297">
        <v>6.4658693275922934</v>
      </c>
      <c r="P139" s="297">
        <v>5.5037851774858781</v>
      </c>
      <c r="Q139" s="297">
        <v>5.6744919311635327</v>
      </c>
      <c r="R139" s="297">
        <v>2.6313285521845931</v>
      </c>
      <c r="S139" s="297">
        <v>0.14655376239875911</v>
      </c>
      <c r="T139" s="297">
        <v>0.3660266852788075</v>
      </c>
      <c r="U139" s="297">
        <v>0.6062827713267277</v>
      </c>
      <c r="V139" s="297">
        <v>0.93281442269988779</v>
      </c>
      <c r="W139" s="297">
        <v>0.42269370609924928</v>
      </c>
      <c r="DA139" s="122" t="s">
        <v>1118</v>
      </c>
    </row>
    <row r="140" spans="1:105" ht="12" customHeight="1" x14ac:dyDescent="0.25">
      <c r="A140" s="59" t="s">
        <v>162</v>
      </c>
      <c r="B140" s="297">
        <v>72.392684991500218</v>
      </c>
      <c r="C140" s="297">
        <v>80.727993748282643</v>
      </c>
      <c r="D140" s="297">
        <v>77.866198074967215</v>
      </c>
      <c r="E140" s="297">
        <v>94.419548976072349</v>
      </c>
      <c r="F140" s="297">
        <v>77.01469493995296</v>
      </c>
      <c r="G140" s="297">
        <v>73.466574491489226</v>
      </c>
      <c r="H140" s="297">
        <v>62.363153295777522</v>
      </c>
      <c r="I140" s="297">
        <v>64.245091490597829</v>
      </c>
      <c r="J140" s="297">
        <v>56.645416554022681</v>
      </c>
      <c r="K140" s="297">
        <v>47.42606433245296</v>
      </c>
      <c r="L140" s="297">
        <v>30.000510845284129</v>
      </c>
      <c r="M140" s="297">
        <v>100.72034991694829</v>
      </c>
      <c r="N140" s="297">
        <v>97.265292071568311</v>
      </c>
      <c r="O140" s="297">
        <v>93.198961115151633</v>
      </c>
      <c r="P140" s="297">
        <v>86.791999047689373</v>
      </c>
      <c r="Q140" s="297">
        <v>91.304505474102413</v>
      </c>
      <c r="R140" s="297">
        <v>77.021272406352594</v>
      </c>
      <c r="S140" s="297">
        <v>75.874077992831943</v>
      </c>
      <c r="T140" s="297">
        <v>91.811560793015175</v>
      </c>
      <c r="U140" s="297">
        <v>110.13373964315549</v>
      </c>
      <c r="V140" s="297">
        <v>100.2471075440003</v>
      </c>
      <c r="W140" s="297">
        <v>86.386298010772364</v>
      </c>
      <c r="DA140" s="122" t="s">
        <v>1119</v>
      </c>
    </row>
    <row r="141" spans="1:105" ht="12" customHeight="1" x14ac:dyDescent="0.25">
      <c r="A141" s="60" t="s">
        <v>1021</v>
      </c>
      <c r="B141" s="264">
        <v>4.8618526759517326</v>
      </c>
      <c r="C141" s="264">
        <v>3.3560881972543708</v>
      </c>
      <c r="D141" s="264">
        <v>4.1196509304003586</v>
      </c>
      <c r="E141" s="264">
        <v>2.8547052239589821</v>
      </c>
      <c r="F141" s="264">
        <v>4.8356534787867664</v>
      </c>
      <c r="G141" s="264">
        <v>6.6820672541759203</v>
      </c>
      <c r="H141" s="264">
        <v>12.46440770628142</v>
      </c>
      <c r="I141" s="264">
        <v>9.9828308895798603</v>
      </c>
      <c r="J141" s="264">
        <v>12.539843505417821</v>
      </c>
      <c r="K141" s="264">
        <v>17.892966315842092</v>
      </c>
      <c r="L141" s="264">
        <v>25.72095175900856</v>
      </c>
      <c r="M141" s="264">
        <v>0.79035578043986288</v>
      </c>
      <c r="N141" s="264">
        <v>0.72945090654776557</v>
      </c>
      <c r="O141" s="264">
        <v>0.71803062220865033</v>
      </c>
      <c r="P141" s="264">
        <v>0.95317664112615363</v>
      </c>
      <c r="Q141" s="264">
        <v>1.2668402722869749</v>
      </c>
      <c r="R141" s="264">
        <v>0.98808906243207972</v>
      </c>
      <c r="S141" s="264">
        <v>1.532995026479274</v>
      </c>
      <c r="T141" s="264">
        <v>1.8342066448952861</v>
      </c>
      <c r="U141" s="264">
        <v>1.9682612000804249</v>
      </c>
      <c r="V141" s="264">
        <v>1.89268912584699</v>
      </c>
      <c r="W141" s="264">
        <v>2.014175111378389</v>
      </c>
      <c r="DA141" s="72" t="s">
        <v>1120</v>
      </c>
    </row>
    <row r="142" spans="1:105" ht="12" customHeight="1" x14ac:dyDescent="0.25">
      <c r="A142" s="57" t="s">
        <v>1023</v>
      </c>
      <c r="B142" s="263">
        <f t="shared" ref="B142:W142" si="5">B143+B144+B155</f>
        <v>77.360414511803171</v>
      </c>
      <c r="C142" s="263">
        <f t="shared" si="5"/>
        <v>85.81200366253691</v>
      </c>
      <c r="D142" s="263">
        <f t="shared" si="5"/>
        <v>85.930999077950247</v>
      </c>
      <c r="E142" s="263">
        <f t="shared" si="5"/>
        <v>92.235156692399329</v>
      </c>
      <c r="F142" s="263">
        <f t="shared" si="5"/>
        <v>85.05788310313703</v>
      </c>
      <c r="G142" s="263">
        <f t="shared" si="5"/>
        <v>86.574340071344622</v>
      </c>
      <c r="H142" s="263">
        <f t="shared" si="5"/>
        <v>94.086494469655946</v>
      </c>
      <c r="I142" s="263">
        <f t="shared" si="5"/>
        <v>87.977464224985766</v>
      </c>
      <c r="J142" s="263">
        <f t="shared" si="5"/>
        <v>81.49789192088312</v>
      </c>
      <c r="K142" s="263">
        <f t="shared" si="5"/>
        <v>79.609927804831486</v>
      </c>
      <c r="L142" s="263">
        <f t="shared" si="5"/>
        <v>80.681024265420362</v>
      </c>
      <c r="M142" s="263">
        <f t="shared" si="5"/>
        <v>87.303034882948495</v>
      </c>
      <c r="N142" s="263">
        <f t="shared" si="5"/>
        <v>85.340437985641543</v>
      </c>
      <c r="O142" s="263">
        <f t="shared" si="5"/>
        <v>86.000562053981639</v>
      </c>
      <c r="P142" s="263">
        <f t="shared" si="5"/>
        <v>80.315861707798021</v>
      </c>
      <c r="Q142" s="263">
        <f t="shared" si="5"/>
        <v>82.736537956257294</v>
      </c>
      <c r="R142" s="263">
        <f t="shared" si="5"/>
        <v>67.723869099489377</v>
      </c>
      <c r="S142" s="263">
        <f t="shared" si="5"/>
        <v>67.381251404464521</v>
      </c>
      <c r="T142" s="263">
        <f t="shared" si="5"/>
        <v>81.232845913657584</v>
      </c>
      <c r="U142" s="263">
        <f t="shared" si="5"/>
        <v>95.702565752504029</v>
      </c>
      <c r="V142" s="263">
        <f t="shared" si="5"/>
        <v>85.03382205563554</v>
      </c>
      <c r="W142" s="263">
        <f t="shared" si="5"/>
        <v>75.474138704899687</v>
      </c>
      <c r="DA142" s="70"/>
    </row>
    <row r="143" spans="1:105" ht="12" customHeight="1" x14ac:dyDescent="0.25">
      <c r="A143" s="60" t="s">
        <v>1024</v>
      </c>
      <c r="B143" s="264">
        <v>34.489611227907957</v>
      </c>
      <c r="C143" s="264">
        <v>44.498874820675489</v>
      </c>
      <c r="D143" s="264">
        <v>41.531285312420643</v>
      </c>
      <c r="E143" s="264">
        <v>52.33997230194224</v>
      </c>
      <c r="F143" s="264">
        <v>39.036759401466547</v>
      </c>
      <c r="G143" s="264">
        <v>34.242051619912559</v>
      </c>
      <c r="H143" s="264">
        <v>24.383732317263789</v>
      </c>
      <c r="I143" s="264">
        <v>26.470925335725571</v>
      </c>
      <c r="J143" s="264">
        <v>19.900977615033341</v>
      </c>
      <c r="K143" s="264">
        <v>13.441659593954199</v>
      </c>
      <c r="L143" s="264">
        <v>7.0073397251867826</v>
      </c>
      <c r="M143" s="264">
        <v>59.108234608883023</v>
      </c>
      <c r="N143" s="264">
        <v>57.941016466825189</v>
      </c>
      <c r="O143" s="264">
        <v>58.031206807675119</v>
      </c>
      <c r="P143" s="264">
        <v>52.400036269666799</v>
      </c>
      <c r="Q143" s="264">
        <v>52.318186169842328</v>
      </c>
      <c r="R143" s="264">
        <v>43.146137984129957</v>
      </c>
      <c r="S143" s="264">
        <v>40.132052934509836</v>
      </c>
      <c r="T143" s="264">
        <v>48.643534382757629</v>
      </c>
      <c r="U143" s="264">
        <v>58.099938456197833</v>
      </c>
      <c r="V143" s="264">
        <v>51.158972723743553</v>
      </c>
      <c r="W143" s="264">
        <v>43.714806883758321</v>
      </c>
      <c r="DA143" s="72" t="s">
        <v>1121</v>
      </c>
    </row>
    <row r="144" spans="1:105" ht="12" customHeight="1" x14ac:dyDescent="0.25">
      <c r="A144" s="60" t="s">
        <v>1026</v>
      </c>
      <c r="B144" s="264">
        <v>19.70777118187727</v>
      </c>
      <c r="C144" s="264">
        <v>22.813703593857451</v>
      </c>
      <c r="D144" s="264">
        <v>22.426842043539029</v>
      </c>
      <c r="E144" s="264">
        <v>24.070580908175319</v>
      </c>
      <c r="F144" s="264">
        <v>21.510445376262179</v>
      </c>
      <c r="G144" s="264">
        <v>21.187826710980868</v>
      </c>
      <c r="H144" s="264">
        <v>20.96744891995743</v>
      </c>
      <c r="I144" s="264">
        <v>20.374249248748662</v>
      </c>
      <c r="J144" s="264">
        <v>17.541250127029439</v>
      </c>
      <c r="K144" s="264">
        <v>15.45540267397044</v>
      </c>
      <c r="L144" s="264">
        <v>13.59622520628845</v>
      </c>
      <c r="M144" s="264">
        <v>23.55655835639465</v>
      </c>
      <c r="N144" s="264">
        <v>23.054076320353801</v>
      </c>
      <c r="O144" s="264">
        <v>23.498470267218519</v>
      </c>
      <c r="P144" s="264">
        <v>22.16109100241836</v>
      </c>
      <c r="Q144" s="264">
        <v>23.159259272983309</v>
      </c>
      <c r="R144" s="264">
        <v>19.042607415586851</v>
      </c>
      <c r="S144" s="264">
        <v>19.14073255135483</v>
      </c>
      <c r="T144" s="264">
        <v>22.871331221514541</v>
      </c>
      <c r="U144" s="264">
        <v>27.219264762634001</v>
      </c>
      <c r="V144" s="264">
        <v>24.21591415301587</v>
      </c>
      <c r="W144" s="264">
        <v>21.566826985131499</v>
      </c>
      <c r="DA144" s="72" t="s">
        <v>1122</v>
      </c>
    </row>
    <row r="145" spans="1:105" ht="12" customHeight="1" x14ac:dyDescent="0.25">
      <c r="A145" s="64" t="s">
        <v>30</v>
      </c>
      <c r="B145" s="231">
        <v>0</v>
      </c>
      <c r="C145" s="231">
        <v>0</v>
      </c>
      <c r="D145" s="231">
        <v>2.0922548094603921</v>
      </c>
      <c r="E145" s="231">
        <v>2.2662135509752681</v>
      </c>
      <c r="F145" s="231">
        <v>2.6721856252166809</v>
      </c>
      <c r="G145" s="231">
        <v>2.7352983033168838</v>
      </c>
      <c r="H145" s="231">
        <v>3.426195192191801</v>
      </c>
      <c r="I145" s="231">
        <v>3.5251812303715262</v>
      </c>
      <c r="J145" s="231">
        <v>3.357286885652778</v>
      </c>
      <c r="K145" s="231">
        <v>1.8808876644177679</v>
      </c>
      <c r="L145" s="231">
        <v>2.634688483229005</v>
      </c>
      <c r="M145" s="231">
        <v>1.0305070487867241</v>
      </c>
      <c r="N145" s="231">
        <v>1.118174081678843</v>
      </c>
      <c r="O145" s="231">
        <v>2.0061505968481161</v>
      </c>
      <c r="P145" s="231">
        <v>1.896893895428486</v>
      </c>
      <c r="Q145" s="231">
        <v>1.782444573957743</v>
      </c>
      <c r="R145" s="231">
        <v>1.286647032782011</v>
      </c>
      <c r="S145" s="231">
        <v>1.5069955135436539</v>
      </c>
      <c r="T145" s="231">
        <v>1.752778223125331</v>
      </c>
      <c r="U145" s="231">
        <v>1.650413510069028</v>
      </c>
      <c r="V145" s="231">
        <v>1.087859891922424</v>
      </c>
      <c r="W145" s="231">
        <v>1.257795672865043</v>
      </c>
      <c r="DA145" s="73" t="s">
        <v>1123</v>
      </c>
    </row>
    <row r="146" spans="1:105" ht="12" customHeight="1" x14ac:dyDescent="0.25">
      <c r="A146" s="64" t="s">
        <v>32</v>
      </c>
      <c r="B146" s="231">
        <v>1.850185796274826</v>
      </c>
      <c r="C146" s="231">
        <v>2.8627047140162092</v>
      </c>
      <c r="D146" s="231">
        <v>2.1440966969867712</v>
      </c>
      <c r="E146" s="231">
        <v>0.73694623567531403</v>
      </c>
      <c r="F146" s="231">
        <v>0.53666307754794573</v>
      </c>
      <c r="G146" s="231">
        <v>0.41732514010136318</v>
      </c>
      <c r="H146" s="231">
        <v>0.3866360965342977</v>
      </c>
      <c r="I146" s="231">
        <v>0.37391317521246642</v>
      </c>
      <c r="J146" s="231">
        <v>0.2919696982066815</v>
      </c>
      <c r="K146" s="231">
        <v>0.5107356793330724</v>
      </c>
      <c r="L146" s="231">
        <v>0.34705646537051521</v>
      </c>
      <c r="M146" s="231">
        <v>0.24497795744540979</v>
      </c>
      <c r="N146" s="231">
        <v>0.2233793926074904</v>
      </c>
      <c r="O146" s="231">
        <v>0.25485887966247578</v>
      </c>
      <c r="P146" s="231">
        <v>0.80387005422462554</v>
      </c>
      <c r="Q146" s="231">
        <v>0.90684966044064919</v>
      </c>
      <c r="R146" s="231">
        <v>0.25336471223954632</v>
      </c>
      <c r="S146" s="231">
        <v>0.3749919490269143</v>
      </c>
      <c r="T146" s="231">
        <v>0.52922023314889144</v>
      </c>
      <c r="U146" s="231">
        <v>1.0913617727665259</v>
      </c>
      <c r="V146" s="231">
        <v>1.113708422042577</v>
      </c>
      <c r="W146" s="231">
        <v>0.28374090536626928</v>
      </c>
      <c r="DA146" s="73" t="s">
        <v>1124</v>
      </c>
    </row>
    <row r="147" spans="1:105" ht="12" customHeight="1" x14ac:dyDescent="0.25">
      <c r="A147" s="64" t="s">
        <v>33</v>
      </c>
      <c r="B147" s="231">
        <v>2.687442056445855</v>
      </c>
      <c r="C147" s="231">
        <v>3.653143388821813</v>
      </c>
      <c r="D147" s="231">
        <v>2.2549049218028232</v>
      </c>
      <c r="E147" s="231">
        <v>1.278120395849806</v>
      </c>
      <c r="F147" s="231">
        <v>0.97138907023296417</v>
      </c>
      <c r="G147" s="231">
        <v>1.2733479013576301</v>
      </c>
      <c r="H147" s="231">
        <v>1.4548818949861959</v>
      </c>
      <c r="I147" s="231">
        <v>0.69379688792683081</v>
      </c>
      <c r="J147" s="231">
        <v>0.68320881457892635</v>
      </c>
      <c r="K147" s="231">
        <v>0.72477187992496617</v>
      </c>
      <c r="L147" s="231">
        <v>0.88441749792045476</v>
      </c>
      <c r="M147" s="231">
        <v>0.43510722536126822</v>
      </c>
      <c r="N147" s="231">
        <v>0.69659592142497506</v>
      </c>
      <c r="O147" s="231">
        <v>0.53638970482922033</v>
      </c>
      <c r="P147" s="231">
        <v>0.49301907102377718</v>
      </c>
      <c r="Q147" s="231">
        <v>0.15459117976151759</v>
      </c>
      <c r="R147" s="231">
        <v>0.15576908790901839</v>
      </c>
      <c r="S147" s="231">
        <v>0.15952705002720799</v>
      </c>
      <c r="T147" s="231">
        <v>0.16937394532009689</v>
      </c>
      <c r="U147" s="231">
        <v>0.18072653377191589</v>
      </c>
      <c r="V147" s="231">
        <v>0.15055154713746649</v>
      </c>
      <c r="W147" s="231">
        <v>0.1618600977792769</v>
      </c>
      <c r="DA147" s="73" t="s">
        <v>1125</v>
      </c>
    </row>
    <row r="148" spans="1:105" ht="12" customHeight="1" x14ac:dyDescent="0.25">
      <c r="A148" s="64" t="s">
        <v>160</v>
      </c>
      <c r="B148" s="231">
        <v>0</v>
      </c>
      <c r="C148" s="231">
        <v>0</v>
      </c>
      <c r="D148" s="231">
        <v>0</v>
      </c>
      <c r="E148" s="231">
        <v>0</v>
      </c>
      <c r="F148" s="231">
        <v>0</v>
      </c>
      <c r="G148" s="231">
        <v>0</v>
      </c>
      <c r="H148" s="231">
        <v>0</v>
      </c>
      <c r="I148" s="231">
        <v>0</v>
      </c>
      <c r="J148" s="231">
        <v>0</v>
      </c>
      <c r="K148" s="231">
        <v>0</v>
      </c>
      <c r="L148" s="231">
        <v>0</v>
      </c>
      <c r="M148" s="231">
        <v>7.6628083658615398E-2</v>
      </c>
      <c r="N148" s="231">
        <v>6.7139758566758273E-2</v>
      </c>
      <c r="O148" s="231">
        <v>6.9632715686885449E-2</v>
      </c>
      <c r="P148" s="231">
        <v>0.12663058617626929</v>
      </c>
      <c r="Q148" s="231">
        <v>9.4714807890275338E-2</v>
      </c>
      <c r="R148" s="231">
        <v>9.440046001958817E-2</v>
      </c>
      <c r="S148" s="231">
        <v>5.7044592750319333E-2</v>
      </c>
      <c r="T148" s="231">
        <v>9.367906549238264E-2</v>
      </c>
      <c r="U148" s="231">
        <v>0.10373008593944801</v>
      </c>
      <c r="V148" s="231">
        <v>8.5938730347823886E-2</v>
      </c>
      <c r="W148" s="231">
        <v>7.0585274477611148E-2</v>
      </c>
      <c r="DA148" s="73" t="s">
        <v>1126</v>
      </c>
    </row>
    <row r="149" spans="1:105" ht="12" customHeight="1" x14ac:dyDescent="0.25">
      <c r="A149" s="64" t="s">
        <v>70</v>
      </c>
      <c r="B149" s="231">
        <v>1.9199031534315969</v>
      </c>
      <c r="C149" s="231">
        <v>2.1628226286670329</v>
      </c>
      <c r="D149" s="231">
        <v>1.856275809740672</v>
      </c>
      <c r="E149" s="231">
        <v>1.9543810225761491</v>
      </c>
      <c r="F149" s="231">
        <v>2.4648830424894301</v>
      </c>
      <c r="G149" s="231">
        <v>2.251482876605885</v>
      </c>
      <c r="H149" s="231">
        <v>2.936272855595762</v>
      </c>
      <c r="I149" s="231">
        <v>2.5041771635100152</v>
      </c>
      <c r="J149" s="231">
        <v>1.201276330108892</v>
      </c>
      <c r="K149" s="231">
        <v>1.9071267771255309</v>
      </c>
      <c r="L149" s="231">
        <v>2.3072334668985102</v>
      </c>
      <c r="M149" s="231">
        <v>1.180826567062397</v>
      </c>
      <c r="N149" s="231">
        <v>0.97570569047323008</v>
      </c>
      <c r="O149" s="231">
        <v>0.99666122567942173</v>
      </c>
      <c r="P149" s="231">
        <v>0.83294712304038898</v>
      </c>
      <c r="Q149" s="231">
        <v>0.80658354246053243</v>
      </c>
      <c r="R149" s="231">
        <v>0.36358888575311782</v>
      </c>
      <c r="S149" s="231">
        <v>1.926705286600346E-2</v>
      </c>
      <c r="T149" s="231">
        <v>4.9096727550733313E-2</v>
      </c>
      <c r="U149" s="231">
        <v>7.7489882830856033E-2</v>
      </c>
      <c r="V149" s="231">
        <v>0.1185747021170467</v>
      </c>
      <c r="W149" s="231">
        <v>5.3127999184477713E-2</v>
      </c>
      <c r="DA149" s="73" t="s">
        <v>1127</v>
      </c>
    </row>
    <row r="150" spans="1:105" ht="12" customHeight="1" x14ac:dyDescent="0.25">
      <c r="A150" s="64" t="s">
        <v>34</v>
      </c>
      <c r="B150" s="231">
        <v>2.263515840565155E-2</v>
      </c>
      <c r="C150" s="231">
        <v>0</v>
      </c>
      <c r="D150" s="231">
        <v>0</v>
      </c>
      <c r="E150" s="231">
        <v>0</v>
      </c>
      <c r="F150" s="231">
        <v>0</v>
      </c>
      <c r="G150" s="231">
        <v>0</v>
      </c>
      <c r="H150" s="231">
        <v>0</v>
      </c>
      <c r="I150" s="231">
        <v>0</v>
      </c>
      <c r="J150" s="231">
        <v>0</v>
      </c>
      <c r="K150" s="231">
        <v>0</v>
      </c>
      <c r="L150" s="231">
        <v>0</v>
      </c>
      <c r="M150" s="231">
        <v>1.2543848487354179E-2</v>
      </c>
      <c r="N150" s="231">
        <v>1.065398969153751E-2</v>
      </c>
      <c r="O150" s="231">
        <v>1.133612277605996E-2</v>
      </c>
      <c r="P150" s="231">
        <v>1.166226846210975E-2</v>
      </c>
      <c r="Q150" s="231">
        <v>5.2606993903946409E-2</v>
      </c>
      <c r="R150" s="231">
        <v>5.0059407188423923E-2</v>
      </c>
      <c r="S150" s="231">
        <v>5.8950664224674612E-2</v>
      </c>
      <c r="T150" s="231">
        <v>4.6100541095689243E-2</v>
      </c>
      <c r="U150" s="231">
        <v>4.9328415554210747E-2</v>
      </c>
      <c r="V150" s="231">
        <v>2.07960844206217E-2</v>
      </c>
      <c r="W150" s="231">
        <v>0</v>
      </c>
      <c r="DA150" s="73" t="s">
        <v>1128</v>
      </c>
    </row>
    <row r="151" spans="1:105" ht="12" customHeight="1" x14ac:dyDescent="0.25">
      <c r="A151" s="64" t="s">
        <v>162</v>
      </c>
      <c r="B151" s="231">
        <v>13.227605017319339</v>
      </c>
      <c r="C151" s="231">
        <v>14.1350328623524</v>
      </c>
      <c r="D151" s="231">
        <v>14.07930980554837</v>
      </c>
      <c r="E151" s="231">
        <v>17.83491970309878</v>
      </c>
      <c r="F151" s="231">
        <v>14.865324560775161</v>
      </c>
      <c r="G151" s="231">
        <v>14.32349336354627</v>
      </c>
      <c r="H151" s="231">
        <v>12.69742674516896</v>
      </c>
      <c r="I151" s="231">
        <v>12.572174523051549</v>
      </c>
      <c r="J151" s="231">
        <v>11.433657668274821</v>
      </c>
      <c r="K151" s="231">
        <v>10.057408834786459</v>
      </c>
      <c r="L151" s="231">
        <v>6.9588222811732958</v>
      </c>
      <c r="M151" s="231">
        <v>16.025045510015229</v>
      </c>
      <c r="N151" s="231">
        <v>15.421047503093099</v>
      </c>
      <c r="O151" s="231">
        <v>14.365862672276521</v>
      </c>
      <c r="P151" s="231">
        <v>13.13516853917624</v>
      </c>
      <c r="Q151" s="231">
        <v>12.978203575101039</v>
      </c>
      <c r="R151" s="231">
        <v>10.642562514765951</v>
      </c>
      <c r="S151" s="231">
        <v>9.9749733334689221</v>
      </c>
      <c r="T151" s="231">
        <v>12.31507801904857</v>
      </c>
      <c r="U151" s="231">
        <v>14.076353451371601</v>
      </c>
      <c r="V151" s="231">
        <v>12.742910728932509</v>
      </c>
      <c r="W151" s="231">
        <v>10.857817620754281</v>
      </c>
      <c r="DA151" s="73" t="s">
        <v>1129</v>
      </c>
    </row>
    <row r="152" spans="1:105" ht="12" customHeight="1" x14ac:dyDescent="0.25">
      <c r="A152" s="64" t="s">
        <v>36</v>
      </c>
      <c r="B152" s="231">
        <v>0</v>
      </c>
      <c r="C152" s="231">
        <v>0</v>
      </c>
      <c r="D152" s="231">
        <v>0</v>
      </c>
      <c r="E152" s="231">
        <v>0</v>
      </c>
      <c r="F152" s="231">
        <v>0</v>
      </c>
      <c r="G152" s="231">
        <v>0</v>
      </c>
      <c r="H152" s="231">
        <v>0</v>
      </c>
      <c r="I152" s="231">
        <v>0</v>
      </c>
      <c r="J152" s="231">
        <v>0</v>
      </c>
      <c r="K152" s="231">
        <v>0</v>
      </c>
      <c r="L152" s="231">
        <v>0</v>
      </c>
      <c r="M152" s="231">
        <v>0</v>
      </c>
      <c r="N152" s="231">
        <v>0</v>
      </c>
      <c r="O152" s="231">
        <v>0</v>
      </c>
      <c r="P152" s="231">
        <v>0</v>
      </c>
      <c r="Q152" s="231">
        <v>0</v>
      </c>
      <c r="R152" s="231">
        <v>0</v>
      </c>
      <c r="S152" s="231">
        <v>0</v>
      </c>
      <c r="T152" s="231">
        <v>0</v>
      </c>
      <c r="U152" s="231">
        <v>0</v>
      </c>
      <c r="V152" s="231">
        <v>0</v>
      </c>
      <c r="W152" s="231">
        <v>0</v>
      </c>
      <c r="DA152" s="73" t="s">
        <v>1130</v>
      </c>
    </row>
    <row r="153" spans="1:105" ht="12" customHeight="1" x14ac:dyDescent="0.25">
      <c r="A153" s="64" t="s">
        <v>73</v>
      </c>
      <c r="B153" s="231">
        <v>0</v>
      </c>
      <c r="C153" s="231">
        <v>0</v>
      </c>
      <c r="D153" s="231">
        <v>0</v>
      </c>
      <c r="E153" s="231">
        <v>0</v>
      </c>
      <c r="F153" s="231">
        <v>0</v>
      </c>
      <c r="G153" s="231">
        <v>0.18687912605283791</v>
      </c>
      <c r="H153" s="231">
        <v>6.603613548041215E-2</v>
      </c>
      <c r="I153" s="231">
        <v>0.70500626867627436</v>
      </c>
      <c r="J153" s="231">
        <v>0.57385073020734056</v>
      </c>
      <c r="K153" s="231">
        <v>0.37447183838264481</v>
      </c>
      <c r="L153" s="231">
        <v>0.46400701169666919</v>
      </c>
      <c r="M153" s="231">
        <v>0.39813541087125498</v>
      </c>
      <c r="N153" s="231">
        <v>0.35332533532342458</v>
      </c>
      <c r="O153" s="231">
        <v>0.64357787787548881</v>
      </c>
      <c r="P153" s="231">
        <v>0.64173553770105385</v>
      </c>
      <c r="Q153" s="231">
        <v>0.77212069010713802</v>
      </c>
      <c r="R153" s="231">
        <v>0.84542177069526203</v>
      </c>
      <c r="S153" s="231">
        <v>0.6747762606930392</v>
      </c>
      <c r="T153" s="231">
        <v>0.6928881722259489</v>
      </c>
      <c r="U153" s="231">
        <v>0.94614193271152902</v>
      </c>
      <c r="V153" s="231">
        <v>1.187250775708244</v>
      </c>
      <c r="W153" s="231">
        <v>0.99989432133553979</v>
      </c>
      <c r="DA153" s="73" t="s">
        <v>1131</v>
      </c>
    </row>
    <row r="154" spans="1:105" ht="12" customHeight="1" x14ac:dyDescent="0.25">
      <c r="A154" s="64" t="s">
        <v>79</v>
      </c>
      <c r="B154" s="231">
        <v>0</v>
      </c>
      <c r="C154" s="231">
        <v>0</v>
      </c>
      <c r="D154" s="231">
        <v>0</v>
      </c>
      <c r="E154" s="231">
        <v>0</v>
      </c>
      <c r="F154" s="231">
        <v>0</v>
      </c>
      <c r="G154" s="231">
        <v>0</v>
      </c>
      <c r="H154" s="231">
        <v>0</v>
      </c>
      <c r="I154" s="231">
        <v>0</v>
      </c>
      <c r="J154" s="231">
        <v>0</v>
      </c>
      <c r="K154" s="231">
        <v>0</v>
      </c>
      <c r="L154" s="231">
        <v>0</v>
      </c>
      <c r="M154" s="231">
        <v>4.1527867047063918</v>
      </c>
      <c r="N154" s="231">
        <v>4.188054647494436</v>
      </c>
      <c r="O154" s="231">
        <v>4.6140004715843386</v>
      </c>
      <c r="P154" s="231">
        <v>4.2191639271854076</v>
      </c>
      <c r="Q154" s="231">
        <v>5.6111442493604642</v>
      </c>
      <c r="R154" s="231">
        <v>5.3507935442339338</v>
      </c>
      <c r="S154" s="231">
        <v>6.3142061347540936</v>
      </c>
      <c r="T154" s="231">
        <v>7.2231162945068901</v>
      </c>
      <c r="U154" s="231">
        <v>9.043719177618895</v>
      </c>
      <c r="V154" s="231">
        <v>7.7083232703871518</v>
      </c>
      <c r="W154" s="231">
        <v>7.8820050933690036</v>
      </c>
      <c r="DA154" s="73" t="s">
        <v>1132</v>
      </c>
    </row>
    <row r="155" spans="1:105" ht="12" customHeight="1" x14ac:dyDescent="0.25">
      <c r="A155" s="60" t="s">
        <v>1038</v>
      </c>
      <c r="B155" s="264">
        <v>23.16303210201794</v>
      </c>
      <c r="C155" s="264">
        <v>18.49942524800398</v>
      </c>
      <c r="D155" s="264">
        <v>21.972871721990579</v>
      </c>
      <c r="E155" s="264">
        <v>15.82460348228177</v>
      </c>
      <c r="F155" s="264">
        <v>24.51067832540831</v>
      </c>
      <c r="G155" s="264">
        <v>31.144461740451192</v>
      </c>
      <c r="H155" s="264">
        <v>48.73531323243472</v>
      </c>
      <c r="I155" s="264">
        <v>41.132289640511537</v>
      </c>
      <c r="J155" s="264">
        <v>44.055664178820329</v>
      </c>
      <c r="K155" s="264">
        <v>50.712865536906847</v>
      </c>
      <c r="L155" s="264">
        <v>60.077459333945129</v>
      </c>
      <c r="M155" s="264">
        <v>4.6382419176708236</v>
      </c>
      <c r="N155" s="264">
        <v>4.3453451984625469</v>
      </c>
      <c r="O155" s="264">
        <v>4.4708849790880016</v>
      </c>
      <c r="P155" s="264">
        <v>5.7547344357128649</v>
      </c>
      <c r="Q155" s="264">
        <v>7.2590925134316562</v>
      </c>
      <c r="R155" s="264">
        <v>5.5351236997725728</v>
      </c>
      <c r="S155" s="264">
        <v>8.1084659185998564</v>
      </c>
      <c r="T155" s="264">
        <v>9.717980309385414</v>
      </c>
      <c r="U155" s="264">
        <v>10.3833625336722</v>
      </c>
      <c r="V155" s="264">
        <v>9.6589351788761171</v>
      </c>
      <c r="W155" s="264">
        <v>10.19250483600986</v>
      </c>
      <c r="DA155" s="72" t="s">
        <v>1133</v>
      </c>
    </row>
    <row r="156" spans="1:105" ht="12" customHeight="1" x14ac:dyDescent="0.25">
      <c r="A156" s="132" t="s">
        <v>1040</v>
      </c>
      <c r="B156" s="318">
        <v>50.078816587014323</v>
      </c>
      <c r="C156" s="318">
        <v>48.756605919865571</v>
      </c>
      <c r="D156" s="318">
        <v>52.097087012235392</v>
      </c>
      <c r="E156" s="318">
        <v>49.709321339601409</v>
      </c>
      <c r="F156" s="318">
        <v>54.692706809397301</v>
      </c>
      <c r="G156" s="318">
        <v>60.288351004737038</v>
      </c>
      <c r="H156" s="318">
        <v>73.483735336192396</v>
      </c>
      <c r="I156" s="318">
        <v>66.563413222958545</v>
      </c>
      <c r="J156" s="318">
        <v>65.811927778684733</v>
      </c>
      <c r="K156" s="318">
        <v>67.818939387421352</v>
      </c>
      <c r="L156" s="318">
        <v>70.093838453150539</v>
      </c>
      <c r="M156" s="318">
        <v>30.766494406841701</v>
      </c>
      <c r="N156" s="318">
        <v>29.5547721368333</v>
      </c>
      <c r="O156" s="318">
        <v>29.619337318265298</v>
      </c>
      <c r="P156" s="318">
        <v>30.796370908675911</v>
      </c>
      <c r="Q156" s="318">
        <v>32.514474751953429</v>
      </c>
      <c r="R156" s="318">
        <v>33.06987249002286</v>
      </c>
      <c r="S156" s="318">
        <v>37.130773350276158</v>
      </c>
      <c r="T156" s="318">
        <v>36.370922356944682</v>
      </c>
      <c r="U156" s="318">
        <v>35.943491451519947</v>
      </c>
      <c r="V156" s="318">
        <v>35.431176865317937</v>
      </c>
      <c r="W156" s="318">
        <v>33.243831560967863</v>
      </c>
      <c r="DA156" s="139" t="s">
        <v>1134</v>
      </c>
    </row>
    <row r="157" spans="1:105" ht="12" customHeight="1" x14ac:dyDescent="0.25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01"/>
      <c r="P157" s="201"/>
      <c r="Q157" s="201"/>
      <c r="R157" s="201"/>
      <c r="S157" s="201"/>
      <c r="T157" s="201"/>
      <c r="U157" s="201"/>
      <c r="V157" s="201"/>
      <c r="W157" s="201"/>
      <c r="DA157" s="173"/>
    </row>
    <row r="158" spans="1:105" ht="15" customHeight="1" x14ac:dyDescent="0.25">
      <c r="A158" s="32" t="s">
        <v>253</v>
      </c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DA158" s="88"/>
    </row>
    <row r="159" spans="1:105" ht="12" customHeight="1" x14ac:dyDescent="0.25">
      <c r="A159" s="201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01"/>
      <c r="Q159" s="201"/>
      <c r="R159" s="201"/>
      <c r="S159" s="201"/>
      <c r="T159" s="201"/>
      <c r="U159" s="201"/>
      <c r="V159" s="201"/>
      <c r="W159" s="201"/>
      <c r="DA159" s="173"/>
    </row>
    <row r="160" spans="1:105" ht="12" customHeight="1" x14ac:dyDescent="0.25">
      <c r="A160" s="35" t="s">
        <v>46</v>
      </c>
      <c r="B160" s="234">
        <f t="shared" ref="B160:W160" si="6">SUM(B$161:B$167,B$169:B$170,B$172:B$175)</f>
        <v>1</v>
      </c>
      <c r="C160" s="234">
        <f t="shared" si="6"/>
        <v>0.99999999999999978</v>
      </c>
      <c r="D160" s="234">
        <f t="shared" si="6"/>
        <v>1.0000000000000002</v>
      </c>
      <c r="E160" s="234">
        <f t="shared" si="6"/>
        <v>0.99999999999999989</v>
      </c>
      <c r="F160" s="234">
        <f t="shared" si="6"/>
        <v>0.99999999999999989</v>
      </c>
      <c r="G160" s="234">
        <f t="shared" si="6"/>
        <v>1</v>
      </c>
      <c r="H160" s="234">
        <f t="shared" si="6"/>
        <v>1</v>
      </c>
      <c r="I160" s="234">
        <f t="shared" si="6"/>
        <v>0.99999999999999978</v>
      </c>
      <c r="J160" s="234">
        <f t="shared" si="6"/>
        <v>1</v>
      </c>
      <c r="K160" s="234">
        <f t="shared" si="6"/>
        <v>0.99999999999999989</v>
      </c>
      <c r="L160" s="234">
        <f t="shared" si="6"/>
        <v>1</v>
      </c>
      <c r="M160" s="234">
        <f t="shared" si="6"/>
        <v>0.99999999999999989</v>
      </c>
      <c r="N160" s="234">
        <f t="shared" si="6"/>
        <v>1.0000000000000002</v>
      </c>
      <c r="O160" s="234">
        <f t="shared" si="6"/>
        <v>0.99999999999999989</v>
      </c>
      <c r="P160" s="234">
        <f t="shared" si="6"/>
        <v>0.99999999999999978</v>
      </c>
      <c r="Q160" s="234">
        <f t="shared" si="6"/>
        <v>1.0000000000000002</v>
      </c>
      <c r="R160" s="234">
        <f t="shared" si="6"/>
        <v>1.0000000000000002</v>
      </c>
      <c r="S160" s="234">
        <f t="shared" si="6"/>
        <v>0.99999999999999989</v>
      </c>
      <c r="T160" s="234">
        <f t="shared" si="6"/>
        <v>0.99999999999999989</v>
      </c>
      <c r="U160" s="234">
        <f t="shared" si="6"/>
        <v>1.0000000000000002</v>
      </c>
      <c r="V160" s="234">
        <f t="shared" si="6"/>
        <v>1.0000000000000002</v>
      </c>
      <c r="W160" s="234">
        <f t="shared" si="6"/>
        <v>1.0000000000000002</v>
      </c>
      <c r="DA160" s="95"/>
    </row>
    <row r="161" spans="1:105" ht="12" customHeight="1" x14ac:dyDescent="0.25">
      <c r="A161" s="55" t="s">
        <v>92</v>
      </c>
      <c r="B161" s="268">
        <f t="shared" ref="B161:W161" si="7">IF(B$6=0,0,B$6/B$5)</f>
        <v>6.7475781689533014E-4</v>
      </c>
      <c r="C161" s="268">
        <f t="shared" si="7"/>
        <v>8.7025022387657563E-4</v>
      </c>
      <c r="D161" s="268">
        <f t="shared" si="7"/>
        <v>1.0302770586479494E-3</v>
      </c>
      <c r="E161" s="268">
        <f t="shared" si="7"/>
        <v>1.0721119403322458E-3</v>
      </c>
      <c r="F161" s="268">
        <f t="shared" si="7"/>
        <v>1.1456865042098704E-3</v>
      </c>
      <c r="G161" s="268">
        <f t="shared" si="7"/>
        <v>1.237190695671497E-3</v>
      </c>
      <c r="H161" s="268">
        <f t="shared" si="7"/>
        <v>1.3543874736374861E-3</v>
      </c>
      <c r="I161" s="268">
        <f t="shared" si="7"/>
        <v>1.2668851058162932E-3</v>
      </c>
      <c r="J161" s="268">
        <f t="shared" si="7"/>
        <v>1.6230500393609646E-3</v>
      </c>
      <c r="K161" s="268">
        <f t="shared" si="7"/>
        <v>1.6959350568124668E-3</v>
      </c>
      <c r="L161" s="268">
        <f t="shared" si="7"/>
        <v>1.7413224790198282E-3</v>
      </c>
      <c r="M161" s="268">
        <f t="shared" si="7"/>
        <v>1.2024187837621249E-3</v>
      </c>
      <c r="N161" s="268">
        <f t="shared" si="7"/>
        <v>1.1659657280285256E-3</v>
      </c>
      <c r="O161" s="268">
        <f t="shared" si="7"/>
        <v>1.3166530461770696E-3</v>
      </c>
      <c r="P161" s="268">
        <f t="shared" si="7"/>
        <v>1.1299979358318222E-3</v>
      </c>
      <c r="Q161" s="268">
        <f t="shared" si="7"/>
        <v>1.2519823961863684E-3</v>
      </c>
      <c r="R161" s="268">
        <f t="shared" si="7"/>
        <v>1.2534936697787347E-3</v>
      </c>
      <c r="S161" s="268">
        <f t="shared" si="7"/>
        <v>1.512747682848628E-3</v>
      </c>
      <c r="T161" s="268">
        <f t="shared" si="7"/>
        <v>1.7363726217496617E-3</v>
      </c>
      <c r="U161" s="268">
        <f t="shared" si="7"/>
        <v>1.7013863830243022E-3</v>
      </c>
      <c r="V161" s="268">
        <f t="shared" si="7"/>
        <v>1.3858002243399648E-3</v>
      </c>
      <c r="W161" s="268">
        <f t="shared" si="7"/>
        <v>1.4531837091220762E-3</v>
      </c>
      <c r="DA161" s="76"/>
    </row>
    <row r="162" spans="1:105" ht="12" customHeight="1" x14ac:dyDescent="0.25">
      <c r="A162" s="202" t="s">
        <v>93</v>
      </c>
      <c r="B162" s="269">
        <f t="shared" ref="B162:W162" si="8">IF(B$7=0,0,B$7/B$5)</f>
        <v>5.3388858713827782E-3</v>
      </c>
      <c r="C162" s="269">
        <f t="shared" si="8"/>
        <v>6.8856803263133903E-3</v>
      </c>
      <c r="D162" s="269">
        <f t="shared" si="8"/>
        <v>8.1518605554422186E-3</v>
      </c>
      <c r="E162" s="269">
        <f t="shared" si="8"/>
        <v>8.4828706647921675E-3</v>
      </c>
      <c r="F162" s="269">
        <f t="shared" si="8"/>
        <v>9.0650146425926281E-3</v>
      </c>
      <c r="G162" s="269">
        <f t="shared" si="8"/>
        <v>9.7890232020111587E-3</v>
      </c>
      <c r="H162" s="269">
        <f t="shared" si="8"/>
        <v>1.0716319198274161E-2</v>
      </c>
      <c r="I162" s="269">
        <f t="shared" si="8"/>
        <v>1.0023974265654325E-2</v>
      </c>
      <c r="J162" s="269">
        <f t="shared" si="8"/>
        <v>1.2842057856494145E-2</v>
      </c>
      <c r="K162" s="269">
        <f t="shared" si="8"/>
        <v>1.341874593651928E-2</v>
      </c>
      <c r="L162" s="269">
        <f t="shared" si="8"/>
        <v>1.3777864810126862E-2</v>
      </c>
      <c r="M162" s="269">
        <f t="shared" si="8"/>
        <v>9.5138974241904834E-3</v>
      </c>
      <c r="N162" s="269">
        <f t="shared" si="8"/>
        <v>9.225469933094024E-3</v>
      </c>
      <c r="O162" s="269">
        <f t="shared" si="8"/>
        <v>1.0417753110429362E-2</v>
      </c>
      <c r="P162" s="269">
        <f t="shared" si="8"/>
        <v>8.9408819923905564E-3</v>
      </c>
      <c r="Q162" s="269">
        <f t="shared" si="8"/>
        <v>9.906059565155393E-3</v>
      </c>
      <c r="R162" s="269">
        <f t="shared" si="8"/>
        <v>9.9180172142971385E-3</v>
      </c>
      <c r="S162" s="269">
        <f t="shared" si="8"/>
        <v>1.196931258697875E-2</v>
      </c>
      <c r="T162" s="269">
        <f t="shared" si="8"/>
        <v>1.3738700057406182E-2</v>
      </c>
      <c r="U162" s="269">
        <f t="shared" si="8"/>
        <v>1.3461878461647441E-2</v>
      </c>
      <c r="V162" s="269">
        <f t="shared" si="8"/>
        <v>1.0964866286884993E-2</v>
      </c>
      <c r="W162" s="269">
        <f t="shared" si="8"/>
        <v>1.1498024593257838E-2</v>
      </c>
      <c r="DA162" s="77"/>
    </row>
    <row r="163" spans="1:105" ht="12" customHeight="1" x14ac:dyDescent="0.25">
      <c r="A163" s="202" t="s">
        <v>94</v>
      </c>
      <c r="B163" s="269">
        <f t="shared" ref="B163:W163" si="9">IF(B$8=0,0,B$8/B$5)</f>
        <v>5.8921630419445977E-3</v>
      </c>
      <c r="C163" s="269">
        <f t="shared" si="9"/>
        <v>7.5992542479355754E-3</v>
      </c>
      <c r="D163" s="269">
        <f t="shared" si="9"/>
        <v>8.9966507329406909E-3</v>
      </c>
      <c r="E163" s="269">
        <f t="shared" si="9"/>
        <v>9.3619639424393445E-3</v>
      </c>
      <c r="F163" s="269">
        <f t="shared" si="9"/>
        <v>1.0004436419603961E-2</v>
      </c>
      <c r="G163" s="269">
        <f t="shared" si="9"/>
        <v>1.0803475128920393E-2</v>
      </c>
      <c r="H163" s="269">
        <f t="shared" si="9"/>
        <v>1.1826868273061333E-2</v>
      </c>
      <c r="I163" s="269">
        <f t="shared" si="9"/>
        <v>1.1062774542171434E-2</v>
      </c>
      <c r="J163" s="269">
        <f t="shared" si="9"/>
        <v>1.4172900584022237E-2</v>
      </c>
      <c r="K163" s="269">
        <f t="shared" si="9"/>
        <v>1.4809351760112652E-2</v>
      </c>
      <c r="L163" s="269">
        <f t="shared" si="9"/>
        <v>1.5205686689480108E-2</v>
      </c>
      <c r="M163" s="269">
        <f t="shared" si="9"/>
        <v>1.0499837632443731E-2</v>
      </c>
      <c r="N163" s="269">
        <f t="shared" si="9"/>
        <v>1.0181519945147079E-2</v>
      </c>
      <c r="O163" s="269">
        <f t="shared" si="9"/>
        <v>1.1497361310230995E-2</v>
      </c>
      <c r="P163" s="269">
        <f t="shared" si="9"/>
        <v>9.8674397069115696E-3</v>
      </c>
      <c r="Q163" s="269">
        <f t="shared" si="9"/>
        <v>1.0932640155125285E-2</v>
      </c>
      <c r="R163" s="269">
        <f t="shared" si="9"/>
        <v>1.0945836994323353E-2</v>
      </c>
      <c r="S163" s="269">
        <f t="shared" si="9"/>
        <v>1.3209711344552934E-2</v>
      </c>
      <c r="T163" s="269">
        <f t="shared" si="9"/>
        <v>1.5162463231611373E-2</v>
      </c>
      <c r="U163" s="269">
        <f t="shared" si="9"/>
        <v>1.4856954176906795E-2</v>
      </c>
      <c r="V163" s="269">
        <f t="shared" si="9"/>
        <v>1.2101172688809472E-2</v>
      </c>
      <c r="W163" s="269">
        <f t="shared" si="9"/>
        <v>1.2689583032089989E-2</v>
      </c>
      <c r="DA163" s="77"/>
    </row>
    <row r="164" spans="1:105" ht="12" customHeight="1" x14ac:dyDescent="0.25">
      <c r="A164" s="202" t="s">
        <v>95</v>
      </c>
      <c r="B164" s="269">
        <f t="shared" ref="B164:W164" si="10">IF(B$9=0,0,B$9/B$5)</f>
        <v>9.5867327990494695E-3</v>
      </c>
      <c r="C164" s="269">
        <f t="shared" si="10"/>
        <v>1.2364223363879713E-2</v>
      </c>
      <c r="D164" s="269">
        <f t="shared" si="10"/>
        <v>1.4637830971257431E-2</v>
      </c>
      <c r="E164" s="269">
        <f t="shared" si="10"/>
        <v>1.5232206941931673E-2</v>
      </c>
      <c r="F164" s="269">
        <f t="shared" si="10"/>
        <v>1.627752967408877E-2</v>
      </c>
      <c r="G164" s="269">
        <f t="shared" si="10"/>
        <v>1.7577590542700763E-2</v>
      </c>
      <c r="H164" s="269">
        <f t="shared" si="10"/>
        <v>1.9242683064991249E-2</v>
      </c>
      <c r="I164" s="269">
        <f t="shared" si="10"/>
        <v>1.7999478764749628E-2</v>
      </c>
      <c r="J164" s="269">
        <f t="shared" si="10"/>
        <v>2.3059750709422237E-2</v>
      </c>
      <c r="K164" s="269">
        <f t="shared" si="10"/>
        <v>2.4095276597179388E-2</v>
      </c>
      <c r="L164" s="269">
        <f t="shared" si="10"/>
        <v>2.4740125872348449E-2</v>
      </c>
      <c r="M164" s="269">
        <f t="shared" si="10"/>
        <v>1.7083562878195849E-2</v>
      </c>
      <c r="N164" s="269">
        <f t="shared" si="10"/>
        <v>1.6565650085966447E-2</v>
      </c>
      <c r="O164" s="269">
        <f t="shared" si="10"/>
        <v>1.8706564972943651E-2</v>
      </c>
      <c r="P164" s="269">
        <f t="shared" si="10"/>
        <v>1.6054631755348103E-2</v>
      </c>
      <c r="Q164" s="269">
        <f t="shared" si="10"/>
        <v>1.7787746063583947E-2</v>
      </c>
      <c r="R164" s="269">
        <f t="shared" si="10"/>
        <v>1.780921773201595E-2</v>
      </c>
      <c r="S164" s="269">
        <f t="shared" si="10"/>
        <v>2.1492611815270991E-2</v>
      </c>
      <c r="T164" s="269">
        <f t="shared" si="10"/>
        <v>2.4669799960066536E-2</v>
      </c>
      <c r="U164" s="269">
        <f t="shared" si="10"/>
        <v>2.4172727212029278E-2</v>
      </c>
      <c r="V164" s="269">
        <f t="shared" si="10"/>
        <v>1.9688984893480515E-2</v>
      </c>
      <c r="W164" s="269">
        <f t="shared" si="10"/>
        <v>2.0646346849874316E-2</v>
      </c>
      <c r="DA164" s="77"/>
    </row>
    <row r="165" spans="1:105" ht="12" customHeight="1" x14ac:dyDescent="0.25">
      <c r="A165" s="56" t="s">
        <v>96</v>
      </c>
      <c r="B165" s="270">
        <f t="shared" ref="B165:W165" si="11">IF(B$10=0,0,B$10/B$5)</f>
        <v>2.0822441571889832E-3</v>
      </c>
      <c r="C165" s="270">
        <f t="shared" si="11"/>
        <v>3.0141028653235843E-3</v>
      </c>
      <c r="D165" s="270">
        <f t="shared" si="11"/>
        <v>3.3663657949247437E-3</v>
      </c>
      <c r="E165" s="270">
        <f t="shared" si="11"/>
        <v>3.9407564604918904E-3</v>
      </c>
      <c r="F165" s="270">
        <f t="shared" si="11"/>
        <v>3.5682311880689903E-3</v>
      </c>
      <c r="G165" s="270">
        <f t="shared" si="11"/>
        <v>3.5967477518151023E-3</v>
      </c>
      <c r="H165" s="270">
        <f t="shared" si="11"/>
        <v>3.6124411345423899E-3</v>
      </c>
      <c r="I165" s="270">
        <f t="shared" si="11"/>
        <v>3.4489552374404541E-3</v>
      </c>
      <c r="J165" s="270">
        <f t="shared" si="11"/>
        <v>4.2279662322153664E-3</v>
      </c>
      <c r="K165" s="270">
        <f t="shared" si="11"/>
        <v>4.3003527331228093E-3</v>
      </c>
      <c r="L165" s="270">
        <f t="shared" si="11"/>
        <v>4.4672684113628109E-3</v>
      </c>
      <c r="M165" s="270">
        <f t="shared" si="11"/>
        <v>6.6821754694434236E-3</v>
      </c>
      <c r="N165" s="270">
        <f t="shared" si="11"/>
        <v>6.5904130059588903E-3</v>
      </c>
      <c r="O165" s="270">
        <f t="shared" si="11"/>
        <v>7.4522495475127497E-3</v>
      </c>
      <c r="P165" s="270">
        <f t="shared" si="11"/>
        <v>5.7271400093074337E-3</v>
      </c>
      <c r="Q165" s="270">
        <f t="shared" si="11"/>
        <v>5.8918735077817513E-3</v>
      </c>
      <c r="R165" s="270">
        <f t="shared" si="11"/>
        <v>6.0552013784176606E-3</v>
      </c>
      <c r="S165" s="270">
        <f t="shared" si="11"/>
        <v>6.3397582525447291E-3</v>
      </c>
      <c r="T165" s="270">
        <f t="shared" si="11"/>
        <v>7.2221612343240753E-3</v>
      </c>
      <c r="U165" s="270">
        <f t="shared" si="11"/>
        <v>7.3009980467763809E-3</v>
      </c>
      <c r="V165" s="270">
        <f t="shared" si="11"/>
        <v>5.8722725800007354E-3</v>
      </c>
      <c r="W165" s="270">
        <f t="shared" si="11"/>
        <v>5.8168829833186546E-3</v>
      </c>
      <c r="DA165" s="78"/>
    </row>
    <row r="166" spans="1:105" ht="12" customHeight="1" x14ac:dyDescent="0.25">
      <c r="A166" s="134" t="s">
        <v>999</v>
      </c>
      <c r="B166" s="319">
        <f t="shared" ref="B166:W166" si="12">IF(B$16=0,0,B$16/B$5)</f>
        <v>0.89836801281012069</v>
      </c>
      <c r="C166" s="319">
        <f t="shared" si="12"/>
        <v>0.86603112302418783</v>
      </c>
      <c r="D166" s="319">
        <f t="shared" si="12"/>
        <v>0.85291196770418476</v>
      </c>
      <c r="E166" s="319">
        <f t="shared" si="12"/>
        <v>0.83727805758095286</v>
      </c>
      <c r="F166" s="319">
        <f t="shared" si="12"/>
        <v>0.84798558935448698</v>
      </c>
      <c r="G166" s="319">
        <f t="shared" si="12"/>
        <v>0.84847700987163976</v>
      </c>
      <c r="H166" s="319">
        <f t="shared" si="12"/>
        <v>0.85517207703474607</v>
      </c>
      <c r="I166" s="319">
        <f t="shared" si="12"/>
        <v>0.85971015806823714</v>
      </c>
      <c r="J166" s="319">
        <f t="shared" si="12"/>
        <v>0.8381550625811659</v>
      </c>
      <c r="K166" s="319">
        <f t="shared" si="12"/>
        <v>0.84248130522497944</v>
      </c>
      <c r="L166" s="319">
        <f t="shared" si="12"/>
        <v>0.84490301942690416</v>
      </c>
      <c r="M166" s="319">
        <f t="shared" si="12"/>
        <v>0.76005368716096033</v>
      </c>
      <c r="N166" s="319">
        <f t="shared" si="12"/>
        <v>0.76506680824466333</v>
      </c>
      <c r="O166" s="319">
        <f t="shared" si="12"/>
        <v>0.73578523977619115</v>
      </c>
      <c r="P166" s="319">
        <f t="shared" si="12"/>
        <v>0.78627424135923041</v>
      </c>
      <c r="Q166" s="319">
        <f t="shared" si="12"/>
        <v>0.77450919662385154</v>
      </c>
      <c r="R166" s="319">
        <f t="shared" si="12"/>
        <v>0.76904428820621495</v>
      </c>
      <c r="S166" s="319">
        <f t="shared" si="12"/>
        <v>0.75284074316756555</v>
      </c>
      <c r="T166" s="319">
        <f t="shared" si="12"/>
        <v>0.72289776727918553</v>
      </c>
      <c r="U166" s="319">
        <f t="shared" si="12"/>
        <v>0.72100777525277082</v>
      </c>
      <c r="V166" s="319">
        <f t="shared" si="12"/>
        <v>0.76892670458082479</v>
      </c>
      <c r="W166" s="319">
        <f t="shared" si="12"/>
        <v>0.76807257218985325</v>
      </c>
      <c r="DA166" s="140"/>
    </row>
    <row r="167" spans="1:105" ht="12" customHeight="1" x14ac:dyDescent="0.25">
      <c r="A167" s="203" t="s">
        <v>1000</v>
      </c>
      <c r="B167" s="271">
        <f t="shared" ref="B167:W167" si="13">IF(B$25=0,0,B$25/B$5)</f>
        <v>3.023818756332744E-2</v>
      </c>
      <c r="C167" s="271">
        <f t="shared" si="13"/>
        <v>4.636933325330736E-2</v>
      </c>
      <c r="D167" s="271">
        <f t="shared" si="13"/>
        <v>5.0504850687571677E-2</v>
      </c>
      <c r="E167" s="271">
        <f t="shared" si="13"/>
        <v>5.9117117325133174E-2</v>
      </c>
      <c r="F167" s="271">
        <f t="shared" si="13"/>
        <v>5.1310962418118874E-2</v>
      </c>
      <c r="G167" s="271">
        <f t="shared" si="13"/>
        <v>4.9512405970889503E-2</v>
      </c>
      <c r="H167" s="271">
        <f t="shared" si="13"/>
        <v>4.400699117613549E-2</v>
      </c>
      <c r="I167" s="271">
        <f t="shared" si="13"/>
        <v>4.4157821549856417E-2</v>
      </c>
      <c r="J167" s="271">
        <f t="shared" si="13"/>
        <v>4.9262020072532241E-2</v>
      </c>
      <c r="K167" s="271">
        <f t="shared" si="13"/>
        <v>4.4011171312602924E-2</v>
      </c>
      <c r="L167" s="271">
        <f t="shared" si="13"/>
        <v>3.8462905785070639E-2</v>
      </c>
      <c r="M167" s="271">
        <f t="shared" si="13"/>
        <v>0.10483684809571592</v>
      </c>
      <c r="N167" s="271">
        <f t="shared" si="13"/>
        <v>0.10356911727001147</v>
      </c>
      <c r="O167" s="271">
        <f t="shared" si="13"/>
        <v>0.118948776671775</v>
      </c>
      <c r="P167" s="271">
        <f t="shared" si="13"/>
        <v>9.2596298035700603E-2</v>
      </c>
      <c r="Q167" s="271">
        <f t="shared" si="13"/>
        <v>9.7204903469145634E-2</v>
      </c>
      <c r="R167" s="271">
        <f t="shared" si="13"/>
        <v>0.10050624226366377</v>
      </c>
      <c r="S167" s="271">
        <f t="shared" si="13"/>
        <v>0.10678796716936396</v>
      </c>
      <c r="T167" s="271">
        <f t="shared" si="13"/>
        <v>0.12012858835739275</v>
      </c>
      <c r="U167" s="271">
        <f t="shared" si="13"/>
        <v>0.12316608078279552</v>
      </c>
      <c r="V167" s="271">
        <f t="shared" si="13"/>
        <v>9.9248992191199467E-2</v>
      </c>
      <c r="W167" s="271">
        <f t="shared" si="13"/>
        <v>9.8788385871168408E-2</v>
      </c>
      <c r="DA167" s="79"/>
    </row>
    <row r="168" spans="1:105" ht="12" customHeight="1" x14ac:dyDescent="0.25">
      <c r="A168" s="203" t="s">
        <v>1012</v>
      </c>
      <c r="B168" s="271">
        <f t="shared" ref="B168:W168" si="14">IF(B$36=0,0,B$36/B$5)</f>
        <v>1.7269442878169255E-2</v>
      </c>
      <c r="C168" s="271">
        <f t="shared" si="14"/>
        <v>2.6187733592033895E-2</v>
      </c>
      <c r="D168" s="271">
        <f t="shared" si="14"/>
        <v>2.8766501453019393E-2</v>
      </c>
      <c r="E168" s="271">
        <f t="shared" si="14"/>
        <v>3.4094624416206872E-2</v>
      </c>
      <c r="F168" s="271">
        <f t="shared" si="14"/>
        <v>2.9737879264493422E-2</v>
      </c>
      <c r="G168" s="271">
        <f t="shared" si="14"/>
        <v>2.8814214716228304E-2</v>
      </c>
      <c r="H168" s="271">
        <f t="shared" si="14"/>
        <v>2.6101900625368893E-2</v>
      </c>
      <c r="I168" s="271">
        <f t="shared" si="14"/>
        <v>2.5849705289186765E-2</v>
      </c>
      <c r="J168" s="271">
        <f t="shared" si="14"/>
        <v>2.9352466841141629E-2</v>
      </c>
      <c r="K168" s="271">
        <f t="shared" si="14"/>
        <v>2.7086984641070733E-2</v>
      </c>
      <c r="L168" s="271">
        <f t="shared" si="14"/>
        <v>2.5119575836681743E-2</v>
      </c>
      <c r="M168" s="271">
        <f t="shared" si="14"/>
        <v>5.7988903015509456E-2</v>
      </c>
      <c r="N168" s="271">
        <f t="shared" si="14"/>
        <v>5.7249829003303686E-2</v>
      </c>
      <c r="O168" s="271">
        <f t="shared" si="14"/>
        <v>6.5236596329238852E-2</v>
      </c>
      <c r="P168" s="271">
        <f t="shared" si="14"/>
        <v>5.0428310973483527E-2</v>
      </c>
      <c r="Q168" s="271">
        <f t="shared" si="14"/>
        <v>5.1883955110807609E-2</v>
      </c>
      <c r="R168" s="271">
        <f t="shared" si="14"/>
        <v>5.319823353052941E-2</v>
      </c>
      <c r="S168" s="271">
        <f t="shared" si="14"/>
        <v>5.5559957840283697E-2</v>
      </c>
      <c r="T168" s="271">
        <f t="shared" si="14"/>
        <v>6.2907986434928315E-2</v>
      </c>
      <c r="U168" s="271">
        <f t="shared" si="14"/>
        <v>6.3543108649816007E-2</v>
      </c>
      <c r="V168" s="271">
        <f t="shared" si="14"/>
        <v>5.1091796828302456E-2</v>
      </c>
      <c r="W168" s="271">
        <f t="shared" si="14"/>
        <v>5.0655393552179809E-2</v>
      </c>
      <c r="DA168" s="79"/>
    </row>
    <row r="169" spans="1:105" ht="12" customHeight="1" x14ac:dyDescent="0.25">
      <c r="A169" s="62" t="s">
        <v>1014</v>
      </c>
      <c r="B169" s="320">
        <f t="shared" ref="B169:W169" si="15">IF(B$37=0,0,B$37/B$5)</f>
        <v>1.6450065340711768E-2</v>
      </c>
      <c r="C169" s="320">
        <f t="shared" si="15"/>
        <v>2.543847378538067E-2</v>
      </c>
      <c r="D169" s="320">
        <f t="shared" si="15"/>
        <v>2.7747465751116935E-2</v>
      </c>
      <c r="E169" s="320">
        <f t="shared" si="15"/>
        <v>3.3324515837965661E-2</v>
      </c>
      <c r="F169" s="320">
        <f t="shared" si="15"/>
        <v>2.8470869552612084E-2</v>
      </c>
      <c r="G169" s="320">
        <f t="shared" si="15"/>
        <v>2.7099063266680483E-2</v>
      </c>
      <c r="H169" s="320">
        <f t="shared" si="15"/>
        <v>2.3228397044773967E-2</v>
      </c>
      <c r="I169" s="320">
        <f t="shared" si="15"/>
        <v>2.3473172813526268E-2</v>
      </c>
      <c r="J169" s="320">
        <f t="shared" si="15"/>
        <v>2.5484276768371304E-2</v>
      </c>
      <c r="K169" s="320">
        <f t="shared" si="15"/>
        <v>2.1490324169599631E-2</v>
      </c>
      <c r="L169" s="320">
        <f t="shared" si="15"/>
        <v>1.7127220387412004E-2</v>
      </c>
      <c r="M169" s="320">
        <f t="shared" si="15"/>
        <v>5.7602546034729724E-2</v>
      </c>
      <c r="N169" s="320">
        <f t="shared" si="15"/>
        <v>5.6889878628222076E-2</v>
      </c>
      <c r="O169" s="320">
        <f t="shared" si="15"/>
        <v>6.4837362468019258E-2</v>
      </c>
      <c r="P169" s="320">
        <f t="shared" si="15"/>
        <v>4.999084941912528E-2</v>
      </c>
      <c r="Q169" s="320">
        <f t="shared" si="15"/>
        <v>5.1299905978026993E-2</v>
      </c>
      <c r="R169" s="320">
        <f t="shared" si="15"/>
        <v>5.2625402247029357E-2</v>
      </c>
      <c r="S169" s="320">
        <f t="shared" si="15"/>
        <v>5.4620518973332401E-2</v>
      </c>
      <c r="T169" s="320">
        <f t="shared" si="15"/>
        <v>6.1849787776318908E-2</v>
      </c>
      <c r="U169" s="320">
        <f t="shared" si="15"/>
        <v>6.2564832473390383E-2</v>
      </c>
      <c r="V169" s="320">
        <f t="shared" si="15"/>
        <v>5.0239740045475219E-2</v>
      </c>
      <c r="W169" s="320">
        <f t="shared" si="15"/>
        <v>4.9641993612163697E-2</v>
      </c>
      <c r="DA169" s="141"/>
    </row>
    <row r="170" spans="1:105" ht="12" customHeight="1" x14ac:dyDescent="0.25">
      <c r="A170" s="62" t="s">
        <v>1021</v>
      </c>
      <c r="B170" s="320">
        <f t="shared" ref="B170:W170" si="16">IF(B$43=0,0,B$43/B$5)</f>
        <v>8.1937753745748405E-4</v>
      </c>
      <c r="C170" s="320">
        <f t="shared" si="16"/>
        <v>7.4925980665322908E-4</v>
      </c>
      <c r="D170" s="320">
        <f t="shared" si="16"/>
        <v>1.019035701902458E-3</v>
      </c>
      <c r="E170" s="320">
        <f t="shared" si="16"/>
        <v>7.7010857824120343E-4</v>
      </c>
      <c r="F170" s="320">
        <f t="shared" si="16"/>
        <v>1.2670097118813316E-3</v>
      </c>
      <c r="G170" s="320">
        <f t="shared" si="16"/>
        <v>1.715151449547822E-3</v>
      </c>
      <c r="H170" s="320">
        <f t="shared" si="16"/>
        <v>2.8735035805949154E-3</v>
      </c>
      <c r="I170" s="320">
        <f t="shared" si="16"/>
        <v>2.3765324756604956E-3</v>
      </c>
      <c r="J170" s="320">
        <f t="shared" si="16"/>
        <v>3.8681900727703306E-3</v>
      </c>
      <c r="K170" s="320">
        <f t="shared" si="16"/>
        <v>5.5966604714710998E-3</v>
      </c>
      <c r="L170" s="320">
        <f t="shared" si="16"/>
        <v>7.9923554492697408E-3</v>
      </c>
      <c r="M170" s="320">
        <f t="shared" si="16"/>
        <v>3.8635698077973469E-4</v>
      </c>
      <c r="N170" s="320">
        <f t="shared" si="16"/>
        <v>3.5995037508161209E-4</v>
      </c>
      <c r="O170" s="320">
        <f t="shared" si="16"/>
        <v>3.9923386121959052E-4</v>
      </c>
      <c r="P170" s="320">
        <f t="shared" si="16"/>
        <v>4.3746155435824409E-4</v>
      </c>
      <c r="Q170" s="320">
        <f t="shared" si="16"/>
        <v>5.8404913278061409E-4</v>
      </c>
      <c r="R170" s="320">
        <f t="shared" si="16"/>
        <v>5.7283128350004505E-4</v>
      </c>
      <c r="S170" s="320">
        <f t="shared" si="16"/>
        <v>9.3943886695129072E-4</v>
      </c>
      <c r="T170" s="320">
        <f t="shared" si="16"/>
        <v>1.0581986586094023E-3</v>
      </c>
      <c r="U170" s="320">
        <f t="shared" si="16"/>
        <v>9.782761764256132E-4</v>
      </c>
      <c r="V170" s="320">
        <f t="shared" si="16"/>
        <v>8.5205678282724521E-4</v>
      </c>
      <c r="W170" s="320">
        <f t="shared" si="16"/>
        <v>1.0133999400161098E-3</v>
      </c>
      <c r="DA170" s="141"/>
    </row>
    <row r="171" spans="1:105" ht="12" customHeight="1" x14ac:dyDescent="0.25">
      <c r="A171" s="203" t="s">
        <v>1023</v>
      </c>
      <c r="B171" s="271">
        <f t="shared" ref="B171:W171" si="17">IF(B$44=0,0,B$44/B$5)</f>
        <v>2.7517356901928533E-3</v>
      </c>
      <c r="C171" s="271">
        <f t="shared" si="17"/>
        <v>4.0481152971789999E-3</v>
      </c>
      <c r="D171" s="271">
        <f t="shared" si="17"/>
        <v>4.4891626292161927E-3</v>
      </c>
      <c r="E171" s="271">
        <f t="shared" si="17"/>
        <v>5.2550023561559805E-3</v>
      </c>
      <c r="F171" s="271">
        <f t="shared" si="17"/>
        <v>4.7028502558804511E-3</v>
      </c>
      <c r="G171" s="271">
        <f t="shared" si="17"/>
        <v>4.6852726136203029E-3</v>
      </c>
      <c r="H171" s="271">
        <f t="shared" si="17"/>
        <v>4.5628184483355646E-3</v>
      </c>
      <c r="I171" s="271">
        <f t="shared" si="17"/>
        <v>4.4098304781921499E-3</v>
      </c>
      <c r="J171" s="271">
        <f t="shared" si="17"/>
        <v>5.2842497999602217E-3</v>
      </c>
      <c r="K171" s="271">
        <f t="shared" si="17"/>
        <v>5.2225126127513196E-3</v>
      </c>
      <c r="L171" s="271">
        <f t="shared" si="17"/>
        <v>5.2439845818896226E-3</v>
      </c>
      <c r="M171" s="271">
        <f t="shared" si="17"/>
        <v>9.0215220465885895E-3</v>
      </c>
      <c r="N171" s="271">
        <f t="shared" si="17"/>
        <v>8.9022553625505863E-3</v>
      </c>
      <c r="O171" s="271">
        <f t="shared" si="17"/>
        <v>1.0111683774256842E-2</v>
      </c>
      <c r="P171" s="271">
        <f t="shared" si="17"/>
        <v>7.7969812344194957E-3</v>
      </c>
      <c r="Q171" s="271">
        <f t="shared" si="17"/>
        <v>8.0716620095139784E-3</v>
      </c>
      <c r="R171" s="271">
        <f t="shared" si="17"/>
        <v>8.3093551941136982E-3</v>
      </c>
      <c r="S171" s="271">
        <f t="shared" si="17"/>
        <v>8.7416105140683056E-3</v>
      </c>
      <c r="T171" s="271">
        <f t="shared" si="17"/>
        <v>9.9188719468765695E-3</v>
      </c>
      <c r="U171" s="271">
        <f t="shared" si="17"/>
        <v>1.0070304677799164E-2</v>
      </c>
      <c r="V171" s="271">
        <f t="shared" si="17"/>
        <v>8.1047124806312067E-3</v>
      </c>
      <c r="W171" s="271">
        <f t="shared" si="17"/>
        <v>8.0404825347290335E-3</v>
      </c>
      <c r="DA171" s="79"/>
    </row>
    <row r="172" spans="1:105" ht="12" customHeight="1" x14ac:dyDescent="0.25">
      <c r="A172" s="62" t="s">
        <v>1135</v>
      </c>
      <c r="B172" s="320">
        <f t="shared" ref="B172:W172" si="18">IF(B$45=0,0,B$45/B$5)</f>
        <v>1.1943785670185097E-3</v>
      </c>
      <c r="C172" s="320">
        <f t="shared" si="18"/>
        <v>2.0413597308968543E-3</v>
      </c>
      <c r="D172" s="320">
        <f t="shared" si="18"/>
        <v>2.1109395473819302E-3</v>
      </c>
      <c r="E172" s="320">
        <f t="shared" si="18"/>
        <v>2.9013199407693251E-3</v>
      </c>
      <c r="F172" s="320">
        <f t="shared" si="18"/>
        <v>2.1016963649655267E-3</v>
      </c>
      <c r="G172" s="320">
        <f t="shared" si="18"/>
        <v>1.8060212378637282E-3</v>
      </c>
      <c r="H172" s="320">
        <f t="shared" si="18"/>
        <v>1.1550790890547662E-3</v>
      </c>
      <c r="I172" s="320">
        <f t="shared" si="18"/>
        <v>1.294883227271701E-3</v>
      </c>
      <c r="J172" s="320">
        <f t="shared" si="18"/>
        <v>1.2614253190474023E-3</v>
      </c>
      <c r="K172" s="320">
        <f t="shared" si="18"/>
        <v>8.6391487606038268E-4</v>
      </c>
      <c r="L172" s="320">
        <f t="shared" si="18"/>
        <v>4.47416887041688E-4</v>
      </c>
      <c r="M172" s="320">
        <f t="shared" si="18"/>
        <v>5.9372530772044971E-3</v>
      </c>
      <c r="N172" s="320">
        <f t="shared" si="18"/>
        <v>5.8749491924687831E-3</v>
      </c>
      <c r="O172" s="320">
        <f t="shared" si="18"/>
        <v>6.6300598410865014E-3</v>
      </c>
      <c r="P172" s="320">
        <f t="shared" si="18"/>
        <v>4.941622112335539E-3</v>
      </c>
      <c r="Q172" s="320">
        <f t="shared" si="18"/>
        <v>4.9562321962021722E-3</v>
      </c>
      <c r="R172" s="320">
        <f t="shared" si="18"/>
        <v>5.1397738086438162E-3</v>
      </c>
      <c r="S172" s="320">
        <f t="shared" si="18"/>
        <v>5.0534805418855355E-3</v>
      </c>
      <c r="T172" s="320">
        <f t="shared" si="18"/>
        <v>5.7665426724691242E-3</v>
      </c>
      <c r="U172" s="320">
        <f t="shared" si="18"/>
        <v>5.9337037765890693E-3</v>
      </c>
      <c r="V172" s="320">
        <f t="shared" si="18"/>
        <v>4.7324115918484476E-3</v>
      </c>
      <c r="W172" s="320">
        <f t="shared" si="18"/>
        <v>4.5194299196536928E-3</v>
      </c>
      <c r="DA172" s="141"/>
    </row>
    <row r="173" spans="1:105" ht="12" customHeight="1" x14ac:dyDescent="0.25">
      <c r="A173" s="62" t="s">
        <v>1026</v>
      </c>
      <c r="B173" s="320">
        <f t="shared" ref="B173:W173" si="19">IF(B$46=0,0,B$46/B$5)</f>
        <v>7.5521908494021362E-4</v>
      </c>
      <c r="C173" s="320">
        <f t="shared" si="19"/>
        <v>1.1581053049396809E-3</v>
      </c>
      <c r="D173" s="320">
        <f t="shared" si="19"/>
        <v>1.261392636097293E-3</v>
      </c>
      <c r="E173" s="320">
        <f t="shared" si="19"/>
        <v>1.4764897914958694E-3</v>
      </c>
      <c r="F173" s="320">
        <f t="shared" si="19"/>
        <v>1.281525819087459E-3</v>
      </c>
      <c r="G173" s="320">
        <f t="shared" si="19"/>
        <v>1.2366056613747907E-3</v>
      </c>
      <c r="H173" s="320">
        <f t="shared" si="19"/>
        <v>1.0991042216868863E-3</v>
      </c>
      <c r="I173" s="320">
        <f t="shared" si="19"/>
        <v>1.1028713117806339E-3</v>
      </c>
      <c r="J173" s="320">
        <f t="shared" si="19"/>
        <v>1.2303521050515734E-3</v>
      </c>
      <c r="K173" s="320">
        <f t="shared" si="19"/>
        <v>1.0992086234084255E-3</v>
      </c>
      <c r="L173" s="320">
        <f t="shared" si="19"/>
        <v>9.6063695783049239E-4</v>
      </c>
      <c r="M173" s="320">
        <f t="shared" si="19"/>
        <v>2.61837083724175E-3</v>
      </c>
      <c r="N173" s="320">
        <f t="shared" si="19"/>
        <v>2.5867084066766269E-3</v>
      </c>
      <c r="O173" s="320">
        <f t="shared" si="19"/>
        <v>2.9708257508715063E-3</v>
      </c>
      <c r="P173" s="320">
        <f t="shared" si="19"/>
        <v>2.3126548615031409E-3</v>
      </c>
      <c r="Q173" s="320">
        <f t="shared" si="19"/>
        <v>2.4277578838323645E-3</v>
      </c>
      <c r="R173" s="320">
        <f t="shared" si="19"/>
        <v>2.5102110420533079E-3</v>
      </c>
      <c r="S173" s="320">
        <f t="shared" si="19"/>
        <v>2.6671013492251113E-3</v>
      </c>
      <c r="T173" s="320">
        <f t="shared" si="19"/>
        <v>3.0002923417426683E-3</v>
      </c>
      <c r="U173" s="320">
        <f t="shared" si="19"/>
        <v>3.0761557593242043E-3</v>
      </c>
      <c r="V173" s="320">
        <f t="shared" si="19"/>
        <v>2.4788103753539902E-3</v>
      </c>
      <c r="W173" s="320">
        <f t="shared" si="19"/>
        <v>2.4673064225194156E-3</v>
      </c>
      <c r="DA173" s="141"/>
    </row>
    <row r="174" spans="1:105" ht="12" customHeight="1" x14ac:dyDescent="0.25">
      <c r="A174" s="62" t="s">
        <v>1038</v>
      </c>
      <c r="B174" s="320">
        <f t="shared" ref="B174:W174" si="20">IF(B$57=0,0,B$57/B$5)</f>
        <v>8.0213803823413004E-4</v>
      </c>
      <c r="C174" s="320">
        <f t="shared" si="20"/>
        <v>8.4865026134246476E-4</v>
      </c>
      <c r="D174" s="320">
        <f t="shared" si="20"/>
        <v>1.1168304457369693E-3</v>
      </c>
      <c r="E174" s="320">
        <f t="shared" si="20"/>
        <v>8.7719262389078642E-4</v>
      </c>
      <c r="F174" s="320">
        <f t="shared" si="20"/>
        <v>1.3196280718274648E-3</v>
      </c>
      <c r="G174" s="320">
        <f t="shared" si="20"/>
        <v>1.6426457143817843E-3</v>
      </c>
      <c r="H174" s="320">
        <f t="shared" si="20"/>
        <v>2.3086351375939122E-3</v>
      </c>
      <c r="I174" s="320">
        <f t="shared" si="20"/>
        <v>2.0120759391398148E-3</v>
      </c>
      <c r="J174" s="320">
        <f t="shared" si="20"/>
        <v>2.7924723758612465E-3</v>
      </c>
      <c r="K174" s="320">
        <f t="shared" si="20"/>
        <v>3.2593891132825111E-3</v>
      </c>
      <c r="L174" s="320">
        <f t="shared" si="20"/>
        <v>3.8359307370174419E-3</v>
      </c>
      <c r="M174" s="320">
        <f t="shared" si="20"/>
        <v>4.6589813214234298E-4</v>
      </c>
      <c r="N174" s="320">
        <f t="shared" si="20"/>
        <v>4.4059776340517586E-4</v>
      </c>
      <c r="O174" s="320">
        <f t="shared" si="20"/>
        <v>5.1079818229883501E-4</v>
      </c>
      <c r="P174" s="320">
        <f t="shared" si="20"/>
        <v>5.4270426058081634E-4</v>
      </c>
      <c r="Q174" s="320">
        <f t="shared" si="20"/>
        <v>6.8767192947944192E-4</v>
      </c>
      <c r="R174" s="320">
        <f t="shared" si="20"/>
        <v>6.593703434165755E-4</v>
      </c>
      <c r="S174" s="320">
        <f t="shared" si="20"/>
        <v>1.0210286229576572E-3</v>
      </c>
      <c r="T174" s="320">
        <f t="shared" si="20"/>
        <v>1.1520369326647761E-3</v>
      </c>
      <c r="U174" s="320">
        <f t="shared" si="20"/>
        <v>1.0604451418858895E-3</v>
      </c>
      <c r="V174" s="320">
        <f t="shared" si="20"/>
        <v>8.9349051342877013E-4</v>
      </c>
      <c r="W174" s="320">
        <f t="shared" si="20"/>
        <v>1.0537461925559262E-3</v>
      </c>
      <c r="DA174" s="141"/>
    </row>
    <row r="175" spans="1:105" ht="12" customHeight="1" x14ac:dyDescent="0.25">
      <c r="A175" s="41" t="s">
        <v>1040</v>
      </c>
      <c r="B175" s="321">
        <f t="shared" ref="B175:W175" si="21">IF(B$58=0,0,B$58/B$5)</f>
        <v>2.7797837371728577E-2</v>
      </c>
      <c r="C175" s="321">
        <f t="shared" si="21"/>
        <v>2.6630183805962951E-2</v>
      </c>
      <c r="D175" s="321">
        <f t="shared" si="21"/>
        <v>2.7144532412795044E-2</v>
      </c>
      <c r="E175" s="321">
        <f t="shared" si="21"/>
        <v>2.6165288371563764E-2</v>
      </c>
      <c r="F175" s="321">
        <f t="shared" si="21"/>
        <v>2.6201820278455999E-2</v>
      </c>
      <c r="G175" s="321">
        <f t="shared" si="21"/>
        <v>2.5507069506503204E-2</v>
      </c>
      <c r="H175" s="321">
        <f t="shared" si="21"/>
        <v>2.3403513570907305E-2</v>
      </c>
      <c r="I175" s="321">
        <f t="shared" si="21"/>
        <v>2.2070416698695271E-2</v>
      </c>
      <c r="J175" s="321">
        <f t="shared" si="21"/>
        <v>2.2020475283685097E-2</v>
      </c>
      <c r="K175" s="321">
        <f t="shared" si="21"/>
        <v>2.2878364124848932E-2</v>
      </c>
      <c r="L175" s="321">
        <f t="shared" si="21"/>
        <v>2.6338246107115861E-2</v>
      </c>
      <c r="M175" s="321">
        <f t="shared" si="21"/>
        <v>2.3117147493190021E-2</v>
      </c>
      <c r="N175" s="321">
        <f t="shared" si="21"/>
        <v>2.1482971421276191E-2</v>
      </c>
      <c r="O175" s="321">
        <f t="shared" si="21"/>
        <v>2.0527121461244278E-2</v>
      </c>
      <c r="P175" s="321">
        <f t="shared" si="21"/>
        <v>2.1184076997376493E-2</v>
      </c>
      <c r="Q175" s="321">
        <f t="shared" si="21"/>
        <v>2.2559981098848582E-2</v>
      </c>
      <c r="R175" s="321">
        <f t="shared" si="21"/>
        <v>2.2960113816645505E-2</v>
      </c>
      <c r="S175" s="321">
        <f t="shared" si="21"/>
        <v>2.1545579626522388E-2</v>
      </c>
      <c r="T175" s="321">
        <f t="shared" si="21"/>
        <v>2.1617288876458876E-2</v>
      </c>
      <c r="U175" s="321">
        <f t="shared" si="21"/>
        <v>2.0718786356434354E-2</v>
      </c>
      <c r="V175" s="321">
        <f t="shared" si="21"/>
        <v>2.2614697245526397E-2</v>
      </c>
      <c r="W175" s="321">
        <f t="shared" si="21"/>
        <v>2.2339144684406717E-2</v>
      </c>
      <c r="DA175" s="82"/>
    </row>
    <row r="176" spans="1:105" ht="12" hidden="1" customHeight="1" x14ac:dyDescent="0.25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DA176" s="94"/>
    </row>
    <row r="177" spans="1:105" ht="12" customHeight="1" x14ac:dyDescent="0.25">
      <c r="A177" s="201"/>
      <c r="B177" s="201"/>
      <c r="C177" s="201"/>
      <c r="D177" s="201"/>
      <c r="E177" s="201"/>
      <c r="F177" s="201"/>
      <c r="G177" s="201"/>
      <c r="H177" s="201"/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201"/>
      <c r="W177" s="201"/>
      <c r="DA177" s="173"/>
    </row>
    <row r="178" spans="1:105" ht="12" customHeight="1" x14ac:dyDescent="0.25">
      <c r="A178" s="35" t="s">
        <v>47</v>
      </c>
      <c r="B178" s="234">
        <f t="shared" ref="B178:W178" si="22">SUM(B$179:B$183,B$185:B$186,B$188:B$189,B$191:B$194)</f>
        <v>1.0000000000000002</v>
      </c>
      <c r="C178" s="234">
        <f t="shared" si="22"/>
        <v>0.99999999999999989</v>
      </c>
      <c r="D178" s="234">
        <f t="shared" si="22"/>
        <v>0.99999999999999978</v>
      </c>
      <c r="E178" s="234">
        <f t="shared" si="22"/>
        <v>0.99999999999999989</v>
      </c>
      <c r="F178" s="234">
        <f t="shared" si="22"/>
        <v>1</v>
      </c>
      <c r="G178" s="234">
        <f t="shared" si="22"/>
        <v>1</v>
      </c>
      <c r="H178" s="234">
        <f t="shared" si="22"/>
        <v>1</v>
      </c>
      <c r="I178" s="234">
        <f t="shared" si="22"/>
        <v>1.0000000000000002</v>
      </c>
      <c r="J178" s="234">
        <f t="shared" si="22"/>
        <v>1</v>
      </c>
      <c r="K178" s="234">
        <f t="shared" si="22"/>
        <v>0.99999999999999989</v>
      </c>
      <c r="L178" s="234">
        <f t="shared" si="22"/>
        <v>0.99999999999999989</v>
      </c>
      <c r="M178" s="234">
        <f t="shared" si="22"/>
        <v>1</v>
      </c>
      <c r="N178" s="234">
        <f t="shared" si="22"/>
        <v>1.0000000000000002</v>
      </c>
      <c r="O178" s="234">
        <f t="shared" si="22"/>
        <v>1</v>
      </c>
      <c r="P178" s="234">
        <f t="shared" si="22"/>
        <v>0.99999999999999978</v>
      </c>
      <c r="Q178" s="234">
        <f t="shared" si="22"/>
        <v>0.99999999999999978</v>
      </c>
      <c r="R178" s="234">
        <f t="shared" si="22"/>
        <v>0.99999999999999989</v>
      </c>
      <c r="S178" s="234">
        <f t="shared" si="22"/>
        <v>0.99999999999999967</v>
      </c>
      <c r="T178" s="234">
        <f t="shared" si="22"/>
        <v>0.99999999999999978</v>
      </c>
      <c r="U178" s="234">
        <f t="shared" si="22"/>
        <v>0.99999999999999989</v>
      </c>
      <c r="V178" s="234">
        <f t="shared" si="22"/>
        <v>1</v>
      </c>
      <c r="W178" s="234">
        <f t="shared" si="22"/>
        <v>1.0000000000000002</v>
      </c>
      <c r="DA178" s="95"/>
    </row>
    <row r="179" spans="1:105" ht="12" customHeight="1" x14ac:dyDescent="0.25">
      <c r="A179" s="55" t="s">
        <v>92</v>
      </c>
      <c r="B179" s="268">
        <f t="shared" ref="B179:W179" si="23">IF(B$62=0,0,B$62/B$61)</f>
        <v>9.6142691422768205E-3</v>
      </c>
      <c r="C179" s="268">
        <f t="shared" si="23"/>
        <v>8.593133824680842E-3</v>
      </c>
      <c r="D179" s="268">
        <f t="shared" si="23"/>
        <v>9.0730679883465858E-3</v>
      </c>
      <c r="E179" s="268">
        <f t="shared" si="23"/>
        <v>8.336848892911676E-3</v>
      </c>
      <c r="F179" s="268">
        <f t="shared" si="23"/>
        <v>9.5834671610284423E-3</v>
      </c>
      <c r="G179" s="268">
        <f t="shared" si="23"/>
        <v>1.0278547541644796E-2</v>
      </c>
      <c r="H179" s="268">
        <f t="shared" si="23"/>
        <v>1.156252898996998E-2</v>
      </c>
      <c r="I179" s="268">
        <f t="shared" si="23"/>
        <v>1.1144653649026792E-2</v>
      </c>
      <c r="J179" s="268">
        <f t="shared" si="23"/>
        <v>1.1991934218722388E-2</v>
      </c>
      <c r="K179" s="268">
        <f t="shared" si="23"/>
        <v>1.2917206686488197E-2</v>
      </c>
      <c r="L179" s="268">
        <f t="shared" si="23"/>
        <v>1.3771051226398823E-2</v>
      </c>
      <c r="M179" s="268">
        <f t="shared" si="23"/>
        <v>5.982316090438802E-3</v>
      </c>
      <c r="N179" s="268">
        <f t="shared" si="23"/>
        <v>5.8962467781771962E-3</v>
      </c>
      <c r="O179" s="268">
        <f t="shared" si="23"/>
        <v>5.8346725034654056E-3</v>
      </c>
      <c r="P179" s="268">
        <f t="shared" si="23"/>
        <v>6.3171367871426611E-3</v>
      </c>
      <c r="Q179" s="268">
        <f t="shared" si="23"/>
        <v>6.6258437404453571E-3</v>
      </c>
      <c r="R179" s="268">
        <f t="shared" si="23"/>
        <v>6.4782245586376417E-3</v>
      </c>
      <c r="S179" s="268">
        <f t="shared" si="23"/>
        <v>7.1725511094319211E-3</v>
      </c>
      <c r="T179" s="268">
        <f t="shared" si="23"/>
        <v>7.2655617903990347E-3</v>
      </c>
      <c r="U179" s="268">
        <f t="shared" si="23"/>
        <v>7.0517229893632448E-3</v>
      </c>
      <c r="V179" s="268">
        <f t="shared" si="23"/>
        <v>7.1131667040978102E-3</v>
      </c>
      <c r="W179" s="268">
        <f t="shared" si="23"/>
        <v>7.4040321657236358E-3</v>
      </c>
      <c r="DA179" s="76"/>
    </row>
    <row r="180" spans="1:105" ht="12" customHeight="1" x14ac:dyDescent="0.25">
      <c r="A180" s="202" t="s">
        <v>93</v>
      </c>
      <c r="B180" s="269">
        <f t="shared" ref="B180:W180" si="24">IF(B$63=0,0,B$63/B$61)</f>
        <v>7.6299520116326264E-2</v>
      </c>
      <c r="C180" s="269">
        <f t="shared" si="24"/>
        <v>6.8195717991232585E-2</v>
      </c>
      <c r="D180" s="269">
        <f t="shared" si="24"/>
        <v>7.20045094691103E-2</v>
      </c>
      <c r="E180" s="269">
        <f t="shared" si="24"/>
        <v>6.6161822640722165E-2</v>
      </c>
      <c r="F180" s="269">
        <f t="shared" si="24"/>
        <v>7.6055073413919233E-2</v>
      </c>
      <c r="G180" s="269">
        <f t="shared" si="24"/>
        <v>8.157128049097033E-2</v>
      </c>
      <c r="H180" s="269">
        <f t="shared" si="24"/>
        <v>9.1761048105721846E-2</v>
      </c>
      <c r="I180" s="269">
        <f t="shared" si="24"/>
        <v>8.8444759835591163E-2</v>
      </c>
      <c r="J180" s="269">
        <f t="shared" si="24"/>
        <v>9.5168838381238449E-2</v>
      </c>
      <c r="K180" s="269">
        <f t="shared" si="24"/>
        <v>0.10251186614784633</v>
      </c>
      <c r="L180" s="269">
        <f t="shared" si="24"/>
        <v>0.10928803682551658</v>
      </c>
      <c r="M180" s="269">
        <f t="shared" si="24"/>
        <v>4.7476083738650504E-2</v>
      </c>
      <c r="N180" s="269">
        <f t="shared" si="24"/>
        <v>4.6793031587195139E-2</v>
      </c>
      <c r="O180" s="269">
        <f t="shared" si="24"/>
        <v>4.6304373786742979E-2</v>
      </c>
      <c r="P180" s="269">
        <f t="shared" si="24"/>
        <v>5.0133244476036398E-2</v>
      </c>
      <c r="Q180" s="269">
        <f t="shared" si="24"/>
        <v>5.2583164698260444E-2</v>
      </c>
      <c r="R180" s="269">
        <f t="shared" si="24"/>
        <v>5.1411648427474373E-2</v>
      </c>
      <c r="S180" s="269">
        <f t="shared" si="24"/>
        <v>5.6921873057724504E-2</v>
      </c>
      <c r="T180" s="269">
        <f t="shared" si="24"/>
        <v>5.7660012402324094E-2</v>
      </c>
      <c r="U180" s="269">
        <f t="shared" si="24"/>
        <v>5.5962972548349504E-2</v>
      </c>
      <c r="V180" s="269">
        <f t="shared" si="24"/>
        <v>5.6450594215585383E-2</v>
      </c>
      <c r="W180" s="269">
        <f t="shared" si="24"/>
        <v>5.8758923097588033E-2</v>
      </c>
      <c r="DA180" s="77"/>
    </row>
    <row r="181" spans="1:105" ht="12" customHeight="1" x14ac:dyDescent="0.25">
      <c r="A181" s="202" t="s">
        <v>94</v>
      </c>
      <c r="B181" s="269">
        <f t="shared" ref="B181:W181" si="25">IF(B$64=0,0,B$64/B$61)</f>
        <v>8.5408313527638738E-2</v>
      </c>
      <c r="C181" s="269">
        <f t="shared" si="25"/>
        <v>7.633706286170111E-2</v>
      </c>
      <c r="D181" s="269">
        <f t="shared" si="25"/>
        <v>8.0600555688497694E-2</v>
      </c>
      <c r="E181" s="269">
        <f t="shared" si="25"/>
        <v>7.4060356907142535E-2</v>
      </c>
      <c r="F181" s="269">
        <f t="shared" si="25"/>
        <v>8.5134684275866956E-2</v>
      </c>
      <c r="G181" s="269">
        <f t="shared" si="25"/>
        <v>9.1309427482663977E-2</v>
      </c>
      <c r="H181" s="269">
        <f t="shared" si="25"/>
        <v>0.10271567048245779</v>
      </c>
      <c r="I181" s="269">
        <f t="shared" si="25"/>
        <v>9.9003476907825599E-2</v>
      </c>
      <c r="J181" s="269">
        <f t="shared" si="25"/>
        <v>0.10653028975980088</v>
      </c>
      <c r="K181" s="269">
        <f t="shared" si="25"/>
        <v>0.11474994326189938</v>
      </c>
      <c r="L181" s="269">
        <f t="shared" si="25"/>
        <v>0.12233506711160262</v>
      </c>
      <c r="M181" s="269">
        <f t="shared" si="25"/>
        <v>5.3143876119182178E-2</v>
      </c>
      <c r="N181" s="269">
        <f t="shared" si="25"/>
        <v>5.2379279799070554E-2</v>
      </c>
      <c r="O181" s="269">
        <f t="shared" si="25"/>
        <v>5.1832285026821433E-2</v>
      </c>
      <c r="P181" s="269">
        <f t="shared" si="25"/>
        <v>5.6118254162530135E-2</v>
      </c>
      <c r="Q181" s="269">
        <f t="shared" si="25"/>
        <v>5.8860650892396837E-2</v>
      </c>
      <c r="R181" s="269">
        <f t="shared" si="25"/>
        <v>5.7549276603207654E-2</v>
      </c>
      <c r="S181" s="269">
        <f t="shared" si="25"/>
        <v>6.3717323166418191E-2</v>
      </c>
      <c r="T181" s="269">
        <f t="shared" si="25"/>
        <v>6.4543583101926677E-2</v>
      </c>
      <c r="U181" s="269">
        <f t="shared" si="25"/>
        <v>6.2643947144896045E-2</v>
      </c>
      <c r="V181" s="269">
        <f t="shared" si="25"/>
        <v>6.3189782088217558E-2</v>
      </c>
      <c r="W181" s="269">
        <f t="shared" si="25"/>
        <v>6.5773684012874589E-2</v>
      </c>
      <c r="DA181" s="77"/>
    </row>
    <row r="182" spans="1:105" ht="12" customHeight="1" x14ac:dyDescent="0.25">
      <c r="A182" s="202" t="s">
        <v>95</v>
      </c>
      <c r="B182" s="269">
        <f t="shared" ref="B182:W182" si="26">IF(B$65=0,0,B$65/B$61)</f>
        <v>0.13750013199805025</v>
      </c>
      <c r="C182" s="269">
        <f t="shared" si="26"/>
        <v>0.12289618874666888</v>
      </c>
      <c r="D182" s="269">
        <f t="shared" si="26"/>
        <v>0.12976005014661987</v>
      </c>
      <c r="E182" s="269">
        <f t="shared" si="26"/>
        <v>0.1192308854952325</v>
      </c>
      <c r="F182" s="269">
        <f t="shared" si="26"/>
        <v>0.13705961213899731</v>
      </c>
      <c r="G182" s="269">
        <f t="shared" si="26"/>
        <v>0.14700042434943744</v>
      </c>
      <c r="H182" s="269">
        <f t="shared" si="26"/>
        <v>0.16536350697330826</v>
      </c>
      <c r="I182" s="269">
        <f t="shared" si="26"/>
        <v>0.15938719055360664</v>
      </c>
      <c r="J182" s="269">
        <f t="shared" si="26"/>
        <v>0.1715047200764945</v>
      </c>
      <c r="K182" s="269">
        <f t="shared" si="26"/>
        <v>0.18473766421080334</v>
      </c>
      <c r="L182" s="269">
        <f t="shared" si="26"/>
        <v>0.19694906948832649</v>
      </c>
      <c r="M182" s="269">
        <f t="shared" si="26"/>
        <v>8.5557127631502639E-2</v>
      </c>
      <c r="N182" s="269">
        <f t="shared" si="26"/>
        <v>8.432619248481403E-2</v>
      </c>
      <c r="O182" s="269">
        <f t="shared" si="26"/>
        <v>8.3445577351696346E-2</v>
      </c>
      <c r="P182" s="269">
        <f t="shared" si="26"/>
        <v>9.0345623700332015E-2</v>
      </c>
      <c r="Q182" s="269">
        <f t="shared" si="26"/>
        <v>9.4760649554058426E-2</v>
      </c>
      <c r="R182" s="269">
        <f t="shared" si="26"/>
        <v>9.2649448308947627E-2</v>
      </c>
      <c r="S182" s="269">
        <f t="shared" si="26"/>
        <v>0.1025794794918853</v>
      </c>
      <c r="T182" s="269">
        <f t="shared" si="26"/>
        <v>0.10390968782295544</v>
      </c>
      <c r="U182" s="269">
        <f t="shared" si="26"/>
        <v>0.10085143524716335</v>
      </c>
      <c r="V182" s="269">
        <f t="shared" si="26"/>
        <v>0.10173018315419899</v>
      </c>
      <c r="W182" s="269">
        <f t="shared" si="26"/>
        <v>0.10589004583074506</v>
      </c>
      <c r="DA182" s="77"/>
    </row>
    <row r="183" spans="1:105" ht="12" customHeight="1" x14ac:dyDescent="0.25">
      <c r="A183" s="56" t="s">
        <v>96</v>
      </c>
      <c r="B183" s="270">
        <f t="shared" ref="B183:W183" si="27">IF(B$66=0,0,B$66/B$61)</f>
        <v>2.9668801525353485E-2</v>
      </c>
      <c r="C183" s="270">
        <f t="shared" si="27"/>
        <v>2.9762232255114113E-2</v>
      </c>
      <c r="D183" s="270">
        <f t="shared" si="27"/>
        <v>2.9645681687874542E-2</v>
      </c>
      <c r="E183" s="270">
        <f t="shared" si="27"/>
        <v>3.0643713495724416E-2</v>
      </c>
      <c r="F183" s="270">
        <f t="shared" si="27"/>
        <v>2.9847629598639958E-2</v>
      </c>
      <c r="G183" s="270">
        <f t="shared" si="27"/>
        <v>2.988168508838512E-2</v>
      </c>
      <c r="H183" s="270">
        <f t="shared" si="27"/>
        <v>3.0839738373042953E-2</v>
      </c>
      <c r="I183" s="270">
        <f t="shared" si="27"/>
        <v>3.0340092717014482E-2</v>
      </c>
      <c r="J183" s="270">
        <f t="shared" si="27"/>
        <v>3.1238404057874265E-2</v>
      </c>
      <c r="K183" s="270">
        <f t="shared" si="27"/>
        <v>3.275393409400728E-2</v>
      </c>
      <c r="L183" s="270">
        <f t="shared" si="27"/>
        <v>3.5328885301922533E-2</v>
      </c>
      <c r="M183" s="270">
        <f t="shared" si="27"/>
        <v>3.32453936763311E-2</v>
      </c>
      <c r="N183" s="270">
        <f t="shared" si="27"/>
        <v>3.3327481691032813E-2</v>
      </c>
      <c r="O183" s="270">
        <f t="shared" si="27"/>
        <v>3.3024216706204167E-2</v>
      </c>
      <c r="P183" s="270">
        <f t="shared" si="27"/>
        <v>3.2016984890578866E-2</v>
      </c>
      <c r="Q183" s="270">
        <f t="shared" si="27"/>
        <v>3.1181455362268951E-2</v>
      </c>
      <c r="R183" s="270">
        <f t="shared" si="27"/>
        <v>3.1294098424993463E-2</v>
      </c>
      <c r="S183" s="270">
        <f t="shared" si="27"/>
        <v>3.005936852746794E-2</v>
      </c>
      <c r="T183" s="270">
        <f t="shared" si="27"/>
        <v>3.0219929784041286E-2</v>
      </c>
      <c r="U183" s="270">
        <f t="shared" si="27"/>
        <v>3.0260390165009383E-2</v>
      </c>
      <c r="V183" s="270">
        <f t="shared" si="27"/>
        <v>3.0141757130500272E-2</v>
      </c>
      <c r="W183" s="270">
        <f t="shared" si="27"/>
        <v>2.9637263645600122E-2</v>
      </c>
      <c r="DA183" s="78"/>
    </row>
    <row r="184" spans="1:105" ht="12" customHeight="1" x14ac:dyDescent="0.25">
      <c r="A184" s="203" t="s">
        <v>1053</v>
      </c>
      <c r="B184" s="271">
        <f t="shared" ref="B184:W184" si="28">IF(B$72=0,0,B$72/B$61)</f>
        <v>0.39139654275794683</v>
      </c>
      <c r="C184" s="271">
        <f t="shared" si="28"/>
        <v>0.41587159003275331</v>
      </c>
      <c r="D184" s="271">
        <f t="shared" si="28"/>
        <v>0.40400550198837309</v>
      </c>
      <c r="E184" s="271">
        <f t="shared" si="28"/>
        <v>0.41752568175502003</v>
      </c>
      <c r="F184" s="271">
        <f t="shared" si="28"/>
        <v>0.38990622981331641</v>
      </c>
      <c r="G184" s="271">
        <f t="shared" si="28"/>
        <v>0.37372847448657792</v>
      </c>
      <c r="H184" s="271">
        <f t="shared" si="28"/>
        <v>0.34142550403859584</v>
      </c>
      <c r="I184" s="271">
        <f t="shared" si="28"/>
        <v>0.35298729734296963</v>
      </c>
      <c r="J184" s="271">
        <f t="shared" si="28"/>
        <v>0.33080944743161506</v>
      </c>
      <c r="K184" s="271">
        <f t="shared" si="28"/>
        <v>0.30475010220495913</v>
      </c>
      <c r="L184" s="271">
        <f t="shared" si="28"/>
        <v>0.27662281412209888</v>
      </c>
      <c r="M184" s="271">
        <f t="shared" si="28"/>
        <v>0.4735878291635221</v>
      </c>
      <c r="N184" s="271">
        <f t="shared" si="28"/>
        <v>0.47554193813583723</v>
      </c>
      <c r="O184" s="271">
        <f t="shared" si="28"/>
        <v>0.47859699697489044</v>
      </c>
      <c r="P184" s="271">
        <f t="shared" si="28"/>
        <v>0.47002841725086647</v>
      </c>
      <c r="Q184" s="271">
        <f t="shared" si="28"/>
        <v>0.46712457706511495</v>
      </c>
      <c r="R184" s="271">
        <f t="shared" si="28"/>
        <v>0.47165038265235071</v>
      </c>
      <c r="S184" s="271">
        <f t="shared" si="28"/>
        <v>0.45978747096608302</v>
      </c>
      <c r="T184" s="271">
        <f t="shared" si="28"/>
        <v>0.45646360000268299</v>
      </c>
      <c r="U184" s="271">
        <f t="shared" si="28"/>
        <v>0.46355783972301501</v>
      </c>
      <c r="V184" s="271">
        <f t="shared" si="28"/>
        <v>0.46260679324070691</v>
      </c>
      <c r="W184" s="271">
        <f t="shared" si="28"/>
        <v>0.45708014756124721</v>
      </c>
      <c r="DA184" s="79"/>
    </row>
    <row r="185" spans="1:105" ht="12" customHeight="1" x14ac:dyDescent="0.25">
      <c r="A185" s="62" t="s">
        <v>1054</v>
      </c>
      <c r="B185" s="320">
        <f t="shared" ref="B185:W185" si="29">IF(B$73=0,0,B$73/B$61)</f>
        <v>0.39098887531169862</v>
      </c>
      <c r="C185" s="320">
        <f t="shared" si="29"/>
        <v>0.41550722110676058</v>
      </c>
      <c r="D185" s="320">
        <f t="shared" si="29"/>
        <v>0.4036207827339286</v>
      </c>
      <c r="E185" s="320">
        <f t="shared" si="29"/>
        <v>0.41717217990816768</v>
      </c>
      <c r="F185" s="320">
        <f t="shared" si="29"/>
        <v>0.38949986844294865</v>
      </c>
      <c r="G185" s="320">
        <f t="shared" si="29"/>
        <v>0.37329264008612234</v>
      </c>
      <c r="H185" s="320">
        <f t="shared" si="29"/>
        <v>0.34093522582859814</v>
      </c>
      <c r="I185" s="320">
        <f t="shared" si="29"/>
        <v>0.35251473802252781</v>
      </c>
      <c r="J185" s="320">
        <f t="shared" si="29"/>
        <v>0.33030096143791371</v>
      </c>
      <c r="K185" s="320">
        <f t="shared" si="29"/>
        <v>0.30420238249952825</v>
      </c>
      <c r="L185" s="320">
        <f t="shared" si="29"/>
        <v>0.27603888941575455</v>
      </c>
      <c r="M185" s="320">
        <f t="shared" si="29"/>
        <v>0.47333416500172804</v>
      </c>
      <c r="N185" s="320">
        <f t="shared" si="29"/>
        <v>0.47529192351372324</v>
      </c>
      <c r="O185" s="320">
        <f t="shared" si="29"/>
        <v>0.47834959324570603</v>
      </c>
      <c r="P185" s="320">
        <f t="shared" si="29"/>
        <v>0.46976055591023774</v>
      </c>
      <c r="Q185" s="320">
        <f t="shared" si="29"/>
        <v>0.46684362582930761</v>
      </c>
      <c r="R185" s="320">
        <f t="shared" si="29"/>
        <v>0.47137569081431707</v>
      </c>
      <c r="S185" s="320">
        <f t="shared" si="29"/>
        <v>0.45948333806210506</v>
      </c>
      <c r="T185" s="320">
        <f t="shared" si="29"/>
        <v>0.45615552322879432</v>
      </c>
      <c r="U185" s="320">
        <f t="shared" si="29"/>
        <v>0.4632588302132768</v>
      </c>
      <c r="V185" s="320">
        <f t="shared" si="29"/>
        <v>0.4623051783740868</v>
      </c>
      <c r="W185" s="320">
        <f t="shared" si="29"/>
        <v>0.45676619932032814</v>
      </c>
      <c r="DA185" s="141"/>
    </row>
    <row r="186" spans="1:105" ht="12" customHeight="1" x14ac:dyDescent="0.25">
      <c r="A186" s="62" t="s">
        <v>1066</v>
      </c>
      <c r="B186" s="320">
        <f t="shared" ref="B186:W186" si="30">IF(B$84=0,0,B$84/B$61)</f>
        <v>4.0766744624818425E-4</v>
      </c>
      <c r="C186" s="320">
        <f t="shared" si="30"/>
        <v>3.6436892599273833E-4</v>
      </c>
      <c r="D186" s="320">
        <f t="shared" si="30"/>
        <v>3.8471925444448978E-4</v>
      </c>
      <c r="E186" s="320">
        <f t="shared" si="30"/>
        <v>3.5350184685233824E-4</v>
      </c>
      <c r="F186" s="320">
        <f t="shared" si="30"/>
        <v>4.0636137036773122E-4</v>
      </c>
      <c r="G186" s="320">
        <f t="shared" si="30"/>
        <v>4.3583440045558901E-4</v>
      </c>
      <c r="H186" s="320">
        <f t="shared" si="30"/>
        <v>4.9027820999770588E-4</v>
      </c>
      <c r="I186" s="320">
        <f t="shared" si="30"/>
        <v>4.7255932044183707E-4</v>
      </c>
      <c r="J186" s="320">
        <f t="shared" si="30"/>
        <v>5.0848599370134097E-4</v>
      </c>
      <c r="K186" s="320">
        <f t="shared" si="30"/>
        <v>5.4771970543083311E-4</v>
      </c>
      <c r="L186" s="320">
        <f t="shared" si="30"/>
        <v>5.8392470634428698E-4</v>
      </c>
      <c r="M186" s="320">
        <f t="shared" si="30"/>
        <v>2.5366416179410791E-4</v>
      </c>
      <c r="N186" s="320">
        <f t="shared" si="30"/>
        <v>2.5001462211399488E-4</v>
      </c>
      <c r="O186" s="320">
        <f t="shared" si="30"/>
        <v>2.4740372918444708E-4</v>
      </c>
      <c r="P186" s="320">
        <f t="shared" si="30"/>
        <v>2.6786134062864767E-4</v>
      </c>
      <c r="Q186" s="320">
        <f t="shared" si="30"/>
        <v>2.8095123580732206E-4</v>
      </c>
      <c r="R186" s="320">
        <f t="shared" si="30"/>
        <v>2.7469183803363465E-4</v>
      </c>
      <c r="S186" s="320">
        <f t="shared" si="30"/>
        <v>3.0413290397799655E-4</v>
      </c>
      <c r="T186" s="320">
        <f t="shared" si="30"/>
        <v>3.0807677388870411E-4</v>
      </c>
      <c r="U186" s="320">
        <f t="shared" si="30"/>
        <v>2.9900950973820296E-4</v>
      </c>
      <c r="V186" s="320">
        <f t="shared" si="30"/>
        <v>3.016148666200585E-4</v>
      </c>
      <c r="W186" s="320">
        <f t="shared" si="30"/>
        <v>3.1394824091903503E-4</v>
      </c>
      <c r="DA186" s="141"/>
    </row>
    <row r="187" spans="1:105" ht="12" customHeight="1" x14ac:dyDescent="0.25">
      <c r="A187" s="203" t="s">
        <v>1012</v>
      </c>
      <c r="B187" s="271">
        <f t="shared" ref="B187:W187" si="31">IF(B$85=0,0,B$85/B$61)</f>
        <v>0.20363250276308154</v>
      </c>
      <c r="C187" s="271">
        <f t="shared" si="31"/>
        <v>0.21399605461539081</v>
      </c>
      <c r="D187" s="271">
        <f t="shared" si="31"/>
        <v>0.20964649364695218</v>
      </c>
      <c r="E187" s="271">
        <f t="shared" si="31"/>
        <v>0.2194058122962379</v>
      </c>
      <c r="F187" s="271">
        <f t="shared" si="31"/>
        <v>0.20585777587747003</v>
      </c>
      <c r="G187" s="271">
        <f t="shared" si="31"/>
        <v>0.19810813635642779</v>
      </c>
      <c r="H187" s="271">
        <f t="shared" si="31"/>
        <v>0.18440914689011842</v>
      </c>
      <c r="I187" s="271">
        <f t="shared" si="31"/>
        <v>0.18818515560435503</v>
      </c>
      <c r="J187" s="271">
        <f t="shared" si="31"/>
        <v>0.179474335800173</v>
      </c>
      <c r="K187" s="271">
        <f t="shared" si="31"/>
        <v>0.1707341800659494</v>
      </c>
      <c r="L187" s="271">
        <f t="shared" si="31"/>
        <v>0.1643995444373752</v>
      </c>
      <c r="M187" s="271">
        <f t="shared" si="31"/>
        <v>0.23875854198977003</v>
      </c>
      <c r="N187" s="271">
        <f t="shared" si="31"/>
        <v>0.23958767954301086</v>
      </c>
      <c r="O187" s="271">
        <f t="shared" si="31"/>
        <v>0.23924168402195611</v>
      </c>
      <c r="P187" s="271">
        <f t="shared" si="31"/>
        <v>0.23330146918718256</v>
      </c>
      <c r="Q187" s="271">
        <f t="shared" si="31"/>
        <v>0.22723564778476854</v>
      </c>
      <c r="R187" s="271">
        <f t="shared" si="31"/>
        <v>0.22752623758713092</v>
      </c>
      <c r="S187" s="271">
        <f t="shared" si="31"/>
        <v>0.218006520483533</v>
      </c>
      <c r="T187" s="271">
        <f t="shared" si="31"/>
        <v>0.21783741574730045</v>
      </c>
      <c r="U187" s="271">
        <f t="shared" si="31"/>
        <v>0.21795215589853409</v>
      </c>
      <c r="V187" s="271">
        <f t="shared" si="31"/>
        <v>0.21702709476763379</v>
      </c>
      <c r="W187" s="271">
        <f t="shared" si="31"/>
        <v>0.21358654505372254</v>
      </c>
      <c r="DA187" s="79"/>
    </row>
    <row r="188" spans="1:105" ht="12" customHeight="1" x14ac:dyDescent="0.25">
      <c r="A188" s="62" t="s">
        <v>1014</v>
      </c>
      <c r="B188" s="320">
        <f t="shared" ref="B188:W188" si="32">IF(B$86=0,0,B$86/B$61)</f>
        <v>0.19397081883746747</v>
      </c>
      <c r="C188" s="320">
        <f t="shared" si="32"/>
        <v>0.20787339257049911</v>
      </c>
      <c r="D188" s="320">
        <f t="shared" si="32"/>
        <v>0.20221989496397305</v>
      </c>
      <c r="E188" s="320">
        <f t="shared" si="32"/>
        <v>0.21445000764789593</v>
      </c>
      <c r="F188" s="320">
        <f t="shared" si="32"/>
        <v>0.19708701589881666</v>
      </c>
      <c r="G188" s="320">
        <f t="shared" si="32"/>
        <v>0.18631585047998586</v>
      </c>
      <c r="H188" s="320">
        <f t="shared" si="32"/>
        <v>0.16410793007496477</v>
      </c>
      <c r="I188" s="320">
        <f t="shared" si="32"/>
        <v>0.17088406343607976</v>
      </c>
      <c r="J188" s="320">
        <f t="shared" si="32"/>
        <v>0.15582246191112045</v>
      </c>
      <c r="K188" s="320">
        <f t="shared" si="32"/>
        <v>0.1354574134060206</v>
      </c>
      <c r="L188" s="320">
        <f t="shared" si="32"/>
        <v>0.11209214866826381</v>
      </c>
      <c r="M188" s="320">
        <f t="shared" si="32"/>
        <v>0.23716778885215908</v>
      </c>
      <c r="N188" s="320">
        <f t="shared" si="32"/>
        <v>0.23808130517267931</v>
      </c>
      <c r="O188" s="320">
        <f t="shared" si="32"/>
        <v>0.23777757665506158</v>
      </c>
      <c r="P188" s="320">
        <f t="shared" si="32"/>
        <v>0.23127759764807126</v>
      </c>
      <c r="Q188" s="320">
        <f t="shared" si="32"/>
        <v>0.22467769354357597</v>
      </c>
      <c r="R188" s="320">
        <f t="shared" si="32"/>
        <v>0.22507626626182031</v>
      </c>
      <c r="S188" s="320">
        <f t="shared" si="32"/>
        <v>0.21432034420564983</v>
      </c>
      <c r="T188" s="320">
        <f t="shared" si="32"/>
        <v>0.21417309148257169</v>
      </c>
      <c r="U188" s="320">
        <f t="shared" si="32"/>
        <v>0.2145966794944574</v>
      </c>
      <c r="V188" s="320">
        <f t="shared" si="32"/>
        <v>0.21340773863546472</v>
      </c>
      <c r="W188" s="320">
        <f t="shared" si="32"/>
        <v>0.20931358265490657</v>
      </c>
      <c r="DA188" s="141"/>
    </row>
    <row r="189" spans="1:105" ht="12" customHeight="1" x14ac:dyDescent="0.25">
      <c r="A189" s="62" t="s">
        <v>1021</v>
      </c>
      <c r="B189" s="320">
        <f t="shared" ref="B189:W189" si="33">IF(B$92=0,0,B$92/B$61)</f>
        <v>9.6616839256140584E-3</v>
      </c>
      <c r="C189" s="320">
        <f t="shared" si="33"/>
        <v>6.1226620448917033E-3</v>
      </c>
      <c r="D189" s="320">
        <f t="shared" si="33"/>
        <v>7.4265986829791337E-3</v>
      </c>
      <c r="E189" s="320">
        <f t="shared" si="33"/>
        <v>4.9558046483419863E-3</v>
      </c>
      <c r="F189" s="320">
        <f t="shared" si="33"/>
        <v>8.7707599786533766E-3</v>
      </c>
      <c r="G189" s="320">
        <f t="shared" si="33"/>
        <v>1.1792285876441943E-2</v>
      </c>
      <c r="H189" s="320">
        <f t="shared" si="33"/>
        <v>2.0301216815153678E-2</v>
      </c>
      <c r="I189" s="320">
        <f t="shared" si="33"/>
        <v>1.7301092168275287E-2</v>
      </c>
      <c r="J189" s="320">
        <f t="shared" si="33"/>
        <v>2.3651873889052533E-2</v>
      </c>
      <c r="K189" s="320">
        <f t="shared" si="33"/>
        <v>3.5276766659928828E-2</v>
      </c>
      <c r="L189" s="320">
        <f t="shared" si="33"/>
        <v>5.2307395769111371E-2</v>
      </c>
      <c r="M189" s="320">
        <f t="shared" si="33"/>
        <v>1.5907531376109548E-3</v>
      </c>
      <c r="N189" s="320">
        <f t="shared" si="33"/>
        <v>1.5063743703315384E-3</v>
      </c>
      <c r="O189" s="320">
        <f t="shared" si="33"/>
        <v>1.4641073668945222E-3</v>
      </c>
      <c r="P189" s="320">
        <f t="shared" si="33"/>
        <v>2.0238715391112899E-3</v>
      </c>
      <c r="Q189" s="320">
        <f t="shared" si="33"/>
        <v>2.5579542411925671E-3</v>
      </c>
      <c r="R189" s="320">
        <f t="shared" si="33"/>
        <v>2.449971325310571E-3</v>
      </c>
      <c r="S189" s="320">
        <f t="shared" si="33"/>
        <v>3.6861762778831841E-3</v>
      </c>
      <c r="T189" s="320">
        <f t="shared" si="33"/>
        <v>3.6643242647287052E-3</v>
      </c>
      <c r="U189" s="320">
        <f t="shared" si="33"/>
        <v>3.3554764040766593E-3</v>
      </c>
      <c r="V189" s="320">
        <f t="shared" si="33"/>
        <v>3.6193561321690884E-3</v>
      </c>
      <c r="W189" s="320">
        <f t="shared" si="33"/>
        <v>4.2729623988159949E-3</v>
      </c>
      <c r="DA189" s="141"/>
    </row>
    <row r="190" spans="1:105" ht="12" customHeight="1" x14ac:dyDescent="0.25">
      <c r="A190" s="203" t="s">
        <v>1023</v>
      </c>
      <c r="B190" s="271">
        <f t="shared" ref="B190:W190" si="34">IF(B$93=0,0,B$93/B$61)</f>
        <v>4.0400522237953769E-2</v>
      </c>
      <c r="C190" s="271">
        <f t="shared" si="34"/>
        <v>4.1038526669014967E-2</v>
      </c>
      <c r="D190" s="271">
        <f t="shared" si="34"/>
        <v>4.0652790473691781E-2</v>
      </c>
      <c r="E190" s="271">
        <f t="shared" si="34"/>
        <v>4.2020576807666257E-2</v>
      </c>
      <c r="F190" s="271">
        <f t="shared" si="34"/>
        <v>4.0559684376960607E-2</v>
      </c>
      <c r="G190" s="271">
        <f t="shared" si="34"/>
        <v>4.0240725379080376E-2</v>
      </c>
      <c r="H190" s="271">
        <f t="shared" si="34"/>
        <v>4.0558665376274471E-2</v>
      </c>
      <c r="I190" s="271">
        <f t="shared" si="34"/>
        <v>4.0276699509998931E-2</v>
      </c>
      <c r="J190" s="271">
        <f t="shared" si="34"/>
        <v>4.0753046963450744E-2</v>
      </c>
      <c r="K190" s="271">
        <f t="shared" si="34"/>
        <v>4.1806251958370899E-2</v>
      </c>
      <c r="L190" s="271">
        <f t="shared" si="34"/>
        <v>4.395056544516765E-2</v>
      </c>
      <c r="M190" s="271">
        <f t="shared" si="34"/>
        <v>4.602136930507858E-2</v>
      </c>
      <c r="N190" s="271">
        <f t="shared" si="34"/>
        <v>4.6154156889802747E-2</v>
      </c>
      <c r="O190" s="271">
        <f t="shared" si="34"/>
        <v>4.5893225182056768E-2</v>
      </c>
      <c r="P190" s="271">
        <f t="shared" si="34"/>
        <v>4.4603182059727832E-2</v>
      </c>
      <c r="Q190" s="271">
        <f t="shared" si="34"/>
        <v>4.3654933622517891E-2</v>
      </c>
      <c r="R190" s="271">
        <f t="shared" si="34"/>
        <v>4.3868033795680869E-2</v>
      </c>
      <c r="S190" s="271">
        <f t="shared" si="34"/>
        <v>4.2299352892430489E-2</v>
      </c>
      <c r="T190" s="271">
        <f t="shared" si="34"/>
        <v>4.2391850887458643E-2</v>
      </c>
      <c r="U190" s="271">
        <f t="shared" si="34"/>
        <v>4.2591230937058924E-2</v>
      </c>
      <c r="V190" s="271">
        <f t="shared" si="34"/>
        <v>4.244565286087585E-2</v>
      </c>
      <c r="W190" s="271">
        <f t="shared" si="34"/>
        <v>4.1785389328016065E-2</v>
      </c>
      <c r="DA190" s="79"/>
    </row>
    <row r="191" spans="1:105" ht="12" customHeight="1" x14ac:dyDescent="0.25">
      <c r="A191" s="62" t="s">
        <v>1135</v>
      </c>
      <c r="B191" s="320">
        <f t="shared" ref="B191:W191" si="35">IF(B$94=0,0,B$94/B$61)</f>
        <v>1.9038457585740576E-2</v>
      </c>
      <c r="C191" s="320">
        <f t="shared" si="35"/>
        <v>2.2550095381739174E-2</v>
      </c>
      <c r="D191" s="320">
        <f t="shared" si="35"/>
        <v>2.0796839505537422E-2</v>
      </c>
      <c r="E191" s="320">
        <f t="shared" si="35"/>
        <v>2.5239388473065717E-2</v>
      </c>
      <c r="F191" s="320">
        <f t="shared" si="35"/>
        <v>1.9667458526350663E-2</v>
      </c>
      <c r="G191" s="320">
        <f t="shared" si="35"/>
        <v>1.678569644634869E-2</v>
      </c>
      <c r="H191" s="320">
        <f t="shared" si="35"/>
        <v>1.1031715065432927E-2</v>
      </c>
      <c r="I191" s="320">
        <f t="shared" si="35"/>
        <v>1.2743283923371432E-2</v>
      </c>
      <c r="J191" s="320">
        <f t="shared" si="35"/>
        <v>1.0426541592663418E-2</v>
      </c>
      <c r="K191" s="320">
        <f t="shared" si="35"/>
        <v>7.3612531242488888E-3</v>
      </c>
      <c r="L191" s="320">
        <f t="shared" si="35"/>
        <v>3.9584181329632481E-3</v>
      </c>
      <c r="M191" s="320">
        <f t="shared" si="35"/>
        <v>3.3046127469923803E-2</v>
      </c>
      <c r="N191" s="320">
        <f t="shared" si="35"/>
        <v>3.3236508142312729E-2</v>
      </c>
      <c r="O191" s="320">
        <f t="shared" si="35"/>
        <v>3.2868810881237082E-2</v>
      </c>
      <c r="P191" s="320">
        <f t="shared" si="35"/>
        <v>3.0905343192826201E-2</v>
      </c>
      <c r="Q191" s="320">
        <f t="shared" si="35"/>
        <v>2.9343777430706462E-2</v>
      </c>
      <c r="R191" s="320">
        <f t="shared" si="35"/>
        <v>2.9716610245854352E-2</v>
      </c>
      <c r="S191" s="320">
        <f t="shared" si="35"/>
        <v>2.6805206744322092E-2</v>
      </c>
      <c r="T191" s="320">
        <f t="shared" si="35"/>
        <v>2.6993748016528454E-2</v>
      </c>
      <c r="U191" s="320">
        <f t="shared" si="35"/>
        <v>2.7513102167036622E-2</v>
      </c>
      <c r="V191" s="320">
        <f t="shared" si="35"/>
        <v>2.7174795046801519E-2</v>
      </c>
      <c r="W191" s="320">
        <f t="shared" si="35"/>
        <v>2.5760414147529158E-2</v>
      </c>
      <c r="DA191" s="141"/>
    </row>
    <row r="192" spans="1:105" ht="12" customHeight="1" x14ac:dyDescent="0.25">
      <c r="A192" s="62" t="s">
        <v>1026</v>
      </c>
      <c r="B192" s="320">
        <f t="shared" ref="B192:W192" si="36">IF(B$95=0,0,B$95/B$61)</f>
        <v>8.5759418595450863E-3</v>
      </c>
      <c r="C192" s="320">
        <f t="shared" si="36"/>
        <v>9.1137267462967769E-3</v>
      </c>
      <c r="D192" s="320">
        <f t="shared" si="36"/>
        <v>8.8530098542337742E-3</v>
      </c>
      <c r="E192" s="320">
        <f t="shared" si="36"/>
        <v>9.1502459180200675E-3</v>
      </c>
      <c r="F192" s="320">
        <f t="shared" si="36"/>
        <v>8.5432820138533552E-3</v>
      </c>
      <c r="G192" s="320">
        <f t="shared" si="36"/>
        <v>8.1877930041425132E-3</v>
      </c>
      <c r="H192" s="320">
        <f t="shared" si="36"/>
        <v>7.4780661527672028E-3</v>
      </c>
      <c r="I192" s="320">
        <f t="shared" si="36"/>
        <v>7.732050932405421E-3</v>
      </c>
      <c r="J192" s="320">
        <f t="shared" si="36"/>
        <v>7.2448144187867054E-3</v>
      </c>
      <c r="K192" s="320">
        <f t="shared" si="36"/>
        <v>6.6723687311340523E-3</v>
      </c>
      <c r="L192" s="320">
        <f t="shared" si="36"/>
        <v>6.0546312595612497E-3</v>
      </c>
      <c r="M192" s="320">
        <f t="shared" si="36"/>
        <v>1.0382101731040434E-2</v>
      </c>
      <c r="N192" s="320">
        <f t="shared" si="36"/>
        <v>1.0425043165526308E-2</v>
      </c>
      <c r="O192" s="320">
        <f t="shared" si="36"/>
        <v>1.0492110029836115E-2</v>
      </c>
      <c r="P192" s="320">
        <f t="shared" si="36"/>
        <v>1.0303718263549375E-2</v>
      </c>
      <c r="Q192" s="320">
        <f t="shared" si="36"/>
        <v>1.0239738379818734E-2</v>
      </c>
      <c r="R192" s="320">
        <f t="shared" si="36"/>
        <v>1.0339144598944885E-2</v>
      </c>
      <c r="S192" s="320">
        <f t="shared" si="36"/>
        <v>1.0078297981007565E-2</v>
      </c>
      <c r="T192" s="320">
        <f t="shared" si="36"/>
        <v>1.0005305759663539E-2</v>
      </c>
      <c r="U192" s="320">
        <f t="shared" si="36"/>
        <v>1.0161109547331047E-2</v>
      </c>
      <c r="V192" s="320">
        <f t="shared" si="36"/>
        <v>1.0140192167723709E-2</v>
      </c>
      <c r="W192" s="320">
        <f t="shared" si="36"/>
        <v>1.0018700316354779E-2</v>
      </c>
      <c r="DA192" s="141"/>
    </row>
    <row r="193" spans="1:105" ht="12" customHeight="1" x14ac:dyDescent="0.25">
      <c r="A193" s="62" t="s">
        <v>1038</v>
      </c>
      <c r="B193" s="320">
        <f t="shared" ref="B193:W193" si="37">IF(B$106=0,0,B$106/B$61)</f>
        <v>1.2786122792668109E-2</v>
      </c>
      <c r="C193" s="320">
        <f t="shared" si="37"/>
        <v>9.3747045409790213E-3</v>
      </c>
      <c r="D193" s="320">
        <f t="shared" si="37"/>
        <v>1.1002941113920592E-2</v>
      </c>
      <c r="E193" s="320">
        <f t="shared" si="37"/>
        <v>7.6309424165804723E-3</v>
      </c>
      <c r="F193" s="320">
        <f t="shared" si="37"/>
        <v>1.2348943836756587E-2</v>
      </c>
      <c r="G193" s="320">
        <f t="shared" si="37"/>
        <v>1.5267235928589178E-2</v>
      </c>
      <c r="H193" s="320">
        <f t="shared" si="37"/>
        <v>2.204888415807434E-2</v>
      </c>
      <c r="I193" s="320">
        <f t="shared" si="37"/>
        <v>1.9801364654222081E-2</v>
      </c>
      <c r="J193" s="320">
        <f t="shared" si="37"/>
        <v>2.3081690952000616E-2</v>
      </c>
      <c r="K193" s="320">
        <f t="shared" si="37"/>
        <v>2.7772630102987955E-2</v>
      </c>
      <c r="L193" s="320">
        <f t="shared" si="37"/>
        <v>3.3937516052643155E-2</v>
      </c>
      <c r="M193" s="320">
        <f t="shared" si="37"/>
        <v>2.5931401041143429E-3</v>
      </c>
      <c r="N193" s="320">
        <f t="shared" si="37"/>
        <v>2.4926055819637135E-3</v>
      </c>
      <c r="O193" s="320">
        <f t="shared" si="37"/>
        <v>2.5323042709835806E-3</v>
      </c>
      <c r="P193" s="320">
        <f t="shared" si="37"/>
        <v>3.3941206033522484E-3</v>
      </c>
      <c r="Q193" s="320">
        <f t="shared" si="37"/>
        <v>4.071417811992697E-3</v>
      </c>
      <c r="R193" s="320">
        <f t="shared" si="37"/>
        <v>3.8122789508816275E-3</v>
      </c>
      <c r="S193" s="320">
        <f t="shared" si="37"/>
        <v>5.4158481671008315E-3</v>
      </c>
      <c r="T193" s="320">
        <f t="shared" si="37"/>
        <v>5.3927971112666447E-3</v>
      </c>
      <c r="U193" s="320">
        <f t="shared" si="37"/>
        <v>4.9170192226912516E-3</v>
      </c>
      <c r="V193" s="320">
        <f t="shared" si="37"/>
        <v>5.1306656463506236E-3</v>
      </c>
      <c r="W193" s="320">
        <f t="shared" si="37"/>
        <v>6.006274864132132E-3</v>
      </c>
      <c r="DA193" s="141"/>
    </row>
    <row r="194" spans="1:105" ht="12" customHeight="1" x14ac:dyDescent="0.25">
      <c r="A194" s="41" t="s">
        <v>1040</v>
      </c>
      <c r="B194" s="321">
        <f t="shared" ref="B194:W194" si="38">IF(B$107=0,0,B$107/B$61)</f>
        <v>2.6079395931372571E-2</v>
      </c>
      <c r="C194" s="321">
        <f t="shared" si="38"/>
        <v>2.3309493003443215E-2</v>
      </c>
      <c r="D194" s="321">
        <f t="shared" si="38"/>
        <v>2.4611348910533723E-2</v>
      </c>
      <c r="E194" s="321">
        <f t="shared" si="38"/>
        <v>2.2614301709342415E-2</v>
      </c>
      <c r="F194" s="321">
        <f t="shared" si="38"/>
        <v>2.5995843343800954E-2</v>
      </c>
      <c r="G194" s="321">
        <f t="shared" si="38"/>
        <v>2.7881298824812193E-2</v>
      </c>
      <c r="H194" s="321">
        <f t="shared" si="38"/>
        <v>3.1364190770510281E-2</v>
      </c>
      <c r="I194" s="321">
        <f t="shared" si="38"/>
        <v>3.023067387961181E-2</v>
      </c>
      <c r="J194" s="321">
        <f t="shared" si="38"/>
        <v>3.2528983310630886E-2</v>
      </c>
      <c r="K194" s="321">
        <f t="shared" si="38"/>
        <v>3.5038851369675876E-2</v>
      </c>
      <c r="L194" s="321">
        <f t="shared" si="38"/>
        <v>3.7354966041591185E-2</v>
      </c>
      <c r="M194" s="321">
        <f t="shared" si="38"/>
        <v>1.6227462285524002E-2</v>
      </c>
      <c r="N194" s="321">
        <f t="shared" si="38"/>
        <v>1.5993993091059595E-2</v>
      </c>
      <c r="O194" s="321">
        <f t="shared" si="38"/>
        <v>1.5826968446166451E-2</v>
      </c>
      <c r="P194" s="321">
        <f t="shared" si="38"/>
        <v>1.7135687485603037E-2</v>
      </c>
      <c r="Q194" s="321">
        <f t="shared" si="38"/>
        <v>1.7973077280168549E-2</v>
      </c>
      <c r="R194" s="321">
        <f t="shared" si="38"/>
        <v>1.7572649641576659E-2</v>
      </c>
      <c r="S194" s="321">
        <f t="shared" si="38"/>
        <v>1.9456060305025186E-2</v>
      </c>
      <c r="T194" s="321">
        <f t="shared" si="38"/>
        <v>1.9708358460911179E-2</v>
      </c>
      <c r="U194" s="321">
        <f t="shared" si="38"/>
        <v>1.912830534661052E-2</v>
      </c>
      <c r="V194" s="321">
        <f t="shared" si="38"/>
        <v>1.9294975838183372E-2</v>
      </c>
      <c r="W194" s="321">
        <f t="shared" si="38"/>
        <v>2.0083969304482883E-2</v>
      </c>
      <c r="DA194" s="82"/>
    </row>
    <row r="195" spans="1:105" ht="12" hidden="1" customHeight="1" x14ac:dyDescent="0.25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DA195" s="94"/>
    </row>
    <row r="196" spans="1:105" ht="12" customHeight="1" x14ac:dyDescent="0.25">
      <c r="A196" s="201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01"/>
      <c r="P196" s="201"/>
      <c r="Q196" s="201"/>
      <c r="R196" s="201"/>
      <c r="S196" s="201"/>
      <c r="T196" s="201"/>
      <c r="U196" s="201"/>
      <c r="V196" s="201"/>
      <c r="W196" s="201"/>
      <c r="DA196" s="173"/>
    </row>
    <row r="197" spans="1:105" ht="12" customHeight="1" x14ac:dyDescent="0.25">
      <c r="A197" s="35" t="s">
        <v>48</v>
      </c>
      <c r="B197" s="234">
        <f t="shared" ref="B197:W197" si="39">SUM(B$198:B$202,B$204:B$205,B$207:B$208,B$210:B$213)</f>
        <v>0.99999999999999989</v>
      </c>
      <c r="C197" s="234">
        <f t="shared" si="39"/>
        <v>1.0000000000000002</v>
      </c>
      <c r="D197" s="234">
        <f t="shared" si="39"/>
        <v>1.0000000000000002</v>
      </c>
      <c r="E197" s="234">
        <f t="shared" si="39"/>
        <v>1</v>
      </c>
      <c r="F197" s="234">
        <f t="shared" si="39"/>
        <v>0.99999999999999978</v>
      </c>
      <c r="G197" s="234">
        <f t="shared" si="39"/>
        <v>1</v>
      </c>
      <c r="H197" s="234">
        <f t="shared" si="39"/>
        <v>0.99999999999999989</v>
      </c>
      <c r="I197" s="234">
        <f t="shared" si="39"/>
        <v>1</v>
      </c>
      <c r="J197" s="234">
        <f t="shared" si="39"/>
        <v>1</v>
      </c>
      <c r="K197" s="234">
        <f t="shared" si="39"/>
        <v>0.99999999999999989</v>
      </c>
      <c r="L197" s="234">
        <f t="shared" si="39"/>
        <v>1</v>
      </c>
      <c r="M197" s="234">
        <f t="shared" si="39"/>
        <v>1</v>
      </c>
      <c r="N197" s="234">
        <f t="shared" si="39"/>
        <v>1</v>
      </c>
      <c r="O197" s="234">
        <f t="shared" si="39"/>
        <v>1</v>
      </c>
      <c r="P197" s="234">
        <f t="shared" si="39"/>
        <v>1.0000000000000002</v>
      </c>
      <c r="Q197" s="234">
        <f t="shared" si="39"/>
        <v>0.99999999999999978</v>
      </c>
      <c r="R197" s="234">
        <f t="shared" si="39"/>
        <v>0.99999999999999989</v>
      </c>
      <c r="S197" s="234">
        <f t="shared" si="39"/>
        <v>1</v>
      </c>
      <c r="T197" s="234">
        <f t="shared" si="39"/>
        <v>0.99999999999999978</v>
      </c>
      <c r="U197" s="234">
        <f t="shared" si="39"/>
        <v>1.0000000000000002</v>
      </c>
      <c r="V197" s="234">
        <f t="shared" si="39"/>
        <v>1</v>
      </c>
      <c r="W197" s="234">
        <f t="shared" si="39"/>
        <v>1</v>
      </c>
      <c r="DA197" s="95"/>
    </row>
    <row r="198" spans="1:105" ht="12" customHeight="1" x14ac:dyDescent="0.25">
      <c r="A198" s="55" t="s">
        <v>92</v>
      </c>
      <c r="B198" s="268">
        <f t="shared" ref="B198:W198" si="40">IF(B$111=0,0,B$111/B$110)</f>
        <v>5.4542679957179886E-3</v>
      </c>
      <c r="C198" s="268">
        <f t="shared" si="40"/>
        <v>4.8679893796998728E-3</v>
      </c>
      <c r="D198" s="268">
        <f t="shared" si="40"/>
        <v>5.1445412558158102E-3</v>
      </c>
      <c r="E198" s="268">
        <f t="shared" si="40"/>
        <v>4.7068563549871626E-3</v>
      </c>
      <c r="F198" s="268">
        <f t="shared" si="40"/>
        <v>5.4329729917824395E-3</v>
      </c>
      <c r="G198" s="268">
        <f t="shared" si="40"/>
        <v>5.8308631933601373E-3</v>
      </c>
      <c r="H198" s="268">
        <f t="shared" si="40"/>
        <v>6.5469299638169116E-3</v>
      </c>
      <c r="I198" s="268">
        <f t="shared" si="40"/>
        <v>6.3183818146187072E-3</v>
      </c>
      <c r="J198" s="268">
        <f t="shared" si="40"/>
        <v>6.7840507385385921E-3</v>
      </c>
      <c r="K198" s="268">
        <f t="shared" si="40"/>
        <v>7.2768107652220566E-3</v>
      </c>
      <c r="L198" s="268">
        <f t="shared" si="40"/>
        <v>7.696667193888819E-3</v>
      </c>
      <c r="M198" s="268">
        <f t="shared" si="40"/>
        <v>3.3398342994792117E-3</v>
      </c>
      <c r="N198" s="268">
        <f t="shared" si="40"/>
        <v>3.2905543882317968E-3</v>
      </c>
      <c r="O198" s="268">
        <f t="shared" si="40"/>
        <v>3.2594330321297658E-3</v>
      </c>
      <c r="P198" s="268">
        <f t="shared" si="40"/>
        <v>3.5431680768190409E-3</v>
      </c>
      <c r="Q198" s="268">
        <f t="shared" si="40"/>
        <v>3.5997954856523454E-3</v>
      </c>
      <c r="R198" s="268">
        <f t="shared" si="40"/>
        <v>4.2687568616745037E-3</v>
      </c>
      <c r="S198" s="268">
        <f t="shared" si="40"/>
        <v>4.6691168559538669E-3</v>
      </c>
      <c r="T198" s="268">
        <f t="shared" si="40"/>
        <v>3.9958557906954809E-3</v>
      </c>
      <c r="U198" s="268">
        <f t="shared" si="40"/>
        <v>3.462671829468755E-3</v>
      </c>
      <c r="V198" s="268">
        <f t="shared" si="40"/>
        <v>3.7637353129908149E-3</v>
      </c>
      <c r="W198" s="268">
        <f t="shared" si="40"/>
        <v>3.9286692799477821E-3</v>
      </c>
      <c r="DA198" s="76"/>
    </row>
    <row r="199" spans="1:105" ht="12" customHeight="1" x14ac:dyDescent="0.25">
      <c r="A199" s="202" t="s">
        <v>93</v>
      </c>
      <c r="B199" s="269">
        <f t="shared" ref="B199:W199" si="41">IF(B$112=0,0,B$112/B$110)</f>
        <v>4.3525735068364664E-2</v>
      </c>
      <c r="C199" s="269">
        <f t="shared" si="41"/>
        <v>3.8847158999662908E-2</v>
      </c>
      <c r="D199" s="269">
        <f t="shared" si="41"/>
        <v>4.1054077270259726E-2</v>
      </c>
      <c r="E199" s="269">
        <f t="shared" si="41"/>
        <v>3.7561297478022296E-2</v>
      </c>
      <c r="F199" s="269">
        <f t="shared" si="41"/>
        <v>4.3355798295858027E-2</v>
      </c>
      <c r="G199" s="269">
        <f t="shared" si="41"/>
        <v>4.6531011452557586E-2</v>
      </c>
      <c r="H199" s="269">
        <f t="shared" si="41"/>
        <v>5.2245313090583022E-2</v>
      </c>
      <c r="I199" s="269">
        <f t="shared" si="41"/>
        <v>5.0421470514425068E-2</v>
      </c>
      <c r="J199" s="269">
        <f t="shared" si="41"/>
        <v>5.4137566281633367E-2</v>
      </c>
      <c r="K199" s="269">
        <f t="shared" si="41"/>
        <v>5.8069852408853914E-2</v>
      </c>
      <c r="L199" s="269">
        <f t="shared" si="41"/>
        <v>6.142035878207322E-2</v>
      </c>
      <c r="M199" s="269">
        <f t="shared" si="41"/>
        <v>2.6652291930923597E-2</v>
      </c>
      <c r="N199" s="269">
        <f t="shared" si="41"/>
        <v>2.6259032127255839E-2</v>
      </c>
      <c r="O199" s="269">
        <f t="shared" si="41"/>
        <v>2.6010679845752848E-2</v>
      </c>
      <c r="P199" s="269">
        <f t="shared" si="41"/>
        <v>2.8274920692453357E-2</v>
      </c>
      <c r="Q199" s="269">
        <f t="shared" si="41"/>
        <v>2.872681443812581E-2</v>
      </c>
      <c r="R199" s="269">
        <f t="shared" si="41"/>
        <v>3.4065209186342829E-2</v>
      </c>
      <c r="S199" s="269">
        <f t="shared" si="41"/>
        <v>3.7260131595116298E-2</v>
      </c>
      <c r="T199" s="269">
        <f t="shared" si="41"/>
        <v>3.1887424793527658E-2</v>
      </c>
      <c r="U199" s="269">
        <f t="shared" si="41"/>
        <v>2.7632550655096046E-2</v>
      </c>
      <c r="V199" s="269">
        <f t="shared" si="41"/>
        <v>3.0035074592832112E-2</v>
      </c>
      <c r="W199" s="269">
        <f t="shared" si="41"/>
        <v>3.1351268104991621E-2</v>
      </c>
      <c r="DA199" s="77"/>
    </row>
    <row r="200" spans="1:105" ht="12" customHeight="1" x14ac:dyDescent="0.25">
      <c r="A200" s="202" t="s">
        <v>94</v>
      </c>
      <c r="B200" s="269">
        <f t="shared" ref="B200:W200" si="42">IF(B$113=0,0,B$113/B$110)</f>
        <v>5.3366534587125695E-2</v>
      </c>
      <c r="C200" s="269">
        <f t="shared" si="42"/>
        <v>4.7630172152425716E-2</v>
      </c>
      <c r="D200" s="269">
        <f t="shared" si="42"/>
        <v>5.03360559251817E-2</v>
      </c>
      <c r="E200" s="269">
        <f t="shared" si="42"/>
        <v>4.6053588247269253E-2</v>
      </c>
      <c r="F200" s="269">
        <f t="shared" si="42"/>
        <v>5.3158176551739142E-2</v>
      </c>
      <c r="G200" s="269">
        <f t="shared" si="42"/>
        <v>5.7051278471381708E-2</v>
      </c>
      <c r="H200" s="269">
        <f t="shared" si="42"/>
        <v>6.4057535241726235E-2</v>
      </c>
      <c r="I200" s="269">
        <f t="shared" si="42"/>
        <v>6.1821337328718508E-2</v>
      </c>
      <c r="J200" s="269">
        <f t="shared" si="42"/>
        <v>6.6377610829402758E-2</v>
      </c>
      <c r="K200" s="269">
        <f t="shared" si="42"/>
        <v>7.1198953496796669E-2</v>
      </c>
      <c r="L200" s="269">
        <f t="shared" si="42"/>
        <v>7.5306980942397489E-2</v>
      </c>
      <c r="M200" s="269">
        <f t="shared" si="42"/>
        <v>3.2678149074881223E-2</v>
      </c>
      <c r="N200" s="269">
        <f t="shared" si="42"/>
        <v>3.2195976565187835E-2</v>
      </c>
      <c r="O200" s="269">
        <f t="shared" si="42"/>
        <v>3.1891473939332046E-2</v>
      </c>
      <c r="P200" s="269">
        <f t="shared" si="42"/>
        <v>3.4667640436445414E-2</v>
      </c>
      <c r="Q200" s="269">
        <f t="shared" si="42"/>
        <v>3.5221703525104488E-2</v>
      </c>
      <c r="R200" s="269">
        <f t="shared" si="42"/>
        <v>4.1767064046253223E-2</v>
      </c>
      <c r="S200" s="269">
        <f t="shared" si="42"/>
        <v>4.5684331312692054E-2</v>
      </c>
      <c r="T200" s="269">
        <f t="shared" si="42"/>
        <v>3.9096901073935153E-2</v>
      </c>
      <c r="U200" s="269">
        <f t="shared" si="42"/>
        <v>3.388003598214915E-2</v>
      </c>
      <c r="V200" s="269">
        <f t="shared" si="42"/>
        <v>3.6825750204280187E-2</v>
      </c>
      <c r="W200" s="269">
        <f t="shared" si="42"/>
        <v>3.8439523905739487E-2</v>
      </c>
      <c r="DA200" s="77"/>
    </row>
    <row r="201" spans="1:105" ht="12" customHeight="1" x14ac:dyDescent="0.25">
      <c r="A201" s="202" t="s">
        <v>95</v>
      </c>
      <c r="B201" s="269">
        <f t="shared" ref="B201:W201" si="43">IF(B$114=0,0,B$114/B$110)</f>
        <v>9.8820395595537958E-2</v>
      </c>
      <c r="C201" s="269">
        <f t="shared" si="43"/>
        <v>8.8198203064918088E-2</v>
      </c>
      <c r="D201" s="269">
        <f t="shared" si="43"/>
        <v>9.3208768336356954E-2</v>
      </c>
      <c r="E201" s="269">
        <f t="shared" si="43"/>
        <v>8.5278795867083937E-2</v>
      </c>
      <c r="F201" s="269">
        <f t="shared" si="43"/>
        <v>9.8434572838978954E-2</v>
      </c>
      <c r="G201" s="269">
        <f t="shared" si="43"/>
        <v>0.10564354518033903</v>
      </c>
      <c r="H201" s="269">
        <f t="shared" si="43"/>
        <v>0.11861723873278476</v>
      </c>
      <c r="I201" s="269">
        <f t="shared" si="43"/>
        <v>0.1144764047044375</v>
      </c>
      <c r="J201" s="269">
        <f t="shared" si="43"/>
        <v>0.12291339154014827</v>
      </c>
      <c r="K201" s="269">
        <f t="shared" si="43"/>
        <v>0.13184121481703109</v>
      </c>
      <c r="L201" s="269">
        <f t="shared" si="43"/>
        <v>0.13944817113211355</v>
      </c>
      <c r="M201" s="269">
        <f t="shared" si="43"/>
        <v>6.0511098273350612E-2</v>
      </c>
      <c r="N201" s="269">
        <f t="shared" si="43"/>
        <v>5.9618245130049652E-2</v>
      </c>
      <c r="O201" s="269">
        <f t="shared" si="43"/>
        <v>5.9054388582500658E-2</v>
      </c>
      <c r="P201" s="269">
        <f t="shared" si="43"/>
        <v>6.4195098460072611E-2</v>
      </c>
      <c r="Q201" s="269">
        <f t="shared" si="43"/>
        <v>6.5221073521593315E-2</v>
      </c>
      <c r="R201" s="269">
        <f t="shared" si="43"/>
        <v>7.7341311813614186E-2</v>
      </c>
      <c r="S201" s="269">
        <f t="shared" si="43"/>
        <v>8.4595031844675039E-2</v>
      </c>
      <c r="T201" s="269">
        <f t="shared" si="43"/>
        <v>7.2396891808259631E-2</v>
      </c>
      <c r="U201" s="269">
        <f t="shared" si="43"/>
        <v>6.2736667922123804E-2</v>
      </c>
      <c r="V201" s="269">
        <f t="shared" si="43"/>
        <v>6.8191334352958821E-2</v>
      </c>
      <c r="W201" s="269">
        <f t="shared" si="43"/>
        <v>7.1179607000108683E-2</v>
      </c>
      <c r="DA201" s="77"/>
    </row>
    <row r="202" spans="1:105" ht="12" customHeight="1" x14ac:dyDescent="0.25">
      <c r="A202" s="56" t="s">
        <v>96</v>
      </c>
      <c r="B202" s="270">
        <f t="shared" ref="B202:W202" si="44">IF(B$115=0,0,B$115/B$110)</f>
        <v>5.114530570312685E-2</v>
      </c>
      <c r="C202" s="270">
        <f t="shared" si="44"/>
        <v>5.1232922019524466E-2</v>
      </c>
      <c r="D202" s="270">
        <f t="shared" si="44"/>
        <v>5.1078661498529944E-2</v>
      </c>
      <c r="E202" s="270">
        <f t="shared" si="44"/>
        <v>5.257217995949396E-2</v>
      </c>
      <c r="F202" s="270">
        <f t="shared" si="44"/>
        <v>5.1417423615398493E-2</v>
      </c>
      <c r="G202" s="270">
        <f t="shared" si="44"/>
        <v>5.1510025563620034E-2</v>
      </c>
      <c r="H202" s="270">
        <f t="shared" si="44"/>
        <v>5.306169554699481E-2</v>
      </c>
      <c r="I202" s="270">
        <f t="shared" si="44"/>
        <v>5.2268708803643607E-2</v>
      </c>
      <c r="J202" s="270">
        <f t="shared" si="44"/>
        <v>5.3699997541206274E-2</v>
      </c>
      <c r="K202" s="270">
        <f t="shared" si="44"/>
        <v>5.6068833549810008E-2</v>
      </c>
      <c r="L202" s="270">
        <f t="shared" si="44"/>
        <v>5.9999982930201347E-2</v>
      </c>
      <c r="M202" s="270">
        <f t="shared" si="44"/>
        <v>5.6399158236509261E-2</v>
      </c>
      <c r="N202" s="270">
        <f t="shared" si="44"/>
        <v>5.6517311948525675E-2</v>
      </c>
      <c r="O202" s="270">
        <f t="shared" si="44"/>
        <v>5.6058785096413259E-2</v>
      </c>
      <c r="P202" s="270">
        <f t="shared" si="44"/>
        <v>5.4567930379688157E-2</v>
      </c>
      <c r="Q202" s="270">
        <f t="shared" si="44"/>
        <v>5.3777541924914574E-2</v>
      </c>
      <c r="R202" s="270">
        <f t="shared" si="44"/>
        <v>5.1243740629613767E-2</v>
      </c>
      <c r="S202" s="270">
        <f t="shared" si="44"/>
        <v>4.9444687722647949E-2</v>
      </c>
      <c r="T202" s="270">
        <f t="shared" si="44"/>
        <v>5.227303272554519E-2</v>
      </c>
      <c r="U202" s="270">
        <f t="shared" si="44"/>
        <v>5.3785911040431476E-2</v>
      </c>
      <c r="V202" s="270">
        <f t="shared" si="44"/>
        <v>5.2665282924420478E-2</v>
      </c>
      <c r="W202" s="270">
        <f t="shared" si="44"/>
        <v>5.1929608237788603E-2</v>
      </c>
      <c r="DA202" s="78"/>
    </row>
    <row r="203" spans="1:105" ht="12" customHeight="1" x14ac:dyDescent="0.25">
      <c r="A203" s="203" t="s">
        <v>1053</v>
      </c>
      <c r="B203" s="271">
        <f t="shared" ref="B203:W203" si="45">IF(B$121=0,0,B$121/B$110)</f>
        <v>0.32366409832906423</v>
      </c>
      <c r="C203" s="271">
        <f t="shared" si="45"/>
        <v>0.34338776905286261</v>
      </c>
      <c r="D203" s="271">
        <f t="shared" si="45"/>
        <v>0.3339035320399143</v>
      </c>
      <c r="E203" s="271">
        <f t="shared" si="45"/>
        <v>0.34358517166308172</v>
      </c>
      <c r="F203" s="271">
        <f t="shared" si="45"/>
        <v>0.32220518240502644</v>
      </c>
      <c r="G203" s="271">
        <f t="shared" si="45"/>
        <v>0.30905594519237117</v>
      </c>
      <c r="H203" s="271">
        <f t="shared" si="45"/>
        <v>0.28184430723394283</v>
      </c>
      <c r="I203" s="271">
        <f t="shared" si="45"/>
        <v>0.2917489405470487</v>
      </c>
      <c r="J203" s="271">
        <f t="shared" si="45"/>
        <v>0.27285029605388755</v>
      </c>
      <c r="K203" s="271">
        <f t="shared" si="45"/>
        <v>0.25032827324686896</v>
      </c>
      <c r="L203" s="271">
        <f t="shared" si="45"/>
        <v>0.22546218103930199</v>
      </c>
      <c r="M203" s="271">
        <f t="shared" si="45"/>
        <v>0.38532058919025919</v>
      </c>
      <c r="N203" s="271">
        <f t="shared" si="45"/>
        <v>0.38676448061005164</v>
      </c>
      <c r="O203" s="271">
        <f t="shared" si="45"/>
        <v>0.38963530022138371</v>
      </c>
      <c r="P203" s="271">
        <f t="shared" si="45"/>
        <v>0.38420931141785503</v>
      </c>
      <c r="Q203" s="271">
        <f t="shared" si="45"/>
        <v>0.38639339545030871</v>
      </c>
      <c r="R203" s="271">
        <f t="shared" si="45"/>
        <v>0.37041413275272439</v>
      </c>
      <c r="S203" s="271">
        <f t="shared" si="45"/>
        <v>0.36274392781439679</v>
      </c>
      <c r="T203" s="271">
        <f t="shared" si="45"/>
        <v>0.37870065565363881</v>
      </c>
      <c r="U203" s="271">
        <f t="shared" si="45"/>
        <v>0.39518295662535241</v>
      </c>
      <c r="V203" s="271">
        <f t="shared" si="45"/>
        <v>0.38767641976926381</v>
      </c>
      <c r="W203" s="271">
        <f t="shared" si="45"/>
        <v>0.38412901559311668</v>
      </c>
      <c r="DA203" s="79"/>
    </row>
    <row r="204" spans="1:105" ht="12" customHeight="1" x14ac:dyDescent="0.25">
      <c r="A204" s="62" t="s">
        <v>1054</v>
      </c>
      <c r="B204" s="320">
        <f t="shared" ref="B204:W204" si="46">IF(B$122=0,0,B$122/B$110)</f>
        <v>0.3231871748488544</v>
      </c>
      <c r="C204" s="320">
        <f t="shared" si="46"/>
        <v>0.34296211002063065</v>
      </c>
      <c r="D204" s="320">
        <f t="shared" si="46"/>
        <v>0.33345369119569229</v>
      </c>
      <c r="E204" s="320">
        <f t="shared" si="46"/>
        <v>0.34317360217008452</v>
      </c>
      <c r="F204" s="320">
        <f t="shared" si="46"/>
        <v>0.32173012096888848</v>
      </c>
      <c r="G204" s="320">
        <f t="shared" si="46"/>
        <v>0.30854609207019457</v>
      </c>
      <c r="H204" s="320">
        <f t="shared" si="46"/>
        <v>0.28127184093315138</v>
      </c>
      <c r="I204" s="320">
        <f t="shared" si="46"/>
        <v>0.29119645859224041</v>
      </c>
      <c r="J204" s="320">
        <f t="shared" si="46"/>
        <v>0.27225709581314317</v>
      </c>
      <c r="K204" s="320">
        <f t="shared" si="46"/>
        <v>0.24969198586280519</v>
      </c>
      <c r="L204" s="320">
        <f t="shared" si="46"/>
        <v>0.22478918123309366</v>
      </c>
      <c r="M204" s="320">
        <f t="shared" si="46"/>
        <v>0.38502855267891017</v>
      </c>
      <c r="N204" s="320">
        <f t="shared" si="46"/>
        <v>0.3864767531548024</v>
      </c>
      <c r="O204" s="320">
        <f t="shared" si="46"/>
        <v>0.38935029403055943</v>
      </c>
      <c r="P204" s="320">
        <f t="shared" si="46"/>
        <v>0.38389949531576917</v>
      </c>
      <c r="Q204" s="320">
        <f t="shared" si="46"/>
        <v>0.38606456471106598</v>
      </c>
      <c r="R204" s="320">
        <f t="shared" si="46"/>
        <v>0.37010887898603323</v>
      </c>
      <c r="S204" s="320">
        <f t="shared" si="46"/>
        <v>0.36240442757070107</v>
      </c>
      <c r="T204" s="320">
        <f t="shared" si="46"/>
        <v>0.37833901262280262</v>
      </c>
      <c r="U204" s="320">
        <f t="shared" si="46"/>
        <v>0.39482228173959699</v>
      </c>
      <c r="V204" s="320">
        <f t="shared" si="46"/>
        <v>0.38731878025554195</v>
      </c>
      <c r="W204" s="320">
        <f t="shared" si="46"/>
        <v>0.38375570364261763</v>
      </c>
      <c r="DA204" s="141"/>
    </row>
    <row r="205" spans="1:105" ht="12" customHeight="1" x14ac:dyDescent="0.25">
      <c r="A205" s="62" t="s">
        <v>1066</v>
      </c>
      <c r="B205" s="320">
        <f t="shared" ref="B205:W205" si="47">IF(B$133=0,0,B$133/B$110)</f>
        <v>4.7692348020986815E-4</v>
      </c>
      <c r="C205" s="320">
        <f t="shared" si="47"/>
        <v>4.2565903223197279E-4</v>
      </c>
      <c r="D205" s="320">
        <f t="shared" si="47"/>
        <v>4.4984084422201919E-4</v>
      </c>
      <c r="E205" s="320">
        <f t="shared" si="47"/>
        <v>4.1156949299718271E-4</v>
      </c>
      <c r="F205" s="320">
        <f t="shared" si="47"/>
        <v>4.7506143613795982E-4</v>
      </c>
      <c r="G205" s="320">
        <f t="shared" si="47"/>
        <v>5.0985312217664011E-4</v>
      </c>
      <c r="H205" s="320">
        <f t="shared" si="47"/>
        <v>5.7246630079144133E-4</v>
      </c>
      <c r="I205" s="320">
        <f t="shared" si="47"/>
        <v>5.5248195480831332E-4</v>
      </c>
      <c r="J205" s="320">
        <f t="shared" si="47"/>
        <v>5.9320024074435663E-4</v>
      </c>
      <c r="K205" s="320">
        <f t="shared" si="47"/>
        <v>6.3628738406380574E-4</v>
      </c>
      <c r="L205" s="320">
        <f t="shared" si="47"/>
        <v>6.7299980620834289E-4</v>
      </c>
      <c r="M205" s="320">
        <f t="shared" si="47"/>
        <v>2.9203651134898677E-4</v>
      </c>
      <c r="N205" s="320">
        <f t="shared" si="47"/>
        <v>2.8772745524924964E-4</v>
      </c>
      <c r="O205" s="320">
        <f t="shared" si="47"/>
        <v>2.8500619082427395E-4</v>
      </c>
      <c r="P205" s="320">
        <f t="shared" si="47"/>
        <v>3.0981610208586719E-4</v>
      </c>
      <c r="Q205" s="320">
        <f t="shared" si="47"/>
        <v>3.2883073924272314E-4</v>
      </c>
      <c r="R205" s="320">
        <f t="shared" si="47"/>
        <v>3.0525376669115795E-4</v>
      </c>
      <c r="S205" s="320">
        <f t="shared" si="47"/>
        <v>3.3950024369571038E-4</v>
      </c>
      <c r="T205" s="320">
        <f t="shared" si="47"/>
        <v>3.6164303083621003E-4</v>
      </c>
      <c r="U205" s="320">
        <f t="shared" si="47"/>
        <v>3.6067488575543407E-4</v>
      </c>
      <c r="V205" s="320">
        <f t="shared" si="47"/>
        <v>3.5763951372191753E-4</v>
      </c>
      <c r="W205" s="320">
        <f t="shared" si="47"/>
        <v>3.7331195049905184E-4</v>
      </c>
      <c r="DA205" s="141"/>
    </row>
    <row r="206" spans="1:105" ht="12" customHeight="1" x14ac:dyDescent="0.25">
      <c r="A206" s="203" t="s">
        <v>1012</v>
      </c>
      <c r="B206" s="271">
        <f t="shared" ref="B206:W206" si="48">IF(B$134=0,0,B$134/B$110)</f>
        <v>0.18898618142587631</v>
      </c>
      <c r="C206" s="271">
        <f t="shared" si="48"/>
        <v>0.19832002410821303</v>
      </c>
      <c r="D206" s="271">
        <f t="shared" si="48"/>
        <v>0.19446562583017502</v>
      </c>
      <c r="E206" s="271">
        <f t="shared" si="48"/>
        <v>0.20264686820710032</v>
      </c>
      <c r="F206" s="271">
        <f t="shared" si="48"/>
        <v>0.19091713858853568</v>
      </c>
      <c r="G206" s="271">
        <f t="shared" si="48"/>
        <v>0.18385107295422451</v>
      </c>
      <c r="H206" s="271">
        <f t="shared" si="48"/>
        <v>0.17081659969453225</v>
      </c>
      <c r="I206" s="271">
        <f t="shared" si="48"/>
        <v>0.17453695949404685</v>
      </c>
      <c r="J206" s="271">
        <f t="shared" si="48"/>
        <v>0.16609821219889731</v>
      </c>
      <c r="K206" s="271">
        <f t="shared" si="48"/>
        <v>0.15734599714283271</v>
      </c>
      <c r="L206" s="271">
        <f t="shared" si="48"/>
        <v>0.15031384260978811</v>
      </c>
      <c r="M206" s="271">
        <f t="shared" si="48"/>
        <v>0.21806061654451195</v>
      </c>
      <c r="N206" s="271">
        <f t="shared" si="48"/>
        <v>0.21873619652966245</v>
      </c>
      <c r="O206" s="271">
        <f t="shared" si="48"/>
        <v>0.21863776651959668</v>
      </c>
      <c r="P206" s="271">
        <f t="shared" si="48"/>
        <v>0.21406797484606788</v>
      </c>
      <c r="Q206" s="271">
        <f t="shared" si="48"/>
        <v>0.21098821797377049</v>
      </c>
      <c r="R206" s="271">
        <f t="shared" si="48"/>
        <v>0.20057972932373966</v>
      </c>
      <c r="S206" s="271">
        <f t="shared" si="48"/>
        <v>0.19305739609255049</v>
      </c>
      <c r="T206" s="271">
        <f t="shared" si="48"/>
        <v>0.20285882144535922</v>
      </c>
      <c r="U206" s="271">
        <f t="shared" si="48"/>
        <v>0.20856063984856635</v>
      </c>
      <c r="V206" s="271">
        <f t="shared" si="48"/>
        <v>0.20414887341637047</v>
      </c>
      <c r="W206" s="271">
        <f t="shared" si="48"/>
        <v>0.20147817522600339</v>
      </c>
      <c r="DA206" s="79"/>
    </row>
    <row r="207" spans="1:105" ht="12" customHeight="1" x14ac:dyDescent="0.25">
      <c r="A207" s="62" t="s">
        <v>1014</v>
      </c>
      <c r="B207" s="320">
        <f t="shared" ref="B207:W207" si="49">IF(B$135=0,0,B$135/B$110)</f>
        <v>0.1800194166586134</v>
      </c>
      <c r="C207" s="320">
        <f t="shared" si="49"/>
        <v>0.19264587050509308</v>
      </c>
      <c r="D207" s="320">
        <f t="shared" si="49"/>
        <v>0.18757680009523495</v>
      </c>
      <c r="E207" s="320">
        <f t="shared" si="49"/>
        <v>0.19806960436471521</v>
      </c>
      <c r="F207" s="320">
        <f t="shared" si="49"/>
        <v>0.18278293821046473</v>
      </c>
      <c r="G207" s="320">
        <f t="shared" si="49"/>
        <v>0.17290743151253141</v>
      </c>
      <c r="H207" s="320">
        <f t="shared" si="49"/>
        <v>0.15201175793637201</v>
      </c>
      <c r="I207" s="320">
        <f t="shared" si="49"/>
        <v>0.15849063525938886</v>
      </c>
      <c r="J207" s="320">
        <f t="shared" si="49"/>
        <v>0.14420909947082769</v>
      </c>
      <c r="K207" s="320">
        <f t="shared" si="49"/>
        <v>0.12483547099079047</v>
      </c>
      <c r="L207" s="320">
        <f t="shared" si="49"/>
        <v>0.10248812823889956</v>
      </c>
      <c r="M207" s="320">
        <f t="shared" si="49"/>
        <v>0.21660776544621513</v>
      </c>
      <c r="N207" s="320">
        <f t="shared" si="49"/>
        <v>0.21736092297242218</v>
      </c>
      <c r="O207" s="320">
        <f t="shared" si="49"/>
        <v>0.21729975067193466</v>
      </c>
      <c r="P207" s="320">
        <f t="shared" si="49"/>
        <v>0.21221095232822629</v>
      </c>
      <c r="Q207" s="320">
        <f t="shared" si="49"/>
        <v>0.20861315837256361</v>
      </c>
      <c r="R207" s="320">
        <f t="shared" si="49"/>
        <v>0.19841991430419262</v>
      </c>
      <c r="S207" s="320">
        <f t="shared" si="49"/>
        <v>0.18979307357518793</v>
      </c>
      <c r="T207" s="320">
        <f t="shared" si="49"/>
        <v>0.19944645769147223</v>
      </c>
      <c r="U207" s="320">
        <f t="shared" si="49"/>
        <v>0.20534975027077854</v>
      </c>
      <c r="V207" s="320">
        <f t="shared" si="49"/>
        <v>0.20074428710116377</v>
      </c>
      <c r="W207" s="320">
        <f t="shared" si="49"/>
        <v>0.19744745003820538</v>
      </c>
      <c r="DA207" s="141"/>
    </row>
    <row r="208" spans="1:105" ht="12" customHeight="1" x14ac:dyDescent="0.25">
      <c r="A208" s="62" t="s">
        <v>1021</v>
      </c>
      <c r="B208" s="320">
        <f t="shared" ref="B208:W208" si="50">IF(B$141=0,0,B$141/B$110)</f>
        <v>8.9667647672629375E-3</v>
      </c>
      <c r="C208" s="320">
        <f t="shared" si="50"/>
        <v>5.6741536031199051E-3</v>
      </c>
      <c r="D208" s="320">
        <f t="shared" si="50"/>
        <v>6.8888257349401499E-3</v>
      </c>
      <c r="E208" s="320">
        <f t="shared" si="50"/>
        <v>4.5772638423850634E-3</v>
      </c>
      <c r="F208" s="320">
        <f t="shared" si="50"/>
        <v>8.1342003780708865E-3</v>
      </c>
      <c r="G208" s="320">
        <f t="shared" si="50"/>
        <v>1.0943641441693146E-2</v>
      </c>
      <c r="H208" s="320">
        <f t="shared" si="50"/>
        <v>1.880484175816028E-2</v>
      </c>
      <c r="I208" s="320">
        <f t="shared" si="50"/>
        <v>1.6046324234657919E-2</v>
      </c>
      <c r="J208" s="320">
        <f t="shared" si="50"/>
        <v>2.188911272806961E-2</v>
      </c>
      <c r="K208" s="320">
        <f t="shared" si="50"/>
        <v>3.2510526152042245E-2</v>
      </c>
      <c r="L208" s="320">
        <f t="shared" si="50"/>
        <v>4.7825714370888513E-2</v>
      </c>
      <c r="M208" s="320">
        <f t="shared" si="50"/>
        <v>1.4528510982967228E-3</v>
      </c>
      <c r="N208" s="320">
        <f t="shared" si="50"/>
        <v>1.3752735572403856E-3</v>
      </c>
      <c r="O208" s="320">
        <f t="shared" si="50"/>
        <v>1.3380158476619332E-3</v>
      </c>
      <c r="P208" s="320">
        <f t="shared" si="50"/>
        <v>1.8570225178416949E-3</v>
      </c>
      <c r="Q208" s="320">
        <f t="shared" si="50"/>
        <v>2.3750596012068301E-3</v>
      </c>
      <c r="R208" s="320">
        <f t="shared" si="50"/>
        <v>2.1598150195470595E-3</v>
      </c>
      <c r="S208" s="320">
        <f t="shared" si="50"/>
        <v>3.2643225173625526E-3</v>
      </c>
      <c r="T208" s="320">
        <f t="shared" si="50"/>
        <v>3.4123637538869844E-3</v>
      </c>
      <c r="U208" s="320">
        <f t="shared" si="50"/>
        <v>3.2108895777878434E-3</v>
      </c>
      <c r="V208" s="320">
        <f t="shared" si="50"/>
        <v>3.4045863152066891E-3</v>
      </c>
      <c r="W208" s="320">
        <f t="shared" si="50"/>
        <v>4.0307251877979089E-3</v>
      </c>
      <c r="DA208" s="141"/>
    </row>
    <row r="209" spans="1:105" ht="12" customHeight="1" x14ac:dyDescent="0.25">
      <c r="A209" s="203" t="s">
        <v>1023</v>
      </c>
      <c r="B209" s="271">
        <f t="shared" ref="B209:W209" si="51">IF(B$142=0,0,B$142/B$110)</f>
        <v>0.14267660611281338</v>
      </c>
      <c r="C209" s="271">
        <f t="shared" si="51"/>
        <v>0.14508274549252481</v>
      </c>
      <c r="D209" s="271">
        <f t="shared" si="51"/>
        <v>0.14369267879202896</v>
      </c>
      <c r="E209" s="271">
        <f t="shared" si="51"/>
        <v>0.14789080293878579</v>
      </c>
      <c r="F209" s="271">
        <f t="shared" si="51"/>
        <v>0.14307846249335343</v>
      </c>
      <c r="G209" s="271">
        <f t="shared" si="51"/>
        <v>0.14178823704593907</v>
      </c>
      <c r="H209" s="271">
        <f t="shared" si="51"/>
        <v>0.14194670792020672</v>
      </c>
      <c r="I209" s="271">
        <f t="shared" si="51"/>
        <v>0.14141428738121725</v>
      </c>
      <c r="J209" s="271">
        <f t="shared" si="51"/>
        <v>0.14225987290714637</v>
      </c>
      <c r="K209" s="271">
        <f t="shared" si="51"/>
        <v>0.14464681787109054</v>
      </c>
      <c r="L209" s="271">
        <f t="shared" si="51"/>
        <v>0.15001885069502785</v>
      </c>
      <c r="M209" s="271">
        <f t="shared" si="51"/>
        <v>0.16048254881331861</v>
      </c>
      <c r="N209" s="271">
        <f t="shared" si="51"/>
        <v>0.16089697973016423</v>
      </c>
      <c r="O209" s="271">
        <f t="shared" si="51"/>
        <v>0.16025794914164962</v>
      </c>
      <c r="P209" s="271">
        <f t="shared" si="51"/>
        <v>0.15647505120879326</v>
      </c>
      <c r="Q209" s="271">
        <f t="shared" si="51"/>
        <v>0.15511364229752594</v>
      </c>
      <c r="R209" s="271">
        <f t="shared" si="51"/>
        <v>0.14803425644939844</v>
      </c>
      <c r="S209" s="271">
        <f t="shared" si="51"/>
        <v>0.14348000639820369</v>
      </c>
      <c r="T209" s="271">
        <f t="shared" si="51"/>
        <v>0.15112583949704128</v>
      </c>
      <c r="U209" s="271">
        <f t="shared" si="51"/>
        <v>0.15612275999227887</v>
      </c>
      <c r="V209" s="271">
        <f t="shared" si="51"/>
        <v>0.15295960807656789</v>
      </c>
      <c r="W209" s="271">
        <f t="shared" si="51"/>
        <v>0.15103727088406138</v>
      </c>
      <c r="DA209" s="79"/>
    </row>
    <row r="210" spans="1:105" ht="12" customHeight="1" x14ac:dyDescent="0.25">
      <c r="A210" s="62" t="s">
        <v>1135</v>
      </c>
      <c r="B210" s="320">
        <f t="shared" ref="B210:W210" si="52">IF(B$143=0,0,B$143/B$110)</f>
        <v>6.3609543811292468E-2</v>
      </c>
      <c r="C210" s="320">
        <f t="shared" si="52"/>
        <v>7.5234450365483055E-2</v>
      </c>
      <c r="D210" s="320">
        <f t="shared" si="52"/>
        <v>6.944806535769793E-2</v>
      </c>
      <c r="E210" s="320">
        <f t="shared" si="52"/>
        <v>8.3922452209222648E-2</v>
      </c>
      <c r="F210" s="320">
        <f t="shared" si="52"/>
        <v>6.5664925014796205E-2</v>
      </c>
      <c r="G210" s="320">
        <f t="shared" si="52"/>
        <v>5.6080359700373242E-2</v>
      </c>
      <c r="H210" s="320">
        <f t="shared" si="52"/>
        <v>3.6787325840473575E-2</v>
      </c>
      <c r="I210" s="320">
        <f t="shared" si="52"/>
        <v>4.2549158192376244E-2</v>
      </c>
      <c r="J210" s="320">
        <f t="shared" si="52"/>
        <v>3.4738451259463322E-2</v>
      </c>
      <c r="K210" s="320">
        <f t="shared" si="52"/>
        <v>2.4422749031231903E-2</v>
      </c>
      <c r="L210" s="320">
        <f t="shared" si="52"/>
        <v>1.3029495616513743E-2</v>
      </c>
      <c r="M210" s="320">
        <f t="shared" si="52"/>
        <v>0.10865418548859491</v>
      </c>
      <c r="N210" s="320">
        <f t="shared" si="52"/>
        <v>0.1092393567698398</v>
      </c>
      <c r="O210" s="320">
        <f t="shared" si="52"/>
        <v>0.10813838848373414</v>
      </c>
      <c r="P210" s="320">
        <f t="shared" si="52"/>
        <v>0.10208815773488304</v>
      </c>
      <c r="Q210" s="320">
        <f t="shared" si="52"/>
        <v>9.8085617499427194E-2</v>
      </c>
      <c r="R210" s="320">
        <f t="shared" si="52"/>
        <v>9.4311009398486689E-2</v>
      </c>
      <c r="S210" s="320">
        <f t="shared" si="52"/>
        <v>8.5456222492107034E-2</v>
      </c>
      <c r="T210" s="320">
        <f t="shared" si="52"/>
        <v>9.0496582841762457E-2</v>
      </c>
      <c r="U210" s="320">
        <f t="shared" si="52"/>
        <v>9.4780350723520868E-2</v>
      </c>
      <c r="V210" s="320">
        <f t="shared" si="52"/>
        <v>9.2025222767286266E-2</v>
      </c>
      <c r="W210" s="320">
        <f t="shared" si="52"/>
        <v>8.7481159006826875E-2</v>
      </c>
      <c r="DA210" s="141"/>
    </row>
    <row r="211" spans="1:105" ht="12" customHeight="1" x14ac:dyDescent="0.25">
      <c r="A211" s="62" t="s">
        <v>1026</v>
      </c>
      <c r="B211" s="320">
        <f t="shared" ref="B211:W211" si="53">IF(B$144=0,0,B$144/B$110)</f>
        <v>3.6347244569755313E-2</v>
      </c>
      <c r="C211" s="320">
        <f t="shared" si="53"/>
        <v>3.8571232589625651E-2</v>
      </c>
      <c r="D211" s="320">
        <f t="shared" si="53"/>
        <v>3.7501868297359651E-2</v>
      </c>
      <c r="E211" s="320">
        <f t="shared" si="53"/>
        <v>3.8595018053527129E-2</v>
      </c>
      <c r="F211" s="320">
        <f t="shared" si="53"/>
        <v>3.6183377009877025E-2</v>
      </c>
      <c r="G211" s="320">
        <f t="shared" si="53"/>
        <v>3.4700635242603417E-2</v>
      </c>
      <c r="H211" s="320">
        <f t="shared" si="53"/>
        <v>3.1633236677054984E-2</v>
      </c>
      <c r="I211" s="320">
        <f t="shared" si="53"/>
        <v>3.2749408769852037E-2</v>
      </c>
      <c r="J211" s="320">
        <f t="shared" si="53"/>
        <v>3.0619393396410597E-2</v>
      </c>
      <c r="K211" s="320">
        <f t="shared" si="53"/>
        <v>2.8081608379130978E-2</v>
      </c>
      <c r="L211" s="320">
        <f t="shared" si="53"/>
        <v>2.5280914537327785E-2</v>
      </c>
      <c r="M211" s="320">
        <f t="shared" si="53"/>
        <v>4.3302234926569101E-2</v>
      </c>
      <c r="N211" s="320">
        <f t="shared" si="53"/>
        <v>4.3465106788386963E-2</v>
      </c>
      <c r="O211" s="320">
        <f t="shared" si="53"/>
        <v>4.3788279553646496E-2</v>
      </c>
      <c r="P211" s="320">
        <f t="shared" si="53"/>
        <v>4.3175255493890306E-2</v>
      </c>
      <c r="Q211" s="320">
        <f t="shared" si="53"/>
        <v>4.3418750016400831E-2</v>
      </c>
      <c r="R211" s="320">
        <f t="shared" si="53"/>
        <v>4.1624293873154604E-2</v>
      </c>
      <c r="S211" s="320">
        <f t="shared" si="53"/>
        <v>4.0757812769751149E-2</v>
      </c>
      <c r="T211" s="320">
        <f t="shared" si="53"/>
        <v>4.2549895825884719E-2</v>
      </c>
      <c r="U211" s="320">
        <f t="shared" si="53"/>
        <v>4.4403686633571929E-2</v>
      </c>
      <c r="V211" s="320">
        <f t="shared" si="53"/>
        <v>4.3559805363536971E-2</v>
      </c>
      <c r="W211" s="320">
        <f t="shared" si="53"/>
        <v>4.3159083963836276E-2</v>
      </c>
      <c r="DA211" s="141"/>
    </row>
    <row r="212" spans="1:105" ht="12" customHeight="1" x14ac:dyDescent="0.25">
      <c r="A212" s="62" t="s">
        <v>1038</v>
      </c>
      <c r="B212" s="320">
        <f t="shared" ref="B212:W212" si="54">IF(B$155=0,0,B$155/B$110)</f>
        <v>4.2719817731765593E-2</v>
      </c>
      <c r="C212" s="320">
        <f t="shared" si="54"/>
        <v>3.1277062537416134E-2</v>
      </c>
      <c r="D212" s="320">
        <f t="shared" si="54"/>
        <v>3.6742745136971379E-2</v>
      </c>
      <c r="E212" s="320">
        <f t="shared" si="54"/>
        <v>2.5373332676036E-2</v>
      </c>
      <c r="F212" s="320">
        <f t="shared" si="54"/>
        <v>4.1230160468680228E-2</v>
      </c>
      <c r="G212" s="320">
        <f t="shared" si="54"/>
        <v>5.100724210296239E-2</v>
      </c>
      <c r="H212" s="320">
        <f t="shared" si="54"/>
        <v>7.3526145402678142E-2</v>
      </c>
      <c r="I212" s="320">
        <f t="shared" si="54"/>
        <v>6.6115720418988985E-2</v>
      </c>
      <c r="J212" s="320">
        <f t="shared" si="54"/>
        <v>7.6902028251272431E-2</v>
      </c>
      <c r="K212" s="320">
        <f t="shared" si="54"/>
        <v>9.214246046072766E-2</v>
      </c>
      <c r="L212" s="320">
        <f t="shared" si="54"/>
        <v>0.11170844054118634</v>
      </c>
      <c r="M212" s="320">
        <f t="shared" si="54"/>
        <v>8.5261283981545952E-3</v>
      </c>
      <c r="N212" s="320">
        <f t="shared" si="54"/>
        <v>8.1925161719374681E-3</v>
      </c>
      <c r="O212" s="320">
        <f t="shared" si="54"/>
        <v>8.3312811042689922E-3</v>
      </c>
      <c r="P212" s="320">
        <f t="shared" si="54"/>
        <v>1.121163798001993E-2</v>
      </c>
      <c r="Q212" s="320">
        <f t="shared" si="54"/>
        <v>1.3609274781697937E-2</v>
      </c>
      <c r="R212" s="320">
        <f t="shared" si="54"/>
        <v>1.2098953177757148E-2</v>
      </c>
      <c r="S212" s="320">
        <f t="shared" si="54"/>
        <v>1.7265971136345495E-2</v>
      </c>
      <c r="T212" s="320">
        <f t="shared" si="54"/>
        <v>1.8079360829394101E-2</v>
      </c>
      <c r="U212" s="320">
        <f t="shared" si="54"/>
        <v>1.6938722635186095E-2</v>
      </c>
      <c r="V212" s="320">
        <f t="shared" si="54"/>
        <v>1.7374579945744661E-2</v>
      </c>
      <c r="W212" s="320">
        <f t="shared" si="54"/>
        <v>2.0397027913398206E-2</v>
      </c>
      <c r="DA212" s="141"/>
    </row>
    <row r="213" spans="1:105" ht="12" customHeight="1" x14ac:dyDescent="0.25">
      <c r="A213" s="41" t="s">
        <v>1040</v>
      </c>
      <c r="B213" s="321">
        <f t="shared" ref="B213:W213" si="55">IF(B$156=0,0,B$156/B$110)</f>
        <v>9.2360875182372723E-2</v>
      </c>
      <c r="C213" s="321">
        <f t="shared" si="55"/>
        <v>8.2433015730168535E-2</v>
      </c>
      <c r="D213" s="321">
        <f t="shared" si="55"/>
        <v>8.711605905173761E-2</v>
      </c>
      <c r="E213" s="321">
        <f t="shared" si="55"/>
        <v>7.9704439284175657E-2</v>
      </c>
      <c r="F213" s="321">
        <f t="shared" si="55"/>
        <v>9.2000272219327314E-2</v>
      </c>
      <c r="G213" s="321">
        <f t="shared" si="55"/>
        <v>9.8738020946206539E-2</v>
      </c>
      <c r="H213" s="321">
        <f t="shared" si="55"/>
        <v>0.11086367257541228</v>
      </c>
      <c r="I213" s="321">
        <f t="shared" si="55"/>
        <v>0.10699350941184392</v>
      </c>
      <c r="J213" s="321">
        <f t="shared" si="55"/>
        <v>0.11487900190913962</v>
      </c>
      <c r="K213" s="321">
        <f t="shared" si="55"/>
        <v>0.12322324670149386</v>
      </c>
      <c r="L213" s="321">
        <f t="shared" si="55"/>
        <v>0.13033296467520752</v>
      </c>
      <c r="M213" s="321">
        <f t="shared" si="55"/>
        <v>5.6555713636766453E-2</v>
      </c>
      <c r="N213" s="321">
        <f t="shared" si="55"/>
        <v>5.5721222970870635E-2</v>
      </c>
      <c r="O213" s="321">
        <f t="shared" si="55"/>
        <v>5.5194223621241573E-2</v>
      </c>
      <c r="P213" s="321">
        <f t="shared" si="55"/>
        <v>5.9998904481805268E-2</v>
      </c>
      <c r="Q213" s="321">
        <f t="shared" si="55"/>
        <v>6.0957815383004099E-2</v>
      </c>
      <c r="R213" s="321">
        <f t="shared" si="55"/>
        <v>7.2285798936639029E-2</v>
      </c>
      <c r="S213" s="321">
        <f t="shared" si="55"/>
        <v>7.9065370363763904E-2</v>
      </c>
      <c r="T213" s="321">
        <f t="shared" si="55"/>
        <v>6.7664577211997409E-2</v>
      </c>
      <c r="U213" s="321">
        <f t="shared" si="55"/>
        <v>5.8635806104533311E-2</v>
      </c>
      <c r="V213" s="321">
        <f t="shared" si="55"/>
        <v>6.3733921350315415E-2</v>
      </c>
      <c r="W213" s="321">
        <f t="shared" si="55"/>
        <v>6.6526861768242365E-2</v>
      </c>
      <c r="DA213" s="82"/>
    </row>
    <row r="214" spans="1:105" ht="12" customHeight="1" x14ac:dyDescent="0.25">
      <c r="A214" s="201"/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DA214" s="173"/>
    </row>
    <row r="215" spans="1:105" ht="15" customHeight="1" x14ac:dyDescent="0.25">
      <c r="A215" s="32" t="s">
        <v>254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DA215" s="88"/>
    </row>
    <row r="216" spans="1:105" ht="12" customHeight="1" x14ac:dyDescent="0.25">
      <c r="A216" s="201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01"/>
      <c r="P216" s="201"/>
      <c r="Q216" s="201"/>
      <c r="R216" s="201"/>
      <c r="S216" s="201"/>
      <c r="T216" s="201"/>
      <c r="U216" s="201"/>
      <c r="V216" s="201"/>
      <c r="W216" s="201"/>
      <c r="DA216" s="173"/>
    </row>
    <row r="217" spans="1:105" ht="12" customHeight="1" x14ac:dyDescent="0.25">
      <c r="A217" s="35" t="s">
        <v>46</v>
      </c>
      <c r="B217" s="322">
        <f t="shared" ref="B217:W217" si="56">SUM(B218:B227)</f>
        <v>2055.2886539077808</v>
      </c>
      <c r="C217" s="322">
        <f t="shared" si="56"/>
        <v>2060.9540028675847</v>
      </c>
      <c r="D217" s="322">
        <f t="shared" si="56"/>
        <v>2112.3504978965948</v>
      </c>
      <c r="E217" s="322">
        <f t="shared" si="56"/>
        <v>1784.7088204428971</v>
      </c>
      <c r="F217" s="322">
        <f t="shared" si="56"/>
        <v>1842.4415907811358</v>
      </c>
      <c r="G217" s="322">
        <f t="shared" si="56"/>
        <v>1780.3918780425058</v>
      </c>
      <c r="H217" s="322">
        <f t="shared" si="56"/>
        <v>1801.2746010238668</v>
      </c>
      <c r="I217" s="322">
        <f t="shared" si="56"/>
        <v>1865.716638616371</v>
      </c>
      <c r="J217" s="322">
        <f t="shared" si="56"/>
        <v>1694.7870294122256</v>
      </c>
      <c r="K217" s="322">
        <f t="shared" si="56"/>
        <v>1570.2811130505117</v>
      </c>
      <c r="L217" s="322">
        <f t="shared" si="56"/>
        <v>1599.5420060822189</v>
      </c>
      <c r="M217" s="322">
        <f t="shared" si="56"/>
        <v>1498.5546730206941</v>
      </c>
      <c r="N217" s="322">
        <f t="shared" si="56"/>
        <v>1595.3086394375355</v>
      </c>
      <c r="O217" s="322">
        <f t="shared" si="56"/>
        <v>1251.8176729513025</v>
      </c>
      <c r="P217" s="322">
        <f t="shared" si="56"/>
        <v>1443.6176191471168</v>
      </c>
      <c r="Q217" s="322">
        <f t="shared" si="56"/>
        <v>1224.5560311685294</v>
      </c>
      <c r="R217" s="322">
        <f t="shared" si="56"/>
        <v>1238.2172027194213</v>
      </c>
      <c r="S217" s="322">
        <f t="shared" si="56"/>
        <v>1381.0685267760944</v>
      </c>
      <c r="T217" s="322">
        <f t="shared" si="56"/>
        <v>1362.7207110873478</v>
      </c>
      <c r="U217" s="322">
        <f t="shared" si="56"/>
        <v>1459.2418090047681</v>
      </c>
      <c r="V217" s="322">
        <f t="shared" si="56"/>
        <v>1443.7516616358166</v>
      </c>
      <c r="W217" s="322">
        <f t="shared" si="56"/>
        <v>1438.8019266111166</v>
      </c>
      <c r="DA217" s="95"/>
    </row>
    <row r="218" spans="1:105" ht="12" customHeight="1" x14ac:dyDescent="0.25">
      <c r="A218" s="55" t="s">
        <v>92</v>
      </c>
      <c r="B218" s="275">
        <f>IF(B$6=0,0,B$6/CHI!B$10*1000)</f>
        <v>1.3868220852005562</v>
      </c>
      <c r="C218" s="275">
        <f>IF(C$6=0,0,C$6/CHI!C$10*1000)</f>
        <v>1.7935456823948401</v>
      </c>
      <c r="D218" s="275">
        <f>IF(D$6=0,0,D$6/CHI!D$10*1000)</f>
        <v>2.1763062578064352</v>
      </c>
      <c r="E218" s="275">
        <f>IF(E$6=0,0,E$6/CHI!E$10*1000)</f>
        <v>1.9134076364131083</v>
      </c>
      <c r="F218" s="275">
        <f>IF(F$6=0,0,F$6/CHI!F$10*1000)</f>
        <v>2.1108604653529124</v>
      </c>
      <c r="G218" s="275">
        <f>IF(G$6=0,0,G$6/CHI!G$10*1000)</f>
        <v>2.202684266163291</v>
      </c>
      <c r="H218" s="275">
        <f>IF(H$6=0,0,H$6/CHI!H$10*1000)</f>
        <v>2.4396237562080856</v>
      </c>
      <c r="I218" s="275">
        <f>IF(I$6=0,0,I$6/CHI!I$10*1000)</f>
        <v>2.3636486211367203</v>
      </c>
      <c r="J218" s="275">
        <f>IF(J$6=0,0,J$6/CHI!J$10*1000)</f>
        <v>2.7507241547959649</v>
      </c>
      <c r="K218" s="275">
        <f>IF(K$6=0,0,K$6/CHI!K$10*1000)</f>
        <v>2.663094788672864</v>
      </c>
      <c r="L218" s="275">
        <f>IF(L$6=0,0,L$6/CHI!L$10*1000)</f>
        <v>2.7853184513274383</v>
      </c>
      <c r="M218" s="275">
        <f>IF(M$6=0,0,M$6/CHI!M$10*1000)</f>
        <v>1.8018902873345919</v>
      </c>
      <c r="N218" s="275">
        <f>IF(N$6=0,0,N$6/CHI!N$10*1000)</f>
        <v>1.8600751992119826</v>
      </c>
      <c r="O218" s="275">
        <f>IF(O$6=0,0,O$6/CHI!O$10*1000)</f>
        <v>1.6482095523496232</v>
      </c>
      <c r="P218" s="275">
        <f>IF(P$6=0,0,P$6/CHI!P$10*1000)</f>
        <v>1.6312849297666914</v>
      </c>
      <c r="Q218" s="275">
        <f>IF(Q$6=0,0,Q$6/CHI!Q$10*1000)</f>
        <v>1.5331225941668447</v>
      </c>
      <c r="R218" s="275">
        <f>IF(R$6=0,0,R$6/CHI!R$10*1000)</f>
        <v>1.5520974254199265</v>
      </c>
      <c r="S218" s="275">
        <f>IF(S$6=0,0,S$6/CHI!S$10*1000)</f>
        <v>2.0892082137357053</v>
      </c>
      <c r="T218" s="275">
        <f>IF(T$6=0,0,T$6/CHI!T$10*1000)</f>
        <v>2.3661909338233014</v>
      </c>
      <c r="U218" s="275">
        <f>IF(U$6=0,0,U$6/CHI!U$10*1000)</f>
        <v>2.4827341433804619</v>
      </c>
      <c r="V218" s="275">
        <f>IF(V$6=0,0,V$6/CHI!V$10*1000)</f>
        <v>2.0007513765861109</v>
      </c>
      <c r="W218" s="275">
        <f>IF(W$6=0,0,W$6/CHI!W$10*1000)</f>
        <v>2.0908435204047313</v>
      </c>
      <c r="DA218" s="76"/>
    </row>
    <row r="219" spans="1:105" ht="12" customHeight="1" x14ac:dyDescent="0.25">
      <c r="A219" s="202" t="s">
        <v>93</v>
      </c>
      <c r="B219" s="276">
        <f>IF(B$7=0,0,B$7/CHI!B$10*1000)</f>
        <v>10.972951555961583</v>
      </c>
      <c r="C219" s="276">
        <f>IF(C$7=0,0,C$7/CHI!C$10*1000)</f>
        <v>14.191070430982158</v>
      </c>
      <c r="D219" s="276">
        <f>IF(D$7=0,0,D$7/CHI!D$10*1000)</f>
        <v>17.219586703071986</v>
      </c>
      <c r="E219" s="276">
        <f>IF(E$7=0,0,E$7/CHI!E$10*1000)</f>
        <v>15.139454098130887</v>
      </c>
      <c r="F219" s="276">
        <f>IF(F$7=0,0,F$7/CHI!F$10*1000)</f>
        <v>16.701759998552649</v>
      </c>
      <c r="G219" s="276">
        <f>IF(G$7=0,0,G$7/CHI!G$10*1000)</f>
        <v>17.42829740283031</v>
      </c>
      <c r="H219" s="276">
        <f>IF(H$7=0,0,H$7/CHI!H$10*1000)</f>
        <v>19.303033588315696</v>
      </c>
      <c r="I219" s="276">
        <f>IF(I$7=0,0,I$7/CHI!I$10*1000)</f>
        <v>18.701895572493594</v>
      </c>
      <c r="J219" s="276">
        <f>IF(J$7=0,0,J$7/CHI!J$10*1000)</f>
        <v>21.764553086147643</v>
      </c>
      <c r="K219" s="276">
        <f>IF(K$7=0,0,K$7/CHI!K$10*1000)</f>
        <v>21.07120330493953</v>
      </c>
      <c r="L219" s="276">
        <f>IF(L$7=0,0,L$7/CHI!L$10*1000)</f>
        <v>22.038273517919929</v>
      </c>
      <c r="M219" s="276">
        <f>IF(M$7=0,0,M$7/CHI!M$10*1000)</f>
        <v>14.257095443660194</v>
      </c>
      <c r="N219" s="276">
        <f>IF(N$7=0,0,N$7/CHI!N$10*1000)</f>
        <v>14.717471887136117</v>
      </c>
      <c r="O219" s="276">
        <f>IF(O$7=0,0,O$7/CHI!O$10*1000)</f>
        <v>13.041127456078881</v>
      </c>
      <c r="P219" s="276">
        <f>IF(P$7=0,0,P$7/CHI!P$10*1000)</f>
        <v>12.90721477493018</v>
      </c>
      <c r="Q219" s="276">
        <f>IF(Q$7=0,0,Q$7/CHI!Q$10*1000)</f>
        <v>12.130524985625735</v>
      </c>
      <c r="R219" s="276">
        <f>IF(R$7=0,0,R$7/CHI!R$10*1000)</f>
        <v>12.280659531610066</v>
      </c>
      <c r="S219" s="276">
        <f>IF(S$7=0,0,S$7/CHI!S$10*1000)</f>
        <v>16.530440901021308</v>
      </c>
      <c r="T219" s="276">
        <f>IF(T$7=0,0,T$7/CHI!T$10*1000)</f>
        <v>18.722011111644338</v>
      </c>
      <c r="U219" s="276">
        <f>IF(U$7=0,0,U$7/CHI!U$10*1000)</f>
        <v>19.644135878976734</v>
      </c>
      <c r="V219" s="276">
        <f>IF(V$7=0,0,V$7/CHI!V$10*1000)</f>
        <v>15.830543921304754</v>
      </c>
      <c r="W219" s="276">
        <f>IF(W$7=0,0,W$7/CHI!W$10*1000)</f>
        <v>16.543379937001376</v>
      </c>
      <c r="DA219" s="77"/>
    </row>
    <row r="220" spans="1:105" ht="12" customHeight="1" x14ac:dyDescent="0.25">
      <c r="A220" s="202" t="s">
        <v>94</v>
      </c>
      <c r="B220" s="276">
        <f>IF(B$8=0,0,B$8/CHI!B$10*1000)</f>
        <v>12.110095847083487</v>
      </c>
      <c r="C220" s="276">
        <f>IF(C$8=0,0,C$8/CHI!C$10*1000)</f>
        <v>15.661713461091319</v>
      </c>
      <c r="D220" s="276">
        <f>IF(D$8=0,0,D$8/CHI!D$10*1000)</f>
        <v>19.004079655129033</v>
      </c>
      <c r="E220" s="276">
        <f>IF(E$8=0,0,E$8/CHI!E$10*1000)</f>
        <v>16.708379624739859</v>
      </c>
      <c r="F220" s="276">
        <f>IF(F$8=0,0,F$8/CHI!F$10*1000)</f>
        <v>18.432589751803853</v>
      </c>
      <c r="G220" s="276">
        <f>IF(G$8=0,0,G$8/CHI!G$10*1000)</f>
        <v>19.234419374164084</v>
      </c>
      <c r="H220" s="276">
        <f>IF(H$8=0,0,H$8/CHI!H$10*1000)</f>
        <v>21.303437429920383</v>
      </c>
      <c r="I220" s="276">
        <f>IF(I$8=0,0,I$8/CHI!I$10*1000)</f>
        <v>20.640002532590852</v>
      </c>
      <c r="J220" s="276">
        <f>IF(J$8=0,0,J$8/CHI!J$10*1000)</f>
        <v>24.020048078949845</v>
      </c>
      <c r="K220" s="276">
        <f>IF(K$8=0,0,K$8/CHI!K$10*1000)</f>
        <v>23.254845365426256</v>
      </c>
      <c r="L220" s="276">
        <f>IF(L$8=0,0,L$8/CHI!L$10*1000)</f>
        <v>24.3221345911487</v>
      </c>
      <c r="M220" s="276">
        <f>IF(M$8=0,0,M$8/CHI!M$10*1000)</f>
        <v>15.734580750057095</v>
      </c>
      <c r="N220" s="276">
        <f>IF(N$8=0,0,N$8/CHI!N$10*1000)</f>
        <v>16.242666731098716</v>
      </c>
      <c r="O220" s="276">
        <f>IF(O$8=0,0,O$8/CHI!O$10*1000)</f>
        <v>14.392600080453704</v>
      </c>
      <c r="P220" s="276">
        <f>IF(P$8=0,0,P$8/CHI!P$10*1000)</f>
        <v>14.244809816769401</v>
      </c>
      <c r="Q220" s="276">
        <f>IF(Q$8=0,0,Q$8/CHI!Q$10*1000)</f>
        <v>13.387630438553911</v>
      </c>
      <c r="R220" s="276">
        <f>IF(R$8=0,0,R$8/CHI!R$10*1000)</f>
        <v>13.553323664533815</v>
      </c>
      <c r="S220" s="276">
        <f>IF(S$8=0,0,S$8/CHI!S$10*1000)</f>
        <v>18.243516585759185</v>
      </c>
      <c r="T220" s="276">
        <f>IF(T$8=0,0,T$8/CHI!T$10*1000)</f>
        <v>20.66220267681722</v>
      </c>
      <c r="U220" s="276">
        <f>IF(U$8=0,0,U$8/CHI!U$10*1000)</f>
        <v>21.679888689410415</v>
      </c>
      <c r="V220" s="276">
        <f>IF(V$8=0,0,V$8/CHI!V$10*1000)</f>
        <v>17.471088177210635</v>
      </c>
      <c r="W220" s="276">
        <f>IF(W$8=0,0,W$8/CHI!W$10*1000)</f>
        <v>18.257796514462804</v>
      </c>
      <c r="DA220" s="77"/>
    </row>
    <row r="221" spans="1:105" ht="12" customHeight="1" x14ac:dyDescent="0.25">
      <c r="A221" s="202" t="s">
        <v>95</v>
      </c>
      <c r="B221" s="276">
        <f>IF(B$9=0,0,B$9/CHI!B$10*1000)</f>
        <v>19.703503149931962</v>
      </c>
      <c r="C221" s="276">
        <f>IF(C$9=0,0,C$9/CHI!C$10*1000)</f>
        <v>25.482095634136808</v>
      </c>
      <c r="D221" s="276">
        <f>IF(D$9=0,0,D$9/CHI!D$10*1000)</f>
        <v>30.920229540261836</v>
      </c>
      <c r="E221" s="276">
        <f>IF(E$9=0,0,E$9/CHI!E$10*1000)</f>
        <v>27.185054084076988</v>
      </c>
      <c r="F221" s="276">
        <f>IF(F$9=0,0,F$9/CHI!F$10*1000)</f>
        <v>29.990397666715261</v>
      </c>
      <c r="G221" s="276">
        <f>IF(G$9=0,0,G$9/CHI!G$10*1000)</f>
        <v>31.294999437781204</v>
      </c>
      <c r="H221" s="276">
        <f>IF(H$9=0,0,H$9/CHI!H$10*1000)</f>
        <v>34.661356260520833</v>
      </c>
      <c r="I221" s="276">
        <f>IF(I$9=0,0,I$9/CHI!I$10*1000)</f>
        <v>33.581927017815424</v>
      </c>
      <c r="J221" s="276">
        <f>IF(J$9=0,0,J$9/CHI!J$10*1000)</f>
        <v>39.081366403808175</v>
      </c>
      <c r="K221" s="276">
        <f>IF(K$9=0,0,K$9/CHI!K$10*1000)</f>
        <v>37.836357754278808</v>
      </c>
      <c r="L221" s="276">
        <f>IF(L$9=0,0,L$9/CHI!L$10*1000)</f>
        <v>39.572870568582836</v>
      </c>
      <c r="M221" s="276">
        <f>IF(M$9=0,0,M$9/CHI!M$10*1000)</f>
        <v>25.600652982963251</v>
      </c>
      <c r="N221" s="276">
        <f>IF(N$9=0,0,N$9/CHI!N$10*1000)</f>
        <v>26.427324700041424</v>
      </c>
      <c r="O221" s="276">
        <f>IF(O$9=0,0,O$9/CHI!O$10*1000)</f>
        <v>23.417208633342668</v>
      </c>
      <c r="P221" s="276">
        <f>IF(P$9=0,0,P$9/CHI!P$10*1000)</f>
        <v>23.176749270939318</v>
      </c>
      <c r="Q221" s="276">
        <f>IF(Q$9=0,0,Q$9/CHI!Q$10*1000)</f>
        <v>21.782091723055988</v>
      </c>
      <c r="R221" s="276">
        <f>IF(R$9=0,0,R$9/CHI!R$10*1000)</f>
        <v>22.051679762757896</v>
      </c>
      <c r="S221" s="276">
        <f>IF(S$9=0,0,S$9/CHI!S$10*1000)</f>
        <v>29.682769736286794</v>
      </c>
      <c r="T221" s="276">
        <f>IF(T$9=0,0,T$9/CHI!T$10*1000)</f>
        <v>33.618047343964498</v>
      </c>
      <c r="U221" s="276">
        <f>IF(U$9=0,0,U$9/CHI!U$10*1000)</f>
        <v>35.273854185460387</v>
      </c>
      <c r="V221" s="276">
        <f>IF(V$9=0,0,V$9/CHI!V$10*1000)</f>
        <v>28.426004655884984</v>
      </c>
      <c r="W221" s="276">
        <f>IF(W$9=0,0,W$9/CHI!W$10*1000)</f>
        <v>29.70600362508052</v>
      </c>
      <c r="DA221" s="77"/>
    </row>
    <row r="222" spans="1:105" ht="12" customHeight="1" x14ac:dyDescent="0.25">
      <c r="A222" s="56" t="s">
        <v>96</v>
      </c>
      <c r="B222" s="277">
        <f>IF(B$10=0,0,B$10/CHI!B$10*1000)</f>
        <v>4.2796127909362873</v>
      </c>
      <c r="C222" s="277">
        <f>IF(C$10=0,0,C$10/CHI!C$10*1000)</f>
        <v>6.2119273653432971</v>
      </c>
      <c r="D222" s="277">
        <f>IF(D$10=0,0,D$10/CHI!D$10*1000)</f>
        <v>7.1109444630113492</v>
      </c>
      <c r="E222" s="277">
        <f>IF(E$10=0,0,E$10/CHI!E$10*1000)</f>
        <v>7.0331028142572087</v>
      </c>
      <c r="F222" s="277">
        <f>IF(F$10=0,0,F$10/CHI!F$10*1000)</f>
        <v>6.5742575464206938</v>
      </c>
      <c r="G222" s="277">
        <f>IF(G$10=0,0,G$10/CHI!G$10*1000)</f>
        <v>6.4036204846992506</v>
      </c>
      <c r="H222" s="277">
        <f>IF(H$10=0,0,H$10/CHI!H$10*1000)</f>
        <v>6.5069984633450479</v>
      </c>
      <c r="I222" s="277">
        <f>IF(I$10=0,0,I$10/CHI!I$10*1000)</f>
        <v>6.4347731723357322</v>
      </c>
      <c r="J222" s="277">
        <f>IF(J$10=0,0,J$10/CHI!J$10*1000)</f>
        <v>7.1655023311514814</v>
      </c>
      <c r="K222" s="277">
        <f>IF(K$10=0,0,K$10/CHI!K$10*1000)</f>
        <v>6.7527626762778974</v>
      </c>
      <c r="L222" s="277">
        <f>IF(L$10=0,0,L$10/CHI!L$10*1000)</f>
        <v>7.1455834764189969</v>
      </c>
      <c r="M222" s="277">
        <f>IF(M$10=0,0,M$10/CHI!M$10*1000)</f>
        <v>10.013605275678694</v>
      </c>
      <c r="N222" s="277">
        <f>IF(N$10=0,0,N$10/CHI!N$10*1000)</f>
        <v>10.513742805867714</v>
      </c>
      <c r="O222" s="277">
        <f>IF(O$10=0,0,O$10/CHI!O$10*1000)</f>
        <v>9.3288576868198092</v>
      </c>
      <c r="P222" s="277">
        <f>IF(P$10=0,0,P$10/CHI!P$10*1000)</f>
        <v>8.2678002247585916</v>
      </c>
      <c r="Q222" s="277">
        <f>IF(Q$10=0,0,Q$10/CHI!Q$10*1000)</f>
        <v>7.2149292388362216</v>
      </c>
      <c r="R222" s="277">
        <f>IF(R$10=0,0,R$10/CHI!R$10*1000)</f>
        <v>7.497654512687097</v>
      </c>
      <c r="S222" s="277">
        <f>IF(S$10=0,0,S$10/CHI!S$10*1000)</f>
        <v>8.7556405899585368</v>
      </c>
      <c r="T222" s="277">
        <f>IF(T$10=0,0,T$10/CHI!T$10*1000)</f>
        <v>9.8417886928255829</v>
      </c>
      <c r="U222" s="277">
        <f>IF(U$10=0,0,U$10/CHI!U$10*1000)</f>
        <v>10.653921597318243</v>
      </c>
      <c r="V222" s="277">
        <f>IF(V$10=0,0,V$10/CHI!V$10*1000)</f>
        <v>8.4781032949545043</v>
      </c>
      <c r="W222" s="277">
        <f>IF(W$10=0,0,W$10/CHI!W$10*1000)</f>
        <v>8.3693424432702983</v>
      </c>
      <c r="DA222" s="78"/>
    </row>
    <row r="223" spans="1:105" ht="12" customHeight="1" x14ac:dyDescent="0.25">
      <c r="A223" s="134" t="s">
        <v>999</v>
      </c>
      <c r="B223" s="323">
        <f>IF(B$16=0,0,B$16/CHI!B$10*1000)</f>
        <v>1846.4055837623212</v>
      </c>
      <c r="C223" s="323">
        <f>IF(C$16=0,0,C$16/CHI!C$10*1000)</f>
        <v>1784.8503096046095</v>
      </c>
      <c r="D223" s="323">
        <f>IF(D$16=0,0,D$16/CHI!D$10*1000)</f>
        <v>1801.6490196418993</v>
      </c>
      <c r="E223" s="323">
        <f>IF(E$16=0,0,E$16/CHI!E$10*1000)</f>
        <v>1494.2975345280224</v>
      </c>
      <c r="F223" s="323">
        <f>IF(F$16=0,0,F$16/CHI!F$10*1000)</f>
        <v>1562.3639182097602</v>
      </c>
      <c r="G223" s="323">
        <f>IF(G$16=0,0,G$16/CHI!G$10*1000)</f>
        <v>1510.6215770812585</v>
      </c>
      <c r="H223" s="323">
        <f>IF(H$16=0,0,H$16/CHI!H$10*1000)</f>
        <v>1540.3997418675137</v>
      </c>
      <c r="I223" s="323">
        <f>IF(I$16=0,0,I$16/CHI!I$10*1000)</f>
        <v>1603.9755462954206</v>
      </c>
      <c r="J223" s="323">
        <f>IF(J$16=0,0,J$16/CHI!J$10*1000)</f>
        <v>1420.494328698752</v>
      </c>
      <c r="K223" s="323">
        <f>IF(K$16=0,0,K$16/CHI!K$10*1000)</f>
        <v>1322.9324816929288</v>
      </c>
      <c r="L223" s="323">
        <f>IF(L$16=0,0,L$16/CHI!L$10*1000)</f>
        <v>1351.4578706390341</v>
      </c>
      <c r="M223" s="323">
        <f>IF(M$16=0,0,M$16/CHI!M$10*1000)</f>
        <v>1138.982004641666</v>
      </c>
      <c r="N223" s="323">
        <f>IF(N$16=0,0,N$16/CHI!N$10*1000)</f>
        <v>1220.5176889396114</v>
      </c>
      <c r="O223" s="323">
        <f>IF(O$16=0,0,O$16/CHI!O$10*1000)</f>
        <v>921.06896664854787</v>
      </c>
      <c r="P223" s="323">
        <f>IF(P$16=0,0,P$16/CHI!P$10*1000)</f>
        <v>1135.0793483077175</v>
      </c>
      <c r="Q223" s="323">
        <f>IF(Q$16=0,0,Q$16/CHI!Q$10*1000)</f>
        <v>948.42990792122976</v>
      </c>
      <c r="R223" s="323">
        <f>IF(R$16=0,0,R$16/CHI!R$10*1000)</f>
        <v>952.24386731004756</v>
      </c>
      <c r="S223" s="323">
        <f>IF(S$16=0,0,S$16/CHI!S$10*1000)</f>
        <v>1039.7246560634499</v>
      </c>
      <c r="T223" s="323">
        <f>IF(T$16=0,0,T$16/CHI!T$10*1000)</f>
        <v>985.10775947014804</v>
      </c>
      <c r="U223" s="323">
        <f>IF(U$16=0,0,U$16/CHI!U$10*1000)</f>
        <v>1052.1246902663563</v>
      </c>
      <c r="V223" s="323">
        <f>IF(V$16=0,0,V$16/CHI!V$10*1000)</f>
        <v>1110.1392074147184</v>
      </c>
      <c r="W223" s="323">
        <f>IF(W$16=0,0,W$16/CHI!W$10*1000)</f>
        <v>1105.1042966439165</v>
      </c>
      <c r="DA223" s="140"/>
    </row>
    <row r="224" spans="1:105" ht="12" customHeight="1" x14ac:dyDescent="0.25">
      <c r="A224" s="203" t="s">
        <v>1000</v>
      </c>
      <c r="B224" s="278">
        <f>IF(B$25=0,0,B$25/CHI!B$10*1000)</f>
        <v>62.148203813642262</v>
      </c>
      <c r="C224" s="278">
        <f>IF(C$25=0,0,C$25/CHI!C$10*1000)</f>
        <v>95.565062978704802</v>
      </c>
      <c r="D224" s="278">
        <f>IF(D$25=0,0,D$25/CHI!D$10*1000)</f>
        <v>106.68394649608523</v>
      </c>
      <c r="E224" s="278">
        <f>IF(E$25=0,0,E$25/CHI!E$10*1000)</f>
        <v>105.5068407293228</v>
      </c>
      <c r="F224" s="278">
        <f>IF(F$25=0,0,F$25/CHI!F$10*1000)</f>
        <v>94.537451222150011</v>
      </c>
      <c r="G224" s="278">
        <f>IF(G$25=0,0,G$25/CHI!G$10*1000)</f>
        <v>88.15148545291494</v>
      </c>
      <c r="H224" s="278">
        <f>IF(H$25=0,0,H$25/CHI!H$10*1000)</f>
        <v>79.268675473054287</v>
      </c>
      <c r="I224" s="278">
        <f>IF(I$25=0,0,I$25/CHI!I$10*1000)</f>
        <v>82.385982390619674</v>
      </c>
      <c r="J224" s="278">
        <f>IF(J$25=0,0,J$25/CHI!J$10*1000)</f>
        <v>83.488632661572339</v>
      </c>
      <c r="K224" s="278">
        <f>IF(K$25=0,0,K$25/CHI!K$10*1000)</f>
        <v>69.109911075410878</v>
      </c>
      <c r="L224" s="278">
        <f>IF(L$25=0,0,L$25/CHI!L$10*1000)</f>
        <v>61.523033479203264</v>
      </c>
      <c r="M224" s="278">
        <f>IF(M$25=0,0,M$25/CHI!M$10*1000)</f>
        <v>157.10374861859574</v>
      </c>
      <c r="N224" s="278">
        <f>IF(N$25=0,0,N$25/CHI!N$10*1000)</f>
        <v>165.22470755976855</v>
      </c>
      <c r="O224" s="278">
        <f>IF(O$25=0,0,O$25/CHI!O$10*1000)</f>
        <v>148.90218081366558</v>
      </c>
      <c r="P224" s="278">
        <f>IF(P$25=0,0,P$25/CHI!P$10*1000)</f>
        <v>133.6736473121349</v>
      </c>
      <c r="Q224" s="278">
        <f>IF(Q$25=0,0,Q$25/CHI!Q$10*1000)</f>
        <v>119.03285080229699</v>
      </c>
      <c r="R224" s="278">
        <f>IF(R$25=0,0,R$25/CHI!R$10*1000)</f>
        <v>124.44855815155418</v>
      </c>
      <c r="S224" s="278">
        <f>IF(S$25=0,0,S$25/CHI!S$10*1000)</f>
        <v>147.48150049600744</v>
      </c>
      <c r="T224" s="278">
        <f>IF(T$25=0,0,T$25/CHI!T$10*1000)</f>
        <v>163.70171534830558</v>
      </c>
      <c r="U224" s="278">
        <f>IF(U$25=0,0,U$25/CHI!U$10*1000)</f>
        <v>179.7290945295139</v>
      </c>
      <c r="V224" s="278">
        <f>IF(V$25=0,0,V$25/CHI!V$10*1000)</f>
        <v>143.2908973917244</v>
      </c>
      <c r="W224" s="278">
        <f>IF(W$25=0,0,W$25/CHI!W$10*1000)</f>
        <v>142.13691991823947</v>
      </c>
      <c r="DA224" s="79"/>
    </row>
    <row r="225" spans="1:105" ht="12" customHeight="1" x14ac:dyDescent="0.25">
      <c r="A225" s="203" t="s">
        <v>1012</v>
      </c>
      <c r="B225" s="278">
        <f>IF(B$36=0,0,B$36/CHI!B$10*1000)</f>
        <v>35.493690006809807</v>
      </c>
      <c r="C225" s="278">
        <f>IF(C$36=0,0,C$36/CHI!C$10*1000)</f>
        <v>53.971714372532162</v>
      </c>
      <c r="D225" s="278">
        <f>IF(D$36=0,0,D$36/CHI!D$10*1000)</f>
        <v>60.764933667028643</v>
      </c>
      <c r="E225" s="278">
        <f>IF(E$36=0,0,E$36/CHI!E$10*1000)</f>
        <v>60.84897692529217</v>
      </c>
      <c r="F225" s="278">
        <f>IF(F$36=0,0,F$36/CHI!F$10*1000)</f>
        <v>54.790305578530614</v>
      </c>
      <c r="G225" s="278">
        <f>IF(G$36=0,0,G$36/CHI!G$10*1000)</f>
        <v>51.300593852945717</v>
      </c>
      <c r="H225" s="278">
        <f>IF(H$36=0,0,H$36/CHI!H$10*1000)</f>
        <v>47.016690634925972</v>
      </c>
      <c r="I225" s="278">
        <f>IF(I$36=0,0,I$36/CHI!I$10*1000)</f>
        <v>48.228225261365367</v>
      </c>
      <c r="J225" s="278">
        <f>IF(J$36=0,0,J$36/CHI!J$10*1000)</f>
        <v>49.746180083619272</v>
      </c>
      <c r="K225" s="278">
        <f>IF(K$36=0,0,K$36/CHI!K$10*1000)</f>
        <v>42.534180391362675</v>
      </c>
      <c r="L225" s="278">
        <f>IF(L$36=0,0,L$36/CHI!L$10*1000)</f>
        <v>40.179816725740345</v>
      </c>
      <c r="M225" s="278">
        <f>IF(M$36=0,0,M$36/CHI!M$10*1000)</f>
        <v>86.899541597235526</v>
      </c>
      <c r="N225" s="278">
        <f>IF(N$36=0,0,N$36/CHI!N$10*1000)</f>
        <v>91.331146815291945</v>
      </c>
      <c r="O225" s="278">
        <f>IF(O$36=0,0,O$36/CHI!O$10*1000)</f>
        <v>81.664324208131276</v>
      </c>
      <c r="P225" s="278">
        <f>IF(P$36=0,0,P$36/CHI!P$10*1000)</f>
        <v>72.799198225150704</v>
      </c>
      <c r="Q225" s="278">
        <f>IF(Q$36=0,0,Q$36/CHI!Q$10*1000)</f>
        <v>63.534810151816693</v>
      </c>
      <c r="R225" s="278">
        <f>IF(R$36=0,0,R$36/CHI!R$10*1000)</f>
        <v>65.870967911786622</v>
      </c>
      <c r="S225" s="278">
        <f>IF(S$36=0,0,S$36/CHI!S$10*1000)</f>
        <v>76.732109122222525</v>
      </c>
      <c r="T225" s="278">
        <f>IF(T$36=0,0,T$36/CHI!T$10*1000)</f>
        <v>85.726016007678751</v>
      </c>
      <c r="U225" s="278">
        <f>IF(U$36=0,0,U$36/CHI!U$10*1000)</f>
        <v>92.724760815944023</v>
      </c>
      <c r="V225" s="278">
        <f>IF(V$36=0,0,V$36/CHI!V$10*1000)</f>
        <v>73.763866566821207</v>
      </c>
      <c r="W225" s="278">
        <f>IF(W$36=0,0,W$36/CHI!W$10*1000)</f>
        <v>72.88307783612062</v>
      </c>
      <c r="DA225" s="79"/>
    </row>
    <row r="226" spans="1:105" ht="12" customHeight="1" x14ac:dyDescent="0.25">
      <c r="A226" s="203" t="s">
        <v>1023</v>
      </c>
      <c r="B226" s="278">
        <f>IF(B$44=0,0,B$44/CHI!B$10*1000)</f>
        <v>5.6556111426064684</v>
      </c>
      <c r="C226" s="278">
        <f>IF(C$44=0,0,C$44/CHI!C$10*1000)</f>
        <v>8.3429794257905616</v>
      </c>
      <c r="D226" s="278">
        <f>IF(D$44=0,0,D$44/CHI!D$10*1000)</f>
        <v>9.4826849149636132</v>
      </c>
      <c r="E226" s="278">
        <f>IF(E$44=0,0,E$44/CHI!E$10*1000)</f>
        <v>9.3786490564797855</v>
      </c>
      <c r="F226" s="278">
        <f>IF(F$44=0,0,F$44/CHI!F$10*1000)</f>
        <v>8.6647269066498502</v>
      </c>
      <c r="G226" s="278">
        <f>IF(G$44=0,0,G$44/CHI!G$10*1000)</f>
        <v>8.3416213077045711</v>
      </c>
      <c r="H226" s="278">
        <f>IF(H$44=0,0,H$44/CHI!H$10*1000)</f>
        <v>8.218888980069984</v>
      </c>
      <c r="I226" s="278">
        <f>IF(I$44=0,0,I$44/CHI!I$10*1000)</f>
        <v>8.2274940966406813</v>
      </c>
      <c r="J226" s="278">
        <f>IF(J$44=0,0,J$44/CHI!J$10*1000)</f>
        <v>8.9556780211467313</v>
      </c>
      <c r="K226" s="278">
        <f>IF(K$44=0,0,K$44/CHI!K$10*1000)</f>
        <v>8.2008129184714793</v>
      </c>
      <c r="L226" s="278">
        <f>IF(L$44=0,0,L$44/CHI!L$10*1000)</f>
        <v>8.3879736179799522</v>
      </c>
      <c r="M226" s="278">
        <f>IF(M$44=0,0,M$44/CHI!M$10*1000)</f>
        <v>13.519244020674547</v>
      </c>
      <c r="N226" s="278">
        <f>IF(N$44=0,0,N$44/CHI!N$10*1000)</f>
        <v>14.20184489035608</v>
      </c>
      <c r="O226" s="278">
        <f>IF(O$44=0,0,O$44/CHI!O$10*1000)</f>
        <v>12.657984451909646</v>
      </c>
      <c r="P226" s="278">
        <f>IF(P$44=0,0,P$44/CHI!P$10*1000)</f>
        <v>11.255859486167417</v>
      </c>
      <c r="Q226" s="278">
        <f>IF(Q$44=0,0,Q$44/CHI!Q$10*1000)</f>
        <v>9.8842023953042339</v>
      </c>
      <c r="R226" s="278">
        <f>IF(R$44=0,0,R$44/CHI!R$10*1000)</f>
        <v>10.288786544857555</v>
      </c>
      <c r="S226" s="278">
        <f>IF(S$44=0,0,S$44/CHI!S$10*1000)</f>
        <v>12.072763154314734</v>
      </c>
      <c r="T226" s="278">
        <f>IF(T$44=0,0,T$44/CHI!T$10*1000)</f>
        <v>13.516652232631987</v>
      </c>
      <c r="U226" s="278">
        <f>IF(U$44=0,0,U$44/CHI!U$10*1000)</f>
        <v>14.695009615260828</v>
      </c>
      <c r="V226" s="278">
        <f>IF(V$44=0,0,V$44/CHI!V$10*1000)</f>
        <v>11.701192110991846</v>
      </c>
      <c r="W226" s="278">
        <f>IF(W$44=0,0,W$44/CHI!W$10*1000)</f>
        <v>11.568661761851166</v>
      </c>
      <c r="DA226" s="79"/>
    </row>
    <row r="227" spans="1:105" ht="12" customHeight="1" x14ac:dyDescent="0.25">
      <c r="A227" s="41" t="s">
        <v>1040</v>
      </c>
      <c r="B227" s="279">
        <f>IF(B$58=0,0,B$58/CHI!B$10*1000)</f>
        <v>57.132579753287445</v>
      </c>
      <c r="C227" s="279">
        <f>IF(C$58=0,0,C$58/CHI!C$10*1000)</f>
        <v>54.883583911998869</v>
      </c>
      <c r="D227" s="279">
        <f>IF(D$58=0,0,D$58/CHI!D$10*1000)</f>
        <v>57.338766557337877</v>
      </c>
      <c r="E227" s="279">
        <f>IF(E$58=0,0,E$58/CHI!E$10*1000)</f>
        <v>46.697420946161827</v>
      </c>
      <c r="F227" s="279">
        <f>IF(F$58=0,0,F$58/CHI!F$10*1000)</f>
        <v>48.275323435199894</v>
      </c>
      <c r="G227" s="279">
        <f>IF(G$58=0,0,G$58/CHI!G$10*1000)</f>
        <v>45.412579382043972</v>
      </c>
      <c r="H227" s="279">
        <f>IF(H$58=0,0,H$58/CHI!H$10*1000)</f>
        <v>42.156154569992708</v>
      </c>
      <c r="I227" s="279">
        <f>IF(I$58=0,0,I$58/CHI!I$10*1000)</f>
        <v>41.177143655952371</v>
      </c>
      <c r="J227" s="279">
        <f>IF(J$58=0,0,J$58/CHI!J$10*1000)</f>
        <v>37.320015892282001</v>
      </c>
      <c r="K227" s="279">
        <f>IF(K$58=0,0,K$58/CHI!K$10*1000)</f>
        <v>35.925463082742681</v>
      </c>
      <c r="L227" s="279">
        <f>IF(L$58=0,0,L$58/CHI!L$10*1000)</f>
        <v>42.12913101486329</v>
      </c>
      <c r="M227" s="279">
        <f>IF(M$58=0,0,M$58/CHI!M$10*1000)</f>
        <v>34.642309402828531</v>
      </c>
      <c r="N227" s="279">
        <f>IF(N$58=0,0,N$58/CHI!N$10*1000)</f>
        <v>34.271969909151572</v>
      </c>
      <c r="O227" s="279">
        <f>IF(O$58=0,0,O$58/CHI!O$10*1000)</f>
        <v>25.696213420003559</v>
      </c>
      <c r="P227" s="279">
        <f>IF(P$58=0,0,P$58/CHI!P$10*1000)</f>
        <v>30.581706798781848</v>
      </c>
      <c r="Q227" s="279">
        <f>IF(Q$58=0,0,Q$58/CHI!Q$10*1000)</f>
        <v>27.625960917643056</v>
      </c>
      <c r="R227" s="279">
        <f>IF(R$58=0,0,R$58/CHI!R$10*1000)</f>
        <v>28.429607904166325</v>
      </c>
      <c r="S227" s="279">
        <f>IF(S$58=0,0,S$58/CHI!S$10*1000)</f>
        <v>29.755921913338312</v>
      </c>
      <c r="T227" s="279">
        <f>IF(T$58=0,0,T$58/CHI!T$10*1000)</f>
        <v>29.458327269508658</v>
      </c>
      <c r="U227" s="279">
        <f>IF(U$58=0,0,U$58/CHI!U$10*1000)</f>
        <v>30.23371928314657</v>
      </c>
      <c r="V227" s="279">
        <f>IF(V$58=0,0,V$58/CHI!V$10*1000)</f>
        <v>32.650006725619654</v>
      </c>
      <c r="W227" s="279">
        <f>IF(W$58=0,0,W$58/CHI!W$10*1000)</f>
        <v>32.141604410768863</v>
      </c>
      <c r="DA227" s="82"/>
    </row>
    <row r="228" spans="1:105" ht="12" customHeight="1" x14ac:dyDescent="0.25">
      <c r="A228" s="201"/>
      <c r="B228" s="201"/>
      <c r="C228" s="201"/>
      <c r="D228" s="201"/>
      <c r="E228" s="201"/>
      <c r="F228" s="201"/>
      <c r="G228" s="201"/>
      <c r="H228" s="201"/>
      <c r="I228" s="201"/>
      <c r="J228" s="201"/>
      <c r="K228" s="201"/>
      <c r="L228" s="201"/>
      <c r="M228" s="201"/>
      <c r="N228" s="201"/>
      <c r="O228" s="201"/>
      <c r="P228" s="201"/>
      <c r="Q228" s="201"/>
      <c r="R228" s="201"/>
      <c r="S228" s="201"/>
      <c r="T228" s="201"/>
      <c r="U228" s="201"/>
      <c r="V228" s="201"/>
      <c r="W228" s="201"/>
      <c r="DA228" s="173"/>
    </row>
    <row r="229" spans="1:105" ht="12" customHeight="1" x14ac:dyDescent="0.25">
      <c r="A229" s="35" t="s">
        <v>47</v>
      </c>
      <c r="B229" s="322">
        <f t="shared" ref="B229:W229" si="57">SUM(B230:B238)</f>
        <v>258.60972026257707</v>
      </c>
      <c r="C229" s="322">
        <f t="shared" si="57"/>
        <v>345.79930592513136</v>
      </c>
      <c r="D229" s="322">
        <f t="shared" si="57"/>
        <v>390.96490970339084</v>
      </c>
      <c r="E229" s="322">
        <f t="shared" si="57"/>
        <v>431.85219005237315</v>
      </c>
      <c r="F229" s="322">
        <f t="shared" si="57"/>
        <v>407.54875547371603</v>
      </c>
      <c r="G229" s="322">
        <f t="shared" si="57"/>
        <v>388.33827539667919</v>
      </c>
      <c r="H229" s="322">
        <f t="shared" si="57"/>
        <v>352.00636052275593</v>
      </c>
      <c r="I229" s="322">
        <f t="shared" si="57"/>
        <v>376.24504977215094</v>
      </c>
      <c r="J229" s="322">
        <f t="shared" si="57"/>
        <v>426.33986079568666</v>
      </c>
      <c r="K229" s="322">
        <f t="shared" si="57"/>
        <v>365.0767212290325</v>
      </c>
      <c r="L229" s="322">
        <f t="shared" si="57"/>
        <v>360.09482254967691</v>
      </c>
      <c r="M229" s="322">
        <f t="shared" si="57"/>
        <v>642.20834740677924</v>
      </c>
      <c r="N229" s="322">
        <f t="shared" si="57"/>
        <v>579.93737201245858</v>
      </c>
      <c r="O229" s="322">
        <f t="shared" si="57"/>
        <v>501.55252309364346</v>
      </c>
      <c r="P229" s="322">
        <f t="shared" si="57"/>
        <v>359.60120103066663</v>
      </c>
      <c r="Q229" s="322">
        <f t="shared" si="57"/>
        <v>302.96601360965138</v>
      </c>
      <c r="R229" s="322">
        <f t="shared" si="57"/>
        <v>336.53308186760603</v>
      </c>
      <c r="S229" s="322">
        <f t="shared" si="57"/>
        <v>382.76586067486136</v>
      </c>
      <c r="T229" s="322">
        <f t="shared" si="57"/>
        <v>421.41005398098196</v>
      </c>
      <c r="U229" s="322">
        <f t="shared" si="57"/>
        <v>441.1579879079639</v>
      </c>
      <c r="V229" s="322">
        <f t="shared" si="57"/>
        <v>287.36372894356572</v>
      </c>
      <c r="W229" s="322">
        <f t="shared" si="57"/>
        <v>276.13329567426422</v>
      </c>
      <c r="DA229" s="95"/>
    </row>
    <row r="230" spans="1:105" ht="12" customHeight="1" x14ac:dyDescent="0.25">
      <c r="A230" s="55" t="s">
        <v>92</v>
      </c>
      <c r="B230" s="275">
        <f>IF(B$62=0,0,B$62/CHI!B$11*1000)</f>
        <v>2.4863434534133346</v>
      </c>
      <c r="C230" s="275">
        <f>IF(C$62=0,0,C$62/CHI!C$11*1000)</f>
        <v>2.9714997122964046</v>
      </c>
      <c r="D230" s="275">
        <f>IF(D$62=0,0,D$62/CHI!D$11*1000)</f>
        <v>3.5472512067966497</v>
      </c>
      <c r="E230" s="275">
        <f>IF(E$62=0,0,E$62/CHI!E$11*1000)</f>
        <v>3.6002864525396103</v>
      </c>
      <c r="F230" s="275">
        <f>IF(F$62=0,0,F$62/CHI!F$11*1000)</f>
        <v>3.9057301146003685</v>
      </c>
      <c r="G230" s="275">
        <f>IF(G$62=0,0,G$62/CHI!G$11*1000)</f>
        <v>3.9915534259051162</v>
      </c>
      <c r="H230" s="275">
        <f>IF(H$62=0,0,H$62/CHI!H$11*1000)</f>
        <v>4.0700837481981909</v>
      </c>
      <c r="I230" s="275">
        <f>IF(I$62=0,0,I$62/CHI!I$11*1000)</f>
        <v>4.1931207668714672</v>
      </c>
      <c r="J230" s="275">
        <f>IF(J$62=0,0,J$62/CHI!J$11*1000)</f>
        <v>5.1126395654811354</v>
      </c>
      <c r="K230" s="275">
        <f>IF(K$62=0,0,K$62/CHI!K$11*1000)</f>
        <v>4.7157714645408468</v>
      </c>
      <c r="L230" s="275">
        <f>IF(L$62=0,0,L$62/CHI!L$11*1000)</f>
        <v>4.9588842476925956</v>
      </c>
      <c r="M230" s="275">
        <f>IF(M$62=0,0,M$62/CHI!M$11*1000)</f>
        <v>3.8418933301056875</v>
      </c>
      <c r="N230" s="275">
        <f>IF(N$62=0,0,N$62/CHI!N$11*1000)</f>
        <v>3.4194538612730088</v>
      </c>
      <c r="O230" s="275">
        <f>IF(O$62=0,0,O$62/CHI!O$11*1000)</f>
        <v>2.9263947155381791</v>
      </c>
      <c r="P230" s="275">
        <f>IF(P$62=0,0,P$62/CHI!P$11*1000)</f>
        <v>2.2716499757315081</v>
      </c>
      <c r="Q230" s="275">
        <f>IF(Q$62=0,0,Q$62/CHI!Q$11*1000)</f>
        <v>2.0074054648431914</v>
      </c>
      <c r="R230" s="275">
        <f>IF(R$62=0,0,R$62/CHI!R$11*1000)</f>
        <v>2.1801368757487372</v>
      </c>
      <c r="S230" s="275">
        <f>IF(S$62=0,0,S$62/CHI!S$11*1000)</f>
        <v>2.745407698636142</v>
      </c>
      <c r="T230" s="275">
        <f>IF(T$62=0,0,T$62/CHI!T$11*1000)</f>
        <v>3.0617807862942175</v>
      </c>
      <c r="U230" s="275">
        <f>IF(U$62=0,0,U$62/CHI!U$11*1000)</f>
        <v>3.110923925271821</v>
      </c>
      <c r="V230" s="275">
        <f>IF(V$62=0,0,V$62/CHI!V$11*1000)</f>
        <v>2.04406610868676</v>
      </c>
      <c r="W230" s="275">
        <f>IF(W$62=0,0,W$62/CHI!W$11*1000)</f>
        <v>2.0444998031995278</v>
      </c>
      <c r="DA230" s="76"/>
    </row>
    <row r="231" spans="1:105" ht="12" customHeight="1" x14ac:dyDescent="0.25">
      <c r="A231" s="202" t="s">
        <v>93</v>
      </c>
      <c r="B231" s="276">
        <f>IF(B$63=0,0,B$63/CHI!B$11*1000)</f>
        <v>19.731797553452001</v>
      </c>
      <c r="C231" s="276">
        <f>IF(C$63=0,0,C$63/CHI!C$11*1000)</f>
        <v>23.582031948434224</v>
      </c>
      <c r="D231" s="276">
        <f>IF(D$63=0,0,D$63/CHI!D$11*1000)</f>
        <v>28.151236542827668</v>
      </c>
      <c r="E231" s="276">
        <f>IF(E$63=0,0,E$63/CHI!E$11*1000)</f>
        <v>28.572128005252559</v>
      </c>
      <c r="F231" s="276">
        <f>IF(F$63=0,0,F$63/CHI!F$11*1000)</f>
        <v>30.996150517304894</v>
      </c>
      <c r="G231" s="276">
        <f>IF(G$63=0,0,G$63/CHI!G$11*1000)</f>
        <v>31.6772503877622</v>
      </c>
      <c r="H231" s="276">
        <f>IF(H$63=0,0,H$63/CHI!H$11*1000)</f>
        <v>32.300472581448687</v>
      </c>
      <c r="I231" s="276">
        <f>IF(I$63=0,0,I$63/CHI!I$11*1000)</f>
        <v>33.27690306642792</v>
      </c>
      <c r="J231" s="276">
        <f>IF(J$63=0,0,J$63/CHI!J$11*1000)</f>
        <v>40.574269307544405</v>
      </c>
      <c r="K231" s="276">
        <f>IF(K$63=0,0,K$63/CHI!K$11*1000)</f>
        <v>37.424695980325183</v>
      </c>
      <c r="L231" s="276">
        <f>IF(L$63=0,0,L$63/CHI!L$11*1000)</f>
        <v>39.35405622748695</v>
      </c>
      <c r="M231" s="276">
        <f>IF(M$63=0,0,M$63/CHI!M$11*1000)</f>
        <v>30.489537279144603</v>
      </c>
      <c r="N231" s="276">
        <f>IF(N$63=0,0,N$63/CHI!N$11*1000)</f>
        <v>27.137027767173912</v>
      </c>
      <c r="O231" s="276">
        <f>IF(O$63=0,0,O$63/CHI!O$11*1000)</f>
        <v>23.224075503012106</v>
      </c>
      <c r="P231" s="276">
        <f>IF(P$63=0,0,P$63/CHI!P$11*1000)</f>
        <v>18.027974925146726</v>
      </c>
      <c r="Q231" s="276">
        <f>IF(Q$63=0,0,Q$63/CHI!Q$11*1000)</f>
        <v>15.930911791611717</v>
      </c>
      <c r="R231" s="276">
        <f>IF(R$63=0,0,R$63/CHI!R$11*1000)</f>
        <v>17.301720489191812</v>
      </c>
      <c r="S231" s="276">
        <f>IF(S$63=0,0,S$63/CHI!S$11*1000)</f>
        <v>21.787749732165128</v>
      </c>
      <c r="T231" s="276">
        <f>IF(T$63=0,0,T$63/CHI!T$11*1000)</f>
        <v>24.29850893900749</v>
      </c>
      <c r="U231" s="276">
        <f>IF(U$63=0,0,U$63/CHI!U$11*1000)</f>
        <v>24.688512366778486</v>
      </c>
      <c r="V231" s="276">
        <f>IF(V$63=0,0,V$63/CHI!V$11*1000)</f>
        <v>16.221853254870695</v>
      </c>
      <c r="W231" s="276">
        <f>IF(W$63=0,0,W$63/CHI!W$11*1000)</f>
        <v>16.22529508520763</v>
      </c>
      <c r="DA231" s="77"/>
    </row>
    <row r="232" spans="1:105" ht="12" customHeight="1" x14ac:dyDescent="0.25">
      <c r="A232" s="202" t="s">
        <v>94</v>
      </c>
      <c r="B232" s="276">
        <f>IF(B$64=0,0,B$64/CHI!B$11*1000)</f>
        <v>22.087420069481126</v>
      </c>
      <c r="C232" s="276">
        <f>IF(C$64=0,0,C$64/CHI!C$11*1000)</f>
        <v>26.397303353939368</v>
      </c>
      <c r="D232" s="276">
        <f>IF(D$64=0,0,D$64/CHI!D$11*1000)</f>
        <v>31.511988976796633</v>
      </c>
      <c r="E232" s="276">
        <f>IF(E$64=0,0,E$64/CHI!E$11*1000)</f>
        <v>31.983127326409907</v>
      </c>
      <c r="F232" s="276">
        <f>IF(F$64=0,0,F$64/CHI!F$11*1000)</f>
        <v>34.696534624277326</v>
      </c>
      <c r="G232" s="276">
        <f>IF(G$64=0,0,G$64/CHI!G$11*1000)</f>
        <v>35.458945596075878</v>
      </c>
      <c r="H232" s="276">
        <f>IF(H$64=0,0,H$64/CHI!H$11*1000)</f>
        <v>36.156569335184642</v>
      </c>
      <c r="I232" s="276">
        <f>IF(I$64=0,0,I$64/CHI!I$11*1000)</f>
        <v>37.249568096800829</v>
      </c>
      <c r="J232" s="276">
        <f>IF(J$64=0,0,J$64/CHI!J$11*1000)</f>
        <v>45.41810890671767</v>
      </c>
      <c r="K232" s="276">
        <f>IF(K$64=0,0,K$64/CHI!K$11*1000)</f>
        <v>41.892533047271741</v>
      </c>
      <c r="L232" s="276">
        <f>IF(L$64=0,0,L$64/CHI!L$11*1000)</f>
        <v>44.052224283155375</v>
      </c>
      <c r="M232" s="276">
        <f>IF(M$64=0,0,M$64/CHI!M$11*1000)</f>
        <v>34.129440857290582</v>
      </c>
      <c r="N232" s="276">
        <f>IF(N$64=0,0,N$64/CHI!N$11*1000)</f>
        <v>30.376701874578238</v>
      </c>
      <c r="O232" s="276">
        <f>IF(O$64=0,0,O$64/CHI!O$11*1000)</f>
        <v>25.996613332911163</v>
      </c>
      <c r="P232" s="276">
        <f>IF(P$64=0,0,P$64/CHI!P$11*1000)</f>
        <v>20.180191596590049</v>
      </c>
      <c r="Q232" s="276">
        <f>IF(Q$64=0,0,Q$64/CHI!Q$11*1000)</f>
        <v>17.832776759338842</v>
      </c>
      <c r="R232" s="276">
        <f>IF(R$64=0,0,R$64/CHI!R$11*1000)</f>
        <v>19.367235414528782</v>
      </c>
      <c r="S232" s="276">
        <f>IF(S$64=0,0,S$64/CHI!S$11*1000)</f>
        <v>24.388816041692351</v>
      </c>
      <c r="T232" s="276">
        <f>IF(T$64=0,0,T$64/CHI!T$11*1000)</f>
        <v>27.199314839108919</v>
      </c>
      <c r="U232" s="276">
        <f>IF(U$64=0,0,U$64/CHI!U$11*1000)</f>
        <v>27.635877677055181</v>
      </c>
      <c r="V232" s="276">
        <f>IF(V$64=0,0,V$64/CHI!V$11*1000)</f>
        <v>18.158451412001536</v>
      </c>
      <c r="W232" s="276">
        <f>IF(W$64=0,0,W$64/CHI!W$11*1000)</f>
        <v>18.162304135112723</v>
      </c>
      <c r="DA232" s="77"/>
    </row>
    <row r="233" spans="1:105" ht="12" customHeight="1" x14ac:dyDescent="0.25">
      <c r="A233" s="202" t="s">
        <v>95</v>
      </c>
      <c r="B233" s="276">
        <f>IF(B$65=0,0,B$65/CHI!B$11*1000)</f>
        <v>35.558870672083188</v>
      </c>
      <c r="C233" s="276">
        <f>IF(C$65=0,0,C$65/CHI!C$11*1000)</f>
        <v>42.49741676944204</v>
      </c>
      <c r="D233" s="276">
        <f>IF(D$65=0,0,D$65/CHI!D$11*1000)</f>
        <v>50.731626288680722</v>
      </c>
      <c r="E233" s="276">
        <f>IF(E$65=0,0,E$65/CHI!E$11*1000)</f>
        <v>51.490119022999892</v>
      </c>
      <c r="F233" s="276">
        <f>IF(F$65=0,0,F$65/CHI!F$11*1000)</f>
        <v>55.858474352958581</v>
      </c>
      <c r="G233" s="276">
        <f>IF(G$65=0,0,G$65/CHI!G$11*1000)</f>
        <v>57.085891274440549</v>
      </c>
      <c r="H233" s="276">
        <f>IF(H$65=0,0,H$65/CHI!H$11*1000)</f>
        <v>58.209006252953621</v>
      </c>
      <c r="I233" s="276">
        <f>IF(I$65=0,0,I$65/CHI!I$11*1000)</f>
        <v>59.968641442885023</v>
      </c>
      <c r="J233" s="276">
        <f>IF(J$65=0,0,J$65/CHI!J$11*1000)</f>
        <v>73.119298483215871</v>
      </c>
      <c r="K233" s="276">
        <f>IF(K$65=0,0,K$65/CHI!K$11*1000)</f>
        <v>67.44342073759006</v>
      </c>
      <c r="L233" s="276">
        <f>IF(L$65=0,0,L$65/CHI!L$11*1000)</f>
        <v>70.920340228722935</v>
      </c>
      <c r="M233" s="276">
        <f>IF(M$65=0,0,M$65/CHI!M$11*1000)</f>
        <v>54.945501545098196</v>
      </c>
      <c r="N233" s="276">
        <f>IF(N$65=0,0,N$65/CHI!N$11*1000)</f>
        <v>48.903910461459787</v>
      </c>
      <c r="O233" s="276">
        <f>IF(O$65=0,0,O$65/CHI!O$11*1000)</f>
        <v>41.852339861749087</v>
      </c>
      <c r="P233" s="276">
        <f>IF(P$65=0,0,P$65/CHI!P$11*1000)</f>
        <v>32.488394790504053</v>
      </c>
      <c r="Q233" s="276">
        <f>IF(Q$65=0,0,Q$65/CHI!Q$11*1000)</f>
        <v>28.70925624245427</v>
      </c>
      <c r="R233" s="276">
        <f>IF(R$65=0,0,R$65/CHI!R$11*1000)</f>
        <v>31.179604372743604</v>
      </c>
      <c r="S233" s="276">
        <f>IF(S$65=0,0,S$65/CHI!S$11*1000)</f>
        <v>39.263922755290778</v>
      </c>
      <c r="T233" s="276">
        <f>IF(T$65=0,0,T$65/CHI!T$11*1000)</f>
        <v>43.788587154618646</v>
      </c>
      <c r="U233" s="276">
        <f>IF(U$65=0,0,U$65/CHI!U$11*1000)</f>
        <v>44.491416251268888</v>
      </c>
      <c r="V233" s="276">
        <f>IF(V$65=0,0,V$65/CHI!V$11*1000)</f>
        <v>29.233564777302536</v>
      </c>
      <c r="W233" s="276">
        <f>IF(W$65=0,0,W$65/CHI!W$11*1000)</f>
        <v>29.239767334342513</v>
      </c>
      <c r="DA233" s="77"/>
    </row>
    <row r="234" spans="1:105" ht="12" customHeight="1" x14ac:dyDescent="0.25">
      <c r="A234" s="56" t="s">
        <v>96</v>
      </c>
      <c r="B234" s="277">
        <f>IF(B$66=0,0,B$66/CHI!B$11*1000)</f>
        <v>7.6726404629975828</v>
      </c>
      <c r="C234" s="277">
        <f>IF(C$66=0,0,C$66/CHI!C$11*1000)</f>
        <v>10.291759256601017</v>
      </c>
      <c r="D234" s="277">
        <f>IF(D$66=0,0,D$66/CHI!D$11*1000)</f>
        <v>11.590421264195339</v>
      </c>
      <c r="E234" s="277">
        <f>IF(E$66=0,0,E$66/CHI!E$11*1000)</f>
        <v>13.233554784466055</v>
      </c>
      <c r="F234" s="277">
        <f>IF(F$66=0,0,F$66/CHI!F$11*1000)</f>
        <v>12.164364296766168</v>
      </c>
      <c r="G234" s="277">
        <f>IF(G$66=0,0,G$66/CHI!G$11*1000)</f>
        <v>11.604202053170143</v>
      </c>
      <c r="H234" s="277">
        <f>IF(H$66=0,0,H$66/CHI!H$11*1000)</f>
        <v>10.85578406416883</v>
      </c>
      <c r="I234" s="277">
        <f>IF(I$66=0,0,I$66/CHI!I$11*1000)</f>
        <v>11.415309694404783</v>
      </c>
      <c r="J234" s="277">
        <f>IF(J$66=0,0,J$66/CHI!J$11*1000)</f>
        <v>13.318176837513528</v>
      </c>
      <c r="K234" s="277">
        <f>IF(K$66=0,0,K$66/CHI!K$11*1000)</f>
        <v>11.957698866391997</v>
      </c>
      <c r="L234" s="277">
        <f>IF(L$66=0,0,L$66/CHI!L$11*1000)</f>
        <v>12.721748683673686</v>
      </c>
      <c r="M234" s="277">
        <f>IF(M$66=0,0,M$66/CHI!M$11*1000)</f>
        <v>21.350469331764383</v>
      </c>
      <c r="N234" s="277">
        <f>IF(N$66=0,0,N$66/CHI!N$11*1000)</f>
        <v>19.327852147690901</v>
      </c>
      <c r="O234" s="277">
        <f>IF(O$66=0,0,O$66/CHI!O$11*1000)</f>
        <v>16.56337921218795</v>
      </c>
      <c r="P234" s="277">
        <f>IF(P$66=0,0,P$66/CHI!P$11*1000)</f>
        <v>11.513346220032869</v>
      </c>
      <c r="Q234" s="277">
        <f>IF(Q$66=0,0,Q$66/CHI!Q$11*1000)</f>
        <v>9.4469212296539133</v>
      </c>
      <c r="R234" s="277">
        <f>IF(R$66=0,0,R$66/CHI!R$11*1000)</f>
        <v>10.531499387231245</v>
      </c>
      <c r="S234" s="277">
        <f>IF(S$66=0,0,S$66/CHI!S$11*1000)</f>
        <v>11.505700065759111</v>
      </c>
      <c r="T234" s="277">
        <f>IF(T$66=0,0,T$66/CHI!T$11*1000)</f>
        <v>12.734982241594325</v>
      </c>
      <c r="U234" s="277">
        <f>IF(U$66=0,0,U$66/CHI!U$11*1000)</f>
        <v>13.349612838505479</v>
      </c>
      <c r="V234" s="277">
        <f>IF(V$66=0,0,V$66/CHI!V$11*1000)</f>
        <v>8.6616477259318696</v>
      </c>
      <c r="W234" s="277">
        <f>IF(W$66=0,0,W$66/CHI!W$11*1000)</f>
        <v>8.1838352852266212</v>
      </c>
      <c r="DA234" s="78"/>
    </row>
    <row r="235" spans="1:105" ht="12" customHeight="1" x14ac:dyDescent="0.25">
      <c r="A235" s="203" t="s">
        <v>1053</v>
      </c>
      <c r="B235" s="278">
        <f>IF(B$72=0,0,B$72/CHI!B$11*1000)</f>
        <v>101.21895043437239</v>
      </c>
      <c r="C235" s="278">
        <f>IF(C$72=0,0,C$72/CHI!C$11*1000)</f>
        <v>143.80810718730689</v>
      </c>
      <c r="D235" s="278">
        <f>IF(D$72=0,0,D$72/CHI!D$11*1000)</f>
        <v>157.95197460455742</v>
      </c>
      <c r="E235" s="278">
        <f>IF(E$72=0,0,E$72/CHI!E$11*1000)</f>
        <v>180.30938006901562</v>
      </c>
      <c r="F235" s="278">
        <f>IF(F$72=0,0,F$72/CHI!F$11*1000)</f>
        <v>158.90579871186583</v>
      </c>
      <c r="G235" s="278">
        <f>IF(G$72=0,0,G$72/CHI!G$11*1000)</f>
        <v>145.1330712487495</v>
      </c>
      <c r="H235" s="278">
        <f>IF(H$72=0,0,H$72/CHI!H$11*1000)</f>
        <v>120.18394906627366</v>
      </c>
      <c r="I235" s="278">
        <f>IF(I$72=0,0,I$72/CHI!I$11*1000)</f>
        <v>132.8097232577426</v>
      </c>
      <c r="J235" s="278">
        <f>IF(J$72=0,0,J$72/CHI!J$11*1000)</f>
        <v>141.03725376789276</v>
      </c>
      <c r="K235" s="278">
        <f>IF(K$72=0,0,K$72/CHI!K$11*1000)</f>
        <v>111.25716810719904</v>
      </c>
      <c r="L235" s="278">
        <f>IF(L$72=0,0,L$72/CHI!L$11*1000)</f>
        <v>99.610443164489467</v>
      </c>
      <c r="M235" s="278">
        <f>IF(M$72=0,0,M$72/CHI!M$11*1000)</f>
        <v>304.14205711906959</v>
      </c>
      <c r="N235" s="278">
        <f>IF(N$72=0,0,N$72/CHI!N$11*1000)</f>
        <v>275.78454188420858</v>
      </c>
      <c r="O235" s="278">
        <f>IF(O$72=0,0,O$72/CHI!O$11*1000)</f>
        <v>240.04153137779713</v>
      </c>
      <c r="P235" s="278">
        <f>IF(P$72=0,0,P$72/CHI!P$11*1000)</f>
        <v>169.02278336195488</v>
      </c>
      <c r="Q235" s="278">
        <f>IF(Q$72=0,0,Q$72/CHI!Q$11*1000)</f>
        <v>141.52287097251227</v>
      </c>
      <c r="R235" s="278">
        <f>IF(R$72=0,0,R$72/CHI!R$11*1000)</f>
        <v>158.72595683803124</v>
      </c>
      <c r="S235" s="278">
        <f>IF(S$72=0,0,S$72/CHI!S$11*1000)</f>
        <v>175.99094705185067</v>
      </c>
      <c r="T235" s="278">
        <f>IF(T$72=0,0,T$72/CHI!T$11*1000)</f>
        <v>192.35835031748402</v>
      </c>
      <c r="U235" s="278">
        <f>IF(U$72=0,0,U$72/CHI!U$11*1000)</f>
        <v>204.50224385116769</v>
      </c>
      <c r="V235" s="278">
        <f>IF(V$72=0,0,V$72/CHI!V$11*1000)</f>
        <v>132.93641314027465</v>
      </c>
      <c r="W235" s="278">
        <f>IF(W$72=0,0,W$72/CHI!W$11*1000)</f>
        <v>126.21504753336617</v>
      </c>
      <c r="DA235" s="79"/>
    </row>
    <row r="236" spans="1:105" ht="12" customHeight="1" x14ac:dyDescent="0.25">
      <c r="A236" s="203" t="s">
        <v>1012</v>
      </c>
      <c r="B236" s="278">
        <f>IF(B$85=0,0,B$85/CHI!B$11*1000)</f>
        <v>52.661344575928958</v>
      </c>
      <c r="C236" s="278">
        <f>IF(C$85=0,0,C$85/CHI!C$11*1000)</f>
        <v>73.99968715671865</v>
      </c>
      <c r="D236" s="278">
        <f>IF(D$85=0,0,D$85/CHI!D$11*1000)</f>
        <v>81.96442245831318</v>
      </c>
      <c r="E236" s="278">
        <f>IF(E$85=0,0,E$85/CHI!E$11*1000)</f>
        <v>94.750880550350246</v>
      </c>
      <c r="F236" s="278">
        <f>IF(F$85=0,0,F$85/CHI!F$11*1000)</f>
        <v>83.897080363450073</v>
      </c>
      <c r="G236" s="278">
        <f>IF(G$85=0,0,G$85/CHI!G$11*1000)</f>
        <v>76.932972014705328</v>
      </c>
      <c r="H236" s="278">
        <f>IF(H$85=0,0,H$85/CHI!H$11*1000)</f>
        <v>64.913192643896906</v>
      </c>
      <c r="I236" s="278">
        <f>IF(I$85=0,0,I$85/CHI!I$11*1000)</f>
        <v>70.803733236740513</v>
      </c>
      <c r="J236" s="278">
        <f>IF(J$85=0,0,J$85/CHI!J$11*1000)</f>
        <v>76.517063341444072</v>
      </c>
      <c r="K236" s="278">
        <f>IF(K$85=0,0,K$85/CHI!K$11*1000)</f>
        <v>62.331074660204052</v>
      </c>
      <c r="L236" s="278">
        <f>IF(L$85=0,0,L$85/CHI!L$11*1000)</f>
        <v>59.199424781424362</v>
      </c>
      <c r="M236" s="278">
        <f>IF(M$85=0,0,M$85/CHI!M$11*1000)</f>
        <v>153.33272868050233</v>
      </c>
      <c r="N236" s="278">
        <f>IF(N$85=0,0,N$85/CHI!N$11*1000)</f>
        <v>138.94584924073681</v>
      </c>
      <c r="O236" s="278">
        <f>IF(O$85=0,0,O$85/CHI!O$11*1000)</f>
        <v>119.99227025038428</v>
      </c>
      <c r="P236" s="278">
        <f>IF(P$85=0,0,P$85/CHI!P$11*1000)</f>
        <v>83.89548852192992</v>
      </c>
      <c r="Q236" s="278">
        <f>IF(Q$85=0,0,Q$85/CHI!Q$11*1000)</f>
        <v>68.844678359358127</v>
      </c>
      <c r="R236" s="278">
        <f>IF(R$85=0,0,R$85/CHI!R$11*1000)</f>
        <v>76.570105940938305</v>
      </c>
      <c r="S236" s="278">
        <f>IF(S$85=0,0,S$85/CHI!S$11*1000)</f>
        <v>83.445453445611349</v>
      </c>
      <c r="T236" s="278">
        <f>IF(T$85=0,0,T$85/CHI!T$11*1000)</f>
        <v>91.798877129147499</v>
      </c>
      <c r="U236" s="278">
        <f>IF(U$85=0,0,U$85/CHI!U$11*1000)</f>
        <v>96.151334556400158</v>
      </c>
      <c r="V236" s="278">
        <f>IF(V$85=0,0,V$85/CHI!V$11*1000)</f>
        <v>62.36571523421587</v>
      </c>
      <c r="W236" s="278">
        <f>IF(W$85=0,0,W$85/CHI!W$11*1000)</f>
        <v>58.978356597364119</v>
      </c>
      <c r="DA236" s="79"/>
    </row>
    <row r="237" spans="1:105" ht="12" customHeight="1" x14ac:dyDescent="0.25">
      <c r="A237" s="203" t="s">
        <v>1023</v>
      </c>
      <c r="B237" s="278">
        <f>IF(B$93=0,0,B$93/CHI!B$11*1000)</f>
        <v>10.447967754419247</v>
      </c>
      <c r="C237" s="278">
        <f>IF(C$93=0,0,C$93/CHI!C$11*1000)</f>
        <v>14.191094038335368</v>
      </c>
      <c r="D237" s="278">
        <f>IF(D$93=0,0,D$93/CHI!D$11*1000)</f>
        <v>15.89381455673778</v>
      </c>
      <c r="E237" s="278">
        <f>IF(E$93=0,0,E$93/CHI!E$11*1000)</f>
        <v>18.146678121654634</v>
      </c>
      <c r="F237" s="278">
        <f>IF(F$93=0,0,F$93/CHI!F$11*1000)</f>
        <v>16.530048890237019</v>
      </c>
      <c r="G237" s="278">
        <f>IF(G$93=0,0,G$93/CHI!G$11*1000)</f>
        <v>15.627013894423454</v>
      </c>
      <c r="H237" s="278">
        <f>IF(H$93=0,0,H$93/CHI!H$11*1000)</f>
        <v>14.276908186762691</v>
      </c>
      <c r="I237" s="278">
        <f>IF(I$93=0,0,I$93/CHI!I$11*1000)</f>
        <v>15.15390881179751</v>
      </c>
      <c r="J237" s="278">
        <f>IF(J$93=0,0,J$93/CHI!J$11*1000)</f>
        <v>17.374648369397672</v>
      </c>
      <c r="K237" s="278">
        <f>IF(K$93=0,0,K$93/CHI!K$11*1000)</f>
        <v>15.262489391836867</v>
      </c>
      <c r="L237" s="278">
        <f>IF(L$93=0,0,L$93/CHI!L$11*1000)</f>
        <v>15.826371064935611</v>
      </c>
      <c r="M237" s="278">
        <f>IF(M$93=0,0,M$93/CHI!M$11*1000)</f>
        <v>29.555307526811589</v>
      </c>
      <c r="N237" s="278">
        <f>IF(N$93=0,0,N$93/CHI!N$11*1000)</f>
        <v>26.766520454122915</v>
      </c>
      <c r="O237" s="278">
        <f>IF(O$93=0,0,O$93/CHI!O$11*1000)</f>
        <v>23.017862882965304</v>
      </c>
      <c r="P237" s="278">
        <f>IF(P$93=0,0,P$93/CHI!P$11*1000)</f>
        <v>16.039357838467613</v>
      </c>
      <c r="Q237" s="278">
        <f>IF(Q$93=0,0,Q$93/CHI!Q$11*1000)</f>
        <v>13.225961214008183</v>
      </c>
      <c r="R237" s="278">
        <f>IF(R$93=0,0,R$93/CHI!R$11*1000)</f>
        <v>14.763044608732775</v>
      </c>
      <c r="S237" s="278">
        <f>IF(S$93=0,0,S$93/CHI!S$11*1000)</f>
        <v>16.19074821586085</v>
      </c>
      <c r="T237" s="278">
        <f>IF(T$93=0,0,T$93/CHI!T$11*1000)</f>
        <v>17.864352170837687</v>
      </c>
      <c r="U237" s="278">
        <f>IF(U$93=0,0,U$93/CHI!U$11*1000)</f>
        <v>18.789461742716338</v>
      </c>
      <c r="V237" s="278">
        <f>IF(V$93=0,0,V$93/CHI!V$11*1000)</f>
        <v>12.197341083545412</v>
      </c>
      <c r="W237" s="278">
        <f>IF(W$93=0,0,W$93/CHI!W$11*1000)</f>
        <v>11.538337266177304</v>
      </c>
      <c r="DA237" s="79"/>
    </row>
    <row r="238" spans="1:105" ht="12" customHeight="1" x14ac:dyDescent="0.25">
      <c r="A238" s="41" t="s">
        <v>1040</v>
      </c>
      <c r="B238" s="279">
        <f>IF(B$107=0,0,B$107/CHI!B$11*1000)</f>
        <v>6.7443852864292486</v>
      </c>
      <c r="C238" s="279">
        <f>IF(C$107=0,0,C$107/CHI!C$11*1000)</f>
        <v>8.0604065020573685</v>
      </c>
      <c r="D238" s="279">
        <f>IF(D$107=0,0,D$107/CHI!D$11*1000)</f>
        <v>9.622173804485465</v>
      </c>
      <c r="E238" s="279">
        <f>IF(E$107=0,0,E$107/CHI!E$11*1000)</f>
        <v>9.7660357196846501</v>
      </c>
      <c r="F238" s="279">
        <f>IF(F$107=0,0,F$107/CHI!F$11*1000)</f>
        <v>10.594573602255764</v>
      </c>
      <c r="G238" s="279">
        <f>IF(G$107=0,0,G$107/CHI!G$11*1000)</f>
        <v>10.827375501447024</v>
      </c>
      <c r="H238" s="279">
        <f>IF(H$107=0,0,H$107/CHI!H$11*1000)</f>
        <v>11.040394643868739</v>
      </c>
      <c r="I238" s="279">
        <f>IF(I$107=0,0,I$107/CHI!I$11*1000)</f>
        <v>11.374141398480207</v>
      </c>
      <c r="J238" s="279">
        <f>IF(J$107=0,0,J$107/CHI!J$11*1000)</f>
        <v>13.868402216479588</v>
      </c>
      <c r="K238" s="279">
        <f>IF(K$107=0,0,K$107/CHI!K$11*1000)</f>
        <v>12.791868973672663</v>
      </c>
      <c r="L238" s="279">
        <f>IF(L$107=0,0,L$107/CHI!L$11*1000)</f>
        <v>13.451329868095987</v>
      </c>
      <c r="M238" s="279">
        <f>IF(M$107=0,0,M$107/CHI!M$11*1000)</f>
        <v>10.421411736992207</v>
      </c>
      <c r="N238" s="279">
        <f>IF(N$107=0,0,N$107/CHI!N$11*1000)</f>
        <v>9.275514321214521</v>
      </c>
      <c r="O238" s="279">
        <f>IF(O$107=0,0,O$107/CHI!O$11*1000)</f>
        <v>7.9380559570982649</v>
      </c>
      <c r="P238" s="279">
        <f>IF(P$107=0,0,P$107/CHI!P$11*1000)</f>
        <v>6.1620138003090172</v>
      </c>
      <c r="Q238" s="279">
        <f>IF(Q$107=0,0,Q$107/CHI!Q$11*1000)</f>
        <v>5.4452315758708618</v>
      </c>
      <c r="R238" s="279">
        <f>IF(R$107=0,0,R$107/CHI!R$11*1000)</f>
        <v>5.9137779404594752</v>
      </c>
      <c r="S238" s="279">
        <f>IF(S$107=0,0,S$107/CHI!S$11*1000)</f>
        <v>7.4471156679949742</v>
      </c>
      <c r="T238" s="279">
        <f>IF(T$107=0,0,T$107/CHI!T$11*1000)</f>
        <v>8.3053004028891237</v>
      </c>
      <c r="U238" s="279">
        <f>IF(U$107=0,0,U$107/CHI!U$11*1000)</f>
        <v>8.4386046987998444</v>
      </c>
      <c r="V238" s="279">
        <f>IF(V$107=0,0,V$107/CHI!V$11*1000)</f>
        <v>5.5446762067363764</v>
      </c>
      <c r="W238" s="279">
        <f>IF(W$107=0,0,W$107/CHI!W$11*1000)</f>
        <v>5.5458526342676189</v>
      </c>
      <c r="DA238" s="82"/>
    </row>
    <row r="239" spans="1:105" ht="12" customHeight="1" x14ac:dyDescent="0.25">
      <c r="A239" s="201"/>
      <c r="B239" s="201"/>
      <c r="C239" s="201"/>
      <c r="D239" s="201"/>
      <c r="E239" s="201"/>
      <c r="F239" s="201"/>
      <c r="G239" s="201"/>
      <c r="H239" s="201"/>
      <c r="I239" s="201"/>
      <c r="J239" s="201"/>
      <c r="K239" s="201"/>
      <c r="L239" s="201"/>
      <c r="M239" s="201"/>
      <c r="N239" s="201"/>
      <c r="O239" s="201"/>
      <c r="P239" s="201"/>
      <c r="Q239" s="201"/>
      <c r="R239" s="201"/>
      <c r="S239" s="201"/>
      <c r="T239" s="201"/>
      <c r="U239" s="201"/>
      <c r="V239" s="201"/>
      <c r="W239" s="201"/>
      <c r="DA239" s="173"/>
    </row>
    <row r="240" spans="1:105" ht="12" customHeight="1" x14ac:dyDescent="0.25">
      <c r="A240" s="35" t="s">
        <v>48</v>
      </c>
      <c r="B240" s="322">
        <f t="shared" ref="B240:W240" si="58">SUM(B241:B249)</f>
        <v>161.17603978527458</v>
      </c>
      <c r="C240" s="322">
        <f t="shared" si="58"/>
        <v>199.31496607883241</v>
      </c>
      <c r="D240" s="322">
        <f t="shared" si="58"/>
        <v>221.7313772392767</v>
      </c>
      <c r="E240" s="322">
        <f t="shared" si="58"/>
        <v>222.92026097280115</v>
      </c>
      <c r="F240" s="322">
        <f t="shared" si="58"/>
        <v>237.44353546954758</v>
      </c>
      <c r="G240" s="322">
        <f t="shared" si="58"/>
        <v>239.02300131796099</v>
      </c>
      <c r="H240" s="322">
        <f t="shared" si="58"/>
        <v>256.14720819145782</v>
      </c>
      <c r="I240" s="322">
        <f t="shared" si="58"/>
        <v>259.72244799922777</v>
      </c>
      <c r="J240" s="322">
        <f t="shared" si="58"/>
        <v>255.21428994930258</v>
      </c>
      <c r="K240" s="322">
        <f t="shared" si="58"/>
        <v>274.43007363771221</v>
      </c>
      <c r="L240" s="322">
        <f t="shared" si="58"/>
        <v>287.09743420478998</v>
      </c>
      <c r="M240" s="322">
        <f t="shared" si="58"/>
        <v>271.36000723770803</v>
      </c>
      <c r="N240" s="322">
        <f t="shared" si="58"/>
        <v>262.62283591395243</v>
      </c>
      <c r="O240" s="322">
        <f t="shared" si="58"/>
        <v>254.54488813950624</v>
      </c>
      <c r="P240" s="322">
        <f t="shared" si="58"/>
        <v>184.41353390360251</v>
      </c>
      <c r="Q240" s="322">
        <f t="shared" si="58"/>
        <v>173.1599346426847</v>
      </c>
      <c r="R240" s="322">
        <f t="shared" si="58"/>
        <v>147.55916391689905</v>
      </c>
      <c r="S240" s="322">
        <f t="shared" si="58"/>
        <v>231.48096230423315</v>
      </c>
      <c r="T240" s="322">
        <f t="shared" si="58"/>
        <v>263.90693889564096</v>
      </c>
      <c r="U240" s="322">
        <f t="shared" si="58"/>
        <v>312.74579195803199</v>
      </c>
      <c r="V240" s="322">
        <f t="shared" si="58"/>
        <v>231.9062918796599</v>
      </c>
      <c r="W240" s="322">
        <f t="shared" si="58"/>
        <v>281.24682299004809</v>
      </c>
      <c r="DA240" s="95"/>
    </row>
    <row r="241" spans="1:105" ht="12" customHeight="1" x14ac:dyDescent="0.25">
      <c r="A241" s="55" t="s">
        <v>92</v>
      </c>
      <c r="B241" s="275">
        <f>IF(B$111=0,0,B$111/CHI!B$12*1000)</f>
        <v>0.87909731547739256</v>
      </c>
      <c r="C241" s="275">
        <f>IF(C$111=0,0,C$111/CHI!C$12*1000)</f>
        <v>0.97026313808699649</v>
      </c>
      <c r="D241" s="275">
        <f>IF(D$111=0,0,D$111/CHI!D$12*1000)</f>
        <v>1.1407062179163177</v>
      </c>
      <c r="E241" s="275">
        <f>IF(E$111=0,0,E$111/CHI!E$12*1000)</f>
        <v>1.0492536470152258</v>
      </c>
      <c r="F241" s="275">
        <f>IF(F$111=0,0,F$111/CHI!F$12*1000)</f>
        <v>1.2900243152793878</v>
      </c>
      <c r="G241" s="275">
        <f>IF(G$111=0,0,G$111/CHI!G$12*1000)</f>
        <v>1.3937104207513706</v>
      </c>
      <c r="H241" s="275">
        <f>IF(H$111=0,0,H$111/CHI!H$12*1000)</f>
        <v>1.6769778324567042</v>
      </c>
      <c r="I241" s="275">
        <f>IF(I$111=0,0,I$111/CHI!I$12*1000)</f>
        <v>1.6410255922865733</v>
      </c>
      <c r="J241" s="275">
        <f>IF(J$111=0,0,J$111/CHI!J$12*1000)</f>
        <v>1.7313866922161687</v>
      </c>
      <c r="K241" s="275">
        <f>IF(K$111=0,0,K$111/CHI!K$12*1000)</f>
        <v>1.9969757141475863</v>
      </c>
      <c r="L241" s="275">
        <f>IF(L$111=0,0,L$111/CHI!L$12*1000)</f>
        <v>2.2096934032936613</v>
      </c>
      <c r="M241" s="275">
        <f>IF(M$111=0,0,M$111/CHI!M$12*1000)</f>
        <v>0.90629745967942432</v>
      </c>
      <c r="N241" s="275">
        <f>IF(N$111=0,0,N$111/CHI!N$12*1000)</f>
        <v>0.86417472516653548</v>
      </c>
      <c r="O241" s="275">
        <f>IF(O$111=0,0,O$111/CHI!O$12*1000)</f>
        <v>0.82967201656168277</v>
      </c>
      <c r="P241" s="275">
        <f>IF(P$111=0,0,P$111/CHI!P$12*1000)</f>
        <v>0.65340814626063026</v>
      </c>
      <c r="Q241" s="275">
        <f>IF(Q$111=0,0,Q$111/CHI!Q$12*1000)</f>
        <v>0.62334035102259178</v>
      </c>
      <c r="R241" s="275">
        <f>IF(R$111=0,0,R$111/CHI!R$12*1000)</f>
        <v>0.62989419347321562</v>
      </c>
      <c r="S241" s="275">
        <f>IF(S$111=0,0,S$111/CHI!S$12*1000)</f>
        <v>1.0808116629271165</v>
      </c>
      <c r="T241" s="275">
        <f>IF(T$111=0,0,T$111/CHI!T$12*1000)</f>
        <v>1.0545340699908654</v>
      </c>
      <c r="U241" s="275">
        <f>IF(U$111=0,0,U$111/CHI!U$12*1000)</f>
        <v>1.0829360435979731</v>
      </c>
      <c r="V241" s="275">
        <f>IF(V$111=0,0,V$111/CHI!V$12*1000)</f>
        <v>0.87283390005223094</v>
      </c>
      <c r="W241" s="275">
        <f>IF(W$111=0,0,W$111/CHI!W$12*1000)</f>
        <v>1.1049257535639132</v>
      </c>
      <c r="DA241" s="76"/>
    </row>
    <row r="242" spans="1:105" ht="12" customHeight="1" x14ac:dyDescent="0.25">
      <c r="A242" s="202" t="s">
        <v>93</v>
      </c>
      <c r="B242" s="276">
        <f>IF(B$112=0,0,B$112/CHI!B$12*1000)</f>
        <v>7.0153056070620652</v>
      </c>
      <c r="C242" s="276">
        <f>IF(C$112=0,0,C$112/CHI!C$12*1000)</f>
        <v>7.7428201782768209</v>
      </c>
      <c r="D242" s="276">
        <f>IF(D$112=0,0,D$112/CHI!D$12*1000)</f>
        <v>9.1029770944223731</v>
      </c>
      <c r="E242" s="276">
        <f>IF(E$112=0,0,E$112/CHI!E$12*1000)</f>
        <v>8.3731742362777482</v>
      </c>
      <c r="F242" s="276">
        <f>IF(F$112=0,0,F$112/CHI!F$12*1000)</f>
        <v>10.294554030473117</v>
      </c>
      <c r="G242" s="276">
        <f>IF(G$112=0,0,G$112/CHI!G$12*1000)</f>
        <v>11.121982011750731</v>
      </c>
      <c r="H242" s="276">
        <f>IF(H$112=0,0,H$112/CHI!H$12*1000)</f>
        <v>13.382491089241467</v>
      </c>
      <c r="I242" s="276">
        <f>IF(I$112=0,0,I$112/CHI!I$12*1000)</f>
        <v>13.09558775372736</v>
      </c>
      <c r="J242" s="276">
        <f>IF(J$112=0,0,J$112/CHI!J$12*1000)</f>
        <v>13.816680538150365</v>
      </c>
      <c r="K242" s="276">
        <f>IF(K$112=0,0,K$112/CHI!K$12*1000)</f>
        <v>15.936113872692861</v>
      </c>
      <c r="L242" s="276">
        <f>IF(L$112=0,0,L$112/CHI!L$12*1000)</f>
        <v>17.633627414270862</v>
      </c>
      <c r="M242" s="276">
        <f>IF(M$112=0,0,M$112/CHI!M$12*1000)</f>
        <v>7.2323661312769332</v>
      </c>
      <c r="N242" s="276">
        <f>IF(N$112=0,0,N$112/CHI!N$12*1000)</f>
        <v>6.8962214856155173</v>
      </c>
      <c r="O242" s="276">
        <f>IF(O$112=0,0,O$112/CHI!O$12*1000)</f>
        <v>6.6208855917696674</v>
      </c>
      <c r="P242" s="276">
        <f>IF(P$112=0,0,P$112/CHI!P$12*1000)</f>
        <v>5.2142780457394196</v>
      </c>
      <c r="Q242" s="276">
        <f>IF(Q$112=0,0,Q$112/CHI!Q$12*1000)</f>
        <v>4.9743333105983973</v>
      </c>
      <c r="R242" s="276">
        <f>IF(R$112=0,0,R$112/CHI!R$12*1000)</f>
        <v>5.0266337861910166</v>
      </c>
      <c r="S242" s="276">
        <f>IF(S$112=0,0,S$112/CHI!S$12*1000)</f>
        <v>8.6250111172198825</v>
      </c>
      <c r="T242" s="276">
        <f>IF(T$112=0,0,T$112/CHI!T$12*1000)</f>
        <v>8.4153126665248514</v>
      </c>
      <c r="U242" s="276">
        <f>IF(U$112=0,0,U$112/CHI!U$12*1000)</f>
        <v>8.6419639384484466</v>
      </c>
      <c r="V242" s="276">
        <f>IF(V$112=0,0,V$112/CHI!V$12*1000)</f>
        <v>6.9653227751526803</v>
      </c>
      <c r="W242" s="276">
        <f>IF(W$112=0,0,W$112/CHI!W$12*1000)</f>
        <v>8.8174445512381183</v>
      </c>
      <c r="DA242" s="77"/>
    </row>
    <row r="243" spans="1:105" ht="12" customHeight="1" x14ac:dyDescent="0.25">
      <c r="A243" s="202" t="s">
        <v>94</v>
      </c>
      <c r="B243" s="276">
        <f>IF(B$113=0,0,B$113/CHI!B$12*1000)</f>
        <v>8.6014067018168046</v>
      </c>
      <c r="C243" s="276">
        <f>IF(C$113=0,0,C$113/CHI!C$12*1000)</f>
        <v>9.4934061468896793</v>
      </c>
      <c r="D243" s="276">
        <f>IF(D$113=0,0,D$113/CHI!D$12*1000)</f>
        <v>11.161083005083791</v>
      </c>
      <c r="E243" s="276">
        <f>IF(E$113=0,0,E$113/CHI!E$12*1000)</f>
        <v>10.266277910815189</v>
      </c>
      <c r="F243" s="276">
        <f>IF(F$113=0,0,F$113/CHI!F$12*1000)</f>
        <v>12.622065379559345</v>
      </c>
      <c r="G243" s="276">
        <f>IF(G$113=0,0,G$113/CHI!G$12*1000)</f>
        <v>13.636567809256432</v>
      </c>
      <c r="H243" s="276">
        <f>IF(H$113=0,0,H$113/CHI!H$12*1000)</f>
        <v>16.408158815794103</v>
      </c>
      <c r="I243" s="276">
        <f>IF(I$113=0,0,I$113/CHI!I$12*1000)</f>
        <v>16.056389069600808</v>
      </c>
      <c r="J243" s="276">
        <f>IF(J$113=0,0,J$113/CHI!J$12*1000)</f>
        <v>16.940514816357162</v>
      </c>
      <c r="K243" s="276">
        <f>IF(K$113=0,0,K$113/CHI!K$12*1000)</f>
        <v>19.53913405105396</v>
      </c>
      <c r="L243" s="276">
        <f>IF(L$113=0,0,L$113/CHI!L$12*1000)</f>
        <v>21.620441006271339</v>
      </c>
      <c r="M243" s="276">
        <f>IF(M$113=0,0,M$113/CHI!M$12*1000)</f>
        <v>8.8675427694746709</v>
      </c>
      <c r="N243" s="276">
        <f>IF(N$113=0,0,N$113/CHI!N$12*1000)</f>
        <v>8.4553986705687834</v>
      </c>
      <c r="O243" s="276">
        <f>IF(O$113=0,0,O$113/CHI!O$12*1000)</f>
        <v>8.117811666491253</v>
      </c>
      <c r="P243" s="276">
        <f>IF(P$113=0,0,P$113/CHI!P$12*1000)</f>
        <v>6.3931820849843284</v>
      </c>
      <c r="Q243" s="276">
        <f>IF(Q$113=0,0,Q$113/CHI!Q$12*1000)</f>
        <v>6.0989878804111122</v>
      </c>
      <c r="R243" s="276">
        <f>IF(R$113=0,0,R$113/CHI!R$12*1000)</f>
        <v>6.1631130499287003</v>
      </c>
      <c r="S243" s="276">
        <f>IF(S$113=0,0,S$113/CHI!S$12*1000)</f>
        <v>10.575052974487367</v>
      </c>
      <c r="T243" s="276">
        <f>IF(T$113=0,0,T$113/CHI!T$12*1000)</f>
        <v>10.317943482727925</v>
      </c>
      <c r="U243" s="276">
        <f>IF(U$113=0,0,U$113/CHI!U$12*1000)</f>
        <v>10.595838684803853</v>
      </c>
      <c r="V243" s="276">
        <f>IF(V$113=0,0,V$113/CHI!V$12*1000)</f>
        <v>8.5401231755612468</v>
      </c>
      <c r="W243" s="276">
        <f>IF(W$113=0,0,W$113/CHI!W$12*1000)</f>
        <v>10.810993975739233</v>
      </c>
      <c r="DA243" s="77"/>
    </row>
    <row r="244" spans="1:105" ht="12" customHeight="1" x14ac:dyDescent="0.25">
      <c r="A244" s="202" t="s">
        <v>95</v>
      </c>
      <c r="B244" s="276">
        <f>IF(B$114=0,0,B$114/CHI!B$12*1000)</f>
        <v>15.927480012103004</v>
      </c>
      <c r="C244" s="276">
        <f>IF(C$114=0,0,C$114/CHI!C$12*1000)</f>
        <v>17.579221852098119</v>
      </c>
      <c r="D244" s="276">
        <f>IF(D$114=0,0,D$114/CHI!D$12*1000)</f>
        <v>20.667308573997108</v>
      </c>
      <c r="E244" s="276">
        <f>IF(E$114=0,0,E$114/CHI!E$12*1000)</f>
        <v>19.010371430136587</v>
      </c>
      <c r="F244" s="276">
        <f>IF(F$114=0,0,F$114/CHI!F$12*1000)</f>
        <v>23.372652987321867</v>
      </c>
      <c r="G244" s="276">
        <f>IF(G$114=0,0,G$114/CHI!G$12*1000)</f>
        <v>25.251237238874253</v>
      </c>
      <c r="H244" s="276">
        <f>IF(H$114=0,0,H$114/CHI!H$12*1000)</f>
        <v>30.38347454478248</v>
      </c>
      <c r="I244" s="276">
        <f>IF(I$114=0,0,I$114/CHI!I$12*1000)</f>
        <v>29.732092067986816</v>
      </c>
      <c r="J244" s="276">
        <f>IF(J$114=0,0,J$114/CHI!J$12*1000)</f>
        <v>31.369253947179558</v>
      </c>
      <c r="K244" s="276">
        <f>IF(K$114=0,0,K$114/CHI!K$12*1000)</f>
        <v>36.181194290723276</v>
      </c>
      <c r="L244" s="276">
        <f>IF(L$114=0,0,L$114/CHI!L$12*1000)</f>
        <v>40.035212136580263</v>
      </c>
      <c r="M244" s="276">
        <f>IF(M$114=0,0,M$114/CHI!M$12*1000)</f>
        <v>16.420292065418085</v>
      </c>
      <c r="N244" s="276">
        <f>IF(N$114=0,0,N$114/CHI!N$12*1000)</f>
        <v>15.657112608266827</v>
      </c>
      <c r="O244" s="276">
        <f>IF(O$114=0,0,O$114/CHI!O$12*1000)</f>
        <v>15.031992735879561</v>
      </c>
      <c r="P244" s="276">
        <f>IF(P$114=0,0,P$114/CHI!P$12*1000)</f>
        <v>11.838444966311702</v>
      </c>
      <c r="Q244" s="276">
        <f>IF(Q$114=0,0,Q$114/CHI!Q$12*1000)</f>
        <v>11.293676828324836</v>
      </c>
      <c r="R244" s="276">
        <f>IF(R$114=0,0,R$114/CHI!R$12*1000)</f>
        <v>11.412419307453096</v>
      </c>
      <c r="S244" s="276">
        <f>IF(S$114=0,0,S$114/CHI!S$12*1000)</f>
        <v>19.582139377562626</v>
      </c>
      <c r="T244" s="276">
        <f>IF(T$114=0,0,T$114/CHI!T$12*1000)</f>
        <v>19.106042102676707</v>
      </c>
      <c r="U244" s="276">
        <f>IF(U$114=0,0,U$114/CHI!U$12*1000)</f>
        <v>19.620628894112667</v>
      </c>
      <c r="V244" s="276">
        <f>IF(V$114=0,0,V$114/CHI!V$12*1000)</f>
        <v>15.813999488120748</v>
      </c>
      <c r="W244" s="276">
        <f>IF(W$114=0,0,W$114/CHI!W$12*1000)</f>
        <v>20.019038330460752</v>
      </c>
      <c r="DA244" s="77"/>
    </row>
    <row r="245" spans="1:105" ht="12" customHeight="1" x14ac:dyDescent="0.25">
      <c r="A245" s="56" t="s">
        <v>96</v>
      </c>
      <c r="B245" s="277">
        <f>IF(B$115=0,0,B$115/CHI!B$12*1000)</f>
        <v>8.2433978268372066</v>
      </c>
      <c r="C245" s="277">
        <f>IF(C$115=0,0,C$115/CHI!C$12*1000)</f>
        <v>10.211488114440984</v>
      </c>
      <c r="D245" s="277">
        <f>IF(D$115=0,0,D$115/CHI!D$12*1000)</f>
        <v>11.325741961607861</v>
      </c>
      <c r="E245" s="277">
        <f>IF(E$115=0,0,E$115/CHI!E$12*1000)</f>
        <v>11.71940407647946</v>
      </c>
      <c r="F245" s="277">
        <f>IF(F$115=0,0,F$115/CHI!F$12*1000)</f>
        <v>12.208734847975625</v>
      </c>
      <c r="G245" s="277">
        <f>IF(G$115=0,0,G$115/CHI!G$12*1000)</f>
        <v>12.312080908181358</v>
      </c>
      <c r="H245" s="277">
        <f>IF(H$115=0,0,H$115/CHI!H$12*1000)</f>
        <v>13.591605176267834</v>
      </c>
      <c r="I245" s="277">
        <f>IF(I$115=0,0,I$115/CHI!I$12*1000)</f>
        <v>13.575357004241104</v>
      </c>
      <c r="J245" s="277">
        <f>IF(J$115=0,0,J$115/CHI!J$12*1000)</f>
        <v>13.705006742758252</v>
      </c>
      <c r="K245" s="277">
        <f>IF(K$115=0,0,K$115/CHI!K$12*1000)</f>
        <v>15.386974119854992</v>
      </c>
      <c r="L245" s="277">
        <f>IF(L$115=0,0,L$115/CHI!L$12*1000)</f>
        <v>17.225841151592004</v>
      </c>
      <c r="M245" s="277">
        <f>IF(M$115=0,0,M$115/CHI!M$12*1000)</f>
        <v>15.304475987259792</v>
      </c>
      <c r="N245" s="277">
        <f>IF(N$115=0,0,N$115/CHI!N$12*1000)</f>
        <v>14.842736742155326</v>
      </c>
      <c r="O245" s="277">
        <f>IF(O$115=0,0,O$115/CHI!O$12*1000)</f>
        <v>14.269477181603131</v>
      </c>
      <c r="P245" s="277">
        <f>IF(P$115=0,0,P$115/CHI!P$12*1000)</f>
        <v>10.063064879124044</v>
      </c>
      <c r="Q245" s="277">
        <f>IF(Q$115=0,0,Q$115/CHI!Q$12*1000)</f>
        <v>9.3121156449624465</v>
      </c>
      <c r="R245" s="277">
        <f>IF(R$115=0,0,R$115/CHI!R$12*1000)</f>
        <v>7.5614835232802378</v>
      </c>
      <c r="S245" s="277">
        <f>IF(S$115=0,0,S$115/CHI!S$12*1000)</f>
        <v>11.445503894870848</v>
      </c>
      <c r="T245" s="277">
        <f>IF(T$115=0,0,T$115/CHI!T$12*1000)</f>
        <v>13.795216053390298</v>
      </c>
      <c r="U245" s="277">
        <f>IF(U$115=0,0,U$115/CHI!U$12*1000)</f>
        <v>16.821317344523994</v>
      </c>
      <c r="V245" s="277">
        <f>IF(V$115=0,0,V$115/CHI!V$12*1000)</f>
        <v>12.213410473795523</v>
      </c>
      <c r="W245" s="277">
        <f>IF(W$115=0,0,W$115/CHI!W$12*1000)</f>
        <v>14.605037335995871</v>
      </c>
      <c r="DA245" s="78"/>
    </row>
    <row r="246" spans="1:105" ht="12" customHeight="1" x14ac:dyDescent="0.25">
      <c r="A246" s="203" t="s">
        <v>1053</v>
      </c>
      <c r="B246" s="278">
        <f>IF(B$121=0,0,B$121/CHI!B$12*1000)</f>
        <v>52.166897589350292</v>
      </c>
      <c r="C246" s="278">
        <f>IF(C$121=0,0,C$121/CHI!C$12*1000)</f>
        <v>68.442321540657247</v>
      </c>
      <c r="D246" s="278">
        <f>IF(D$121=0,0,D$121/CHI!D$12*1000)</f>
        <v>74.036890024269155</v>
      </c>
      <c r="E246" s="278">
        <f>IF(E$121=0,0,E$121/CHI!E$12*1000)</f>
        <v>76.592096133518865</v>
      </c>
      <c r="F246" s="278">
        <f>IF(F$121=0,0,F$121/CHI!F$12*1000)</f>
        <v>76.505537656859943</v>
      </c>
      <c r="G246" s="278">
        <f>IF(G$121=0,0,G$121/CHI!G$12*1000)</f>
        <v>73.871479595039844</v>
      </c>
      <c r="H246" s="278">
        <f>IF(H$121=0,0,H$121/CHI!H$12*1000)</f>
        <v>72.193632442629962</v>
      </c>
      <c r="I246" s="278">
        <f>IF(I$121=0,0,I$121/CHI!I$12*1000)</f>
        <v>75.773749040060636</v>
      </c>
      <c r="J246" s="278">
        <f>IF(J$121=0,0,J$121/CHI!J$12*1000)</f>
        <v>69.635294569849904</v>
      </c>
      <c r="K246" s="278">
        <f>IF(K$121=0,0,K$121/CHI!K$12*1000)</f>
        <v>68.697606460739607</v>
      </c>
      <c r="L246" s="278">
        <f>IF(L$121=0,0,L$121/CHI!L$12*1000)</f>
        <v>64.729613686599464</v>
      </c>
      <c r="M246" s="278">
        <f>IF(M$121=0,0,M$121/CHI!M$12*1000)</f>
        <v>104.56059787150663</v>
      </c>
      <c r="N246" s="278">
        <f>IF(N$121=0,0,N$121/CHI!N$12*1000)</f>
        <v>101.57318472859865</v>
      </c>
      <c r="O246" s="278">
        <f>IF(O$121=0,0,O$121/CHI!O$12*1000)</f>
        <v>99.179673910055044</v>
      </c>
      <c r="P246" s="278">
        <f>IF(P$121=0,0,P$121/CHI!P$12*1000)</f>
        <v>70.853396877236378</v>
      </c>
      <c r="Q246" s="278">
        <f>IF(Q$121=0,0,Q$121/CHI!Q$12*1000)</f>
        <v>66.907855102540495</v>
      </c>
      <c r="R246" s="278">
        <f>IF(R$121=0,0,R$121/CHI!R$12*1000)</f>
        <v>54.657999731995254</v>
      </c>
      <c r="S246" s="278">
        <f>IF(S$121=0,0,S$121/CHI!S$12*1000)</f>
        <v>83.968313480493848</v>
      </c>
      <c r="T246" s="278">
        <f>IF(T$121=0,0,T$121/CHI!T$12*1000)</f>
        <v>99.941730791324048</v>
      </c>
      <c r="U246" s="278">
        <f>IF(U$121=0,0,U$121/CHI!U$12*1000)</f>
        <v>123.59180673811242</v>
      </c>
      <c r="V246" s="278">
        <f>IF(V$121=0,0,V$121/CHI!V$12*1000)</f>
        <v>89.904600957872447</v>
      </c>
      <c r="W246" s="278">
        <f>IF(W$121=0,0,W$121/CHI!W$12*1000)</f>
        <v>108.0350652538587</v>
      </c>
      <c r="DA246" s="79"/>
    </row>
    <row r="247" spans="1:105" ht="12" customHeight="1" x14ac:dyDescent="0.25">
      <c r="A247" s="203" t="s">
        <v>1012</v>
      </c>
      <c r="B247" s="278">
        <f>IF(B$134=0,0,B$134/CHI!B$12*1000)</f>
        <v>30.460044296364167</v>
      </c>
      <c r="C247" s="278">
        <f>IF(C$134=0,0,C$134/CHI!C$12*1000)</f>
        <v>39.528148877881698</v>
      </c>
      <c r="D247" s="278">
        <f>IF(D$134=0,0,D$134/CHI!D$12*1000)</f>
        <v>43.119131041022555</v>
      </c>
      <c r="E247" s="278">
        <f>IF(E$134=0,0,E$134/CHI!E$12*1000)</f>
        <v>45.174092746047641</v>
      </c>
      <c r="F247" s="278">
        <f>IF(F$134=0,0,F$134/CHI!F$12*1000)</f>
        <v>45.332040368191507</v>
      </c>
      <c r="G247" s="278">
        <f>IF(G$134=0,0,G$134/CHI!G$12*1000)</f>
        <v>43.944635253046158</v>
      </c>
      <c r="H247" s="278">
        <f>IF(H$134=0,0,H$134/CHI!H$12*1000)</f>
        <v>43.754195124512279</v>
      </c>
      <c r="I247" s="278">
        <f>IF(I$134=0,0,I$134/CHI!I$12*1000)</f>
        <v>45.331166386135891</v>
      </c>
      <c r="J247" s="278">
        <f>IF(J$134=0,0,J$134/CHI!J$12*1000)</f>
        <v>42.39063728819017</v>
      </c>
      <c r="K247" s="278">
        <f>IF(K$134=0,0,K$134/CHI!K$12*1000)</f>
        <v>43.180473582506842</v>
      </c>
      <c r="L247" s="278">
        <f>IF(L$134=0,0,L$134/CHI!L$12*1000)</f>
        <v>43.154718538732794</v>
      </c>
      <c r="M247" s="278">
        <f>IF(M$134=0,0,M$134/CHI!M$12*1000)</f>
        <v>59.172930483777826</v>
      </c>
      <c r="N247" s="278">
        <f>IF(N$134=0,0,N$134/CHI!N$12*1000)</f>
        <v>57.445120249651609</v>
      </c>
      <c r="O247" s="278">
        <f>IF(O$134=0,0,O$134/CHI!O$12*1000)</f>
        <v>55.653125821802206</v>
      </c>
      <c r="P247" s="278">
        <f>IF(P$134=0,0,P$134/CHI!P$12*1000)</f>
        <v>39.47703173695087</v>
      </c>
      <c r="Q247" s="278">
        <f>IF(Q$134=0,0,Q$134/CHI!Q$12*1000)</f>
        <v>36.534706034714617</v>
      </c>
      <c r="R247" s="278">
        <f>IF(R$134=0,0,R$134/CHI!R$12*1000)</f>
        <v>29.597377157688943</v>
      </c>
      <c r="S247" s="278">
        <f>IF(S$134=0,0,S$134/CHI!S$12*1000)</f>
        <v>44.689111827453083</v>
      </c>
      <c r="T247" s="278">
        <f>IF(T$134=0,0,T$134/CHI!T$12*1000)</f>
        <v>53.535850595622165</v>
      </c>
      <c r="U247" s="278">
        <f>IF(U$134=0,0,U$134/CHI!U$12*1000)</f>
        <v>65.226462480713749</v>
      </c>
      <c r="V247" s="278">
        <f>IF(V$134=0,0,V$134/CHI!V$12*1000)</f>
        <v>47.343408225400552</v>
      </c>
      <c r="W247" s="278">
        <f>IF(W$134=0,0,W$134/CHI!W$12*1000)</f>
        <v>56.665096684145659</v>
      </c>
      <c r="DA247" s="79"/>
    </row>
    <row r="248" spans="1:105" ht="12" customHeight="1" x14ac:dyDescent="0.25">
      <c r="A248" s="203" t="s">
        <v>1023</v>
      </c>
      <c r="B248" s="278">
        <f>IF(B$142=0,0,B$142/CHI!B$12*1000)</f>
        <v>22.996050343266766</v>
      </c>
      <c r="C248" s="278">
        <f>IF(C$142=0,0,C$142/CHI!C$12*1000)</f>
        <v>28.917162496466453</v>
      </c>
      <c r="D248" s="278">
        <f>IF(D$142=0,0,D$142/CHI!D$12*1000)</f>
        <v>31.861175567757584</v>
      </c>
      <c r="E248" s="278">
        <f>IF(E$142=0,0,E$142/CHI!E$12*1000)</f>
        <v>32.967856386591237</v>
      </c>
      <c r="F248" s="278">
        <f>IF(F$142=0,0,F$142/CHI!F$12*1000)</f>
        <v>33.973055983968898</v>
      </c>
      <c r="G248" s="278">
        <f>IF(G$142=0,0,G$142/CHI!G$12*1000)</f>
        <v>33.890649970302867</v>
      </c>
      <c r="H248" s="278">
        <f>IF(H$142=0,0,H$142/CHI!H$12*1000)</f>
        <v>36.359252945729253</v>
      </c>
      <c r="I248" s="278">
        <f>IF(I$142=0,0,I$142/CHI!I$12*1000)</f>
        <v>36.728464900716048</v>
      </c>
      <c r="J248" s="278">
        <f>IF(J$142=0,0,J$142/CHI!J$12*1000)</f>
        <v>36.30675245227539</v>
      </c>
      <c r="K248" s="278">
        <f>IF(K$142=0,0,K$142/CHI!K$12*1000)</f>
        <v>39.695436879824129</v>
      </c>
      <c r="L248" s="278">
        <f>IF(L$142=0,0,L$142/CHI!L$12*1000)</f>
        <v>43.070027116893975</v>
      </c>
      <c r="M248" s="278">
        <f>IF(M$142=0,0,M$142/CHI!M$12*1000)</f>
        <v>43.548545607507968</v>
      </c>
      <c r="N248" s="278">
        <f>IF(N$142=0,0,N$142/CHI!N$12*1000)</f>
        <v>42.255221106725465</v>
      </c>
      <c r="O248" s="278">
        <f>IF(O$142=0,0,O$142/CHI!O$12*1000)</f>
        <v>40.792841737727876</v>
      </c>
      <c r="P248" s="278">
        <f>IF(P$142=0,0,P$142/CHI!P$12*1000)</f>
        <v>28.856117161160739</v>
      </c>
      <c r="Q248" s="278">
        <f>IF(Q$142=0,0,Q$142/CHI!Q$12*1000)</f>
        <v>26.859468162428374</v>
      </c>
      <c r="R248" s="278">
        <f>IF(R$142=0,0,R$142/CHI!R$12*1000)</f>
        <v>21.843811112733054</v>
      </c>
      <c r="S248" s="278">
        <f>IF(S$142=0,0,S$142/CHI!S$12*1000)</f>
        <v>33.212889952473716</v>
      </c>
      <c r="T248" s="278">
        <f>IF(T$142=0,0,T$142/CHI!T$12*1000)</f>
        <v>39.883157689698123</v>
      </c>
      <c r="U248" s="278">
        <f>IF(U$142=0,0,U$142/CHI!U$12*1000)</f>
        <v>48.826736216458997</v>
      </c>
      <c r="V248" s="278">
        <f>IF(V$142=0,0,V$142/CHI!V$12*1000)</f>
        <v>35.472295516402937</v>
      </c>
      <c r="W248" s="278">
        <f>IF(W$142=0,0,W$142/CHI!W$12*1000)</f>
        <v>42.478752589229551</v>
      </c>
      <c r="DA248" s="79"/>
    </row>
    <row r="249" spans="1:105" ht="12" customHeight="1" x14ac:dyDescent="0.25">
      <c r="A249" s="41" t="s">
        <v>1040</v>
      </c>
      <c r="B249" s="279">
        <f>IF(B$156=0,0,B$156/CHI!B$12*1000)</f>
        <v>14.88636009299689</v>
      </c>
      <c r="C249" s="279">
        <f>IF(C$156=0,0,C$156/CHI!C$12*1000)</f>
        <v>16.430133734034399</v>
      </c>
      <c r="D249" s="279">
        <f>IF(D$156=0,0,D$156/CHI!D$12*1000)</f>
        <v>19.316363753199937</v>
      </c>
      <c r="E249" s="279">
        <f>IF(E$156=0,0,E$156/CHI!E$12*1000)</f>
        <v>17.767734405919221</v>
      </c>
      <c r="F249" s="279">
        <f>IF(F$156=0,0,F$156/CHI!F$12*1000)</f>
        <v>21.844869899917878</v>
      </c>
      <c r="G249" s="279">
        <f>IF(G$156=0,0,G$156/CHI!G$12*1000)</f>
        <v>23.60065811075799</v>
      </c>
      <c r="H249" s="279">
        <f>IF(H$156=0,0,H$156/CHI!H$12*1000)</f>
        <v>28.397420220043749</v>
      </c>
      <c r="I249" s="279">
        <f>IF(I$156=0,0,I$156/CHI!I$12*1000)</f>
        <v>27.788616184472513</v>
      </c>
      <c r="J249" s="279">
        <f>IF(J$156=0,0,J$156/CHI!J$12*1000)</f>
        <v>29.318762902325641</v>
      </c>
      <c r="K249" s="279">
        <f>IF(K$156=0,0,K$156/CHI!K$12*1000)</f>
        <v>33.816164666168945</v>
      </c>
      <c r="L249" s="279">
        <f>IF(L$156=0,0,L$156/CHI!L$12*1000)</f>
        <v>37.418259750555613</v>
      </c>
      <c r="M249" s="279">
        <f>IF(M$156=0,0,M$156/CHI!M$12*1000)</f>
        <v>15.346958861806685</v>
      </c>
      <c r="N249" s="279">
        <f>IF(N$156=0,0,N$156/CHI!N$12*1000)</f>
        <v>14.633665597203718</v>
      </c>
      <c r="O249" s="279">
        <f>IF(O$156=0,0,O$156/CHI!O$12*1000)</f>
        <v>14.049407477615826</v>
      </c>
      <c r="P249" s="279">
        <f>IF(P$156=0,0,P$156/CHI!P$12*1000)</f>
        <v>11.064610005834405</v>
      </c>
      <c r="Q249" s="279">
        <f>IF(Q$156=0,0,Q$156/CHI!Q$12*1000)</f>
        <v>10.555451327681832</v>
      </c>
      <c r="R249" s="279">
        <f>IF(R$156=0,0,R$156/CHI!R$12*1000)</f>
        <v>10.666432054155525</v>
      </c>
      <c r="S249" s="279">
        <f>IF(S$156=0,0,S$156/CHI!S$12*1000)</f>
        <v>18.30212801674466</v>
      </c>
      <c r="T249" s="279">
        <f>IF(T$156=0,0,T$156/CHI!T$12*1000)</f>
        <v>17.857151443685986</v>
      </c>
      <c r="U249" s="279">
        <f>IF(U$156=0,0,U$156/CHI!U$12*1000)</f>
        <v>18.338101617259873</v>
      </c>
      <c r="V249" s="279">
        <f>IF(V$156=0,0,V$156/CHI!V$12*1000)</f>
        <v>14.780297367301532</v>
      </c>
      <c r="W249" s="279">
        <f>IF(W$156=0,0,W$156/CHI!W$12*1000)</f>
        <v>18.710468515816252</v>
      </c>
      <c r="DA249" s="82"/>
    </row>
  </sheetData>
  <pageMargins left="0.39370078740157483" right="0.39370078740157483" top="0.39370078740157483" bottom="0.39370078740157483" header="0.31496062992125978" footer="0.31496062992125978"/>
  <pageSetup paperSize="9" scale="2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4" tint="0.39997558519241921"/>
    <pageSetUpPr fitToPage="1"/>
  </sheetPr>
  <dimension ref="A1:DA249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Chemical industry / useful energy demand"</f>
        <v>FR: Chemical industry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255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5" customHeight="1" x14ac:dyDescent="0.25">
      <c r="A5" s="34" t="s">
        <v>46</v>
      </c>
      <c r="B5" s="225">
        <f t="shared" ref="B5:W5" si="0">SUM(B6:B10)+B16+B25+B36+B44+B58</f>
        <v>13151.271185367625</v>
      </c>
      <c r="C5" s="225">
        <f t="shared" si="0"/>
        <v>13540.590218089115</v>
      </c>
      <c r="D5" s="225">
        <f t="shared" si="0"/>
        <v>12978.833041403092</v>
      </c>
      <c r="E5" s="225">
        <f t="shared" si="0"/>
        <v>13357.830509625266</v>
      </c>
      <c r="F5" s="225">
        <f t="shared" si="0"/>
        <v>13084.314994792485</v>
      </c>
      <c r="G5" s="225">
        <f t="shared" si="0"/>
        <v>12770.139278068991</v>
      </c>
      <c r="H5" s="225">
        <f t="shared" si="0"/>
        <v>13293.643973235428</v>
      </c>
      <c r="I5" s="225">
        <f t="shared" si="0"/>
        <v>13896.473238922325</v>
      </c>
      <c r="J5" s="225">
        <f t="shared" si="0"/>
        <v>12784.747712884424</v>
      </c>
      <c r="K5" s="225">
        <f t="shared" si="0"/>
        <v>10982.788347314321</v>
      </c>
      <c r="L5" s="225">
        <f t="shared" si="0"/>
        <v>10761.43397151647</v>
      </c>
      <c r="M5" s="225">
        <f t="shared" si="0"/>
        <v>11610.18853008933</v>
      </c>
      <c r="N5" s="225">
        <f t="shared" si="0"/>
        <v>12012.646069446137</v>
      </c>
      <c r="O5" s="225">
        <f t="shared" si="0"/>
        <v>12074.975898129049</v>
      </c>
      <c r="P5" s="225">
        <f t="shared" si="0"/>
        <v>12544.669869277832</v>
      </c>
      <c r="Q5" s="225">
        <f t="shared" si="0"/>
        <v>12201.920910465855</v>
      </c>
      <c r="R5" s="225">
        <f t="shared" si="0"/>
        <v>11565.578670156086</v>
      </c>
      <c r="S5" s="225">
        <f t="shared" si="0"/>
        <v>12520.384420976019</v>
      </c>
      <c r="T5" s="225">
        <f t="shared" si="0"/>
        <v>11600.619249011701</v>
      </c>
      <c r="U5" s="225">
        <f t="shared" si="0"/>
        <v>12034.159831984502</v>
      </c>
      <c r="V5" s="225">
        <f t="shared" si="0"/>
        <v>10913.920119633131</v>
      </c>
      <c r="W5" s="225">
        <f t="shared" si="0"/>
        <v>11380.355999959469</v>
      </c>
      <c r="DA5" s="89"/>
    </row>
    <row r="6" spans="1:105" ht="12" customHeight="1" x14ac:dyDescent="0.25">
      <c r="A6" s="55" t="s">
        <v>92</v>
      </c>
      <c r="B6" s="261">
        <v>3.9857333346862189</v>
      </c>
      <c r="C6" s="261">
        <v>5.383966257549063</v>
      </c>
      <c r="D6" s="261">
        <v>6.1565665716596243</v>
      </c>
      <c r="E6" s="261">
        <v>6.7202207956782773</v>
      </c>
      <c r="F6" s="261">
        <v>6.9998092208871112</v>
      </c>
      <c r="G6" s="261">
        <v>7.377576011449011</v>
      </c>
      <c r="H6" s="261">
        <v>8.384445186770547</v>
      </c>
      <c r="I6" s="261">
        <v>8.2494411202754101</v>
      </c>
      <c r="J6" s="261">
        <v>9.918056822136375</v>
      </c>
      <c r="K6" s="261">
        <v>8.8802042210154095</v>
      </c>
      <c r="L6" s="261">
        <v>8.9239960179397713</v>
      </c>
      <c r="M6" s="261">
        <v>7.0621713573586948</v>
      </c>
      <c r="N6" s="261">
        <v>7.1389416483551216</v>
      </c>
      <c r="O6" s="261">
        <v>8.3630903326140196</v>
      </c>
      <c r="P6" s="261">
        <v>7.3329145618925704</v>
      </c>
      <c r="Q6" s="261">
        <v>8.0095702386368437</v>
      </c>
      <c r="R6" s="261">
        <v>7.6796772476367003</v>
      </c>
      <c r="S6" s="261">
        <v>10.112120859733279</v>
      </c>
      <c r="T6" s="261">
        <v>10.91030697227372</v>
      </c>
      <c r="U6" s="261">
        <v>11.093506700356739</v>
      </c>
      <c r="V6" s="261">
        <v>8.0098660720967256</v>
      </c>
      <c r="W6" s="261">
        <v>8.7621044132299275</v>
      </c>
      <c r="DA6" s="67" t="s">
        <v>1136</v>
      </c>
    </row>
    <row r="7" spans="1:105" ht="12" customHeight="1" x14ac:dyDescent="0.25">
      <c r="A7" s="202" t="s">
        <v>93</v>
      </c>
      <c r="B7" s="226">
        <v>8.2631120834261171</v>
      </c>
      <c r="C7" s="226">
        <v>11.161889896734531</v>
      </c>
      <c r="D7" s="226">
        <v>12.763623493818841</v>
      </c>
      <c r="E7" s="226">
        <v>13.932175837456599</v>
      </c>
      <c r="F7" s="226">
        <v>14.51181082573437</v>
      </c>
      <c r="G7" s="226">
        <v>15.294986484939599</v>
      </c>
      <c r="H7" s="226">
        <v>17.382399803995391</v>
      </c>
      <c r="I7" s="226">
        <v>17.10251310824999</v>
      </c>
      <c r="J7" s="226">
        <v>20.56184101878803</v>
      </c>
      <c r="K7" s="226">
        <v>18.41019371852704</v>
      </c>
      <c r="L7" s="226">
        <v>18.500981660402498</v>
      </c>
      <c r="M7" s="226">
        <v>14.64424229418448</v>
      </c>
      <c r="N7" s="226">
        <v>14.80025632523687</v>
      </c>
      <c r="O7" s="226">
        <v>17.47560042833711</v>
      </c>
      <c r="P7" s="226">
        <v>15.2023956032864</v>
      </c>
      <c r="Q7" s="226">
        <v>16.60521943250896</v>
      </c>
      <c r="R7" s="226">
        <v>15.921294410117699</v>
      </c>
      <c r="S7" s="226">
        <v>20.96416921271668</v>
      </c>
      <c r="T7" s="226">
        <v>22.61894657926997</v>
      </c>
      <c r="U7" s="226">
        <v>22.998751187277541</v>
      </c>
      <c r="V7" s="226">
        <v>16.605832746253689</v>
      </c>
      <c r="W7" s="226">
        <v>18.165352464279071</v>
      </c>
      <c r="DA7" s="174" t="s">
        <v>1137</v>
      </c>
    </row>
    <row r="8" spans="1:105" ht="12" customHeight="1" x14ac:dyDescent="0.25">
      <c r="A8" s="202" t="s">
        <v>94</v>
      </c>
      <c r="B8" s="226">
        <v>49.428391373188418</v>
      </c>
      <c r="C8" s="226">
        <v>66.76833821325539</v>
      </c>
      <c r="D8" s="226">
        <v>76.349609084682484</v>
      </c>
      <c r="E8" s="226">
        <v>83.339670698058868</v>
      </c>
      <c r="F8" s="226">
        <v>86.806938812653755</v>
      </c>
      <c r="G8" s="226">
        <v>91.491749160899744</v>
      </c>
      <c r="H8" s="226">
        <v>103.9782653124652</v>
      </c>
      <c r="I8" s="226">
        <v>102.304035434209</v>
      </c>
      <c r="J8" s="226">
        <v>122.9970881392827</v>
      </c>
      <c r="K8" s="226">
        <v>110.12633632318629</v>
      </c>
      <c r="L8" s="226">
        <v>110.6694128151521</v>
      </c>
      <c r="M8" s="226">
        <v>87.376362398758658</v>
      </c>
      <c r="N8" s="226">
        <v>88.532365854584071</v>
      </c>
      <c r="O8" s="226">
        <v>103.47949729115351</v>
      </c>
      <c r="P8" s="226">
        <v>90.937887820313236</v>
      </c>
      <c r="Q8" s="226">
        <v>99.32931765430105</v>
      </c>
      <c r="R8" s="226">
        <v>95.238206056713338</v>
      </c>
      <c r="S8" s="226">
        <v>125.40374016447559</v>
      </c>
      <c r="T8" s="226">
        <v>135.30230894627249</v>
      </c>
      <c r="U8" s="226">
        <v>137.574229092145</v>
      </c>
      <c r="V8" s="226">
        <v>99.332986382439259</v>
      </c>
      <c r="W8" s="226">
        <v>108.6617417228607</v>
      </c>
      <c r="DA8" s="174" t="s">
        <v>1138</v>
      </c>
    </row>
    <row r="9" spans="1:105" ht="12" customHeight="1" x14ac:dyDescent="0.25">
      <c r="A9" s="202" t="s">
        <v>95</v>
      </c>
      <c r="B9" s="226">
        <v>57.087406582170132</v>
      </c>
      <c r="C9" s="226">
        <v>77.114208342687633</v>
      </c>
      <c r="D9" s="226">
        <v>88.180113799359205</v>
      </c>
      <c r="E9" s="226">
        <v>96.253297616821854</v>
      </c>
      <c r="F9" s="226">
        <v>100.25782495603529</v>
      </c>
      <c r="G9" s="226">
        <v>105.6685548155497</v>
      </c>
      <c r="H9" s="226">
        <v>120.0898783613107</v>
      </c>
      <c r="I9" s="226">
        <v>118.1562236516032</v>
      </c>
      <c r="J9" s="226">
        <v>142.05570086262171</v>
      </c>
      <c r="K9" s="226">
        <v>127.1906036678492</v>
      </c>
      <c r="L9" s="226">
        <v>127.817830806762</v>
      </c>
      <c r="M9" s="226">
        <v>101.172754949403</v>
      </c>
      <c r="N9" s="226">
        <v>102.2506099189701</v>
      </c>
      <c r="O9" s="226">
        <v>120.7337740124637</v>
      </c>
      <c r="P9" s="226">
        <v>105.0288716969654</v>
      </c>
      <c r="Q9" s="226">
        <v>114.72056817807859</v>
      </c>
      <c r="R9" s="226">
        <v>109.9955317231959</v>
      </c>
      <c r="S9" s="226">
        <v>144.83526780476001</v>
      </c>
      <c r="T9" s="226">
        <v>156.2676370348567</v>
      </c>
      <c r="U9" s="226">
        <v>158.89159515864861</v>
      </c>
      <c r="V9" s="226">
        <v>114.7248053820224</v>
      </c>
      <c r="W9" s="226">
        <v>125.49906758698479</v>
      </c>
      <c r="DA9" s="174" t="s">
        <v>1139</v>
      </c>
    </row>
    <row r="10" spans="1:105" ht="12" customHeight="1" x14ac:dyDescent="0.25">
      <c r="A10" s="56" t="s">
        <v>96</v>
      </c>
      <c r="B10" s="262">
        <v>19.18599520695474</v>
      </c>
      <c r="C10" s="262">
        <v>28.383550637892451</v>
      </c>
      <c r="D10" s="262">
        <v>30.98719633999616</v>
      </c>
      <c r="E10" s="262">
        <v>37.06825113190672</v>
      </c>
      <c r="F10" s="262">
        <v>33.884510251656408</v>
      </c>
      <c r="G10" s="262">
        <v>34.014777365516828</v>
      </c>
      <c r="H10" s="262">
        <v>36.951546973259092</v>
      </c>
      <c r="I10" s="262">
        <v>36.653108409071621</v>
      </c>
      <c r="J10" s="262">
        <v>42.891402754253519</v>
      </c>
      <c r="K10" s="262">
        <v>38.181246905248067</v>
      </c>
      <c r="L10" s="262">
        <v>39.659938243932487</v>
      </c>
      <c r="M10" s="262">
        <v>56.69400657939844</v>
      </c>
      <c r="N10" s="262">
        <v>58.238421542080111</v>
      </c>
      <c r="O10" s="262">
        <v>68.88497135206137</v>
      </c>
      <c r="P10" s="262">
        <v>53.987275233684997</v>
      </c>
      <c r="Q10" s="262">
        <v>55.068536305476407</v>
      </c>
      <c r="R10" s="262">
        <v>54.084296003429657</v>
      </c>
      <c r="S10" s="262">
        <v>62.607576177454227</v>
      </c>
      <c r="T10" s="262">
        <v>67.002023526655151</v>
      </c>
      <c r="U10" s="262">
        <v>70.04170981363248</v>
      </c>
      <c r="V10" s="262">
        <v>50.027544874196671</v>
      </c>
      <c r="W10" s="262">
        <v>52.067350680884758</v>
      </c>
      <c r="DA10" s="68" t="s">
        <v>1140</v>
      </c>
    </row>
    <row r="11" spans="1:105" ht="12" customHeight="1" x14ac:dyDescent="0.25">
      <c r="A11" s="37" t="s">
        <v>160</v>
      </c>
      <c r="B11" s="228">
        <v>0</v>
      </c>
      <c r="C11" s="228">
        <v>0</v>
      </c>
      <c r="D11" s="228">
        <v>0</v>
      </c>
      <c r="E11" s="228">
        <v>0</v>
      </c>
      <c r="F11" s="228">
        <v>0</v>
      </c>
      <c r="G11" s="228">
        <v>0</v>
      </c>
      <c r="H11" s="228">
        <v>0</v>
      </c>
      <c r="I11" s="228">
        <v>0</v>
      </c>
      <c r="J11" s="228">
        <v>0</v>
      </c>
      <c r="K11" s="228">
        <v>0</v>
      </c>
      <c r="L11" s="228">
        <v>0</v>
      </c>
      <c r="M11" s="228">
        <v>0.22172545254659051</v>
      </c>
      <c r="N11" s="228">
        <v>0.20827020071292879</v>
      </c>
      <c r="O11" s="228">
        <v>0.27351054720696938</v>
      </c>
      <c r="P11" s="228">
        <v>0.40953639499788169</v>
      </c>
      <c r="Q11" s="228">
        <v>0.30713412574246318</v>
      </c>
      <c r="R11" s="228">
        <v>0.37027066719986368</v>
      </c>
      <c r="S11" s="228">
        <v>0.25676279461705093</v>
      </c>
      <c r="T11" s="228">
        <v>0.36583319430111388</v>
      </c>
      <c r="U11" s="228">
        <v>0.3784511106168148</v>
      </c>
      <c r="V11" s="228">
        <v>0.2449894897889201</v>
      </c>
      <c r="W11" s="228">
        <v>0.23534771515651509</v>
      </c>
      <c r="DA11" s="69" t="s">
        <v>1141</v>
      </c>
    </row>
    <row r="12" spans="1:105" ht="12" customHeight="1" x14ac:dyDescent="0.25">
      <c r="A12" s="37" t="s">
        <v>162</v>
      </c>
      <c r="B12" s="228">
        <v>10.445252941193541</v>
      </c>
      <c r="C12" s="228">
        <v>18.69796637770445</v>
      </c>
      <c r="D12" s="228">
        <v>18.675704437744439</v>
      </c>
      <c r="E12" s="228">
        <v>26.924997874717011</v>
      </c>
      <c r="F12" s="228">
        <v>19.01109030235725</v>
      </c>
      <c r="G12" s="228">
        <v>15.94470710910597</v>
      </c>
      <c r="H12" s="228">
        <v>10.586679574014211</v>
      </c>
      <c r="I12" s="228">
        <v>12.48344774397537</v>
      </c>
      <c r="J12" s="228">
        <v>11.41229191119691</v>
      </c>
      <c r="K12" s="228">
        <v>6.6973243719075493</v>
      </c>
      <c r="L12" s="228">
        <v>3.3947607998562339</v>
      </c>
      <c r="M12" s="228">
        <v>51.44249334777323</v>
      </c>
      <c r="N12" s="228">
        <v>53.070892172780347</v>
      </c>
      <c r="O12" s="228">
        <v>62.601913650317393</v>
      </c>
      <c r="P12" s="228">
        <v>47.128616265200847</v>
      </c>
      <c r="Q12" s="228">
        <v>46.689575612854988</v>
      </c>
      <c r="R12" s="228">
        <v>46.31125617070618</v>
      </c>
      <c r="S12" s="228">
        <v>49.810913505721047</v>
      </c>
      <c r="T12" s="228">
        <v>53.354724313734998</v>
      </c>
      <c r="U12" s="228">
        <v>56.975790952826138</v>
      </c>
      <c r="V12" s="228">
        <v>40.301602387859099</v>
      </c>
      <c r="W12" s="228">
        <v>40.163687035844873</v>
      </c>
      <c r="DA12" s="69" t="s">
        <v>1142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1143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1144</v>
      </c>
    </row>
    <row r="15" spans="1:105" ht="12" customHeight="1" x14ac:dyDescent="0.25">
      <c r="A15" s="37" t="s">
        <v>38</v>
      </c>
      <c r="B15" s="228">
        <v>8.7407422657611953</v>
      </c>
      <c r="C15" s="228">
        <v>9.6855842601880049</v>
      </c>
      <c r="D15" s="228">
        <v>12.311491902251721</v>
      </c>
      <c r="E15" s="228">
        <v>10.143253257189709</v>
      </c>
      <c r="F15" s="228">
        <v>14.87341994929916</v>
      </c>
      <c r="G15" s="228">
        <v>18.070070256410851</v>
      </c>
      <c r="H15" s="228">
        <v>26.36486739924489</v>
      </c>
      <c r="I15" s="228">
        <v>24.169660665096249</v>
      </c>
      <c r="J15" s="228">
        <v>31.47911084305661</v>
      </c>
      <c r="K15" s="228">
        <v>31.483922533340522</v>
      </c>
      <c r="L15" s="228">
        <v>36.265177444076258</v>
      </c>
      <c r="M15" s="228">
        <v>5.0297877790786183</v>
      </c>
      <c r="N15" s="228">
        <v>4.9592591685868266</v>
      </c>
      <c r="O15" s="228">
        <v>6.0095471545370103</v>
      </c>
      <c r="P15" s="228">
        <v>6.44912257348627</v>
      </c>
      <c r="Q15" s="228">
        <v>8.0718265668789613</v>
      </c>
      <c r="R15" s="228">
        <v>7.4027691655236127</v>
      </c>
      <c r="S15" s="228">
        <v>12.53989987711612</v>
      </c>
      <c r="T15" s="228">
        <v>13.281466018619049</v>
      </c>
      <c r="U15" s="228">
        <v>12.68746775018953</v>
      </c>
      <c r="V15" s="228">
        <v>9.4809529965486536</v>
      </c>
      <c r="W15" s="228">
        <v>11.668315929883381</v>
      </c>
      <c r="DA15" s="69" t="s">
        <v>1145</v>
      </c>
    </row>
    <row r="16" spans="1:105" ht="12" customHeight="1" x14ac:dyDescent="0.25">
      <c r="A16" s="134" t="s">
        <v>999</v>
      </c>
      <c r="B16" s="316">
        <f>CHI_fec!B16</f>
        <v>12408.99191745486</v>
      </c>
      <c r="C16" s="316">
        <f>CHI_fec!C16</f>
        <v>12528.918744625969</v>
      </c>
      <c r="D16" s="316">
        <f>CHI_fec!D16</f>
        <v>11918.19991401548</v>
      </c>
      <c r="E16" s="316">
        <f>CHI_fec!E16</f>
        <v>12127.84273430782</v>
      </c>
      <c r="F16" s="316">
        <f>CHI_fec!F16</f>
        <v>11972.3475494411</v>
      </c>
      <c r="G16" s="316">
        <f>CHI_fec!G16</f>
        <v>11691.96655202064</v>
      </c>
      <c r="H16" s="316">
        <f>CHI_fec!H16</f>
        <v>12233.63026655202</v>
      </c>
      <c r="I16" s="316">
        <f>CHI_fec!I16</f>
        <v>12817.88899398108</v>
      </c>
      <c r="J16" s="316">
        <f>CHI_fec!J16</f>
        <v>11622.596560619089</v>
      </c>
      <c r="K16" s="316">
        <f>CHI_fec!K16</f>
        <v>10010.55408426483</v>
      </c>
      <c r="L16" s="316">
        <f>CHI_fec!L16</f>
        <v>9825.8726569217524</v>
      </c>
      <c r="M16" s="316">
        <f>CHI_fec!M16</f>
        <v>9884.7988822012012</v>
      </c>
      <c r="N16" s="316">
        <f>CHI_fec!N16</f>
        <v>10251.728460877041</v>
      </c>
      <c r="O16" s="316">
        <f>CHI_fec!O16</f>
        <v>10023.9573516767</v>
      </c>
      <c r="P16" s="316">
        <f>CHI_fec!P16</f>
        <v>10857.649269131551</v>
      </c>
      <c r="Q16" s="316">
        <f>CHI_fec!Q16</f>
        <v>10443.05286587388</v>
      </c>
      <c r="R16" s="316">
        <f>CHI_fec!R16</f>
        <v>9831.1508375293997</v>
      </c>
      <c r="S16" s="316">
        <f>CHI_fec!S16</f>
        <v>10500.52601428548</v>
      </c>
      <c r="T16" s="316">
        <f>CHI_fec!T16</f>
        <v>9477.7033045357675</v>
      </c>
      <c r="U16" s="316">
        <f>CHI_fec!U16</f>
        <v>9809.3003126038002</v>
      </c>
      <c r="V16" s="316">
        <f>CHI_fec!V16</f>
        <v>9273.4590074732296</v>
      </c>
      <c r="W16" s="316">
        <f>CHI_fec!W16</f>
        <v>9663.2306443729049</v>
      </c>
      <c r="DA16" s="136"/>
    </row>
    <row r="17" spans="1:105" ht="12" customHeight="1" x14ac:dyDescent="0.25">
      <c r="A17" s="135" t="s">
        <v>30</v>
      </c>
      <c r="B17" s="317">
        <f>CHI_fec!B17</f>
        <v>0</v>
      </c>
      <c r="C17" s="317">
        <f>CHI_fec!C17</f>
        <v>0</v>
      </c>
      <c r="D17" s="317">
        <f>CHI_fec!D17</f>
        <v>0</v>
      </c>
      <c r="E17" s="317">
        <f>CHI_fec!E17</f>
        <v>0</v>
      </c>
      <c r="F17" s="317">
        <f>CHI_fec!F17</f>
        <v>0</v>
      </c>
      <c r="G17" s="317">
        <f>CHI_fec!G17</f>
        <v>0</v>
      </c>
      <c r="H17" s="317">
        <f>CHI_fec!H17</f>
        <v>0</v>
      </c>
      <c r="I17" s="317">
        <f>CHI_fec!I17</f>
        <v>0</v>
      </c>
      <c r="J17" s="317">
        <f>CHI_fec!J17</f>
        <v>0</v>
      </c>
      <c r="K17" s="317">
        <f>CHI_fec!K17</f>
        <v>0</v>
      </c>
      <c r="L17" s="317">
        <f>CHI_fec!L17</f>
        <v>0</v>
      </c>
      <c r="M17" s="317">
        <f>CHI_fec!M17</f>
        <v>0</v>
      </c>
      <c r="N17" s="317">
        <f>CHI_fec!N17</f>
        <v>0</v>
      </c>
      <c r="O17" s="317">
        <f>CHI_fec!O17</f>
        <v>0</v>
      </c>
      <c r="P17" s="317">
        <f>CHI_fec!P17</f>
        <v>0</v>
      </c>
      <c r="Q17" s="317">
        <f>CHI_fec!Q17</f>
        <v>0</v>
      </c>
      <c r="R17" s="317">
        <f>CHI_fec!R17</f>
        <v>0</v>
      </c>
      <c r="S17" s="317">
        <f>CHI_fec!S17</f>
        <v>0.12347377472055029</v>
      </c>
      <c r="T17" s="317">
        <f>CHI_fec!T17</f>
        <v>0</v>
      </c>
      <c r="U17" s="317">
        <f>CHI_fec!U17</f>
        <v>0</v>
      </c>
      <c r="V17" s="317">
        <f>CHI_fec!V17</f>
        <v>0</v>
      </c>
      <c r="W17" s="317">
        <f>CHI_fec!W17</f>
        <v>0</v>
      </c>
      <c r="DA17" s="137"/>
    </row>
    <row r="18" spans="1:105" ht="12" customHeight="1" x14ac:dyDescent="0.25">
      <c r="A18" s="135" t="s">
        <v>32</v>
      </c>
      <c r="B18" s="317">
        <f>CHI_fec!B18</f>
        <v>76.468873602751501</v>
      </c>
      <c r="C18" s="317">
        <f>CHI_fec!C18</f>
        <v>80.901891659501288</v>
      </c>
      <c r="D18" s="317">
        <f>CHI_fec!D18</f>
        <v>85.334823731728278</v>
      </c>
      <c r="E18" s="317">
        <f>CHI_fec!E18</f>
        <v>83.944110060189161</v>
      </c>
      <c r="F18" s="317">
        <f>CHI_fec!F18</f>
        <v>79.214875322441955</v>
      </c>
      <c r="G18" s="317">
        <f>CHI_fec!G18</f>
        <v>68.574032674118655</v>
      </c>
      <c r="H18" s="317">
        <f>CHI_fec!H18</f>
        <v>16.552364574376611</v>
      </c>
      <c r="I18" s="317">
        <f>CHI_fec!I18</f>
        <v>10.6408426483233</v>
      </c>
      <c r="J18" s="317">
        <f>CHI_fec!J18</f>
        <v>13.005417024935509</v>
      </c>
      <c r="K18" s="317">
        <f>CHI_fec!K18</f>
        <v>11.823129836629411</v>
      </c>
      <c r="L18" s="317">
        <f>CHI_fec!L18</f>
        <v>20.099312123817711</v>
      </c>
      <c r="M18" s="317">
        <f>CHI_fec!M18</f>
        <v>23.646259673258811</v>
      </c>
      <c r="N18" s="317">
        <f>CHI_fec!N18</f>
        <v>7.0938950988822</v>
      </c>
      <c r="O18" s="317">
        <f>CHI_fec!O18</f>
        <v>18.916938950988818</v>
      </c>
      <c r="P18" s="317">
        <f>CHI_fec!P18</f>
        <v>11.823129836629411</v>
      </c>
      <c r="Q18" s="317">
        <f>CHI_fec!Q18</f>
        <v>2.364660361134995</v>
      </c>
      <c r="R18" s="317">
        <f>CHI_fec!R18</f>
        <v>9.4584694754944092</v>
      </c>
      <c r="S18" s="317">
        <f>CHI_fec!S18</f>
        <v>20.099312123817711</v>
      </c>
      <c r="T18" s="317">
        <f>CHI_fec!T18</f>
        <v>7.0938950988822</v>
      </c>
      <c r="U18" s="317">
        <f>CHI_fec!U18</f>
        <v>9.3284608770421311</v>
      </c>
      <c r="V18" s="317">
        <f>CHI_fec!V18</f>
        <v>8.4357695614789332</v>
      </c>
      <c r="W18" s="317">
        <f>CHI_fec!W18</f>
        <v>2.6400687876182292</v>
      </c>
      <c r="DA18" s="137"/>
    </row>
    <row r="19" spans="1:105" ht="12" customHeight="1" x14ac:dyDescent="0.25">
      <c r="A19" s="135" t="s">
        <v>33</v>
      </c>
      <c r="B19" s="317">
        <f>CHI_fec!B19</f>
        <v>245.153826311264</v>
      </c>
      <c r="C19" s="317">
        <f>CHI_fec!C19</f>
        <v>471.10206362854689</v>
      </c>
      <c r="D19" s="317">
        <f>CHI_fec!D19</f>
        <v>760.3157351676698</v>
      </c>
      <c r="E19" s="317">
        <f>CHI_fec!E19</f>
        <v>702.06362854686154</v>
      </c>
      <c r="F19" s="317">
        <f>CHI_fec!F19</f>
        <v>685.58323301805672</v>
      </c>
      <c r="G19" s="317">
        <f>CHI_fec!G19</f>
        <v>803.14325021496131</v>
      </c>
      <c r="H19" s="317">
        <f>CHI_fec!H19</f>
        <v>1446.9761822871881</v>
      </c>
      <c r="I19" s="317">
        <f>CHI_fec!I19</f>
        <v>1729.33981083405</v>
      </c>
      <c r="J19" s="317">
        <f>CHI_fec!J19</f>
        <v>1799.6560619088559</v>
      </c>
      <c r="K19" s="317">
        <f>CHI_fec!K19</f>
        <v>1737.0306964746351</v>
      </c>
      <c r="L19" s="317">
        <f>CHI_fec!L19</f>
        <v>1484.3317282889079</v>
      </c>
      <c r="M19" s="317">
        <f>CHI_fec!M19</f>
        <v>1488.7264832330179</v>
      </c>
      <c r="N19" s="317">
        <f>CHI_fec!N19</f>
        <v>1475.5422184006879</v>
      </c>
      <c r="O19" s="317">
        <f>CHI_fec!O19</f>
        <v>1866.6761822871881</v>
      </c>
      <c r="P19" s="317">
        <f>CHI_fec!P19</f>
        <v>2486.3380051590711</v>
      </c>
      <c r="Q19" s="317">
        <f>CHI_fec!Q19</f>
        <v>2413.8244196044711</v>
      </c>
      <c r="R19" s="317">
        <f>CHI_fec!R19</f>
        <v>2261.1063628546858</v>
      </c>
      <c r="S19" s="317">
        <f>CHI_fec!S19</f>
        <v>2180.901891659501</v>
      </c>
      <c r="T19" s="317">
        <f>CHI_fec!T19</f>
        <v>2279.784092863285</v>
      </c>
      <c r="U19" s="317">
        <f>CHI_fec!U19</f>
        <v>2709.9030094582972</v>
      </c>
      <c r="V19" s="317">
        <f>CHI_fec!V19</f>
        <v>2031.9995700773859</v>
      </c>
      <c r="W19" s="317">
        <f>CHI_fec!W19</f>
        <v>1942.265090283749</v>
      </c>
      <c r="DA19" s="137"/>
    </row>
    <row r="20" spans="1:105" ht="12" customHeight="1" x14ac:dyDescent="0.25">
      <c r="A20" s="135" t="s">
        <v>83</v>
      </c>
      <c r="B20" s="317">
        <f>CHI_fec!B20</f>
        <v>1782.936887360275</v>
      </c>
      <c r="C20" s="317">
        <f>CHI_fec!C20</f>
        <v>1558.0156491831469</v>
      </c>
      <c r="D20" s="317">
        <f>CHI_fec!D20</f>
        <v>1245.79630266552</v>
      </c>
      <c r="E20" s="317">
        <f>CHI_fec!E20</f>
        <v>1509.9809974204641</v>
      </c>
      <c r="F20" s="317">
        <f>CHI_fec!F20</f>
        <v>1532.3661220980221</v>
      </c>
      <c r="G20" s="317">
        <f>CHI_fec!G20</f>
        <v>1683.9747205503011</v>
      </c>
      <c r="H20" s="317">
        <f>CHI_fec!H20</f>
        <v>1718.5699914015479</v>
      </c>
      <c r="I20" s="317">
        <f>CHI_fec!I20</f>
        <v>1768.427858985382</v>
      </c>
      <c r="J20" s="317">
        <f>CHI_fec!J20</f>
        <v>1307.496990541702</v>
      </c>
      <c r="K20" s="317">
        <f>CHI_fec!K20</f>
        <v>1295.286930352537</v>
      </c>
      <c r="L20" s="317">
        <f>CHI_fec!L20</f>
        <v>1383.8100601891661</v>
      </c>
      <c r="M20" s="317">
        <f>CHI_fec!M20</f>
        <v>1384.8276010318141</v>
      </c>
      <c r="N20" s="317">
        <f>CHI_fec!N20</f>
        <v>1301.3920034393809</v>
      </c>
      <c r="O20" s="317">
        <f>CHI_fec!O20</f>
        <v>1173.1860705073091</v>
      </c>
      <c r="P20" s="317">
        <f>CHI_fec!P20</f>
        <v>962.56199484092849</v>
      </c>
      <c r="Q20" s="317">
        <f>CHI_fec!Q20</f>
        <v>1157.9233877901979</v>
      </c>
      <c r="R20" s="317">
        <f>CHI_fec!R20</f>
        <v>1148.7658641444541</v>
      </c>
      <c r="S20" s="317">
        <f>CHI_fec!S20</f>
        <v>1178.273602751505</v>
      </c>
      <c r="T20" s="317">
        <f>CHI_fec!T20</f>
        <v>1009.367325881341</v>
      </c>
      <c r="U20" s="317">
        <f>CHI_fec!U20</f>
        <v>851.62519346517615</v>
      </c>
      <c r="V20" s="317">
        <f>CHI_fec!V20</f>
        <v>689.26663800515905</v>
      </c>
      <c r="W20" s="317">
        <f>CHI_fec!W20</f>
        <v>603.52433361994838</v>
      </c>
      <c r="DA20" s="137"/>
    </row>
    <row r="21" spans="1:105" ht="12" customHeight="1" x14ac:dyDescent="0.25">
      <c r="A21" s="135" t="s">
        <v>70</v>
      </c>
      <c r="B21" s="317">
        <f>CHI_fec!B21</f>
        <v>0</v>
      </c>
      <c r="C21" s="317">
        <f>CHI_fec!C21</f>
        <v>0</v>
      </c>
      <c r="D21" s="317">
        <f>CHI_fec!D21</f>
        <v>0</v>
      </c>
      <c r="E21" s="317">
        <f>CHI_fec!E21</f>
        <v>0</v>
      </c>
      <c r="F21" s="317">
        <f>CHI_fec!F21</f>
        <v>0</v>
      </c>
      <c r="G21" s="317">
        <f>CHI_fec!G21</f>
        <v>0</v>
      </c>
      <c r="H21" s="317">
        <f>CHI_fec!H21</f>
        <v>0</v>
      </c>
      <c r="I21" s="317">
        <f>CHI_fec!I21</f>
        <v>0</v>
      </c>
      <c r="J21" s="317">
        <f>CHI_fec!J21</f>
        <v>0</v>
      </c>
      <c r="K21" s="317">
        <f>CHI_fec!K21</f>
        <v>0</v>
      </c>
      <c r="L21" s="317">
        <f>CHI_fec!L21</f>
        <v>0</v>
      </c>
      <c r="M21" s="317">
        <f>CHI_fec!M21</f>
        <v>0</v>
      </c>
      <c r="N21" s="317">
        <f>CHI_fec!N21</f>
        <v>0</v>
      </c>
      <c r="O21" s="317">
        <f>CHI_fec!O21</f>
        <v>0</v>
      </c>
      <c r="P21" s="317">
        <f>CHI_fec!P21</f>
        <v>0</v>
      </c>
      <c r="Q21" s="317">
        <f>CHI_fec!Q21</f>
        <v>0</v>
      </c>
      <c r="R21" s="317">
        <f>CHI_fec!R21</f>
        <v>0</v>
      </c>
      <c r="S21" s="317">
        <f>CHI_fec!S21</f>
        <v>0</v>
      </c>
      <c r="T21" s="317">
        <f>CHI_fec!T21</f>
        <v>0</v>
      </c>
      <c r="U21" s="317">
        <f>CHI_fec!U21</f>
        <v>0</v>
      </c>
      <c r="V21" s="317">
        <f>CHI_fec!V21</f>
        <v>0</v>
      </c>
      <c r="W21" s="317">
        <f>CHI_fec!W21</f>
        <v>0</v>
      </c>
      <c r="DA21" s="137"/>
    </row>
    <row r="22" spans="1:105" ht="12" customHeight="1" x14ac:dyDescent="0.25">
      <c r="A22" s="135" t="s">
        <v>34</v>
      </c>
      <c r="B22" s="317">
        <f>CHI_fec!B22</f>
        <v>916.95331040412714</v>
      </c>
      <c r="C22" s="317">
        <f>CHI_fec!C22</f>
        <v>1601.5477214101461</v>
      </c>
      <c r="D22" s="317">
        <f>CHI_fec!D22</f>
        <v>1371.109200343938</v>
      </c>
      <c r="E22" s="317">
        <f>CHI_fec!E22</f>
        <v>914.32493551160792</v>
      </c>
      <c r="F22" s="317">
        <f>CHI_fec!F22</f>
        <v>985.9804815133275</v>
      </c>
      <c r="G22" s="317">
        <f>CHI_fec!G22</f>
        <v>921.96818572656912</v>
      </c>
      <c r="H22" s="317">
        <f>CHI_fec!H22</f>
        <v>1079.610404127257</v>
      </c>
      <c r="I22" s="317">
        <f>CHI_fec!I22</f>
        <v>1218.1445399828031</v>
      </c>
      <c r="J22" s="317">
        <f>CHI_fec!J22</f>
        <v>964.00610490111774</v>
      </c>
      <c r="K22" s="317">
        <f>CHI_fec!K22</f>
        <v>955.40748065348225</v>
      </c>
      <c r="L22" s="317">
        <f>CHI_fec!L22</f>
        <v>821.65038693035251</v>
      </c>
      <c r="M22" s="317">
        <f>CHI_fec!M22</f>
        <v>914.32493551160792</v>
      </c>
      <c r="N22" s="317">
        <f>CHI_fec!N22</f>
        <v>946.80877042132408</v>
      </c>
      <c r="O22" s="317">
        <f>CHI_fec!O22</f>
        <v>1155.0876182287191</v>
      </c>
      <c r="P22" s="317">
        <f>CHI_fec!P22</f>
        <v>1309.863628546861</v>
      </c>
      <c r="Q22" s="317">
        <f>CHI_fec!Q22</f>
        <v>1238.1725563295961</v>
      </c>
      <c r="R22" s="317">
        <f>CHI_fec!R22</f>
        <v>1185.93879969621</v>
      </c>
      <c r="S22" s="317">
        <f>CHI_fec!S22</f>
        <v>1275.1153522046579</v>
      </c>
      <c r="T22" s="317">
        <f>CHI_fec!T22</f>
        <v>1234.571060339721</v>
      </c>
      <c r="U22" s="317">
        <f>CHI_fec!U22</f>
        <v>1098.754740806726</v>
      </c>
      <c r="V22" s="317">
        <f>CHI_fec!V22</f>
        <v>797.49907626084928</v>
      </c>
      <c r="W22" s="317">
        <f>CHI_fec!W22</f>
        <v>605.2573855594934</v>
      </c>
      <c r="DA22" s="137"/>
    </row>
    <row r="23" spans="1:105" ht="12" customHeight="1" x14ac:dyDescent="0.25">
      <c r="A23" s="135" t="s">
        <v>84</v>
      </c>
      <c r="B23" s="317">
        <f>CHI_fec!B23</f>
        <v>7065.9214961306961</v>
      </c>
      <c r="C23" s="317">
        <f>CHI_fec!C23</f>
        <v>6735.3706792777302</v>
      </c>
      <c r="D23" s="317">
        <f>CHI_fec!D23</f>
        <v>6652.4672398968187</v>
      </c>
      <c r="E23" s="317">
        <f>CHI_fec!E23</f>
        <v>7136.64875322442</v>
      </c>
      <c r="F23" s="317">
        <f>CHI_fec!F23</f>
        <v>6975.8613069647463</v>
      </c>
      <c r="G23" s="317">
        <f>CHI_fec!G23</f>
        <v>7003.1846947549438</v>
      </c>
      <c r="H23" s="317">
        <f>CHI_fec!H23</f>
        <v>7023.1517626827172</v>
      </c>
      <c r="I23" s="317">
        <f>CHI_fec!I23</f>
        <v>6962.1996560619082</v>
      </c>
      <c r="J23" s="317">
        <f>CHI_fec!J23</f>
        <v>6366.340412725709</v>
      </c>
      <c r="K23" s="317">
        <f>CHI_fec!K23</f>
        <v>4958.1370593293204</v>
      </c>
      <c r="L23" s="317">
        <f>CHI_fec!L23</f>
        <v>5124.1789337919172</v>
      </c>
      <c r="M23" s="317">
        <f>CHI_fec!M23</f>
        <v>5048.5142734307819</v>
      </c>
      <c r="N23" s="317">
        <f>CHI_fec!N23</f>
        <v>5499.3495270851236</v>
      </c>
      <c r="O23" s="317">
        <f>CHI_fec!O23</f>
        <v>4735.3466895958727</v>
      </c>
      <c r="P23" s="317">
        <f>CHI_fec!P23</f>
        <v>5007.5292347377472</v>
      </c>
      <c r="Q23" s="317">
        <f>CHI_fec!Q23</f>
        <v>4493.6400687876176</v>
      </c>
      <c r="R23" s="317">
        <f>CHI_fec!R23</f>
        <v>4051.2120378331902</v>
      </c>
      <c r="S23" s="317">
        <f>CHI_fec!S23</f>
        <v>4670.1909716251084</v>
      </c>
      <c r="T23" s="317">
        <f>CHI_fec!T23</f>
        <v>3815.8108340498711</v>
      </c>
      <c r="U23" s="317">
        <f>CHI_fec!U23</f>
        <v>4031.1661220980218</v>
      </c>
      <c r="V23" s="317">
        <f>CHI_fec!V23</f>
        <v>4745.3617368873602</v>
      </c>
      <c r="W23" s="317">
        <f>CHI_fec!W23</f>
        <v>5488.2257953568351</v>
      </c>
      <c r="DA23" s="137"/>
    </row>
    <row r="24" spans="1:105" ht="12" customHeight="1" x14ac:dyDescent="0.25">
      <c r="A24" s="135" t="s">
        <v>72</v>
      </c>
      <c r="B24" s="317">
        <f>CHI_fec!B24</f>
        <v>2321.557523645743</v>
      </c>
      <c r="C24" s="317">
        <f>CHI_fec!C24</f>
        <v>2081.980739466896</v>
      </c>
      <c r="D24" s="317">
        <f>CHI_fec!D24</f>
        <v>1803.176612209802</v>
      </c>
      <c r="E24" s="317">
        <f>CHI_fec!E24</f>
        <v>1780.880309544282</v>
      </c>
      <c r="F24" s="317">
        <f>CHI_fec!F24</f>
        <v>1713.341530524506</v>
      </c>
      <c r="G24" s="317">
        <f>CHI_fec!G24</f>
        <v>1211.121668099742</v>
      </c>
      <c r="H24" s="317">
        <f>CHI_fec!H24</f>
        <v>948.76956147893372</v>
      </c>
      <c r="I24" s="317">
        <f>CHI_fec!I24</f>
        <v>1129.1362854686161</v>
      </c>
      <c r="J24" s="317">
        <f>CHI_fec!J24</f>
        <v>1172.0915735167671</v>
      </c>
      <c r="K24" s="317">
        <f>CHI_fec!K24</f>
        <v>1052.8687876182289</v>
      </c>
      <c r="L24" s="317">
        <f>CHI_fec!L24</f>
        <v>991.80223559759236</v>
      </c>
      <c r="M24" s="317">
        <f>CHI_fec!M24</f>
        <v>1024.7593293207219</v>
      </c>
      <c r="N24" s="317">
        <f>CHI_fec!N24</f>
        <v>1021.542046431642</v>
      </c>
      <c r="O24" s="317">
        <f>CHI_fec!O24</f>
        <v>1074.743852106621</v>
      </c>
      <c r="P24" s="317">
        <f>CHI_fec!P24</f>
        <v>1079.5332760103181</v>
      </c>
      <c r="Q24" s="317">
        <f>CHI_fec!Q24</f>
        <v>1137.1277730008601</v>
      </c>
      <c r="R24" s="317">
        <f>CHI_fec!R24</f>
        <v>1174.669303525365</v>
      </c>
      <c r="S24" s="317">
        <f>CHI_fec!S24</f>
        <v>1175.821410146174</v>
      </c>
      <c r="T24" s="317">
        <f>CHI_fec!T24</f>
        <v>1131.076096302666</v>
      </c>
      <c r="U24" s="317">
        <f>CHI_fec!U24</f>
        <v>1108.5227858985379</v>
      </c>
      <c r="V24" s="317">
        <f>CHI_fec!V24</f>
        <v>1000.896216680997</v>
      </c>
      <c r="W24" s="317">
        <f>CHI_fec!W24</f>
        <v>1021.317970765262</v>
      </c>
      <c r="DA24" s="137"/>
    </row>
    <row r="25" spans="1:105" ht="12" customHeight="1" x14ac:dyDescent="0.25">
      <c r="A25" s="57" t="s">
        <v>1000</v>
      </c>
      <c r="B25" s="296">
        <v>252.02507521725499</v>
      </c>
      <c r="C25" s="296">
        <v>403.81792072115758</v>
      </c>
      <c r="D25" s="296">
        <v>420.20872902191132</v>
      </c>
      <c r="E25" s="296">
        <v>519.11114651283606</v>
      </c>
      <c r="F25" s="296">
        <v>434.84853601902819</v>
      </c>
      <c r="G25" s="296">
        <v>409.05665788278873</v>
      </c>
      <c r="H25" s="296">
        <v>373.39223539578899</v>
      </c>
      <c r="I25" s="296">
        <v>392.85422052191319</v>
      </c>
      <c r="J25" s="296">
        <v>413.50316104209702</v>
      </c>
      <c r="K25" s="296">
        <v>317.89520060470949</v>
      </c>
      <c r="L25" s="296">
        <v>265.92140179935001</v>
      </c>
      <c r="M25" s="296">
        <v>884.06030337318873</v>
      </c>
      <c r="N25" s="296">
        <v>910.83425391366245</v>
      </c>
      <c r="O25" s="296">
        <v>1083.2158548770949</v>
      </c>
      <c r="P25" s="296">
        <v>855.22129406433555</v>
      </c>
      <c r="Q25" s="296">
        <v>889.24524537764194</v>
      </c>
      <c r="R25" s="296">
        <v>886.04187046664492</v>
      </c>
      <c r="S25" s="296">
        <v>1032.1824399989241</v>
      </c>
      <c r="T25" s="296">
        <v>1091.407044408192</v>
      </c>
      <c r="U25" s="296">
        <v>1163.4482482386099</v>
      </c>
      <c r="V25" s="296">
        <v>830.30019588064238</v>
      </c>
      <c r="W25" s="296">
        <v>865.30773141152463</v>
      </c>
      <c r="DA25" s="70" t="s">
        <v>1146</v>
      </c>
    </row>
    <row r="26" spans="1:105" ht="12" customHeight="1" x14ac:dyDescent="0.25">
      <c r="A26" s="46" t="s">
        <v>30</v>
      </c>
      <c r="B26" s="231">
        <v>0</v>
      </c>
      <c r="C26" s="231">
        <v>0</v>
      </c>
      <c r="D26" s="231">
        <v>33.663843661737893</v>
      </c>
      <c r="E26" s="231">
        <v>41.712913749970497</v>
      </c>
      <c r="F26" s="231">
        <v>46.563690759961723</v>
      </c>
      <c r="G26" s="231">
        <v>45.573141888933627</v>
      </c>
      <c r="H26" s="231">
        <v>53.225431865561497</v>
      </c>
      <c r="I26" s="231">
        <v>59.483207627568873</v>
      </c>
      <c r="J26" s="231">
        <v>68.886547766169627</v>
      </c>
      <c r="K26" s="231">
        <v>33.531949632226201</v>
      </c>
      <c r="L26" s="231">
        <v>45.670186449211478</v>
      </c>
      <c r="M26" s="231">
        <v>32.212797322358632</v>
      </c>
      <c r="N26" s="231">
        <v>36.773894462151723</v>
      </c>
      <c r="O26" s="231">
        <v>77.733618052207007</v>
      </c>
      <c r="P26" s="231">
        <v>61.495609358712088</v>
      </c>
      <c r="Q26" s="231">
        <v>57.225572098459658</v>
      </c>
      <c r="R26" s="231">
        <v>49.744661113082479</v>
      </c>
      <c r="S26" s="231">
        <v>67.197186155033307</v>
      </c>
      <c r="T26" s="231">
        <v>69.163274789421095</v>
      </c>
      <c r="U26" s="231">
        <v>58.220108200665351</v>
      </c>
      <c r="V26" s="231">
        <v>30.812180846160729</v>
      </c>
      <c r="W26" s="231">
        <v>41.535289673023897</v>
      </c>
      <c r="DA26" s="73" t="s">
        <v>1147</v>
      </c>
    </row>
    <row r="27" spans="1:105" ht="12" customHeight="1" x14ac:dyDescent="0.25">
      <c r="A27" s="46" t="s">
        <v>32</v>
      </c>
      <c r="B27" s="231">
        <v>22.655888677141839</v>
      </c>
      <c r="C27" s="231">
        <v>48.635904281961047</v>
      </c>
      <c r="D27" s="231">
        <v>38.983523071299601</v>
      </c>
      <c r="E27" s="231">
        <v>15.32826821723018</v>
      </c>
      <c r="F27" s="231">
        <v>10.567447058709501</v>
      </c>
      <c r="G27" s="231">
        <v>7.8571747694565897</v>
      </c>
      <c r="H27" s="231">
        <v>6.7873005572161356</v>
      </c>
      <c r="I27" s="231">
        <v>7.1297005540423148</v>
      </c>
      <c r="J27" s="231">
        <v>6.7697298568506001</v>
      </c>
      <c r="K27" s="231">
        <v>10.289155627413651</v>
      </c>
      <c r="L27" s="231">
        <v>6.7981578104370461</v>
      </c>
      <c r="M27" s="231">
        <v>8.6535054925024735</v>
      </c>
      <c r="N27" s="231">
        <v>8.3015827370279727</v>
      </c>
      <c r="O27" s="231">
        <v>11.159191010766619</v>
      </c>
      <c r="P27" s="231">
        <v>29.44926852443049</v>
      </c>
      <c r="Q27" s="231">
        <v>32.900083087615258</v>
      </c>
      <c r="R27" s="231">
        <v>11.06931566706027</v>
      </c>
      <c r="S27" s="231">
        <v>18.895076861337689</v>
      </c>
      <c r="T27" s="231">
        <v>23.597859461721018</v>
      </c>
      <c r="U27" s="231">
        <v>43.504738931636041</v>
      </c>
      <c r="V27" s="231">
        <v>35.645816573236239</v>
      </c>
      <c r="W27" s="231">
        <v>10.588067187984009</v>
      </c>
      <c r="DA27" s="73" t="s">
        <v>1148</v>
      </c>
    </row>
    <row r="28" spans="1:105" ht="12" customHeight="1" x14ac:dyDescent="0.25">
      <c r="A28" s="46" t="s">
        <v>33</v>
      </c>
      <c r="B28" s="231">
        <v>34.137092429623188</v>
      </c>
      <c r="C28" s="231">
        <v>64.382645825489249</v>
      </c>
      <c r="D28" s="231">
        <v>42.529141031473543</v>
      </c>
      <c r="E28" s="231">
        <v>27.577234424248239</v>
      </c>
      <c r="F28" s="231">
        <v>19.841899055960599</v>
      </c>
      <c r="G28" s="231">
        <v>24.869130524950918</v>
      </c>
      <c r="H28" s="231">
        <v>26.493789558770281</v>
      </c>
      <c r="I28" s="231">
        <v>13.72317269103614</v>
      </c>
      <c r="J28" s="231">
        <v>16.432690586393871</v>
      </c>
      <c r="K28" s="231">
        <v>15.146299223752051</v>
      </c>
      <c r="L28" s="231">
        <v>17.970910789359468</v>
      </c>
      <c r="M28" s="231">
        <v>15.943476240192981</v>
      </c>
      <c r="N28" s="231">
        <v>26.85470472568224</v>
      </c>
      <c r="O28" s="231">
        <v>24.363239512386219</v>
      </c>
      <c r="P28" s="231">
        <v>18.73587756717966</v>
      </c>
      <c r="Q28" s="231">
        <v>5.817924363351402</v>
      </c>
      <c r="R28" s="231">
        <v>7.0595591444212724</v>
      </c>
      <c r="S28" s="231">
        <v>8.3383997713486906</v>
      </c>
      <c r="T28" s="231">
        <v>7.834376409623685</v>
      </c>
      <c r="U28" s="231">
        <v>7.4732826411045092</v>
      </c>
      <c r="V28" s="231">
        <v>4.9985489137142967</v>
      </c>
      <c r="W28" s="231">
        <v>6.2655066618000852</v>
      </c>
      <c r="DA28" s="73" t="s">
        <v>1149</v>
      </c>
    </row>
    <row r="29" spans="1:105" ht="12" customHeight="1" x14ac:dyDescent="0.25">
      <c r="A29" s="46" t="s">
        <v>160</v>
      </c>
      <c r="B29" s="231">
        <v>0</v>
      </c>
      <c r="C29" s="231">
        <v>0</v>
      </c>
      <c r="D29" s="231">
        <v>0</v>
      </c>
      <c r="E29" s="231">
        <v>0</v>
      </c>
      <c r="F29" s="231">
        <v>0</v>
      </c>
      <c r="G29" s="231">
        <v>0</v>
      </c>
      <c r="H29" s="231">
        <v>0</v>
      </c>
      <c r="I29" s="231">
        <v>0</v>
      </c>
      <c r="J29" s="231">
        <v>0</v>
      </c>
      <c r="K29" s="231">
        <v>0</v>
      </c>
      <c r="L29" s="231">
        <v>0</v>
      </c>
      <c r="M29" s="231">
        <v>2.7351236881042298</v>
      </c>
      <c r="N29" s="231">
        <v>2.5212825141801138</v>
      </c>
      <c r="O29" s="231">
        <v>3.0808476066845221</v>
      </c>
      <c r="P29" s="231">
        <v>4.6876072838164031</v>
      </c>
      <c r="Q29" s="231">
        <v>3.472190340077713</v>
      </c>
      <c r="R29" s="231">
        <v>4.1674720633183044</v>
      </c>
      <c r="S29" s="231">
        <v>2.9044582959313758</v>
      </c>
      <c r="T29" s="231">
        <v>4.2208766639201913</v>
      </c>
      <c r="U29" s="231">
        <v>4.1782700767691869</v>
      </c>
      <c r="V29" s="231">
        <v>2.7793928695486971</v>
      </c>
      <c r="W29" s="231">
        <v>2.6615387157260351</v>
      </c>
      <c r="DA29" s="73" t="s">
        <v>1150</v>
      </c>
    </row>
    <row r="30" spans="1:105" ht="12" customHeight="1" x14ac:dyDescent="0.25">
      <c r="A30" s="46" t="s">
        <v>70</v>
      </c>
      <c r="B30" s="231">
        <v>21.4689314345949</v>
      </c>
      <c r="C30" s="231">
        <v>33.555730231969576</v>
      </c>
      <c r="D30" s="231">
        <v>30.82084704232712</v>
      </c>
      <c r="E30" s="231">
        <v>37.122043118716157</v>
      </c>
      <c r="F30" s="231">
        <v>44.323089876763063</v>
      </c>
      <c r="G30" s="231">
        <v>38.710239782178107</v>
      </c>
      <c r="H30" s="231">
        <v>47.071326972266363</v>
      </c>
      <c r="I30" s="231">
        <v>43.604460755644688</v>
      </c>
      <c r="J30" s="231">
        <v>25.43559054275001</v>
      </c>
      <c r="K30" s="231">
        <v>35.085562974203093</v>
      </c>
      <c r="L30" s="231">
        <v>41.271285167496927</v>
      </c>
      <c r="M30" s="231">
        <v>38.090487202534227</v>
      </c>
      <c r="N30" s="231">
        <v>33.11326314400042</v>
      </c>
      <c r="O30" s="231">
        <v>39.851608214094938</v>
      </c>
      <c r="P30" s="231">
        <v>27.865795236748621</v>
      </c>
      <c r="Q30" s="231">
        <v>26.722458053650591</v>
      </c>
      <c r="R30" s="231">
        <v>14.50609747998427</v>
      </c>
      <c r="S30" s="231">
        <v>0.88655841392195889</v>
      </c>
      <c r="T30" s="231">
        <v>1.999189969586588</v>
      </c>
      <c r="U30" s="231">
        <v>2.820838230930951</v>
      </c>
      <c r="V30" s="231">
        <v>3.465727831642555</v>
      </c>
      <c r="W30" s="231">
        <v>1.8104375409949489</v>
      </c>
      <c r="DA30" s="73" t="s">
        <v>1151</v>
      </c>
    </row>
    <row r="31" spans="1:105" ht="12" customHeight="1" x14ac:dyDescent="0.25">
      <c r="A31" s="46" t="s">
        <v>34</v>
      </c>
      <c r="B31" s="231">
        <v>0.25721764996679441</v>
      </c>
      <c r="C31" s="231">
        <v>0</v>
      </c>
      <c r="D31" s="231">
        <v>0</v>
      </c>
      <c r="E31" s="231">
        <v>0</v>
      </c>
      <c r="F31" s="231">
        <v>0</v>
      </c>
      <c r="G31" s="231">
        <v>0</v>
      </c>
      <c r="H31" s="231">
        <v>0</v>
      </c>
      <c r="I31" s="231">
        <v>0</v>
      </c>
      <c r="J31" s="231">
        <v>0</v>
      </c>
      <c r="K31" s="231">
        <v>0</v>
      </c>
      <c r="L31" s="231">
        <v>0</v>
      </c>
      <c r="M31" s="231">
        <v>0.41119453357127439</v>
      </c>
      <c r="N31" s="231">
        <v>0.36743585702336878</v>
      </c>
      <c r="O31" s="231">
        <v>0.46062653358345113</v>
      </c>
      <c r="P31" s="231">
        <v>0.39648171604436261</v>
      </c>
      <c r="Q31" s="231">
        <v>1.771155345890767</v>
      </c>
      <c r="R31" s="231">
        <v>2.029606362108022</v>
      </c>
      <c r="S31" s="231">
        <v>2.7565564497582051</v>
      </c>
      <c r="T31" s="231">
        <v>1.9076278837290539</v>
      </c>
      <c r="U31" s="231">
        <v>1.824805005892304</v>
      </c>
      <c r="V31" s="231">
        <v>0.61768933701199191</v>
      </c>
      <c r="W31" s="231">
        <v>0</v>
      </c>
      <c r="DA31" s="73" t="s">
        <v>1152</v>
      </c>
    </row>
    <row r="32" spans="1:105" ht="12" customHeight="1" x14ac:dyDescent="0.25">
      <c r="A32" s="46" t="s">
        <v>162</v>
      </c>
      <c r="B32" s="231">
        <v>173.5059450259283</v>
      </c>
      <c r="C32" s="231">
        <v>257.24364038173769</v>
      </c>
      <c r="D32" s="231">
        <v>274.21137421507308</v>
      </c>
      <c r="E32" s="231">
        <v>397.37068700267099</v>
      </c>
      <c r="F32" s="231">
        <v>313.55240926763332</v>
      </c>
      <c r="G32" s="231">
        <v>288.87382976925011</v>
      </c>
      <c r="H32" s="231">
        <v>238.76891285696061</v>
      </c>
      <c r="I32" s="231">
        <v>256.79011707722532</v>
      </c>
      <c r="J32" s="231">
        <v>283.97893437755761</v>
      </c>
      <c r="K32" s="231">
        <v>217.038622820873</v>
      </c>
      <c r="L32" s="231">
        <v>146.0139098688274</v>
      </c>
      <c r="M32" s="231">
        <v>606.3616392486723</v>
      </c>
      <c r="N32" s="231">
        <v>613.902005759811</v>
      </c>
      <c r="O32" s="231">
        <v>673.80159512106025</v>
      </c>
      <c r="P32" s="231">
        <v>515.45611186559427</v>
      </c>
      <c r="Q32" s="231">
        <v>504.3635172189189</v>
      </c>
      <c r="R32" s="231">
        <v>498.06753804945788</v>
      </c>
      <c r="S32" s="231">
        <v>538.40098408565723</v>
      </c>
      <c r="T32" s="231">
        <v>588.22126466713996</v>
      </c>
      <c r="U32" s="231">
        <v>601.07044627604148</v>
      </c>
      <c r="V32" s="231">
        <v>436.89098882171459</v>
      </c>
      <c r="W32" s="231">
        <v>434.01492393194792</v>
      </c>
      <c r="DA32" s="73" t="s">
        <v>1153</v>
      </c>
    </row>
    <row r="33" spans="1:105" ht="12" customHeight="1" x14ac:dyDescent="0.25">
      <c r="A33" s="46" t="s">
        <v>36</v>
      </c>
      <c r="B33" s="231">
        <v>0</v>
      </c>
      <c r="C33" s="231">
        <v>0</v>
      </c>
      <c r="D33" s="231">
        <v>0</v>
      </c>
      <c r="E33" s="231">
        <v>0</v>
      </c>
      <c r="F33" s="231">
        <v>0</v>
      </c>
      <c r="G33" s="231">
        <v>0</v>
      </c>
      <c r="H33" s="231">
        <v>0</v>
      </c>
      <c r="I33" s="231">
        <v>0</v>
      </c>
      <c r="J33" s="231">
        <v>0</v>
      </c>
      <c r="K33" s="231">
        <v>0</v>
      </c>
      <c r="L33" s="231">
        <v>0</v>
      </c>
      <c r="M33" s="231">
        <v>0</v>
      </c>
      <c r="N33" s="231">
        <v>0</v>
      </c>
      <c r="O33" s="231">
        <v>0</v>
      </c>
      <c r="P33" s="231">
        <v>0</v>
      </c>
      <c r="Q33" s="231">
        <v>0</v>
      </c>
      <c r="R33" s="231">
        <v>0</v>
      </c>
      <c r="S33" s="231">
        <v>0</v>
      </c>
      <c r="T33" s="231">
        <v>0</v>
      </c>
      <c r="U33" s="231">
        <v>0</v>
      </c>
      <c r="V33" s="231">
        <v>0</v>
      </c>
      <c r="W33" s="231">
        <v>0</v>
      </c>
      <c r="DA33" s="73" t="s">
        <v>1154</v>
      </c>
    </row>
    <row r="34" spans="1:105" ht="12" customHeight="1" x14ac:dyDescent="0.25">
      <c r="A34" s="46" t="s">
        <v>73</v>
      </c>
      <c r="B34" s="231">
        <v>0</v>
      </c>
      <c r="C34" s="231">
        <v>0</v>
      </c>
      <c r="D34" s="231">
        <v>0</v>
      </c>
      <c r="E34" s="231">
        <v>0</v>
      </c>
      <c r="F34" s="231">
        <v>0</v>
      </c>
      <c r="G34" s="231">
        <v>3.173141148019321</v>
      </c>
      <c r="H34" s="231">
        <v>1.0454735850141921</v>
      </c>
      <c r="I34" s="231">
        <v>12.123561816395799</v>
      </c>
      <c r="J34" s="231">
        <v>11.99966791237523</v>
      </c>
      <c r="K34" s="231">
        <v>6.8036103262415191</v>
      </c>
      <c r="L34" s="231">
        <v>8.1969517140175814</v>
      </c>
      <c r="M34" s="231">
        <v>12.68330982628483</v>
      </c>
      <c r="N34" s="231">
        <v>11.84211585469</v>
      </c>
      <c r="O34" s="231">
        <v>25.413868595926001</v>
      </c>
      <c r="P34" s="231">
        <v>21.202227119656872</v>
      </c>
      <c r="Q34" s="231">
        <v>25.26292432061982</v>
      </c>
      <c r="R34" s="231">
        <v>33.310780060016441</v>
      </c>
      <c r="S34" s="231">
        <v>30.66360736969445</v>
      </c>
      <c r="T34" s="231">
        <v>27.863524447564838</v>
      </c>
      <c r="U34" s="231">
        <v>34.014246192913298</v>
      </c>
      <c r="V34" s="231">
        <v>34.270169857145227</v>
      </c>
      <c r="W34" s="231">
        <v>33.650038941734643</v>
      </c>
      <c r="DA34" s="73" t="s">
        <v>1155</v>
      </c>
    </row>
    <row r="35" spans="1:105" ht="12" customHeight="1" x14ac:dyDescent="0.25">
      <c r="A35" s="46" t="s">
        <v>79</v>
      </c>
      <c r="B35" s="231">
        <v>0</v>
      </c>
      <c r="C35" s="231">
        <v>0</v>
      </c>
      <c r="D35" s="231">
        <v>0</v>
      </c>
      <c r="E35" s="231">
        <v>0</v>
      </c>
      <c r="F35" s="231">
        <v>0</v>
      </c>
      <c r="G35" s="231">
        <v>0</v>
      </c>
      <c r="H35" s="231">
        <v>0</v>
      </c>
      <c r="I35" s="231">
        <v>0</v>
      </c>
      <c r="J35" s="231">
        <v>0</v>
      </c>
      <c r="K35" s="231">
        <v>0</v>
      </c>
      <c r="L35" s="231">
        <v>0</v>
      </c>
      <c r="M35" s="231">
        <v>166.96876981896779</v>
      </c>
      <c r="N35" s="231">
        <v>177.1579688590956</v>
      </c>
      <c r="O35" s="231">
        <v>227.3512602303862</v>
      </c>
      <c r="P35" s="231">
        <v>175.93231539215279</v>
      </c>
      <c r="Q35" s="231">
        <v>231.7094205490578</v>
      </c>
      <c r="R35" s="231">
        <v>266.08684052719587</v>
      </c>
      <c r="S35" s="231">
        <v>362.13961259624102</v>
      </c>
      <c r="T35" s="231">
        <v>366.59905011548568</v>
      </c>
      <c r="U35" s="231">
        <v>410.34151268265651</v>
      </c>
      <c r="V35" s="231">
        <v>280.81968083046797</v>
      </c>
      <c r="W35" s="231">
        <v>334.78192875831309</v>
      </c>
      <c r="DA35" s="73" t="s">
        <v>1156</v>
      </c>
    </row>
    <row r="36" spans="1:105" ht="12" customHeight="1" x14ac:dyDescent="0.25">
      <c r="A36" s="57" t="s">
        <v>1012</v>
      </c>
      <c r="B36" s="263">
        <v>95.166080434614543</v>
      </c>
      <c r="C36" s="263">
        <v>150.21851925267401</v>
      </c>
      <c r="D36" s="263">
        <v>157.72203582466801</v>
      </c>
      <c r="E36" s="263">
        <v>196.16428597733301</v>
      </c>
      <c r="F36" s="263">
        <v>166.14687055005291</v>
      </c>
      <c r="G36" s="263">
        <v>157.84448247229949</v>
      </c>
      <c r="H36" s="263">
        <v>149.1479101934853</v>
      </c>
      <c r="I36" s="263">
        <v>154.58778811875831</v>
      </c>
      <c r="J36" s="263">
        <v>167.38079991538649</v>
      </c>
      <c r="K36" s="263">
        <v>135.5978565859661</v>
      </c>
      <c r="L36" s="263">
        <v>125.2065340397277</v>
      </c>
      <c r="M36" s="263">
        <v>314.71415547620308</v>
      </c>
      <c r="N36" s="263">
        <v>323.73999161154637</v>
      </c>
      <c r="O36" s="263">
        <v>382.4107995107554</v>
      </c>
      <c r="P36" s="263">
        <v>299.78492948299458</v>
      </c>
      <c r="Q36" s="263">
        <v>304.64533946028939</v>
      </c>
      <c r="R36" s="263">
        <v>300.47509257733009</v>
      </c>
      <c r="S36" s="263">
        <v>342.82472081345293</v>
      </c>
      <c r="T36" s="263">
        <v>365.15640402519023</v>
      </c>
      <c r="U36" s="263">
        <v>383.77794517973928</v>
      </c>
      <c r="V36" s="263">
        <v>274.69745502710418</v>
      </c>
      <c r="W36" s="263">
        <v>283.3358077605572</v>
      </c>
      <c r="DA36" s="70" t="s">
        <v>1157</v>
      </c>
    </row>
    <row r="37" spans="1:105" ht="12" customHeight="1" x14ac:dyDescent="0.25">
      <c r="A37" s="60" t="s">
        <v>1014</v>
      </c>
      <c r="B37" s="264">
        <v>89.517458310506697</v>
      </c>
      <c r="C37" s="264">
        <v>144.80862500111729</v>
      </c>
      <c r="D37" s="264">
        <v>150.61526837434349</v>
      </c>
      <c r="E37" s="264">
        <v>190.53058846769861</v>
      </c>
      <c r="F37" s="264">
        <v>157.11248741536519</v>
      </c>
      <c r="G37" s="264">
        <v>145.90796394319091</v>
      </c>
      <c r="H37" s="264">
        <v>128.38724338807279</v>
      </c>
      <c r="I37" s="264">
        <v>136.52731161565569</v>
      </c>
      <c r="J37" s="264">
        <v>139.79404332579969</v>
      </c>
      <c r="K37" s="264">
        <v>101.396695434336</v>
      </c>
      <c r="L37" s="264">
        <v>77.403759323510911</v>
      </c>
      <c r="M37" s="264">
        <v>312.06527314260768</v>
      </c>
      <c r="N37" s="264">
        <v>321.16788579319581</v>
      </c>
      <c r="O37" s="264">
        <v>379.42781583626021</v>
      </c>
      <c r="P37" s="264">
        <v>296.47181059186732</v>
      </c>
      <c r="Q37" s="264">
        <v>300.28461616868941</v>
      </c>
      <c r="R37" s="264">
        <v>296.37922690334199</v>
      </c>
      <c r="S37" s="264">
        <v>335.49575942552411</v>
      </c>
      <c r="T37" s="264">
        <v>357.39644547345881</v>
      </c>
      <c r="U37" s="264">
        <v>376.3336166811518</v>
      </c>
      <c r="V37" s="264">
        <v>268.94979172039308</v>
      </c>
      <c r="W37" s="264">
        <v>276.20453690102391</v>
      </c>
      <c r="DA37" s="72" t="s">
        <v>1158</v>
      </c>
    </row>
    <row r="38" spans="1:105" ht="12" customHeight="1" x14ac:dyDescent="0.25">
      <c r="A38" s="59" t="s">
        <v>30</v>
      </c>
      <c r="B38" s="232">
        <v>0</v>
      </c>
      <c r="C38" s="232">
        <v>0</v>
      </c>
      <c r="D38" s="232">
        <v>13.384348727717089</v>
      </c>
      <c r="E38" s="232">
        <v>15.875493269268709</v>
      </c>
      <c r="F38" s="232">
        <v>17.3425333210688</v>
      </c>
      <c r="G38" s="232">
        <v>16.804118968699068</v>
      </c>
      <c r="H38" s="232">
        <v>18.793059209850831</v>
      </c>
      <c r="I38" s="232">
        <v>21.851933396656701</v>
      </c>
      <c r="J38" s="232">
        <v>24.534654587575119</v>
      </c>
      <c r="K38" s="232">
        <v>11.367258182979031</v>
      </c>
      <c r="L38" s="232">
        <v>14.15440528768074</v>
      </c>
      <c r="M38" s="232">
        <v>14.555004096376569</v>
      </c>
      <c r="N38" s="232">
        <v>16.6743757222292</v>
      </c>
      <c r="O38" s="232">
        <v>36.253853913357709</v>
      </c>
      <c r="P38" s="232">
        <v>29.21151548448189</v>
      </c>
      <c r="Q38" s="232">
        <v>28.942344397659301</v>
      </c>
      <c r="R38" s="232">
        <v>25.88075211938601</v>
      </c>
      <c r="S38" s="232">
        <v>36.745038645359742</v>
      </c>
      <c r="T38" s="232">
        <v>37.068216323467738</v>
      </c>
      <c r="U38" s="232">
        <v>32.746822719968222</v>
      </c>
      <c r="V38" s="232">
        <v>17.425754280644501</v>
      </c>
      <c r="W38" s="232">
        <v>23.75666654682674</v>
      </c>
      <c r="DA38" s="71" t="s">
        <v>1159</v>
      </c>
    </row>
    <row r="39" spans="1:105" ht="12" customHeight="1" x14ac:dyDescent="0.25">
      <c r="A39" s="59" t="s">
        <v>33</v>
      </c>
      <c r="B39" s="297">
        <v>13.29837223819507</v>
      </c>
      <c r="C39" s="297">
        <v>26.173068873796328</v>
      </c>
      <c r="D39" s="297">
        <v>16.742206986362401</v>
      </c>
      <c r="E39" s="297">
        <v>10.39201978457664</v>
      </c>
      <c r="F39" s="297">
        <v>7.3171326851082918</v>
      </c>
      <c r="G39" s="297">
        <v>9.0794581654238318</v>
      </c>
      <c r="H39" s="297">
        <v>9.2622164042556285</v>
      </c>
      <c r="I39" s="297">
        <v>4.9916321136793851</v>
      </c>
      <c r="J39" s="297">
        <v>5.7949108429693386</v>
      </c>
      <c r="K39" s="297">
        <v>5.0838883542486801</v>
      </c>
      <c r="L39" s="297">
        <v>5.514694817366431</v>
      </c>
      <c r="M39" s="297">
        <v>7.1327904288677502</v>
      </c>
      <c r="N39" s="297">
        <v>12.056545587929159</v>
      </c>
      <c r="O39" s="297">
        <v>11.25052751895076</v>
      </c>
      <c r="P39" s="297">
        <v>8.8120422823797409</v>
      </c>
      <c r="Q39" s="297">
        <v>2.9134273175235501</v>
      </c>
      <c r="R39" s="297">
        <v>3.6366420065144429</v>
      </c>
      <c r="S39" s="297">
        <v>4.5146375240336098</v>
      </c>
      <c r="T39" s="297">
        <v>4.1574125954639998</v>
      </c>
      <c r="U39" s="297">
        <v>4.1619812692769909</v>
      </c>
      <c r="V39" s="297">
        <v>2.7990177148293061</v>
      </c>
      <c r="W39" s="297">
        <v>3.5482728447724581</v>
      </c>
      <c r="DA39" s="122" t="s">
        <v>1160</v>
      </c>
    </row>
    <row r="40" spans="1:105" ht="12" customHeight="1" x14ac:dyDescent="0.25">
      <c r="A40" s="59" t="s">
        <v>160</v>
      </c>
      <c r="B40" s="297">
        <v>0</v>
      </c>
      <c r="C40" s="297">
        <v>0</v>
      </c>
      <c r="D40" s="297">
        <v>0</v>
      </c>
      <c r="E40" s="297">
        <v>0</v>
      </c>
      <c r="F40" s="297">
        <v>0</v>
      </c>
      <c r="G40" s="297">
        <v>0</v>
      </c>
      <c r="H40" s="297">
        <v>0</v>
      </c>
      <c r="I40" s="297">
        <v>0</v>
      </c>
      <c r="J40" s="297">
        <v>0</v>
      </c>
      <c r="K40" s="297">
        <v>0</v>
      </c>
      <c r="L40" s="297">
        <v>0</v>
      </c>
      <c r="M40" s="297">
        <v>1.200803798103429</v>
      </c>
      <c r="N40" s="297">
        <v>1.110817363888567</v>
      </c>
      <c r="O40" s="297">
        <v>1.3961327188806101</v>
      </c>
      <c r="P40" s="297">
        <v>2.1635771688755709</v>
      </c>
      <c r="Q40" s="297">
        <v>1.706311346073738</v>
      </c>
      <c r="R40" s="297">
        <v>2.106756313049575</v>
      </c>
      <c r="S40" s="297">
        <v>1.5432061877190311</v>
      </c>
      <c r="T40" s="297">
        <v>2.198062275331087</v>
      </c>
      <c r="U40" s="297">
        <v>2.2835149501482008</v>
      </c>
      <c r="V40" s="297">
        <v>1.527320836770955</v>
      </c>
      <c r="W40" s="297">
        <v>1.4791500630140479</v>
      </c>
      <c r="DA40" s="122" t="s">
        <v>1161</v>
      </c>
    </row>
    <row r="41" spans="1:105" ht="12" customHeight="1" x14ac:dyDescent="0.25">
      <c r="A41" s="59" t="s">
        <v>70</v>
      </c>
      <c r="B41" s="297">
        <v>8.4657147964076778</v>
      </c>
      <c r="C41" s="297">
        <v>13.80809509198804</v>
      </c>
      <c r="D41" s="297">
        <v>12.28151414896489</v>
      </c>
      <c r="E41" s="297">
        <v>14.159971262772279</v>
      </c>
      <c r="F41" s="297">
        <v>16.54508376325963</v>
      </c>
      <c r="G41" s="297">
        <v>14.305611900112609</v>
      </c>
      <c r="H41" s="297">
        <v>16.65745044806923</v>
      </c>
      <c r="I41" s="297">
        <v>16.05462658654438</v>
      </c>
      <c r="J41" s="297">
        <v>9.0794836926285676</v>
      </c>
      <c r="K41" s="297">
        <v>11.92062891937341</v>
      </c>
      <c r="L41" s="297">
        <v>12.81978185871526</v>
      </c>
      <c r="M41" s="297">
        <v>17.24940900185149</v>
      </c>
      <c r="N41" s="297">
        <v>15.048241024125099</v>
      </c>
      <c r="O41" s="297">
        <v>18.627945162021021</v>
      </c>
      <c r="P41" s="297">
        <v>13.26646517195956</v>
      </c>
      <c r="Q41" s="297">
        <v>13.545460318840661</v>
      </c>
      <c r="R41" s="297">
        <v>7.5640572732787597</v>
      </c>
      <c r="S41" s="297">
        <v>0.48587972509917571</v>
      </c>
      <c r="T41" s="297">
        <v>1.073875674940806</v>
      </c>
      <c r="U41" s="297">
        <v>1.5901867917340551</v>
      </c>
      <c r="V41" s="297">
        <v>1.964433817844476</v>
      </c>
      <c r="W41" s="297">
        <v>1.037828529550116</v>
      </c>
      <c r="DA41" s="122" t="s">
        <v>1162</v>
      </c>
    </row>
    <row r="42" spans="1:105" ht="12" customHeight="1" x14ac:dyDescent="0.25">
      <c r="A42" s="59" t="s">
        <v>162</v>
      </c>
      <c r="B42" s="297">
        <v>67.753371275903945</v>
      </c>
      <c r="C42" s="297">
        <v>104.8274610353329</v>
      </c>
      <c r="D42" s="297">
        <v>108.2071985112991</v>
      </c>
      <c r="E42" s="297">
        <v>150.103104151081</v>
      </c>
      <c r="F42" s="297">
        <v>115.90773764592851</v>
      </c>
      <c r="G42" s="297">
        <v>105.7187749089554</v>
      </c>
      <c r="H42" s="297">
        <v>83.674517325897099</v>
      </c>
      <c r="I42" s="297">
        <v>93.629119518775184</v>
      </c>
      <c r="J42" s="297">
        <v>100.3849942026266</v>
      </c>
      <c r="K42" s="297">
        <v>73.024919977734854</v>
      </c>
      <c r="L42" s="297">
        <v>44.914877359748473</v>
      </c>
      <c r="M42" s="297">
        <v>271.92726581740851</v>
      </c>
      <c r="N42" s="297">
        <v>276.2779060950237</v>
      </c>
      <c r="O42" s="297">
        <v>311.89935652305002</v>
      </c>
      <c r="P42" s="297">
        <v>243.01821048417051</v>
      </c>
      <c r="Q42" s="297">
        <v>253.17707278859211</v>
      </c>
      <c r="R42" s="297">
        <v>257.19101919111318</v>
      </c>
      <c r="S42" s="297">
        <v>292.20699734331248</v>
      </c>
      <c r="T42" s="297">
        <v>312.89887860425517</v>
      </c>
      <c r="U42" s="297">
        <v>335.55111095002428</v>
      </c>
      <c r="V42" s="297">
        <v>245.2332650703039</v>
      </c>
      <c r="W42" s="297">
        <v>246.38261891686051</v>
      </c>
      <c r="DA42" s="122" t="s">
        <v>1163</v>
      </c>
    </row>
    <row r="43" spans="1:105" ht="12" customHeight="1" x14ac:dyDescent="0.25">
      <c r="A43" s="60" t="s">
        <v>1021</v>
      </c>
      <c r="B43" s="264">
        <v>5.6486221241078391</v>
      </c>
      <c r="C43" s="264">
        <v>5.4098942515566986</v>
      </c>
      <c r="D43" s="264">
        <v>7.1067674503245062</v>
      </c>
      <c r="E43" s="264">
        <v>5.6336975096344162</v>
      </c>
      <c r="F43" s="264">
        <v>9.0343831346876655</v>
      </c>
      <c r="G43" s="264">
        <v>11.936518529108589</v>
      </c>
      <c r="H43" s="264">
        <v>20.76066680541248</v>
      </c>
      <c r="I43" s="264">
        <v>18.06047650310261</v>
      </c>
      <c r="J43" s="264">
        <v>27.586756589586809</v>
      </c>
      <c r="K43" s="264">
        <v>34.201161151630139</v>
      </c>
      <c r="L43" s="264">
        <v>47.80277471621681</v>
      </c>
      <c r="M43" s="264">
        <v>2.6488823335953549</v>
      </c>
      <c r="N43" s="264">
        <v>2.5721058183506411</v>
      </c>
      <c r="O43" s="264">
        <v>2.9829836744952511</v>
      </c>
      <c r="P43" s="264">
        <v>3.313118891127294</v>
      </c>
      <c r="Q43" s="264">
        <v>4.3607232916001104</v>
      </c>
      <c r="R43" s="264">
        <v>4.0958656739881016</v>
      </c>
      <c r="S43" s="264">
        <v>7.3289613879287634</v>
      </c>
      <c r="T43" s="264">
        <v>7.7599585517314402</v>
      </c>
      <c r="U43" s="264">
        <v>7.4443284985875477</v>
      </c>
      <c r="V43" s="264">
        <v>5.7476633067111047</v>
      </c>
      <c r="W43" s="264">
        <v>7.131270859533366</v>
      </c>
      <c r="DA43" s="72" t="s">
        <v>1164</v>
      </c>
    </row>
    <row r="44" spans="1:105" ht="12" customHeight="1" x14ac:dyDescent="0.25">
      <c r="A44" s="57" t="s">
        <v>1023</v>
      </c>
      <c r="B44" s="263">
        <f t="shared" ref="B44:W44" si="1">B45+B46+B57</f>
        <v>22.933290103874068</v>
      </c>
      <c r="C44" s="263">
        <f t="shared" si="1"/>
        <v>33.829675160729884</v>
      </c>
      <c r="D44" s="263">
        <f t="shared" si="1"/>
        <v>36.904206874728402</v>
      </c>
      <c r="E44" s="263">
        <f t="shared" si="1"/>
        <v>43.465312581902673</v>
      </c>
      <c r="F44" s="263">
        <f t="shared" si="1"/>
        <v>40.174721357385167</v>
      </c>
      <c r="G44" s="263">
        <f t="shared" si="1"/>
        <v>40.47330092299481</v>
      </c>
      <c r="H44" s="263">
        <f t="shared" si="1"/>
        <v>44.036845059665893</v>
      </c>
      <c r="I44" s="263">
        <f t="shared" si="1"/>
        <v>43.692352697521784</v>
      </c>
      <c r="J44" s="263">
        <f t="shared" si="1"/>
        <v>50.912292062416334</v>
      </c>
      <c r="K44" s="263">
        <f t="shared" si="1"/>
        <v>45.084112706589735</v>
      </c>
      <c r="L44" s="263">
        <f t="shared" si="1"/>
        <v>46.334798364619026</v>
      </c>
      <c r="M44" s="263">
        <f t="shared" si="1"/>
        <v>65.964002762325691</v>
      </c>
      <c r="N44" s="263">
        <f t="shared" si="1"/>
        <v>67.768560723141889</v>
      </c>
      <c r="O44" s="263">
        <f t="shared" si="1"/>
        <v>80.304650242543929</v>
      </c>
      <c r="P44" s="263">
        <f t="shared" si="1"/>
        <v>63.445687628946388</v>
      </c>
      <c r="Q44" s="263">
        <f t="shared" si="1"/>
        <v>65.38373641098373</v>
      </c>
      <c r="R44" s="263">
        <f t="shared" si="1"/>
        <v>64.351556868666506</v>
      </c>
      <c r="S44" s="263">
        <f t="shared" si="1"/>
        <v>75.501495656111658</v>
      </c>
      <c r="T44" s="263">
        <f t="shared" si="1"/>
        <v>80.511587176003971</v>
      </c>
      <c r="U44" s="263">
        <f t="shared" si="1"/>
        <v>84.346037632852969</v>
      </c>
      <c r="V44" s="263">
        <f t="shared" si="1"/>
        <v>60.322582330679396</v>
      </c>
      <c r="W44" s="263">
        <f t="shared" si="1"/>
        <v>63.203903232351891</v>
      </c>
      <c r="DA44" s="70"/>
    </row>
    <row r="45" spans="1:105" ht="12" customHeight="1" x14ac:dyDescent="0.25">
      <c r="A45" s="60" t="s">
        <v>1024</v>
      </c>
      <c r="B45" s="264">
        <v>8.7099042234195228</v>
      </c>
      <c r="C45" s="264">
        <v>15.591532080592691</v>
      </c>
      <c r="D45" s="264">
        <v>15.5729686847639</v>
      </c>
      <c r="E45" s="264">
        <v>22.45174473273811</v>
      </c>
      <c r="F45" s="264">
        <v>15.85263436400713</v>
      </c>
      <c r="G45" s="264">
        <v>13.295692557438491</v>
      </c>
      <c r="H45" s="264">
        <v>8.8278345821617918</v>
      </c>
      <c r="I45" s="264">
        <v>10.409478338172621</v>
      </c>
      <c r="J45" s="264">
        <v>9.5162817095813033</v>
      </c>
      <c r="K45" s="264">
        <v>5.5846473188252501</v>
      </c>
      <c r="L45" s="264">
        <v>2.830763562609163</v>
      </c>
      <c r="M45" s="264">
        <v>43.059836234833988</v>
      </c>
      <c r="N45" s="264">
        <v>44.408205671839617</v>
      </c>
      <c r="O45" s="264">
        <v>52.402724223414701</v>
      </c>
      <c r="P45" s="264">
        <v>39.589459268131279</v>
      </c>
      <c r="Q45" s="264">
        <v>39.144765879395443</v>
      </c>
      <c r="R45" s="264">
        <v>38.875491590409787</v>
      </c>
      <c r="S45" s="264">
        <v>41.70397164455489</v>
      </c>
      <c r="T45" s="264">
        <v>44.732236699310732</v>
      </c>
      <c r="U45" s="264">
        <v>47.764234574554948</v>
      </c>
      <c r="V45" s="264">
        <v>33.769000017215248</v>
      </c>
      <c r="W45" s="264">
        <v>33.642063290260353</v>
      </c>
      <c r="DA45" s="72" t="s">
        <v>1165</v>
      </c>
    </row>
    <row r="46" spans="1:105" ht="12" customHeight="1" x14ac:dyDescent="0.25">
      <c r="A46" s="60" t="s">
        <v>1026</v>
      </c>
      <c r="B46" s="264">
        <v>5.0127076188953499</v>
      </c>
      <c r="C46" s="264">
        <v>8.0318244765941316</v>
      </c>
      <c r="D46" s="264">
        <v>8.3578330278393302</v>
      </c>
      <c r="E46" s="264">
        <v>10.32497419923491</v>
      </c>
      <c r="F46" s="264">
        <v>8.6490146573273705</v>
      </c>
      <c r="G46" s="264">
        <v>8.136021480248866</v>
      </c>
      <c r="H46" s="264">
        <v>7.4266661822890354</v>
      </c>
      <c r="I46" s="264">
        <v>7.8137595738352958</v>
      </c>
      <c r="J46" s="264">
        <v>8.2244611731837605</v>
      </c>
      <c r="K46" s="264">
        <v>6.3228458228127593</v>
      </c>
      <c r="L46" s="264">
        <v>5.2891016327555889</v>
      </c>
      <c r="M46" s="264">
        <v>17.58370993228181</v>
      </c>
      <c r="N46" s="264">
        <v>18.116236252317488</v>
      </c>
      <c r="O46" s="264">
        <v>21.544857645493909</v>
      </c>
      <c r="P46" s="264">
        <v>17.01011017614934</v>
      </c>
      <c r="Q46" s="264">
        <v>17.686836965442492</v>
      </c>
      <c r="R46" s="264">
        <v>17.623122742527599</v>
      </c>
      <c r="S46" s="264">
        <v>20.529817426350888</v>
      </c>
      <c r="T46" s="264">
        <v>21.7077780935285</v>
      </c>
      <c r="U46" s="264">
        <v>23.140657306058539</v>
      </c>
      <c r="V46" s="264">
        <v>16.514436566573199</v>
      </c>
      <c r="W46" s="264">
        <v>17.210726568364208</v>
      </c>
      <c r="DA46" s="72" t="s">
        <v>1166</v>
      </c>
    </row>
    <row r="47" spans="1:105" ht="12" customHeight="1" x14ac:dyDescent="0.25">
      <c r="A47" s="64" t="s">
        <v>30</v>
      </c>
      <c r="B47" s="231">
        <v>0</v>
      </c>
      <c r="C47" s="231">
        <v>0</v>
      </c>
      <c r="D47" s="231">
        <v>0.66956434973396661</v>
      </c>
      <c r="E47" s="231">
        <v>0.8296580821593027</v>
      </c>
      <c r="F47" s="231">
        <v>0.92613866788905352</v>
      </c>
      <c r="G47" s="231">
        <v>0.90643693039959727</v>
      </c>
      <c r="H47" s="231">
        <v>1.0586388183854361</v>
      </c>
      <c r="I47" s="231">
        <v>1.183104212205921</v>
      </c>
      <c r="J47" s="231">
        <v>1.3701339937274439</v>
      </c>
      <c r="K47" s="231">
        <v>0.66694101471045697</v>
      </c>
      <c r="L47" s="231">
        <v>0.90836711931535508</v>
      </c>
      <c r="M47" s="231">
        <v>0.64070344756180631</v>
      </c>
      <c r="N47" s="231">
        <v>0.73142238242752766</v>
      </c>
      <c r="O47" s="231">
        <v>1.5460997248734121</v>
      </c>
      <c r="P47" s="231">
        <v>1.223130314693079</v>
      </c>
      <c r="Q47" s="231">
        <v>1.138200478687742</v>
      </c>
      <c r="R47" s="231">
        <v>0.98940727047085297</v>
      </c>
      <c r="S47" s="231">
        <v>1.3365330680579941</v>
      </c>
      <c r="T47" s="231">
        <v>1.37563801612129</v>
      </c>
      <c r="U47" s="231">
        <v>1.1579815210800339</v>
      </c>
      <c r="V47" s="231">
        <v>0.61284558113587495</v>
      </c>
      <c r="W47" s="231">
        <v>0.82612518939836599</v>
      </c>
      <c r="DA47" s="73" t="s">
        <v>1167</v>
      </c>
    </row>
    <row r="48" spans="1:105" ht="12" customHeight="1" x14ac:dyDescent="0.25">
      <c r="A48" s="64" t="s">
        <v>32</v>
      </c>
      <c r="B48" s="231">
        <v>0.45061923178419627</v>
      </c>
      <c r="C48" s="231">
        <v>0.9673544100161009</v>
      </c>
      <c r="D48" s="231">
        <v>0.77537127185631327</v>
      </c>
      <c r="E48" s="231">
        <v>0.30487492885676393</v>
      </c>
      <c r="F48" s="231">
        <v>0.21018353962518591</v>
      </c>
      <c r="G48" s="231">
        <v>0.15627698869207909</v>
      </c>
      <c r="H48" s="231">
        <v>0.1349974925533147</v>
      </c>
      <c r="I48" s="231">
        <v>0.14180773185716489</v>
      </c>
      <c r="J48" s="231">
        <v>0.13464801628189321</v>
      </c>
      <c r="K48" s="231">
        <v>0.20464840159684691</v>
      </c>
      <c r="L48" s="231">
        <v>0.1352134402557163</v>
      </c>
      <c r="M48" s="231">
        <v>0.1721157820309224</v>
      </c>
      <c r="N48" s="231">
        <v>0.16511613774509509</v>
      </c>
      <c r="O48" s="231">
        <v>0.22195315982807631</v>
      </c>
      <c r="P48" s="231">
        <v>0.58573763970133996</v>
      </c>
      <c r="Q48" s="231">
        <v>0.65437336746517405</v>
      </c>
      <c r="R48" s="231">
        <v>0.22016556460661141</v>
      </c>
      <c r="S48" s="231">
        <v>0.37581774615399832</v>
      </c>
      <c r="T48" s="231">
        <v>0.46935476484401789</v>
      </c>
      <c r="U48" s="231">
        <v>0.86529697932904115</v>
      </c>
      <c r="V48" s="231">
        <v>0.70898523158609028</v>
      </c>
      <c r="W48" s="231">
        <v>0.21059366817698899</v>
      </c>
      <c r="DA48" s="73" t="s">
        <v>1168</v>
      </c>
    </row>
    <row r="49" spans="1:105" ht="12" customHeight="1" x14ac:dyDescent="0.25">
      <c r="A49" s="64" t="s">
        <v>33</v>
      </c>
      <c r="B49" s="231">
        <v>0.67897713416570049</v>
      </c>
      <c r="C49" s="231">
        <v>1.2805526552302959</v>
      </c>
      <c r="D49" s="231">
        <v>0.84589261243059943</v>
      </c>
      <c r="E49" s="231">
        <v>0.5485034097790753</v>
      </c>
      <c r="F49" s="231">
        <v>0.39464977239041188</v>
      </c>
      <c r="G49" s="231">
        <v>0.49463998751021632</v>
      </c>
      <c r="H49" s="231">
        <v>0.52695399717736191</v>
      </c>
      <c r="I49" s="231">
        <v>0.27295003183502142</v>
      </c>
      <c r="J49" s="231">
        <v>0.32684157808646008</v>
      </c>
      <c r="K49" s="231">
        <v>0.30125561693224889</v>
      </c>
      <c r="L49" s="231">
        <v>0.35743634380291722</v>
      </c>
      <c r="M49" s="231">
        <v>0.31711124280787661</v>
      </c>
      <c r="N49" s="231">
        <v>0.53413249798881834</v>
      </c>
      <c r="O49" s="231">
        <v>0.48457795804418868</v>
      </c>
      <c r="P49" s="231">
        <v>0.372651317122836</v>
      </c>
      <c r="Q49" s="231">
        <v>0.11571687363722979</v>
      </c>
      <c r="R49" s="231">
        <v>0.14041263901529441</v>
      </c>
      <c r="S49" s="231">
        <v>0.16584841816713439</v>
      </c>
      <c r="T49" s="231">
        <v>0.1558235357492154</v>
      </c>
      <c r="U49" s="231">
        <v>0.14864148260219681</v>
      </c>
      <c r="V49" s="231">
        <v>9.941972719023015E-2</v>
      </c>
      <c r="W49" s="231">
        <v>0.1246191592355274</v>
      </c>
      <c r="DA49" s="73" t="s">
        <v>1169</v>
      </c>
    </row>
    <row r="50" spans="1:105" ht="12" customHeight="1" x14ac:dyDescent="0.25">
      <c r="A50" s="64" t="s">
        <v>160</v>
      </c>
      <c r="B50" s="231">
        <v>0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5.4400838242632643E-2</v>
      </c>
      <c r="N50" s="231">
        <v>5.0147597644097382E-2</v>
      </c>
      <c r="O50" s="231">
        <v>6.1277189412086167E-2</v>
      </c>
      <c r="P50" s="231">
        <v>9.3235185926321004E-2</v>
      </c>
      <c r="Q50" s="231">
        <v>6.906088593350701E-2</v>
      </c>
      <c r="R50" s="231">
        <v>8.2889843184536072E-2</v>
      </c>
      <c r="S50" s="231">
        <v>5.7768855802258712E-2</v>
      </c>
      <c r="T50" s="231">
        <v>8.395204561852157E-2</v>
      </c>
      <c r="U50" s="231">
        <v>8.310461262463055E-2</v>
      </c>
      <c r="V50" s="231">
        <v>5.5281339767798927E-2</v>
      </c>
      <c r="W50" s="231">
        <v>5.2937253909373733E-2</v>
      </c>
      <c r="DA50" s="73" t="s">
        <v>1170</v>
      </c>
    </row>
    <row r="51" spans="1:105" ht="12" customHeight="1" x14ac:dyDescent="0.25">
      <c r="A51" s="64" t="s">
        <v>70</v>
      </c>
      <c r="B51" s="231">
        <v>0.42701098721611502</v>
      </c>
      <c r="C51" s="231">
        <v>0.66741400412793039</v>
      </c>
      <c r="D51" s="231">
        <v>0.61301794933182785</v>
      </c>
      <c r="E51" s="231">
        <v>0.73834696095116958</v>
      </c>
      <c r="F51" s="231">
        <v>0.88157374867047356</v>
      </c>
      <c r="G51" s="231">
        <v>0.76993574436241163</v>
      </c>
      <c r="H51" s="231">
        <v>0.93623540888537315</v>
      </c>
      <c r="I51" s="231">
        <v>0.86728041826481861</v>
      </c>
      <c r="J51" s="231">
        <v>0.50590671739641258</v>
      </c>
      <c r="K51" s="231">
        <v>0.69784194561755697</v>
      </c>
      <c r="L51" s="231">
        <v>0.82087421429147689</v>
      </c>
      <c r="M51" s="231">
        <v>0.75760904046148891</v>
      </c>
      <c r="N51" s="231">
        <v>0.65861345862244247</v>
      </c>
      <c r="O51" s="231">
        <v>0.79263724035325356</v>
      </c>
      <c r="P51" s="231">
        <v>0.55424280290132022</v>
      </c>
      <c r="Q51" s="231">
        <v>0.5315021490051105</v>
      </c>
      <c r="R51" s="231">
        <v>0.28852218492811821</v>
      </c>
      <c r="S51" s="231">
        <v>1.7633396646073551E-2</v>
      </c>
      <c r="T51" s="231">
        <v>3.9763324278455497E-2</v>
      </c>
      <c r="U51" s="231">
        <v>5.6105676308873677E-2</v>
      </c>
      <c r="V51" s="231">
        <v>6.8932348464597795E-2</v>
      </c>
      <c r="W51" s="231">
        <v>3.6009091743971863E-2</v>
      </c>
      <c r="DA51" s="73" t="s">
        <v>1171</v>
      </c>
    </row>
    <row r="52" spans="1:105" ht="12" customHeight="1" x14ac:dyDescent="0.25">
      <c r="A52" s="64" t="s">
        <v>34</v>
      </c>
      <c r="B52" s="231">
        <v>5.1159864652016622E-3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8.1785432243359803E-3</v>
      </c>
      <c r="N52" s="231">
        <v>7.3081954974862796E-3</v>
      </c>
      <c r="O52" s="231">
        <v>9.1617317537498483E-3</v>
      </c>
      <c r="P52" s="231">
        <v>7.8859094360155414E-3</v>
      </c>
      <c r="Q52" s="231">
        <v>3.5227779969673488E-2</v>
      </c>
      <c r="R52" s="231">
        <v>4.0368297741512973E-2</v>
      </c>
      <c r="S52" s="231">
        <v>5.4827129823120192E-2</v>
      </c>
      <c r="T52" s="231">
        <v>3.794218023164049E-2</v>
      </c>
      <c r="U52" s="231">
        <v>3.629485656595674E-2</v>
      </c>
      <c r="V52" s="231">
        <v>1.228566658726838E-2</v>
      </c>
      <c r="W52" s="231">
        <v>0</v>
      </c>
      <c r="DA52" s="73" t="s">
        <v>1172</v>
      </c>
    </row>
    <row r="53" spans="1:105" ht="12" customHeight="1" x14ac:dyDescent="0.25">
      <c r="A53" s="64" t="s">
        <v>162</v>
      </c>
      <c r="B53" s="231">
        <v>3.4509842792641359</v>
      </c>
      <c r="C53" s="231">
        <v>5.1165034072198043</v>
      </c>
      <c r="D53" s="231">
        <v>5.4539868444866242</v>
      </c>
      <c r="E53" s="231">
        <v>7.9035908174885927</v>
      </c>
      <c r="F53" s="231">
        <v>6.2364689287522452</v>
      </c>
      <c r="G53" s="231">
        <v>5.7456189473826509</v>
      </c>
      <c r="H53" s="231">
        <v>4.7490462907379056</v>
      </c>
      <c r="I53" s="231">
        <v>5.1074829566875808</v>
      </c>
      <c r="J53" s="231">
        <v>5.6482608594920674</v>
      </c>
      <c r="K53" s="231">
        <v>4.3168369546994052</v>
      </c>
      <c r="L53" s="231">
        <v>2.9041754588634641</v>
      </c>
      <c r="M53" s="231">
        <v>12.060361875688439</v>
      </c>
      <c r="N53" s="231">
        <v>12.21033763753303</v>
      </c>
      <c r="O53" s="231">
        <v>13.40172356490951</v>
      </c>
      <c r="P53" s="231">
        <v>10.252276591634701</v>
      </c>
      <c r="Q53" s="231">
        <v>10.031648014693401</v>
      </c>
      <c r="R53" s="231">
        <v>9.9064227658805226</v>
      </c>
      <c r="S53" s="231">
        <v>10.7086436245299</v>
      </c>
      <c r="T53" s="231">
        <v>11.699554944885721</v>
      </c>
      <c r="U53" s="231">
        <v>11.95512154075713</v>
      </c>
      <c r="V53" s="231">
        <v>8.6896384671464304</v>
      </c>
      <c r="W53" s="231">
        <v>8.6324343481795243</v>
      </c>
      <c r="DA53" s="73" t="s">
        <v>1173</v>
      </c>
    </row>
    <row r="54" spans="1:105" ht="12" customHeight="1" x14ac:dyDescent="0.25">
      <c r="A54" s="64" t="s">
        <v>36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1174</v>
      </c>
    </row>
    <row r="55" spans="1:105" ht="12" customHeight="1" x14ac:dyDescent="0.25">
      <c r="A55" s="64" t="s">
        <v>73</v>
      </c>
      <c r="B55" s="231">
        <v>0</v>
      </c>
      <c r="C55" s="231">
        <v>0</v>
      </c>
      <c r="D55" s="231">
        <v>0</v>
      </c>
      <c r="E55" s="231">
        <v>0</v>
      </c>
      <c r="F55" s="231">
        <v>0</v>
      </c>
      <c r="G55" s="231">
        <v>6.3112881901910708E-2</v>
      </c>
      <c r="H55" s="231">
        <v>2.0794174549642871E-2</v>
      </c>
      <c r="I55" s="231">
        <v>0.24113422298478979</v>
      </c>
      <c r="J55" s="231">
        <v>0.23867000819948209</v>
      </c>
      <c r="K55" s="231">
        <v>0.13532188925624389</v>
      </c>
      <c r="L55" s="231">
        <v>0.16303505622665951</v>
      </c>
      <c r="M55" s="231">
        <v>0.25226745292793518</v>
      </c>
      <c r="N55" s="231">
        <v>0.23553634223687681</v>
      </c>
      <c r="O55" s="231">
        <v>0.50547467400450752</v>
      </c>
      <c r="P55" s="231">
        <v>0.42170631366198669</v>
      </c>
      <c r="Q55" s="231">
        <v>0.50247243496855565</v>
      </c>
      <c r="R55" s="231">
        <v>0.6625420143382601</v>
      </c>
      <c r="S55" s="231">
        <v>0.60989049661975581</v>
      </c>
      <c r="T55" s="231">
        <v>0.55419763754532303</v>
      </c>
      <c r="U55" s="231">
        <v>0.67653375718752717</v>
      </c>
      <c r="V55" s="231">
        <v>0.68162400664165423</v>
      </c>
      <c r="W55" s="231">
        <v>0.66928977774910625</v>
      </c>
      <c r="DA55" s="73" t="s">
        <v>1175</v>
      </c>
    </row>
    <row r="56" spans="1:105" ht="12" customHeight="1" x14ac:dyDescent="0.25">
      <c r="A56" s="64" t="s">
        <v>79</v>
      </c>
      <c r="B56" s="231">
        <v>0</v>
      </c>
      <c r="C56" s="231">
        <v>0</v>
      </c>
      <c r="D56" s="231">
        <v>0</v>
      </c>
      <c r="E56" s="231">
        <v>0</v>
      </c>
      <c r="F56" s="231">
        <v>0</v>
      </c>
      <c r="G56" s="231">
        <v>0</v>
      </c>
      <c r="H56" s="231">
        <v>0</v>
      </c>
      <c r="I56" s="231">
        <v>0</v>
      </c>
      <c r="J56" s="231">
        <v>0</v>
      </c>
      <c r="K56" s="231">
        <v>0</v>
      </c>
      <c r="L56" s="231">
        <v>0</v>
      </c>
      <c r="M56" s="231">
        <v>3.3209617093363741</v>
      </c>
      <c r="N56" s="231">
        <v>3.5236220026221181</v>
      </c>
      <c r="O56" s="231">
        <v>4.5219524023151241</v>
      </c>
      <c r="P56" s="231">
        <v>3.4992441010717492</v>
      </c>
      <c r="Q56" s="231">
        <v>4.6086349810820977</v>
      </c>
      <c r="R56" s="231">
        <v>5.2923921623618897</v>
      </c>
      <c r="S56" s="231">
        <v>7.2028546905506561</v>
      </c>
      <c r="T56" s="231">
        <v>7.2915516442543149</v>
      </c>
      <c r="U56" s="231">
        <v>8.1615768796031567</v>
      </c>
      <c r="V56" s="231">
        <v>5.5854241980532517</v>
      </c>
      <c r="W56" s="231">
        <v>6.6587180799713526</v>
      </c>
      <c r="DA56" s="73" t="s">
        <v>1176</v>
      </c>
    </row>
    <row r="57" spans="1:105" ht="12" customHeight="1" x14ac:dyDescent="0.25">
      <c r="A57" s="60" t="s">
        <v>1038</v>
      </c>
      <c r="B57" s="264">
        <v>9.2106782615591953</v>
      </c>
      <c r="C57" s="264">
        <v>10.20631860354306</v>
      </c>
      <c r="D57" s="264">
        <v>12.97340516212517</v>
      </c>
      <c r="E57" s="264">
        <v>10.688593649929651</v>
      </c>
      <c r="F57" s="264">
        <v>15.673072336050669</v>
      </c>
      <c r="G57" s="264">
        <v>19.041586885307449</v>
      </c>
      <c r="H57" s="264">
        <v>27.782344295215061</v>
      </c>
      <c r="I57" s="264">
        <v>25.46911478551387</v>
      </c>
      <c r="J57" s="264">
        <v>33.171549179651272</v>
      </c>
      <c r="K57" s="264">
        <v>33.176619564951729</v>
      </c>
      <c r="L57" s="264">
        <v>38.214933169254273</v>
      </c>
      <c r="M57" s="264">
        <v>5.320456595209893</v>
      </c>
      <c r="N57" s="264">
        <v>5.2441187989847808</v>
      </c>
      <c r="O57" s="264">
        <v>6.3570683736353084</v>
      </c>
      <c r="P57" s="264">
        <v>6.8461181846657686</v>
      </c>
      <c r="Q57" s="264">
        <v>8.5521335661457929</v>
      </c>
      <c r="R57" s="264">
        <v>7.8529425357291167</v>
      </c>
      <c r="S57" s="264">
        <v>13.267706585205881</v>
      </c>
      <c r="T57" s="264">
        <v>14.07157238316473</v>
      </c>
      <c r="U57" s="264">
        <v>13.44114575223948</v>
      </c>
      <c r="V57" s="264">
        <v>10.03914574689095</v>
      </c>
      <c r="W57" s="264">
        <v>12.35111337372733</v>
      </c>
      <c r="DA57" s="72" t="s">
        <v>1177</v>
      </c>
    </row>
    <row r="58" spans="1:105" ht="12" customHeight="1" x14ac:dyDescent="0.25">
      <c r="A58" s="132" t="s">
        <v>1040</v>
      </c>
      <c r="B58" s="318">
        <v>234.2041835765985</v>
      </c>
      <c r="C58" s="318">
        <v>234.99340498046479</v>
      </c>
      <c r="D58" s="318">
        <v>231.36104637678679</v>
      </c>
      <c r="E58" s="318">
        <v>233.9334141654532</v>
      </c>
      <c r="F58" s="318">
        <v>228.3364233579498</v>
      </c>
      <c r="G58" s="318">
        <v>216.9506409319128</v>
      </c>
      <c r="H58" s="318">
        <v>206.65018039666839</v>
      </c>
      <c r="I58" s="318">
        <v>204.9845618796399</v>
      </c>
      <c r="J58" s="318">
        <v>191.93080964835289</v>
      </c>
      <c r="K58" s="318">
        <v>170.8685083164001</v>
      </c>
      <c r="L58" s="318">
        <v>192.52642084683089</v>
      </c>
      <c r="M58" s="318">
        <v>193.70164869730539</v>
      </c>
      <c r="N58" s="318">
        <v>187.6142070315189</v>
      </c>
      <c r="O58" s="318">
        <v>186.15030840532509</v>
      </c>
      <c r="P58" s="318">
        <v>196.07934405386391</v>
      </c>
      <c r="Q58" s="318">
        <v>205.86051153405711</v>
      </c>
      <c r="R58" s="318">
        <v>200.64030727295091</v>
      </c>
      <c r="S58" s="318">
        <v>205.4268760029118</v>
      </c>
      <c r="T58" s="318">
        <v>193.7396858072193</v>
      </c>
      <c r="U58" s="318">
        <v>192.6874963774388</v>
      </c>
      <c r="V58" s="318">
        <v>186.43984346446541</v>
      </c>
      <c r="W58" s="318">
        <v>192.12229631388939</v>
      </c>
      <c r="DA58" s="139" t="s">
        <v>1178</v>
      </c>
    </row>
    <row r="59" spans="1:105" ht="12" hidden="1" customHeight="1" x14ac:dyDescent="0.25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DA59" s="94"/>
    </row>
    <row r="60" spans="1:105" ht="12" customHeight="1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DA60" s="173"/>
    </row>
    <row r="61" spans="1:105" ht="15" customHeight="1" x14ac:dyDescent="0.25">
      <c r="A61" s="34" t="s">
        <v>47</v>
      </c>
      <c r="B61" s="225">
        <v>1811.158162392421</v>
      </c>
      <c r="C61" s="225">
        <v>1838.035967368711</v>
      </c>
      <c r="D61" s="225">
        <v>1544.1992275709199</v>
      </c>
      <c r="E61" s="225">
        <v>1544.6526911828439</v>
      </c>
      <c r="F61" s="225">
        <v>1262.755962679294</v>
      </c>
      <c r="G61" s="225">
        <v>1186.142445404186</v>
      </c>
      <c r="H61" s="225">
        <v>805.06547240659825</v>
      </c>
      <c r="I61" s="225">
        <v>934.50993702866174</v>
      </c>
      <c r="J61" s="225">
        <v>1237.721111693465</v>
      </c>
      <c r="K61" s="225">
        <v>853.62964391625053</v>
      </c>
      <c r="L61" s="225">
        <v>753.14946341242228</v>
      </c>
      <c r="M61" s="225">
        <v>1837.595477065852</v>
      </c>
      <c r="N61" s="225">
        <v>1875.898134496131</v>
      </c>
      <c r="O61" s="225">
        <v>1730.9002905559421</v>
      </c>
      <c r="P61" s="225">
        <v>1918.277758731351</v>
      </c>
      <c r="Q61" s="225">
        <v>1628.473643561601</v>
      </c>
      <c r="R61" s="225">
        <v>1792.8972388836301</v>
      </c>
      <c r="S61" s="225">
        <v>1213.6339754002429</v>
      </c>
      <c r="T61" s="225">
        <v>1056.4335116614659</v>
      </c>
      <c r="U61" s="225">
        <v>1170.92151944702</v>
      </c>
      <c r="V61" s="225">
        <v>1604.968442869307</v>
      </c>
      <c r="W61" s="225">
        <v>1426.2953340133961</v>
      </c>
      <c r="DA61" s="89" t="s">
        <v>1179</v>
      </c>
    </row>
    <row r="62" spans="1:105" ht="12" customHeight="1" x14ac:dyDescent="0.25">
      <c r="A62" s="55" t="s">
        <v>92</v>
      </c>
      <c r="B62" s="261">
        <v>14.420550499979511</v>
      </c>
      <c r="C62" s="261">
        <v>13.023900400739389</v>
      </c>
      <c r="D62" s="261">
        <v>11.67335706299461</v>
      </c>
      <c r="E62" s="261">
        <v>10.668221400887539</v>
      </c>
      <c r="F62" s="261">
        <v>10.14676455328572</v>
      </c>
      <c r="G62" s="261">
        <v>10.254265085247409</v>
      </c>
      <c r="H62" s="261">
        <v>7.9005260887587854</v>
      </c>
      <c r="I62" s="261">
        <v>8.8419534661208026</v>
      </c>
      <c r="J62" s="261">
        <v>12.598967201867779</v>
      </c>
      <c r="K62" s="261">
        <v>9.3537484930404613</v>
      </c>
      <c r="L62" s="261">
        <v>8.8744798876690822</v>
      </c>
      <c r="M62" s="261">
        <v>8.7943513812811815</v>
      </c>
      <c r="N62" s="261">
        <v>8.7622668399451431</v>
      </c>
      <c r="O62" s="261">
        <v>7.9834928484356276</v>
      </c>
      <c r="P62" s="261">
        <v>9.4854037507665989</v>
      </c>
      <c r="Q62" s="261">
        <v>8.4432751991914667</v>
      </c>
      <c r="R62" s="261">
        <v>9.1586000024326975</v>
      </c>
      <c r="S62" s="261">
        <v>6.9515320866695252</v>
      </c>
      <c r="T62" s="261">
        <v>6.151019346100381</v>
      </c>
      <c r="U62" s="261">
        <v>6.5814416280663766</v>
      </c>
      <c r="V62" s="261">
        <v>8.9434961766668568</v>
      </c>
      <c r="W62" s="261">
        <v>8.2683606575141422</v>
      </c>
      <c r="DA62" s="67" t="s">
        <v>1180</v>
      </c>
    </row>
    <row r="63" spans="1:105" ht="12" customHeight="1" x14ac:dyDescent="0.25">
      <c r="A63" s="202" t="s">
        <v>93</v>
      </c>
      <c r="B63" s="226">
        <v>30.441772733434469</v>
      </c>
      <c r="C63" s="226">
        <v>27.493445281631772</v>
      </c>
      <c r="D63" s="226">
        <v>24.642449173380641</v>
      </c>
      <c r="E63" s="226">
        <v>22.520608443917698</v>
      </c>
      <c r="F63" s="226">
        <v>21.419813377528929</v>
      </c>
      <c r="G63" s="226">
        <v>21.646746930634659</v>
      </c>
      <c r="H63" s="226">
        <v>16.678005438759541</v>
      </c>
      <c r="I63" s="226">
        <v>18.665358020530139</v>
      </c>
      <c r="J63" s="226">
        <v>26.59641157498103</v>
      </c>
      <c r="K63" s="226">
        <v>19.745756989738169</v>
      </c>
      <c r="L63" s="226">
        <v>18.7340212752794</v>
      </c>
      <c r="M63" s="226">
        <v>18.564870050370651</v>
      </c>
      <c r="N63" s="226">
        <v>18.70794758555995</v>
      </c>
      <c r="O63" s="226">
        <v>17.20100190868882</v>
      </c>
      <c r="P63" s="226">
        <v>20.73855804118984</v>
      </c>
      <c r="Q63" s="226">
        <v>18.51298204541304</v>
      </c>
      <c r="R63" s="226">
        <v>19.74101768520061</v>
      </c>
      <c r="S63" s="226">
        <v>14.75860537002314</v>
      </c>
      <c r="T63" s="226">
        <v>12.984797842024999</v>
      </c>
      <c r="U63" s="226">
        <v>13.893418999520589</v>
      </c>
      <c r="V63" s="226">
        <v>19.18824920308219</v>
      </c>
      <c r="W63" s="226">
        <v>17.950977899526169</v>
      </c>
      <c r="DA63" s="174" t="s">
        <v>1181</v>
      </c>
    </row>
    <row r="64" spans="1:105" ht="12" customHeight="1" x14ac:dyDescent="0.25">
      <c r="A64" s="202" t="s">
        <v>94</v>
      </c>
      <c r="B64" s="226">
        <v>181.22340726345291</v>
      </c>
      <c r="C64" s="226">
        <v>163.6716716525624</v>
      </c>
      <c r="D64" s="226">
        <v>146.69936082965651</v>
      </c>
      <c r="E64" s="226">
        <v>134.06779662901729</v>
      </c>
      <c r="F64" s="226">
        <v>127.514635800421</v>
      </c>
      <c r="G64" s="226">
        <v>128.8655975882362</v>
      </c>
      <c r="H64" s="226">
        <v>99.286102633925267</v>
      </c>
      <c r="I64" s="226">
        <v>111.1170432777574</v>
      </c>
      <c r="J64" s="226">
        <v>158.3315258544543</v>
      </c>
      <c r="K64" s="226">
        <v>117.5487837719225</v>
      </c>
      <c r="L64" s="226">
        <v>111.5258036048389</v>
      </c>
      <c r="M64" s="226">
        <v>110.5188267251028</v>
      </c>
      <c r="N64" s="226">
        <v>109.9046956115661</v>
      </c>
      <c r="O64" s="226">
        <v>99.972611854482494</v>
      </c>
      <c r="P64" s="226">
        <v>118.6128736924958</v>
      </c>
      <c r="Q64" s="226">
        <v>105.45268833347021</v>
      </c>
      <c r="R64" s="226">
        <v>114.26572009721021</v>
      </c>
      <c r="S64" s="226">
        <v>86.649542632538029</v>
      </c>
      <c r="T64" s="226">
        <v>77.203884105084683</v>
      </c>
      <c r="U64" s="226">
        <v>82.709136280574725</v>
      </c>
      <c r="V64" s="226">
        <v>112.20161461053441</v>
      </c>
      <c r="W64" s="226">
        <v>103.5760791693901</v>
      </c>
      <c r="DA64" s="174" t="s">
        <v>1182</v>
      </c>
    </row>
    <row r="65" spans="1:105" ht="12" customHeight="1" x14ac:dyDescent="0.25">
      <c r="A65" s="202" t="s">
        <v>95</v>
      </c>
      <c r="B65" s="226">
        <v>214.47224106731019</v>
      </c>
      <c r="C65" s="226">
        <v>193.70031028898541</v>
      </c>
      <c r="D65" s="226">
        <v>173.61411064597891</v>
      </c>
      <c r="E65" s="226">
        <v>158.66504902526711</v>
      </c>
      <c r="F65" s="226">
        <v>150.90958790572009</v>
      </c>
      <c r="G65" s="226">
        <v>152.5084089774804</v>
      </c>
      <c r="H65" s="226">
        <v>117.5020007640662</v>
      </c>
      <c r="I65" s="226">
        <v>131.5035494168196</v>
      </c>
      <c r="J65" s="226">
        <v>187.38041456336629</v>
      </c>
      <c r="K65" s="226">
        <v>139.1153133637452</v>
      </c>
      <c r="L65" s="226">
        <v>131.98730449422609</v>
      </c>
      <c r="M65" s="226">
        <v>130.7955788150702</v>
      </c>
      <c r="N65" s="226">
        <v>131.80360682602549</v>
      </c>
      <c r="O65" s="226">
        <v>121.18668187505909</v>
      </c>
      <c r="P65" s="226">
        <v>145.98286558221321</v>
      </c>
      <c r="Q65" s="226">
        <v>130.43001085668561</v>
      </c>
      <c r="R65" s="226">
        <v>139.0819234138836</v>
      </c>
      <c r="S65" s="226">
        <v>103.97919978097769</v>
      </c>
      <c r="T65" s="226">
        <v>91.482145845153681</v>
      </c>
      <c r="U65" s="226">
        <v>97.883678950195886</v>
      </c>
      <c r="V65" s="226">
        <v>135.07579999498481</v>
      </c>
      <c r="W65" s="226">
        <v>126.4705079160078</v>
      </c>
      <c r="DA65" s="174" t="s">
        <v>1183</v>
      </c>
    </row>
    <row r="66" spans="1:105" ht="12" customHeight="1" x14ac:dyDescent="0.25">
      <c r="A66" s="56" t="s">
        <v>96</v>
      </c>
      <c r="B66" s="262">
        <v>69.208763806585281</v>
      </c>
      <c r="C66" s="262">
        <v>68.455542887149278</v>
      </c>
      <c r="D66" s="262">
        <v>58.579091694027632</v>
      </c>
      <c r="E66" s="262">
        <v>58.669681976857667</v>
      </c>
      <c r="F66" s="262">
        <v>48.971764463926057</v>
      </c>
      <c r="G66" s="262">
        <v>47.136967557978423</v>
      </c>
      <c r="H66" s="262">
        <v>34.715023691093648</v>
      </c>
      <c r="I66" s="262">
        <v>39.16856571290073</v>
      </c>
      <c r="J66" s="262">
        <v>54.322751936372143</v>
      </c>
      <c r="K66" s="262">
        <v>40.097380480356613</v>
      </c>
      <c r="L66" s="262">
        <v>39.322283936898557</v>
      </c>
      <c r="M66" s="262">
        <v>70.374062488042682</v>
      </c>
      <c r="N66" s="262">
        <v>72.080363451188632</v>
      </c>
      <c r="O66" s="262">
        <v>66.389069961837293</v>
      </c>
      <c r="P66" s="262">
        <v>72.498377127528755</v>
      </c>
      <c r="Q66" s="262">
        <v>60.115402457000947</v>
      </c>
      <c r="R66" s="262">
        <v>65.661803953851646</v>
      </c>
      <c r="S66" s="262">
        <v>43.156381063464188</v>
      </c>
      <c r="T66" s="262">
        <v>37.661811158839967</v>
      </c>
      <c r="U66" s="262">
        <v>41.429728053369253</v>
      </c>
      <c r="V66" s="262">
        <v>57.931747669533692</v>
      </c>
      <c r="W66" s="262">
        <v>50.38023956014878</v>
      </c>
      <c r="DA66" s="68" t="s">
        <v>1184</v>
      </c>
    </row>
    <row r="67" spans="1:105" ht="12" customHeight="1" x14ac:dyDescent="0.25">
      <c r="A67" s="37" t="s">
        <v>160</v>
      </c>
      <c r="B67" s="228">
        <v>0</v>
      </c>
      <c r="C67" s="228">
        <v>0</v>
      </c>
      <c r="D67" s="228">
        <v>0</v>
      </c>
      <c r="E67" s="228">
        <v>0</v>
      </c>
      <c r="F67" s="228">
        <v>0</v>
      </c>
      <c r="G67" s="228">
        <v>0</v>
      </c>
      <c r="H67" s="228">
        <v>0</v>
      </c>
      <c r="I67" s="228">
        <v>0</v>
      </c>
      <c r="J67" s="228">
        <v>0</v>
      </c>
      <c r="K67" s="228">
        <v>0</v>
      </c>
      <c r="L67" s="228">
        <v>0</v>
      </c>
      <c r="M67" s="228">
        <v>0.2752269912490789</v>
      </c>
      <c r="N67" s="228">
        <v>0.2577712679350842</v>
      </c>
      <c r="O67" s="228">
        <v>0.26360047042801782</v>
      </c>
      <c r="P67" s="228">
        <v>0.54995781660563758</v>
      </c>
      <c r="Q67" s="228">
        <v>0.33528204699079989</v>
      </c>
      <c r="R67" s="228">
        <v>0.44953233666936432</v>
      </c>
      <c r="S67" s="228">
        <v>0.17699060854880749</v>
      </c>
      <c r="T67" s="228">
        <v>0.20563469510622381</v>
      </c>
      <c r="U67" s="228">
        <v>0.2238541382851639</v>
      </c>
      <c r="V67" s="228">
        <v>0.28369709806526722</v>
      </c>
      <c r="W67" s="228">
        <v>0.22772186628408281</v>
      </c>
      <c r="DA67" s="69" t="s">
        <v>1185</v>
      </c>
    </row>
    <row r="68" spans="1:105" ht="12" customHeight="1" x14ac:dyDescent="0.25">
      <c r="A68" s="37" t="s">
        <v>162</v>
      </c>
      <c r="B68" s="228">
        <v>37.678683639254672</v>
      </c>
      <c r="C68" s="228">
        <v>45.095818194170221</v>
      </c>
      <c r="D68" s="228">
        <v>35.305091519271222</v>
      </c>
      <c r="E68" s="228">
        <v>42.615473196076827</v>
      </c>
      <c r="F68" s="228">
        <v>27.47587701799398</v>
      </c>
      <c r="G68" s="228">
        <v>22.095841864463608</v>
      </c>
      <c r="H68" s="228">
        <v>9.9459119394347155</v>
      </c>
      <c r="I68" s="228">
        <v>13.34017125713803</v>
      </c>
      <c r="J68" s="228">
        <v>14.453877996702641</v>
      </c>
      <c r="K68" s="228">
        <v>7.033430946013195</v>
      </c>
      <c r="L68" s="228">
        <v>3.3658586972263391</v>
      </c>
      <c r="M68" s="228">
        <v>63.855378369261928</v>
      </c>
      <c r="N68" s="228">
        <v>65.684630441586293</v>
      </c>
      <c r="O68" s="228">
        <v>60.333665580474232</v>
      </c>
      <c r="P68" s="228">
        <v>63.288028164111893</v>
      </c>
      <c r="Q68" s="228">
        <v>50.968535153062163</v>
      </c>
      <c r="R68" s="228">
        <v>56.224835086041978</v>
      </c>
      <c r="S68" s="228">
        <v>34.335441421325477</v>
      </c>
      <c r="T68" s="228">
        <v>29.99066962114135</v>
      </c>
      <c r="U68" s="228">
        <v>33.701226470370543</v>
      </c>
      <c r="V68" s="228">
        <v>46.669135295015217</v>
      </c>
      <c r="W68" s="228">
        <v>38.862284099804747</v>
      </c>
      <c r="DA68" s="69" t="s">
        <v>1186</v>
      </c>
    </row>
    <row r="69" spans="1:105" ht="12" customHeight="1" x14ac:dyDescent="0.25">
      <c r="A69" s="37" t="s">
        <v>97</v>
      </c>
      <c r="B69" s="228">
        <v>0</v>
      </c>
      <c r="C69" s="228">
        <v>0</v>
      </c>
      <c r="D69" s="228">
        <v>0</v>
      </c>
      <c r="E69" s="228">
        <v>0</v>
      </c>
      <c r="F69" s="228">
        <v>0</v>
      </c>
      <c r="G69" s="228">
        <v>0</v>
      </c>
      <c r="H69" s="228">
        <v>0</v>
      </c>
      <c r="I69" s="228">
        <v>0</v>
      </c>
      <c r="J69" s="228">
        <v>0</v>
      </c>
      <c r="K69" s="228">
        <v>0</v>
      </c>
      <c r="L69" s="228">
        <v>0</v>
      </c>
      <c r="M69" s="228">
        <v>0</v>
      </c>
      <c r="N69" s="228">
        <v>0</v>
      </c>
      <c r="O69" s="228">
        <v>0</v>
      </c>
      <c r="P69" s="228">
        <v>0</v>
      </c>
      <c r="Q69" s="228">
        <v>0</v>
      </c>
      <c r="R69" s="228">
        <v>0</v>
      </c>
      <c r="S69" s="228">
        <v>0</v>
      </c>
      <c r="T69" s="228">
        <v>0</v>
      </c>
      <c r="U69" s="228">
        <v>0</v>
      </c>
      <c r="V69" s="228">
        <v>0</v>
      </c>
      <c r="W69" s="228">
        <v>0</v>
      </c>
      <c r="DA69" s="69" t="s">
        <v>1187</v>
      </c>
    </row>
    <row r="70" spans="1:105" ht="12" customHeight="1" x14ac:dyDescent="0.25">
      <c r="A70" s="37" t="s">
        <v>78</v>
      </c>
      <c r="B70" s="228">
        <v>0</v>
      </c>
      <c r="C70" s="228">
        <v>0</v>
      </c>
      <c r="D70" s="228">
        <v>0</v>
      </c>
      <c r="E70" s="228">
        <v>0</v>
      </c>
      <c r="F70" s="228">
        <v>0</v>
      </c>
      <c r="G70" s="228">
        <v>0</v>
      </c>
      <c r="H70" s="228">
        <v>0</v>
      </c>
      <c r="I70" s="228">
        <v>0</v>
      </c>
      <c r="J70" s="228">
        <v>0</v>
      </c>
      <c r="K70" s="228">
        <v>0</v>
      </c>
      <c r="L70" s="228">
        <v>0</v>
      </c>
      <c r="M70" s="228">
        <v>0</v>
      </c>
      <c r="N70" s="228">
        <v>0</v>
      </c>
      <c r="O70" s="228">
        <v>0</v>
      </c>
      <c r="P70" s="228">
        <v>0</v>
      </c>
      <c r="Q70" s="228">
        <v>0</v>
      </c>
      <c r="R70" s="228">
        <v>0</v>
      </c>
      <c r="S70" s="228">
        <v>0</v>
      </c>
      <c r="T70" s="228">
        <v>0</v>
      </c>
      <c r="U70" s="228">
        <v>0</v>
      </c>
      <c r="V70" s="228">
        <v>0</v>
      </c>
      <c r="W70" s="228">
        <v>0</v>
      </c>
      <c r="DA70" s="69" t="s">
        <v>1188</v>
      </c>
    </row>
    <row r="71" spans="1:105" ht="12" customHeight="1" x14ac:dyDescent="0.25">
      <c r="A71" s="37" t="s">
        <v>38</v>
      </c>
      <c r="B71" s="228">
        <v>31.53008016733061</v>
      </c>
      <c r="C71" s="228">
        <v>23.359724692979061</v>
      </c>
      <c r="D71" s="228">
        <v>23.27400017475642</v>
      </c>
      <c r="E71" s="228">
        <v>16.05420878078084</v>
      </c>
      <c r="F71" s="228">
        <v>21.49588744593208</v>
      </c>
      <c r="G71" s="228">
        <v>25.041125693514811</v>
      </c>
      <c r="H71" s="228">
        <v>24.76911175165894</v>
      </c>
      <c r="I71" s="228">
        <v>25.828394455762702</v>
      </c>
      <c r="J71" s="228">
        <v>39.868873939669513</v>
      </c>
      <c r="K71" s="228">
        <v>33.063949534343408</v>
      </c>
      <c r="L71" s="228">
        <v>35.956425239672221</v>
      </c>
      <c r="M71" s="228">
        <v>6.2434571275316628</v>
      </c>
      <c r="N71" s="228">
        <v>6.1379617416672581</v>
      </c>
      <c r="O71" s="228">
        <v>5.7918039109350508</v>
      </c>
      <c r="P71" s="228">
        <v>8.6603911468112251</v>
      </c>
      <c r="Q71" s="228">
        <v>8.8115852569479909</v>
      </c>
      <c r="R71" s="228">
        <v>8.9874365311403093</v>
      </c>
      <c r="S71" s="228">
        <v>8.6439490335898963</v>
      </c>
      <c r="T71" s="228">
        <v>7.4655068425923963</v>
      </c>
      <c r="U71" s="228">
        <v>7.5046474447135489</v>
      </c>
      <c r="V71" s="228">
        <v>10.978915276453201</v>
      </c>
      <c r="W71" s="228">
        <v>11.29023359405994</v>
      </c>
      <c r="DA71" s="69" t="s">
        <v>1189</v>
      </c>
    </row>
    <row r="72" spans="1:105" ht="12" customHeight="1" x14ac:dyDescent="0.25">
      <c r="A72" s="57" t="s">
        <v>1053</v>
      </c>
      <c r="B72" s="263">
        <f t="shared" ref="B72:W72" si="2">B73+B84</f>
        <v>858.50042800525534</v>
      </c>
      <c r="C72" s="263">
        <f t="shared" si="2"/>
        <v>919.56816285209277</v>
      </c>
      <c r="D72" s="263">
        <f t="shared" si="2"/>
        <v>750.09388756534361</v>
      </c>
      <c r="E72" s="263">
        <f t="shared" si="2"/>
        <v>775.74417366502462</v>
      </c>
      <c r="F72" s="263">
        <f t="shared" si="2"/>
        <v>593.48504794943119</v>
      </c>
      <c r="G72" s="263">
        <f t="shared" si="2"/>
        <v>535.37037302140686</v>
      </c>
      <c r="H72" s="263">
        <f t="shared" si="2"/>
        <v>331.39054180343913</v>
      </c>
      <c r="I72" s="263">
        <f t="shared" si="2"/>
        <v>396.56190895883668</v>
      </c>
      <c r="J72" s="263">
        <f t="shared" si="2"/>
        <v>494.78839744128737</v>
      </c>
      <c r="K72" s="263">
        <f t="shared" si="2"/>
        <v>315.48598978832484</v>
      </c>
      <c r="L72" s="263">
        <f t="shared" si="2"/>
        <v>249.23790414992527</v>
      </c>
      <c r="M72" s="263">
        <f t="shared" si="2"/>
        <v>1038.8573303611017</v>
      </c>
      <c r="N72" s="263">
        <f t="shared" si="2"/>
        <v>1064.3370483938436</v>
      </c>
      <c r="O72" s="263">
        <f t="shared" si="2"/>
        <v>985.64006180810543</v>
      </c>
      <c r="P72" s="263">
        <f t="shared" si="2"/>
        <v>1074.9738581853851</v>
      </c>
      <c r="Q72" s="263">
        <f t="shared" si="2"/>
        <v>908.93903850481991</v>
      </c>
      <c r="R72" s="263">
        <f t="shared" si="2"/>
        <v>1010.5866489039803</v>
      </c>
      <c r="S72" s="263">
        <f t="shared" si="2"/>
        <v>671.15403802653987</v>
      </c>
      <c r="T72" s="263">
        <f t="shared" si="2"/>
        <v>581.10907352259278</v>
      </c>
      <c r="U72" s="263">
        <f t="shared" si="2"/>
        <v>653.20074701553131</v>
      </c>
      <c r="V72" s="263">
        <f t="shared" si="2"/>
        <v>887.55639999520963</v>
      </c>
      <c r="W72" s="263">
        <f t="shared" si="2"/>
        <v>785.1728297218051</v>
      </c>
      <c r="DA72" s="70"/>
    </row>
    <row r="73" spans="1:105" ht="12" customHeight="1" x14ac:dyDescent="0.25">
      <c r="A73" s="60" t="s">
        <v>1054</v>
      </c>
      <c r="B73" s="264">
        <v>857.69995882653473</v>
      </c>
      <c r="C73" s="264">
        <v>918.84522021148177</v>
      </c>
      <c r="D73" s="264">
        <v>749.44591212632406</v>
      </c>
      <c r="E73" s="264">
        <v>775.15199222068998</v>
      </c>
      <c r="F73" s="264">
        <v>592.92181201134053</v>
      </c>
      <c r="G73" s="264">
        <v>534.80116984492736</v>
      </c>
      <c r="H73" s="264">
        <v>330.95199213574517</v>
      </c>
      <c r="I73" s="264">
        <v>396.07110167451549</v>
      </c>
      <c r="J73" s="264">
        <v>494.08904238346059</v>
      </c>
      <c r="K73" s="264">
        <v>314.96677331498739</v>
      </c>
      <c r="L73" s="264">
        <v>248.74529135908449</v>
      </c>
      <c r="M73" s="264">
        <v>1038.3691654170821</v>
      </c>
      <c r="N73" s="264">
        <v>1063.8451212130419</v>
      </c>
      <c r="O73" s="264">
        <v>985.18775990073664</v>
      </c>
      <c r="P73" s="264">
        <v>1074.42902431372</v>
      </c>
      <c r="Q73" s="264">
        <v>908.45223796060304</v>
      </c>
      <c r="R73" s="264">
        <v>1010.0675570510861</v>
      </c>
      <c r="S73" s="264">
        <v>670.76595915797157</v>
      </c>
      <c r="T73" s="264">
        <v>580.76763708406884</v>
      </c>
      <c r="U73" s="264">
        <v>652.83541830115087</v>
      </c>
      <c r="V73" s="264">
        <v>887.0522725652786</v>
      </c>
      <c r="W73" s="264">
        <v>784.70080712764502</v>
      </c>
      <c r="DA73" s="72" t="s">
        <v>1190</v>
      </c>
    </row>
    <row r="74" spans="1:105" ht="12" customHeight="1" x14ac:dyDescent="0.25">
      <c r="A74" s="64" t="s">
        <v>30</v>
      </c>
      <c r="B74" s="231">
        <v>0</v>
      </c>
      <c r="C74" s="231">
        <v>0</v>
      </c>
      <c r="D74" s="231">
        <v>60.039757092798453</v>
      </c>
      <c r="E74" s="231">
        <v>62.28694646960335</v>
      </c>
      <c r="F74" s="231">
        <v>63.490216966314222</v>
      </c>
      <c r="G74" s="231">
        <v>59.582380890361357</v>
      </c>
      <c r="H74" s="231">
        <v>47.17576060338078</v>
      </c>
      <c r="I74" s="231">
        <v>59.970285020448223</v>
      </c>
      <c r="J74" s="231">
        <v>82.311555570972274</v>
      </c>
      <c r="K74" s="231">
        <v>33.22305576974005</v>
      </c>
      <c r="L74" s="231">
        <v>42.720306669053478</v>
      </c>
      <c r="M74" s="231">
        <v>37.72409140090474</v>
      </c>
      <c r="N74" s="231">
        <v>42.939983514479529</v>
      </c>
      <c r="O74" s="231">
        <v>70.67988927210834</v>
      </c>
      <c r="P74" s="231">
        <v>77.910476618551527</v>
      </c>
      <c r="Q74" s="231">
        <v>58.936893994933662</v>
      </c>
      <c r="R74" s="231">
        <v>56.977446429267488</v>
      </c>
      <c r="S74" s="231">
        <v>43.700267156412309</v>
      </c>
      <c r="T74" s="231">
        <v>36.677836193708721</v>
      </c>
      <c r="U74" s="231">
        <v>32.489514930115547</v>
      </c>
      <c r="V74" s="231">
        <v>33.1597000157821</v>
      </c>
      <c r="W74" s="231">
        <v>37.91638002957086</v>
      </c>
      <c r="DA74" s="73" t="s">
        <v>1191</v>
      </c>
    </row>
    <row r="75" spans="1:105" ht="12" customHeight="1" x14ac:dyDescent="0.25">
      <c r="A75" s="64" t="s">
        <v>32</v>
      </c>
      <c r="B75" s="231">
        <v>77.103259541980208</v>
      </c>
      <c r="C75" s="231">
        <v>110.6658864973983</v>
      </c>
      <c r="D75" s="231">
        <v>69.527451450310735</v>
      </c>
      <c r="E75" s="231">
        <v>22.888619760325749</v>
      </c>
      <c r="F75" s="231">
        <v>14.408855818499919</v>
      </c>
      <c r="G75" s="231">
        <v>10.272479807883929</v>
      </c>
      <c r="H75" s="231">
        <v>6.0158472182843514</v>
      </c>
      <c r="I75" s="231">
        <v>7.1880820048143796</v>
      </c>
      <c r="J75" s="231">
        <v>8.0890538629413484</v>
      </c>
      <c r="K75" s="231">
        <v>10.19437267985672</v>
      </c>
      <c r="L75" s="231">
        <v>6.359058480513518</v>
      </c>
      <c r="M75" s="231">
        <v>10.13403551609011</v>
      </c>
      <c r="N75" s="231">
        <v>9.6935565592312614</v>
      </c>
      <c r="O75" s="231">
        <v>10.146580138307341</v>
      </c>
      <c r="P75" s="231">
        <v>37.310087187241422</v>
      </c>
      <c r="Q75" s="231">
        <v>33.883954991713964</v>
      </c>
      <c r="R75" s="231">
        <v>12.678774491896339</v>
      </c>
      <c r="S75" s="231">
        <v>12.288013145019949</v>
      </c>
      <c r="T75" s="231">
        <v>12.51413306403399</v>
      </c>
      <c r="U75" s="231">
        <v>24.27765781847199</v>
      </c>
      <c r="V75" s="231">
        <v>38.244448603936682</v>
      </c>
      <c r="W75" s="231">
        <v>9.6655442260938393</v>
      </c>
      <c r="DA75" s="73" t="s">
        <v>1192</v>
      </c>
    </row>
    <row r="76" spans="1:105" ht="12" customHeight="1" x14ac:dyDescent="0.25">
      <c r="A76" s="64" t="s">
        <v>33</v>
      </c>
      <c r="B76" s="231">
        <v>116.1764667508005</v>
      </c>
      <c r="C76" s="231">
        <v>146.49594122933641</v>
      </c>
      <c r="D76" s="231">
        <v>75.851091828746291</v>
      </c>
      <c r="E76" s="231">
        <v>41.179135426953188</v>
      </c>
      <c r="F76" s="231">
        <v>27.054695526194589</v>
      </c>
      <c r="G76" s="231">
        <v>32.513931362488528</v>
      </c>
      <c r="H76" s="231">
        <v>23.482471252799691</v>
      </c>
      <c r="I76" s="231">
        <v>13.83554469387488</v>
      </c>
      <c r="J76" s="231">
        <v>19.6351881208194</v>
      </c>
      <c r="K76" s="231">
        <v>15.00677262536127</v>
      </c>
      <c r="L76" s="231">
        <v>16.810152962642299</v>
      </c>
      <c r="M76" s="231">
        <v>18.671248849156289</v>
      </c>
      <c r="N76" s="231">
        <v>31.357586545364171</v>
      </c>
      <c r="O76" s="231">
        <v>22.152462656360591</v>
      </c>
      <c r="P76" s="231">
        <v>23.719303857877382</v>
      </c>
      <c r="Q76" s="231">
        <v>5.9919084929971911</v>
      </c>
      <c r="R76" s="231">
        <v>8.08600649728265</v>
      </c>
      <c r="S76" s="231">
        <v>5.4227017307570859</v>
      </c>
      <c r="T76" s="231">
        <v>4.1546322886952858</v>
      </c>
      <c r="U76" s="231">
        <v>4.1704375936278932</v>
      </c>
      <c r="V76" s="231">
        <v>5.3589607510251929</v>
      </c>
      <c r="W76" s="231">
        <v>5.7196021392120571</v>
      </c>
      <c r="DA76" s="73" t="s">
        <v>1193</v>
      </c>
    </row>
    <row r="77" spans="1:105" ht="12" customHeight="1" x14ac:dyDescent="0.25">
      <c r="A77" s="64" t="s">
        <v>160</v>
      </c>
      <c r="B77" s="231">
        <v>0</v>
      </c>
      <c r="C77" s="231">
        <v>0</v>
      </c>
      <c r="D77" s="231">
        <v>0</v>
      </c>
      <c r="E77" s="231">
        <v>0</v>
      </c>
      <c r="F77" s="231">
        <v>0</v>
      </c>
      <c r="G77" s="231">
        <v>0</v>
      </c>
      <c r="H77" s="231">
        <v>0</v>
      </c>
      <c r="I77" s="231">
        <v>0</v>
      </c>
      <c r="J77" s="231">
        <v>0</v>
      </c>
      <c r="K77" s="231">
        <v>0</v>
      </c>
      <c r="L77" s="231">
        <v>0</v>
      </c>
      <c r="M77" s="231">
        <v>3.2030765589925112</v>
      </c>
      <c r="N77" s="231">
        <v>2.9440403628086349</v>
      </c>
      <c r="O77" s="231">
        <v>2.8012843498221769</v>
      </c>
      <c r="P77" s="231">
        <v>5.9388584240606441</v>
      </c>
      <c r="Q77" s="231">
        <v>3.576025656000406</v>
      </c>
      <c r="R77" s="231">
        <v>4.7734150946047844</v>
      </c>
      <c r="S77" s="231">
        <v>1.888852952622512</v>
      </c>
      <c r="T77" s="231">
        <v>2.2383645561096541</v>
      </c>
      <c r="U77" s="231">
        <v>2.3316680823292621</v>
      </c>
      <c r="V77" s="231">
        <v>2.9820146645038039</v>
      </c>
      <c r="W77" s="231">
        <v>2.429642701503214</v>
      </c>
      <c r="DA77" s="73" t="s">
        <v>1194</v>
      </c>
    </row>
    <row r="78" spans="1:105" ht="12" customHeight="1" x14ac:dyDescent="0.25">
      <c r="A78" s="64" t="s">
        <v>70</v>
      </c>
      <c r="B78" s="231">
        <v>73.063767927172577</v>
      </c>
      <c r="C78" s="231">
        <v>76.352536012490347</v>
      </c>
      <c r="D78" s="231">
        <v>54.969247968521657</v>
      </c>
      <c r="E78" s="231">
        <v>55.431723768743339</v>
      </c>
      <c r="F78" s="231">
        <v>60.435127606183052</v>
      </c>
      <c r="G78" s="231">
        <v>50.609814365663112</v>
      </c>
      <c r="H78" s="231">
        <v>41.721139212848954</v>
      </c>
      <c r="I78" s="231">
        <v>43.961515257408408</v>
      </c>
      <c r="J78" s="231">
        <v>30.392625154431929</v>
      </c>
      <c r="K78" s="231">
        <v>34.762357339473553</v>
      </c>
      <c r="L78" s="231">
        <v>38.605534508648113</v>
      </c>
      <c r="M78" s="231">
        <v>44.607396444146552</v>
      </c>
      <c r="N78" s="231">
        <v>38.665553222202917</v>
      </c>
      <c r="O78" s="231">
        <v>36.235380861803371</v>
      </c>
      <c r="P78" s="231">
        <v>35.303941385247491</v>
      </c>
      <c r="Q78" s="231">
        <v>27.521589035096039</v>
      </c>
      <c r="R78" s="231">
        <v>16.615258272332809</v>
      </c>
      <c r="S78" s="231">
        <v>0.57655449215938337</v>
      </c>
      <c r="T78" s="231">
        <v>1.060186384289282</v>
      </c>
      <c r="U78" s="231">
        <v>1.5741582874321161</v>
      </c>
      <c r="V78" s="231">
        <v>3.7297747863872388</v>
      </c>
      <c r="W78" s="231">
        <v>1.652696739677479</v>
      </c>
      <c r="DA78" s="73" t="s">
        <v>1195</v>
      </c>
    </row>
    <row r="79" spans="1:105" ht="12" customHeight="1" x14ac:dyDescent="0.25">
      <c r="A79" s="64" t="s">
        <v>34</v>
      </c>
      <c r="B79" s="231">
        <v>0.87537149863281938</v>
      </c>
      <c r="C79" s="231">
        <v>0</v>
      </c>
      <c r="D79" s="231">
        <v>0</v>
      </c>
      <c r="E79" s="231">
        <v>0</v>
      </c>
      <c r="F79" s="231">
        <v>0</v>
      </c>
      <c r="G79" s="231">
        <v>0</v>
      </c>
      <c r="H79" s="231">
        <v>0</v>
      </c>
      <c r="I79" s="231">
        <v>0</v>
      </c>
      <c r="J79" s="231">
        <v>0</v>
      </c>
      <c r="K79" s="231">
        <v>0</v>
      </c>
      <c r="L79" s="231">
        <v>0</v>
      </c>
      <c r="M79" s="231">
        <v>0.48154589037284412</v>
      </c>
      <c r="N79" s="231">
        <v>0.42904592711687822</v>
      </c>
      <c r="O79" s="231">
        <v>0.41882821365149442</v>
      </c>
      <c r="P79" s="231">
        <v>0.50231357636236351</v>
      </c>
      <c r="Q79" s="231">
        <v>1.8241214729967541</v>
      </c>
      <c r="R79" s="231">
        <v>2.324707520001525</v>
      </c>
      <c r="S79" s="231">
        <v>1.7926681186953539</v>
      </c>
      <c r="T79" s="231">
        <v>1.0116302799570069</v>
      </c>
      <c r="U79" s="231">
        <v>1.0183256492609889</v>
      </c>
      <c r="V79" s="231">
        <v>0.66474986696104432</v>
      </c>
      <c r="W79" s="231">
        <v>0</v>
      </c>
      <c r="DA79" s="73" t="s">
        <v>1196</v>
      </c>
    </row>
    <row r="80" spans="1:105" ht="12" customHeight="1" x14ac:dyDescent="0.25">
      <c r="A80" s="64" t="s">
        <v>162</v>
      </c>
      <c r="B80" s="231">
        <v>590.4810931079486</v>
      </c>
      <c r="C80" s="231">
        <v>585.33085647225676</v>
      </c>
      <c r="D80" s="231">
        <v>489.05836378594688</v>
      </c>
      <c r="E80" s="231">
        <v>593.3655667950643</v>
      </c>
      <c r="F80" s="231">
        <v>427.53291609414867</v>
      </c>
      <c r="G80" s="231">
        <v>377.67399483923577</v>
      </c>
      <c r="H80" s="231">
        <v>211.63013014005611</v>
      </c>
      <c r="I80" s="231">
        <v>258.89283926944933</v>
      </c>
      <c r="J80" s="231">
        <v>339.32238725836157</v>
      </c>
      <c r="K80" s="231">
        <v>215.0392789340093</v>
      </c>
      <c r="L80" s="231">
        <v>136.582735752145</v>
      </c>
      <c r="M80" s="231">
        <v>710.10417605497412</v>
      </c>
      <c r="N80" s="231">
        <v>716.83846359985876</v>
      </c>
      <c r="O80" s="231">
        <v>612.65927571442035</v>
      </c>
      <c r="P80" s="231">
        <v>651.05948042871171</v>
      </c>
      <c r="Q80" s="231">
        <v>519.44643031438466</v>
      </c>
      <c r="R80" s="231">
        <v>570.48567288172308</v>
      </c>
      <c r="S80" s="231">
        <v>350.13767968699642</v>
      </c>
      <c r="T80" s="231">
        <v>311.93842768152888</v>
      </c>
      <c r="U80" s="231">
        <v>335.42512787898761</v>
      </c>
      <c r="V80" s="231">
        <v>467.36964215279892</v>
      </c>
      <c r="W80" s="231">
        <v>396.1998320911423</v>
      </c>
      <c r="DA80" s="73" t="s">
        <v>1197</v>
      </c>
    </row>
    <row r="81" spans="1:105" ht="12" customHeight="1" x14ac:dyDescent="0.25">
      <c r="A81" s="64" t="s">
        <v>36</v>
      </c>
      <c r="B81" s="231">
        <v>0</v>
      </c>
      <c r="C81" s="231">
        <v>0</v>
      </c>
      <c r="D81" s="231">
        <v>0</v>
      </c>
      <c r="E81" s="231">
        <v>0</v>
      </c>
      <c r="F81" s="231">
        <v>0</v>
      </c>
      <c r="G81" s="231">
        <v>0</v>
      </c>
      <c r="H81" s="231">
        <v>0</v>
      </c>
      <c r="I81" s="231">
        <v>0</v>
      </c>
      <c r="J81" s="231">
        <v>0</v>
      </c>
      <c r="K81" s="231">
        <v>0</v>
      </c>
      <c r="L81" s="231">
        <v>0</v>
      </c>
      <c r="M81" s="231">
        <v>0</v>
      </c>
      <c r="N81" s="231">
        <v>0</v>
      </c>
      <c r="O81" s="231">
        <v>0</v>
      </c>
      <c r="P81" s="231">
        <v>0</v>
      </c>
      <c r="Q81" s="231">
        <v>0</v>
      </c>
      <c r="R81" s="231">
        <v>0</v>
      </c>
      <c r="S81" s="231">
        <v>0</v>
      </c>
      <c r="T81" s="231">
        <v>0</v>
      </c>
      <c r="U81" s="231">
        <v>0</v>
      </c>
      <c r="V81" s="231">
        <v>0</v>
      </c>
      <c r="W81" s="231">
        <v>0</v>
      </c>
      <c r="DA81" s="73" t="s">
        <v>1198</v>
      </c>
    </row>
    <row r="82" spans="1:105" ht="12" customHeight="1" x14ac:dyDescent="0.25">
      <c r="A82" s="64" t="s">
        <v>73</v>
      </c>
      <c r="B82" s="231">
        <v>0</v>
      </c>
      <c r="C82" s="231">
        <v>0</v>
      </c>
      <c r="D82" s="231">
        <v>0</v>
      </c>
      <c r="E82" s="231">
        <v>0</v>
      </c>
      <c r="F82" s="231">
        <v>0</v>
      </c>
      <c r="G82" s="231">
        <v>4.1485685792946274</v>
      </c>
      <c r="H82" s="231">
        <v>0.92664370837543153</v>
      </c>
      <c r="I82" s="231">
        <v>12.22283542852032</v>
      </c>
      <c r="J82" s="231">
        <v>14.338232415934099</v>
      </c>
      <c r="K82" s="231">
        <v>6.7409359665465614</v>
      </c>
      <c r="L82" s="231">
        <v>7.6675029860820869</v>
      </c>
      <c r="M82" s="231">
        <v>14.853299897077321</v>
      </c>
      <c r="N82" s="231">
        <v>13.827751099364839</v>
      </c>
      <c r="O82" s="231">
        <v>23.10775522026486</v>
      </c>
      <c r="P82" s="231">
        <v>26.841660643418269</v>
      </c>
      <c r="Q82" s="231">
        <v>26.018408171169309</v>
      </c>
      <c r="R82" s="231">
        <v>38.15410827851732</v>
      </c>
      <c r="S82" s="231">
        <v>19.941427769659811</v>
      </c>
      <c r="T82" s="231">
        <v>14.77624922444387</v>
      </c>
      <c r="U82" s="231">
        <v>18.981523629470921</v>
      </c>
      <c r="V82" s="231">
        <v>36.741161958329293</v>
      </c>
      <c r="W82" s="231">
        <v>30.71815977615115</v>
      </c>
      <c r="DA82" s="73" t="s">
        <v>1199</v>
      </c>
    </row>
    <row r="83" spans="1:105" ht="12" customHeight="1" x14ac:dyDescent="0.25">
      <c r="A83" s="64" t="s">
        <v>79</v>
      </c>
      <c r="B83" s="231">
        <v>0</v>
      </c>
      <c r="C83" s="231">
        <v>0</v>
      </c>
      <c r="D83" s="231">
        <v>0</v>
      </c>
      <c r="E83" s="231">
        <v>0</v>
      </c>
      <c r="F83" s="231">
        <v>0</v>
      </c>
      <c r="G83" s="231">
        <v>0</v>
      </c>
      <c r="H83" s="231">
        <v>0</v>
      </c>
      <c r="I83" s="231">
        <v>0</v>
      </c>
      <c r="J83" s="231">
        <v>0</v>
      </c>
      <c r="K83" s="231">
        <v>0</v>
      </c>
      <c r="L83" s="231">
        <v>0</v>
      </c>
      <c r="M83" s="231">
        <v>198.59029480536719</v>
      </c>
      <c r="N83" s="231">
        <v>207.14914038261489</v>
      </c>
      <c r="O83" s="231">
        <v>206.98630347399799</v>
      </c>
      <c r="P83" s="231">
        <v>215.84290219224891</v>
      </c>
      <c r="Q83" s="231">
        <v>231.2529058313111</v>
      </c>
      <c r="R83" s="231">
        <v>299.9721675854604</v>
      </c>
      <c r="S83" s="231">
        <v>235.0177941056487</v>
      </c>
      <c r="T83" s="231">
        <v>196.3961774113022</v>
      </c>
      <c r="U83" s="231">
        <v>232.56700443145459</v>
      </c>
      <c r="V83" s="231">
        <v>298.80181976555428</v>
      </c>
      <c r="W83" s="231">
        <v>300.39894942429419</v>
      </c>
      <c r="DA83" s="73" t="s">
        <v>1200</v>
      </c>
    </row>
    <row r="84" spans="1:105" ht="12" customHeight="1" x14ac:dyDescent="0.25">
      <c r="A84" s="60" t="s">
        <v>1066</v>
      </c>
      <c r="B84" s="264">
        <v>0.80046917872065315</v>
      </c>
      <c r="C84" s="264">
        <v>0.72294264061099822</v>
      </c>
      <c r="D84" s="264">
        <v>0.64797543901957888</v>
      </c>
      <c r="E84" s="264">
        <v>0.59218144433464381</v>
      </c>
      <c r="F84" s="264">
        <v>0.56323593809071248</v>
      </c>
      <c r="G84" s="264">
        <v>0.56920317647953333</v>
      </c>
      <c r="H84" s="264">
        <v>0.43854966769394982</v>
      </c>
      <c r="I84" s="264">
        <v>0.49080728432121951</v>
      </c>
      <c r="J84" s="264">
        <v>0.69935505782680518</v>
      </c>
      <c r="K84" s="264">
        <v>0.51921647333742738</v>
      </c>
      <c r="L84" s="264">
        <v>0.49261279084078752</v>
      </c>
      <c r="M84" s="264">
        <v>0.48816494401964639</v>
      </c>
      <c r="N84" s="264">
        <v>0.4919271808016254</v>
      </c>
      <c r="O84" s="264">
        <v>0.45230190736881931</v>
      </c>
      <c r="P84" s="264">
        <v>0.5448338716651645</v>
      </c>
      <c r="Q84" s="264">
        <v>0.48680054421686342</v>
      </c>
      <c r="R84" s="264">
        <v>0.51909185289419291</v>
      </c>
      <c r="S84" s="264">
        <v>0.38807886856830243</v>
      </c>
      <c r="T84" s="264">
        <v>0.34143643852395328</v>
      </c>
      <c r="U84" s="264">
        <v>0.36532871438047337</v>
      </c>
      <c r="V84" s="264">
        <v>0.50412742993102755</v>
      </c>
      <c r="W84" s="264">
        <v>0.47202259416004638</v>
      </c>
      <c r="DA84" s="72" t="s">
        <v>1201</v>
      </c>
    </row>
    <row r="85" spans="1:105" ht="12" customHeight="1" x14ac:dyDescent="0.25">
      <c r="A85" s="57" t="s">
        <v>1012</v>
      </c>
      <c r="B85" s="263">
        <v>296.96321856515448</v>
      </c>
      <c r="C85" s="263">
        <v>313.40728825805581</v>
      </c>
      <c r="D85" s="263">
        <v>257.92678348568631</v>
      </c>
      <c r="E85" s="263">
        <v>268.58100703380859</v>
      </c>
      <c r="F85" s="263">
        <v>207.72100886741049</v>
      </c>
      <c r="G85" s="263">
        <v>189.22004053593321</v>
      </c>
      <c r="H85" s="263">
        <v>121.21203214386701</v>
      </c>
      <c r="I85" s="263">
        <v>142.9044520904913</v>
      </c>
      <c r="J85" s="263">
        <v>183.38375889316359</v>
      </c>
      <c r="K85" s="263">
        <v>123.18630750780071</v>
      </c>
      <c r="L85" s="263">
        <v>107.3884102858574</v>
      </c>
      <c r="M85" s="263">
        <v>337.93678537715499</v>
      </c>
      <c r="N85" s="263">
        <v>346.61507083743078</v>
      </c>
      <c r="O85" s="263">
        <v>318.82030262827749</v>
      </c>
      <c r="P85" s="263">
        <v>348.24941156114392</v>
      </c>
      <c r="Q85" s="263">
        <v>287.68716253945951</v>
      </c>
      <c r="R85" s="263">
        <v>315.56863068378033</v>
      </c>
      <c r="S85" s="263">
        <v>204.4249867073332</v>
      </c>
      <c r="T85" s="263">
        <v>177.55623302803909</v>
      </c>
      <c r="U85" s="263">
        <v>196.3717792621363</v>
      </c>
      <c r="V85" s="263">
        <v>275.14383790838019</v>
      </c>
      <c r="W85" s="263">
        <v>237.1591747307088</v>
      </c>
      <c r="DA85" s="70" t="s">
        <v>1202</v>
      </c>
    </row>
    <row r="86" spans="1:105" ht="12" customHeight="1" x14ac:dyDescent="0.25">
      <c r="A86" s="60" t="s">
        <v>1014</v>
      </c>
      <c r="B86" s="264">
        <v>279.3368437184368</v>
      </c>
      <c r="C86" s="264">
        <v>302.12039569928061</v>
      </c>
      <c r="D86" s="264">
        <v>246.30490921898169</v>
      </c>
      <c r="E86" s="264">
        <v>260.86755326763068</v>
      </c>
      <c r="F86" s="264">
        <v>196.4259951664651</v>
      </c>
      <c r="G86" s="264">
        <v>174.91083894358599</v>
      </c>
      <c r="H86" s="264">
        <v>104.33990427508721</v>
      </c>
      <c r="I86" s="264">
        <v>126.20893861832531</v>
      </c>
      <c r="J86" s="264">
        <v>153.15948513161771</v>
      </c>
      <c r="K86" s="264">
        <v>92.11564856948975</v>
      </c>
      <c r="L86" s="264">
        <v>66.38844152704911</v>
      </c>
      <c r="M86" s="264">
        <v>335.09244309041208</v>
      </c>
      <c r="N86" s="264">
        <v>343.86122310922451</v>
      </c>
      <c r="O86" s="264">
        <v>316.33335466798331</v>
      </c>
      <c r="P86" s="264">
        <v>344.40068005133452</v>
      </c>
      <c r="Q86" s="264">
        <v>283.56918025683967</v>
      </c>
      <c r="R86" s="264">
        <v>311.26702048668062</v>
      </c>
      <c r="S86" s="264">
        <v>200.05475683957189</v>
      </c>
      <c r="T86" s="264">
        <v>173.78297588750681</v>
      </c>
      <c r="U86" s="264">
        <v>192.56265981939501</v>
      </c>
      <c r="V86" s="264">
        <v>269.41537168371752</v>
      </c>
      <c r="W86" s="264">
        <v>231.19012223008971</v>
      </c>
      <c r="DA86" s="72" t="s">
        <v>1203</v>
      </c>
    </row>
    <row r="87" spans="1:105" ht="12" customHeight="1" x14ac:dyDescent="0.25">
      <c r="A87" s="59" t="s">
        <v>30</v>
      </c>
      <c r="B87" s="232">
        <v>0</v>
      </c>
      <c r="C87" s="232">
        <v>0</v>
      </c>
      <c r="D87" s="232">
        <v>21.887759680127569</v>
      </c>
      <c r="E87" s="232">
        <v>21.73614808717695</v>
      </c>
      <c r="F87" s="232">
        <v>21.68207264959495</v>
      </c>
      <c r="G87" s="232">
        <v>20.14435995877076</v>
      </c>
      <c r="H87" s="232">
        <v>15.273059435233939</v>
      </c>
      <c r="I87" s="232">
        <v>20.200422084881421</v>
      </c>
      <c r="J87" s="232">
        <v>26.880366109430518</v>
      </c>
      <c r="K87" s="232">
        <v>10.326789798194669</v>
      </c>
      <c r="L87" s="232">
        <v>12.140093917969731</v>
      </c>
      <c r="M87" s="232">
        <v>15.62901194589813</v>
      </c>
      <c r="N87" s="232">
        <v>17.852567096700579</v>
      </c>
      <c r="O87" s="232">
        <v>30.2252569511259</v>
      </c>
      <c r="P87" s="232">
        <v>33.933970916497067</v>
      </c>
      <c r="Q87" s="232">
        <v>27.33125985696481</v>
      </c>
      <c r="R87" s="232">
        <v>27.180800369598359</v>
      </c>
      <c r="S87" s="232">
        <v>21.910917097269451</v>
      </c>
      <c r="T87" s="232">
        <v>18.024311727555961</v>
      </c>
      <c r="U87" s="232">
        <v>16.755918164318199</v>
      </c>
      <c r="V87" s="232">
        <v>17.455920067303001</v>
      </c>
      <c r="W87" s="232">
        <v>19.884925513401289</v>
      </c>
      <c r="DA87" s="71" t="s">
        <v>1204</v>
      </c>
    </row>
    <row r="88" spans="1:105" ht="12" customHeight="1" x14ac:dyDescent="0.25">
      <c r="A88" s="59" t="s">
        <v>33</v>
      </c>
      <c r="B88" s="297">
        <v>41.497216271770483</v>
      </c>
      <c r="C88" s="297">
        <v>54.605987210740103</v>
      </c>
      <c r="D88" s="297">
        <v>27.378949135835679</v>
      </c>
      <c r="E88" s="297">
        <v>14.228375593197271</v>
      </c>
      <c r="F88" s="297">
        <v>9.1480638686451279</v>
      </c>
      <c r="G88" s="297">
        <v>10.88422867367129</v>
      </c>
      <c r="H88" s="297">
        <v>7.5273738067107336</v>
      </c>
      <c r="I88" s="297">
        <v>4.6143777650447921</v>
      </c>
      <c r="J88" s="297">
        <v>6.3489512140680144</v>
      </c>
      <c r="K88" s="297">
        <v>4.6185496578610454</v>
      </c>
      <c r="L88" s="297">
        <v>4.7298993953520796</v>
      </c>
      <c r="M88" s="297">
        <v>7.6591161419263507</v>
      </c>
      <c r="N88" s="297">
        <v>12.90844662783927</v>
      </c>
      <c r="O88" s="297">
        <v>9.3796948017906718</v>
      </c>
      <c r="P88" s="297">
        <v>10.23663379204238</v>
      </c>
      <c r="Q88" s="297">
        <v>2.751250485985369</v>
      </c>
      <c r="R88" s="297">
        <v>3.8193186944023649</v>
      </c>
      <c r="S88" s="297">
        <v>2.6920599939500689</v>
      </c>
      <c r="T88" s="297">
        <v>2.0215297101649279</v>
      </c>
      <c r="U88" s="297">
        <v>2.1296056153535159</v>
      </c>
      <c r="V88" s="297">
        <v>2.8038631045828302</v>
      </c>
      <c r="W88" s="297">
        <v>2.9699933313644689</v>
      </c>
      <c r="DA88" s="122" t="s">
        <v>1205</v>
      </c>
    </row>
    <row r="89" spans="1:105" ht="12" customHeight="1" x14ac:dyDescent="0.25">
      <c r="A89" s="59" t="s">
        <v>160</v>
      </c>
      <c r="B89" s="297">
        <v>0</v>
      </c>
      <c r="C89" s="297">
        <v>0</v>
      </c>
      <c r="D89" s="297">
        <v>0</v>
      </c>
      <c r="E89" s="297">
        <v>0</v>
      </c>
      <c r="F89" s="297">
        <v>0</v>
      </c>
      <c r="G89" s="297">
        <v>0</v>
      </c>
      <c r="H89" s="297">
        <v>0</v>
      </c>
      <c r="I89" s="297">
        <v>0</v>
      </c>
      <c r="J89" s="297">
        <v>0</v>
      </c>
      <c r="K89" s="297">
        <v>0</v>
      </c>
      <c r="L89" s="297">
        <v>0</v>
      </c>
      <c r="M89" s="297">
        <v>1.2894106233821281</v>
      </c>
      <c r="N89" s="297">
        <v>1.1893063855196311</v>
      </c>
      <c r="O89" s="297">
        <v>1.1639719812103191</v>
      </c>
      <c r="P89" s="297">
        <v>2.5133500780958489</v>
      </c>
      <c r="Q89" s="297">
        <v>1.6113289979439389</v>
      </c>
      <c r="R89" s="297">
        <v>2.2125834097958221</v>
      </c>
      <c r="S89" s="297">
        <v>0.92020757331207537</v>
      </c>
      <c r="T89" s="297">
        <v>1.068801349960453</v>
      </c>
      <c r="U89" s="297">
        <v>1.168430597340026</v>
      </c>
      <c r="V89" s="297">
        <v>1.5299647874303699</v>
      </c>
      <c r="W89" s="297">
        <v>1.2380856871565571</v>
      </c>
      <c r="DA89" s="122" t="s">
        <v>1206</v>
      </c>
    </row>
    <row r="90" spans="1:105" ht="12" customHeight="1" x14ac:dyDescent="0.25">
      <c r="A90" s="59" t="s">
        <v>70</v>
      </c>
      <c r="B90" s="297">
        <v>26.41703747716252</v>
      </c>
      <c r="C90" s="297">
        <v>28.80841630125645</v>
      </c>
      <c r="D90" s="297">
        <v>20.08426675583793</v>
      </c>
      <c r="E90" s="297">
        <v>19.387317739196519</v>
      </c>
      <c r="F90" s="297">
        <v>20.685081095552469</v>
      </c>
      <c r="G90" s="297">
        <v>17.14921181426584</v>
      </c>
      <c r="H90" s="297">
        <v>13.537456988347619</v>
      </c>
      <c r="I90" s="297">
        <v>14.841260385361331</v>
      </c>
      <c r="J90" s="297">
        <v>9.9475558081040667</v>
      </c>
      <c r="K90" s="297">
        <v>10.829509379577431</v>
      </c>
      <c r="L90" s="297">
        <v>10.995400556188899</v>
      </c>
      <c r="M90" s="297">
        <v>18.522235896638019</v>
      </c>
      <c r="N90" s="297">
        <v>16.11153167265919</v>
      </c>
      <c r="O90" s="297">
        <v>15.530333143040499</v>
      </c>
      <c r="P90" s="297">
        <v>15.411177264977891</v>
      </c>
      <c r="Q90" s="297">
        <v>12.79144808622968</v>
      </c>
      <c r="R90" s="297">
        <v>7.9440168423542667</v>
      </c>
      <c r="S90" s="297">
        <v>0.28972810393918369</v>
      </c>
      <c r="T90" s="297">
        <v>0.5221689048339373</v>
      </c>
      <c r="U90" s="297">
        <v>0.81366793890596367</v>
      </c>
      <c r="V90" s="297">
        <v>1.9678344563763539</v>
      </c>
      <c r="W90" s="297">
        <v>0.86868849908336232</v>
      </c>
      <c r="DA90" s="122" t="s">
        <v>1207</v>
      </c>
    </row>
    <row r="91" spans="1:105" ht="12" customHeight="1" x14ac:dyDescent="0.25">
      <c r="A91" s="59" t="s">
        <v>162</v>
      </c>
      <c r="B91" s="297">
        <v>211.4225899695038</v>
      </c>
      <c r="C91" s="297">
        <v>218.70599218728401</v>
      </c>
      <c r="D91" s="297">
        <v>176.95393364718049</v>
      </c>
      <c r="E91" s="297">
        <v>205.51571184805991</v>
      </c>
      <c r="F91" s="297">
        <v>144.91077755267261</v>
      </c>
      <c r="G91" s="297">
        <v>126.73303849687809</v>
      </c>
      <c r="H91" s="297">
        <v>68.002014044794933</v>
      </c>
      <c r="I91" s="297">
        <v>86.552878383037765</v>
      </c>
      <c r="J91" s="297">
        <v>109.9826120000151</v>
      </c>
      <c r="K91" s="297">
        <v>66.340799733856613</v>
      </c>
      <c r="L91" s="297">
        <v>38.523047657538413</v>
      </c>
      <c r="M91" s="297">
        <v>291.99266848256752</v>
      </c>
      <c r="N91" s="297">
        <v>295.79937132650582</v>
      </c>
      <c r="O91" s="297">
        <v>260.03409779081591</v>
      </c>
      <c r="P91" s="297">
        <v>282.30554799972128</v>
      </c>
      <c r="Q91" s="297">
        <v>239.08389282971589</v>
      </c>
      <c r="R91" s="297">
        <v>270.11030117052979</v>
      </c>
      <c r="S91" s="297">
        <v>174.2418440711011</v>
      </c>
      <c r="T91" s="297">
        <v>152.14616419499151</v>
      </c>
      <c r="U91" s="297">
        <v>171.69503750347721</v>
      </c>
      <c r="V91" s="297">
        <v>245.657789268025</v>
      </c>
      <c r="W91" s="297">
        <v>206.22842919908399</v>
      </c>
      <c r="DA91" s="122" t="s">
        <v>1208</v>
      </c>
    </row>
    <row r="92" spans="1:105" ht="12" customHeight="1" x14ac:dyDescent="0.25">
      <c r="A92" s="60" t="s">
        <v>1021</v>
      </c>
      <c r="B92" s="264">
        <v>17.626374846717699</v>
      </c>
      <c r="C92" s="264">
        <v>11.286892558775151</v>
      </c>
      <c r="D92" s="264">
        <v>11.62187426670461</v>
      </c>
      <c r="E92" s="264">
        <v>7.7134537661779667</v>
      </c>
      <c r="F92" s="264">
        <v>11.29501370094534</v>
      </c>
      <c r="G92" s="264">
        <v>14.309201592347179</v>
      </c>
      <c r="H92" s="264">
        <v>16.87212786877981</v>
      </c>
      <c r="I92" s="264">
        <v>16.695513472165999</v>
      </c>
      <c r="J92" s="264">
        <v>30.224273761545909</v>
      </c>
      <c r="K92" s="264">
        <v>31.070658938310991</v>
      </c>
      <c r="L92" s="264">
        <v>40.999968758808279</v>
      </c>
      <c r="M92" s="264">
        <v>2.8443422867429211</v>
      </c>
      <c r="N92" s="264">
        <v>2.7538477282062752</v>
      </c>
      <c r="O92" s="264">
        <v>2.4869479602943052</v>
      </c>
      <c r="P92" s="264">
        <v>3.848731509809399</v>
      </c>
      <c r="Q92" s="264">
        <v>4.1179822826198036</v>
      </c>
      <c r="R92" s="264">
        <v>4.3016101970997189</v>
      </c>
      <c r="S92" s="264">
        <v>4.3702298677613438</v>
      </c>
      <c r="T92" s="264">
        <v>3.7732571405323161</v>
      </c>
      <c r="U92" s="264">
        <v>3.8091194427413382</v>
      </c>
      <c r="V92" s="264">
        <v>5.7284662246627409</v>
      </c>
      <c r="W92" s="264">
        <v>5.9690525006190978</v>
      </c>
      <c r="DA92" s="72" t="s">
        <v>1209</v>
      </c>
    </row>
    <row r="93" spans="1:105" ht="12" customHeight="1" x14ac:dyDescent="0.25">
      <c r="A93" s="57" t="s">
        <v>1023</v>
      </c>
      <c r="B93" s="263">
        <f t="shared" ref="B93:W93" si="3">B94+B95+B106</f>
        <v>89.669074305946964</v>
      </c>
      <c r="C93" s="263">
        <f t="shared" si="3"/>
        <v>87.905672472763342</v>
      </c>
      <c r="D93" s="263">
        <f t="shared" si="3"/>
        <v>75.429071000626919</v>
      </c>
      <c r="E93" s="263">
        <f t="shared" si="3"/>
        <v>74.116359582951489</v>
      </c>
      <c r="F93" s="263">
        <f t="shared" si="3"/>
        <v>63.00189915514806</v>
      </c>
      <c r="G93" s="263">
        <f t="shared" si="3"/>
        <v>61.135214673405954</v>
      </c>
      <c r="H93" s="263">
        <f t="shared" si="3"/>
        <v>45.559020148551483</v>
      </c>
      <c r="I93" s="263">
        <f t="shared" si="3"/>
        <v>51.252108005788727</v>
      </c>
      <c r="J93" s="263">
        <f t="shared" si="3"/>
        <v>71.166697316302631</v>
      </c>
      <c r="K93" s="263">
        <f t="shared" si="3"/>
        <v>52.604706158604316</v>
      </c>
      <c r="L93" s="263">
        <f t="shared" si="3"/>
        <v>51.457362792888318</v>
      </c>
      <c r="M93" s="263">
        <f t="shared" si="3"/>
        <v>87.444383182894342</v>
      </c>
      <c r="N93" s="263">
        <f t="shared" si="3"/>
        <v>89.503820730426867</v>
      </c>
      <c r="O93" s="263">
        <f t="shared" si="3"/>
        <v>82.562527445689014</v>
      </c>
      <c r="P93" s="263">
        <f t="shared" si="3"/>
        <v>90.733377555893455</v>
      </c>
      <c r="Q93" s="263">
        <f t="shared" si="3"/>
        <v>75.955935723111864</v>
      </c>
      <c r="R93" s="263">
        <f t="shared" si="3"/>
        <v>83.105731114223744</v>
      </c>
      <c r="S93" s="263">
        <f t="shared" si="3"/>
        <v>55.442474578923481</v>
      </c>
      <c r="T93" s="263">
        <f t="shared" si="3"/>
        <v>48.287655024595203</v>
      </c>
      <c r="U93" s="263">
        <f t="shared" si="3"/>
        <v>53.175496617031676</v>
      </c>
      <c r="V93" s="263">
        <f t="shared" si="3"/>
        <v>74.036881515626931</v>
      </c>
      <c r="W93" s="263">
        <f t="shared" si="3"/>
        <v>65.061183434888761</v>
      </c>
      <c r="DA93" s="70"/>
    </row>
    <row r="94" spans="1:105" ht="12" customHeight="1" x14ac:dyDescent="0.25">
      <c r="A94" s="60" t="s">
        <v>1024</v>
      </c>
      <c r="B94" s="264">
        <v>36.434046654468382</v>
      </c>
      <c r="C94" s="264">
        <v>43.606171588650618</v>
      </c>
      <c r="D94" s="264">
        <v>34.138861215769587</v>
      </c>
      <c r="E94" s="264">
        <v>41.207759631244457</v>
      </c>
      <c r="F94" s="264">
        <v>26.568268539591418</v>
      </c>
      <c r="G94" s="264">
        <v>21.365951662942638</v>
      </c>
      <c r="H94" s="264">
        <v>9.6173694148134121</v>
      </c>
      <c r="I94" s="264">
        <v>12.89950643219391</v>
      </c>
      <c r="J94" s="264">
        <v>13.976424184873</v>
      </c>
      <c r="K94" s="264">
        <v>6.8010961763285067</v>
      </c>
      <c r="L94" s="264">
        <v>3.254674552359663</v>
      </c>
      <c r="M94" s="264">
        <v>61.981933054180168</v>
      </c>
      <c r="N94" s="264">
        <v>63.736449678632823</v>
      </c>
      <c r="O94" s="264">
        <v>58.565686421716421</v>
      </c>
      <c r="P94" s="264">
        <v>61.650090203956417</v>
      </c>
      <c r="Q94" s="264">
        <v>49.55337009099857</v>
      </c>
      <c r="R94" s="264">
        <v>54.731177686298778</v>
      </c>
      <c r="S94" s="264">
        <v>33.335948424349823</v>
      </c>
      <c r="T94" s="264">
        <v>29.157559263954401</v>
      </c>
      <c r="U94" s="264">
        <v>32.762379465868428</v>
      </c>
      <c r="V94" s="264">
        <v>45.346410043522553</v>
      </c>
      <c r="W94" s="264">
        <v>37.748060449675947</v>
      </c>
      <c r="DA94" s="72" t="s">
        <v>1210</v>
      </c>
    </row>
    <row r="95" spans="1:105" ht="12" customHeight="1" x14ac:dyDescent="0.25">
      <c r="A95" s="60" t="s">
        <v>1026</v>
      </c>
      <c r="B95" s="264">
        <v>14.70621345411703</v>
      </c>
      <c r="C95" s="264">
        <v>15.754616519059541</v>
      </c>
      <c r="D95" s="264">
        <v>12.850078215142119</v>
      </c>
      <c r="E95" s="264">
        <v>13.29083736062883</v>
      </c>
      <c r="F95" s="264">
        <v>10.166299577500761</v>
      </c>
      <c r="G95" s="264">
        <v>9.169756950917181</v>
      </c>
      <c r="H95" s="264">
        <v>5.674537569142946</v>
      </c>
      <c r="I95" s="264">
        <v>6.7910766513289884</v>
      </c>
      <c r="J95" s="264">
        <v>8.4717025433610775</v>
      </c>
      <c r="K95" s="264">
        <v>5.4004533306285092</v>
      </c>
      <c r="L95" s="264">
        <v>4.2650128553557032</v>
      </c>
      <c r="M95" s="264">
        <v>17.803986619854001</v>
      </c>
      <c r="N95" s="264">
        <v>18.24080002998361</v>
      </c>
      <c r="O95" s="264">
        <v>16.892132662925569</v>
      </c>
      <c r="P95" s="264">
        <v>18.422272742643191</v>
      </c>
      <c r="Q95" s="264">
        <v>15.5764173553154</v>
      </c>
      <c r="R95" s="264">
        <v>17.31872427438929</v>
      </c>
      <c r="S95" s="264">
        <v>11.501023489179969</v>
      </c>
      <c r="T95" s="264">
        <v>9.9579028194040546</v>
      </c>
      <c r="U95" s="264">
        <v>11.19358455499961</v>
      </c>
      <c r="V95" s="264">
        <v>15.20949130410639</v>
      </c>
      <c r="W95" s="264">
        <v>13.454562342553359</v>
      </c>
      <c r="DA95" s="72" t="s">
        <v>1211</v>
      </c>
    </row>
    <row r="96" spans="1:105" ht="12" customHeight="1" x14ac:dyDescent="0.25">
      <c r="A96" s="64" t="s">
        <v>30</v>
      </c>
      <c r="B96" s="231">
        <v>0</v>
      </c>
      <c r="C96" s="231">
        <v>0</v>
      </c>
      <c r="D96" s="231">
        <v>1.029447972398241</v>
      </c>
      <c r="E96" s="231">
        <v>1.0679785171499641</v>
      </c>
      <c r="F96" s="231">
        <v>1.0886099192919001</v>
      </c>
      <c r="G96" s="231">
        <v>1.0216057520592361</v>
      </c>
      <c r="H96" s="231">
        <v>0.80888053934715765</v>
      </c>
      <c r="I96" s="231">
        <v>1.0282567969591281</v>
      </c>
      <c r="J96" s="231">
        <v>1.4113225650882291</v>
      </c>
      <c r="K96" s="231">
        <v>0.56964599883657563</v>
      </c>
      <c r="L96" s="231">
        <v>0.7324868588777681</v>
      </c>
      <c r="M96" s="231">
        <v>0.64682122786078711</v>
      </c>
      <c r="N96" s="231">
        <v>0.73625346111030499</v>
      </c>
      <c r="O96" s="231">
        <v>1.211884794737645</v>
      </c>
      <c r="P96" s="231">
        <v>1.3358612037617441</v>
      </c>
      <c r="Q96" s="231">
        <v>1.0105381660481749</v>
      </c>
      <c r="R96" s="231">
        <v>0.97694127257010976</v>
      </c>
      <c r="S96" s="231">
        <v>0.74928936417742631</v>
      </c>
      <c r="T96" s="231">
        <v>0.62888202634146195</v>
      </c>
      <c r="U96" s="231">
        <v>0.55706863066275747</v>
      </c>
      <c r="V96" s="231">
        <v>0.56855969443412868</v>
      </c>
      <c r="W96" s="231">
        <v>0.65011822885613779</v>
      </c>
      <c r="DA96" s="73" t="s">
        <v>1212</v>
      </c>
    </row>
    <row r="97" spans="1:105" ht="12" customHeight="1" x14ac:dyDescent="0.25">
      <c r="A97" s="64" t="s">
        <v>32</v>
      </c>
      <c r="B97" s="231">
        <v>1.322020575101684</v>
      </c>
      <c r="C97" s="231">
        <v>1.897488897103907</v>
      </c>
      <c r="D97" s="231">
        <v>1.19212497497137</v>
      </c>
      <c r="E97" s="231">
        <v>0.39245067508922182</v>
      </c>
      <c r="F97" s="231">
        <v>0.247055753140489</v>
      </c>
      <c r="G97" s="231">
        <v>0.17613301621762251</v>
      </c>
      <c r="H97" s="231">
        <v>0.1031483473783615</v>
      </c>
      <c r="I97" s="231">
        <v>0.1232476079783477</v>
      </c>
      <c r="J97" s="231">
        <v>0.13869576595645411</v>
      </c>
      <c r="K97" s="231">
        <v>0.17479378320818201</v>
      </c>
      <c r="L97" s="231">
        <v>0.109033083678343</v>
      </c>
      <c r="M97" s="231">
        <v>0.17375923586976089</v>
      </c>
      <c r="N97" s="231">
        <v>0.16620673747571241</v>
      </c>
      <c r="O97" s="231">
        <v>0.17397432727804341</v>
      </c>
      <c r="P97" s="231">
        <v>0.63972266819037904</v>
      </c>
      <c r="Q97" s="231">
        <v>0.5809778462151225</v>
      </c>
      <c r="R97" s="231">
        <v>0.21739159725452609</v>
      </c>
      <c r="S97" s="231">
        <v>0.2106915622158807</v>
      </c>
      <c r="T97" s="231">
        <v>0.2145686380639405</v>
      </c>
      <c r="U97" s="231">
        <v>0.41626726732380559</v>
      </c>
      <c r="V97" s="231">
        <v>0.65574332704176963</v>
      </c>
      <c r="W97" s="231">
        <v>0.16572643507365739</v>
      </c>
      <c r="DA97" s="73" t="s">
        <v>1213</v>
      </c>
    </row>
    <row r="98" spans="1:105" ht="12" customHeight="1" x14ac:dyDescent="0.25">
      <c r="A98" s="64" t="s">
        <v>33</v>
      </c>
      <c r="B98" s="231">
        <v>1.991973884107344</v>
      </c>
      <c r="C98" s="231">
        <v>2.5118347735820739</v>
      </c>
      <c r="D98" s="231">
        <v>1.300550776156647</v>
      </c>
      <c r="E98" s="231">
        <v>0.70606177511458057</v>
      </c>
      <c r="F98" s="231">
        <v>0.46388264713072019</v>
      </c>
      <c r="G98" s="231">
        <v>0.55748727737314863</v>
      </c>
      <c r="H98" s="231">
        <v>0.40263291506544402</v>
      </c>
      <c r="I98" s="231">
        <v>0.23722570046578581</v>
      </c>
      <c r="J98" s="231">
        <v>0.33666699496124508</v>
      </c>
      <c r="K98" s="231">
        <v>0.25730769742358922</v>
      </c>
      <c r="L98" s="231">
        <v>0.28822864583461288</v>
      </c>
      <c r="M98" s="231">
        <v>0.3201391911062948</v>
      </c>
      <c r="N98" s="231">
        <v>0.53766046785521537</v>
      </c>
      <c r="O98" s="231">
        <v>0.37982844817261102</v>
      </c>
      <c r="P98" s="231">
        <v>0.40669367175235399</v>
      </c>
      <c r="Q98" s="231">
        <v>0.10273789148376861</v>
      </c>
      <c r="R98" s="231">
        <v>0.13864351550524631</v>
      </c>
      <c r="S98" s="231">
        <v>9.2978212637004481E-2</v>
      </c>
      <c r="T98" s="231">
        <v>7.1235760981628496E-2</v>
      </c>
      <c r="U98" s="231">
        <v>7.150676039774638E-2</v>
      </c>
      <c r="V98" s="231">
        <v>9.1885303113032668E-2</v>
      </c>
      <c r="W98" s="231">
        <v>9.8068898180847922E-2</v>
      </c>
      <c r="DA98" s="73" t="s">
        <v>1214</v>
      </c>
    </row>
    <row r="99" spans="1:105" ht="12" customHeight="1" x14ac:dyDescent="0.25">
      <c r="A99" s="64" t="s">
        <v>160</v>
      </c>
      <c r="B99" s="231">
        <v>0</v>
      </c>
      <c r="C99" s="231">
        <v>0</v>
      </c>
      <c r="D99" s="231">
        <v>0</v>
      </c>
      <c r="E99" s="231">
        <v>0</v>
      </c>
      <c r="F99" s="231">
        <v>0</v>
      </c>
      <c r="G99" s="231">
        <v>0</v>
      </c>
      <c r="H99" s="231">
        <v>0</v>
      </c>
      <c r="I99" s="231">
        <v>0</v>
      </c>
      <c r="J99" s="231">
        <v>0</v>
      </c>
      <c r="K99" s="231">
        <v>0</v>
      </c>
      <c r="L99" s="231">
        <v>0</v>
      </c>
      <c r="M99" s="231">
        <v>5.4920286635981148E-2</v>
      </c>
      <c r="N99" s="231">
        <v>5.0478824847135437E-2</v>
      </c>
      <c r="O99" s="231">
        <v>4.8031115275469043E-2</v>
      </c>
      <c r="P99" s="231">
        <v>0.1018282894376127</v>
      </c>
      <c r="Q99" s="231">
        <v>6.1314910970138949E-2</v>
      </c>
      <c r="R99" s="231">
        <v>8.1845475872943912E-2</v>
      </c>
      <c r="S99" s="231">
        <v>3.2386470838485552E-2</v>
      </c>
      <c r="T99" s="231">
        <v>3.8379233450489117E-2</v>
      </c>
      <c r="U99" s="231">
        <v>3.9979025497214472E-2</v>
      </c>
      <c r="V99" s="231">
        <v>5.1129936206945052E-2</v>
      </c>
      <c r="W99" s="231">
        <v>4.1658908593663758E-2</v>
      </c>
      <c r="DA99" s="73" t="s">
        <v>1215</v>
      </c>
    </row>
    <row r="100" spans="1:105" ht="12" customHeight="1" x14ac:dyDescent="0.25">
      <c r="A100" s="64" t="s">
        <v>70</v>
      </c>
      <c r="B100" s="231">
        <v>1.2527590281910921</v>
      </c>
      <c r="C100" s="231">
        <v>1.309148590725224</v>
      </c>
      <c r="D100" s="231">
        <v>0.94250849113175783</v>
      </c>
      <c r="E100" s="231">
        <v>0.95043814970924989</v>
      </c>
      <c r="F100" s="231">
        <v>1.036227036689269</v>
      </c>
      <c r="G100" s="231">
        <v>0.86776118533684854</v>
      </c>
      <c r="H100" s="231">
        <v>0.71535502887575375</v>
      </c>
      <c r="I100" s="231">
        <v>0.75376875151817879</v>
      </c>
      <c r="J100" s="231">
        <v>0.5211151386360714</v>
      </c>
      <c r="K100" s="231">
        <v>0.59603902500126105</v>
      </c>
      <c r="L100" s="231">
        <v>0.66193454383653838</v>
      </c>
      <c r="M100" s="231">
        <v>0.76484309808940254</v>
      </c>
      <c r="N100" s="231">
        <v>0.66296363099422728</v>
      </c>
      <c r="O100" s="231">
        <v>0.62129564081357314</v>
      </c>
      <c r="P100" s="231">
        <v>0.60532508185428102</v>
      </c>
      <c r="Q100" s="231">
        <v>0.47188805220458818</v>
      </c>
      <c r="R100" s="231">
        <v>0.28488696103298738</v>
      </c>
      <c r="S100" s="231">
        <v>9.8856637946286175E-3</v>
      </c>
      <c r="T100" s="231">
        <v>1.817806694294128E-2</v>
      </c>
      <c r="U100" s="231">
        <v>2.699068310230145E-2</v>
      </c>
      <c r="V100" s="231">
        <v>6.3951109685768046E-2</v>
      </c>
      <c r="W100" s="231">
        <v>2.8337311642025891E-2</v>
      </c>
      <c r="DA100" s="73" t="s">
        <v>1216</v>
      </c>
    </row>
    <row r="101" spans="1:105" ht="12" customHeight="1" x14ac:dyDescent="0.25">
      <c r="A101" s="64" t="s">
        <v>34</v>
      </c>
      <c r="B101" s="231">
        <v>1.500921152911951E-2</v>
      </c>
      <c r="C101" s="231">
        <v>0</v>
      </c>
      <c r="D101" s="231">
        <v>0</v>
      </c>
      <c r="E101" s="231">
        <v>0</v>
      </c>
      <c r="F101" s="231">
        <v>0</v>
      </c>
      <c r="G101" s="231">
        <v>0</v>
      </c>
      <c r="H101" s="231">
        <v>0</v>
      </c>
      <c r="I101" s="231">
        <v>0</v>
      </c>
      <c r="J101" s="231">
        <v>0</v>
      </c>
      <c r="K101" s="231">
        <v>0</v>
      </c>
      <c r="L101" s="231">
        <v>0</v>
      </c>
      <c r="M101" s="231">
        <v>8.2566363433953741E-3</v>
      </c>
      <c r="N101" s="231">
        <v>7.3564664669366472E-3</v>
      </c>
      <c r="O101" s="231">
        <v>7.1812724801717156E-3</v>
      </c>
      <c r="P101" s="231">
        <v>8.6127212655956742E-3</v>
      </c>
      <c r="Q101" s="231">
        <v>3.1276578099444709E-2</v>
      </c>
      <c r="R101" s="231">
        <v>3.9859678965482759E-2</v>
      </c>
      <c r="S101" s="231">
        <v>3.073727558759988E-2</v>
      </c>
      <c r="T101" s="231">
        <v>1.7345518885240802E-2</v>
      </c>
      <c r="U101" s="231">
        <v>1.746031838957238E-2</v>
      </c>
      <c r="V101" s="231">
        <v>1.139787094137211E-2</v>
      </c>
      <c r="W101" s="231">
        <v>0</v>
      </c>
      <c r="DA101" s="73" t="s">
        <v>1217</v>
      </c>
    </row>
    <row r="102" spans="1:105" ht="12" customHeight="1" x14ac:dyDescent="0.25">
      <c r="A102" s="64" t="s">
        <v>162</v>
      </c>
      <c r="B102" s="231">
        <v>10.124450755187789</v>
      </c>
      <c r="C102" s="231">
        <v>10.03614425764834</v>
      </c>
      <c r="D102" s="231">
        <v>8.3854460004841069</v>
      </c>
      <c r="E102" s="231">
        <v>10.173908243565821</v>
      </c>
      <c r="F102" s="231">
        <v>7.3305242212483837</v>
      </c>
      <c r="G102" s="231">
        <v>6.4756379279460754</v>
      </c>
      <c r="H102" s="231">
        <v>3.6286324082611641</v>
      </c>
      <c r="I102" s="231">
        <v>4.4390037761549506</v>
      </c>
      <c r="J102" s="231">
        <v>5.8180572418463354</v>
      </c>
      <c r="K102" s="231">
        <v>3.6870860310517188</v>
      </c>
      <c r="L102" s="231">
        <v>2.341861912721086</v>
      </c>
      <c r="M102" s="231">
        <v>12.17552068209481</v>
      </c>
      <c r="N102" s="231">
        <v>12.290987482666869</v>
      </c>
      <c r="O102" s="231">
        <v>10.50472020032265</v>
      </c>
      <c r="P102" s="231">
        <v>11.163134137969079</v>
      </c>
      <c r="Q102" s="231">
        <v>8.9064829764407474</v>
      </c>
      <c r="R102" s="231">
        <v>9.7816071827642084</v>
      </c>
      <c r="S102" s="231">
        <v>6.0034973801923908</v>
      </c>
      <c r="T102" s="231">
        <v>5.3485289987684341</v>
      </c>
      <c r="U102" s="231">
        <v>5.7512344237625523</v>
      </c>
      <c r="V102" s="231">
        <v>8.0135689045350968</v>
      </c>
      <c r="W102" s="231">
        <v>6.7932838765543897</v>
      </c>
      <c r="DA102" s="73" t="s">
        <v>1218</v>
      </c>
    </row>
    <row r="103" spans="1:105" ht="12" customHeight="1" x14ac:dyDescent="0.25">
      <c r="A103" s="64" t="s">
        <v>36</v>
      </c>
      <c r="B103" s="231">
        <v>0</v>
      </c>
      <c r="C103" s="231">
        <v>0</v>
      </c>
      <c r="D103" s="231">
        <v>0</v>
      </c>
      <c r="E103" s="231">
        <v>0</v>
      </c>
      <c r="F103" s="231">
        <v>0</v>
      </c>
      <c r="G103" s="231">
        <v>0</v>
      </c>
      <c r="H103" s="231">
        <v>0</v>
      </c>
      <c r="I103" s="231">
        <v>0</v>
      </c>
      <c r="J103" s="231">
        <v>0</v>
      </c>
      <c r="K103" s="231">
        <v>0</v>
      </c>
      <c r="L103" s="231">
        <v>0</v>
      </c>
      <c r="M103" s="231">
        <v>0</v>
      </c>
      <c r="N103" s="231">
        <v>0</v>
      </c>
      <c r="O103" s="231">
        <v>0</v>
      </c>
      <c r="P103" s="231">
        <v>0</v>
      </c>
      <c r="Q103" s="231">
        <v>0</v>
      </c>
      <c r="R103" s="231">
        <v>0</v>
      </c>
      <c r="S103" s="231">
        <v>0</v>
      </c>
      <c r="T103" s="231">
        <v>0</v>
      </c>
      <c r="U103" s="231">
        <v>0</v>
      </c>
      <c r="V103" s="231">
        <v>0</v>
      </c>
      <c r="W103" s="231">
        <v>0</v>
      </c>
      <c r="DA103" s="73" t="s">
        <v>1219</v>
      </c>
    </row>
    <row r="104" spans="1:105" ht="12" customHeight="1" x14ac:dyDescent="0.25">
      <c r="A104" s="64" t="s">
        <v>73</v>
      </c>
      <c r="B104" s="231">
        <v>0</v>
      </c>
      <c r="C104" s="231">
        <v>0</v>
      </c>
      <c r="D104" s="231">
        <v>0</v>
      </c>
      <c r="E104" s="231">
        <v>0</v>
      </c>
      <c r="F104" s="231">
        <v>0</v>
      </c>
      <c r="G104" s="231">
        <v>7.1131791984251083E-2</v>
      </c>
      <c r="H104" s="231">
        <v>1.5888330215065031E-2</v>
      </c>
      <c r="I104" s="231">
        <v>0.20957401825259711</v>
      </c>
      <c r="J104" s="231">
        <v>0.24584483687274211</v>
      </c>
      <c r="K104" s="231">
        <v>0.1155807951071823</v>
      </c>
      <c r="L104" s="231">
        <v>0.13146781040735481</v>
      </c>
      <c r="M104" s="231">
        <v>0.25467623792740679</v>
      </c>
      <c r="N104" s="231">
        <v>0.23709207067688351</v>
      </c>
      <c r="O104" s="231">
        <v>0.39620799466941597</v>
      </c>
      <c r="P104" s="231">
        <v>0.46022992868641971</v>
      </c>
      <c r="Q104" s="231">
        <v>0.44611435545019501</v>
      </c>
      <c r="R104" s="231">
        <v>0.6541943423467611</v>
      </c>
      <c r="S104" s="231">
        <v>0.34191781210028571</v>
      </c>
      <c r="T104" s="231">
        <v>0.25335511901295438</v>
      </c>
      <c r="U104" s="231">
        <v>0.32545919503281828</v>
      </c>
      <c r="V104" s="231">
        <v>0.62996781654358502</v>
      </c>
      <c r="W104" s="231">
        <v>0.52669678940385034</v>
      </c>
      <c r="DA104" s="73" t="s">
        <v>1220</v>
      </c>
    </row>
    <row r="105" spans="1:105" ht="12" customHeight="1" x14ac:dyDescent="0.25">
      <c r="A105" s="64" t="s">
        <v>79</v>
      </c>
      <c r="B105" s="231">
        <v>0</v>
      </c>
      <c r="C105" s="231">
        <v>0</v>
      </c>
      <c r="D105" s="231">
        <v>0</v>
      </c>
      <c r="E105" s="231">
        <v>0</v>
      </c>
      <c r="F105" s="231">
        <v>0</v>
      </c>
      <c r="G105" s="231">
        <v>0</v>
      </c>
      <c r="H105" s="231">
        <v>0</v>
      </c>
      <c r="I105" s="231">
        <v>0</v>
      </c>
      <c r="J105" s="231">
        <v>0</v>
      </c>
      <c r="K105" s="231">
        <v>0</v>
      </c>
      <c r="L105" s="231">
        <v>0</v>
      </c>
      <c r="M105" s="231">
        <v>3.4050500239261581</v>
      </c>
      <c r="N105" s="231">
        <v>3.551800887890332</v>
      </c>
      <c r="O105" s="231">
        <v>3.549008869175998</v>
      </c>
      <c r="P105" s="231">
        <v>3.7008650397257261</v>
      </c>
      <c r="Q105" s="231">
        <v>3.9650865784032159</v>
      </c>
      <c r="R105" s="231">
        <v>5.1433542480770207</v>
      </c>
      <c r="S105" s="231">
        <v>4.0296397476362689</v>
      </c>
      <c r="T105" s="231">
        <v>3.3674294569569638</v>
      </c>
      <c r="U105" s="231">
        <v>3.9876182508308422</v>
      </c>
      <c r="V105" s="231">
        <v>5.123287341604688</v>
      </c>
      <c r="W105" s="231">
        <v>5.1506718942487897</v>
      </c>
      <c r="DA105" s="73" t="s">
        <v>1221</v>
      </c>
    </row>
    <row r="106" spans="1:105" ht="12" customHeight="1" x14ac:dyDescent="0.25">
      <c r="A106" s="60" t="s">
        <v>1038</v>
      </c>
      <c r="B106" s="264">
        <v>38.528814197361562</v>
      </c>
      <c r="C106" s="264">
        <v>28.544884365053178</v>
      </c>
      <c r="D106" s="264">
        <v>28.440131569715209</v>
      </c>
      <c r="E106" s="264">
        <v>19.617762591078201</v>
      </c>
      <c r="F106" s="264">
        <v>26.267331038055879</v>
      </c>
      <c r="G106" s="264">
        <v>30.59950605954614</v>
      </c>
      <c r="H106" s="264">
        <v>30.26711316459512</v>
      </c>
      <c r="I106" s="264">
        <v>31.561524922265829</v>
      </c>
      <c r="J106" s="264">
        <v>48.718570588068552</v>
      </c>
      <c r="K106" s="264">
        <v>40.403156651647301</v>
      </c>
      <c r="L106" s="264">
        <v>43.937675385172952</v>
      </c>
      <c r="M106" s="264">
        <v>7.6584635088601658</v>
      </c>
      <c r="N106" s="264">
        <v>7.5265710218104331</v>
      </c>
      <c r="O106" s="264">
        <v>7.1047083610470319</v>
      </c>
      <c r="P106" s="264">
        <v>10.66101460929384</v>
      </c>
      <c r="Q106" s="264">
        <v>10.826148276797889</v>
      </c>
      <c r="R106" s="264">
        <v>11.05582915353569</v>
      </c>
      <c r="S106" s="264">
        <v>10.60550266539369</v>
      </c>
      <c r="T106" s="264">
        <v>9.1721929412367533</v>
      </c>
      <c r="U106" s="264">
        <v>9.2195325961636385</v>
      </c>
      <c r="V106" s="264">
        <v>13.480980167997989</v>
      </c>
      <c r="W106" s="264">
        <v>13.85856064265945</v>
      </c>
      <c r="DA106" s="72" t="s">
        <v>1222</v>
      </c>
    </row>
    <row r="107" spans="1:105" ht="12" customHeight="1" x14ac:dyDescent="0.25">
      <c r="A107" s="132" t="s">
        <v>1040</v>
      </c>
      <c r="B107" s="318">
        <v>56.258706145301382</v>
      </c>
      <c r="C107" s="318">
        <v>50.809973274731142</v>
      </c>
      <c r="D107" s="318">
        <v>45.541116113225023</v>
      </c>
      <c r="E107" s="318">
        <v>41.61979342511232</v>
      </c>
      <c r="F107" s="318">
        <v>39.585440606422942</v>
      </c>
      <c r="G107" s="318">
        <v>40.004831033862217</v>
      </c>
      <c r="H107" s="318">
        <v>30.822219694137129</v>
      </c>
      <c r="I107" s="318">
        <v>34.494998079416312</v>
      </c>
      <c r="J107" s="318">
        <v>49.152186911669993</v>
      </c>
      <c r="K107" s="318">
        <v>36.491657362717611</v>
      </c>
      <c r="L107" s="318">
        <v>34.621892984839327</v>
      </c>
      <c r="M107" s="318">
        <v>34.309288684833923</v>
      </c>
      <c r="N107" s="318">
        <v>34.183314220144837</v>
      </c>
      <c r="O107" s="318">
        <v>31.144540225366619</v>
      </c>
      <c r="P107" s="318">
        <v>37.00303323473463</v>
      </c>
      <c r="Q107" s="318">
        <v>32.937147902447776</v>
      </c>
      <c r="R107" s="318">
        <v>35.72716302906678</v>
      </c>
      <c r="S107" s="318">
        <v>27.117215153773589</v>
      </c>
      <c r="T107" s="318">
        <v>23.99689178903515</v>
      </c>
      <c r="U107" s="318">
        <v>25.676092640594138</v>
      </c>
      <c r="V107" s="318">
        <v>34.890415795288277</v>
      </c>
      <c r="W107" s="318">
        <v>32.255980923406582</v>
      </c>
      <c r="DA107" s="139" t="s">
        <v>1223</v>
      </c>
    </row>
    <row r="108" spans="1:105" ht="12" hidden="1" customHeight="1" x14ac:dyDescent="0.25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DA108" s="94"/>
    </row>
    <row r="109" spans="1:105" ht="12" customHeight="1" x14ac:dyDescent="0.25">
      <c r="A109" s="201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01"/>
      <c r="P109" s="201"/>
      <c r="Q109" s="201"/>
      <c r="R109" s="201"/>
      <c r="S109" s="201"/>
      <c r="T109" s="201"/>
      <c r="U109" s="201"/>
      <c r="V109" s="201"/>
      <c r="W109" s="201"/>
      <c r="DA109" s="173"/>
    </row>
    <row r="110" spans="1:105" ht="15" customHeight="1" x14ac:dyDescent="0.25">
      <c r="A110" s="34" t="s">
        <v>48</v>
      </c>
      <c r="B110" s="225">
        <v>297.23890635426687</v>
      </c>
      <c r="C110" s="225">
        <v>322.38061333438662</v>
      </c>
      <c r="D110" s="225">
        <v>324.52788054003088</v>
      </c>
      <c r="E110" s="225">
        <v>337.29569636373111</v>
      </c>
      <c r="F110" s="225">
        <v>322.2163534101926</v>
      </c>
      <c r="G110" s="225">
        <v>332.55554998055447</v>
      </c>
      <c r="H110" s="225">
        <v>368.40946828653608</v>
      </c>
      <c r="I110" s="225">
        <v>343.88018268598239</v>
      </c>
      <c r="J110" s="225">
        <v>319.45080026711241</v>
      </c>
      <c r="K110" s="225">
        <v>310.47626117578972</v>
      </c>
      <c r="L110" s="225">
        <v>305.21779297246098</v>
      </c>
      <c r="M110" s="225">
        <v>301.71958460570272</v>
      </c>
      <c r="N110" s="225">
        <v>303.04285203736993</v>
      </c>
      <c r="O110" s="225">
        <v>305.648114738863</v>
      </c>
      <c r="P110" s="225">
        <v>306.31564261752618</v>
      </c>
      <c r="Q110" s="225">
        <v>327.61958040673039</v>
      </c>
      <c r="R110" s="225">
        <v>284.46127986932828</v>
      </c>
      <c r="S110" s="225">
        <v>294.25954008114752</v>
      </c>
      <c r="T110" s="225">
        <v>340.10774154981112</v>
      </c>
      <c r="U110" s="225">
        <v>391.18684183679682</v>
      </c>
      <c r="V110" s="225">
        <v>354.08043263060921</v>
      </c>
      <c r="W110" s="225">
        <v>319.16862037571701</v>
      </c>
      <c r="DA110" s="89" t="s">
        <v>1224</v>
      </c>
    </row>
    <row r="111" spans="1:105" ht="12" customHeight="1" x14ac:dyDescent="0.25">
      <c r="A111" s="55" t="s">
        <v>92</v>
      </c>
      <c r="B111" s="261">
        <v>1.2552582894075059</v>
      </c>
      <c r="C111" s="261">
        <v>1.2221162143067961</v>
      </c>
      <c r="D111" s="261">
        <v>1.305847557568881</v>
      </c>
      <c r="E111" s="261">
        <v>1.245996649380414</v>
      </c>
      <c r="F111" s="261">
        <v>1.370908465325686</v>
      </c>
      <c r="G111" s="261">
        <v>1.511166946645242</v>
      </c>
      <c r="H111" s="261">
        <v>1.8637086506849729</v>
      </c>
      <c r="I111" s="261">
        <v>1.6881941081953491</v>
      </c>
      <c r="J111" s="261">
        <v>1.6691347895998889</v>
      </c>
      <c r="K111" s="261">
        <v>1.720037004629033</v>
      </c>
      <c r="L111" s="261">
        <v>1.7777334329452801</v>
      </c>
      <c r="M111" s="261">
        <v>0.78030575766118626</v>
      </c>
      <c r="N111" s="261">
        <v>0.77060925905434297</v>
      </c>
      <c r="O111" s="261">
        <v>0.77426301498268901</v>
      </c>
      <c r="P111" s="261">
        <v>0.82455357465540324</v>
      </c>
      <c r="Q111" s="261">
        <v>0.88910508079607475</v>
      </c>
      <c r="R111" s="261">
        <v>0.92127287369706501</v>
      </c>
      <c r="S111" s="261">
        <v>1.0515620634075851</v>
      </c>
      <c r="T111" s="261">
        <v>1.0450179414483669</v>
      </c>
      <c r="U111" s="261">
        <v>1.0327368956031531</v>
      </c>
      <c r="V111" s="261">
        <v>1.018016951770204</v>
      </c>
      <c r="W111" s="261">
        <v>0.9551696292647236</v>
      </c>
      <c r="DA111" s="67" t="s">
        <v>1225</v>
      </c>
    </row>
    <row r="112" spans="1:105" ht="12" customHeight="1" x14ac:dyDescent="0.25">
      <c r="A112" s="202" t="s">
        <v>93</v>
      </c>
      <c r="B112" s="226">
        <v>2.6995460315364461</v>
      </c>
      <c r="C112" s="226">
        <v>2.628271013422657</v>
      </c>
      <c r="D112" s="226">
        <v>2.8083428100606751</v>
      </c>
      <c r="E112" s="226">
        <v>2.679628040321699</v>
      </c>
      <c r="F112" s="226">
        <v>2.948262153215099</v>
      </c>
      <c r="G112" s="226">
        <v>3.2499006525029639</v>
      </c>
      <c r="H112" s="226">
        <v>4.008073345822333</v>
      </c>
      <c r="I112" s="226">
        <v>3.6306135109397109</v>
      </c>
      <c r="J112" s="226">
        <v>3.589624729338079</v>
      </c>
      <c r="K112" s="226">
        <v>3.699094528293323</v>
      </c>
      <c r="L112" s="226">
        <v>3.8231758949803858</v>
      </c>
      <c r="M112" s="226">
        <v>1.6781178258329359</v>
      </c>
      <c r="N112" s="226">
        <v>1.6614926762101889</v>
      </c>
      <c r="O112" s="226">
        <v>1.6651223633412819</v>
      </c>
      <c r="P112" s="226">
        <v>1.801624341904277</v>
      </c>
      <c r="Q112" s="226">
        <v>1.9689658395621179</v>
      </c>
      <c r="R112" s="226">
        <v>2.043429183680094</v>
      </c>
      <c r="S112" s="226">
        <v>2.2943573761724219</v>
      </c>
      <c r="T112" s="226">
        <v>2.2474052237112878</v>
      </c>
      <c r="U112" s="226">
        <v>2.2209937282809622</v>
      </c>
      <c r="V112" s="226">
        <v>2.1893371630194531</v>
      </c>
      <c r="W112" s="226">
        <v>2.054178334359225</v>
      </c>
      <c r="DA112" s="174" t="s">
        <v>1226</v>
      </c>
    </row>
    <row r="113" spans="1:105" ht="12" customHeight="1" x14ac:dyDescent="0.25">
      <c r="A113" s="202" t="s">
        <v>94</v>
      </c>
      <c r="B113" s="226">
        <v>17.364455716747681</v>
      </c>
      <c r="C113" s="226">
        <v>16.905989040762581</v>
      </c>
      <c r="D113" s="226">
        <v>18.064275916417891</v>
      </c>
      <c r="E113" s="226">
        <v>17.236335998700788</v>
      </c>
      <c r="F113" s="226">
        <v>18.964287699783771</v>
      </c>
      <c r="G113" s="226">
        <v>20.904535542258721</v>
      </c>
      <c r="H113" s="226">
        <v>25.781376316593828</v>
      </c>
      <c r="I113" s="226">
        <v>23.353418241013351</v>
      </c>
      <c r="J113" s="226">
        <v>23.089763584011671</v>
      </c>
      <c r="K113" s="226">
        <v>23.79391289433023</v>
      </c>
      <c r="L113" s="226">
        <v>24.592049089061</v>
      </c>
      <c r="M113" s="226">
        <v>10.79426034368309</v>
      </c>
      <c r="N113" s="226">
        <v>10.64058307377652</v>
      </c>
      <c r="O113" s="226">
        <v>10.710668832251599</v>
      </c>
      <c r="P113" s="226">
        <v>11.38599393411913</v>
      </c>
      <c r="Q113" s="226">
        <v>12.258473857329969</v>
      </c>
      <c r="R113" s="226">
        <v>12.685053537785979</v>
      </c>
      <c r="S113" s="226">
        <v>14.462217854514179</v>
      </c>
      <c r="T113" s="226">
        <v>14.359741417016931</v>
      </c>
      <c r="U113" s="226">
        <v>14.28623434880236</v>
      </c>
      <c r="V113" s="226">
        <v>14.08260788005313</v>
      </c>
      <c r="W113" s="226">
        <v>13.21321744640964</v>
      </c>
      <c r="DA113" s="174" t="s">
        <v>1227</v>
      </c>
    </row>
    <row r="114" spans="1:105" ht="12" customHeight="1" x14ac:dyDescent="0.25">
      <c r="A114" s="202" t="s">
        <v>95</v>
      </c>
      <c r="B114" s="226">
        <v>24.216981733927099</v>
      </c>
      <c r="C114" s="226">
        <v>23.577590594978989</v>
      </c>
      <c r="D114" s="226">
        <v>25.192971610540479</v>
      </c>
      <c r="E114" s="226">
        <v>24.038302199001919</v>
      </c>
      <c r="F114" s="226">
        <v>26.448154570123219</v>
      </c>
      <c r="G114" s="226">
        <v>29.154081397140839</v>
      </c>
      <c r="H114" s="226">
        <v>35.955467278613483</v>
      </c>
      <c r="I114" s="226">
        <v>32.569365385977477</v>
      </c>
      <c r="J114" s="226">
        <v>32.201664830496398</v>
      </c>
      <c r="K114" s="226">
        <v>33.183692212414002</v>
      </c>
      <c r="L114" s="226">
        <v>34.296796473455657</v>
      </c>
      <c r="M114" s="226">
        <v>15.05399361997322</v>
      </c>
      <c r="N114" s="226">
        <v>14.9048533793422</v>
      </c>
      <c r="O114" s="226">
        <v>14.93741443439615</v>
      </c>
      <c r="P114" s="226">
        <v>16.124685696224439</v>
      </c>
      <c r="Q114" s="226">
        <v>17.588387396994982</v>
      </c>
      <c r="R114" s="226">
        <v>18.331114430965879</v>
      </c>
      <c r="S114" s="226">
        <v>20.5821312253176</v>
      </c>
      <c r="T114" s="226">
        <v>20.160934696257961</v>
      </c>
      <c r="U114" s="226">
        <v>19.924003488221508</v>
      </c>
      <c r="V114" s="226">
        <v>19.640020013318331</v>
      </c>
      <c r="W114" s="226">
        <v>18.427542490576911</v>
      </c>
      <c r="DA114" s="174" t="s">
        <v>1228</v>
      </c>
    </row>
    <row r="115" spans="1:105" ht="12" customHeight="1" x14ac:dyDescent="0.25">
      <c r="A115" s="56" t="s">
        <v>96</v>
      </c>
      <c r="B115" s="262">
        <v>18.296106438782932</v>
      </c>
      <c r="C115" s="262">
        <v>19.508612688082628</v>
      </c>
      <c r="D115" s="262">
        <v>19.901493654207531</v>
      </c>
      <c r="E115" s="262">
        <v>20.810615070642431</v>
      </c>
      <c r="F115" s="262">
        <v>20.094303385950081</v>
      </c>
      <c r="G115" s="262">
        <v>21.096765385615811</v>
      </c>
      <c r="H115" s="262">
        <v>24.87057369522206</v>
      </c>
      <c r="I115" s="262">
        <v>22.71214498301681</v>
      </c>
      <c r="J115" s="262">
        <v>21.8566981449375</v>
      </c>
      <c r="K115" s="262">
        <v>22.39311092956066</v>
      </c>
      <c r="L115" s="262">
        <v>23.92262283404915</v>
      </c>
      <c r="M115" s="262">
        <v>18.963563384152231</v>
      </c>
      <c r="N115" s="262">
        <v>19.083852130850289</v>
      </c>
      <c r="O115" s="262">
        <v>19.15868877163015</v>
      </c>
      <c r="P115" s="262">
        <v>19.186692429114281</v>
      </c>
      <c r="Q115" s="262">
        <v>20.0364090409842</v>
      </c>
      <c r="R115" s="262">
        <v>16.57017265352172</v>
      </c>
      <c r="S115" s="262">
        <v>16.631471225320251</v>
      </c>
      <c r="T115" s="262">
        <v>20.113249725994368</v>
      </c>
      <c r="U115" s="262">
        <v>23.519030073718341</v>
      </c>
      <c r="V115" s="262">
        <v>20.92197233439671</v>
      </c>
      <c r="W115" s="262">
        <v>18.67674715016296</v>
      </c>
      <c r="DA115" s="68" t="s">
        <v>1229</v>
      </c>
    </row>
    <row r="116" spans="1:105" ht="12" customHeight="1" x14ac:dyDescent="0.25">
      <c r="A116" s="37" t="s">
        <v>160</v>
      </c>
      <c r="B116" s="228">
        <v>0</v>
      </c>
      <c r="C116" s="228">
        <v>0</v>
      </c>
      <c r="D116" s="228">
        <v>0</v>
      </c>
      <c r="E116" s="228">
        <v>0</v>
      </c>
      <c r="F116" s="228">
        <v>0</v>
      </c>
      <c r="G116" s="228">
        <v>0</v>
      </c>
      <c r="H116" s="228">
        <v>0</v>
      </c>
      <c r="I116" s="228">
        <v>0</v>
      </c>
      <c r="J116" s="228">
        <v>0</v>
      </c>
      <c r="K116" s="228">
        <v>0</v>
      </c>
      <c r="L116" s="228">
        <v>0</v>
      </c>
      <c r="M116" s="228">
        <v>7.4164888441224083E-2</v>
      </c>
      <c r="N116" s="228">
        <v>6.8247002724759684E-2</v>
      </c>
      <c r="O116" s="228">
        <v>7.6070343746172941E-2</v>
      </c>
      <c r="P116" s="228">
        <v>0.14554631281798591</v>
      </c>
      <c r="Q116" s="228">
        <v>0.1117492017526002</v>
      </c>
      <c r="R116" s="228">
        <v>0.1134423360830536</v>
      </c>
      <c r="S116" s="228">
        <v>6.8208087441406218E-2</v>
      </c>
      <c r="T116" s="228">
        <v>0.1098189876625037</v>
      </c>
      <c r="U116" s="228">
        <v>0.127078608956182</v>
      </c>
      <c r="V116" s="228">
        <v>0.10245682334544221</v>
      </c>
      <c r="W116" s="228">
        <v>8.442007728195236E-2</v>
      </c>
      <c r="DA116" s="69" t="s">
        <v>1230</v>
      </c>
    </row>
    <row r="117" spans="1:105" ht="12" customHeight="1" x14ac:dyDescent="0.25">
      <c r="A117" s="37" t="s">
        <v>162</v>
      </c>
      <c r="B117" s="228">
        <v>9.9607790750835186</v>
      </c>
      <c r="C117" s="228">
        <v>12.85150645072757</v>
      </c>
      <c r="D117" s="228">
        <v>11.99445116872011</v>
      </c>
      <c r="E117" s="228">
        <v>15.116056178498731</v>
      </c>
      <c r="F117" s="228">
        <v>11.27401911363277</v>
      </c>
      <c r="G117" s="228">
        <v>9.8892825729379314</v>
      </c>
      <c r="H117" s="228">
        <v>7.1254606667418727</v>
      </c>
      <c r="I117" s="228">
        <v>7.7353841831027399</v>
      </c>
      <c r="J117" s="228">
        <v>5.8155015557332472</v>
      </c>
      <c r="K117" s="228">
        <v>3.9279473497436199</v>
      </c>
      <c r="L117" s="228">
        <v>2.0476981514009318</v>
      </c>
      <c r="M117" s="228">
        <v>17.206986101310719</v>
      </c>
      <c r="N117" s="228">
        <v>17.390530715978361</v>
      </c>
      <c r="O117" s="228">
        <v>17.41120823009539</v>
      </c>
      <c r="P117" s="228">
        <v>16.74917396694185</v>
      </c>
      <c r="Q117" s="228">
        <v>16.987766475937569</v>
      </c>
      <c r="R117" s="228">
        <v>14.18869371067365</v>
      </c>
      <c r="S117" s="228">
        <v>13.23208508071334</v>
      </c>
      <c r="T117" s="228">
        <v>16.016484841787111</v>
      </c>
      <c r="U117" s="228">
        <v>19.131676603254409</v>
      </c>
      <c r="V117" s="228">
        <v>16.85449510486665</v>
      </c>
      <c r="W117" s="228">
        <v>14.406859914655559</v>
      </c>
      <c r="DA117" s="69" t="s">
        <v>1231</v>
      </c>
    </row>
    <row r="118" spans="1:105" ht="12" customHeight="1" x14ac:dyDescent="0.25">
      <c r="A118" s="37" t="s">
        <v>97</v>
      </c>
      <c r="B118" s="228">
        <v>0</v>
      </c>
      <c r="C118" s="228">
        <v>0</v>
      </c>
      <c r="D118" s="228">
        <v>0</v>
      </c>
      <c r="E118" s="228">
        <v>0</v>
      </c>
      <c r="F118" s="228">
        <v>0</v>
      </c>
      <c r="G118" s="228">
        <v>0</v>
      </c>
      <c r="H118" s="228">
        <v>0</v>
      </c>
      <c r="I118" s="228">
        <v>0</v>
      </c>
      <c r="J118" s="228">
        <v>0</v>
      </c>
      <c r="K118" s="228">
        <v>0</v>
      </c>
      <c r="L118" s="228">
        <v>0</v>
      </c>
      <c r="M118" s="228">
        <v>0</v>
      </c>
      <c r="N118" s="228">
        <v>0</v>
      </c>
      <c r="O118" s="228">
        <v>0</v>
      </c>
      <c r="P118" s="228">
        <v>0</v>
      </c>
      <c r="Q118" s="228">
        <v>0</v>
      </c>
      <c r="R118" s="228">
        <v>0</v>
      </c>
      <c r="S118" s="228">
        <v>0</v>
      </c>
      <c r="T118" s="228">
        <v>0</v>
      </c>
      <c r="U118" s="228">
        <v>0</v>
      </c>
      <c r="V118" s="228">
        <v>0</v>
      </c>
      <c r="W118" s="228">
        <v>0</v>
      </c>
      <c r="DA118" s="69" t="s">
        <v>1232</v>
      </c>
    </row>
    <row r="119" spans="1:105" ht="12" customHeight="1" x14ac:dyDescent="0.25">
      <c r="A119" s="37" t="s">
        <v>78</v>
      </c>
      <c r="B119" s="228">
        <v>0</v>
      </c>
      <c r="C119" s="228">
        <v>0</v>
      </c>
      <c r="D119" s="228">
        <v>0</v>
      </c>
      <c r="E119" s="228">
        <v>0</v>
      </c>
      <c r="F119" s="228">
        <v>0</v>
      </c>
      <c r="G119" s="228">
        <v>0</v>
      </c>
      <c r="H119" s="228">
        <v>0</v>
      </c>
      <c r="I119" s="228">
        <v>0</v>
      </c>
      <c r="J119" s="228">
        <v>0</v>
      </c>
      <c r="K119" s="228">
        <v>0</v>
      </c>
      <c r="L119" s="228">
        <v>0</v>
      </c>
      <c r="M119" s="228">
        <v>0</v>
      </c>
      <c r="N119" s="228">
        <v>0</v>
      </c>
      <c r="O119" s="228">
        <v>0</v>
      </c>
      <c r="P119" s="228">
        <v>0</v>
      </c>
      <c r="Q119" s="228">
        <v>0</v>
      </c>
      <c r="R119" s="228">
        <v>0</v>
      </c>
      <c r="S119" s="228">
        <v>0</v>
      </c>
      <c r="T119" s="228">
        <v>0</v>
      </c>
      <c r="U119" s="228">
        <v>0</v>
      </c>
      <c r="V119" s="228">
        <v>0</v>
      </c>
      <c r="W119" s="228">
        <v>0</v>
      </c>
      <c r="DA119" s="69" t="s">
        <v>1233</v>
      </c>
    </row>
    <row r="120" spans="1:105" ht="12" customHeight="1" x14ac:dyDescent="0.25">
      <c r="A120" s="37" t="s">
        <v>38</v>
      </c>
      <c r="B120" s="228">
        <v>8.3353273636994079</v>
      </c>
      <c r="C120" s="228">
        <v>6.6571062373550633</v>
      </c>
      <c r="D120" s="228">
        <v>7.9070424854874233</v>
      </c>
      <c r="E120" s="228">
        <v>5.6945588921436956</v>
      </c>
      <c r="F120" s="228">
        <v>8.8202842723173109</v>
      </c>
      <c r="G120" s="228">
        <v>11.207482812677879</v>
      </c>
      <c r="H120" s="228">
        <v>17.745113028480191</v>
      </c>
      <c r="I120" s="228">
        <v>14.97676079991407</v>
      </c>
      <c r="J120" s="228">
        <v>16.041196589204251</v>
      </c>
      <c r="K120" s="228">
        <v>18.465163579817041</v>
      </c>
      <c r="L120" s="228">
        <v>21.874924682648221</v>
      </c>
      <c r="M120" s="228">
        <v>1.6824123944002931</v>
      </c>
      <c r="N120" s="228">
        <v>1.6250744121471641</v>
      </c>
      <c r="O120" s="228">
        <v>1.671410197788588</v>
      </c>
      <c r="P120" s="228">
        <v>2.291972149354446</v>
      </c>
      <c r="Q120" s="228">
        <v>2.9368933632940322</v>
      </c>
      <c r="R120" s="228">
        <v>2.268036606765012</v>
      </c>
      <c r="S120" s="228">
        <v>3.3311780571655119</v>
      </c>
      <c r="T120" s="228">
        <v>3.986945896544758</v>
      </c>
      <c r="U120" s="228">
        <v>4.2602748615077486</v>
      </c>
      <c r="V120" s="228">
        <v>3.9650204061846188</v>
      </c>
      <c r="W120" s="228">
        <v>4.1854671582254461</v>
      </c>
      <c r="DA120" s="69" t="s">
        <v>1234</v>
      </c>
    </row>
    <row r="121" spans="1:105" ht="12" customHeight="1" x14ac:dyDescent="0.25">
      <c r="A121" s="57" t="s">
        <v>1053</v>
      </c>
      <c r="B121" s="263">
        <f t="shared" ref="B121:W121" si="4">B122+B133</f>
        <v>111.96115189628537</v>
      </c>
      <c r="C121" s="263">
        <f t="shared" si="4"/>
        <v>129.27231830437279</v>
      </c>
      <c r="D121" s="263">
        <f t="shared" si="4"/>
        <v>125.71178966251965</v>
      </c>
      <c r="E121" s="263">
        <f t="shared" si="4"/>
        <v>135.73429270108718</v>
      </c>
      <c r="F121" s="263">
        <f t="shared" si="4"/>
        <v>120.13488317674474</v>
      </c>
      <c r="G121" s="263">
        <f t="shared" si="4"/>
        <v>118.21172429514202</v>
      </c>
      <c r="H121" s="263">
        <f t="shared" si="4"/>
        <v>117.14011330984061</v>
      </c>
      <c r="I121" s="263">
        <f t="shared" si="4"/>
        <v>113.45242432449854</v>
      </c>
      <c r="J121" s="263">
        <f t="shared" si="4"/>
        <v>98.227964368666534</v>
      </c>
      <c r="K121" s="263">
        <f t="shared" si="4"/>
        <v>86.942418687614122</v>
      </c>
      <c r="L121" s="263">
        <f t="shared" si="4"/>
        <v>74.833285215496247</v>
      </c>
      <c r="M121" s="263">
        <f t="shared" si="4"/>
        <v>138.0664962417064</v>
      </c>
      <c r="N121" s="263">
        <f t="shared" si="4"/>
        <v>139.22193098938578</v>
      </c>
      <c r="O121" s="263">
        <f t="shared" si="4"/>
        <v>141.047734920994</v>
      </c>
      <c r="P121" s="263">
        <f t="shared" si="4"/>
        <v>138.23645926574437</v>
      </c>
      <c r="Q121" s="263">
        <f t="shared" si="4"/>
        <v>149.66567943028352</v>
      </c>
      <c r="R121" s="263">
        <f t="shared" si="4"/>
        <v>125.54634521682044</v>
      </c>
      <c r="S121" s="263">
        <f t="shared" si="4"/>
        <v>127.33037250087382</v>
      </c>
      <c r="T121" s="263">
        <f t="shared" si="4"/>
        <v>152.83362112279355</v>
      </c>
      <c r="U121" s="263">
        <f t="shared" si="4"/>
        <v>182.88331015533367</v>
      </c>
      <c r="V121" s="263">
        <f t="shared" si="4"/>
        <v>162.51785225296035</v>
      </c>
      <c r="W121" s="263">
        <f t="shared" si="4"/>
        <v>145.38446298327702</v>
      </c>
      <c r="DA121" s="70"/>
    </row>
    <row r="122" spans="1:105" ht="12" customHeight="1" x14ac:dyDescent="0.25">
      <c r="A122" s="60" t="s">
        <v>1054</v>
      </c>
      <c r="B122" s="264">
        <v>111.81502439712099</v>
      </c>
      <c r="C122" s="264">
        <v>129.13004895025509</v>
      </c>
      <c r="D122" s="264">
        <v>125.5597729505109</v>
      </c>
      <c r="E122" s="264">
        <v>135.5892433707003</v>
      </c>
      <c r="F122" s="264">
        <v>119.97529257510379</v>
      </c>
      <c r="G122" s="264">
        <v>118.0358058816995</v>
      </c>
      <c r="H122" s="264">
        <v>116.92315470730141</v>
      </c>
      <c r="I122" s="264">
        <v>113.25589777277899</v>
      </c>
      <c r="J122" s="264">
        <v>98.033656555979135</v>
      </c>
      <c r="K122" s="264">
        <v>86.742185231219054</v>
      </c>
      <c r="L122" s="264">
        <v>74.62633518542728</v>
      </c>
      <c r="M122" s="264">
        <v>137.97565905711039</v>
      </c>
      <c r="N122" s="264">
        <v>139.13199373074369</v>
      </c>
      <c r="O122" s="264">
        <v>140.95760118594549</v>
      </c>
      <c r="P122" s="264">
        <v>138.13907539356649</v>
      </c>
      <c r="Q122" s="264">
        <v>149.5546275389618</v>
      </c>
      <c r="R122" s="264">
        <v>125.4558869656247</v>
      </c>
      <c r="S122" s="264">
        <v>127.227097455083</v>
      </c>
      <c r="T122" s="264">
        <v>152.7077051969012</v>
      </c>
      <c r="U122" s="264">
        <v>182.7400976690123</v>
      </c>
      <c r="V122" s="264">
        <v>162.38906643095709</v>
      </c>
      <c r="W122" s="264">
        <v>145.26362775981289</v>
      </c>
      <c r="DA122" s="72" t="s">
        <v>1235</v>
      </c>
    </row>
    <row r="123" spans="1:105" ht="12" customHeight="1" x14ac:dyDescent="0.25">
      <c r="A123" s="64" t="s">
        <v>30</v>
      </c>
      <c r="B123" s="231">
        <v>0</v>
      </c>
      <c r="C123" s="231">
        <v>0</v>
      </c>
      <c r="D123" s="231">
        <v>10.05886902123088</v>
      </c>
      <c r="E123" s="231">
        <v>10.89520510614952</v>
      </c>
      <c r="F123" s="231">
        <v>12.84698454649646</v>
      </c>
      <c r="G123" s="231">
        <v>13.15040942558792</v>
      </c>
      <c r="H123" s="231">
        <v>16.666884885229081</v>
      </c>
      <c r="I123" s="231">
        <v>17.148407043495549</v>
      </c>
      <c r="J123" s="231">
        <v>16.331677242845089</v>
      </c>
      <c r="K123" s="231">
        <v>9.1496649859122847</v>
      </c>
      <c r="L123" s="231">
        <v>12.816563912789</v>
      </c>
      <c r="M123" s="231">
        <v>5.0129491730907736</v>
      </c>
      <c r="N123" s="231">
        <v>5.6063232650043338</v>
      </c>
      <c r="O123" s="231">
        <v>10.05847743074613</v>
      </c>
      <c r="P123" s="231">
        <v>10.003980656528739</v>
      </c>
      <c r="Q123" s="231">
        <v>9.6869835526169421</v>
      </c>
      <c r="R123" s="231">
        <v>7.0906229580365521</v>
      </c>
      <c r="S123" s="231">
        <v>8.3049482210255121</v>
      </c>
      <c r="T123" s="231">
        <v>9.6594397628744506</v>
      </c>
      <c r="U123" s="231">
        <v>9.0953148972378841</v>
      </c>
      <c r="V123" s="231">
        <v>5.9951207504934816</v>
      </c>
      <c r="W123" s="231">
        <v>6.9316251056453657</v>
      </c>
      <c r="DA123" s="73" t="s">
        <v>1236</v>
      </c>
    </row>
    <row r="124" spans="1:105" ht="12" customHeight="1" x14ac:dyDescent="0.25">
      <c r="A124" s="64" t="s">
        <v>32</v>
      </c>
      <c r="B124" s="231">
        <v>10.05165356260404</v>
      </c>
      <c r="C124" s="231">
        <v>15.552446730085149</v>
      </c>
      <c r="D124" s="231">
        <v>11.64840701200224</v>
      </c>
      <c r="E124" s="231">
        <v>4.0036672371973463</v>
      </c>
      <c r="F124" s="231">
        <v>2.9155727744823641</v>
      </c>
      <c r="G124" s="231">
        <v>2.267235939066198</v>
      </c>
      <c r="H124" s="231">
        <v>2.125359120698215</v>
      </c>
      <c r="I124" s="231">
        <v>2.055420547668779</v>
      </c>
      <c r="J124" s="231">
        <v>1.6049729102208361</v>
      </c>
      <c r="K124" s="231">
        <v>2.8075411066546709</v>
      </c>
      <c r="L124" s="231">
        <v>1.9077877898218321</v>
      </c>
      <c r="M124" s="231">
        <v>1.3466568199237801</v>
      </c>
      <c r="N124" s="231">
        <v>1.265608582274564</v>
      </c>
      <c r="O124" s="231">
        <v>1.443963033494674</v>
      </c>
      <c r="P124" s="231">
        <v>4.7748463392421572</v>
      </c>
      <c r="Q124" s="231">
        <v>5.5692333350746566</v>
      </c>
      <c r="R124" s="231">
        <v>1.5778244748755439</v>
      </c>
      <c r="S124" s="231">
        <v>2.3352560418774719</v>
      </c>
      <c r="T124" s="231">
        <v>3.2957100816477838</v>
      </c>
      <c r="U124" s="231">
        <v>6.7964370444236337</v>
      </c>
      <c r="V124" s="231">
        <v>6.9356004261256503</v>
      </c>
      <c r="W124" s="231">
        <v>1.7669917055654101</v>
      </c>
      <c r="DA124" s="73" t="s">
        <v>1237</v>
      </c>
    </row>
    <row r="125" spans="1:105" ht="12" customHeight="1" x14ac:dyDescent="0.25">
      <c r="A125" s="64" t="s">
        <v>33</v>
      </c>
      <c r="B125" s="231">
        <v>15.14547637601005</v>
      </c>
      <c r="C125" s="231">
        <v>20.58782877229741</v>
      </c>
      <c r="D125" s="231">
        <v>12.70784951117383</v>
      </c>
      <c r="E125" s="231">
        <v>7.2030361416016939</v>
      </c>
      <c r="F125" s="231">
        <v>5.4744064824915961</v>
      </c>
      <c r="G125" s="231">
        <v>7.1761400444700252</v>
      </c>
      <c r="H125" s="231">
        <v>8.2962021212873847</v>
      </c>
      <c r="I125" s="231">
        <v>3.956251867039537</v>
      </c>
      <c r="J125" s="231">
        <v>3.8958752846709279</v>
      </c>
      <c r="K125" s="231">
        <v>4.1328811832798271</v>
      </c>
      <c r="L125" s="231">
        <v>5.043231583015177</v>
      </c>
      <c r="M125" s="231">
        <v>2.481120631488694</v>
      </c>
      <c r="N125" s="231">
        <v>4.0941042030065358</v>
      </c>
      <c r="O125" s="231">
        <v>3.1525239776002101</v>
      </c>
      <c r="P125" s="231">
        <v>3.0353414581673031</v>
      </c>
      <c r="Q125" s="231">
        <v>0.98484183821154692</v>
      </c>
      <c r="R125" s="231">
        <v>1.006272251594168</v>
      </c>
      <c r="S125" s="231">
        <v>1.030548782020313</v>
      </c>
      <c r="T125" s="231">
        <v>1.094159974912287</v>
      </c>
      <c r="U125" s="231">
        <v>1.16749798373151</v>
      </c>
      <c r="V125" s="231">
        <v>0.97256680611425084</v>
      </c>
      <c r="W125" s="231">
        <v>1.045620329565885</v>
      </c>
      <c r="DA125" s="73" t="s">
        <v>1238</v>
      </c>
    </row>
    <row r="126" spans="1:105" ht="12" customHeight="1" x14ac:dyDescent="0.25">
      <c r="A126" s="64" t="s">
        <v>160</v>
      </c>
      <c r="B126" s="231">
        <v>0</v>
      </c>
      <c r="C126" s="231">
        <v>0</v>
      </c>
      <c r="D126" s="231">
        <v>0</v>
      </c>
      <c r="E126" s="231">
        <v>0</v>
      </c>
      <c r="F126" s="231">
        <v>0</v>
      </c>
      <c r="G126" s="231">
        <v>0</v>
      </c>
      <c r="H126" s="231">
        <v>0</v>
      </c>
      <c r="I126" s="231">
        <v>0</v>
      </c>
      <c r="J126" s="231">
        <v>0</v>
      </c>
      <c r="K126" s="231">
        <v>0</v>
      </c>
      <c r="L126" s="231">
        <v>0</v>
      </c>
      <c r="M126" s="231">
        <v>0.42563940949848422</v>
      </c>
      <c r="N126" s="231">
        <v>0.38437932733626262</v>
      </c>
      <c r="O126" s="231">
        <v>0.39865166315289852</v>
      </c>
      <c r="P126" s="231">
        <v>0.76003940336811771</v>
      </c>
      <c r="Q126" s="231">
        <v>0.58776259428245325</v>
      </c>
      <c r="R126" s="231">
        <v>0.59403305657196048</v>
      </c>
      <c r="S126" s="231">
        <v>0.35896407480793452</v>
      </c>
      <c r="T126" s="231">
        <v>0.58949354271894239</v>
      </c>
      <c r="U126" s="231">
        <v>0.65274152261860208</v>
      </c>
      <c r="V126" s="231">
        <v>0.54078599464280475</v>
      </c>
      <c r="W126" s="231">
        <v>0.44417141969653162</v>
      </c>
      <c r="DA126" s="73" t="s">
        <v>1239</v>
      </c>
    </row>
    <row r="127" spans="1:105" ht="12" customHeight="1" x14ac:dyDescent="0.25">
      <c r="A127" s="64" t="s">
        <v>70</v>
      </c>
      <c r="B127" s="231">
        <v>9.525040673313887</v>
      </c>
      <c r="C127" s="231">
        <v>10.73021494360035</v>
      </c>
      <c r="D127" s="231">
        <v>9.20937212747722</v>
      </c>
      <c r="E127" s="231">
        <v>9.6960925856689837</v>
      </c>
      <c r="F127" s="231">
        <v>12.228799766649271</v>
      </c>
      <c r="G127" s="231">
        <v>11.17007695758487</v>
      </c>
      <c r="H127" s="231">
        <v>14.73980314567177</v>
      </c>
      <c r="I127" s="231">
        <v>12.570724945292991</v>
      </c>
      <c r="J127" s="231">
        <v>6.0302899288177576</v>
      </c>
      <c r="K127" s="231">
        <v>9.5735902796288972</v>
      </c>
      <c r="L127" s="231">
        <v>11.582086810624309</v>
      </c>
      <c r="M127" s="231">
        <v>5.9276341142852216</v>
      </c>
      <c r="N127" s="231">
        <v>5.0482457803180871</v>
      </c>
      <c r="O127" s="231">
        <v>5.1566685282961737</v>
      </c>
      <c r="P127" s="231">
        <v>4.5331508937675187</v>
      </c>
      <c r="Q127" s="231">
        <v>4.5235023811702044</v>
      </c>
      <c r="R127" s="231">
        <v>2.0677046646125792</v>
      </c>
      <c r="S127" s="231">
        <v>0.1095703874496964</v>
      </c>
      <c r="T127" s="231">
        <v>0.2792096693593546</v>
      </c>
      <c r="U127" s="231">
        <v>0.44067956548715642</v>
      </c>
      <c r="V127" s="231">
        <v>0.67432607067902428</v>
      </c>
      <c r="W127" s="231">
        <v>0.30213523031028439</v>
      </c>
      <c r="DA127" s="73" t="s">
        <v>1240</v>
      </c>
    </row>
    <row r="128" spans="1:105" ht="12" customHeight="1" x14ac:dyDescent="0.25">
      <c r="A128" s="64" t="s">
        <v>34</v>
      </c>
      <c r="B128" s="231">
        <v>0.1141187946541207</v>
      </c>
      <c r="C128" s="231">
        <v>0</v>
      </c>
      <c r="D128" s="231">
        <v>0</v>
      </c>
      <c r="E128" s="231">
        <v>0</v>
      </c>
      <c r="F128" s="231">
        <v>0</v>
      </c>
      <c r="G128" s="231">
        <v>0</v>
      </c>
      <c r="H128" s="231">
        <v>0</v>
      </c>
      <c r="I128" s="231">
        <v>0</v>
      </c>
      <c r="J128" s="231">
        <v>0</v>
      </c>
      <c r="K128" s="231">
        <v>0</v>
      </c>
      <c r="L128" s="231">
        <v>0</v>
      </c>
      <c r="M128" s="231">
        <v>6.399001230529075E-2</v>
      </c>
      <c r="N128" s="231">
        <v>5.6017025766663529E-2</v>
      </c>
      <c r="O128" s="231">
        <v>5.9603575752002737E-2</v>
      </c>
      <c r="P128" s="231">
        <v>6.4498839174657346E-2</v>
      </c>
      <c r="Q128" s="231">
        <v>0.29981618489114692</v>
      </c>
      <c r="R128" s="231">
        <v>0.28930086455359161</v>
      </c>
      <c r="S128" s="231">
        <v>0.34068478002573388</v>
      </c>
      <c r="T128" s="231">
        <v>0.26642198029175612</v>
      </c>
      <c r="U128" s="231">
        <v>0.28507635364471662</v>
      </c>
      <c r="V128" s="231">
        <v>0.120183708519956</v>
      </c>
      <c r="W128" s="231">
        <v>0</v>
      </c>
      <c r="DA128" s="73" t="s">
        <v>1241</v>
      </c>
    </row>
    <row r="129" spans="1:105" ht="12" customHeight="1" x14ac:dyDescent="0.25">
      <c r="A129" s="64" t="s">
        <v>162</v>
      </c>
      <c r="B129" s="231">
        <v>76.978734990538896</v>
      </c>
      <c r="C129" s="231">
        <v>82.259558504272206</v>
      </c>
      <c r="D129" s="231">
        <v>81.935275278626719</v>
      </c>
      <c r="E129" s="231">
        <v>103.7912423000828</v>
      </c>
      <c r="F129" s="231">
        <v>86.50952900498406</v>
      </c>
      <c r="G129" s="231">
        <v>83.35631418745082</v>
      </c>
      <c r="H129" s="231">
        <v>74.767528327621491</v>
      </c>
      <c r="I129" s="231">
        <v>74.029993136184075</v>
      </c>
      <c r="J129" s="231">
        <v>67.325950427421773</v>
      </c>
      <c r="K129" s="231">
        <v>59.222046722456703</v>
      </c>
      <c r="L129" s="231">
        <v>40.976329493884769</v>
      </c>
      <c r="M129" s="231">
        <v>94.361878841108734</v>
      </c>
      <c r="N129" s="231">
        <v>93.591748920320057</v>
      </c>
      <c r="O129" s="231">
        <v>87.187735591750254</v>
      </c>
      <c r="P129" s="231">
        <v>83.309232102307462</v>
      </c>
      <c r="Q129" s="231">
        <v>85.37723462918791</v>
      </c>
      <c r="R129" s="231">
        <v>70.994736740048722</v>
      </c>
      <c r="S129" s="231">
        <v>66.54136208418663</v>
      </c>
      <c r="T129" s="231">
        <v>82.151805139266528</v>
      </c>
      <c r="U129" s="231">
        <v>93.900976024661958</v>
      </c>
      <c r="V129" s="231">
        <v>85.005804875218246</v>
      </c>
      <c r="W129" s="231">
        <v>72.430667190106305</v>
      </c>
      <c r="DA129" s="73" t="s">
        <v>1242</v>
      </c>
    </row>
    <row r="130" spans="1:105" ht="12" customHeight="1" x14ac:dyDescent="0.25">
      <c r="A130" s="64" t="s">
        <v>36</v>
      </c>
      <c r="B130" s="231">
        <v>0</v>
      </c>
      <c r="C130" s="231">
        <v>0</v>
      </c>
      <c r="D130" s="231">
        <v>0</v>
      </c>
      <c r="E130" s="231">
        <v>0</v>
      </c>
      <c r="F130" s="231">
        <v>0</v>
      </c>
      <c r="G130" s="231">
        <v>0</v>
      </c>
      <c r="H130" s="231">
        <v>0</v>
      </c>
      <c r="I130" s="231">
        <v>0</v>
      </c>
      <c r="J130" s="231">
        <v>0</v>
      </c>
      <c r="K130" s="231">
        <v>0</v>
      </c>
      <c r="L130" s="231">
        <v>0</v>
      </c>
      <c r="M130" s="231">
        <v>0</v>
      </c>
      <c r="N130" s="231">
        <v>0</v>
      </c>
      <c r="O130" s="231">
        <v>0</v>
      </c>
      <c r="P130" s="231">
        <v>0</v>
      </c>
      <c r="Q130" s="231">
        <v>0</v>
      </c>
      <c r="R130" s="231">
        <v>0</v>
      </c>
      <c r="S130" s="231">
        <v>0</v>
      </c>
      <c r="T130" s="231">
        <v>0</v>
      </c>
      <c r="U130" s="231">
        <v>0</v>
      </c>
      <c r="V130" s="231">
        <v>0</v>
      </c>
      <c r="W130" s="231">
        <v>0</v>
      </c>
      <c r="DA130" s="73" t="s">
        <v>1243</v>
      </c>
    </row>
    <row r="131" spans="1:105" ht="12" customHeight="1" x14ac:dyDescent="0.25">
      <c r="A131" s="64" t="s">
        <v>73</v>
      </c>
      <c r="B131" s="231">
        <v>0</v>
      </c>
      <c r="C131" s="231">
        <v>0</v>
      </c>
      <c r="D131" s="231">
        <v>0</v>
      </c>
      <c r="E131" s="231">
        <v>0</v>
      </c>
      <c r="F131" s="231">
        <v>0</v>
      </c>
      <c r="G131" s="231">
        <v>0.91562932753966775</v>
      </c>
      <c r="H131" s="231">
        <v>0.32737710679344761</v>
      </c>
      <c r="I131" s="231">
        <v>3.4951002330980461</v>
      </c>
      <c r="J131" s="231">
        <v>2.844890762002747</v>
      </c>
      <c r="K131" s="231">
        <v>1.856460953286672</v>
      </c>
      <c r="L131" s="231">
        <v>2.30033559529218</v>
      </c>
      <c r="M131" s="231">
        <v>1.973774176438807</v>
      </c>
      <c r="N131" s="231">
        <v>1.805376629101811</v>
      </c>
      <c r="O131" s="231">
        <v>3.2884719649661518</v>
      </c>
      <c r="P131" s="231">
        <v>3.4349071054194131</v>
      </c>
      <c r="Q131" s="231">
        <v>4.2764366245879417</v>
      </c>
      <c r="R131" s="231">
        <v>4.7481312880336706</v>
      </c>
      <c r="S131" s="231">
        <v>3.7897371310702401</v>
      </c>
      <c r="T131" s="231">
        <v>3.8914588240954648</v>
      </c>
      <c r="U131" s="231">
        <v>5.3138046231454057</v>
      </c>
      <c r="V131" s="231">
        <v>6.6679410801623797</v>
      </c>
      <c r="W131" s="231">
        <v>5.6156934638152167</v>
      </c>
      <c r="DA131" s="73" t="s">
        <v>1244</v>
      </c>
    </row>
    <row r="132" spans="1:105" ht="12" customHeight="1" x14ac:dyDescent="0.25">
      <c r="A132" s="64" t="s">
        <v>79</v>
      </c>
      <c r="B132" s="231">
        <v>0</v>
      </c>
      <c r="C132" s="231">
        <v>0</v>
      </c>
      <c r="D132" s="231">
        <v>0</v>
      </c>
      <c r="E132" s="231">
        <v>0</v>
      </c>
      <c r="F132" s="231">
        <v>0</v>
      </c>
      <c r="G132" s="231">
        <v>0</v>
      </c>
      <c r="H132" s="231">
        <v>0</v>
      </c>
      <c r="I132" s="231">
        <v>0</v>
      </c>
      <c r="J132" s="231">
        <v>0</v>
      </c>
      <c r="K132" s="231">
        <v>0</v>
      </c>
      <c r="L132" s="231">
        <v>0</v>
      </c>
      <c r="M132" s="231">
        <v>26.38201587897063</v>
      </c>
      <c r="N132" s="231">
        <v>27.280189997615331</v>
      </c>
      <c r="O132" s="231">
        <v>30.211505420187009</v>
      </c>
      <c r="P132" s="231">
        <v>28.223078595591161</v>
      </c>
      <c r="Q132" s="231">
        <v>38.248816398938978</v>
      </c>
      <c r="R132" s="231">
        <v>37.08726066729794</v>
      </c>
      <c r="S132" s="231">
        <v>44.416025952619499</v>
      </c>
      <c r="T132" s="231">
        <v>51.480006221734598</v>
      </c>
      <c r="U132" s="231">
        <v>65.08756965406144</v>
      </c>
      <c r="V132" s="231">
        <v>55.476736719001302</v>
      </c>
      <c r="W132" s="231">
        <v>56.72672331510789</v>
      </c>
      <c r="DA132" s="73" t="s">
        <v>1245</v>
      </c>
    </row>
    <row r="133" spans="1:105" ht="12" customHeight="1" x14ac:dyDescent="0.25">
      <c r="A133" s="60" t="s">
        <v>1066</v>
      </c>
      <c r="B133" s="264">
        <v>0.14612749916437859</v>
      </c>
      <c r="C133" s="264">
        <v>0.1422693541176962</v>
      </c>
      <c r="D133" s="264">
        <v>0.15201671200874639</v>
      </c>
      <c r="E133" s="264">
        <v>0.14504933038689261</v>
      </c>
      <c r="F133" s="264">
        <v>0.15959060164093819</v>
      </c>
      <c r="G133" s="264">
        <v>0.17591841344251929</v>
      </c>
      <c r="H133" s="264">
        <v>0.21695860253921151</v>
      </c>
      <c r="I133" s="264">
        <v>0.19652655171953939</v>
      </c>
      <c r="J133" s="264">
        <v>0.19430781268739461</v>
      </c>
      <c r="K133" s="264">
        <v>0.20023345639507109</v>
      </c>
      <c r="L133" s="264">
        <v>0.2069500300689637</v>
      </c>
      <c r="M133" s="264">
        <v>9.083718459602072E-2</v>
      </c>
      <c r="N133" s="264">
        <v>8.9937258642091719E-2</v>
      </c>
      <c r="O133" s="264">
        <v>9.0133735048502139E-2</v>
      </c>
      <c r="P133" s="264">
        <v>9.7383872177895375E-2</v>
      </c>
      <c r="Q133" s="264">
        <v>0.1110518913217137</v>
      </c>
      <c r="R133" s="264">
        <v>9.0458251195740011E-2</v>
      </c>
      <c r="S133" s="264">
        <v>0.10327504579082961</v>
      </c>
      <c r="T133" s="264">
        <v>0.12591592589233591</v>
      </c>
      <c r="U133" s="264">
        <v>0.1432124863213759</v>
      </c>
      <c r="V133" s="264">
        <v>0.12878582200327041</v>
      </c>
      <c r="W133" s="264">
        <v>0.1208352234641217</v>
      </c>
      <c r="DA133" s="72" t="s">
        <v>1246</v>
      </c>
    </row>
    <row r="134" spans="1:105" ht="12" customHeight="1" x14ac:dyDescent="0.25">
      <c r="A134" s="57" t="s">
        <v>1012</v>
      </c>
      <c r="B134" s="263">
        <v>41.05660801720262</v>
      </c>
      <c r="C134" s="263">
        <v>46.709979639438771</v>
      </c>
      <c r="D134" s="263">
        <v>45.827092040691802</v>
      </c>
      <c r="E134" s="263">
        <v>49.822933968206897</v>
      </c>
      <c r="F134" s="263">
        <v>44.5749069059951</v>
      </c>
      <c r="G134" s="263">
        <v>44.289847323676597</v>
      </c>
      <c r="H134" s="263">
        <v>45.414745871995997</v>
      </c>
      <c r="I134" s="263">
        <v>43.336023783626167</v>
      </c>
      <c r="J134" s="263">
        <v>38.587485625243417</v>
      </c>
      <c r="K134" s="263">
        <v>35.978552448848951</v>
      </c>
      <c r="L134" s="263">
        <v>34.167270850941563</v>
      </c>
      <c r="M134" s="263">
        <v>47.623971809549758</v>
      </c>
      <c r="N134" s="263">
        <v>47.993158846273857</v>
      </c>
      <c r="O134" s="263">
        <v>48.116938397051797</v>
      </c>
      <c r="P134" s="263">
        <v>48.199278154124549</v>
      </c>
      <c r="Q134" s="263">
        <v>50.146131093252521</v>
      </c>
      <c r="R134" s="263">
        <v>41.647685138626557</v>
      </c>
      <c r="S134" s="263">
        <v>41.200496187924358</v>
      </c>
      <c r="T134" s="263">
        <v>49.590648274508212</v>
      </c>
      <c r="U134" s="263">
        <v>58.300089120528398</v>
      </c>
      <c r="V134" s="263">
        <v>51.972619487328799</v>
      </c>
      <c r="W134" s="263">
        <v>45.979448735282809</v>
      </c>
      <c r="DA134" s="70" t="s">
        <v>1247</v>
      </c>
    </row>
    <row r="135" spans="1:105" ht="12" customHeight="1" x14ac:dyDescent="0.25">
      <c r="A135" s="60" t="s">
        <v>1014</v>
      </c>
      <c r="B135" s="264">
        <v>38.61967604177957</v>
      </c>
      <c r="C135" s="264">
        <v>45.027789909444927</v>
      </c>
      <c r="D135" s="264">
        <v>43.762177747930203</v>
      </c>
      <c r="E135" s="264">
        <v>48.392055061677503</v>
      </c>
      <c r="F135" s="264">
        <v>42.151106891895672</v>
      </c>
      <c r="G135" s="264">
        <v>40.940559626381052</v>
      </c>
      <c r="H135" s="264">
        <v>39.093233181151923</v>
      </c>
      <c r="I135" s="264">
        <v>38.273080269091821</v>
      </c>
      <c r="J135" s="264">
        <v>32.227714529120718</v>
      </c>
      <c r="K135" s="264">
        <v>26.903864240002932</v>
      </c>
      <c r="L135" s="264">
        <v>21.122501552900921</v>
      </c>
      <c r="M135" s="264">
        <v>47.223130934149417</v>
      </c>
      <c r="N135" s="264">
        <v>47.61185444673076</v>
      </c>
      <c r="O135" s="264">
        <v>47.741603699682557</v>
      </c>
      <c r="P135" s="264">
        <v>47.667090865837061</v>
      </c>
      <c r="Q135" s="264">
        <v>49.428334450673383</v>
      </c>
      <c r="R135" s="264">
        <v>41.079973111326119</v>
      </c>
      <c r="S135" s="264">
        <v>40.31970542987073</v>
      </c>
      <c r="T135" s="264">
        <v>48.536794717726202</v>
      </c>
      <c r="U135" s="264">
        <v>57.169213778781291</v>
      </c>
      <c r="V135" s="264">
        <v>50.885164498160798</v>
      </c>
      <c r="W135" s="264">
        <v>44.822193302251108</v>
      </c>
      <c r="DA135" s="72" t="s">
        <v>1248</v>
      </c>
    </row>
    <row r="136" spans="1:105" ht="12" customHeight="1" x14ac:dyDescent="0.25">
      <c r="A136" s="59" t="s">
        <v>30</v>
      </c>
      <c r="B136" s="232">
        <v>0</v>
      </c>
      <c r="C136" s="232">
        <v>0</v>
      </c>
      <c r="D136" s="232">
        <v>3.8889035247532311</v>
      </c>
      <c r="E136" s="232">
        <v>4.0321491189221073</v>
      </c>
      <c r="F136" s="232">
        <v>4.6527617748170336</v>
      </c>
      <c r="G136" s="232">
        <v>4.7150958454514926</v>
      </c>
      <c r="H136" s="232">
        <v>5.7223866366317289</v>
      </c>
      <c r="I136" s="232">
        <v>6.1258131507013918</v>
      </c>
      <c r="J136" s="232">
        <v>5.6561483258351846</v>
      </c>
      <c r="K136" s="232">
        <v>3.0161058960149232</v>
      </c>
      <c r="L136" s="232">
        <v>3.862557197252475</v>
      </c>
      <c r="M136" s="232">
        <v>2.2025291608662072</v>
      </c>
      <c r="N136" s="232">
        <v>2.4719095058840339</v>
      </c>
      <c r="O136" s="232">
        <v>4.5616506061976061</v>
      </c>
      <c r="P136" s="232">
        <v>4.6966622565153946</v>
      </c>
      <c r="Q136" s="232">
        <v>4.7640531737078122</v>
      </c>
      <c r="R136" s="232">
        <v>3.5872304961238339</v>
      </c>
      <c r="S136" s="232">
        <v>4.4159995843971496</v>
      </c>
      <c r="T136" s="232">
        <v>5.0341082823612799</v>
      </c>
      <c r="U136" s="232">
        <v>4.9746023891345814</v>
      </c>
      <c r="V136" s="232">
        <v>3.2969438920293861</v>
      </c>
      <c r="W136" s="232">
        <v>3.85520785475209</v>
      </c>
      <c r="DA136" s="71" t="s">
        <v>1249</v>
      </c>
    </row>
    <row r="137" spans="1:105" ht="12" customHeight="1" x14ac:dyDescent="0.25">
      <c r="A137" s="59" t="s">
        <v>33</v>
      </c>
      <c r="B137" s="297">
        <v>5.7371917993990866</v>
      </c>
      <c r="C137" s="297">
        <v>8.138434064446372</v>
      </c>
      <c r="D137" s="297">
        <v>4.8645495635197982</v>
      </c>
      <c r="E137" s="297">
        <v>2.639424974549593</v>
      </c>
      <c r="F137" s="297">
        <v>1.9630854747833371</v>
      </c>
      <c r="G137" s="297">
        <v>2.547620351562816</v>
      </c>
      <c r="H137" s="297">
        <v>2.8202956626413092</v>
      </c>
      <c r="I137" s="297">
        <v>1.3993180873468569</v>
      </c>
      <c r="J137" s="297">
        <v>1.3359419895572571</v>
      </c>
      <c r="K137" s="297">
        <v>1.348922087728333</v>
      </c>
      <c r="L137" s="297">
        <v>1.504890083655352</v>
      </c>
      <c r="M137" s="297">
        <v>1.079366162585939</v>
      </c>
      <c r="N137" s="297">
        <v>1.787334659083833</v>
      </c>
      <c r="O137" s="297">
        <v>1.4156005537925831</v>
      </c>
      <c r="P137" s="297">
        <v>1.416810655114999</v>
      </c>
      <c r="Q137" s="297">
        <v>0.47956456006852111</v>
      </c>
      <c r="R137" s="297">
        <v>0.50406081898531252</v>
      </c>
      <c r="S137" s="297">
        <v>0.5425667835664082</v>
      </c>
      <c r="T137" s="297">
        <v>0.56460405317016682</v>
      </c>
      <c r="U137" s="297">
        <v>0.63225071154930013</v>
      </c>
      <c r="V137" s="297">
        <v>0.52957273527256532</v>
      </c>
      <c r="W137" s="297">
        <v>0.57581013375790768</v>
      </c>
      <c r="DA137" s="122" t="s">
        <v>1250</v>
      </c>
    </row>
    <row r="138" spans="1:105" ht="12" customHeight="1" x14ac:dyDescent="0.25">
      <c r="A138" s="59" t="s">
        <v>160</v>
      </c>
      <c r="B138" s="297">
        <v>0</v>
      </c>
      <c r="C138" s="297">
        <v>0</v>
      </c>
      <c r="D138" s="297">
        <v>0</v>
      </c>
      <c r="E138" s="297">
        <v>0</v>
      </c>
      <c r="F138" s="297">
        <v>0</v>
      </c>
      <c r="G138" s="297">
        <v>0</v>
      </c>
      <c r="H138" s="297">
        <v>0</v>
      </c>
      <c r="I138" s="297">
        <v>0</v>
      </c>
      <c r="J138" s="297">
        <v>0</v>
      </c>
      <c r="K138" s="297">
        <v>0</v>
      </c>
      <c r="L138" s="297">
        <v>0</v>
      </c>
      <c r="M138" s="297">
        <v>0.18171107093402461</v>
      </c>
      <c r="N138" s="297">
        <v>0.16467423109799631</v>
      </c>
      <c r="O138" s="297">
        <v>0.1756687627923473</v>
      </c>
      <c r="P138" s="297">
        <v>0.34786251447702182</v>
      </c>
      <c r="Q138" s="297">
        <v>0.28086729505760649</v>
      </c>
      <c r="R138" s="297">
        <v>0.29200930711793149</v>
      </c>
      <c r="S138" s="297">
        <v>0.18546171496453001</v>
      </c>
      <c r="T138" s="297">
        <v>0.29851135562691511</v>
      </c>
      <c r="U138" s="297">
        <v>0.34689102584920339</v>
      </c>
      <c r="V138" s="297">
        <v>0.28896832945442918</v>
      </c>
      <c r="W138" s="297">
        <v>0.24003497839432791</v>
      </c>
      <c r="DA138" s="122" t="s">
        <v>1251</v>
      </c>
    </row>
    <row r="139" spans="1:105" ht="12" customHeight="1" x14ac:dyDescent="0.25">
      <c r="A139" s="59" t="s">
        <v>70</v>
      </c>
      <c r="B139" s="297">
        <v>3.6522838010581791</v>
      </c>
      <c r="C139" s="297">
        <v>4.2935840654993997</v>
      </c>
      <c r="D139" s="297">
        <v>3.5684682635553799</v>
      </c>
      <c r="E139" s="297">
        <v>3.5964309695921441</v>
      </c>
      <c r="F139" s="297">
        <v>4.4388170903105477</v>
      </c>
      <c r="G139" s="297">
        <v>4.014035568452317</v>
      </c>
      <c r="H139" s="297">
        <v>5.0721051203000602</v>
      </c>
      <c r="I139" s="297">
        <v>4.500638039126585</v>
      </c>
      <c r="J139" s="297">
        <v>2.0931579168640981</v>
      </c>
      <c r="K139" s="297">
        <v>3.162933276360727</v>
      </c>
      <c r="L139" s="297">
        <v>3.4983554362884108</v>
      </c>
      <c r="M139" s="297">
        <v>2.6102587180819858</v>
      </c>
      <c r="N139" s="297">
        <v>2.2308415411786049</v>
      </c>
      <c r="O139" s="297">
        <v>2.3438660492102961</v>
      </c>
      <c r="P139" s="297">
        <v>2.1329980734350649</v>
      </c>
      <c r="Q139" s="297">
        <v>2.2296498284542912</v>
      </c>
      <c r="R139" s="297">
        <v>1.048424589825119</v>
      </c>
      <c r="S139" s="297">
        <v>5.8392772009668838E-2</v>
      </c>
      <c r="T139" s="297">
        <v>0.14583940004750909</v>
      </c>
      <c r="U139" s="297">
        <v>0.241566856148973</v>
      </c>
      <c r="V139" s="297">
        <v>0.37166988428341169</v>
      </c>
      <c r="W139" s="297">
        <v>0.1684177656457384</v>
      </c>
      <c r="DA139" s="122" t="s">
        <v>1252</v>
      </c>
    </row>
    <row r="140" spans="1:105" ht="12" customHeight="1" x14ac:dyDescent="0.25">
      <c r="A140" s="59" t="s">
        <v>162</v>
      </c>
      <c r="B140" s="297">
        <v>29.2302004413223</v>
      </c>
      <c r="C140" s="297">
        <v>32.595771779499159</v>
      </c>
      <c r="D140" s="297">
        <v>31.44025639610178</v>
      </c>
      <c r="E140" s="297">
        <v>38.12404999861365</v>
      </c>
      <c r="F140" s="297">
        <v>31.09644255198474</v>
      </c>
      <c r="G140" s="297">
        <v>29.663807860914421</v>
      </c>
      <c r="H140" s="297">
        <v>25.478445761578818</v>
      </c>
      <c r="I140" s="297">
        <v>26.24731099191699</v>
      </c>
      <c r="J140" s="297">
        <v>23.142466296864189</v>
      </c>
      <c r="K140" s="297">
        <v>19.375902979898949</v>
      </c>
      <c r="L140" s="297">
        <v>12.256698835704681</v>
      </c>
      <c r="M140" s="297">
        <v>41.149265821681261</v>
      </c>
      <c r="N140" s="297">
        <v>40.957094509486289</v>
      </c>
      <c r="O140" s="297">
        <v>39.244817727689728</v>
      </c>
      <c r="P140" s="297">
        <v>39.072757366294582</v>
      </c>
      <c r="Q140" s="297">
        <v>41.674199593385147</v>
      </c>
      <c r="R140" s="297">
        <v>35.648247899273919</v>
      </c>
      <c r="S140" s="297">
        <v>35.117284574932967</v>
      </c>
      <c r="T140" s="297">
        <v>42.493731626520329</v>
      </c>
      <c r="U140" s="297">
        <v>50.973902796099232</v>
      </c>
      <c r="V140" s="297">
        <v>46.398009657121008</v>
      </c>
      <c r="W140" s="297">
        <v>39.982722569701053</v>
      </c>
      <c r="DA140" s="122" t="s">
        <v>1253</v>
      </c>
    </row>
    <row r="141" spans="1:105" ht="12" customHeight="1" x14ac:dyDescent="0.25">
      <c r="A141" s="60" t="s">
        <v>1021</v>
      </c>
      <c r="B141" s="264">
        <v>2.4369319754230498</v>
      </c>
      <c r="C141" s="264">
        <v>1.68218972999384</v>
      </c>
      <c r="D141" s="264">
        <v>2.0649142927615971</v>
      </c>
      <c r="E141" s="264">
        <v>1.4308789065294021</v>
      </c>
      <c r="F141" s="264">
        <v>2.4238000140994331</v>
      </c>
      <c r="G141" s="264">
        <v>3.3492876972955519</v>
      </c>
      <c r="H141" s="264">
        <v>6.3215126908440844</v>
      </c>
      <c r="I141" s="264">
        <v>5.0629435145343438</v>
      </c>
      <c r="J141" s="264">
        <v>6.3597710961226923</v>
      </c>
      <c r="K141" s="264">
        <v>9.0746882088460215</v>
      </c>
      <c r="L141" s="264">
        <v>13.04476929804065</v>
      </c>
      <c r="M141" s="264">
        <v>0.40084087540033869</v>
      </c>
      <c r="N141" s="264">
        <v>0.38130439954309581</v>
      </c>
      <c r="O141" s="264">
        <v>0.37533469736924202</v>
      </c>
      <c r="P141" s="264">
        <v>0.5321872882874914</v>
      </c>
      <c r="Q141" s="264">
        <v>0.71779664257914189</v>
      </c>
      <c r="R141" s="264">
        <v>0.56771202730044512</v>
      </c>
      <c r="S141" s="264">
        <v>0.88079075805362606</v>
      </c>
      <c r="T141" s="264">
        <v>1.053853556782012</v>
      </c>
      <c r="U141" s="264">
        <v>1.130875341747116</v>
      </c>
      <c r="V141" s="264">
        <v>1.087454989168005</v>
      </c>
      <c r="W141" s="264">
        <v>1.157255433031702</v>
      </c>
      <c r="DA141" s="72" t="s">
        <v>1254</v>
      </c>
    </row>
    <row r="142" spans="1:105" ht="12" customHeight="1" x14ac:dyDescent="0.25">
      <c r="A142" s="57" t="s">
        <v>1023</v>
      </c>
      <c r="B142" s="263">
        <f t="shared" ref="B142:W142" si="5">B143+B144+B155</f>
        <v>49.12017710581987</v>
      </c>
      <c r="C142" s="263">
        <f t="shared" si="5"/>
        <v>52.112687425953425</v>
      </c>
      <c r="D142" s="263">
        <f t="shared" si="5"/>
        <v>53.187261966751869</v>
      </c>
      <c r="E142" s="263">
        <f t="shared" si="5"/>
        <v>54.689679076730016</v>
      </c>
      <c r="F142" s="263">
        <f t="shared" si="5"/>
        <v>53.531167411737023</v>
      </c>
      <c r="G142" s="263">
        <f t="shared" si="5"/>
        <v>56.494194703518559</v>
      </c>
      <c r="H142" s="263">
        <f t="shared" si="5"/>
        <v>66.950223721334055</v>
      </c>
      <c r="I142" s="263">
        <f t="shared" si="5"/>
        <v>61.084898680449676</v>
      </c>
      <c r="J142" s="263">
        <f t="shared" si="5"/>
        <v>58.650134234973379</v>
      </c>
      <c r="K142" s="263">
        <f t="shared" si="5"/>
        <v>59.919132772873795</v>
      </c>
      <c r="L142" s="263">
        <f t="shared" si="5"/>
        <v>63.521325151685026</v>
      </c>
      <c r="M142" s="263">
        <f t="shared" si="5"/>
        <v>49.32137395236429</v>
      </c>
      <c r="N142" s="263">
        <f t="shared" si="5"/>
        <v>49.624189379017345</v>
      </c>
      <c r="O142" s="263">
        <f t="shared" si="5"/>
        <v>49.950307713719297</v>
      </c>
      <c r="P142" s="263">
        <f t="shared" si="5"/>
        <v>50.072673364241098</v>
      </c>
      <c r="Q142" s="263">
        <f t="shared" si="5"/>
        <v>53.031135702551836</v>
      </c>
      <c r="R142" s="263">
        <f t="shared" si="5"/>
        <v>43.930272294273102</v>
      </c>
      <c r="S142" s="263">
        <f t="shared" si="5"/>
        <v>44.744758327165044</v>
      </c>
      <c r="T142" s="263">
        <f t="shared" si="5"/>
        <v>53.992847070160593</v>
      </c>
      <c r="U142" s="263">
        <f t="shared" si="5"/>
        <v>63.294855131604741</v>
      </c>
      <c r="V142" s="263">
        <f t="shared" si="5"/>
        <v>56.379093062073011</v>
      </c>
      <c r="W142" s="263">
        <f t="shared" si="5"/>
        <v>50.684473790298199</v>
      </c>
      <c r="DA142" s="70"/>
    </row>
    <row r="143" spans="1:105" ht="12" customHeight="1" x14ac:dyDescent="0.25">
      <c r="A143" s="60" t="s">
        <v>1024</v>
      </c>
      <c r="B143" s="264">
        <v>19.120051708139311</v>
      </c>
      <c r="C143" s="264">
        <v>24.668900495952101</v>
      </c>
      <c r="D143" s="264">
        <v>23.02375394815769</v>
      </c>
      <c r="E143" s="264">
        <v>29.01578014906541</v>
      </c>
      <c r="F143" s="264">
        <v>21.640860296803861</v>
      </c>
      <c r="G143" s="264">
        <v>18.982811758566069</v>
      </c>
      <c r="H143" s="264">
        <v>13.67756230365697</v>
      </c>
      <c r="I143" s="264">
        <v>14.848331084183529</v>
      </c>
      <c r="J143" s="264">
        <v>11.16305156616998</v>
      </c>
      <c r="K143" s="264">
        <v>7.539827544394873</v>
      </c>
      <c r="L143" s="264">
        <v>3.9306257314133659</v>
      </c>
      <c r="M143" s="264">
        <v>33.155570730645692</v>
      </c>
      <c r="N143" s="264">
        <v>33.498164385223284</v>
      </c>
      <c r="O143" s="264">
        <v>33.550307254782368</v>
      </c>
      <c r="P143" s="264">
        <v>32.388408728164919</v>
      </c>
      <c r="Q143" s="264">
        <v>32.786223293172291</v>
      </c>
      <c r="R143" s="264">
        <v>27.417830227933191</v>
      </c>
      <c r="S143" s="264">
        <v>25.502486791785259</v>
      </c>
      <c r="T143" s="264">
        <v>30.91122936388054</v>
      </c>
      <c r="U143" s="264">
        <v>36.920436527397371</v>
      </c>
      <c r="V143" s="264">
        <v>32.509700620041478</v>
      </c>
      <c r="W143" s="264">
        <v>27.77919901027127</v>
      </c>
      <c r="DA143" s="72" t="s">
        <v>1255</v>
      </c>
    </row>
    <row r="144" spans="1:105" ht="12" customHeight="1" x14ac:dyDescent="0.25">
      <c r="A144" s="60" t="s">
        <v>1026</v>
      </c>
      <c r="B144" s="264">
        <v>9.7807704988610098</v>
      </c>
      <c r="C144" s="264">
        <v>11.29536375007625</v>
      </c>
      <c r="D144" s="264">
        <v>10.98306179996383</v>
      </c>
      <c r="E144" s="264">
        <v>11.86036741192337</v>
      </c>
      <c r="F144" s="264">
        <v>10.49457180318789</v>
      </c>
      <c r="G144" s="264">
        <v>10.324919519551941</v>
      </c>
      <c r="H144" s="264">
        <v>10.227592833440189</v>
      </c>
      <c r="I144" s="264">
        <v>9.9068076918161943</v>
      </c>
      <c r="J144" s="264">
        <v>8.5752760070307694</v>
      </c>
      <c r="K144" s="264">
        <v>7.5875796735781824</v>
      </c>
      <c r="L144" s="264">
        <v>6.5277726455384411</v>
      </c>
      <c r="M144" s="264">
        <v>12.06911381491803</v>
      </c>
      <c r="N144" s="264">
        <v>12.17026161794058</v>
      </c>
      <c r="O144" s="264">
        <v>12.329952568567419</v>
      </c>
      <c r="P144" s="264">
        <v>12.08340829538932</v>
      </c>
      <c r="Q144" s="264">
        <v>13.081958322578391</v>
      </c>
      <c r="R144" s="264">
        <v>10.973974604556069</v>
      </c>
      <c r="S144" s="264">
        <v>11.128907301624039</v>
      </c>
      <c r="T144" s="264">
        <v>13.357766775902711</v>
      </c>
      <c r="U144" s="264">
        <v>15.984783492888759</v>
      </c>
      <c r="V144" s="264">
        <v>14.20462231126052</v>
      </c>
      <c r="W144" s="264">
        <v>12.70661266329148</v>
      </c>
      <c r="DA144" s="72" t="s">
        <v>1256</v>
      </c>
    </row>
    <row r="145" spans="1:105" ht="12" customHeight="1" x14ac:dyDescent="0.25">
      <c r="A145" s="64" t="s">
        <v>30</v>
      </c>
      <c r="B145" s="231">
        <v>0</v>
      </c>
      <c r="C145" s="231">
        <v>0</v>
      </c>
      <c r="D145" s="231">
        <v>0.87987718918116198</v>
      </c>
      <c r="E145" s="231">
        <v>0.95303382757219823</v>
      </c>
      <c r="F145" s="231">
        <v>1.1237613918986999</v>
      </c>
      <c r="G145" s="231">
        <v>1.150302808153264</v>
      </c>
      <c r="H145" s="231">
        <v>1.457898675712834</v>
      </c>
      <c r="I145" s="231">
        <v>1.500018755241626</v>
      </c>
      <c r="J145" s="231">
        <v>1.428577132947902</v>
      </c>
      <c r="K145" s="231">
        <v>0.80034658894173205</v>
      </c>
      <c r="L145" s="231">
        <v>1.1211004146433909</v>
      </c>
      <c r="M145" s="231">
        <v>0.43849657636633599</v>
      </c>
      <c r="N145" s="231">
        <v>0.49040065494851648</v>
      </c>
      <c r="O145" s="231">
        <v>0.87984293567469829</v>
      </c>
      <c r="P145" s="231">
        <v>0.87507595159163409</v>
      </c>
      <c r="Q145" s="231">
        <v>0.84734733516569427</v>
      </c>
      <c r="R145" s="231">
        <v>0.62023646840340108</v>
      </c>
      <c r="S145" s="231">
        <v>0.72645686921538577</v>
      </c>
      <c r="T145" s="231">
        <v>0.84493800343596703</v>
      </c>
      <c r="U145" s="231">
        <v>0.79559243585020201</v>
      </c>
      <c r="V145" s="231">
        <v>0.52440985001516338</v>
      </c>
      <c r="W145" s="231">
        <v>0.60632848499567182</v>
      </c>
      <c r="DA145" s="73" t="s">
        <v>1257</v>
      </c>
    </row>
    <row r="146" spans="1:105" ht="12" customHeight="1" x14ac:dyDescent="0.25">
      <c r="A146" s="64" t="s">
        <v>32</v>
      </c>
      <c r="B146" s="231">
        <v>0.87924603299035764</v>
      </c>
      <c r="C146" s="231">
        <v>1.3604156774359271</v>
      </c>
      <c r="D146" s="231">
        <v>1.018918488602061</v>
      </c>
      <c r="E146" s="231">
        <v>0.35021188442225493</v>
      </c>
      <c r="F146" s="231">
        <v>0.25503324203248728</v>
      </c>
      <c r="G146" s="231">
        <v>0.1983214197406826</v>
      </c>
      <c r="H146" s="231">
        <v>0.1859110606941432</v>
      </c>
      <c r="I146" s="231">
        <v>0.17979333961410951</v>
      </c>
      <c r="J146" s="231">
        <v>0.14039143466093301</v>
      </c>
      <c r="K146" s="231">
        <v>0.24558341223252109</v>
      </c>
      <c r="L146" s="231">
        <v>0.166879492567164</v>
      </c>
      <c r="M146" s="231">
        <v>0.11779580935046161</v>
      </c>
      <c r="N146" s="231">
        <v>0.1107062950740194</v>
      </c>
      <c r="O146" s="231">
        <v>0.12630745390074971</v>
      </c>
      <c r="P146" s="231">
        <v>0.41766906069428572</v>
      </c>
      <c r="Q146" s="231">
        <v>0.48715629584367398</v>
      </c>
      <c r="R146" s="231">
        <v>0.13801668567753689</v>
      </c>
      <c r="S146" s="231">
        <v>0.20427132690649569</v>
      </c>
      <c r="T146" s="231">
        <v>0.28828490726698269</v>
      </c>
      <c r="U146" s="231">
        <v>0.59450321009970053</v>
      </c>
      <c r="V146" s="231">
        <v>0.60667621731059751</v>
      </c>
      <c r="W146" s="231">
        <v>0.15456366833267199</v>
      </c>
      <c r="DA146" s="73" t="s">
        <v>1258</v>
      </c>
    </row>
    <row r="147" spans="1:105" ht="12" customHeight="1" x14ac:dyDescent="0.25">
      <c r="A147" s="64" t="s">
        <v>33</v>
      </c>
      <c r="B147" s="231">
        <v>1.324816851119782</v>
      </c>
      <c r="C147" s="231">
        <v>1.8008745191211799</v>
      </c>
      <c r="D147" s="231">
        <v>1.111590864224276</v>
      </c>
      <c r="E147" s="231">
        <v>0.63006956154473082</v>
      </c>
      <c r="F147" s="231">
        <v>0.47886152787984271</v>
      </c>
      <c r="G147" s="231">
        <v>0.62771688528518266</v>
      </c>
      <c r="H147" s="231">
        <v>0.72569182359866269</v>
      </c>
      <c r="I147" s="231">
        <v>0.34606433040496098</v>
      </c>
      <c r="J147" s="231">
        <v>0.34078302318496151</v>
      </c>
      <c r="K147" s="231">
        <v>0.36151458688732252</v>
      </c>
      <c r="L147" s="231">
        <v>0.44114546280373551</v>
      </c>
      <c r="M147" s="231">
        <v>0.21703050737075039</v>
      </c>
      <c r="N147" s="231">
        <v>0.35812265680693439</v>
      </c>
      <c r="O147" s="231">
        <v>0.27576002136845212</v>
      </c>
      <c r="P147" s="231">
        <v>0.26550974118266069</v>
      </c>
      <c r="Q147" s="231">
        <v>8.6146848772422749E-2</v>
      </c>
      <c r="R147" s="231">
        <v>8.8021426505793351E-2</v>
      </c>
      <c r="S147" s="231">
        <v>9.0144961995652431E-2</v>
      </c>
      <c r="T147" s="231">
        <v>9.5709209574989282E-2</v>
      </c>
      <c r="U147" s="231">
        <v>0.10212428873784581</v>
      </c>
      <c r="V147" s="231">
        <v>8.5073117648567592E-2</v>
      </c>
      <c r="W147" s="231">
        <v>9.1463312086802612E-2</v>
      </c>
      <c r="DA147" s="73" t="s">
        <v>1259</v>
      </c>
    </row>
    <row r="148" spans="1:105" ht="12" customHeight="1" x14ac:dyDescent="0.25">
      <c r="A148" s="64" t="s">
        <v>160</v>
      </c>
      <c r="B148" s="231">
        <v>0</v>
      </c>
      <c r="C148" s="231">
        <v>0</v>
      </c>
      <c r="D148" s="231">
        <v>0</v>
      </c>
      <c r="E148" s="231">
        <v>0</v>
      </c>
      <c r="F148" s="231">
        <v>0</v>
      </c>
      <c r="G148" s="231">
        <v>0</v>
      </c>
      <c r="H148" s="231">
        <v>0</v>
      </c>
      <c r="I148" s="231">
        <v>0</v>
      </c>
      <c r="J148" s="231">
        <v>0</v>
      </c>
      <c r="K148" s="231">
        <v>0</v>
      </c>
      <c r="L148" s="231">
        <v>0</v>
      </c>
      <c r="M148" s="231">
        <v>3.7231860405358752E-2</v>
      </c>
      <c r="N148" s="231">
        <v>3.3622726511513011E-2</v>
      </c>
      <c r="O148" s="231">
        <v>3.4871167334719448E-2</v>
      </c>
      <c r="P148" s="231">
        <v>6.648275591331182E-2</v>
      </c>
      <c r="Q148" s="231">
        <v>5.1413225311068719E-2</v>
      </c>
      <c r="R148" s="231">
        <v>5.1961720049643487E-2</v>
      </c>
      <c r="S148" s="231">
        <v>3.1399583839135478E-2</v>
      </c>
      <c r="T148" s="231">
        <v>5.1564636174626137E-2</v>
      </c>
      <c r="U148" s="231">
        <v>5.70971125055178E-2</v>
      </c>
      <c r="V148" s="231">
        <v>4.7304051768697161E-2</v>
      </c>
      <c r="W148" s="231">
        <v>3.8852906768376112E-2</v>
      </c>
      <c r="DA148" s="73" t="s">
        <v>1260</v>
      </c>
    </row>
    <row r="149" spans="1:105" ht="12" customHeight="1" x14ac:dyDescent="0.25">
      <c r="A149" s="64" t="s">
        <v>70</v>
      </c>
      <c r="B149" s="231">
        <v>0.83318174208079332</v>
      </c>
      <c r="C149" s="231">
        <v>0.93860168016478163</v>
      </c>
      <c r="D149" s="231">
        <v>0.80556933831676802</v>
      </c>
      <c r="E149" s="231">
        <v>0.84814412756661639</v>
      </c>
      <c r="F149" s="231">
        <v>1.0696870535870591</v>
      </c>
      <c r="G149" s="231">
        <v>0.97707763125584257</v>
      </c>
      <c r="H149" s="231">
        <v>1.2893314878167399</v>
      </c>
      <c r="I149" s="231">
        <v>1.0995961978914841</v>
      </c>
      <c r="J149" s="231">
        <v>0.52748619564651256</v>
      </c>
      <c r="K149" s="231">
        <v>0.83742851088254755</v>
      </c>
      <c r="L149" s="231">
        <v>1.0131172765322769</v>
      </c>
      <c r="M149" s="231">
        <v>0.51850660665362014</v>
      </c>
      <c r="N149" s="231">
        <v>0.44158406855748111</v>
      </c>
      <c r="O149" s="231">
        <v>0.45106810722354801</v>
      </c>
      <c r="P149" s="231">
        <v>0.39652728931290521</v>
      </c>
      <c r="Q149" s="231">
        <v>0.3956833071389661</v>
      </c>
      <c r="R149" s="231">
        <v>0.1808678654147011</v>
      </c>
      <c r="S149" s="231">
        <v>9.5844258756371016E-3</v>
      </c>
      <c r="T149" s="231">
        <v>2.4423244655992989E-2</v>
      </c>
      <c r="U149" s="231">
        <v>3.8547464589907487E-2</v>
      </c>
      <c r="V149" s="231">
        <v>5.8985172826918217E-2</v>
      </c>
      <c r="W149" s="231">
        <v>2.6428607096574502E-2</v>
      </c>
      <c r="DA149" s="73" t="s">
        <v>1261</v>
      </c>
    </row>
    <row r="150" spans="1:105" ht="12" customHeight="1" x14ac:dyDescent="0.25">
      <c r="A150" s="64" t="s">
        <v>34</v>
      </c>
      <c r="B150" s="231">
        <v>9.9822876767832608E-3</v>
      </c>
      <c r="C150" s="231">
        <v>0</v>
      </c>
      <c r="D150" s="231">
        <v>0</v>
      </c>
      <c r="E150" s="231">
        <v>0</v>
      </c>
      <c r="F150" s="231">
        <v>0</v>
      </c>
      <c r="G150" s="231">
        <v>0</v>
      </c>
      <c r="H150" s="231">
        <v>0</v>
      </c>
      <c r="I150" s="231">
        <v>0</v>
      </c>
      <c r="J150" s="231">
        <v>0</v>
      </c>
      <c r="K150" s="231">
        <v>0</v>
      </c>
      <c r="L150" s="231">
        <v>0</v>
      </c>
      <c r="M150" s="231">
        <v>5.5973839647389563E-3</v>
      </c>
      <c r="N150" s="231">
        <v>4.899964705160199E-3</v>
      </c>
      <c r="O150" s="231">
        <v>5.2136901859570284E-3</v>
      </c>
      <c r="P150" s="231">
        <v>5.6418924631251232E-3</v>
      </c>
      <c r="Q150" s="231">
        <v>2.6225753757827638E-2</v>
      </c>
      <c r="R150" s="231">
        <v>2.530594950524025E-2</v>
      </c>
      <c r="S150" s="231">
        <v>2.9800643194891108E-2</v>
      </c>
      <c r="T150" s="231">
        <v>2.3304670004193371E-2</v>
      </c>
      <c r="U150" s="231">
        <v>2.493641981195956E-2</v>
      </c>
      <c r="V150" s="231">
        <v>1.051280252429084E-2</v>
      </c>
      <c r="W150" s="231">
        <v>0</v>
      </c>
      <c r="DA150" s="73" t="s">
        <v>1262</v>
      </c>
    </row>
    <row r="151" spans="1:105" ht="12" customHeight="1" x14ac:dyDescent="0.25">
      <c r="A151" s="64" t="s">
        <v>162</v>
      </c>
      <c r="B151" s="231">
        <v>6.733543584993293</v>
      </c>
      <c r="C151" s="231">
        <v>7.1954718733543626</v>
      </c>
      <c r="D151" s="231">
        <v>7.1671059196395612</v>
      </c>
      <c r="E151" s="231">
        <v>9.078908010817571</v>
      </c>
      <c r="F151" s="231">
        <v>7.5672285877898053</v>
      </c>
      <c r="G151" s="231">
        <v>7.2914081367351544</v>
      </c>
      <c r="H151" s="231">
        <v>6.5401232015326896</v>
      </c>
      <c r="I151" s="231">
        <v>6.4756089514918056</v>
      </c>
      <c r="J151" s="231">
        <v>5.8891877303499456</v>
      </c>
      <c r="K151" s="231">
        <v>5.1803167829035202</v>
      </c>
      <c r="L151" s="231">
        <v>3.584313260461224</v>
      </c>
      <c r="M151" s="231">
        <v>8.2540954202034449</v>
      </c>
      <c r="N151" s="231">
        <v>8.1867300187276264</v>
      </c>
      <c r="O151" s="231">
        <v>7.6265532001282752</v>
      </c>
      <c r="P151" s="231">
        <v>7.2872897360830233</v>
      </c>
      <c r="Q151" s="231">
        <v>7.468183656336941</v>
      </c>
      <c r="R151" s="231">
        <v>6.2101066509211531</v>
      </c>
      <c r="S151" s="231">
        <v>5.8205576105369792</v>
      </c>
      <c r="T151" s="231">
        <v>7.1860463874746046</v>
      </c>
      <c r="U151" s="231">
        <v>8.2137789717274821</v>
      </c>
      <c r="V151" s="231">
        <v>7.4356936649461298</v>
      </c>
      <c r="W151" s="231">
        <v>6.3357114724562136</v>
      </c>
      <c r="DA151" s="73" t="s">
        <v>1263</v>
      </c>
    </row>
    <row r="152" spans="1:105" ht="12" customHeight="1" x14ac:dyDescent="0.25">
      <c r="A152" s="64" t="s">
        <v>36</v>
      </c>
      <c r="B152" s="231">
        <v>0</v>
      </c>
      <c r="C152" s="231">
        <v>0</v>
      </c>
      <c r="D152" s="231">
        <v>0</v>
      </c>
      <c r="E152" s="231">
        <v>0</v>
      </c>
      <c r="F152" s="231">
        <v>0</v>
      </c>
      <c r="G152" s="231">
        <v>0</v>
      </c>
      <c r="H152" s="231">
        <v>0</v>
      </c>
      <c r="I152" s="231">
        <v>0</v>
      </c>
      <c r="J152" s="231">
        <v>0</v>
      </c>
      <c r="K152" s="231">
        <v>0</v>
      </c>
      <c r="L152" s="231">
        <v>0</v>
      </c>
      <c r="M152" s="231">
        <v>0</v>
      </c>
      <c r="N152" s="231">
        <v>0</v>
      </c>
      <c r="O152" s="231">
        <v>0</v>
      </c>
      <c r="P152" s="231">
        <v>0</v>
      </c>
      <c r="Q152" s="231">
        <v>0</v>
      </c>
      <c r="R152" s="231">
        <v>0</v>
      </c>
      <c r="S152" s="231">
        <v>0</v>
      </c>
      <c r="T152" s="231">
        <v>0</v>
      </c>
      <c r="U152" s="231">
        <v>0</v>
      </c>
      <c r="V152" s="231">
        <v>0</v>
      </c>
      <c r="W152" s="231">
        <v>0</v>
      </c>
      <c r="DA152" s="73" t="s">
        <v>1264</v>
      </c>
    </row>
    <row r="153" spans="1:105" ht="12" customHeight="1" x14ac:dyDescent="0.25">
      <c r="A153" s="64" t="s">
        <v>73</v>
      </c>
      <c r="B153" s="231">
        <v>0</v>
      </c>
      <c r="C153" s="231">
        <v>0</v>
      </c>
      <c r="D153" s="231">
        <v>0</v>
      </c>
      <c r="E153" s="231">
        <v>0</v>
      </c>
      <c r="F153" s="231">
        <v>0</v>
      </c>
      <c r="G153" s="231">
        <v>8.0092638381810397E-2</v>
      </c>
      <c r="H153" s="231">
        <v>2.8636584085119279E-2</v>
      </c>
      <c r="I153" s="231">
        <v>0.30572611717220849</v>
      </c>
      <c r="J153" s="231">
        <v>0.24885049024051459</v>
      </c>
      <c r="K153" s="231">
        <v>0.1623897917305393</v>
      </c>
      <c r="L153" s="231">
        <v>0.20121673853064881</v>
      </c>
      <c r="M153" s="231">
        <v>0.17265150493338721</v>
      </c>
      <c r="N153" s="231">
        <v>0.15792130412222821</v>
      </c>
      <c r="O153" s="231">
        <v>0.28765176911324408</v>
      </c>
      <c r="P153" s="231">
        <v>0.30046085724307409</v>
      </c>
      <c r="Q153" s="231">
        <v>0.37407177974103639</v>
      </c>
      <c r="R153" s="231">
        <v>0.41533222102408579</v>
      </c>
      <c r="S153" s="231">
        <v>0.33149882432941008</v>
      </c>
      <c r="T153" s="231">
        <v>0.34039670312163572</v>
      </c>
      <c r="U153" s="231">
        <v>0.46481323753223619</v>
      </c>
      <c r="V153" s="231">
        <v>0.58326331149711552</v>
      </c>
      <c r="W153" s="231">
        <v>0.4912202922431651</v>
      </c>
      <c r="DA153" s="73" t="s">
        <v>1265</v>
      </c>
    </row>
    <row r="154" spans="1:105" ht="12" customHeight="1" x14ac:dyDescent="0.25">
      <c r="A154" s="64" t="s">
        <v>79</v>
      </c>
      <c r="B154" s="231">
        <v>0</v>
      </c>
      <c r="C154" s="231">
        <v>0</v>
      </c>
      <c r="D154" s="231">
        <v>0</v>
      </c>
      <c r="E154" s="231">
        <v>0</v>
      </c>
      <c r="F154" s="231">
        <v>0</v>
      </c>
      <c r="G154" s="231">
        <v>0</v>
      </c>
      <c r="H154" s="231">
        <v>0</v>
      </c>
      <c r="I154" s="231">
        <v>0</v>
      </c>
      <c r="J154" s="231">
        <v>0</v>
      </c>
      <c r="K154" s="231">
        <v>0</v>
      </c>
      <c r="L154" s="231">
        <v>0</v>
      </c>
      <c r="M154" s="231">
        <v>2.3077081456699329</v>
      </c>
      <c r="N154" s="231">
        <v>2.3862739284871011</v>
      </c>
      <c r="O154" s="231">
        <v>2.6426842236377741</v>
      </c>
      <c r="P154" s="231">
        <v>2.4687510109053021</v>
      </c>
      <c r="Q154" s="231">
        <v>3.3457301205107619</v>
      </c>
      <c r="R154" s="231">
        <v>3.2441256170545141</v>
      </c>
      <c r="S154" s="231">
        <v>3.8851930557304502</v>
      </c>
      <c r="T154" s="231">
        <v>4.5030990141937233</v>
      </c>
      <c r="U154" s="231">
        <v>5.6933903520339078</v>
      </c>
      <c r="V154" s="231">
        <v>4.8527041227230434</v>
      </c>
      <c r="W154" s="231">
        <v>4.9620439193120038</v>
      </c>
      <c r="DA154" s="73" t="s">
        <v>1266</v>
      </c>
    </row>
    <row r="155" spans="1:105" ht="12" customHeight="1" x14ac:dyDescent="0.25">
      <c r="A155" s="60" t="s">
        <v>1038</v>
      </c>
      <c r="B155" s="264">
        <v>20.21935489881955</v>
      </c>
      <c r="C155" s="264">
        <v>16.148423179925079</v>
      </c>
      <c r="D155" s="264">
        <v>19.180446218630351</v>
      </c>
      <c r="E155" s="264">
        <v>13.81353151574123</v>
      </c>
      <c r="F155" s="264">
        <v>21.39573531174527</v>
      </c>
      <c r="G155" s="264">
        <v>27.18646342540055</v>
      </c>
      <c r="H155" s="264">
        <v>43.045068584236887</v>
      </c>
      <c r="I155" s="264">
        <v>36.329759904449951</v>
      </c>
      <c r="J155" s="264">
        <v>38.91180666177263</v>
      </c>
      <c r="K155" s="264">
        <v>44.791725554900736</v>
      </c>
      <c r="L155" s="264">
        <v>53.062926774733221</v>
      </c>
      <c r="M155" s="264">
        <v>4.0966894068005724</v>
      </c>
      <c r="N155" s="264">
        <v>3.9557633758534791</v>
      </c>
      <c r="O155" s="264">
        <v>4.0700478903695094</v>
      </c>
      <c r="P155" s="264">
        <v>5.6008563406868603</v>
      </c>
      <c r="Q155" s="264">
        <v>7.1629540868011503</v>
      </c>
      <c r="R155" s="264">
        <v>5.538467461783843</v>
      </c>
      <c r="S155" s="264">
        <v>8.1133642337557426</v>
      </c>
      <c r="T155" s="264">
        <v>9.7238509303773402</v>
      </c>
      <c r="U155" s="264">
        <v>10.38963511131861</v>
      </c>
      <c r="V155" s="264">
        <v>9.6647701307710072</v>
      </c>
      <c r="W155" s="264">
        <v>10.19866211673545</v>
      </c>
      <c r="DA155" s="72" t="s">
        <v>1267</v>
      </c>
    </row>
    <row r="156" spans="1:105" ht="12" customHeight="1" x14ac:dyDescent="0.25">
      <c r="A156" s="132" t="s">
        <v>1040</v>
      </c>
      <c r="B156" s="318">
        <v>31.268621124557281</v>
      </c>
      <c r="C156" s="318">
        <v>30.443048413067871</v>
      </c>
      <c r="D156" s="318">
        <v>32.528805321272131</v>
      </c>
      <c r="E156" s="318">
        <v>31.037912659659671</v>
      </c>
      <c r="F156" s="318">
        <v>34.149479641317889</v>
      </c>
      <c r="G156" s="318">
        <v>37.643333734053719</v>
      </c>
      <c r="H156" s="318">
        <v>46.425186096428753</v>
      </c>
      <c r="I156" s="318">
        <v>42.053099668265418</v>
      </c>
      <c r="J156" s="318">
        <v>41.578329959845533</v>
      </c>
      <c r="K156" s="318">
        <v>42.846309697225571</v>
      </c>
      <c r="L156" s="318">
        <v>44.283534029846741</v>
      </c>
      <c r="M156" s="318">
        <v>19.437501670779529</v>
      </c>
      <c r="N156" s="318">
        <v>19.14218230345945</v>
      </c>
      <c r="O156" s="318">
        <v>19.286976290495979</v>
      </c>
      <c r="P156" s="318">
        <v>20.483681857398562</v>
      </c>
      <c r="Q156" s="318">
        <v>22.035292964975209</v>
      </c>
      <c r="R156" s="318">
        <v>22.785934539957371</v>
      </c>
      <c r="S156" s="318">
        <v>25.96217332045218</v>
      </c>
      <c r="T156" s="318">
        <v>25.764276077919789</v>
      </c>
      <c r="U156" s="318">
        <v>25.725588894703659</v>
      </c>
      <c r="V156" s="318">
        <v>25.358913485689211</v>
      </c>
      <c r="W156" s="318">
        <v>23.793379816085409</v>
      </c>
      <c r="DA156" s="139" t="s">
        <v>1268</v>
      </c>
    </row>
    <row r="157" spans="1:105" ht="12" customHeight="1" x14ac:dyDescent="0.25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01"/>
      <c r="P157" s="201"/>
      <c r="Q157" s="201"/>
      <c r="R157" s="201"/>
      <c r="S157" s="201"/>
      <c r="T157" s="201"/>
      <c r="U157" s="201"/>
      <c r="V157" s="201"/>
      <c r="W157" s="201"/>
      <c r="DA157" s="173"/>
    </row>
    <row r="158" spans="1:105" ht="15" customHeight="1" x14ac:dyDescent="0.25">
      <c r="A158" s="32" t="s">
        <v>342</v>
      </c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DA158" s="88"/>
    </row>
    <row r="159" spans="1:105" ht="12" customHeight="1" x14ac:dyDescent="0.25">
      <c r="A159" s="201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01"/>
      <c r="Q159" s="201"/>
      <c r="R159" s="201"/>
      <c r="S159" s="201"/>
      <c r="T159" s="201"/>
      <c r="U159" s="201"/>
      <c r="V159" s="201"/>
      <c r="W159" s="201"/>
      <c r="DA159" s="173"/>
    </row>
    <row r="160" spans="1:105" ht="12" customHeight="1" x14ac:dyDescent="0.25">
      <c r="A160" s="35" t="s">
        <v>46</v>
      </c>
      <c r="B160" s="234">
        <f t="shared" ref="B160:W160" si="6">SUM(B$161:B$167,B$169:B$170,B$172:B$175)</f>
        <v>1.0000000000000002</v>
      </c>
      <c r="C160" s="234">
        <f t="shared" si="6"/>
        <v>0.99999999999999978</v>
      </c>
      <c r="D160" s="234">
        <f t="shared" si="6"/>
        <v>0.99999999999999989</v>
      </c>
      <c r="E160" s="234">
        <f t="shared" si="6"/>
        <v>1</v>
      </c>
      <c r="F160" s="234">
        <f t="shared" si="6"/>
        <v>0.99999999999999967</v>
      </c>
      <c r="G160" s="234">
        <f t="shared" si="6"/>
        <v>1</v>
      </c>
      <c r="H160" s="234">
        <f t="shared" si="6"/>
        <v>1.0000000000000002</v>
      </c>
      <c r="I160" s="234">
        <f t="shared" si="6"/>
        <v>0.99999999999999989</v>
      </c>
      <c r="J160" s="234">
        <f t="shared" si="6"/>
        <v>1</v>
      </c>
      <c r="K160" s="234">
        <f t="shared" si="6"/>
        <v>1</v>
      </c>
      <c r="L160" s="234">
        <f t="shared" si="6"/>
        <v>1</v>
      </c>
      <c r="M160" s="234">
        <f t="shared" si="6"/>
        <v>0.99999999999999967</v>
      </c>
      <c r="N160" s="234">
        <f t="shared" si="6"/>
        <v>1.0000000000000002</v>
      </c>
      <c r="O160" s="234">
        <f t="shared" si="6"/>
        <v>0.99999999999999989</v>
      </c>
      <c r="P160" s="234">
        <f t="shared" si="6"/>
        <v>1</v>
      </c>
      <c r="Q160" s="234">
        <f t="shared" si="6"/>
        <v>1.0000000000000002</v>
      </c>
      <c r="R160" s="234">
        <f t="shared" si="6"/>
        <v>0.99999999999999989</v>
      </c>
      <c r="S160" s="234">
        <f t="shared" si="6"/>
        <v>1</v>
      </c>
      <c r="T160" s="234">
        <f t="shared" si="6"/>
        <v>0.99999999999999989</v>
      </c>
      <c r="U160" s="234">
        <f t="shared" si="6"/>
        <v>1</v>
      </c>
      <c r="V160" s="234">
        <f t="shared" si="6"/>
        <v>1</v>
      </c>
      <c r="W160" s="234">
        <f t="shared" si="6"/>
        <v>0.99999999999999989</v>
      </c>
      <c r="DA160" s="95"/>
    </row>
    <row r="161" spans="1:105" ht="12" customHeight="1" x14ac:dyDescent="0.25">
      <c r="A161" s="55" t="s">
        <v>92</v>
      </c>
      <c r="B161" s="268">
        <f t="shared" ref="B161:W161" si="7">IF(B$6=0,0,B$6/B$5)</f>
        <v>3.0306829495850015E-4</v>
      </c>
      <c r="C161" s="268">
        <f t="shared" si="7"/>
        <v>3.9761680774864059E-4</v>
      </c>
      <c r="D161" s="268">
        <f t="shared" si="7"/>
        <v>4.7435440089412396E-4</v>
      </c>
      <c r="E161" s="268">
        <f t="shared" si="7"/>
        <v>5.0309223423937596E-4</v>
      </c>
      <c r="F161" s="268">
        <f t="shared" si="7"/>
        <v>5.3497712518179306E-4</v>
      </c>
      <c r="G161" s="268">
        <f t="shared" si="7"/>
        <v>5.7772087295234224E-4</v>
      </c>
      <c r="H161" s="268">
        <f t="shared" si="7"/>
        <v>6.3071082719314974E-4</v>
      </c>
      <c r="I161" s="268">
        <f t="shared" si="7"/>
        <v>5.9363559217094977E-4</v>
      </c>
      <c r="J161" s="268">
        <f t="shared" si="7"/>
        <v>7.7577258815525875E-4</v>
      </c>
      <c r="K161" s="268">
        <f t="shared" si="7"/>
        <v>8.0855643759964954E-4</v>
      </c>
      <c r="L161" s="268">
        <f t="shared" si="7"/>
        <v>8.2925714561460329E-4</v>
      </c>
      <c r="M161" s="268">
        <f t="shared" si="7"/>
        <v>6.0827361580358054E-4</v>
      </c>
      <c r="N161" s="268">
        <f t="shared" si="7"/>
        <v>5.9428552269702179E-4</v>
      </c>
      <c r="O161" s="268">
        <f t="shared" si="7"/>
        <v>6.9259685511337829E-4</v>
      </c>
      <c r="P161" s="268">
        <f t="shared" si="7"/>
        <v>5.8454424375495426E-4</v>
      </c>
      <c r="Q161" s="268">
        <f t="shared" si="7"/>
        <v>6.5641879646727264E-4</v>
      </c>
      <c r="R161" s="268">
        <f t="shared" si="7"/>
        <v>6.6401150056187E-4</v>
      </c>
      <c r="S161" s="268">
        <f t="shared" si="7"/>
        <v>8.0765258635285533E-4</v>
      </c>
      <c r="T161" s="268">
        <f t="shared" si="7"/>
        <v>9.4049349763834452E-4</v>
      </c>
      <c r="U161" s="268">
        <f t="shared" si="7"/>
        <v>9.2183474835296061E-4</v>
      </c>
      <c r="V161" s="268">
        <f t="shared" si="7"/>
        <v>7.3391283647822553E-4</v>
      </c>
      <c r="W161" s="268">
        <f t="shared" si="7"/>
        <v>7.6993236531977852E-4</v>
      </c>
      <c r="DA161" s="76"/>
    </row>
    <row r="162" spans="1:105" ht="12" customHeight="1" x14ac:dyDescent="0.25">
      <c r="A162" s="202" t="s">
        <v>93</v>
      </c>
      <c r="B162" s="269">
        <f t="shared" ref="B162:W162" si="8">IF(B$7=0,0,B$7/B$5)</f>
        <v>6.2831280466787314E-4</v>
      </c>
      <c r="C162" s="269">
        <f t="shared" si="8"/>
        <v>8.2432816568240599E-4</v>
      </c>
      <c r="D162" s="269">
        <f t="shared" si="8"/>
        <v>9.8341842083200228E-4</v>
      </c>
      <c r="E162" s="269">
        <f t="shared" si="8"/>
        <v>1.0429969018859371E-3</v>
      </c>
      <c r="F162" s="269">
        <f t="shared" si="8"/>
        <v>1.1090997756863868E-3</v>
      </c>
      <c r="G162" s="269">
        <f t="shared" si="8"/>
        <v>1.1977149310506501E-3</v>
      </c>
      <c r="H162" s="269">
        <f t="shared" si="8"/>
        <v>1.3075722382058675E-3</v>
      </c>
      <c r="I162" s="269">
        <f t="shared" si="8"/>
        <v>1.2307088866510346E-3</v>
      </c>
      <c r="J162" s="269">
        <f t="shared" si="8"/>
        <v>1.6083102678722302E-3</v>
      </c>
      <c r="K162" s="269">
        <f t="shared" si="8"/>
        <v>1.6762768375691208E-3</v>
      </c>
      <c r="L162" s="269">
        <f t="shared" si="8"/>
        <v>1.7191929727368288E-3</v>
      </c>
      <c r="M162" s="269">
        <f t="shared" si="8"/>
        <v>1.2613268299848878E-3</v>
      </c>
      <c r="N162" s="269">
        <f t="shared" si="8"/>
        <v>1.2320563046372397E-3</v>
      </c>
      <c r="O162" s="269">
        <f t="shared" si="8"/>
        <v>1.4472575826047702E-3</v>
      </c>
      <c r="P162" s="269">
        <f t="shared" si="8"/>
        <v>1.2118609546288178E-3</v>
      </c>
      <c r="Q162" s="269">
        <f t="shared" si="8"/>
        <v>1.3608692888892847E-3</v>
      </c>
      <c r="R162" s="269">
        <f t="shared" si="8"/>
        <v>1.3766102729646497E-3</v>
      </c>
      <c r="S162" s="269">
        <f t="shared" si="8"/>
        <v>1.6744029981694787E-3</v>
      </c>
      <c r="T162" s="269">
        <f t="shared" si="8"/>
        <v>1.9498051003783235E-3</v>
      </c>
      <c r="U162" s="269">
        <f t="shared" si="8"/>
        <v>1.911122297557595E-3</v>
      </c>
      <c r="V162" s="269">
        <f t="shared" si="8"/>
        <v>1.5215277887531296E-3</v>
      </c>
      <c r="W162" s="269">
        <f t="shared" si="8"/>
        <v>1.5962024794605517E-3</v>
      </c>
      <c r="DA162" s="77"/>
    </row>
    <row r="163" spans="1:105" ht="12" customHeight="1" x14ac:dyDescent="0.25">
      <c r="A163" s="202" t="s">
        <v>94</v>
      </c>
      <c r="B163" s="269">
        <f t="shared" ref="B163:W163" si="9">IF(B$8=0,0,B$8/B$5)</f>
        <v>3.7584497100313363E-3</v>
      </c>
      <c r="C163" s="269">
        <f t="shared" si="9"/>
        <v>4.9309769469323712E-3</v>
      </c>
      <c r="D163" s="269">
        <f t="shared" si="9"/>
        <v>5.8826251051326125E-3</v>
      </c>
      <c r="E163" s="269">
        <f t="shared" si="9"/>
        <v>6.2390124382852973E-3</v>
      </c>
      <c r="F163" s="269">
        <f t="shared" si="9"/>
        <v>6.6344274688589075E-3</v>
      </c>
      <c r="G163" s="269">
        <f t="shared" si="9"/>
        <v>7.1645067582015026E-3</v>
      </c>
      <c r="H163" s="269">
        <f t="shared" si="9"/>
        <v>7.8216526275119436E-3</v>
      </c>
      <c r="I163" s="269">
        <f t="shared" si="9"/>
        <v>7.3618704311010285E-3</v>
      </c>
      <c r="J163" s="269">
        <f t="shared" si="9"/>
        <v>9.6206112863163242E-3</v>
      </c>
      <c r="K163" s="269">
        <f t="shared" si="9"/>
        <v>1.0027174597252077E-2</v>
      </c>
      <c r="L163" s="269">
        <f t="shared" si="9"/>
        <v>1.0283890892986345E-2</v>
      </c>
      <c r="M163" s="269">
        <f t="shared" si="9"/>
        <v>7.5258349313029093E-3</v>
      </c>
      <c r="N163" s="269">
        <f t="shared" si="9"/>
        <v>7.3699304335423585E-3</v>
      </c>
      <c r="O163" s="269">
        <f t="shared" si="9"/>
        <v>8.5697477298639652E-3</v>
      </c>
      <c r="P163" s="269">
        <f t="shared" si="9"/>
        <v>7.2491256260973505E-3</v>
      </c>
      <c r="Q163" s="269">
        <f t="shared" si="9"/>
        <v>8.1404656187456619E-3</v>
      </c>
      <c r="R163" s="269">
        <f t="shared" si="9"/>
        <v>8.2346252420959082E-3</v>
      </c>
      <c r="S163" s="269">
        <f t="shared" si="9"/>
        <v>1.0015965640350507E-2</v>
      </c>
      <c r="T163" s="269">
        <f t="shared" si="9"/>
        <v>1.1663369518640084E-2</v>
      </c>
      <c r="U163" s="269">
        <f t="shared" si="9"/>
        <v>1.1431976225419489E-2</v>
      </c>
      <c r="V163" s="269">
        <f t="shared" si="9"/>
        <v>9.1014947235822652E-3</v>
      </c>
      <c r="W163" s="269">
        <f t="shared" si="9"/>
        <v>9.5481847600591488E-3</v>
      </c>
      <c r="DA163" s="77"/>
    </row>
    <row r="164" spans="1:105" ht="12" customHeight="1" x14ac:dyDescent="0.25">
      <c r="A164" s="202" t="s">
        <v>95</v>
      </c>
      <c r="B164" s="269">
        <f t="shared" ref="B164:W164" si="10">IF(B$9=0,0,B$9/B$5)</f>
        <v>4.3408280292848616E-3</v>
      </c>
      <c r="C164" s="269">
        <f t="shared" si="10"/>
        <v>5.695040400799471E-3</v>
      </c>
      <c r="D164" s="269">
        <f t="shared" si="10"/>
        <v>6.7941480962163906E-3</v>
      </c>
      <c r="E164" s="269">
        <f t="shared" si="10"/>
        <v>7.2057582664688336E-3</v>
      </c>
      <c r="F164" s="269">
        <f t="shared" si="10"/>
        <v>7.6624435437344322E-3</v>
      </c>
      <c r="G164" s="269">
        <f t="shared" si="10"/>
        <v>8.2746595408729282E-3</v>
      </c>
      <c r="H164" s="269">
        <f t="shared" si="10"/>
        <v>9.0336313055390961E-3</v>
      </c>
      <c r="I164" s="269">
        <f t="shared" si="10"/>
        <v>8.5026050581425254E-3</v>
      </c>
      <c r="J164" s="269">
        <f t="shared" si="10"/>
        <v>1.1111341737268578E-2</v>
      </c>
      <c r="K164" s="269">
        <f t="shared" si="10"/>
        <v>1.1580902740327486E-2</v>
      </c>
      <c r="L164" s="269">
        <f t="shared" si="10"/>
        <v>1.1877397672565963E-2</v>
      </c>
      <c r="M164" s="269">
        <f t="shared" si="10"/>
        <v>8.7141354067765998E-3</v>
      </c>
      <c r="N164" s="269">
        <f t="shared" si="10"/>
        <v>8.5119139719800757E-3</v>
      </c>
      <c r="O164" s="269">
        <f t="shared" si="10"/>
        <v>9.99867619041548E-3</v>
      </c>
      <c r="P164" s="269">
        <f t="shared" si="10"/>
        <v>8.3723902495181149E-3</v>
      </c>
      <c r="Q164" s="269">
        <f t="shared" si="10"/>
        <v>9.4018449242430548E-3</v>
      </c>
      <c r="R164" s="269">
        <f t="shared" si="10"/>
        <v>9.5105947449935432E-3</v>
      </c>
      <c r="S164" s="269">
        <f t="shared" si="10"/>
        <v>1.1567956936059434E-2</v>
      </c>
      <c r="T164" s="269">
        <f t="shared" si="10"/>
        <v>1.3470628910449735E-2</v>
      </c>
      <c r="U164" s="269">
        <f t="shared" si="10"/>
        <v>1.3203380824006098E-2</v>
      </c>
      <c r="V164" s="269">
        <f t="shared" si="10"/>
        <v>1.0511787160292945E-2</v>
      </c>
      <c r="W164" s="269">
        <f t="shared" si="10"/>
        <v>1.1027692594803866E-2</v>
      </c>
      <c r="DA164" s="77"/>
    </row>
    <row r="165" spans="1:105" ht="12" customHeight="1" x14ac:dyDescent="0.25">
      <c r="A165" s="56" t="s">
        <v>96</v>
      </c>
      <c r="B165" s="270">
        <f t="shared" ref="B165:W165" si="11">IF(B$10=0,0,B$10/B$5)</f>
        <v>1.4588700161777116E-3</v>
      </c>
      <c r="C165" s="270">
        <f t="shared" si="11"/>
        <v>2.0961826759940171E-3</v>
      </c>
      <c r="D165" s="270">
        <f t="shared" si="11"/>
        <v>2.3875179102116144E-3</v>
      </c>
      <c r="E165" s="270">
        <f t="shared" si="11"/>
        <v>2.7750203227385173E-3</v>
      </c>
      <c r="F165" s="270">
        <f t="shared" si="11"/>
        <v>2.5897045634519144E-3</v>
      </c>
      <c r="G165" s="270">
        <f t="shared" si="11"/>
        <v>2.6636183541030494E-3</v>
      </c>
      <c r="H165" s="270">
        <f t="shared" si="11"/>
        <v>2.779640183508372E-3</v>
      </c>
      <c r="I165" s="270">
        <f t="shared" si="11"/>
        <v>2.6375834917891786E-3</v>
      </c>
      <c r="J165" s="270">
        <f t="shared" si="11"/>
        <v>3.3548884747274061E-3</v>
      </c>
      <c r="K165" s="270">
        <f t="shared" si="11"/>
        <v>3.4764620511497637E-3</v>
      </c>
      <c r="L165" s="270">
        <f t="shared" si="11"/>
        <v>3.6853767210675665E-3</v>
      </c>
      <c r="M165" s="270">
        <f t="shared" si="11"/>
        <v>4.8831254059715284E-3</v>
      </c>
      <c r="N165" s="270">
        <f t="shared" si="11"/>
        <v>4.8480926854415594E-3</v>
      </c>
      <c r="O165" s="270">
        <f t="shared" si="11"/>
        <v>5.7047709190653304E-3</v>
      </c>
      <c r="P165" s="270">
        <f t="shared" si="11"/>
        <v>4.3036027090598058E-3</v>
      </c>
      <c r="Q165" s="270">
        <f t="shared" si="11"/>
        <v>4.5131038554956475E-3</v>
      </c>
      <c r="R165" s="270">
        <f t="shared" si="11"/>
        <v>4.676315603903955E-3</v>
      </c>
      <c r="S165" s="270">
        <f t="shared" si="11"/>
        <v>5.0004515893748965E-3</v>
      </c>
      <c r="T165" s="270">
        <f t="shared" si="11"/>
        <v>5.7757281821281476E-3</v>
      </c>
      <c r="U165" s="270">
        <f t="shared" si="11"/>
        <v>5.8202409467319003E-3</v>
      </c>
      <c r="V165" s="270">
        <f t="shared" si="11"/>
        <v>4.5838291215089394E-3</v>
      </c>
      <c r="W165" s="270">
        <f t="shared" si="11"/>
        <v>4.5751952470617085E-3</v>
      </c>
      <c r="DA165" s="78"/>
    </row>
    <row r="166" spans="1:105" ht="12" customHeight="1" x14ac:dyDescent="0.25">
      <c r="A166" s="134" t="s">
        <v>999</v>
      </c>
      <c r="B166" s="319">
        <f t="shared" ref="B166:W166" si="12">IF(B$16=0,0,B$16/B$5)</f>
        <v>0.94355836348818967</v>
      </c>
      <c r="C166" s="319">
        <f t="shared" si="12"/>
        <v>0.92528601359550511</v>
      </c>
      <c r="D166" s="319">
        <f t="shared" si="12"/>
        <v>0.91827977723388987</v>
      </c>
      <c r="E166" s="319">
        <f t="shared" si="12"/>
        <v>0.9079200941776322</v>
      </c>
      <c r="F166" s="319">
        <f t="shared" si="12"/>
        <v>0.91501523421027808</v>
      </c>
      <c r="G166" s="319">
        <f t="shared" si="12"/>
        <v>0.91557079350732151</v>
      </c>
      <c r="H166" s="319">
        <f t="shared" si="12"/>
        <v>0.92026161458682265</v>
      </c>
      <c r="I166" s="319">
        <f t="shared" si="12"/>
        <v>0.92238431820814348</v>
      </c>
      <c r="J166" s="319">
        <f t="shared" si="12"/>
        <v>0.9090986245200503</v>
      </c>
      <c r="K166" s="319">
        <f t="shared" si="12"/>
        <v>0.91147655474147082</v>
      </c>
      <c r="L166" s="319">
        <f t="shared" si="12"/>
        <v>0.91306350835111982</v>
      </c>
      <c r="M166" s="319">
        <f t="shared" si="12"/>
        <v>0.85139004044451516</v>
      </c>
      <c r="N166" s="319">
        <f t="shared" si="12"/>
        <v>0.85341134680993014</v>
      </c>
      <c r="O166" s="319">
        <f t="shared" si="12"/>
        <v>0.83014305256127729</v>
      </c>
      <c r="P166" s="319">
        <f t="shared" si="12"/>
        <v>0.86551893212607922</v>
      </c>
      <c r="Q166" s="319">
        <f t="shared" si="12"/>
        <v>0.85585318430614032</v>
      </c>
      <c r="R166" s="319">
        <f t="shared" si="12"/>
        <v>0.85003536078119302</v>
      </c>
      <c r="S166" s="319">
        <f t="shared" si="12"/>
        <v>0.83867440976440233</v>
      </c>
      <c r="T166" s="319">
        <f t="shared" si="12"/>
        <v>0.81699977398561785</v>
      </c>
      <c r="U166" s="319">
        <f t="shared" si="12"/>
        <v>0.8151213254233628</v>
      </c>
      <c r="V166" s="319">
        <f t="shared" si="12"/>
        <v>0.84969093651245775</v>
      </c>
      <c r="W166" s="319">
        <f t="shared" si="12"/>
        <v>0.84911497007715053</v>
      </c>
      <c r="DA166" s="140"/>
    </row>
    <row r="167" spans="1:105" ht="12" customHeight="1" x14ac:dyDescent="0.25">
      <c r="A167" s="203" t="s">
        <v>1000</v>
      </c>
      <c r="B167" s="271">
        <f t="shared" ref="B167:W167" si="13">IF(B$25=0,0,B$25/B$5)</f>
        <v>1.9163552455496721E-2</v>
      </c>
      <c r="C167" s="271">
        <f t="shared" si="13"/>
        <v>2.9822770958808725E-2</v>
      </c>
      <c r="D167" s="271">
        <f t="shared" si="13"/>
        <v>3.2376464639110897E-2</v>
      </c>
      <c r="E167" s="271">
        <f t="shared" si="13"/>
        <v>3.8861935412249735E-2</v>
      </c>
      <c r="F167" s="271">
        <f t="shared" si="13"/>
        <v>3.3234337158047363E-2</v>
      </c>
      <c r="G167" s="271">
        <f t="shared" si="13"/>
        <v>3.2032278503437227E-2</v>
      </c>
      <c r="H167" s="271">
        <f t="shared" si="13"/>
        <v>2.8088027342055573E-2</v>
      </c>
      <c r="I167" s="271">
        <f t="shared" si="13"/>
        <v>2.8270066351912693E-2</v>
      </c>
      <c r="J167" s="271">
        <f t="shared" si="13"/>
        <v>3.2343474453185334E-2</v>
      </c>
      <c r="K167" s="271">
        <f t="shared" si="13"/>
        <v>2.8944853579232096E-2</v>
      </c>
      <c r="L167" s="271">
        <f t="shared" si="13"/>
        <v>2.4710591776448649E-2</v>
      </c>
      <c r="M167" s="271">
        <f t="shared" si="13"/>
        <v>7.614521513427884E-2</v>
      </c>
      <c r="N167" s="271">
        <f t="shared" si="13"/>
        <v>7.5822949302597573E-2</v>
      </c>
      <c r="O167" s="271">
        <f t="shared" si="13"/>
        <v>8.9707496231519038E-2</v>
      </c>
      <c r="P167" s="271">
        <f t="shared" si="13"/>
        <v>6.8174077355259141E-2</v>
      </c>
      <c r="Q167" s="271">
        <f t="shared" si="13"/>
        <v>7.2877479857693286E-2</v>
      </c>
      <c r="R167" s="271">
        <f t="shared" si="13"/>
        <v>7.6610249753693224E-2</v>
      </c>
      <c r="S167" s="271">
        <f t="shared" si="13"/>
        <v>8.244015561292653E-2</v>
      </c>
      <c r="T167" s="271">
        <f t="shared" si="13"/>
        <v>9.4081791754450778E-2</v>
      </c>
      <c r="U167" s="271">
        <f t="shared" si="13"/>
        <v>9.6678809695246559E-2</v>
      </c>
      <c r="V167" s="271">
        <f t="shared" si="13"/>
        <v>7.607717362591003E-2</v>
      </c>
      <c r="W167" s="271">
        <f t="shared" si="13"/>
        <v>7.6035207634506899E-2</v>
      </c>
      <c r="DA167" s="79"/>
    </row>
    <row r="168" spans="1:105" ht="12" customHeight="1" x14ac:dyDescent="0.25">
      <c r="A168" s="203" t="s">
        <v>1012</v>
      </c>
      <c r="B168" s="271">
        <f t="shared" ref="B168:W168" si="14">IF(B$36=0,0,B$36/B$5)</f>
        <v>7.2362647757198018E-3</v>
      </c>
      <c r="C168" s="271">
        <f t="shared" si="14"/>
        <v>1.1093941758313786E-2</v>
      </c>
      <c r="D168" s="271">
        <f t="shared" si="14"/>
        <v>1.2152250924372573E-2</v>
      </c>
      <c r="E168" s="271">
        <f t="shared" si="14"/>
        <v>1.4685340245632155E-2</v>
      </c>
      <c r="F168" s="271">
        <f t="shared" si="14"/>
        <v>1.2698171101519554E-2</v>
      </c>
      <c r="G168" s="271">
        <f t="shared" si="14"/>
        <v>1.2360435468654309E-2</v>
      </c>
      <c r="H168" s="271">
        <f t="shared" si="14"/>
        <v>1.1219490343939566E-2</v>
      </c>
      <c r="I168" s="271">
        <f t="shared" si="14"/>
        <v>1.1124246091862848E-2</v>
      </c>
      <c r="J168" s="271">
        <f t="shared" si="14"/>
        <v>1.3092225491997836E-2</v>
      </c>
      <c r="K168" s="271">
        <f t="shared" si="14"/>
        <v>1.2346396224518389E-2</v>
      </c>
      <c r="L168" s="271">
        <f t="shared" si="14"/>
        <v>1.1634744437509564E-2</v>
      </c>
      <c r="M168" s="271">
        <f t="shared" si="14"/>
        <v>2.7106722225963855E-2</v>
      </c>
      <c r="N168" s="271">
        <f t="shared" si="14"/>
        <v>2.6949931741930774E-2</v>
      </c>
      <c r="O168" s="271">
        <f t="shared" si="14"/>
        <v>3.166969464262101E-2</v>
      </c>
      <c r="P168" s="271">
        <f t="shared" si="14"/>
        <v>2.3897394878216315E-2</v>
      </c>
      <c r="Q168" s="271">
        <f t="shared" si="14"/>
        <v>2.4966998368182211E-2</v>
      </c>
      <c r="R168" s="271">
        <f t="shared" si="14"/>
        <v>2.5980117480215534E-2</v>
      </c>
      <c r="S168" s="271">
        <f t="shared" si="14"/>
        <v>2.7381325467858778E-2</v>
      </c>
      <c r="T168" s="271">
        <f t="shared" si="14"/>
        <v>3.1477319976371022E-2</v>
      </c>
      <c r="U168" s="271">
        <f t="shared" si="14"/>
        <v>3.1890713646642012E-2</v>
      </c>
      <c r="V168" s="271">
        <f t="shared" si="14"/>
        <v>2.5169458088019989E-2</v>
      </c>
      <c r="W168" s="271">
        <f t="shared" si="14"/>
        <v>2.4896919548172861E-2</v>
      </c>
      <c r="DA168" s="79"/>
    </row>
    <row r="169" spans="1:105" ht="12" customHeight="1" x14ac:dyDescent="0.25">
      <c r="A169" s="62" t="s">
        <v>1014</v>
      </c>
      <c r="B169" s="320">
        <f t="shared" ref="B169:W169" si="15">IF(B$37=0,0,B$37/B$5)</f>
        <v>6.8067532825348215E-3</v>
      </c>
      <c r="C169" s="320">
        <f t="shared" si="15"/>
        <v>1.0694410115717472E-2</v>
      </c>
      <c r="D169" s="320">
        <f t="shared" si="15"/>
        <v>1.1604684943081835E-2</v>
      </c>
      <c r="E169" s="320">
        <f t="shared" si="15"/>
        <v>1.4263587813186264E-2</v>
      </c>
      <c r="F169" s="320">
        <f t="shared" si="15"/>
        <v>1.2007696809339691E-2</v>
      </c>
      <c r="G169" s="320">
        <f t="shared" si="15"/>
        <v>1.142571437680154E-2</v>
      </c>
      <c r="H169" s="320">
        <f t="shared" si="15"/>
        <v>9.6577916218126073E-3</v>
      </c>
      <c r="I169" s="320">
        <f t="shared" si="15"/>
        <v>9.8246014847320658E-3</v>
      </c>
      <c r="J169" s="320">
        <f t="shared" si="15"/>
        <v>1.0934438947505842E-2</v>
      </c>
      <c r="K169" s="320">
        <f t="shared" si="15"/>
        <v>9.2323271857579839E-3</v>
      </c>
      <c r="L169" s="320">
        <f t="shared" si="15"/>
        <v>7.1926993677965574E-3</v>
      </c>
      <c r="M169" s="320">
        <f t="shared" si="15"/>
        <v>2.6878570691065824E-2</v>
      </c>
      <c r="N169" s="320">
        <f t="shared" si="15"/>
        <v>2.6735815234753171E-2</v>
      </c>
      <c r="O169" s="320">
        <f t="shared" si="15"/>
        <v>3.142265616406327E-2</v>
      </c>
      <c r="P169" s="320">
        <f t="shared" si="15"/>
        <v>2.3633289172314786E-2</v>
      </c>
      <c r="Q169" s="320">
        <f t="shared" si="15"/>
        <v>2.4609618302895958E-2</v>
      </c>
      <c r="R169" s="320">
        <f t="shared" si="15"/>
        <v>2.5625974744188231E-2</v>
      </c>
      <c r="S169" s="320">
        <f t="shared" si="15"/>
        <v>2.6795963138595925E-2</v>
      </c>
      <c r="T169" s="320">
        <f t="shared" si="15"/>
        <v>3.0808393741903625E-2</v>
      </c>
      <c r="U169" s="320">
        <f t="shared" si="15"/>
        <v>3.1272113877109126E-2</v>
      </c>
      <c r="V169" s="320">
        <f t="shared" si="15"/>
        <v>2.4642822081552287E-2</v>
      </c>
      <c r="W169" s="320">
        <f t="shared" si="15"/>
        <v>2.4270289690586797E-2</v>
      </c>
      <c r="DA169" s="141"/>
    </row>
    <row r="170" spans="1:105" ht="12" customHeight="1" x14ac:dyDescent="0.25">
      <c r="A170" s="62" t="s">
        <v>1021</v>
      </c>
      <c r="B170" s="320">
        <f t="shared" ref="B170:W170" si="16">IF(B$43=0,0,B$43/B$5)</f>
        <v>4.2951149318497917E-4</v>
      </c>
      <c r="C170" s="320">
        <f t="shared" si="16"/>
        <v>3.99531642596312E-4</v>
      </c>
      <c r="D170" s="320">
        <f t="shared" si="16"/>
        <v>5.4756598129073559E-4</v>
      </c>
      <c r="E170" s="320">
        <f t="shared" si="16"/>
        <v>4.217524324458928E-4</v>
      </c>
      <c r="F170" s="320">
        <f t="shared" si="16"/>
        <v>6.9047429217985968E-4</v>
      </c>
      <c r="G170" s="320">
        <f t="shared" si="16"/>
        <v>9.3472109185276987E-4</v>
      </c>
      <c r="H170" s="320">
        <f t="shared" si="16"/>
        <v>1.5616987221269561E-3</v>
      </c>
      <c r="I170" s="320">
        <f t="shared" si="16"/>
        <v>1.2996446071307805E-3</v>
      </c>
      <c r="J170" s="320">
        <f t="shared" si="16"/>
        <v>2.1577865444919945E-3</v>
      </c>
      <c r="K170" s="320">
        <f t="shared" si="16"/>
        <v>3.1140690387604099E-3</v>
      </c>
      <c r="L170" s="320">
        <f t="shared" si="16"/>
        <v>4.4420450697130083E-3</v>
      </c>
      <c r="M170" s="320">
        <f t="shared" si="16"/>
        <v>2.2815153489802754E-4</v>
      </c>
      <c r="N170" s="320">
        <f t="shared" si="16"/>
        <v>2.1411650717760908E-4</v>
      </c>
      <c r="O170" s="320">
        <f t="shared" si="16"/>
        <v>2.4703847855774588E-4</v>
      </c>
      <c r="P170" s="320">
        <f t="shared" si="16"/>
        <v>2.6410570590153145E-4</v>
      </c>
      <c r="Q170" s="320">
        <f t="shared" si="16"/>
        <v>3.5738006528626345E-4</v>
      </c>
      <c r="R170" s="320">
        <f t="shared" si="16"/>
        <v>3.5414273602730377E-4</v>
      </c>
      <c r="S170" s="320">
        <f t="shared" si="16"/>
        <v>5.8536232926284537E-4</v>
      </c>
      <c r="T170" s="320">
        <f t="shared" si="16"/>
        <v>6.6892623446740049E-4</v>
      </c>
      <c r="U170" s="320">
        <f t="shared" si="16"/>
        <v>6.1859976953288777E-4</v>
      </c>
      <c r="V170" s="320">
        <f t="shared" si="16"/>
        <v>5.2663600646770282E-4</v>
      </c>
      <c r="W170" s="320">
        <f t="shared" si="16"/>
        <v>6.2662985758606886E-4</v>
      </c>
      <c r="DA170" s="141"/>
    </row>
    <row r="171" spans="1:105" ht="12" customHeight="1" x14ac:dyDescent="0.25">
      <c r="A171" s="203" t="s">
        <v>1023</v>
      </c>
      <c r="B171" s="271">
        <f t="shared" ref="B171:W171" si="17">IF(B$44=0,0,B$44/B$5)</f>
        <v>1.7438078631813265E-3</v>
      </c>
      <c r="C171" s="271">
        <f t="shared" si="17"/>
        <v>2.4983899974711753E-3</v>
      </c>
      <c r="D171" s="271">
        <f t="shared" si="17"/>
        <v>2.843414870736239E-3</v>
      </c>
      <c r="E171" s="271">
        <f t="shared" si="17"/>
        <v>3.2539200546513017E-3</v>
      </c>
      <c r="F171" s="271">
        <f t="shared" si="17"/>
        <v>3.0704489591831577E-3</v>
      </c>
      <c r="G171" s="271">
        <f t="shared" si="17"/>
        <v>3.1693703601574884E-3</v>
      </c>
      <c r="H171" s="271">
        <f t="shared" si="17"/>
        <v>3.3126240742062038E-3</v>
      </c>
      <c r="I171" s="271">
        <f t="shared" si="17"/>
        <v>3.1441324677361189E-3</v>
      </c>
      <c r="J171" s="271">
        <f t="shared" si="17"/>
        <v>3.9822680279492026E-3</v>
      </c>
      <c r="K171" s="271">
        <f t="shared" si="17"/>
        <v>4.10497874318177E-3</v>
      </c>
      <c r="L171" s="271">
        <f t="shared" si="17"/>
        <v>4.3056342200545657E-3</v>
      </c>
      <c r="M171" s="271">
        <f t="shared" si="17"/>
        <v>5.6815617241159615E-3</v>
      </c>
      <c r="N171" s="271">
        <f t="shared" si="17"/>
        <v>5.6414348954731564E-3</v>
      </c>
      <c r="O171" s="271">
        <f t="shared" si="17"/>
        <v>6.6505019074188541E-3</v>
      </c>
      <c r="P171" s="271">
        <f t="shared" si="17"/>
        <v>5.0575812907062822E-3</v>
      </c>
      <c r="Q171" s="271">
        <f t="shared" si="17"/>
        <v>5.3584789551375201E-3</v>
      </c>
      <c r="R171" s="271">
        <f t="shared" si="17"/>
        <v>5.5640585485549274E-3</v>
      </c>
      <c r="S171" s="271">
        <f t="shared" si="17"/>
        <v>6.030285741835552E-3</v>
      </c>
      <c r="T171" s="271">
        <f t="shared" si="17"/>
        <v>6.9402835700226127E-3</v>
      </c>
      <c r="U171" s="271">
        <f t="shared" si="17"/>
        <v>7.0088846093499012E-3</v>
      </c>
      <c r="V171" s="271">
        <f t="shared" si="17"/>
        <v>5.5271233131131926E-3</v>
      </c>
      <c r="W171" s="271">
        <f t="shared" si="17"/>
        <v>5.553772064123213E-3</v>
      </c>
      <c r="DA171" s="79"/>
    </row>
    <row r="172" spans="1:105" ht="12" customHeight="1" x14ac:dyDescent="0.25">
      <c r="A172" s="62" t="s">
        <v>1135</v>
      </c>
      <c r="B172" s="320">
        <f t="shared" ref="B172:W172" si="18">IF(B$45=0,0,B$45/B$5)</f>
        <v>6.6228610912611558E-4</v>
      </c>
      <c r="C172" s="320">
        <f t="shared" si="18"/>
        <v>1.1514662085972949E-3</v>
      </c>
      <c r="D172" s="320">
        <f t="shared" si="18"/>
        <v>1.1998743365513212E-3</v>
      </c>
      <c r="E172" s="320">
        <f t="shared" si="18"/>
        <v>1.6807927542245751E-3</v>
      </c>
      <c r="F172" s="320">
        <f t="shared" si="18"/>
        <v>1.2115754145567749E-3</v>
      </c>
      <c r="G172" s="320">
        <f t="shared" si="18"/>
        <v>1.0411548588410517E-3</v>
      </c>
      <c r="H172" s="320">
        <f t="shared" si="18"/>
        <v>6.6406431524232098E-4</v>
      </c>
      <c r="I172" s="320">
        <f t="shared" si="18"/>
        <v>7.490733914427254E-4</v>
      </c>
      <c r="J172" s="320">
        <f t="shared" si="18"/>
        <v>7.4434646058684666E-4</v>
      </c>
      <c r="K172" s="320">
        <f t="shared" si="18"/>
        <v>5.0849084423910376E-4</v>
      </c>
      <c r="L172" s="320">
        <f t="shared" si="18"/>
        <v>2.6304705953701635E-4</v>
      </c>
      <c r="M172" s="320">
        <f t="shared" si="18"/>
        <v>3.7087973311750073E-3</v>
      </c>
      <c r="N172" s="320">
        <f t="shared" si="18"/>
        <v>3.6967879861865547E-3</v>
      </c>
      <c r="O172" s="320">
        <f t="shared" si="18"/>
        <v>4.3397787842818147E-3</v>
      </c>
      <c r="P172" s="320">
        <f t="shared" si="18"/>
        <v>3.1558789255257103E-3</v>
      </c>
      <c r="Q172" s="320">
        <f t="shared" si="18"/>
        <v>3.2080822492317682E-3</v>
      </c>
      <c r="R172" s="320">
        <f t="shared" si="18"/>
        <v>3.3613096844626049E-3</v>
      </c>
      <c r="S172" s="320">
        <f t="shared" si="18"/>
        <v>3.3308858771689282E-3</v>
      </c>
      <c r="T172" s="320">
        <f t="shared" si="18"/>
        <v>3.856021453606594E-3</v>
      </c>
      <c r="U172" s="320">
        <f t="shared" si="18"/>
        <v>3.9690543620342087E-3</v>
      </c>
      <c r="V172" s="320">
        <f t="shared" si="18"/>
        <v>3.0941219696548764E-3</v>
      </c>
      <c r="W172" s="320">
        <f t="shared" si="18"/>
        <v>2.9561521001961774E-3</v>
      </c>
      <c r="DA172" s="141"/>
    </row>
    <row r="173" spans="1:105" ht="12" customHeight="1" x14ac:dyDescent="0.25">
      <c r="A173" s="62" t="s">
        <v>1026</v>
      </c>
      <c r="B173" s="320">
        <f t="shared" ref="B173:W173" si="19">IF(B$46=0,0,B$46/B$5)</f>
        <v>3.8115764995193708E-4</v>
      </c>
      <c r="C173" s="320">
        <f t="shared" si="19"/>
        <v>5.9316649771028998E-4</v>
      </c>
      <c r="D173" s="320">
        <f t="shared" si="19"/>
        <v>6.4395874430139041E-4</v>
      </c>
      <c r="E173" s="320">
        <f t="shared" si="19"/>
        <v>7.7295292763259968E-4</v>
      </c>
      <c r="F173" s="320">
        <f t="shared" si="19"/>
        <v>6.610215865920111E-4</v>
      </c>
      <c r="G173" s="320">
        <f t="shared" si="19"/>
        <v>6.3711297919995258E-4</v>
      </c>
      <c r="H173" s="320">
        <f t="shared" si="19"/>
        <v>5.5866293675695014E-4</v>
      </c>
      <c r="I173" s="320">
        <f t="shared" si="19"/>
        <v>5.6228364128748222E-4</v>
      </c>
      <c r="J173" s="320">
        <f t="shared" si="19"/>
        <v>6.4330257881390783E-4</v>
      </c>
      <c r="K173" s="320">
        <f t="shared" si="19"/>
        <v>5.7570496879864918E-4</v>
      </c>
      <c r="L173" s="320">
        <f t="shared" si="19"/>
        <v>4.9148669654572666E-4</v>
      </c>
      <c r="M173" s="320">
        <f t="shared" si="19"/>
        <v>1.5145068391190473E-3</v>
      </c>
      <c r="N173" s="320">
        <f t="shared" si="19"/>
        <v>1.5080970626776128E-3</v>
      </c>
      <c r="O173" s="320">
        <f t="shared" si="19"/>
        <v>1.7842567825607145E-3</v>
      </c>
      <c r="P173" s="320">
        <f t="shared" si="19"/>
        <v>1.3559631583296957E-3</v>
      </c>
      <c r="Q173" s="320">
        <f t="shared" si="19"/>
        <v>1.4495125066965567E-3</v>
      </c>
      <c r="R173" s="320">
        <f t="shared" si="19"/>
        <v>1.5237562464559121E-3</v>
      </c>
      <c r="S173" s="320">
        <f t="shared" si="19"/>
        <v>1.6397114286647837E-3</v>
      </c>
      <c r="T173" s="320">
        <f t="shared" si="19"/>
        <v>1.8712602859867042E-3</v>
      </c>
      <c r="U173" s="320">
        <f t="shared" si="19"/>
        <v>1.9229142398919355E-3</v>
      </c>
      <c r="V173" s="320">
        <f t="shared" si="19"/>
        <v>1.5131535127204439E-3</v>
      </c>
      <c r="W173" s="320">
        <f t="shared" si="19"/>
        <v>1.5123188209951871E-3</v>
      </c>
      <c r="DA173" s="141"/>
    </row>
    <row r="174" spans="1:105" ht="12" customHeight="1" x14ac:dyDescent="0.25">
      <c r="A174" s="62" t="s">
        <v>1038</v>
      </c>
      <c r="B174" s="320">
        <f t="shared" ref="B174:W174" si="20">IF(B$57=0,0,B$57/B$5)</f>
        <v>7.0036410410327372E-4</v>
      </c>
      <c r="C174" s="320">
        <f t="shared" si="20"/>
        <v>7.5375729116359028E-4</v>
      </c>
      <c r="D174" s="320">
        <f t="shared" si="20"/>
        <v>9.9958178988352755E-4</v>
      </c>
      <c r="E174" s="320">
        <f t="shared" si="20"/>
        <v>8.0017437279412691E-4</v>
      </c>
      <c r="F174" s="320">
        <f t="shared" si="20"/>
        <v>1.1978519580343719E-3</v>
      </c>
      <c r="G174" s="320">
        <f t="shared" si="20"/>
        <v>1.491102522116484E-3</v>
      </c>
      <c r="H174" s="320">
        <f t="shared" si="20"/>
        <v>2.0898968222069327E-3</v>
      </c>
      <c r="I174" s="320">
        <f t="shared" si="20"/>
        <v>1.8327754350059115E-3</v>
      </c>
      <c r="J174" s="320">
        <f t="shared" si="20"/>
        <v>2.5946189885484483E-3</v>
      </c>
      <c r="K174" s="320">
        <f t="shared" si="20"/>
        <v>3.0207829301440179E-3</v>
      </c>
      <c r="L174" s="320">
        <f t="shared" si="20"/>
        <v>3.5511004639718229E-3</v>
      </c>
      <c r="M174" s="320">
        <f t="shared" si="20"/>
        <v>4.5825755382190652E-4</v>
      </c>
      <c r="N174" s="320">
        <f t="shared" si="20"/>
        <v>4.3654984660898859E-4</v>
      </c>
      <c r="O174" s="320">
        <f t="shared" si="20"/>
        <v>5.2646634057632372E-4</v>
      </c>
      <c r="P174" s="320">
        <f t="shared" si="20"/>
        <v>5.4573920685087622E-4</v>
      </c>
      <c r="Q174" s="320">
        <f t="shared" si="20"/>
        <v>7.0088419920919507E-4</v>
      </c>
      <c r="R174" s="320">
        <f t="shared" si="20"/>
        <v>6.7899261763641056E-4</v>
      </c>
      <c r="S174" s="320">
        <f t="shared" si="20"/>
        <v>1.0596884360018399E-3</v>
      </c>
      <c r="T174" s="320">
        <f t="shared" si="20"/>
        <v>1.2130018304293143E-3</v>
      </c>
      <c r="U174" s="320">
        <f t="shared" si="20"/>
        <v>1.1169160074237571E-3</v>
      </c>
      <c r="V174" s="320">
        <f t="shared" si="20"/>
        <v>9.1984783073787194E-4</v>
      </c>
      <c r="W174" s="320">
        <f t="shared" si="20"/>
        <v>1.0853011429318483E-3</v>
      </c>
      <c r="DA174" s="141"/>
    </row>
    <row r="175" spans="1:105" ht="12" customHeight="1" x14ac:dyDescent="0.25">
      <c r="A175" s="41" t="s">
        <v>1040</v>
      </c>
      <c r="B175" s="321">
        <f t="shared" ref="B175:W175" si="21">IF(B$58=0,0,B$58/B$5)</f>
        <v>1.7808482562292449E-2</v>
      </c>
      <c r="C175" s="321">
        <f t="shared" si="21"/>
        <v>1.73547386927442E-2</v>
      </c>
      <c r="D175" s="321">
        <f t="shared" si="21"/>
        <v>1.782602839860364E-2</v>
      </c>
      <c r="E175" s="321">
        <f t="shared" si="21"/>
        <v>1.7512829946216758E-2</v>
      </c>
      <c r="F175" s="321">
        <f t="shared" si="21"/>
        <v>1.7451156094058187E-2</v>
      </c>
      <c r="G175" s="321">
        <f t="shared" si="21"/>
        <v>1.6988901703248967E-2</v>
      </c>
      <c r="H175" s="321">
        <f t="shared" si="21"/>
        <v>1.5545036471017626E-2</v>
      </c>
      <c r="I175" s="321">
        <f t="shared" si="21"/>
        <v>1.4750833420489969E-2</v>
      </c>
      <c r="J175" s="321">
        <f t="shared" si="21"/>
        <v>1.5012483152477519E-2</v>
      </c>
      <c r="K175" s="321">
        <f t="shared" si="21"/>
        <v>1.5557844047698822E-2</v>
      </c>
      <c r="L175" s="321">
        <f t="shared" si="21"/>
        <v>1.7890405809896041E-2</v>
      </c>
      <c r="M175" s="321">
        <f t="shared" si="21"/>
        <v>1.6683764281286397E-2</v>
      </c>
      <c r="N175" s="321">
        <f t="shared" si="21"/>
        <v>1.5618058331770128E-2</v>
      </c>
      <c r="O175" s="321">
        <f t="shared" si="21"/>
        <v>1.5416205380100847E-2</v>
      </c>
      <c r="P175" s="321">
        <f t="shared" si="21"/>
        <v>1.5630490566680155E-2</v>
      </c>
      <c r="Q175" s="321">
        <f t="shared" si="21"/>
        <v>1.687115602900573E-2</v>
      </c>
      <c r="R175" s="321">
        <f t="shared" si="21"/>
        <v>1.7348056071823263E-2</v>
      </c>
      <c r="S175" s="321">
        <f t="shared" si="21"/>
        <v>1.6407393662669814E-2</v>
      </c>
      <c r="T175" s="321">
        <f t="shared" si="21"/>
        <v>1.6700805504303116E-2</v>
      </c>
      <c r="U175" s="321">
        <f t="shared" si="21"/>
        <v>1.6011711583330659E-2</v>
      </c>
      <c r="V175" s="321">
        <f t="shared" si="21"/>
        <v>1.7082756829883465E-2</v>
      </c>
      <c r="W175" s="321">
        <f t="shared" si="21"/>
        <v>1.6881923229341299E-2</v>
      </c>
      <c r="DA175" s="82"/>
    </row>
    <row r="176" spans="1:105" ht="12" hidden="1" customHeight="1" x14ac:dyDescent="0.25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DA176" s="94"/>
    </row>
    <row r="177" spans="1:105" ht="12" customHeight="1" x14ac:dyDescent="0.25">
      <c r="A177" s="201"/>
      <c r="B177" s="201"/>
      <c r="C177" s="201"/>
      <c r="D177" s="201"/>
      <c r="E177" s="201"/>
      <c r="F177" s="201"/>
      <c r="G177" s="201"/>
      <c r="H177" s="201"/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201"/>
      <c r="W177" s="201"/>
      <c r="DA177" s="173"/>
    </row>
    <row r="178" spans="1:105" ht="12" customHeight="1" x14ac:dyDescent="0.25">
      <c r="A178" s="35" t="s">
        <v>47</v>
      </c>
      <c r="B178" s="234">
        <f t="shared" ref="B178:W178" si="22">SUM(B$179:B$183,B$185:B$186,B$188:B$189,B$191:B$194)</f>
        <v>0.99999999999999956</v>
      </c>
      <c r="C178" s="234">
        <f t="shared" si="22"/>
        <v>1.0000000000000002</v>
      </c>
      <c r="D178" s="234">
        <f t="shared" si="22"/>
        <v>1.0000000000000002</v>
      </c>
      <c r="E178" s="234">
        <f t="shared" si="22"/>
        <v>1.0000000000000002</v>
      </c>
      <c r="F178" s="234">
        <f t="shared" si="22"/>
        <v>1.0000000000000004</v>
      </c>
      <c r="G178" s="234">
        <f t="shared" si="22"/>
        <v>0.99999999999999944</v>
      </c>
      <c r="H178" s="234">
        <f t="shared" si="22"/>
        <v>1</v>
      </c>
      <c r="I178" s="234">
        <f t="shared" si="22"/>
        <v>1</v>
      </c>
      <c r="J178" s="234">
        <f t="shared" si="22"/>
        <v>1</v>
      </c>
      <c r="K178" s="234">
        <f t="shared" si="22"/>
        <v>1</v>
      </c>
      <c r="L178" s="234">
        <f t="shared" si="22"/>
        <v>1</v>
      </c>
      <c r="M178" s="234">
        <f t="shared" si="22"/>
        <v>1.0000000000000004</v>
      </c>
      <c r="N178" s="234">
        <f t="shared" si="22"/>
        <v>1.0000000000000002</v>
      </c>
      <c r="O178" s="234">
        <f t="shared" si="22"/>
        <v>0.99999999999999989</v>
      </c>
      <c r="P178" s="234">
        <f t="shared" si="22"/>
        <v>1.0000000000000002</v>
      </c>
      <c r="Q178" s="234">
        <f t="shared" si="22"/>
        <v>0.99999999999999956</v>
      </c>
      <c r="R178" s="234">
        <f t="shared" si="22"/>
        <v>0.99999999999999989</v>
      </c>
      <c r="S178" s="234">
        <f t="shared" si="22"/>
        <v>0.99999999999999989</v>
      </c>
      <c r="T178" s="234">
        <f t="shared" si="22"/>
        <v>1.0000000000000002</v>
      </c>
      <c r="U178" s="234">
        <f t="shared" si="22"/>
        <v>1.0000000000000004</v>
      </c>
      <c r="V178" s="234">
        <f t="shared" si="22"/>
        <v>1.0000000000000002</v>
      </c>
      <c r="W178" s="234">
        <f t="shared" si="22"/>
        <v>1.0000000000000002</v>
      </c>
      <c r="DA178" s="95"/>
    </row>
    <row r="179" spans="1:105" ht="12" customHeight="1" x14ac:dyDescent="0.25">
      <c r="A179" s="55" t="s">
        <v>92</v>
      </c>
      <c r="B179" s="268">
        <f t="shared" ref="B179:W179" si="23">IF(B$62=0,0,B$62/B$61)</f>
        <v>7.9620602989917289E-3</v>
      </c>
      <c r="C179" s="268">
        <f t="shared" si="23"/>
        <v>7.0857701546418045E-3</v>
      </c>
      <c r="D179" s="268">
        <f t="shared" si="23"/>
        <v>7.5594889924645373E-3</v>
      </c>
      <c r="E179" s="268">
        <f t="shared" si="23"/>
        <v>6.9065502308600958E-3</v>
      </c>
      <c r="F179" s="268">
        <f t="shared" si="23"/>
        <v>8.0354121090479656E-3</v>
      </c>
      <c r="G179" s="268">
        <f t="shared" si="23"/>
        <v>8.6450536569013855E-3</v>
      </c>
      <c r="H179" s="268">
        <f t="shared" si="23"/>
        <v>9.8135199676885731E-3</v>
      </c>
      <c r="I179" s="268">
        <f t="shared" si="23"/>
        <v>9.4615938426876427E-3</v>
      </c>
      <c r="J179" s="268">
        <f t="shared" si="23"/>
        <v>1.0179164823834765E-2</v>
      </c>
      <c r="K179" s="268">
        <f t="shared" si="23"/>
        <v>1.0957619102972665E-2</v>
      </c>
      <c r="L179" s="268">
        <f t="shared" si="23"/>
        <v>1.1783159012634714E-2</v>
      </c>
      <c r="M179" s="268">
        <f t="shared" si="23"/>
        <v>4.7857928967714953E-3</v>
      </c>
      <c r="N179" s="268">
        <f t="shared" si="23"/>
        <v>4.6709715622691318E-3</v>
      </c>
      <c r="O179" s="268">
        <f t="shared" si="23"/>
        <v>4.6123354949992156E-3</v>
      </c>
      <c r="P179" s="268">
        <f t="shared" si="23"/>
        <v>4.9447498974495487E-3</v>
      </c>
      <c r="Q179" s="268">
        <f t="shared" si="23"/>
        <v>5.1847785394459039E-3</v>
      </c>
      <c r="R179" s="268">
        <f t="shared" si="23"/>
        <v>5.1082682285435469E-3</v>
      </c>
      <c r="S179" s="268">
        <f t="shared" si="23"/>
        <v>5.7278654253041881E-3</v>
      </c>
      <c r="T179" s="268">
        <f t="shared" si="23"/>
        <v>5.8224386846897711E-3</v>
      </c>
      <c r="U179" s="268">
        <f t="shared" si="23"/>
        <v>5.6207367605426977E-3</v>
      </c>
      <c r="V179" s="268">
        <f t="shared" si="23"/>
        <v>5.5723813240078314E-3</v>
      </c>
      <c r="W179" s="268">
        <f t="shared" si="23"/>
        <v>5.7970887657944788E-3</v>
      </c>
      <c r="DA179" s="76"/>
    </row>
    <row r="180" spans="1:105" ht="12" customHeight="1" x14ac:dyDescent="0.25">
      <c r="A180" s="202" t="s">
        <v>93</v>
      </c>
      <c r="B180" s="269">
        <f t="shared" ref="B180:W180" si="24">IF(B$63=0,0,B$63/B$61)</f>
        <v>1.6807904116569745E-2</v>
      </c>
      <c r="C180" s="269">
        <f t="shared" si="24"/>
        <v>1.4958056191354482E-2</v>
      </c>
      <c r="D180" s="269">
        <f t="shared" si="24"/>
        <v>1.5958076350124903E-2</v>
      </c>
      <c r="E180" s="269">
        <f t="shared" si="24"/>
        <v>1.4579723048727648E-2</v>
      </c>
      <c r="F180" s="269">
        <f t="shared" si="24"/>
        <v>1.6962749739926578E-2</v>
      </c>
      <c r="G180" s="269">
        <f t="shared" si="24"/>
        <v>1.8249702651234597E-2</v>
      </c>
      <c r="H180" s="269">
        <f t="shared" si="24"/>
        <v>2.0716334273911473E-2</v>
      </c>
      <c r="I180" s="269">
        <f t="shared" si="24"/>
        <v>1.9973418452753879E-2</v>
      </c>
      <c r="J180" s="269">
        <f t="shared" si="24"/>
        <v>2.1488210327600777E-2</v>
      </c>
      <c r="K180" s="269">
        <f t="shared" si="24"/>
        <v>2.3131526804937696E-2</v>
      </c>
      <c r="L180" s="269">
        <f t="shared" si="24"/>
        <v>2.4874241017709797E-2</v>
      </c>
      <c r="M180" s="269">
        <f t="shared" si="24"/>
        <v>1.0102805694762471E-2</v>
      </c>
      <c r="N180" s="269">
        <f t="shared" si="24"/>
        <v>9.9727950263061235E-3</v>
      </c>
      <c r="O180" s="269">
        <f t="shared" si="24"/>
        <v>9.9376041488583311E-3</v>
      </c>
      <c r="P180" s="269">
        <f t="shared" si="24"/>
        <v>1.081102981400631E-2</v>
      </c>
      <c r="Q180" s="269">
        <f t="shared" si="24"/>
        <v>1.1368303146082046E-2</v>
      </c>
      <c r="R180" s="269">
        <f t="shared" si="24"/>
        <v>1.1010679952573635E-2</v>
      </c>
      <c r="S180" s="269">
        <f t="shared" si="24"/>
        <v>1.2160672549691861E-2</v>
      </c>
      <c r="T180" s="269">
        <f t="shared" si="24"/>
        <v>1.22911642793342E-2</v>
      </c>
      <c r="U180" s="269">
        <f t="shared" si="24"/>
        <v>1.1865371648547294E-2</v>
      </c>
      <c r="V180" s="269">
        <f t="shared" si="24"/>
        <v>1.1955530520449426E-2</v>
      </c>
      <c r="W180" s="269">
        <f t="shared" si="24"/>
        <v>1.2585736958848924E-2</v>
      </c>
      <c r="DA180" s="77"/>
    </row>
    <row r="181" spans="1:105" ht="12" customHeight="1" x14ac:dyDescent="0.25">
      <c r="A181" s="202" t="s">
        <v>94</v>
      </c>
      <c r="B181" s="269">
        <f t="shared" ref="B181:W181" si="25">IF(B$64=0,0,B$64/B$61)</f>
        <v>0.10005940454370296</v>
      </c>
      <c r="C181" s="269">
        <f t="shared" si="25"/>
        <v>8.904704508414539E-2</v>
      </c>
      <c r="D181" s="269">
        <f t="shared" si="25"/>
        <v>9.5000281188082056E-2</v>
      </c>
      <c r="E181" s="269">
        <f t="shared" si="25"/>
        <v>8.6794783962958436E-2</v>
      </c>
      <c r="F181" s="269">
        <f t="shared" si="25"/>
        <v>0.10098121851657119</v>
      </c>
      <c r="G181" s="269">
        <f t="shared" si="25"/>
        <v>0.10864259860823409</v>
      </c>
      <c r="H181" s="269">
        <f t="shared" si="25"/>
        <v>0.12332674302516955</v>
      </c>
      <c r="I181" s="269">
        <f t="shared" si="25"/>
        <v>0.11890407889193949</v>
      </c>
      <c r="J181" s="269">
        <f t="shared" si="25"/>
        <v>0.12792181078484086</v>
      </c>
      <c r="K181" s="269">
        <f t="shared" si="25"/>
        <v>0.13770466455761368</v>
      </c>
      <c r="L181" s="269">
        <f t="shared" si="25"/>
        <v>0.14807924458915497</v>
      </c>
      <c r="M181" s="269">
        <f t="shared" si="25"/>
        <v>6.0143175200655027E-2</v>
      </c>
      <c r="N181" s="269">
        <f t="shared" si="25"/>
        <v>5.8587773819118734E-2</v>
      </c>
      <c r="O181" s="269">
        <f t="shared" si="25"/>
        <v>5.7757579913729533E-2</v>
      </c>
      <c r="P181" s="269">
        <f t="shared" si="25"/>
        <v>6.1833002625719946E-2</v>
      </c>
      <c r="Q181" s="269">
        <f t="shared" si="25"/>
        <v>6.4755538875555158E-2</v>
      </c>
      <c r="R181" s="269">
        <f t="shared" si="25"/>
        <v>6.3732442450722487E-2</v>
      </c>
      <c r="S181" s="269">
        <f t="shared" si="25"/>
        <v>7.1396767385291743E-2</v>
      </c>
      <c r="T181" s="269">
        <f t="shared" si="25"/>
        <v>7.3079737866006536E-2</v>
      </c>
      <c r="U181" s="269">
        <f t="shared" si="25"/>
        <v>7.0635934951161355E-2</v>
      </c>
      <c r="V181" s="269">
        <f t="shared" si="25"/>
        <v>6.9908922576660912E-2</v>
      </c>
      <c r="W181" s="269">
        <f t="shared" si="25"/>
        <v>7.2618956747156613E-2</v>
      </c>
      <c r="DA181" s="77"/>
    </row>
    <row r="182" spans="1:105" ht="12" customHeight="1" x14ac:dyDescent="0.25">
      <c r="A182" s="202" t="s">
        <v>95</v>
      </c>
      <c r="B182" s="269">
        <f t="shared" ref="B182:W182" si="26">IF(B$65=0,0,B$65/B$61)</f>
        <v>0.11841717941629484</v>
      </c>
      <c r="C182" s="269">
        <f t="shared" si="26"/>
        <v>0.10538439602261006</v>
      </c>
      <c r="D182" s="269">
        <f t="shared" si="26"/>
        <v>0.11242986497220314</v>
      </c>
      <c r="E182" s="269">
        <f t="shared" si="26"/>
        <v>0.10271891534644378</v>
      </c>
      <c r="F182" s="269">
        <f t="shared" si="26"/>
        <v>0.11950811745566634</v>
      </c>
      <c r="G182" s="269">
        <f t="shared" si="26"/>
        <v>0.12857512145222333</v>
      </c>
      <c r="H182" s="269">
        <f t="shared" si="26"/>
        <v>0.14595334763620543</v>
      </c>
      <c r="I182" s="269">
        <f t="shared" si="26"/>
        <v>0.14071926279879285</v>
      </c>
      <c r="J182" s="269">
        <f t="shared" si="26"/>
        <v>0.15139146677961252</v>
      </c>
      <c r="K182" s="269">
        <f t="shared" si="26"/>
        <v>0.1629691686028113</v>
      </c>
      <c r="L182" s="269">
        <f t="shared" si="26"/>
        <v>0.17524715996770254</v>
      </c>
      <c r="M182" s="269">
        <f t="shared" si="26"/>
        <v>7.1177568973948349E-2</v>
      </c>
      <c r="N182" s="269">
        <f t="shared" si="26"/>
        <v>7.0261601311005159E-2</v>
      </c>
      <c r="O182" s="269">
        <f t="shared" si="26"/>
        <v>7.0013670074626624E-2</v>
      </c>
      <c r="P182" s="269">
        <f t="shared" si="26"/>
        <v>7.6101005142633085E-2</v>
      </c>
      <c r="Q182" s="269">
        <f t="shared" si="26"/>
        <v>8.0093412240571996E-2</v>
      </c>
      <c r="R182" s="269">
        <f t="shared" si="26"/>
        <v>7.7573839926534049E-2</v>
      </c>
      <c r="S182" s="269">
        <f t="shared" si="26"/>
        <v>8.5675913733946452E-2</v>
      </c>
      <c r="T182" s="269">
        <f t="shared" si="26"/>
        <v>8.6595270630215618E-2</v>
      </c>
      <c r="U182" s="269">
        <f t="shared" si="26"/>
        <v>8.3595422344293818E-2</v>
      </c>
      <c r="V182" s="269">
        <f t="shared" si="26"/>
        <v>8.4161031698231387E-2</v>
      </c>
      <c r="W182" s="269">
        <f t="shared" si="26"/>
        <v>8.8670631460412513E-2</v>
      </c>
      <c r="DA182" s="77"/>
    </row>
    <row r="183" spans="1:105" ht="12" customHeight="1" x14ac:dyDescent="0.25">
      <c r="A183" s="56" t="s">
        <v>96</v>
      </c>
      <c r="B183" s="270">
        <f t="shared" ref="B183:W183" si="27">IF(B$66=0,0,B$66/B$61)</f>
        <v>3.8212435138831304E-2</v>
      </c>
      <c r="C183" s="270">
        <f t="shared" si="27"/>
        <v>3.7243853821396444E-2</v>
      </c>
      <c r="D183" s="270">
        <f t="shared" si="27"/>
        <v>3.7934931353498097E-2</v>
      </c>
      <c r="E183" s="270">
        <f t="shared" si="27"/>
        <v>3.7982442468624041E-2</v>
      </c>
      <c r="F183" s="270">
        <f t="shared" si="27"/>
        <v>3.8781653709255591E-2</v>
      </c>
      <c r="G183" s="270">
        <f t="shared" si="27"/>
        <v>3.9739719070517023E-2</v>
      </c>
      <c r="H183" s="270">
        <f t="shared" si="27"/>
        <v>4.3120745928053948E-2</v>
      </c>
      <c r="I183" s="270">
        <f t="shared" si="27"/>
        <v>4.1913482308641753E-2</v>
      </c>
      <c r="J183" s="270">
        <f t="shared" si="27"/>
        <v>4.3889331306668188E-2</v>
      </c>
      <c r="K183" s="270">
        <f t="shared" si="27"/>
        <v>4.6972806961575672E-2</v>
      </c>
      <c r="L183" s="270">
        <f t="shared" si="27"/>
        <v>5.221046531552237E-2</v>
      </c>
      <c r="M183" s="270">
        <f t="shared" si="27"/>
        <v>3.8296819602762204E-2</v>
      </c>
      <c r="N183" s="270">
        <f t="shared" si="27"/>
        <v>3.8424454998751585E-2</v>
      </c>
      <c r="O183" s="270">
        <f t="shared" si="27"/>
        <v>3.8355224922005188E-2</v>
      </c>
      <c r="P183" s="270">
        <f t="shared" si="27"/>
        <v>3.7793472190114641E-2</v>
      </c>
      <c r="Q183" s="270">
        <f t="shared" si="27"/>
        <v>3.6915182935060464E-2</v>
      </c>
      <c r="R183" s="270">
        <f t="shared" si="27"/>
        <v>3.6623294704127486E-2</v>
      </c>
      <c r="S183" s="270">
        <f t="shared" si="27"/>
        <v>3.555963489670079E-2</v>
      </c>
      <c r="T183" s="270">
        <f t="shared" si="27"/>
        <v>3.5649958793534268E-2</v>
      </c>
      <c r="U183" s="270">
        <f t="shared" si="27"/>
        <v>3.5382156161016559E-2</v>
      </c>
      <c r="V183" s="270">
        <f t="shared" si="27"/>
        <v>3.6095256531004011E-2</v>
      </c>
      <c r="W183" s="270">
        <f t="shared" si="27"/>
        <v>3.5322445750688825E-2</v>
      </c>
      <c r="DA183" s="78"/>
    </row>
    <row r="184" spans="1:105" ht="12" customHeight="1" x14ac:dyDescent="0.25">
      <c r="A184" s="203" t="s">
        <v>1053</v>
      </c>
      <c r="B184" s="271">
        <f t="shared" ref="B184:W184" si="28">IF(B$72=0,0,B$72/B$61)</f>
        <v>0.47400632690809985</v>
      </c>
      <c r="C184" s="271">
        <f t="shared" si="28"/>
        <v>0.50029932992471571</v>
      </c>
      <c r="D184" s="271">
        <f t="shared" si="28"/>
        <v>0.4857494254451013</v>
      </c>
      <c r="E184" s="271">
        <f t="shared" si="28"/>
        <v>0.50221268385645024</v>
      </c>
      <c r="F184" s="271">
        <f t="shared" si="28"/>
        <v>0.46999187926239111</v>
      </c>
      <c r="G184" s="271">
        <f t="shared" si="28"/>
        <v>0.45135419872692933</v>
      </c>
      <c r="H184" s="271">
        <f t="shared" si="28"/>
        <v>0.4116317904093027</v>
      </c>
      <c r="I184" s="271">
        <f t="shared" si="28"/>
        <v>0.42435280059164743</v>
      </c>
      <c r="J184" s="271">
        <f t="shared" si="28"/>
        <v>0.39975758090149394</v>
      </c>
      <c r="K184" s="271">
        <f t="shared" si="28"/>
        <v>0.36958181107786964</v>
      </c>
      <c r="L184" s="271">
        <f t="shared" si="28"/>
        <v>0.33092754659966261</v>
      </c>
      <c r="M184" s="271">
        <f t="shared" si="28"/>
        <v>0.56533515854092042</v>
      </c>
      <c r="N184" s="271">
        <f t="shared" si="28"/>
        <v>0.56737465047894309</v>
      </c>
      <c r="O184" s="271">
        <f t="shared" si="28"/>
        <v>0.56943780481516415</v>
      </c>
      <c r="P184" s="271">
        <f t="shared" si="28"/>
        <v>0.56038488341558879</v>
      </c>
      <c r="Q184" s="271">
        <f t="shared" si="28"/>
        <v>0.55815397571734604</v>
      </c>
      <c r="R184" s="271">
        <f t="shared" si="28"/>
        <v>0.56366122217536274</v>
      </c>
      <c r="S184" s="271">
        <f t="shared" si="28"/>
        <v>0.55301190608577089</v>
      </c>
      <c r="T184" s="271">
        <f t="shared" si="28"/>
        <v>0.55006686848533937</v>
      </c>
      <c r="U184" s="271">
        <f t="shared" si="28"/>
        <v>0.55785185955418448</v>
      </c>
      <c r="V184" s="271">
        <f t="shared" si="28"/>
        <v>0.55300551480530491</v>
      </c>
      <c r="W184" s="271">
        <f t="shared" si="28"/>
        <v>0.55049807076942359</v>
      </c>
      <c r="DA184" s="79"/>
    </row>
    <row r="185" spans="1:105" ht="12" customHeight="1" x14ac:dyDescent="0.25">
      <c r="A185" s="62" t="s">
        <v>1054</v>
      </c>
      <c r="B185" s="320">
        <f t="shared" ref="B185:W185" si="29">IF(B$73=0,0,B$73/B$61)</f>
        <v>0.47356436154287562</v>
      </c>
      <c r="C185" s="320">
        <f t="shared" si="29"/>
        <v>0.49990600647868655</v>
      </c>
      <c r="D185" s="320">
        <f t="shared" si="29"/>
        <v>0.48532980637817635</v>
      </c>
      <c r="E185" s="320">
        <f t="shared" si="29"/>
        <v>0.50182930871476628</v>
      </c>
      <c r="F185" s="320">
        <f t="shared" si="29"/>
        <v>0.46954584221743778</v>
      </c>
      <c r="G185" s="320">
        <f t="shared" si="29"/>
        <v>0.45087432113829318</v>
      </c>
      <c r="H185" s="320">
        <f t="shared" si="29"/>
        <v>0.41108705251813099</v>
      </c>
      <c r="I185" s="320">
        <f t="shared" si="29"/>
        <v>0.42382759773946399</v>
      </c>
      <c r="J185" s="320">
        <f t="shared" si="29"/>
        <v>0.3991925464593894</v>
      </c>
      <c r="K185" s="320">
        <f t="shared" si="29"/>
        <v>0.36897356547974891</v>
      </c>
      <c r="L185" s="320">
        <f t="shared" si="29"/>
        <v>0.33027347617304531</v>
      </c>
      <c r="M185" s="320">
        <f t="shared" si="29"/>
        <v>0.56506950434764869</v>
      </c>
      <c r="N185" s="320">
        <f t="shared" si="29"/>
        <v>0.56711241492800579</v>
      </c>
      <c r="O185" s="320">
        <f t="shared" si="29"/>
        <v>0.5691764946115454</v>
      </c>
      <c r="P185" s="320">
        <f t="shared" si="29"/>
        <v>0.56010086100580725</v>
      </c>
      <c r="Q185" s="320">
        <f t="shared" si="29"/>
        <v>0.55785504515366058</v>
      </c>
      <c r="R185" s="320">
        <f t="shared" si="29"/>
        <v>0.5633716953460296</v>
      </c>
      <c r="S185" s="320">
        <f t="shared" si="29"/>
        <v>0.55269214009665513</v>
      </c>
      <c r="T185" s="320">
        <f t="shared" si="29"/>
        <v>0.54974367120434153</v>
      </c>
      <c r="U185" s="320">
        <f t="shared" si="29"/>
        <v>0.55753985852908339</v>
      </c>
      <c r="V185" s="320">
        <f t="shared" si="29"/>
        <v>0.55269141054227666</v>
      </c>
      <c r="W185" s="320">
        <f t="shared" si="29"/>
        <v>0.55016712767306508</v>
      </c>
      <c r="DA185" s="141"/>
    </row>
    <row r="186" spans="1:105" ht="12" customHeight="1" x14ac:dyDescent="0.25">
      <c r="A186" s="62" t="s">
        <v>1066</v>
      </c>
      <c r="B186" s="320">
        <f t="shared" ref="B186:W186" si="30">IF(B$84=0,0,B$84/B$61)</f>
        <v>4.4196536522425291E-4</v>
      </c>
      <c r="C186" s="320">
        <f t="shared" si="30"/>
        <v>3.9332344602915789E-4</v>
      </c>
      <c r="D186" s="320">
        <f t="shared" si="30"/>
        <v>4.196190669249765E-4</v>
      </c>
      <c r="E186" s="320">
        <f t="shared" si="30"/>
        <v>3.8337514168390233E-4</v>
      </c>
      <c r="F186" s="320">
        <f t="shared" si="30"/>
        <v>4.4603704495336382E-4</v>
      </c>
      <c r="G186" s="320">
        <f t="shared" si="30"/>
        <v>4.798775886361385E-4</v>
      </c>
      <c r="H186" s="320">
        <f t="shared" si="30"/>
        <v>5.4473789117173862E-4</v>
      </c>
      <c r="I186" s="320">
        <f t="shared" si="30"/>
        <v>5.2520285218343938E-4</v>
      </c>
      <c r="J186" s="320">
        <f t="shared" si="30"/>
        <v>5.6503444210460234E-4</v>
      </c>
      <c r="K186" s="320">
        <f t="shared" si="30"/>
        <v>6.0824559812073208E-4</v>
      </c>
      <c r="L186" s="320">
        <f t="shared" si="30"/>
        <v>6.5407042661734505E-4</v>
      </c>
      <c r="M186" s="320">
        <f t="shared" si="30"/>
        <v>2.6565419327169605E-4</v>
      </c>
      <c r="N186" s="320">
        <f t="shared" si="30"/>
        <v>2.6223555093718231E-4</v>
      </c>
      <c r="O186" s="320">
        <f t="shared" si="30"/>
        <v>2.6131020361868794E-4</v>
      </c>
      <c r="P186" s="320">
        <f t="shared" si="30"/>
        <v>2.8402240978151632E-4</v>
      </c>
      <c r="Q186" s="320">
        <f t="shared" si="30"/>
        <v>2.9893056368550863E-4</v>
      </c>
      <c r="R186" s="320">
        <f t="shared" si="30"/>
        <v>2.8952682933318141E-4</v>
      </c>
      <c r="S186" s="320">
        <f t="shared" si="30"/>
        <v>3.1976598911572028E-4</v>
      </c>
      <c r="T186" s="320">
        <f t="shared" si="30"/>
        <v>3.2319728099780933E-4</v>
      </c>
      <c r="U186" s="320">
        <f t="shared" si="30"/>
        <v>3.1200102510115597E-4</v>
      </c>
      <c r="V186" s="320">
        <f t="shared" si="30"/>
        <v>3.1410426302822875E-4</v>
      </c>
      <c r="W186" s="320">
        <f t="shared" si="30"/>
        <v>3.3094309635848043E-4</v>
      </c>
      <c r="DA186" s="141"/>
    </row>
    <row r="187" spans="1:105" ht="12" customHeight="1" x14ac:dyDescent="0.25">
      <c r="A187" s="203" t="s">
        <v>1012</v>
      </c>
      <c r="B187" s="271">
        <f t="shared" ref="B187:W187" si="31">IF(B$85=0,0,B$85/B$61)</f>
        <v>0.1639631616561226</v>
      </c>
      <c r="C187" s="271">
        <f t="shared" si="31"/>
        <v>0.17051205407406816</v>
      </c>
      <c r="D187" s="271">
        <f t="shared" si="31"/>
        <v>0.16702947319266198</v>
      </c>
      <c r="E187" s="271">
        <f t="shared" si="31"/>
        <v>0.17387792645357589</v>
      </c>
      <c r="F187" s="271">
        <f t="shared" si="31"/>
        <v>0.16449814137220276</v>
      </c>
      <c r="G187" s="271">
        <f t="shared" si="31"/>
        <v>0.15952556227043643</v>
      </c>
      <c r="H187" s="271">
        <f t="shared" si="31"/>
        <v>0.15056170746153782</v>
      </c>
      <c r="I187" s="271">
        <f t="shared" si="31"/>
        <v>0.15291913593221468</v>
      </c>
      <c r="J187" s="271">
        <f t="shared" si="31"/>
        <v>0.14816242298901705</v>
      </c>
      <c r="K187" s="271">
        <f t="shared" si="31"/>
        <v>0.14430884445700728</v>
      </c>
      <c r="L187" s="271">
        <f t="shared" si="31"/>
        <v>0.14258578874808525</v>
      </c>
      <c r="M187" s="271">
        <f t="shared" si="31"/>
        <v>0.18390162013064462</v>
      </c>
      <c r="N187" s="271">
        <f t="shared" si="31"/>
        <v>0.18477286397565085</v>
      </c>
      <c r="O187" s="271">
        <f t="shared" si="31"/>
        <v>0.18419333821122455</v>
      </c>
      <c r="P187" s="271">
        <f t="shared" si="31"/>
        <v>0.18154274581771618</v>
      </c>
      <c r="Q187" s="271">
        <f t="shared" si="31"/>
        <v>0.17666061939465283</v>
      </c>
      <c r="R187" s="271">
        <f t="shared" si="31"/>
        <v>0.17601043932683677</v>
      </c>
      <c r="S187" s="271">
        <f t="shared" si="31"/>
        <v>0.16844039541651437</v>
      </c>
      <c r="T187" s="271">
        <f t="shared" si="31"/>
        <v>0.16807137512023282</v>
      </c>
      <c r="U187" s="271">
        <f t="shared" si="31"/>
        <v>0.16770703757744151</v>
      </c>
      <c r="V187" s="271">
        <f t="shared" si="31"/>
        <v>0.17143255316377909</v>
      </c>
      <c r="W187" s="271">
        <f t="shared" si="31"/>
        <v>0.16627634478995032</v>
      </c>
      <c r="DA187" s="79"/>
    </row>
    <row r="188" spans="1:105" ht="12" customHeight="1" x14ac:dyDescent="0.25">
      <c r="A188" s="62" t="s">
        <v>1014</v>
      </c>
      <c r="B188" s="320">
        <f t="shared" ref="B188:W188" si="32">IF(B$86=0,0,B$86/B$61)</f>
        <v>0.15423106027882799</v>
      </c>
      <c r="C188" s="320">
        <f t="shared" si="32"/>
        <v>0.16437131865911692</v>
      </c>
      <c r="D188" s="320">
        <f t="shared" si="32"/>
        <v>0.15950332367827177</v>
      </c>
      <c r="E188" s="320">
        <f t="shared" si="32"/>
        <v>0.1688842771949382</v>
      </c>
      <c r="F188" s="320">
        <f t="shared" si="32"/>
        <v>0.1555534093457708</v>
      </c>
      <c r="G188" s="320">
        <f t="shared" si="32"/>
        <v>0.14746191709207737</v>
      </c>
      <c r="H188" s="320">
        <f t="shared" si="32"/>
        <v>0.12960424692315006</v>
      </c>
      <c r="I188" s="320">
        <f t="shared" si="32"/>
        <v>0.13505360790449725</v>
      </c>
      <c r="J188" s="320">
        <f t="shared" si="32"/>
        <v>0.123743130568455</v>
      </c>
      <c r="K188" s="320">
        <f t="shared" si="32"/>
        <v>0.10791055491803797</v>
      </c>
      <c r="L188" s="320">
        <f t="shared" si="32"/>
        <v>8.8147764490532479E-2</v>
      </c>
      <c r="M188" s="320">
        <f t="shared" si="32"/>
        <v>0.18235375917743604</v>
      </c>
      <c r="N188" s="320">
        <f t="shared" si="32"/>
        <v>0.18330484837418218</v>
      </c>
      <c r="O188" s="320">
        <f t="shared" si="32"/>
        <v>0.18275654374428538</v>
      </c>
      <c r="P188" s="320">
        <f t="shared" si="32"/>
        <v>0.17953639846145283</v>
      </c>
      <c r="Q188" s="320">
        <f t="shared" si="32"/>
        <v>0.17413188194845536</v>
      </c>
      <c r="R188" s="320">
        <f t="shared" si="32"/>
        <v>0.17361118849203813</v>
      </c>
      <c r="S188" s="320">
        <f t="shared" si="32"/>
        <v>0.16483944986262936</v>
      </c>
      <c r="T188" s="320">
        <f t="shared" si="32"/>
        <v>0.16449968120965436</v>
      </c>
      <c r="U188" s="320">
        <f t="shared" si="32"/>
        <v>0.16445394214834719</v>
      </c>
      <c r="V188" s="320">
        <f t="shared" si="32"/>
        <v>0.16786334515217388</v>
      </c>
      <c r="W188" s="320">
        <f t="shared" si="32"/>
        <v>0.16209134021321725</v>
      </c>
      <c r="DA188" s="141"/>
    </row>
    <row r="189" spans="1:105" ht="12" customHeight="1" x14ac:dyDescent="0.25">
      <c r="A189" s="62" t="s">
        <v>1021</v>
      </c>
      <c r="B189" s="320">
        <f t="shared" ref="B189:W189" si="33">IF(B$92=0,0,B$92/B$61)</f>
        <v>9.7321013772946347E-3</v>
      </c>
      <c r="C189" s="320">
        <f t="shared" si="33"/>
        <v>6.1407354149512101E-3</v>
      </c>
      <c r="D189" s="320">
        <f t="shared" si="33"/>
        <v>7.526149514390206E-3</v>
      </c>
      <c r="E189" s="320">
        <f t="shared" si="33"/>
        <v>4.9936492586377191E-3</v>
      </c>
      <c r="F189" s="320">
        <f t="shared" si="33"/>
        <v>8.9447320264319109E-3</v>
      </c>
      <c r="G189" s="320">
        <f t="shared" si="33"/>
        <v>1.2063645178359015E-2</v>
      </c>
      <c r="H189" s="320">
        <f t="shared" si="33"/>
        <v>2.0957460538387793E-2</v>
      </c>
      <c r="I189" s="320">
        <f t="shared" si="33"/>
        <v>1.7865528027717421E-2</v>
      </c>
      <c r="J189" s="320">
        <f t="shared" si="33"/>
        <v>2.4419292420562087E-2</v>
      </c>
      <c r="K189" s="320">
        <f t="shared" si="33"/>
        <v>3.6398289538969349E-2</v>
      </c>
      <c r="L189" s="320">
        <f t="shared" si="33"/>
        <v>5.4438024257552745E-2</v>
      </c>
      <c r="M189" s="320">
        <f t="shared" si="33"/>
        <v>1.5478609532085779E-3</v>
      </c>
      <c r="N189" s="320">
        <f t="shared" si="33"/>
        <v>1.4680156014686601E-3</v>
      </c>
      <c r="O189" s="320">
        <f t="shared" si="33"/>
        <v>1.4367944669392428E-3</v>
      </c>
      <c r="P189" s="320">
        <f t="shared" si="33"/>
        <v>2.0063473562633334E-3</v>
      </c>
      <c r="Q189" s="320">
        <f t="shared" si="33"/>
        <v>2.5287374461974402E-3</v>
      </c>
      <c r="R189" s="320">
        <f t="shared" si="33"/>
        <v>2.3992508347986359E-3</v>
      </c>
      <c r="S189" s="320">
        <f t="shared" si="33"/>
        <v>3.600945553885051E-3</v>
      </c>
      <c r="T189" s="320">
        <f t="shared" si="33"/>
        <v>3.5716939105784975E-3</v>
      </c>
      <c r="U189" s="320">
        <f t="shared" si="33"/>
        <v>3.2530954290943726E-3</v>
      </c>
      <c r="V189" s="320">
        <f t="shared" si="33"/>
        <v>3.5692080116052549E-3</v>
      </c>
      <c r="W189" s="320">
        <f t="shared" si="33"/>
        <v>4.1850045767330788E-3</v>
      </c>
      <c r="DA189" s="141"/>
    </row>
    <row r="190" spans="1:105" ht="12" customHeight="1" x14ac:dyDescent="0.25">
      <c r="A190" s="203" t="s">
        <v>1023</v>
      </c>
      <c r="B190" s="271">
        <f t="shared" ref="B190:W190" si="34">IF(B$93=0,0,B$93/B$61)</f>
        <v>4.950924561303912E-2</v>
      </c>
      <c r="C190" s="271">
        <f t="shared" si="34"/>
        <v>4.7825871763873602E-2</v>
      </c>
      <c r="D190" s="271">
        <f t="shared" si="34"/>
        <v>4.8846722400761412E-2</v>
      </c>
      <c r="E190" s="271">
        <f t="shared" si="34"/>
        <v>4.7982540027296128E-2</v>
      </c>
      <c r="F190" s="271">
        <f t="shared" si="34"/>
        <v>4.9892379063862589E-2</v>
      </c>
      <c r="G190" s="271">
        <f t="shared" si="34"/>
        <v>5.1541208149391976E-2</v>
      </c>
      <c r="H190" s="271">
        <f t="shared" si="34"/>
        <v>5.6590453460090638E-2</v>
      </c>
      <c r="I190" s="271">
        <f t="shared" si="34"/>
        <v>5.4843834158412812E-2</v>
      </c>
      <c r="J190" s="271">
        <f t="shared" si="34"/>
        <v>5.7498168726338922E-2</v>
      </c>
      <c r="K190" s="271">
        <f t="shared" si="34"/>
        <v>6.1624741518190945E-2</v>
      </c>
      <c r="L190" s="271">
        <f t="shared" si="34"/>
        <v>6.8322909718001659E-2</v>
      </c>
      <c r="M190" s="271">
        <f t="shared" si="34"/>
        <v>4.758630736429522E-2</v>
      </c>
      <c r="N190" s="271">
        <f t="shared" si="34"/>
        <v>4.7712516519170016E-2</v>
      </c>
      <c r="O190" s="271">
        <f t="shared" si="34"/>
        <v>4.7699181689530502E-2</v>
      </c>
      <c r="P190" s="271">
        <f t="shared" si="34"/>
        <v>4.7299395065655031E-2</v>
      </c>
      <c r="Q190" s="271">
        <f t="shared" si="34"/>
        <v>4.6642410224699865E-2</v>
      </c>
      <c r="R190" s="271">
        <f t="shared" si="34"/>
        <v>4.6352757599186535E-2</v>
      </c>
      <c r="S190" s="271">
        <f t="shared" si="34"/>
        <v>4.5683027751953938E-2</v>
      </c>
      <c r="T190" s="271">
        <f t="shared" si="34"/>
        <v>4.5708181813214746E-2</v>
      </c>
      <c r="U190" s="271">
        <f t="shared" si="34"/>
        <v>4.5413373769186818E-2</v>
      </c>
      <c r="V190" s="271">
        <f t="shared" si="34"/>
        <v>4.6129805133904293E-2</v>
      </c>
      <c r="W190" s="271">
        <f t="shared" si="34"/>
        <v>4.5615506047976519E-2</v>
      </c>
      <c r="DA190" s="79"/>
    </row>
    <row r="191" spans="1:105" ht="12" customHeight="1" x14ac:dyDescent="0.25">
      <c r="A191" s="62" t="s">
        <v>1135</v>
      </c>
      <c r="B191" s="320">
        <f t="shared" ref="B191:W191" si="35">IF(B$94=0,0,B$94/B$61)</f>
        <v>2.0116435665862225E-2</v>
      </c>
      <c r="C191" s="320">
        <f t="shared" si="35"/>
        <v>2.3724329862312862E-2</v>
      </c>
      <c r="D191" s="320">
        <f t="shared" si="35"/>
        <v>2.2107808763427002E-2</v>
      </c>
      <c r="E191" s="320">
        <f t="shared" si="35"/>
        <v>2.6677686101520284E-2</v>
      </c>
      <c r="F191" s="320">
        <f t="shared" si="35"/>
        <v>2.1039907412687499E-2</v>
      </c>
      <c r="G191" s="320">
        <f t="shared" si="35"/>
        <v>1.8012972848014092E-2</v>
      </c>
      <c r="H191" s="320">
        <f t="shared" si="35"/>
        <v>1.1946071151286639E-2</v>
      </c>
      <c r="I191" s="320">
        <f t="shared" si="35"/>
        <v>1.380349841245003E-2</v>
      </c>
      <c r="J191" s="320">
        <f t="shared" si="35"/>
        <v>1.1292062527519053E-2</v>
      </c>
      <c r="K191" s="320">
        <f t="shared" si="35"/>
        <v>7.9672680357334939E-3</v>
      </c>
      <c r="L191" s="320">
        <f t="shared" si="35"/>
        <v>4.3214192009287979E-3</v>
      </c>
      <c r="M191" s="320">
        <f t="shared" si="35"/>
        <v>3.3729911630577543E-2</v>
      </c>
      <c r="N191" s="320">
        <f t="shared" si="35"/>
        <v>3.3976498247199616E-2</v>
      </c>
      <c r="O191" s="320">
        <f t="shared" si="35"/>
        <v>3.3835390022902999E-2</v>
      </c>
      <c r="P191" s="320">
        <f t="shared" si="35"/>
        <v>3.2138250012724211E-2</v>
      </c>
      <c r="Q191" s="320">
        <f t="shared" si="35"/>
        <v>3.0429335032172471E-2</v>
      </c>
      <c r="R191" s="320">
        <f t="shared" si="35"/>
        <v>3.0526667395827902E-2</v>
      </c>
      <c r="S191" s="320">
        <f t="shared" si="35"/>
        <v>2.7467876723998273E-2</v>
      </c>
      <c r="T191" s="320">
        <f t="shared" si="35"/>
        <v>2.7599994644336823E-2</v>
      </c>
      <c r="U191" s="320">
        <f t="shared" si="35"/>
        <v>2.7979996030255559E-2</v>
      </c>
      <c r="V191" s="320">
        <f t="shared" si="35"/>
        <v>2.8253770499346277E-2</v>
      </c>
      <c r="W191" s="320">
        <f t="shared" si="35"/>
        <v>2.6465809394088231E-2</v>
      </c>
      <c r="DA191" s="141"/>
    </row>
    <row r="192" spans="1:105" ht="12" customHeight="1" x14ac:dyDescent="0.25">
      <c r="A192" s="62" t="s">
        <v>1026</v>
      </c>
      <c r="B192" s="320">
        <f t="shared" ref="B192:W192" si="36">IF(B$95=0,0,B$95/B$61)</f>
        <v>8.1197842129320658E-3</v>
      </c>
      <c r="C192" s="320">
        <f t="shared" si="36"/>
        <v>8.5714408198515717E-3</v>
      </c>
      <c r="D192" s="320">
        <f t="shared" si="36"/>
        <v>8.3215157640997833E-3</v>
      </c>
      <c r="E192" s="320">
        <f t="shared" si="36"/>
        <v>8.604417961717431E-3</v>
      </c>
      <c r="F192" s="320">
        <f t="shared" si="36"/>
        <v>8.0508822590946872E-3</v>
      </c>
      <c r="G192" s="320">
        <f t="shared" si="36"/>
        <v>7.7307384003044632E-3</v>
      </c>
      <c r="H192" s="320">
        <f t="shared" si="36"/>
        <v>7.0485417194454236E-3</v>
      </c>
      <c r="I192" s="320">
        <f t="shared" si="36"/>
        <v>7.2669924441057104E-3</v>
      </c>
      <c r="J192" s="320">
        <f t="shared" si="36"/>
        <v>6.8445972710039597E-3</v>
      </c>
      <c r="K192" s="320">
        <f t="shared" si="36"/>
        <v>6.3264594536015751E-3</v>
      </c>
      <c r="L192" s="320">
        <f t="shared" si="36"/>
        <v>5.6629036632801734E-3</v>
      </c>
      <c r="M192" s="320">
        <f t="shared" si="36"/>
        <v>9.6887409890027594E-3</v>
      </c>
      <c r="N192" s="320">
        <f t="shared" si="36"/>
        <v>9.7237689480847624E-3</v>
      </c>
      <c r="O192" s="320">
        <f t="shared" si="36"/>
        <v>9.7591598748302481E-3</v>
      </c>
      <c r="P192" s="320">
        <f t="shared" si="36"/>
        <v>9.6035481091261369E-3</v>
      </c>
      <c r="Q192" s="320">
        <f t="shared" si="36"/>
        <v>9.5650411149722624E-3</v>
      </c>
      <c r="R192" s="320">
        <f t="shared" si="36"/>
        <v>9.6596301777858787E-3</v>
      </c>
      <c r="S192" s="320">
        <f t="shared" si="36"/>
        <v>9.4765174033522425E-3</v>
      </c>
      <c r="T192" s="320">
        <f t="shared" si="36"/>
        <v>9.4259626464737369E-3</v>
      </c>
      <c r="U192" s="320">
        <f t="shared" si="36"/>
        <v>9.5596368920488357E-3</v>
      </c>
      <c r="V192" s="320">
        <f t="shared" si="36"/>
        <v>9.4765048943363569E-3</v>
      </c>
      <c r="W192" s="320">
        <f t="shared" si="36"/>
        <v>9.433223275500802E-3</v>
      </c>
      <c r="DA192" s="141"/>
    </row>
    <row r="193" spans="1:105" ht="12" customHeight="1" x14ac:dyDescent="0.25">
      <c r="A193" s="62" t="s">
        <v>1038</v>
      </c>
      <c r="B193" s="320">
        <f t="shared" ref="B193:W193" si="37">IF(B$106=0,0,B$106/B$61)</f>
        <v>2.1273025734244836E-2</v>
      </c>
      <c r="C193" s="320">
        <f t="shared" si="37"/>
        <v>1.553010108170917E-2</v>
      </c>
      <c r="D193" s="320">
        <f t="shared" si="37"/>
        <v>1.8417397873234626E-2</v>
      </c>
      <c r="E193" s="320">
        <f t="shared" si="37"/>
        <v>1.2700435964058411E-2</v>
      </c>
      <c r="F193" s="320">
        <f t="shared" si="37"/>
        <v>2.0801589392080402E-2</v>
      </c>
      <c r="G193" s="320">
        <f t="shared" si="37"/>
        <v>2.5797496901073424E-2</v>
      </c>
      <c r="H193" s="320">
        <f t="shared" si="37"/>
        <v>3.7595840589358574E-2</v>
      </c>
      <c r="I193" s="320">
        <f t="shared" si="37"/>
        <v>3.3773343301857071E-2</v>
      </c>
      <c r="J193" s="320">
        <f t="shared" si="37"/>
        <v>3.9361508927815904E-2</v>
      </c>
      <c r="K193" s="320">
        <f t="shared" si="37"/>
        <v>4.7331014028855874E-2</v>
      </c>
      <c r="L193" s="320">
        <f t="shared" si="37"/>
        <v>5.833858685379268E-2</v>
      </c>
      <c r="M193" s="320">
        <f t="shared" si="37"/>
        <v>4.1676547447149145E-3</v>
      </c>
      <c r="N193" s="320">
        <f t="shared" si="37"/>
        <v>4.0122493238856386E-3</v>
      </c>
      <c r="O193" s="320">
        <f t="shared" si="37"/>
        <v>4.104631791797258E-3</v>
      </c>
      <c r="P193" s="320">
        <f t="shared" si="37"/>
        <v>5.5575969438046756E-3</v>
      </c>
      <c r="Q193" s="320">
        <f t="shared" si="37"/>
        <v>6.6480340775551296E-3</v>
      </c>
      <c r="R193" s="320">
        <f t="shared" si="37"/>
        <v>6.1664600255727656E-3</v>
      </c>
      <c r="S193" s="320">
        <f t="shared" si="37"/>
        <v>8.7386336246034254E-3</v>
      </c>
      <c r="T193" s="320">
        <f t="shared" si="37"/>
        <v>8.6822245224041916E-3</v>
      </c>
      <c r="U193" s="320">
        <f t="shared" si="37"/>
        <v>7.8737408468824276E-3</v>
      </c>
      <c r="V193" s="320">
        <f t="shared" si="37"/>
        <v>8.3995297402216576E-3</v>
      </c>
      <c r="W193" s="320">
        <f t="shared" si="37"/>
        <v>9.7164733783874861E-3</v>
      </c>
      <c r="DA193" s="141"/>
    </row>
    <row r="194" spans="1:105" ht="12" customHeight="1" x14ac:dyDescent="0.25">
      <c r="A194" s="41" t="s">
        <v>1040</v>
      </c>
      <c r="B194" s="321">
        <f t="shared" ref="B194:W194" si="38">IF(B$107=0,0,B$107/B$61)</f>
        <v>3.1062282308347563E-2</v>
      </c>
      <c r="C194" s="321">
        <f t="shared" si="38"/>
        <v>2.7643622963194513E-2</v>
      </c>
      <c r="D194" s="321">
        <f t="shared" si="38"/>
        <v>2.9491736105102716E-2</v>
      </c>
      <c r="E194" s="321">
        <f t="shared" si="38"/>
        <v>2.694443460506404E-2</v>
      </c>
      <c r="F194" s="321">
        <f t="shared" si="38"/>
        <v>3.1348448771076266E-2</v>
      </c>
      <c r="G194" s="321">
        <f t="shared" si="38"/>
        <v>3.3726835414131316E-2</v>
      </c>
      <c r="H194" s="321">
        <f t="shared" si="38"/>
        <v>3.8285357838039748E-2</v>
      </c>
      <c r="I194" s="321">
        <f t="shared" si="38"/>
        <v>3.691239302290944E-2</v>
      </c>
      <c r="J194" s="321">
        <f t="shared" si="38"/>
        <v>3.9711843360593066E-2</v>
      </c>
      <c r="K194" s="321">
        <f t="shared" si="38"/>
        <v>4.2748816917020989E-2</v>
      </c>
      <c r="L194" s="321">
        <f t="shared" si="38"/>
        <v>4.5969485031526189E-2</v>
      </c>
      <c r="M194" s="321">
        <f t="shared" si="38"/>
        <v>1.8670751595240467E-2</v>
      </c>
      <c r="N194" s="321">
        <f t="shared" si="38"/>
        <v>1.8222372308785588E-2</v>
      </c>
      <c r="O194" s="321">
        <f t="shared" si="38"/>
        <v>1.7993260729861803E-2</v>
      </c>
      <c r="P194" s="321">
        <f t="shared" si="38"/>
        <v>1.9289716031116635E-2</v>
      </c>
      <c r="Q194" s="321">
        <f t="shared" si="38"/>
        <v>2.0225778926585281E-2</v>
      </c>
      <c r="R194" s="321">
        <f t="shared" si="38"/>
        <v>1.9927055636112613E-2</v>
      </c>
      <c r="S194" s="321">
        <f t="shared" si="38"/>
        <v>2.2343816754825635E-2</v>
      </c>
      <c r="T194" s="321">
        <f t="shared" si="38"/>
        <v>2.2715004327432727E-2</v>
      </c>
      <c r="U194" s="321">
        <f t="shared" si="38"/>
        <v>2.1928107233625652E-2</v>
      </c>
      <c r="V194" s="321">
        <f t="shared" si="38"/>
        <v>2.173900424665821E-2</v>
      </c>
      <c r="W194" s="321">
        <f t="shared" si="38"/>
        <v>2.2615218709748388E-2</v>
      </c>
      <c r="DA194" s="82"/>
    </row>
    <row r="195" spans="1:105" ht="12" hidden="1" customHeight="1" x14ac:dyDescent="0.25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DA195" s="94"/>
    </row>
    <row r="196" spans="1:105" ht="12" customHeight="1" x14ac:dyDescent="0.25">
      <c r="A196" s="201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01"/>
      <c r="P196" s="201"/>
      <c r="Q196" s="201"/>
      <c r="R196" s="201"/>
      <c r="S196" s="201"/>
      <c r="T196" s="201"/>
      <c r="U196" s="201"/>
      <c r="V196" s="201"/>
      <c r="W196" s="201"/>
      <c r="DA196" s="173"/>
    </row>
    <row r="197" spans="1:105" ht="12" customHeight="1" x14ac:dyDescent="0.25">
      <c r="A197" s="35" t="s">
        <v>48</v>
      </c>
      <c r="B197" s="234">
        <f t="shared" ref="B197:W197" si="39">SUM(B$198:B$202,B$204:B$205,B$207:B$208,B$210:B$213)</f>
        <v>0.99999999999999978</v>
      </c>
      <c r="C197" s="234">
        <f t="shared" si="39"/>
        <v>0.99999999999999978</v>
      </c>
      <c r="D197" s="234">
        <f t="shared" si="39"/>
        <v>1.0000000000000002</v>
      </c>
      <c r="E197" s="234">
        <f t="shared" si="39"/>
        <v>0.99999999999999978</v>
      </c>
      <c r="F197" s="234">
        <f t="shared" si="39"/>
        <v>1.0000000000000002</v>
      </c>
      <c r="G197" s="234">
        <f t="shared" si="39"/>
        <v>1</v>
      </c>
      <c r="H197" s="234">
        <f t="shared" si="39"/>
        <v>1</v>
      </c>
      <c r="I197" s="234">
        <f t="shared" si="39"/>
        <v>1.0000000000000002</v>
      </c>
      <c r="J197" s="234">
        <f t="shared" si="39"/>
        <v>0.99999999999999989</v>
      </c>
      <c r="K197" s="234">
        <f t="shared" si="39"/>
        <v>0.99999999999999989</v>
      </c>
      <c r="L197" s="234">
        <f t="shared" si="39"/>
        <v>1.0000000000000002</v>
      </c>
      <c r="M197" s="234">
        <f t="shared" si="39"/>
        <v>0.99999999999999978</v>
      </c>
      <c r="N197" s="234">
        <f t="shared" si="39"/>
        <v>1.0000000000000002</v>
      </c>
      <c r="O197" s="234">
        <f t="shared" si="39"/>
        <v>0.99999999999999967</v>
      </c>
      <c r="P197" s="234">
        <f t="shared" si="39"/>
        <v>0.99999999999999967</v>
      </c>
      <c r="Q197" s="234">
        <f t="shared" si="39"/>
        <v>1</v>
      </c>
      <c r="R197" s="234">
        <f t="shared" si="39"/>
        <v>0.99999999999999989</v>
      </c>
      <c r="S197" s="234">
        <f t="shared" si="39"/>
        <v>0.99999999999999967</v>
      </c>
      <c r="T197" s="234">
        <f t="shared" si="39"/>
        <v>0.99999999999999967</v>
      </c>
      <c r="U197" s="234">
        <f t="shared" si="39"/>
        <v>1</v>
      </c>
      <c r="V197" s="234">
        <f t="shared" si="39"/>
        <v>1.0000000000000002</v>
      </c>
      <c r="W197" s="234">
        <f t="shared" si="39"/>
        <v>0.99999999999999978</v>
      </c>
      <c r="DA197" s="95"/>
    </row>
    <row r="198" spans="1:105" ht="12" customHeight="1" x14ac:dyDescent="0.25">
      <c r="A198" s="55" t="s">
        <v>92</v>
      </c>
      <c r="B198" s="268">
        <f t="shared" ref="B198:W198" si="40">IF(B$111=0,0,B$111/B$110)</f>
        <v>4.2230618622698573E-3</v>
      </c>
      <c r="C198" s="268">
        <f t="shared" si="40"/>
        <v>3.7909110031972243E-3</v>
      </c>
      <c r="D198" s="268">
        <f t="shared" si="40"/>
        <v>4.0238378144764773E-3</v>
      </c>
      <c r="E198" s="268">
        <f t="shared" si="40"/>
        <v>3.6940781125080315E-3</v>
      </c>
      <c r="F198" s="268">
        <f t="shared" si="40"/>
        <v>4.2546210048515819E-3</v>
      </c>
      <c r="G198" s="268">
        <f t="shared" si="40"/>
        <v>4.5441038248605521E-3</v>
      </c>
      <c r="H198" s="268">
        <f t="shared" si="40"/>
        <v>5.0587968310180486E-3</v>
      </c>
      <c r="I198" s="268">
        <f t="shared" si="40"/>
        <v>4.9092509344655678E-3</v>
      </c>
      <c r="J198" s="268">
        <f t="shared" si="40"/>
        <v>5.2250136428026563E-3</v>
      </c>
      <c r="K198" s="268">
        <f t="shared" si="40"/>
        <v>5.5399952257707673E-3</v>
      </c>
      <c r="L198" s="268">
        <f t="shared" si="40"/>
        <v>5.8244750924651379E-3</v>
      </c>
      <c r="M198" s="268">
        <f t="shared" si="40"/>
        <v>2.5861952537185014E-3</v>
      </c>
      <c r="N198" s="268">
        <f t="shared" si="40"/>
        <v>2.5429052487907378E-3</v>
      </c>
      <c r="O198" s="268">
        <f t="shared" si="40"/>
        <v>2.5331843307595638E-3</v>
      </c>
      <c r="P198" s="268">
        <f t="shared" si="40"/>
        <v>2.6918428572874505E-3</v>
      </c>
      <c r="Q198" s="268">
        <f t="shared" si="40"/>
        <v>2.7138337693134095E-3</v>
      </c>
      <c r="R198" s="268">
        <f t="shared" si="40"/>
        <v>3.238658259993297E-3</v>
      </c>
      <c r="S198" s="268">
        <f t="shared" si="40"/>
        <v>3.573586987587887E-3</v>
      </c>
      <c r="T198" s="268">
        <f t="shared" si="40"/>
        <v>3.0726085113099866E-3</v>
      </c>
      <c r="U198" s="268">
        <f t="shared" si="40"/>
        <v>2.64000928751589E-3</v>
      </c>
      <c r="V198" s="268">
        <f t="shared" si="40"/>
        <v>2.8751008470220656E-3</v>
      </c>
      <c r="W198" s="268">
        <f t="shared" si="40"/>
        <v>2.9926802582920676E-3</v>
      </c>
      <c r="DA198" s="76"/>
    </row>
    <row r="199" spans="1:105" ht="12" customHeight="1" x14ac:dyDescent="0.25">
      <c r="A199" s="202" t="s">
        <v>93</v>
      </c>
      <c r="B199" s="269">
        <f t="shared" ref="B199:W199" si="41">IF(B$112=0,0,B$112/B$110)</f>
        <v>9.0820749700880939E-3</v>
      </c>
      <c r="C199" s="269">
        <f t="shared" si="41"/>
        <v>8.152695617265622E-3</v>
      </c>
      <c r="D199" s="269">
        <f t="shared" si="41"/>
        <v>8.6536257081747496E-3</v>
      </c>
      <c r="E199" s="269">
        <f t="shared" si="41"/>
        <v>7.9444477626303776E-3</v>
      </c>
      <c r="F199" s="269">
        <f t="shared" si="41"/>
        <v>9.1499457492210494E-3</v>
      </c>
      <c r="G199" s="269">
        <f t="shared" si="41"/>
        <v>9.7725046317615073E-3</v>
      </c>
      <c r="H199" s="269">
        <f t="shared" si="41"/>
        <v>1.087939830771394E-2</v>
      </c>
      <c r="I199" s="269">
        <f t="shared" si="41"/>
        <v>1.0557786385309216E-2</v>
      </c>
      <c r="J199" s="269">
        <f t="shared" si="41"/>
        <v>1.1236862535127705E-2</v>
      </c>
      <c r="K199" s="269">
        <f t="shared" si="41"/>
        <v>1.1914258804472394E-2</v>
      </c>
      <c r="L199" s="269">
        <f t="shared" si="41"/>
        <v>1.2526058385217866E-2</v>
      </c>
      <c r="M199" s="269">
        <f t="shared" si="41"/>
        <v>5.561845870979693E-3</v>
      </c>
      <c r="N199" s="269">
        <f t="shared" si="41"/>
        <v>5.4826987834885503E-3</v>
      </c>
      <c r="O199" s="269">
        <f t="shared" si="41"/>
        <v>5.4478411056581022E-3</v>
      </c>
      <c r="P199" s="269">
        <f t="shared" si="41"/>
        <v>5.8815943139862202E-3</v>
      </c>
      <c r="Q199" s="269">
        <f t="shared" si="41"/>
        <v>6.0099150274159525E-3</v>
      </c>
      <c r="R199" s="269">
        <f t="shared" si="41"/>
        <v>7.1835055534404365E-3</v>
      </c>
      <c r="S199" s="269">
        <f t="shared" si="41"/>
        <v>7.7970534975338786E-3</v>
      </c>
      <c r="T199" s="269">
        <f t="shared" si="41"/>
        <v>6.6079214000547525E-3</v>
      </c>
      <c r="U199" s="269">
        <f t="shared" si="41"/>
        <v>5.6775777985077552E-3</v>
      </c>
      <c r="V199" s="269">
        <f t="shared" si="41"/>
        <v>6.1831633754906102E-3</v>
      </c>
      <c r="W199" s="269">
        <f t="shared" si="41"/>
        <v>6.436028491588865E-3</v>
      </c>
      <c r="DA199" s="77"/>
    </row>
    <row r="200" spans="1:105" ht="12" customHeight="1" x14ac:dyDescent="0.25">
      <c r="A200" s="202" t="s">
        <v>94</v>
      </c>
      <c r="B200" s="269">
        <f t="shared" ref="B200:W200" si="42">IF(B$113=0,0,B$113/B$110)</f>
        <v>5.8419188556869797E-2</v>
      </c>
      <c r="C200" s="269">
        <f t="shared" si="42"/>
        <v>5.2441084672876975E-2</v>
      </c>
      <c r="D200" s="269">
        <f t="shared" si="42"/>
        <v>5.5663248058558233E-2</v>
      </c>
      <c r="E200" s="269">
        <f t="shared" si="42"/>
        <v>5.110155920908508E-2</v>
      </c>
      <c r="F200" s="269">
        <f t="shared" si="42"/>
        <v>5.8855757937405412E-2</v>
      </c>
      <c r="G200" s="269">
        <f t="shared" si="42"/>
        <v>6.2860281668674814E-2</v>
      </c>
      <c r="H200" s="269">
        <f t="shared" si="42"/>
        <v>6.9980221834423567E-2</v>
      </c>
      <c r="I200" s="269">
        <f t="shared" si="42"/>
        <v>6.7911497715873778E-2</v>
      </c>
      <c r="J200" s="269">
        <f t="shared" si="42"/>
        <v>7.2279560936159504E-2</v>
      </c>
      <c r="K200" s="269">
        <f t="shared" si="42"/>
        <v>7.6636818558112774E-2</v>
      </c>
      <c r="L200" s="269">
        <f t="shared" si="42"/>
        <v>8.0572134571721632E-2</v>
      </c>
      <c r="M200" s="269">
        <f t="shared" si="42"/>
        <v>3.5775802746743773E-2</v>
      </c>
      <c r="N200" s="269">
        <f t="shared" si="42"/>
        <v>3.5112470075566636E-2</v>
      </c>
      <c r="O200" s="269">
        <f t="shared" si="42"/>
        <v>3.5042482893776358E-2</v>
      </c>
      <c r="P200" s="269">
        <f t="shared" si="42"/>
        <v>3.7170788395994463E-2</v>
      </c>
      <c r="Q200" s="269">
        <f t="shared" si="42"/>
        <v>3.741679249485462E-2</v>
      </c>
      <c r="R200" s="269">
        <f t="shared" si="42"/>
        <v>4.4593252001161834E-2</v>
      </c>
      <c r="S200" s="269">
        <f t="shared" si="42"/>
        <v>4.9147830009269894E-2</v>
      </c>
      <c r="T200" s="269">
        <f t="shared" si="42"/>
        <v>4.2221154248304131E-2</v>
      </c>
      <c r="U200" s="269">
        <f t="shared" si="42"/>
        <v>3.6520232331236177E-2</v>
      </c>
      <c r="V200" s="269">
        <f t="shared" si="42"/>
        <v>3.9772341485881164E-2</v>
      </c>
      <c r="W200" s="269">
        <f t="shared" si="42"/>
        <v>4.1398861300510632E-2</v>
      </c>
      <c r="DA200" s="77"/>
    </row>
    <row r="201" spans="1:105" ht="12" customHeight="1" x14ac:dyDescent="0.25">
      <c r="A201" s="202" t="s">
        <v>95</v>
      </c>
      <c r="B201" s="269">
        <f t="shared" ref="B201:W201" si="43">IF(B$114=0,0,B$114/B$110)</f>
        <v>8.1473122179583954E-2</v>
      </c>
      <c r="C201" s="269">
        <f t="shared" si="43"/>
        <v>7.3135882307300309E-2</v>
      </c>
      <c r="D201" s="269">
        <f t="shared" si="43"/>
        <v>7.7629606333416076E-2</v>
      </c>
      <c r="E201" s="269">
        <f t="shared" si="43"/>
        <v>7.1267740614987349E-2</v>
      </c>
      <c r="F201" s="269">
        <f t="shared" si="43"/>
        <v>8.2081974704908287E-2</v>
      </c>
      <c r="G201" s="269">
        <f t="shared" si="43"/>
        <v>8.7666801527881782E-2</v>
      </c>
      <c r="H201" s="269">
        <f t="shared" si="43"/>
        <v>9.759647993261826E-2</v>
      </c>
      <c r="I201" s="269">
        <f t="shared" si="43"/>
        <v>9.4711376304340622E-2</v>
      </c>
      <c r="J201" s="269">
        <f t="shared" si="43"/>
        <v>0.10080320601347879</v>
      </c>
      <c r="K201" s="269">
        <f t="shared" si="43"/>
        <v>0.10687996591670371</v>
      </c>
      <c r="L201" s="269">
        <f t="shared" si="43"/>
        <v>0.11236827361683389</v>
      </c>
      <c r="M201" s="269">
        <f t="shared" si="43"/>
        <v>4.9893988948865493E-2</v>
      </c>
      <c r="N201" s="269">
        <f t="shared" si="43"/>
        <v>4.9183979358484252E-2</v>
      </c>
      <c r="O201" s="269">
        <f t="shared" si="43"/>
        <v>4.8871279468411737E-2</v>
      </c>
      <c r="P201" s="269">
        <f t="shared" si="43"/>
        <v>5.2640751737116305E-2</v>
      </c>
      <c r="Q201" s="269">
        <f t="shared" si="43"/>
        <v>5.3685397481919424E-2</v>
      </c>
      <c r="R201" s="269">
        <f t="shared" si="43"/>
        <v>6.4441510069091171E-2</v>
      </c>
      <c r="S201" s="269">
        <f t="shared" si="43"/>
        <v>6.9945501918618161E-2</v>
      </c>
      <c r="T201" s="269">
        <f t="shared" si="43"/>
        <v>5.9278082305295757E-2</v>
      </c>
      <c r="U201" s="269">
        <f t="shared" si="43"/>
        <v>5.0932192388346752E-2</v>
      </c>
      <c r="V201" s="269">
        <f t="shared" si="43"/>
        <v>5.5467679666466013E-2</v>
      </c>
      <c r="W201" s="269">
        <f t="shared" si="43"/>
        <v>5.7736072139186134E-2</v>
      </c>
      <c r="DA201" s="77"/>
    </row>
    <row r="202" spans="1:105" ht="12" customHeight="1" x14ac:dyDescent="0.25">
      <c r="A202" s="56" t="s">
        <v>96</v>
      </c>
      <c r="B202" s="270">
        <f t="shared" ref="B202:W202" si="44">IF(B$115=0,0,B$115/B$110)</f>
        <v>6.1553538408516927E-2</v>
      </c>
      <c r="C202" s="270">
        <f t="shared" si="44"/>
        <v>6.0514224122551322E-2</v>
      </c>
      <c r="D202" s="270">
        <f t="shared" si="44"/>
        <v>6.1324449600725937E-2</v>
      </c>
      <c r="E202" s="270">
        <f t="shared" si="44"/>
        <v>6.1698430472118426E-2</v>
      </c>
      <c r="F202" s="270">
        <f t="shared" si="44"/>
        <v>6.2362767045437126E-2</v>
      </c>
      <c r="G202" s="270">
        <f t="shared" si="44"/>
        <v>6.3438319964437231E-2</v>
      </c>
      <c r="H202" s="270">
        <f t="shared" si="44"/>
        <v>6.7507965554996524E-2</v>
      </c>
      <c r="I202" s="270">
        <f t="shared" si="44"/>
        <v>6.6046681741345453E-2</v>
      </c>
      <c r="J202" s="270">
        <f t="shared" si="44"/>
        <v>6.841960679598165E-2</v>
      </c>
      <c r="K202" s="270">
        <f t="shared" si="44"/>
        <v>7.2125034116156853E-2</v>
      </c>
      <c r="L202" s="270">
        <f t="shared" si="44"/>
        <v>7.837886055419982E-2</v>
      </c>
      <c r="M202" s="270">
        <f t="shared" si="44"/>
        <v>6.2851615711106229E-2</v>
      </c>
      <c r="N202" s="270">
        <f t="shared" si="44"/>
        <v>6.2974104165627875E-2</v>
      </c>
      <c r="O202" s="270">
        <f t="shared" si="44"/>
        <v>6.2682175507605492E-2</v>
      </c>
      <c r="P202" s="270">
        <f t="shared" si="44"/>
        <v>6.2636998441086125E-2</v>
      </c>
      <c r="Q202" s="270">
        <f t="shared" si="44"/>
        <v>6.1157544418161965E-2</v>
      </c>
      <c r="R202" s="270">
        <f t="shared" si="44"/>
        <v>5.8251065526856542E-2</v>
      </c>
      <c r="S202" s="270">
        <f t="shared" si="44"/>
        <v>5.6519734995622621E-2</v>
      </c>
      <c r="T202" s="270">
        <f t="shared" si="44"/>
        <v>5.9137876822038304E-2</v>
      </c>
      <c r="U202" s="270">
        <f t="shared" si="44"/>
        <v>6.0122242259698706E-2</v>
      </c>
      <c r="V202" s="270">
        <f t="shared" si="44"/>
        <v>5.9088191287382838E-2</v>
      </c>
      <c r="W202" s="270">
        <f t="shared" si="44"/>
        <v>5.8516865248774072E-2</v>
      </c>
      <c r="DA202" s="78"/>
    </row>
    <row r="203" spans="1:105" ht="12" customHeight="1" x14ac:dyDescent="0.25">
      <c r="A203" s="203" t="s">
        <v>1053</v>
      </c>
      <c r="B203" s="271">
        <f t="shared" ref="B203:W203" si="45">IF(B$121=0,0,B$121/B$110)</f>
        <v>0.37667058215738242</v>
      </c>
      <c r="C203" s="271">
        <f t="shared" si="45"/>
        <v>0.40099284186883205</v>
      </c>
      <c r="D203" s="271">
        <f t="shared" si="45"/>
        <v>0.38736822689418499</v>
      </c>
      <c r="E203" s="271">
        <f t="shared" si="45"/>
        <v>0.40241928421972739</v>
      </c>
      <c r="F203" s="271">
        <f t="shared" si="45"/>
        <v>0.37283918679263578</v>
      </c>
      <c r="G203" s="271">
        <f t="shared" si="45"/>
        <v>0.35546459622175669</v>
      </c>
      <c r="H203" s="271">
        <f t="shared" si="45"/>
        <v>0.31796173386817816</v>
      </c>
      <c r="I203" s="271">
        <f t="shared" si="45"/>
        <v>0.32991847171402355</v>
      </c>
      <c r="J203" s="271">
        <f t="shared" si="45"/>
        <v>0.30749011831096401</v>
      </c>
      <c r="K203" s="271">
        <f t="shared" si="45"/>
        <v>0.28002919887774563</v>
      </c>
      <c r="L203" s="271">
        <f t="shared" si="45"/>
        <v>0.24517995653761987</v>
      </c>
      <c r="M203" s="271">
        <f t="shared" si="45"/>
        <v>0.45759872174733479</v>
      </c>
      <c r="N203" s="271">
        <f t="shared" si="45"/>
        <v>0.45941334716655036</v>
      </c>
      <c r="O203" s="271">
        <f t="shared" si="45"/>
        <v>0.46147097959855288</v>
      </c>
      <c r="P203" s="271">
        <f t="shared" si="45"/>
        <v>0.45128762633369685</v>
      </c>
      <c r="Q203" s="271">
        <f t="shared" si="45"/>
        <v>0.45682763906991708</v>
      </c>
      <c r="R203" s="271">
        <f t="shared" si="45"/>
        <v>0.44134774783581132</v>
      </c>
      <c r="S203" s="271">
        <f t="shared" si="45"/>
        <v>0.43271450932656291</v>
      </c>
      <c r="T203" s="271">
        <f t="shared" si="45"/>
        <v>0.44936825144396192</v>
      </c>
      <c r="U203" s="271">
        <f t="shared" si="45"/>
        <v>0.46750884895978329</v>
      </c>
      <c r="V203" s="271">
        <f t="shared" si="45"/>
        <v>0.4589856915999237</v>
      </c>
      <c r="W203" s="271">
        <f t="shared" si="45"/>
        <v>0.45550988945007881</v>
      </c>
      <c r="DA203" s="79"/>
    </row>
    <row r="204" spans="1:105" ht="12" customHeight="1" x14ac:dyDescent="0.25">
      <c r="A204" s="62" t="s">
        <v>1054</v>
      </c>
      <c r="B204" s="320">
        <f t="shared" ref="B204:W204" si="46">IF(B$122=0,0,B$122/B$110)</f>
        <v>0.37617896583111921</v>
      </c>
      <c r="C204" s="320">
        <f t="shared" si="46"/>
        <v>0.40055153321616155</v>
      </c>
      <c r="D204" s="320">
        <f t="shared" si="46"/>
        <v>0.38689980269668378</v>
      </c>
      <c r="E204" s="320">
        <f t="shared" si="46"/>
        <v>0.40198924810616116</v>
      </c>
      <c r="F204" s="320">
        <f t="shared" si="46"/>
        <v>0.3723438965941343</v>
      </c>
      <c r="G204" s="320">
        <f t="shared" si="46"/>
        <v>0.35493560666361279</v>
      </c>
      <c r="H204" s="320">
        <f t="shared" si="46"/>
        <v>0.3173728277156076</v>
      </c>
      <c r="I204" s="320">
        <f t="shared" si="46"/>
        <v>0.32934697454258288</v>
      </c>
      <c r="J204" s="320">
        <f t="shared" si="46"/>
        <v>0.3068818624777499</v>
      </c>
      <c r="K204" s="320">
        <f t="shared" si="46"/>
        <v>0.27938427531535548</v>
      </c>
      <c r="L204" s="320">
        <f t="shared" si="46"/>
        <v>0.24450191602086782</v>
      </c>
      <c r="M204" s="320">
        <f t="shared" si="46"/>
        <v>0.45729765682072515</v>
      </c>
      <c r="N204" s="320">
        <f t="shared" si="46"/>
        <v>0.45911656650323018</v>
      </c>
      <c r="O204" s="320">
        <f t="shared" si="46"/>
        <v>0.46117608579518193</v>
      </c>
      <c r="P204" s="320">
        <f t="shared" si="46"/>
        <v>0.45096970632365191</v>
      </c>
      <c r="Q204" s="320">
        <f t="shared" si="46"/>
        <v>0.45648867309241403</v>
      </c>
      <c r="R204" s="320">
        <f t="shared" si="46"/>
        <v>0.44102974936783951</v>
      </c>
      <c r="S204" s="320">
        <f t="shared" si="46"/>
        <v>0.43236354348952549</v>
      </c>
      <c r="T204" s="320">
        <f t="shared" si="46"/>
        <v>0.44899802780448062</v>
      </c>
      <c r="U204" s="320">
        <f t="shared" si="46"/>
        <v>0.4671427515582221</v>
      </c>
      <c r="V204" s="320">
        <f t="shared" si="46"/>
        <v>0.45862197248377129</v>
      </c>
      <c r="W204" s="320">
        <f t="shared" si="46"/>
        <v>0.45513129576714756</v>
      </c>
      <c r="DA204" s="141"/>
    </row>
    <row r="205" spans="1:105" ht="12" customHeight="1" x14ac:dyDescent="0.25">
      <c r="A205" s="62" t="s">
        <v>1066</v>
      </c>
      <c r="B205" s="320">
        <f t="shared" ref="B205:W205" si="47">IF(B$133=0,0,B$133/B$110)</f>
        <v>4.9161632626320867E-4</v>
      </c>
      <c r="C205" s="320">
        <f t="shared" si="47"/>
        <v>4.4130865267052674E-4</v>
      </c>
      <c r="D205" s="320">
        <f t="shared" si="47"/>
        <v>4.6842419750125277E-4</v>
      </c>
      <c r="E205" s="320">
        <f t="shared" si="47"/>
        <v>4.3003611356628486E-4</v>
      </c>
      <c r="F205" s="320">
        <f t="shared" si="47"/>
        <v>4.9529019850142061E-4</v>
      </c>
      <c r="G205" s="320">
        <f t="shared" si="47"/>
        <v>5.2898955814391238E-4</v>
      </c>
      <c r="H205" s="320">
        <f t="shared" si="47"/>
        <v>5.8890615257061916E-4</v>
      </c>
      <c r="I205" s="320">
        <f t="shared" si="47"/>
        <v>5.7149717144066887E-4</v>
      </c>
      <c r="J205" s="320">
        <f t="shared" si="47"/>
        <v>6.0825583321413477E-4</v>
      </c>
      <c r="K205" s="320">
        <f t="shared" si="47"/>
        <v>6.4492356239016985E-4</v>
      </c>
      <c r="L205" s="320">
        <f t="shared" si="47"/>
        <v>6.7804051675203708E-4</v>
      </c>
      <c r="M205" s="320">
        <f t="shared" si="47"/>
        <v>3.010649266096856E-4</v>
      </c>
      <c r="N205" s="320">
        <f t="shared" si="47"/>
        <v>2.9678066332018628E-4</v>
      </c>
      <c r="O205" s="320">
        <f t="shared" si="47"/>
        <v>2.9489380337094449E-4</v>
      </c>
      <c r="P205" s="320">
        <f t="shared" si="47"/>
        <v>3.1792001004497003E-4</v>
      </c>
      <c r="Q205" s="320">
        <f t="shared" si="47"/>
        <v>3.3896597750307213E-4</v>
      </c>
      <c r="R205" s="320">
        <f t="shared" si="47"/>
        <v>3.1799846797178659E-4</v>
      </c>
      <c r="S205" s="320">
        <f t="shared" si="47"/>
        <v>3.5096583703743162E-4</v>
      </c>
      <c r="T205" s="320">
        <f t="shared" si="47"/>
        <v>3.7022363948129846E-4</v>
      </c>
      <c r="U205" s="320">
        <f t="shared" si="47"/>
        <v>3.6609740156118075E-4</v>
      </c>
      <c r="V205" s="320">
        <f t="shared" si="47"/>
        <v>3.6371911615241644E-4</v>
      </c>
      <c r="W205" s="320">
        <f t="shared" si="47"/>
        <v>3.7859368293122805E-4</v>
      </c>
      <c r="DA205" s="141"/>
    </row>
    <row r="206" spans="1:105" ht="12" customHeight="1" x14ac:dyDescent="0.25">
      <c r="A206" s="203" t="s">
        <v>1012</v>
      </c>
      <c r="B206" s="271">
        <f t="shared" ref="B206:W206" si="48">IF(B$134=0,0,B$134/B$110)</f>
        <v>0.13812662857892813</v>
      </c>
      <c r="C206" s="271">
        <f t="shared" si="48"/>
        <v>0.14489078346342504</v>
      </c>
      <c r="D206" s="271">
        <f t="shared" si="48"/>
        <v>0.14121157160498257</v>
      </c>
      <c r="E206" s="271">
        <f t="shared" si="48"/>
        <v>0.14771292520281407</v>
      </c>
      <c r="F206" s="271">
        <f t="shared" si="48"/>
        <v>0.13833843761880607</v>
      </c>
      <c r="G206" s="271">
        <f t="shared" si="48"/>
        <v>0.13318029822766861</v>
      </c>
      <c r="H206" s="271">
        <f t="shared" si="48"/>
        <v>0.12327247202201108</v>
      </c>
      <c r="I206" s="271">
        <f t="shared" si="48"/>
        <v>0.12602070711122917</v>
      </c>
      <c r="J206" s="271">
        <f t="shared" si="48"/>
        <v>0.12079320381410237</v>
      </c>
      <c r="K206" s="271">
        <f t="shared" si="48"/>
        <v>0.11588181432163704</v>
      </c>
      <c r="L206" s="271">
        <f t="shared" si="48"/>
        <v>0.11194390247761338</v>
      </c>
      <c r="M206" s="271">
        <f t="shared" si="48"/>
        <v>0.15784183142034469</v>
      </c>
      <c r="N206" s="271">
        <f t="shared" si="48"/>
        <v>0.15837086578222789</v>
      </c>
      <c r="O206" s="271">
        <f t="shared" si="48"/>
        <v>0.15742592895808152</v>
      </c>
      <c r="P206" s="271">
        <f t="shared" si="48"/>
        <v>0.15735167078720641</v>
      </c>
      <c r="Q206" s="271">
        <f t="shared" si="48"/>
        <v>0.1530620698280534</v>
      </c>
      <c r="R206" s="271">
        <f t="shared" si="48"/>
        <v>0.14640897755138438</v>
      </c>
      <c r="S206" s="271">
        <f t="shared" si="48"/>
        <v>0.140014139139083</v>
      </c>
      <c r="T206" s="271">
        <f t="shared" si="48"/>
        <v>0.14580864301568777</v>
      </c>
      <c r="U206" s="271">
        <f t="shared" si="48"/>
        <v>0.14903387048189928</v>
      </c>
      <c r="V206" s="271">
        <f t="shared" si="48"/>
        <v>0.1467819588368745</v>
      </c>
      <c r="W206" s="271">
        <f t="shared" si="48"/>
        <v>0.14406005415305864</v>
      </c>
      <c r="DA206" s="79"/>
    </row>
    <row r="207" spans="1:105" ht="12" customHeight="1" x14ac:dyDescent="0.25">
      <c r="A207" s="62" t="s">
        <v>1014</v>
      </c>
      <c r="B207" s="320">
        <f t="shared" ref="B207:W207" si="49">IF(B$135=0,0,B$135/B$110)</f>
        <v>0.12992806532449813</v>
      </c>
      <c r="C207" s="320">
        <f t="shared" si="49"/>
        <v>0.13967275961082753</v>
      </c>
      <c r="D207" s="320">
        <f t="shared" si="49"/>
        <v>0.13484874604643432</v>
      </c>
      <c r="E207" s="320">
        <f t="shared" si="49"/>
        <v>0.14347071600194014</v>
      </c>
      <c r="F207" s="320">
        <f t="shared" si="49"/>
        <v>0.13081616263664883</v>
      </c>
      <c r="G207" s="320">
        <f t="shared" si="49"/>
        <v>0.12310893512008737</v>
      </c>
      <c r="H207" s="320">
        <f t="shared" si="49"/>
        <v>0.10611354090049219</v>
      </c>
      <c r="I207" s="320">
        <f t="shared" si="49"/>
        <v>0.1112977199504435</v>
      </c>
      <c r="J207" s="320">
        <f t="shared" si="49"/>
        <v>0.10088475127366452</v>
      </c>
      <c r="K207" s="320">
        <f t="shared" si="49"/>
        <v>8.6653530734094139E-2</v>
      </c>
      <c r="L207" s="320">
        <f t="shared" si="49"/>
        <v>6.9204686093797776E-2</v>
      </c>
      <c r="M207" s="320">
        <f t="shared" si="49"/>
        <v>0.15651331018456158</v>
      </c>
      <c r="N207" s="320">
        <f t="shared" si="49"/>
        <v>0.15711261337013643</v>
      </c>
      <c r="O207" s="320">
        <f t="shared" si="49"/>
        <v>0.15619793284336669</v>
      </c>
      <c r="P207" s="320">
        <f t="shared" si="49"/>
        <v>0.15561428877256345</v>
      </c>
      <c r="Q207" s="320">
        <f t="shared" si="49"/>
        <v>0.15087112433667582</v>
      </c>
      <c r="R207" s="320">
        <f t="shared" si="49"/>
        <v>0.1444132330776155</v>
      </c>
      <c r="S207" s="320">
        <f t="shared" si="49"/>
        <v>0.13702089461144343</v>
      </c>
      <c r="T207" s="320">
        <f t="shared" si="49"/>
        <v>0.14271005563281969</v>
      </c>
      <c r="U207" s="320">
        <f t="shared" si="49"/>
        <v>0.14614298760752359</v>
      </c>
      <c r="V207" s="320">
        <f t="shared" si="49"/>
        <v>0.14371074989971622</v>
      </c>
      <c r="W207" s="320">
        <f t="shared" si="49"/>
        <v>0.14043421076134485</v>
      </c>
      <c r="DA207" s="141"/>
    </row>
    <row r="208" spans="1:105" ht="12" customHeight="1" x14ac:dyDescent="0.25">
      <c r="A208" s="62" t="s">
        <v>1021</v>
      </c>
      <c r="B208" s="320">
        <f t="shared" ref="B208:W208" si="50">IF(B$141=0,0,B$141/B$110)</f>
        <v>8.1985632544299917E-3</v>
      </c>
      <c r="C208" s="320">
        <f t="shared" si="50"/>
        <v>5.2180238525974965E-3</v>
      </c>
      <c r="D208" s="320">
        <f t="shared" si="50"/>
        <v>6.3628255585482353E-3</v>
      </c>
      <c r="E208" s="320">
        <f t="shared" si="50"/>
        <v>4.2422092008739375E-3</v>
      </c>
      <c r="F208" s="320">
        <f t="shared" si="50"/>
        <v>7.5222749821572572E-3</v>
      </c>
      <c r="G208" s="320">
        <f t="shared" si="50"/>
        <v>1.007136310758126E-2</v>
      </c>
      <c r="H208" s="320">
        <f t="shared" si="50"/>
        <v>1.7158931121518929E-2</v>
      </c>
      <c r="I208" s="320">
        <f t="shared" si="50"/>
        <v>1.4722987160785654E-2</v>
      </c>
      <c r="J208" s="320">
        <f t="shared" si="50"/>
        <v>1.990845254043783E-2</v>
      </c>
      <c r="K208" s="320">
        <f t="shared" si="50"/>
        <v>2.9228283587542914E-2</v>
      </c>
      <c r="L208" s="320">
        <f t="shared" si="50"/>
        <v>4.2739216383815629E-2</v>
      </c>
      <c r="M208" s="320">
        <f t="shared" si="50"/>
        <v>1.3285212357831229E-3</v>
      </c>
      <c r="N208" s="320">
        <f t="shared" si="50"/>
        <v>1.2582524120914589E-3</v>
      </c>
      <c r="O208" s="320">
        <f t="shared" si="50"/>
        <v>1.2279961147148486E-3</v>
      </c>
      <c r="P208" s="320">
        <f t="shared" si="50"/>
        <v>1.7373820146429626E-3</v>
      </c>
      <c r="Q208" s="320">
        <f t="shared" si="50"/>
        <v>2.1909454913775842E-3</v>
      </c>
      <c r="R208" s="320">
        <f t="shared" si="50"/>
        <v>1.9957444737689167E-3</v>
      </c>
      <c r="S208" s="320">
        <f t="shared" si="50"/>
        <v>2.9932445276395513E-3</v>
      </c>
      <c r="T208" s="320">
        <f t="shared" si="50"/>
        <v>3.0985873828681077E-3</v>
      </c>
      <c r="U208" s="320">
        <f t="shared" si="50"/>
        <v>2.8908828743757116E-3</v>
      </c>
      <c r="V208" s="320">
        <f t="shared" si="50"/>
        <v>3.0712089371583017E-3</v>
      </c>
      <c r="W208" s="320">
        <f t="shared" si="50"/>
        <v>3.6258433917137935E-3</v>
      </c>
      <c r="DA208" s="141"/>
    </row>
    <row r="209" spans="1:105" ht="12" customHeight="1" x14ac:dyDescent="0.25">
      <c r="A209" s="203" t="s">
        <v>1023</v>
      </c>
      <c r="B209" s="271">
        <f t="shared" ref="B209:W209" si="51">IF(B$142=0,0,B$142/B$110)</f>
        <v>0.16525487093293079</v>
      </c>
      <c r="C209" s="271">
        <f t="shared" si="51"/>
        <v>0.16164956970256761</v>
      </c>
      <c r="D209" s="271">
        <f t="shared" si="51"/>
        <v>0.16389119442756525</v>
      </c>
      <c r="E209" s="271">
        <f t="shared" si="51"/>
        <v>0.16214164505008702</v>
      </c>
      <c r="F209" s="271">
        <f t="shared" si="51"/>
        <v>0.16613423510379682</v>
      </c>
      <c r="G209" s="271">
        <f t="shared" si="51"/>
        <v>0.16987897121795725</v>
      </c>
      <c r="H209" s="271">
        <f t="shared" si="51"/>
        <v>0.18172774992108101</v>
      </c>
      <c r="I209" s="271">
        <f t="shared" si="51"/>
        <v>0.17763425098628019</v>
      </c>
      <c r="J209" s="271">
        <f t="shared" si="51"/>
        <v>0.18359676728288801</v>
      </c>
      <c r="K209" s="271">
        <f t="shared" si="51"/>
        <v>0.1929910278678213</v>
      </c>
      <c r="L209" s="271">
        <f t="shared" si="51"/>
        <v>0.20811802789431871</v>
      </c>
      <c r="M209" s="271">
        <f t="shared" si="51"/>
        <v>0.16346759199214436</v>
      </c>
      <c r="N209" s="271">
        <f t="shared" si="51"/>
        <v>0.16375304365502047</v>
      </c>
      <c r="O209" s="271">
        <f t="shared" si="51"/>
        <v>0.16342422971067697</v>
      </c>
      <c r="P209" s="271">
        <f t="shared" si="51"/>
        <v>0.16346756873517937</v>
      </c>
      <c r="Q209" s="271">
        <f t="shared" si="51"/>
        <v>0.16186802887884535</v>
      </c>
      <c r="R209" s="271">
        <f t="shared" si="51"/>
        <v>0.15443322308910779</v>
      </c>
      <c r="S209" s="271">
        <f t="shared" si="51"/>
        <v>0.15205881962170487</v>
      </c>
      <c r="T209" s="271">
        <f t="shared" si="51"/>
        <v>0.15875218489330672</v>
      </c>
      <c r="U209" s="271">
        <f t="shared" si="51"/>
        <v>0.16180210672324036</v>
      </c>
      <c r="V209" s="271">
        <f t="shared" si="51"/>
        <v>0.15922679670042633</v>
      </c>
      <c r="W209" s="271">
        <f t="shared" si="51"/>
        <v>0.15880155677783658</v>
      </c>
      <c r="DA209" s="79"/>
    </row>
    <row r="210" spans="1:105" ht="12" customHeight="1" x14ac:dyDescent="0.25">
      <c r="A210" s="62" t="s">
        <v>1135</v>
      </c>
      <c r="B210" s="320">
        <f t="shared" ref="B210:W210" si="52">IF(B$143=0,0,B$143/B$110)</f>
        <v>6.4325535114676091E-2</v>
      </c>
      <c r="C210" s="320">
        <f t="shared" si="52"/>
        <v>7.6521042133400524E-2</v>
      </c>
      <c r="D210" s="320">
        <f t="shared" si="52"/>
        <v>7.0945380439563444E-2</v>
      </c>
      <c r="E210" s="320">
        <f t="shared" si="52"/>
        <v>8.6024756502601593E-2</v>
      </c>
      <c r="F210" s="320">
        <f t="shared" si="52"/>
        <v>6.7162513844399127E-2</v>
      </c>
      <c r="G210" s="320">
        <f t="shared" si="52"/>
        <v>5.70816266926715E-2</v>
      </c>
      <c r="H210" s="320">
        <f t="shared" si="52"/>
        <v>3.7125979327488505E-2</v>
      </c>
      <c r="I210" s="320">
        <f t="shared" si="52"/>
        <v>4.3178792590506533E-2</v>
      </c>
      <c r="J210" s="320">
        <f t="shared" si="52"/>
        <v>3.494450962976417E-2</v>
      </c>
      <c r="K210" s="320">
        <f t="shared" si="52"/>
        <v>2.4284715088493898E-2</v>
      </c>
      <c r="L210" s="320">
        <f t="shared" si="52"/>
        <v>1.2878101545567549E-2</v>
      </c>
      <c r="M210" s="320">
        <f t="shared" si="52"/>
        <v>0.10988869275414953</v>
      </c>
      <c r="N210" s="320">
        <f t="shared" si="52"/>
        <v>0.11053936484564379</v>
      </c>
      <c r="O210" s="320">
        <f t="shared" si="52"/>
        <v>0.10976775460711344</v>
      </c>
      <c r="P210" s="320">
        <f t="shared" si="52"/>
        <v>0.10573540564693244</v>
      </c>
      <c r="Q210" s="320">
        <f t="shared" si="52"/>
        <v>0.10007406533049437</v>
      </c>
      <c r="R210" s="320">
        <f t="shared" si="52"/>
        <v>9.6385104645975009E-2</v>
      </c>
      <c r="S210" s="320">
        <f t="shared" si="52"/>
        <v>8.666664395911336E-2</v>
      </c>
      <c r="T210" s="320">
        <f t="shared" si="52"/>
        <v>9.0886579714485494E-2</v>
      </c>
      <c r="U210" s="320">
        <f t="shared" si="52"/>
        <v>9.4380568513090679E-2</v>
      </c>
      <c r="V210" s="320">
        <f t="shared" si="52"/>
        <v>9.1814451249151316E-2</v>
      </c>
      <c r="W210" s="320">
        <f t="shared" si="52"/>
        <v>8.7036122089854312E-2</v>
      </c>
      <c r="DA210" s="141"/>
    </row>
    <row r="211" spans="1:105" ht="12" customHeight="1" x14ac:dyDescent="0.25">
      <c r="A211" s="62" t="s">
        <v>1026</v>
      </c>
      <c r="B211" s="320">
        <f t="shared" ref="B211:W211" si="53">IF(B$144=0,0,B$144/B$110)</f>
        <v>3.2905418132590319E-2</v>
      </c>
      <c r="C211" s="320">
        <f t="shared" si="53"/>
        <v>3.5037354241770818E-2</v>
      </c>
      <c r="D211" s="320">
        <f t="shared" si="53"/>
        <v>3.3843199486242773E-2</v>
      </c>
      <c r="E211" s="320">
        <f t="shared" si="53"/>
        <v>3.5163115153219897E-2</v>
      </c>
      <c r="F211" s="320">
        <f t="shared" si="53"/>
        <v>3.2569953983148506E-2</v>
      </c>
      <c r="G211" s="320">
        <f t="shared" si="53"/>
        <v>3.1047202550538309E-2</v>
      </c>
      <c r="H211" s="320">
        <f t="shared" si="53"/>
        <v>2.7761482029787364E-2</v>
      </c>
      <c r="I211" s="320">
        <f t="shared" si="53"/>
        <v>2.8808893884015103E-2</v>
      </c>
      <c r="J211" s="320">
        <f t="shared" si="53"/>
        <v>2.6843808185362049E-2</v>
      </c>
      <c r="K211" s="320">
        <f t="shared" si="53"/>
        <v>2.4438517923539869E-2</v>
      </c>
      <c r="L211" s="320">
        <f t="shared" si="53"/>
        <v>2.1387261148721515E-2</v>
      </c>
      <c r="M211" s="320">
        <f t="shared" si="53"/>
        <v>4.0001095158242225E-2</v>
      </c>
      <c r="N211" s="320">
        <f t="shared" si="53"/>
        <v>4.0160200236103234E-2</v>
      </c>
      <c r="O211" s="320">
        <f t="shared" si="53"/>
        <v>4.0340352104254851E-2</v>
      </c>
      <c r="P211" s="320">
        <f t="shared" si="53"/>
        <v>3.9447571766607376E-2</v>
      </c>
      <c r="Q211" s="320">
        <f t="shared" si="53"/>
        <v>3.993033110639331E-2</v>
      </c>
      <c r="R211" s="320">
        <f t="shared" si="53"/>
        <v>3.8578096145799302E-2</v>
      </c>
      <c r="S211" s="320">
        <f t="shared" si="53"/>
        <v>3.7820039066719935E-2</v>
      </c>
      <c r="T211" s="320">
        <f t="shared" si="53"/>
        <v>3.927510357463114E-2</v>
      </c>
      <c r="U211" s="320">
        <f t="shared" si="53"/>
        <v>4.0862272917547703E-2</v>
      </c>
      <c r="V211" s="320">
        <f t="shared" si="53"/>
        <v>4.0116936724598241E-2</v>
      </c>
      <c r="W211" s="320">
        <f t="shared" si="53"/>
        <v>3.9811597544688403E-2</v>
      </c>
      <c r="DA211" s="141"/>
    </row>
    <row r="212" spans="1:105" ht="12" customHeight="1" x14ac:dyDescent="0.25">
      <c r="A212" s="62" t="s">
        <v>1038</v>
      </c>
      <c r="B212" s="320">
        <f t="shared" ref="B212:W212" si="54">IF(B$155=0,0,B$155/B$110)</f>
        <v>6.8023917685664376E-2</v>
      </c>
      <c r="C212" s="320">
        <f t="shared" si="54"/>
        <v>5.0091173327396273E-2</v>
      </c>
      <c r="D212" s="320">
        <f t="shared" si="54"/>
        <v>5.9102614501759028E-2</v>
      </c>
      <c r="E212" s="320">
        <f t="shared" si="54"/>
        <v>4.0953773394265515E-2</v>
      </c>
      <c r="F212" s="320">
        <f t="shared" si="54"/>
        <v>6.6401767276249191E-2</v>
      </c>
      <c r="G212" s="320">
        <f t="shared" si="54"/>
        <v>8.1750141974747448E-2</v>
      </c>
      <c r="H212" s="320">
        <f t="shared" si="54"/>
        <v>0.11684028856380511</v>
      </c>
      <c r="I212" s="320">
        <f t="shared" si="54"/>
        <v>0.10564656451175854</v>
      </c>
      <c r="J212" s="320">
        <f t="shared" si="54"/>
        <v>0.1218084494677618</v>
      </c>
      <c r="K212" s="320">
        <f t="shared" si="54"/>
        <v>0.1442677948557875</v>
      </c>
      <c r="L212" s="320">
        <f t="shared" si="54"/>
        <v>0.17385266520002965</v>
      </c>
      <c r="M212" s="320">
        <f t="shared" si="54"/>
        <v>1.3577804079752608E-2</v>
      </c>
      <c r="N212" s="320">
        <f t="shared" si="54"/>
        <v>1.3053478573273431E-2</v>
      </c>
      <c r="O212" s="320">
        <f t="shared" si="54"/>
        <v>1.3316122999308672E-2</v>
      </c>
      <c r="P212" s="320">
        <f t="shared" si="54"/>
        <v>1.8284591321639548E-2</v>
      </c>
      <c r="Q212" s="320">
        <f t="shared" si="54"/>
        <v>2.1863632441957669E-2</v>
      </c>
      <c r="R212" s="320">
        <f t="shared" si="54"/>
        <v>1.9470022297333488E-2</v>
      </c>
      <c r="S212" s="320">
        <f t="shared" si="54"/>
        <v>2.7572136595871564E-2</v>
      </c>
      <c r="T212" s="320">
        <f t="shared" si="54"/>
        <v>2.8590501604190081E-2</v>
      </c>
      <c r="U212" s="320">
        <f t="shared" si="54"/>
        <v>2.6559265292601959E-2</v>
      </c>
      <c r="V212" s="320">
        <f t="shared" si="54"/>
        <v>2.7295408726676743E-2</v>
      </c>
      <c r="W212" s="320">
        <f t="shared" si="54"/>
        <v>3.1953837143293883E-2</v>
      </c>
      <c r="DA212" s="141"/>
    </row>
    <row r="213" spans="1:105" ht="12" customHeight="1" x14ac:dyDescent="0.25">
      <c r="A213" s="41" t="s">
        <v>1040</v>
      </c>
      <c r="B213" s="321">
        <f t="shared" ref="B213:W213" si="55">IF(B$156=0,0,B$156/B$110)</f>
        <v>0.10519693235342985</v>
      </c>
      <c r="C213" s="321">
        <f t="shared" si="55"/>
        <v>9.4432007241983473E-2</v>
      </c>
      <c r="D213" s="321">
        <f t="shared" si="55"/>
        <v>0.10023423955791579</v>
      </c>
      <c r="E213" s="321">
        <f t="shared" si="55"/>
        <v>9.2019889356041995E-2</v>
      </c>
      <c r="F213" s="321">
        <f t="shared" si="55"/>
        <v>0.1059830740429379</v>
      </c>
      <c r="G213" s="321">
        <f t="shared" si="55"/>
        <v>0.11319412271500157</v>
      </c>
      <c r="H213" s="321">
        <f t="shared" si="55"/>
        <v>0.12601518172795945</v>
      </c>
      <c r="I213" s="321">
        <f t="shared" si="55"/>
        <v>0.12228997710713276</v>
      </c>
      <c r="J213" s="321">
        <f t="shared" si="55"/>
        <v>0.13015566066849524</v>
      </c>
      <c r="K213" s="321">
        <f t="shared" si="55"/>
        <v>0.13800188631157942</v>
      </c>
      <c r="L213" s="321">
        <f t="shared" si="55"/>
        <v>0.1450883108700099</v>
      </c>
      <c r="M213" s="321">
        <f t="shared" si="55"/>
        <v>6.4422406308762184E-2</v>
      </c>
      <c r="N213" s="321">
        <f t="shared" si="55"/>
        <v>6.3166585764243402E-2</v>
      </c>
      <c r="O213" s="321">
        <f t="shared" si="55"/>
        <v>6.310189842647719E-2</v>
      </c>
      <c r="P213" s="321">
        <f t="shared" si="55"/>
        <v>6.6871158398446623E-2</v>
      </c>
      <c r="Q213" s="321">
        <f t="shared" si="55"/>
        <v>6.7258779031518875E-2</v>
      </c>
      <c r="R213" s="321">
        <f t="shared" si="55"/>
        <v>8.010206011315299E-2</v>
      </c>
      <c r="S213" s="321">
        <f t="shared" si="55"/>
        <v>8.822882450401652E-2</v>
      </c>
      <c r="T213" s="321">
        <f t="shared" si="55"/>
        <v>7.5753277360040436E-2</v>
      </c>
      <c r="U213" s="321">
        <f t="shared" si="55"/>
        <v>6.5762919769771749E-2</v>
      </c>
      <c r="V213" s="321">
        <f t="shared" si="55"/>
        <v>7.1619076200532775E-2</v>
      </c>
      <c r="W213" s="321">
        <f t="shared" si="55"/>
        <v>7.4547992180673844E-2</v>
      </c>
      <c r="DA213" s="82"/>
    </row>
    <row r="214" spans="1:105" ht="12" customHeight="1" x14ac:dyDescent="0.25">
      <c r="A214" s="201"/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DA214" s="173"/>
    </row>
    <row r="215" spans="1:105" ht="15" customHeight="1" x14ac:dyDescent="0.25">
      <c r="A215" s="32" t="s">
        <v>343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DA215" s="88"/>
    </row>
    <row r="216" spans="1:105" ht="12" customHeight="1" x14ac:dyDescent="0.25">
      <c r="A216" s="201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01"/>
      <c r="P216" s="201"/>
      <c r="Q216" s="201"/>
      <c r="R216" s="201"/>
      <c r="S216" s="201"/>
      <c r="T216" s="201"/>
      <c r="U216" s="201"/>
      <c r="V216" s="201"/>
      <c r="W216" s="201"/>
      <c r="DA216" s="173"/>
    </row>
    <row r="217" spans="1:105" ht="12" customHeight="1" x14ac:dyDescent="0.25">
      <c r="A217" s="35" t="s">
        <v>1269</v>
      </c>
      <c r="B217" s="324">
        <f>IF(B$5=0,0,(B$5-B$16)/(CHI_fec!B$5-CHI_fec!B$16))</f>
        <v>0.52875524915505967</v>
      </c>
      <c r="C217" s="324">
        <f>IF(C$5=0,0,(C$5-C$16)/(CHI_fec!C$5-CHI_fec!C$16))</f>
        <v>0.52198196081700854</v>
      </c>
      <c r="D217" s="324">
        <f>IF(D$5=0,0,(D$5-D$16)/(CHI_fec!D$5-CHI_fec!D$16))</f>
        <v>0.51603765353964681</v>
      </c>
      <c r="E217" s="324">
        <f>IF(E$5=0,0,(E$5-E$16)/(CHI_fec!E$5-CHI_fec!E$16))</f>
        <v>0.52184416100937114</v>
      </c>
      <c r="F217" s="324">
        <f>IF(F$5=0,0,(F$5-F$16)/(CHI_fec!F$5-CHI_fec!F$16))</f>
        <v>0.51810343178633178</v>
      </c>
      <c r="G217" s="324">
        <f>IF(G$5=0,0,(G$5-G$16)/(CHI_fec!G$5-CHI_fec!G$16))</f>
        <v>0.51637157153893398</v>
      </c>
      <c r="H217" s="324">
        <f>IF(H$5=0,0,(H$5-H$16)/(CHI_fec!H$5-CHI_fec!H$16))</f>
        <v>0.51163157612889132</v>
      </c>
      <c r="I217" s="324">
        <f>IF(I$5=0,0,(I$5-I$16)/(CHI_fec!I$5-CHI_fec!I$16))</f>
        <v>0.51565994550908423</v>
      </c>
      <c r="J217" s="324">
        <f>IF(J$5=0,0,(J$5-J$16)/(CHI_fec!J$5-CHI_fec!J$16))</f>
        <v>0.51782701963168065</v>
      </c>
      <c r="K217" s="324">
        <f>IF(K$5=0,0,(K$5-K$16)/(CHI_fec!K$5-CHI_fec!K$16))</f>
        <v>0.51944667892515273</v>
      </c>
      <c r="L217" s="324">
        <f>IF(L$5=0,0,(L$5-L$16)/(CHI_fec!L$5-CHI_fec!L$16))</f>
        <v>0.51868613994795376</v>
      </c>
      <c r="M217" s="324">
        <f>IF(M$5=0,0,(M$5-M$16)/(CHI_fec!M$5-CHI_fec!M$16))</f>
        <v>0.55290375573006068</v>
      </c>
      <c r="N217" s="324">
        <f>IF(N$5=0,0,(N$5-N$16)/(CHI_fec!N$5-CHI_fec!N$16))</f>
        <v>0.55936710597364681</v>
      </c>
      <c r="O217" s="324">
        <f>IF(O$5=0,0,(O$5-O$16)/(CHI_fec!O$5-CHI_fec!O$16))</f>
        <v>0.56980252984190405</v>
      </c>
      <c r="P217" s="324">
        <f>IF(P$5=0,0,(P$5-P$16)/(CHI_fec!P$5-CHI_fec!P$16))</f>
        <v>0.5716125535108727</v>
      </c>
      <c r="Q217" s="324">
        <f>IF(Q$5=0,0,(Q$5-Q$16)/(CHI_fec!Q$5-CHI_fec!Q$16))</f>
        <v>0.57850021832233955</v>
      </c>
      <c r="R217" s="324">
        <f>IF(R$5=0,0,(R$5-R$16)/(CHI_fec!R$5-CHI_fec!R$16))</f>
        <v>0.58745488330631379</v>
      </c>
      <c r="S217" s="324">
        <f>IF(S$5=0,0,(S$5-S$16)/(CHI_fec!S$5-CHI_fec!S$16))</f>
        <v>0.58591700821852699</v>
      </c>
      <c r="T217" s="324">
        <f>IF(T$5=0,0,(T$5-T$16)/(CHI_fec!T$5-CHI_fec!T$16))</f>
        <v>0.58434125376190438</v>
      </c>
      <c r="U217" s="324">
        <f>IF(U$5=0,0,(U$5-U$16)/(CHI_fec!U$5-CHI_fec!U$16))</f>
        <v>0.58615491586134716</v>
      </c>
      <c r="V217" s="324">
        <f>IF(V$5=0,0,(V$5-V$16)/(CHI_fec!V$5-CHI_fec!V$16))</f>
        <v>0.5886530102024039</v>
      </c>
      <c r="W217" s="324">
        <f>IF(W$5=0,0,(W$5-W$16)/(CHI_fec!W$5-CHI_fec!W$16))</f>
        <v>0.58847741653011199</v>
      </c>
      <c r="DA217" s="95"/>
    </row>
    <row r="218" spans="1:105" ht="12" customHeight="1" x14ac:dyDescent="0.25">
      <c r="A218" s="55" t="s">
        <v>92</v>
      </c>
      <c r="B218" s="307">
        <f>IF(B$6=0,0,B$6/CHI_fec!B$6)</f>
        <v>0.42763977545755022</v>
      </c>
      <c r="C218" s="307">
        <f>IF(C$6=0,0,C$6/CHI_fec!C$6)</f>
        <v>0.42763977545755016</v>
      </c>
      <c r="D218" s="307">
        <f>IF(D$6=0,0,D$6/CHI_fec!D$6)</f>
        <v>0.42763977545755033</v>
      </c>
      <c r="E218" s="307">
        <f>IF(E$6=0,0,E$6/CHI_fec!E$6)</f>
        <v>0.43274251277032694</v>
      </c>
      <c r="F218" s="307">
        <f>IF(F$6=0,0,F$6/CHI_fec!F$6)</f>
        <v>0.43274251277032699</v>
      </c>
      <c r="G218" s="307">
        <f>IF(G$6=0,0,G$6/CHI_fec!G$6)</f>
        <v>0.43274251277032677</v>
      </c>
      <c r="H218" s="307">
        <f>IF(H$6=0,0,H$6/CHI_fec!H$6)</f>
        <v>0.43274251277032683</v>
      </c>
      <c r="I218" s="307">
        <f>IF(I$6=0,0,I$6/CHI_fec!I$6)</f>
        <v>0.43673987841266398</v>
      </c>
      <c r="J218" s="307">
        <f>IF(J$6=0,0,J$6/CHI_fec!J$6)</f>
        <v>0.44067244193342753</v>
      </c>
      <c r="K218" s="307">
        <f>IF(K$6=0,0,K$6/CHI_fec!K$6)</f>
        <v>0.44067244193342764</v>
      </c>
      <c r="L218" s="307">
        <f>IF(L$6=0,0,L$6/CHI_fec!L$6)</f>
        <v>0.44067244193342764</v>
      </c>
      <c r="M218" s="307">
        <f>IF(M$6=0,0,M$6/CHI_fec!M$6)</f>
        <v>0.45160519774008484</v>
      </c>
      <c r="N218" s="307">
        <f>IF(N$6=0,0,N$6/CHI_fec!N$6)</f>
        <v>0.45693067405322868</v>
      </c>
      <c r="O218" s="307">
        <f>IF(O$6=0,0,O$6/CHI_fec!O$6)</f>
        <v>0.4662376066479057</v>
      </c>
      <c r="P218" s="307">
        <f>IF(P$6=0,0,P$6/CHI_fec!P$6)</f>
        <v>0.46993437516283348</v>
      </c>
      <c r="Q218" s="307">
        <f>IF(Q$6=0,0,Q$6/CHI_fec!Q$6)</f>
        <v>0.47447146002003943</v>
      </c>
      <c r="R218" s="307">
        <f>IF(R$6=0,0,R$6/CHI_fec!R$6)</f>
        <v>0.47925628263116149</v>
      </c>
      <c r="S218" s="307">
        <f>IF(S$6=0,0,S$6/CHI_fec!S$6)</f>
        <v>0.47925628263116127</v>
      </c>
      <c r="T218" s="307">
        <f>IF(T$6=0,0,T$6/CHI_fec!T$6)</f>
        <v>0.47925628263116149</v>
      </c>
      <c r="U218" s="307">
        <f>IF(U$6=0,0,U$6/CHI_fec!U$6)</f>
        <v>0.47925628263116138</v>
      </c>
      <c r="V218" s="307">
        <f>IF(V$6=0,0,V$6/CHI_fec!V$6)</f>
        <v>0.47925628263116121</v>
      </c>
      <c r="W218" s="307">
        <f>IF(W$6=0,0,W$6/CHI_fec!W$6)</f>
        <v>0.47925628263116143</v>
      </c>
      <c r="DA218" s="76"/>
    </row>
    <row r="219" spans="1:105" ht="12" customHeight="1" x14ac:dyDescent="0.25">
      <c r="A219" s="202" t="s">
        <v>93</v>
      </c>
      <c r="B219" s="308">
        <f>IF(B$7=0,0,B$7/CHI_fec!B$7)</f>
        <v>0.11204972242040726</v>
      </c>
      <c r="C219" s="308">
        <f>IF(C$7=0,0,C$7/CHI_fec!C$7)</f>
        <v>0.11204972242040723</v>
      </c>
      <c r="D219" s="308">
        <f>IF(D$7=0,0,D$7/CHI_fec!D$7)</f>
        <v>0.11204972242040723</v>
      </c>
      <c r="E219" s="308">
        <f>IF(E$7=0,0,E$7/CHI_fec!E$7)</f>
        <v>0.11338673626311903</v>
      </c>
      <c r="F219" s="308">
        <f>IF(F$7=0,0,F$7/CHI_fec!F$7)</f>
        <v>0.11338673626311897</v>
      </c>
      <c r="G219" s="308">
        <f>IF(G$7=0,0,G$7/CHI_fec!G$7)</f>
        <v>0.11338673626311895</v>
      </c>
      <c r="H219" s="308">
        <f>IF(H$7=0,0,H$7/CHI_fec!H$7)</f>
        <v>0.11338673626311893</v>
      </c>
      <c r="I219" s="308">
        <f>IF(I$7=0,0,I$7/CHI_fec!I$7)</f>
        <v>0.11443412178790442</v>
      </c>
      <c r="J219" s="308">
        <f>IF(J$7=0,0,J$7/CHI_fec!J$7)</f>
        <v>0.11546452792921981</v>
      </c>
      <c r="K219" s="308">
        <f>IF(K$7=0,0,K$7/CHI_fec!K$7)</f>
        <v>0.11546452792921981</v>
      </c>
      <c r="L219" s="308">
        <f>IF(L$7=0,0,L$7/CHI_fec!L$7)</f>
        <v>0.11546452792921975</v>
      </c>
      <c r="M219" s="308">
        <f>IF(M$7=0,0,M$7/CHI_fec!M$7)</f>
        <v>0.1183545269184354</v>
      </c>
      <c r="N219" s="308">
        <f>IF(N$7=0,0,N$7/CHI_fec!N$7)</f>
        <v>0.11972449274217739</v>
      </c>
      <c r="O219" s="308">
        <f>IF(O$7=0,0,O$7/CHI_fec!O$7)</f>
        <v>0.12313170877630376</v>
      </c>
      <c r="P219" s="308">
        <f>IF(P$7=0,0,P$7/CHI_fec!P$7)</f>
        <v>0.12313170877630371</v>
      </c>
      <c r="Q219" s="308">
        <f>IF(Q$7=0,0,Q$7/CHI_fec!Q$7)</f>
        <v>0.12432051095987957</v>
      </c>
      <c r="R219" s="308">
        <f>IF(R$7=0,0,R$7/CHI_fec!R$7)</f>
        <v>0.12557422512814989</v>
      </c>
      <c r="S219" s="308">
        <f>IF(S$7=0,0,S$7/CHI_fec!S$7)</f>
        <v>0.12557422512814992</v>
      </c>
      <c r="T219" s="308">
        <f>IF(T$7=0,0,T$7/CHI_fec!T$7)</f>
        <v>0.12557422512814984</v>
      </c>
      <c r="U219" s="308">
        <f>IF(U$7=0,0,U$7/CHI_fec!U$7)</f>
        <v>0.12557422512814989</v>
      </c>
      <c r="V219" s="308">
        <f>IF(V$7=0,0,V$7/CHI_fec!V$7)</f>
        <v>0.12557422512814981</v>
      </c>
      <c r="W219" s="308">
        <f>IF(W$7=0,0,W$7/CHI_fec!W$7)</f>
        <v>0.12557422512814992</v>
      </c>
      <c r="DA219" s="77"/>
    </row>
    <row r="220" spans="1:105" ht="12" customHeight="1" x14ac:dyDescent="0.25">
      <c r="A220" s="202" t="s">
        <v>94</v>
      </c>
      <c r="B220" s="308">
        <f>IF(B$8=0,0,B$8/CHI_fec!B$8)</f>
        <v>0.60732267950217955</v>
      </c>
      <c r="C220" s="308">
        <f>IF(C$8=0,0,C$8/CHI_fec!C$8)</f>
        <v>0.60732267950217933</v>
      </c>
      <c r="D220" s="308">
        <f>IF(D$8=0,0,D$8/CHI_fec!D$8)</f>
        <v>0.60732267950217966</v>
      </c>
      <c r="E220" s="308">
        <f>IF(E$8=0,0,E$8/CHI_fec!E$8)</f>
        <v>0.61456945184527001</v>
      </c>
      <c r="F220" s="308">
        <f>IF(F$8=0,0,F$8/CHI_fec!F$8)</f>
        <v>0.61456945184527001</v>
      </c>
      <c r="G220" s="308">
        <f>IF(G$8=0,0,G$8/CHI_fec!G$8)</f>
        <v>0.61456945184526979</v>
      </c>
      <c r="H220" s="308">
        <f>IF(H$8=0,0,H$8/CHI_fec!H$8)</f>
        <v>0.6145694518452699</v>
      </c>
      <c r="I220" s="308">
        <f>IF(I$8=0,0,I$8/CHI_fec!I$8)</f>
        <v>0.62024640462698155</v>
      </c>
      <c r="J220" s="308">
        <f>IF(J$8=0,0,J$8/CHI_fec!J$8)</f>
        <v>0.62583132715245815</v>
      </c>
      <c r="K220" s="308">
        <f>IF(K$8=0,0,K$8/CHI_fec!K$8)</f>
        <v>0.62583132715245815</v>
      </c>
      <c r="L220" s="308">
        <f>IF(L$8=0,0,L$8/CHI_fec!L$8)</f>
        <v>0.62583132715245815</v>
      </c>
      <c r="M220" s="308">
        <f>IF(M$8=0,0,M$8/CHI_fec!M$8)</f>
        <v>0.63986419635294534</v>
      </c>
      <c r="N220" s="308">
        <f>IF(N$8=0,0,N$8/CHI_fec!N$8)</f>
        <v>0.64892083767425501</v>
      </c>
      <c r="O220" s="308">
        <f>IF(O$8=0,0,O$8/CHI_fec!O$8)</f>
        <v>0.66064475582256299</v>
      </c>
      <c r="P220" s="308">
        <f>IF(P$8=0,0,P$8/CHI_fec!P$8)</f>
        <v>0.66738834947874215</v>
      </c>
      <c r="Q220" s="308">
        <f>IF(Q$8=0,0,Q$8/CHI_fec!Q$8)</f>
        <v>0.67383179719044994</v>
      </c>
      <c r="R220" s="308">
        <f>IF(R$8=0,0,R$8/CHI_fec!R$8)</f>
        <v>0.68062707549687052</v>
      </c>
      <c r="S220" s="308">
        <f>IF(S$8=0,0,S$8/CHI_fec!S$8)</f>
        <v>0.68062707549687063</v>
      </c>
      <c r="T220" s="308">
        <f>IF(T$8=0,0,T$8/CHI_fec!T$8)</f>
        <v>0.6806270754968704</v>
      </c>
      <c r="U220" s="308">
        <f>IF(U$8=0,0,U$8/CHI_fec!U$8)</f>
        <v>0.68062707549687063</v>
      </c>
      <c r="V220" s="308">
        <f>IF(V$8=0,0,V$8/CHI_fec!V$8)</f>
        <v>0.6806270754968704</v>
      </c>
      <c r="W220" s="308">
        <f>IF(W$8=0,0,W$8/CHI_fec!W$8)</f>
        <v>0.6806270754968704</v>
      </c>
      <c r="DA220" s="77"/>
    </row>
    <row r="221" spans="1:105" ht="12" customHeight="1" x14ac:dyDescent="0.25">
      <c r="A221" s="202" t="s">
        <v>95</v>
      </c>
      <c r="B221" s="308">
        <f>IF(B$9=0,0,B$9/CHI_fec!B$9)</f>
        <v>0.43110937719598158</v>
      </c>
      <c r="C221" s="308">
        <f>IF(C$9=0,0,C$9/CHI_fec!C$9)</f>
        <v>0.43110937719598147</v>
      </c>
      <c r="D221" s="308">
        <f>IF(D$9=0,0,D$9/CHI_fec!D$9)</f>
        <v>0.43110937719598147</v>
      </c>
      <c r="E221" s="308">
        <f>IF(E$9=0,0,E$9/CHI_fec!E$9)</f>
        <v>0.43625351492861419</v>
      </c>
      <c r="F221" s="308">
        <f>IF(F$9=0,0,F$9/CHI_fec!F$9)</f>
        <v>0.43625351492861425</v>
      </c>
      <c r="G221" s="308">
        <f>IF(G$9=0,0,G$9/CHI_fec!G$9)</f>
        <v>0.43625351492861403</v>
      </c>
      <c r="H221" s="308">
        <f>IF(H$9=0,0,H$9/CHI_fec!H$9)</f>
        <v>0.43625351492861419</v>
      </c>
      <c r="I221" s="308">
        <f>IF(I$9=0,0,I$9/CHI_fec!I$9)</f>
        <v>0.44028331269625343</v>
      </c>
      <c r="J221" s="308">
        <f>IF(J$9=0,0,J$9/CHI_fec!J$9)</f>
        <v>0.4442477825784249</v>
      </c>
      <c r="K221" s="308">
        <f>IF(K$9=0,0,K$9/CHI_fec!K$9)</f>
        <v>0.4442477825784249</v>
      </c>
      <c r="L221" s="308">
        <f>IF(L$9=0,0,L$9/CHI_fec!L$9)</f>
        <v>0.4442477825784249</v>
      </c>
      <c r="M221" s="308">
        <f>IF(M$9=0,0,M$9/CHI_fec!M$9)</f>
        <v>0.45536700391538826</v>
      </c>
      <c r="N221" s="308">
        <f>IF(N$9=0,0,N$9/CHI_fec!N$9)</f>
        <v>0.46063792382750746</v>
      </c>
      <c r="O221" s="308">
        <f>IF(O$9=0,0,O$9/CHI_fec!O$9)</f>
        <v>0.4737471288368082</v>
      </c>
      <c r="P221" s="308">
        <f>IF(P$9=0,0,P$9/CHI_fec!P$9)</f>
        <v>0.4737471288368082</v>
      </c>
      <c r="Q221" s="308">
        <f>IF(Q$9=0,0,Q$9/CHI_fec!Q$9)</f>
        <v>0.47832102476354393</v>
      </c>
      <c r="R221" s="308">
        <f>IF(R$9=0,0,R$9/CHI_fec!R$9)</f>
        <v>0.48314466843342208</v>
      </c>
      <c r="S221" s="308">
        <f>IF(S$9=0,0,S$9/CHI_fec!S$9)</f>
        <v>0.48314466843342213</v>
      </c>
      <c r="T221" s="308">
        <f>IF(T$9=0,0,T$9/CHI_fec!T$9)</f>
        <v>0.48314466843342224</v>
      </c>
      <c r="U221" s="308">
        <f>IF(U$9=0,0,U$9/CHI_fec!U$9)</f>
        <v>0.48314466843342219</v>
      </c>
      <c r="V221" s="308">
        <f>IF(V$9=0,0,V$9/CHI_fec!V$9)</f>
        <v>0.48314466843342219</v>
      </c>
      <c r="W221" s="308">
        <f>IF(W$9=0,0,W$9/CHI_fec!W$9)</f>
        <v>0.48314466843342241</v>
      </c>
      <c r="DA221" s="77"/>
    </row>
    <row r="222" spans="1:105" ht="12" customHeight="1" x14ac:dyDescent="0.25">
      <c r="A222" s="56" t="s">
        <v>96</v>
      </c>
      <c r="B222" s="309">
        <f>IF(B$10=0,0,B$10/CHI_fec!B$10)</f>
        <v>0.66706853814697653</v>
      </c>
      <c r="C222" s="309">
        <f>IF(C$10=0,0,C$10/CHI_fec!C$10)</f>
        <v>0.65092141495340627</v>
      </c>
      <c r="D222" s="309">
        <f>IF(D$10=0,0,D$10/CHI_fec!D$10)</f>
        <v>0.65874073631277075</v>
      </c>
      <c r="E222" s="309">
        <f>IF(E$10=0,0,E$10/CHI_fec!E$10)</f>
        <v>0.64939457106992093</v>
      </c>
      <c r="F222" s="309">
        <f>IF(F$10=0,0,F$10/CHI_fec!F$10)</f>
        <v>0.67260080755734608</v>
      </c>
      <c r="G222" s="309">
        <f>IF(G$10=0,0,G$10/CHI_fec!G$10)</f>
        <v>0.68629394452474746</v>
      </c>
      <c r="H222" s="309">
        <f>IF(H$10=0,0,H$10/CHI_fec!H$10)</f>
        <v>0.7150394561668032</v>
      </c>
      <c r="I222" s="309">
        <f>IF(I$10=0,0,I$10/CHI_fec!I$10)</f>
        <v>0.71278541664060124</v>
      </c>
      <c r="J222" s="309">
        <f>IF(J$10=0,0,J$10/CHI_fec!J$10)</f>
        <v>0.7315768420681078</v>
      </c>
      <c r="K222" s="309">
        <f>IF(K$10=0,0,K$10/CHI_fec!K$10)</f>
        <v>0.74721947723297633</v>
      </c>
      <c r="L222" s="309">
        <f>IF(L$10=0,0,L$10/CHI_fec!L$10)</f>
        <v>0.76338868227642198</v>
      </c>
      <c r="M222" s="309">
        <f>IF(M$10=0,0,M$10/CHI_fec!M$10)</f>
        <v>0.65237259185015095</v>
      </c>
      <c r="N222" s="309">
        <f>IF(N$10=0,0,N$10/CHI_fec!N$10)</f>
        <v>0.65947635728789189</v>
      </c>
      <c r="O222" s="309">
        <f>IF(O$10=0,0,O$10/CHI_fec!O$10)</f>
        <v>0.67849859702945003</v>
      </c>
      <c r="P222" s="309">
        <f>IF(P$10=0,0,P$10/CHI_fec!P$10)</f>
        <v>0.68264018172180863</v>
      </c>
      <c r="Q222" s="309">
        <f>IF(Q$10=0,0,Q$10/CHI_fec!Q$10)</f>
        <v>0.69318510372613573</v>
      </c>
      <c r="R222" s="309">
        <f>IF(R$10=0,0,R$10/CHI_fec!R$10)</f>
        <v>0.69869813082288423</v>
      </c>
      <c r="S222" s="309">
        <f>IF(S$10=0,0,S$10/CHI_fec!S$10)</f>
        <v>0.70802118477169884</v>
      </c>
      <c r="T222" s="309">
        <f>IF(T$10=0,0,T$10/CHI_fec!T$10)</f>
        <v>0.70761089887388362</v>
      </c>
      <c r="U222" s="309">
        <f>IF(U$10=0,0,U$10/CHI_fec!U$10)</f>
        <v>0.70514174236552785</v>
      </c>
      <c r="V222" s="309">
        <f>IF(V$10=0,0,V$10/CHI_fec!V$10)</f>
        <v>0.70639264908487454</v>
      </c>
      <c r="W222" s="309">
        <f>IF(W$10=0,0,W$10/CHI_fec!W$10)</f>
        <v>0.71146749669995113</v>
      </c>
      <c r="DA222" s="78"/>
    </row>
    <row r="223" spans="1:105" ht="12" customHeight="1" x14ac:dyDescent="0.25">
      <c r="A223" s="134" t="s">
        <v>999</v>
      </c>
      <c r="B223" s="325">
        <f>IF(B$16=0,0,B$16/CHI_fec!B$16)</f>
        <v>1</v>
      </c>
      <c r="C223" s="325">
        <f>IF(C$16=0,0,C$16/CHI_fec!C$16)</f>
        <v>1</v>
      </c>
      <c r="D223" s="325">
        <f>IF(D$16=0,0,D$16/CHI_fec!D$16)</f>
        <v>1</v>
      </c>
      <c r="E223" s="325">
        <f>IF(E$16=0,0,E$16/CHI_fec!E$16)</f>
        <v>1</v>
      </c>
      <c r="F223" s="325">
        <f>IF(F$16=0,0,F$16/CHI_fec!F$16)</f>
        <v>1</v>
      </c>
      <c r="G223" s="325">
        <f>IF(G$16=0,0,G$16/CHI_fec!G$16)</f>
        <v>1</v>
      </c>
      <c r="H223" s="325">
        <f>IF(H$16=0,0,H$16/CHI_fec!H$16)</f>
        <v>1</v>
      </c>
      <c r="I223" s="325">
        <f>IF(I$16=0,0,I$16/CHI_fec!I$16)</f>
        <v>1</v>
      </c>
      <c r="J223" s="325">
        <f>IF(J$16=0,0,J$16/CHI_fec!J$16)</f>
        <v>1</v>
      </c>
      <c r="K223" s="325">
        <f>IF(K$16=0,0,K$16/CHI_fec!K$16)</f>
        <v>1</v>
      </c>
      <c r="L223" s="325">
        <f>IF(L$16=0,0,L$16/CHI_fec!L$16)</f>
        <v>1</v>
      </c>
      <c r="M223" s="325">
        <f>IF(M$16=0,0,M$16/CHI_fec!M$16)</f>
        <v>1</v>
      </c>
      <c r="N223" s="325">
        <f>IF(N$16=0,0,N$16/CHI_fec!N$16)</f>
        <v>1</v>
      </c>
      <c r="O223" s="325">
        <f>IF(O$16=0,0,O$16/CHI_fec!O$16)</f>
        <v>1</v>
      </c>
      <c r="P223" s="325">
        <f>IF(P$16=0,0,P$16/CHI_fec!P$16)</f>
        <v>1</v>
      </c>
      <c r="Q223" s="325">
        <f>IF(Q$16=0,0,Q$16/CHI_fec!Q$16)</f>
        <v>1</v>
      </c>
      <c r="R223" s="325">
        <f>IF(R$16=0,0,R$16/CHI_fec!R$16)</f>
        <v>1</v>
      </c>
      <c r="S223" s="325">
        <f>IF(S$16=0,0,S$16/CHI_fec!S$16)</f>
        <v>1</v>
      </c>
      <c r="T223" s="325">
        <f>IF(T$16=0,0,T$16/CHI_fec!T$16)</f>
        <v>1</v>
      </c>
      <c r="U223" s="325">
        <f>IF(U$16=0,0,U$16/CHI_fec!U$16)</f>
        <v>1</v>
      </c>
      <c r="V223" s="325">
        <f>IF(V$16=0,0,V$16/CHI_fec!V$16)</f>
        <v>1</v>
      </c>
      <c r="W223" s="325">
        <f>IF(W$16=0,0,W$16/CHI_fec!W$16)</f>
        <v>1</v>
      </c>
      <c r="DA223" s="140"/>
    </row>
    <row r="224" spans="1:105" ht="12" customHeight="1" x14ac:dyDescent="0.25">
      <c r="A224" s="203" t="s">
        <v>1000</v>
      </c>
      <c r="B224" s="310">
        <f>IF(B$25=0,0,B$25/CHI_fec!B$25)</f>
        <v>0.60340065164271262</v>
      </c>
      <c r="C224" s="310">
        <f>IF(C$25=0,0,C$25/CHI_fec!C$25)</f>
        <v>0.60196971727135906</v>
      </c>
      <c r="D224" s="310">
        <f>IF(D$25=0,0,D$25/CHI_fec!D$25)</f>
        <v>0.59542288220706241</v>
      </c>
      <c r="E224" s="310">
        <f>IF(E$25=0,0,E$25/CHI_fec!E$25)</f>
        <v>0.60622418547708667</v>
      </c>
      <c r="F224" s="310">
        <f>IF(F$25=0,0,F$25/CHI_fec!F$25)</f>
        <v>0.60025668849559544</v>
      </c>
      <c r="G224" s="310">
        <f>IF(G$25=0,0,G$25/CHI_fec!G$25)</f>
        <v>0.59954522724227</v>
      </c>
      <c r="H224" s="310">
        <f>IF(H$25=0,0,H$25/CHI_fec!H$25)</f>
        <v>0.59311890587284599</v>
      </c>
      <c r="I224" s="310">
        <f>IF(I$25=0,0,I$25/CHI_fec!I$25)</f>
        <v>0.59670453048205407</v>
      </c>
      <c r="J224" s="310">
        <f>IF(J$25=0,0,J$25/CHI_fec!J$25)</f>
        <v>0.60532390711660145</v>
      </c>
      <c r="K224" s="310">
        <f>IF(K$25=0,0,K$25/CHI_fec!K$25)</f>
        <v>0.6078874823550009</v>
      </c>
      <c r="L224" s="310">
        <f>IF(L$25=0,0,L$25/CHI_fec!L$25)</f>
        <v>0.59449325442344114</v>
      </c>
      <c r="M224" s="310">
        <f>IF(M$25=0,0,M$25/CHI_fec!M$25)</f>
        <v>0.64840203209308878</v>
      </c>
      <c r="N224" s="310">
        <f>IF(N$25=0,0,N$25/CHI_fec!N$25)</f>
        <v>0.65631351363288504</v>
      </c>
      <c r="O224" s="310">
        <f>IF(O$25=0,0,O$25/CHI_fec!O$25)</f>
        <v>0.66844686283219168</v>
      </c>
      <c r="P224" s="310">
        <f>IF(P$25=0,0,P$25/CHI_fec!P$25)</f>
        <v>0.66884135994547667</v>
      </c>
      <c r="Q224" s="310">
        <f>IF(Q$25=0,0,Q$25/CHI_fec!Q$25)</f>
        <v>0.67847286162946996</v>
      </c>
      <c r="R224" s="310">
        <f>IF(R$25=0,0,R$25/CHI_fec!R$25)</f>
        <v>0.6896173842288893</v>
      </c>
      <c r="S224" s="310">
        <f>IF(S$25=0,0,S$25/CHI_fec!S$25)</f>
        <v>0.69298878555829868</v>
      </c>
      <c r="T224" s="310">
        <f>IF(T$25=0,0,T$25/CHI_fec!T$25)</f>
        <v>0.69296955252469972</v>
      </c>
      <c r="U224" s="310">
        <f>IF(U$25=0,0,U$25/CHI_fec!U$25)</f>
        <v>0.69431710624348031</v>
      </c>
      <c r="V224" s="310">
        <f>IF(V$25=0,0,V$25/CHI_fec!V$25)</f>
        <v>0.6936688978964719</v>
      </c>
      <c r="W224" s="310">
        <f>IF(W$25=0,0,W$25/CHI_fec!W$25)</f>
        <v>0.69621697174248265</v>
      </c>
      <c r="DA224" s="79"/>
    </row>
    <row r="225" spans="1:105" ht="12" customHeight="1" x14ac:dyDescent="0.25">
      <c r="A225" s="203" t="s">
        <v>1012</v>
      </c>
      <c r="B225" s="310">
        <f>IF(B$36=0,0,B$36/CHI_fec!B$36)</f>
        <v>0.39895290683990936</v>
      </c>
      <c r="C225" s="310">
        <f>IF(C$36=0,0,C$36/CHI_fec!C$36)</f>
        <v>0.39650207972847729</v>
      </c>
      <c r="D225" s="310">
        <f>IF(D$36=0,0,D$36/CHI_fec!D$36)</f>
        <v>0.39237277842975826</v>
      </c>
      <c r="E225" s="310">
        <f>IF(E$36=0,0,E$36/CHI_fec!E$36)</f>
        <v>0.39721000983283489</v>
      </c>
      <c r="F225" s="310">
        <f>IF(F$36=0,0,F$36/CHI_fec!F$36)</f>
        <v>0.39572303201393672</v>
      </c>
      <c r="G225" s="310">
        <f>IF(G$36=0,0,G$36/CHI_fec!G$36)</f>
        <v>0.39753478155313188</v>
      </c>
      <c r="H225" s="310">
        <f>IF(H$36=0,0,H$36/CHI_fec!H$36)</f>
        <v>0.39943231902815846</v>
      </c>
      <c r="I225" s="310">
        <f>IF(I$36=0,0,I$36/CHI_fec!I$36)</f>
        <v>0.40110228790455094</v>
      </c>
      <c r="J225" s="310">
        <f>IF(J$36=0,0,J$36/CHI_fec!J$36)</f>
        <v>0.41122758803154502</v>
      </c>
      <c r="K225" s="310">
        <f>IF(K$36=0,0,K$36/CHI_fec!K$36)</f>
        <v>0.42130277469299127</v>
      </c>
      <c r="L225" s="310">
        <f>IF(L$36=0,0,L$36/CHI_fec!L$36)</f>
        <v>0.42859827879431234</v>
      </c>
      <c r="M225" s="310">
        <f>IF(M$36=0,0,M$36/CHI_fec!M$36)</f>
        <v>0.41729945439095367</v>
      </c>
      <c r="N225" s="310">
        <f>IF(N$36=0,0,N$36/CHI_fec!N$36)</f>
        <v>0.42201163399371605</v>
      </c>
      <c r="O225" s="310">
        <f>IF(O$36=0,0,O$36/CHI_fec!O$36)</f>
        <v>0.43027955989108763</v>
      </c>
      <c r="P225" s="310">
        <f>IF(P$36=0,0,P$36/CHI_fec!P$36)</f>
        <v>0.43050045406553117</v>
      </c>
      <c r="Q225" s="310">
        <f>IF(Q$36=0,0,Q$36/CHI_fec!Q$36)</f>
        <v>0.4354723310490573</v>
      </c>
      <c r="R225" s="310">
        <f>IF(R$36=0,0,R$36/CHI_fec!R$36)</f>
        <v>0.44183310970983836</v>
      </c>
      <c r="S225" s="310">
        <f>IF(S$36=0,0,S$36/CHI_fec!S$36)</f>
        <v>0.44238692537177016</v>
      </c>
      <c r="T225" s="310">
        <f>IF(T$36=0,0,T$36/CHI_fec!T$36)</f>
        <v>0.44273811466881813</v>
      </c>
      <c r="U225" s="310">
        <f>IF(U$36=0,0,U$36/CHI_fec!U$36)</f>
        <v>0.44392895558927131</v>
      </c>
      <c r="V225" s="310">
        <f>IF(V$36=0,0,V$36/CHI_fec!V$36)</f>
        <v>0.44580675719643342</v>
      </c>
      <c r="W225" s="310">
        <f>IF(W$36=0,0,W$36/CHI_fec!W$36)</f>
        <v>0.4445858961567275</v>
      </c>
      <c r="DA225" s="79"/>
    </row>
    <row r="226" spans="1:105" ht="12" customHeight="1" x14ac:dyDescent="0.25">
      <c r="A226" s="203" t="s">
        <v>1023</v>
      </c>
      <c r="B226" s="310">
        <f>IF(B$44=0,0,B$44/CHI_fec!B$44)</f>
        <v>0.60336126634978793</v>
      </c>
      <c r="C226" s="310">
        <f>IF(C$44=0,0,C$44/CHI_fec!C$44)</f>
        <v>0.57765011120435983</v>
      </c>
      <c r="D226" s="310">
        <f>IF(D$44=0,0,D$44/CHI_fec!D$44)</f>
        <v>0.58830708628806239</v>
      </c>
      <c r="E226" s="310">
        <f>IF(E$44=0,0,E$44/CHI_fec!E$44)</f>
        <v>0.57102621337332449</v>
      </c>
      <c r="F226" s="310">
        <f>IF(F$44=0,0,F$44/CHI_fec!F$44)</f>
        <v>0.60506339384210517</v>
      </c>
      <c r="G226" s="310">
        <f>IF(G$44=0,0,G$44/CHI_fec!G$44)</f>
        <v>0.6268826866171211</v>
      </c>
      <c r="H226" s="310">
        <f>IF(H$44=0,0,H$44/CHI_fec!H$44)</f>
        <v>0.67465410848780927</v>
      </c>
      <c r="I226" s="310">
        <f>IF(I$44=0,0,I$44/CHI_fec!I$44)</f>
        <v>0.66453687998662714</v>
      </c>
      <c r="J226" s="310">
        <f>IF(J$44=0,0,J$44/CHI_fec!J$44)</f>
        <v>0.69480113507978647</v>
      </c>
      <c r="K226" s="310">
        <f>IF(K$44=0,0,K$44/CHI_fec!K$44)</f>
        <v>0.7265176768562519</v>
      </c>
      <c r="L226" s="310">
        <f>IF(L$44=0,0,L$44/CHI_fec!L$44)</f>
        <v>0.75976905689603735</v>
      </c>
      <c r="M226" s="310">
        <f>IF(M$44=0,0,M$44/CHI_fec!M$44)</f>
        <v>0.56221654132055054</v>
      </c>
      <c r="N226" s="310">
        <f>IF(N$44=0,0,N$44/CHI_fec!N$44)</f>
        <v>0.56810744493531962</v>
      </c>
      <c r="O226" s="310">
        <f>IF(O$44=0,0,O$44/CHI_fec!O$44)</f>
        <v>0.58294700689429801</v>
      </c>
      <c r="P226" s="310">
        <f>IF(P$44=0,0,P$44/CHI_fec!P$44)</f>
        <v>0.58926935919130607</v>
      </c>
      <c r="Q226" s="310">
        <f>IF(Q$44=0,0,Q$44/CHI_fec!Q$44)</f>
        <v>0.60076672404700771</v>
      </c>
      <c r="R226" s="310">
        <f>IF(R$44=0,0,R$44/CHI_fec!R$44)</f>
        <v>0.60581319174617121</v>
      </c>
      <c r="S226" s="310">
        <f>IF(S$44=0,0,S$44/CHI_fec!S$44)</f>
        <v>0.61923595069868276</v>
      </c>
      <c r="T226" s="310">
        <f>IF(T$44=0,0,T$44/CHI_fec!T$44)</f>
        <v>0.61911293672270884</v>
      </c>
      <c r="U226" s="310">
        <f>IF(U$44=0,0,U$44/CHI_fec!U$44)</f>
        <v>0.61563597820957261</v>
      </c>
      <c r="V226" s="310">
        <f>IF(V$44=0,0,V$44/CHI_fec!V$44)</f>
        <v>0.61714256292987857</v>
      </c>
      <c r="W226" s="310">
        <f>IF(W$44=0,0,W$44/CHI_fec!W$44)</f>
        <v>0.62480097390900757</v>
      </c>
      <c r="DA226" s="79"/>
    </row>
    <row r="227" spans="1:105" ht="12" customHeight="1" x14ac:dyDescent="0.25">
      <c r="A227" s="41" t="s">
        <v>1040</v>
      </c>
      <c r="B227" s="311">
        <f>IF(B$58=0,0,B$58/CHI_fec!B$58)</f>
        <v>0.60996008628468024</v>
      </c>
      <c r="C227" s="311">
        <f>IF(C$58=0,0,C$58/CHI_fec!C$58)</f>
        <v>0.60996008628468001</v>
      </c>
      <c r="D227" s="311">
        <f>IF(D$58=0,0,D$58/CHI_fec!D$58)</f>
        <v>0.60996008628468001</v>
      </c>
      <c r="E227" s="311">
        <f>IF(E$58=0,0,E$58/CHI_fec!E$58)</f>
        <v>0.61723832902591957</v>
      </c>
      <c r="F227" s="311">
        <f>IF(F$58=0,0,F$58/CHI_fec!F$58)</f>
        <v>0.61723832902591991</v>
      </c>
      <c r="G227" s="311">
        <f>IF(G$58=0,0,G$58/CHI_fec!G$58)</f>
        <v>0.61723832902591991</v>
      </c>
      <c r="H227" s="311">
        <f>IF(H$58=0,0,H$58/CHI_fec!H$58)</f>
        <v>0.61723832902591957</v>
      </c>
      <c r="I227" s="311">
        <f>IF(I$58=0,0,I$58/CHI_fec!I$58)</f>
        <v>0.62293993498505351</v>
      </c>
      <c r="J227" s="311">
        <f>IF(J$58=0,0,J$58/CHI_fec!J$58)</f>
        <v>0.62854911103019184</v>
      </c>
      <c r="K227" s="311">
        <f>IF(K$58=0,0,K$58/CHI_fec!K$58)</f>
        <v>0.62854911103019229</v>
      </c>
      <c r="L227" s="311">
        <f>IF(L$58=0,0,L$58/CHI_fec!L$58)</f>
        <v>0.6285491110301924</v>
      </c>
      <c r="M227" s="311">
        <f>IF(M$58=0,0,M$58/CHI_fec!M$58)</f>
        <v>0.64428126988562173</v>
      </c>
      <c r="N227" s="311">
        <f>IF(N$58=0,0,N$58/CHI_fec!N$58)</f>
        <v>0.65173889185920852</v>
      </c>
      <c r="O227" s="311">
        <f>IF(O$58=0,0,O$58/CHI_fec!O$58)</f>
        <v>0.66565250267328746</v>
      </c>
      <c r="P227" s="311">
        <f>IF(P$58=0,0,P$58/CHI_fec!P$58)</f>
        <v>0.67028660211920021</v>
      </c>
      <c r="Q227" s="311">
        <f>IF(Q$58=0,0,Q$58/CHI_fec!Q$58)</f>
        <v>0.67675803164892878</v>
      </c>
      <c r="R227" s="311">
        <f>IF(R$58=0,0,R$58/CHI_fec!R$58)</f>
        <v>0.68358281966031975</v>
      </c>
      <c r="S227" s="311">
        <f>IF(S$58=0,0,S$58/CHI_fec!S$58)</f>
        <v>0.68358281966031975</v>
      </c>
      <c r="T227" s="311">
        <f>IF(T$58=0,0,T$58/CHI_fec!T$58)</f>
        <v>0.6835828196603202</v>
      </c>
      <c r="U227" s="311">
        <f>IF(U$58=0,0,U$58/CHI_fec!U$58)</f>
        <v>0.68358281966031997</v>
      </c>
      <c r="V227" s="311">
        <f>IF(V$58=0,0,V$58/CHI_fec!V$58)</f>
        <v>0.68358281966032008</v>
      </c>
      <c r="W227" s="311">
        <f>IF(W$58=0,0,W$58/CHI_fec!W$58)</f>
        <v>0.68358281966031975</v>
      </c>
      <c r="DA227" s="82"/>
    </row>
    <row r="228" spans="1:105" ht="12" customHeight="1" x14ac:dyDescent="0.25">
      <c r="A228" s="201"/>
      <c r="B228" s="201"/>
      <c r="C228" s="201"/>
      <c r="D228" s="201"/>
      <c r="E228" s="201"/>
      <c r="F228" s="201"/>
      <c r="G228" s="201"/>
      <c r="H228" s="201"/>
      <c r="I228" s="201"/>
      <c r="J228" s="201"/>
      <c r="K228" s="201"/>
      <c r="L228" s="201"/>
      <c r="M228" s="201"/>
      <c r="N228" s="201"/>
      <c r="O228" s="201"/>
      <c r="P228" s="201"/>
      <c r="Q228" s="201"/>
      <c r="R228" s="201"/>
      <c r="S228" s="201"/>
      <c r="T228" s="201"/>
      <c r="U228" s="201"/>
      <c r="V228" s="201"/>
      <c r="W228" s="201"/>
      <c r="DA228" s="173"/>
    </row>
    <row r="229" spans="1:105" ht="12" customHeight="1" x14ac:dyDescent="0.25">
      <c r="A229" s="35" t="s">
        <v>47</v>
      </c>
      <c r="B229" s="324">
        <f>IF(B$61=0,0,B$61/CHI_fec!B$61)</f>
        <v>0.51525505212516609</v>
      </c>
      <c r="C229" s="324">
        <f>IF(C$61=0,0,C$61/CHI_fec!C$61)</f>
        <v>0.51748284841281711</v>
      </c>
      <c r="D229" s="324">
        <f>IF(D$61=0,0,D$61/CHI_fec!D$61)</f>
        <v>0.51214527663796305</v>
      </c>
      <c r="E229" s="324">
        <f>IF(E$61=0,0,E$61/CHI_fec!E$61)</f>
        <v>0.51507705105771551</v>
      </c>
      <c r="F229" s="324">
        <f>IF(F$61=0,0,F$61/CHI_fec!F$61)</f>
        <v>0.5089158175196582</v>
      </c>
      <c r="G229" s="324">
        <f>IF(G$61=0,0,G$61/CHI_fec!G$61)</f>
        <v>0.50733579068821655</v>
      </c>
      <c r="H229" s="324">
        <f>IF(H$61=0,0,H$61/CHI_fec!H$61)</f>
        <v>0.50275855530336311</v>
      </c>
      <c r="I229" s="324">
        <f>IF(I$61=0,0,I$61/CHI_fec!I$61)</f>
        <v>0.50261300351557403</v>
      </c>
      <c r="J229" s="324">
        <f>IF(J$61=0,0,J$61/CHI_fec!J$61)</f>
        <v>0.50269959617310345</v>
      </c>
      <c r="K229" s="324">
        <f>IF(K$61=0,0,K$61/CHI_fec!K$61)</f>
        <v>0.50301838008478095</v>
      </c>
      <c r="L229" s="324">
        <f>IF(L$61=0,0,L$61/CHI_fec!L$61)</f>
        <v>0.49869705181155799</v>
      </c>
      <c r="M229" s="324">
        <f>IF(M$61=0,0,M$61/CHI_fec!M$61)</f>
        <v>0.53339249532596311</v>
      </c>
      <c r="N229" s="324">
        <f>IF(N$61=0,0,N$61/CHI_fec!N$61)</f>
        <v>0.55420485527252916</v>
      </c>
      <c r="O229" s="324">
        <f>IF(O$61=0,0,O$61/CHI_fec!O$61)</f>
        <v>0.56942616327911044</v>
      </c>
      <c r="P229" s="324">
        <f>IF(P$61=0,0,P$61/CHI_fec!P$61)</f>
        <v>0.58782443202262236</v>
      </c>
      <c r="Q229" s="324">
        <f>IF(Q$61=0,0,Q$61/CHI_fec!Q$61)</f>
        <v>0.59949328387592471</v>
      </c>
      <c r="R229" s="324">
        <f>IF(R$61=0,0,R$61/CHI_fec!R$61)</f>
        <v>0.60517452419516493</v>
      </c>
      <c r="S229" s="324">
        <f>IF(S$61=0,0,S$61/CHI_fec!S$61)</f>
        <v>0.60667323544290352</v>
      </c>
      <c r="T229" s="324">
        <f>IF(T$61=0,0,T$61/CHI_fec!T$61)</f>
        <v>0.60801592689800721</v>
      </c>
      <c r="U229" s="324">
        <f>IF(U$61=0,0,U$61/CHI_fec!U$61)</f>
        <v>0.61129757978364041</v>
      </c>
      <c r="V229" s="324">
        <f>IF(V$61=0,0,V$61/CHI_fec!V$61)</f>
        <v>0.62998509929121371</v>
      </c>
      <c r="W229" s="324">
        <f>IF(W$61=0,0,W$61/CHI_fec!W$61)</f>
        <v>0.63754093308224657</v>
      </c>
      <c r="DA229" s="95"/>
    </row>
    <row r="230" spans="1:105" ht="12" customHeight="1" x14ac:dyDescent="0.25">
      <c r="A230" s="55" t="s">
        <v>92</v>
      </c>
      <c r="B230" s="307">
        <f>IF(B$62=0,0,B$62/CHI_fec!B$62)</f>
        <v>0.42670864874593684</v>
      </c>
      <c r="C230" s="307">
        <f>IF(C$62=0,0,C$62/CHI_fec!C$62)</f>
        <v>0.42670864874593711</v>
      </c>
      <c r="D230" s="307">
        <f>IF(D$62=0,0,D$62/CHI_fec!D$62)</f>
        <v>0.42670864874593684</v>
      </c>
      <c r="E230" s="307">
        <f>IF(E$62=0,0,E$62/CHI_fec!E$62)</f>
        <v>0.42670864874593706</v>
      </c>
      <c r="F230" s="307">
        <f>IF(F$62=0,0,F$62/CHI_fec!F$62)</f>
        <v>0.42670864874593684</v>
      </c>
      <c r="G230" s="307">
        <f>IF(G$62=0,0,G$62/CHI_fec!G$62)</f>
        <v>0.42670864874593689</v>
      </c>
      <c r="H230" s="307">
        <f>IF(H$62=0,0,H$62/CHI_fec!H$62)</f>
        <v>0.42670864874593695</v>
      </c>
      <c r="I230" s="307">
        <f>IF(I$62=0,0,I$62/CHI_fec!I$62)</f>
        <v>0.42670864874593695</v>
      </c>
      <c r="J230" s="307">
        <f>IF(J$62=0,0,J$62/CHI_fec!J$62)</f>
        <v>0.42670864874593717</v>
      </c>
      <c r="K230" s="307">
        <f>IF(K$62=0,0,K$62/CHI_fec!K$62)</f>
        <v>0.426708648745937</v>
      </c>
      <c r="L230" s="307">
        <f>IF(L$62=0,0,L$62/CHI_fec!L$62)</f>
        <v>0.426708648745937</v>
      </c>
      <c r="M230" s="307">
        <f>IF(M$62=0,0,M$62/CHI_fec!M$62)</f>
        <v>0.42670864874593689</v>
      </c>
      <c r="N230" s="307">
        <f>IF(N$62=0,0,N$62/CHI_fec!N$62)</f>
        <v>0.43903778387134318</v>
      </c>
      <c r="O230" s="307">
        <f>IF(O$62=0,0,O$62/CHI_fec!O$62)</f>
        <v>0.45013400548420895</v>
      </c>
      <c r="P230" s="307">
        <f>IF(P$62=0,0,P$62/CHI_fec!P$62)</f>
        <v>0.46012060493578805</v>
      </c>
      <c r="Q230" s="307">
        <f>IF(Q$62=0,0,Q$62/CHI_fec!Q$62)</f>
        <v>0.46910854444220934</v>
      </c>
      <c r="R230" s="307">
        <f>IF(R$62=0,0,R$62/CHI_fec!R$62)</f>
        <v>0.47719768999798817</v>
      </c>
      <c r="S230" s="307">
        <f>IF(S$62=0,0,S$62/CHI_fec!S$62)</f>
        <v>0.48447792099818948</v>
      </c>
      <c r="T230" s="307">
        <f>IF(T$62=0,0,T$62/CHI_fec!T$62)</f>
        <v>0.48724868851250058</v>
      </c>
      <c r="U230" s="307">
        <f>IF(U$62=0,0,U$62/CHI_fec!U$62)</f>
        <v>0.48724868851250042</v>
      </c>
      <c r="V230" s="307">
        <f>IF(V$62=0,0,V$62/CHI_fec!V$62)</f>
        <v>0.49352381966125036</v>
      </c>
      <c r="W230" s="307">
        <f>IF(W$62=0,0,W$62/CHI_fec!W$62)</f>
        <v>0.49917143769512551</v>
      </c>
      <c r="DA230" s="76"/>
    </row>
    <row r="231" spans="1:105" ht="12" customHeight="1" x14ac:dyDescent="0.25">
      <c r="A231" s="202" t="s">
        <v>93</v>
      </c>
      <c r="B231" s="308">
        <f>IF(B$63=0,0,B$63/CHI_fec!B$63)</f>
        <v>0.11350474417787104</v>
      </c>
      <c r="C231" s="308">
        <f>IF(C$63=0,0,C$63/CHI_fec!C$63)</f>
        <v>0.11350474417787104</v>
      </c>
      <c r="D231" s="308">
        <f>IF(D$63=0,0,D$63/CHI_fec!D$63)</f>
        <v>0.11350474417787099</v>
      </c>
      <c r="E231" s="308">
        <f>IF(E$63=0,0,E$63/CHI_fec!E$63)</f>
        <v>0.113504744177871</v>
      </c>
      <c r="F231" s="308">
        <f>IF(F$63=0,0,F$63/CHI_fec!F$63)</f>
        <v>0.11350474417787103</v>
      </c>
      <c r="G231" s="308">
        <f>IF(G$63=0,0,G$63/CHI_fec!G$63)</f>
        <v>0.11350474417787099</v>
      </c>
      <c r="H231" s="308">
        <f>IF(H$63=0,0,H$63/CHI_fec!H$63)</f>
        <v>0.11350474417787106</v>
      </c>
      <c r="I231" s="308">
        <f>IF(I$63=0,0,I$63/CHI_fec!I$63)</f>
        <v>0.11350474417787101</v>
      </c>
      <c r="J231" s="308">
        <f>IF(J$63=0,0,J$63/CHI_fec!J$63)</f>
        <v>0.11350474417787101</v>
      </c>
      <c r="K231" s="308">
        <f>IF(K$63=0,0,K$63/CHI_fec!K$63)</f>
        <v>0.11350474417787097</v>
      </c>
      <c r="L231" s="308">
        <f>IF(L$63=0,0,L$63/CHI_fec!L$63)</f>
        <v>0.11350474417787101</v>
      </c>
      <c r="M231" s="308">
        <f>IF(M$63=0,0,M$63/CHI_fec!M$63)</f>
        <v>0.11350474417787097</v>
      </c>
      <c r="N231" s="308">
        <f>IF(N$63=0,0,N$63/CHI_fec!N$63)</f>
        <v>0.11811526709735629</v>
      </c>
      <c r="O231" s="308">
        <f>IF(O$63=0,0,O$63/CHI_fec!O$63)</f>
        <v>0.12220728496907292</v>
      </c>
      <c r="P231" s="308">
        <f>IF(P$63=0,0,P$63/CHI_fec!P$63)</f>
        <v>0.12676194262742299</v>
      </c>
      <c r="Q231" s="308">
        <f>IF(Q$63=0,0,Q$63/CHI_fec!Q$63)</f>
        <v>0.12960842931857985</v>
      </c>
      <c r="R231" s="308">
        <f>IF(R$63=0,0,R$63/CHI_fec!R$63)</f>
        <v>0.12960842931857988</v>
      </c>
      <c r="S231" s="308">
        <f>IF(S$63=0,0,S$63/CHI_fec!S$63)</f>
        <v>0.12960842931857991</v>
      </c>
      <c r="T231" s="308">
        <f>IF(T$63=0,0,T$63/CHI_fec!T$63)</f>
        <v>0.12960842931857985</v>
      </c>
      <c r="U231" s="308">
        <f>IF(U$63=0,0,U$63/CHI_fec!U$63)</f>
        <v>0.12960842931857988</v>
      </c>
      <c r="V231" s="308">
        <f>IF(V$63=0,0,V$63/CHI_fec!V$63)</f>
        <v>0.13342297254197935</v>
      </c>
      <c r="W231" s="308">
        <f>IF(W$63=0,0,W$63/CHI_fec!W$63)</f>
        <v>0.1365566634185239</v>
      </c>
      <c r="DA231" s="77"/>
    </row>
    <row r="232" spans="1:105" ht="12" customHeight="1" x14ac:dyDescent="0.25">
      <c r="A232" s="202" t="s">
        <v>94</v>
      </c>
      <c r="B232" s="308">
        <f>IF(B$64=0,0,B$64/CHI_fec!B$64)</f>
        <v>0.60364280213886701</v>
      </c>
      <c r="C232" s="308">
        <f>IF(C$64=0,0,C$64/CHI_fec!C$64)</f>
        <v>0.60364280213886712</v>
      </c>
      <c r="D232" s="308">
        <f>IF(D$64=0,0,D$64/CHI_fec!D$64)</f>
        <v>0.60364280213886734</v>
      </c>
      <c r="E232" s="308">
        <f>IF(E$64=0,0,E$64/CHI_fec!E$64)</f>
        <v>0.60364280213886723</v>
      </c>
      <c r="F232" s="308">
        <f>IF(F$64=0,0,F$64/CHI_fec!F$64)</f>
        <v>0.60364280213886701</v>
      </c>
      <c r="G232" s="308">
        <f>IF(G$64=0,0,G$64/CHI_fec!G$64)</f>
        <v>0.60364280213886723</v>
      </c>
      <c r="H232" s="308">
        <f>IF(H$64=0,0,H$64/CHI_fec!H$64)</f>
        <v>0.60364280213886734</v>
      </c>
      <c r="I232" s="308">
        <f>IF(I$64=0,0,I$64/CHI_fec!I$64)</f>
        <v>0.60364280213886723</v>
      </c>
      <c r="J232" s="308">
        <f>IF(J$64=0,0,J$64/CHI_fec!J$64)</f>
        <v>0.60364280213886701</v>
      </c>
      <c r="K232" s="308">
        <f>IF(K$64=0,0,K$64/CHI_fec!K$64)</f>
        <v>0.60364280213886734</v>
      </c>
      <c r="L232" s="308">
        <f>IF(L$64=0,0,L$64/CHI_fec!L$64)</f>
        <v>0.60364280213886723</v>
      </c>
      <c r="M232" s="308">
        <f>IF(M$64=0,0,M$64/CHI_fec!M$64)</f>
        <v>0.60364280213886745</v>
      </c>
      <c r="N232" s="308">
        <f>IF(N$64=0,0,N$64/CHI_fec!N$64)</f>
        <v>0.61989452384071397</v>
      </c>
      <c r="O232" s="308">
        <f>IF(O$64=0,0,O$64/CHI_fec!O$64)</f>
        <v>0.63452107337237518</v>
      </c>
      <c r="P232" s="308">
        <f>IF(P$64=0,0,P$64/CHI_fec!P$64)</f>
        <v>0.64768496795087072</v>
      </c>
      <c r="Q232" s="308">
        <f>IF(Q$64=0,0,Q$64/CHI_fec!Q$64)</f>
        <v>0.65953247307151674</v>
      </c>
      <c r="R232" s="308">
        <f>IF(R$64=0,0,R$64/CHI_fec!R$64)</f>
        <v>0.67019522768009843</v>
      </c>
      <c r="S232" s="308">
        <f>IF(S$64=0,0,S$64/CHI_fec!S$64)</f>
        <v>0.67979170682782153</v>
      </c>
      <c r="T232" s="308">
        <f>IF(T$64=0,0,T$64/CHI_fec!T$64)</f>
        <v>0.68842853806077242</v>
      </c>
      <c r="U232" s="308">
        <f>IF(U$64=0,0,U$64/CHI_fec!U$64)</f>
        <v>0.68928568599811924</v>
      </c>
      <c r="V232" s="308">
        <f>IF(V$64=0,0,V$64/CHI_fec!V$64)</f>
        <v>0.69697311931404082</v>
      </c>
      <c r="W232" s="308">
        <f>IF(W$64=0,0,W$64/CHI_fec!W$64)</f>
        <v>0.70389180929836948</v>
      </c>
      <c r="DA232" s="77"/>
    </row>
    <row r="233" spans="1:105" ht="12" customHeight="1" x14ac:dyDescent="0.25">
      <c r="A233" s="202" t="s">
        <v>95</v>
      </c>
      <c r="B233" s="308">
        <f>IF(B$65=0,0,B$65/CHI_fec!B$65)</f>
        <v>0.44374539184822992</v>
      </c>
      <c r="C233" s="308">
        <f>IF(C$65=0,0,C$65/CHI_fec!C$65)</f>
        <v>0.44374539184822992</v>
      </c>
      <c r="D233" s="308">
        <f>IF(D$65=0,0,D$65/CHI_fec!D$65)</f>
        <v>0.44374539184823003</v>
      </c>
      <c r="E233" s="308">
        <f>IF(E$65=0,0,E$65/CHI_fec!E$65)</f>
        <v>0.44374539184822992</v>
      </c>
      <c r="F233" s="308">
        <f>IF(F$65=0,0,F$65/CHI_fec!F$65)</f>
        <v>0.44374539184822986</v>
      </c>
      <c r="G233" s="308">
        <f>IF(G$65=0,0,G$65/CHI_fec!G$65)</f>
        <v>0.44374539184822992</v>
      </c>
      <c r="H233" s="308">
        <f>IF(H$65=0,0,H$65/CHI_fec!H$65)</f>
        <v>0.44374539184822998</v>
      </c>
      <c r="I233" s="308">
        <f>IF(I$65=0,0,I$65/CHI_fec!I$65)</f>
        <v>0.44374539184822975</v>
      </c>
      <c r="J233" s="308">
        <f>IF(J$65=0,0,J$65/CHI_fec!J$65)</f>
        <v>0.44374539184822986</v>
      </c>
      <c r="K233" s="308">
        <f>IF(K$65=0,0,K$65/CHI_fec!K$65)</f>
        <v>0.44374539184823009</v>
      </c>
      <c r="L233" s="308">
        <f>IF(L$65=0,0,L$65/CHI_fec!L$65)</f>
        <v>0.44374539184823014</v>
      </c>
      <c r="M233" s="308">
        <f>IF(M$65=0,0,M$65/CHI_fec!M$65)</f>
        <v>0.44374539184822998</v>
      </c>
      <c r="N233" s="308">
        <f>IF(N$65=0,0,N$65/CHI_fec!N$65)</f>
        <v>0.46177017411042459</v>
      </c>
      <c r="O233" s="308">
        <f>IF(O$65=0,0,O$65/CHI_fec!O$65)</f>
        <v>0.47776786730895154</v>
      </c>
      <c r="P233" s="308">
        <f>IF(P$65=0,0,P$65/CHI_fec!P$65)</f>
        <v>0.49514329850328503</v>
      </c>
      <c r="Q233" s="308">
        <f>IF(Q$65=0,0,Q$65/CHI_fec!Q$65)</f>
        <v>0.50670254949589755</v>
      </c>
      <c r="R233" s="308">
        <f>IF(R$65=0,0,R$65/CHI_fec!R$65)</f>
        <v>0.50670254949589744</v>
      </c>
      <c r="S233" s="308">
        <f>IF(S$65=0,0,S$65/CHI_fec!S$65)</f>
        <v>0.50670254949589721</v>
      </c>
      <c r="T233" s="308">
        <f>IF(T$65=0,0,T$65/CHI_fec!T$65)</f>
        <v>0.50670254949589744</v>
      </c>
      <c r="U233" s="308">
        <f>IF(U$65=0,0,U$65/CHI_fec!U$65)</f>
        <v>0.50670254949589721</v>
      </c>
      <c r="V233" s="308">
        <f>IF(V$65=0,0,V$65/CHI_fec!V$65)</f>
        <v>0.52118451247153619</v>
      </c>
      <c r="W233" s="308">
        <f>IF(W$65=0,0,W$65/CHI_fec!W$65)</f>
        <v>0.53386658467050774</v>
      </c>
      <c r="DA233" s="77"/>
    </row>
    <row r="234" spans="1:105" ht="12" customHeight="1" x14ac:dyDescent="0.25">
      <c r="A234" s="56" t="s">
        <v>96</v>
      </c>
      <c r="B234" s="309">
        <f>IF(B$66=0,0,B$66/CHI_fec!B$66)</f>
        <v>0.66363146628833936</v>
      </c>
      <c r="C234" s="309">
        <f>IF(C$66=0,0,C$66/CHI_fec!C$66)</f>
        <v>0.64756754117645465</v>
      </c>
      <c r="D234" s="309">
        <f>IF(D$66=0,0,D$66/CHI_fec!D$66)</f>
        <v>0.6553465734682633</v>
      </c>
      <c r="E234" s="309">
        <f>IF(E$66=0,0,E$66/CHI_fec!E$66)</f>
        <v>0.63843060213436176</v>
      </c>
      <c r="F234" s="309">
        <f>IF(F$66=0,0,F$66/CHI_fec!F$66)</f>
        <v>0.66124503914070998</v>
      </c>
      <c r="G234" s="309">
        <f>IF(G$66=0,0,G$66/CHI_fec!G$66)</f>
        <v>0.67470698980777999</v>
      </c>
      <c r="H234" s="309">
        <f>IF(H$66=0,0,H$66/CHI_fec!H$66)</f>
        <v>0.70296718033580019</v>
      </c>
      <c r="I234" s="309">
        <f>IF(I$66=0,0,I$66/CHI_fec!I$66)</f>
        <v>0.69433740455016846</v>
      </c>
      <c r="J234" s="309">
        <f>IF(J$66=0,0,J$66/CHI_fec!J$66)</f>
        <v>0.70628285245603595</v>
      </c>
      <c r="K234" s="309">
        <f>IF(K$66=0,0,K$66/CHI_fec!K$66)</f>
        <v>0.72138464949069958</v>
      </c>
      <c r="L234" s="309">
        <f>IF(L$66=0,0,L$66/CHI_fec!L$66)</f>
        <v>0.73699481045171022</v>
      </c>
      <c r="M234" s="309">
        <f>IF(M$66=0,0,M$66/CHI_fec!M$66)</f>
        <v>0.61443808937382705</v>
      </c>
      <c r="N234" s="309">
        <f>IF(N$66=0,0,N$66/CHI_fec!N$66)</f>
        <v>0.63896275508985212</v>
      </c>
      <c r="O234" s="309">
        <f>IF(O$66=0,0,O$66/CHI_fec!O$66)</f>
        <v>0.66134705823141071</v>
      </c>
      <c r="P234" s="309">
        <f>IF(P$66=0,0,P$66/CHI_fec!P$66)</f>
        <v>0.6938794018313087</v>
      </c>
      <c r="Q234" s="309">
        <f>IF(Q$66=0,0,Q$66/CHI_fec!Q$66)</f>
        <v>0.7097296769989363</v>
      </c>
      <c r="R234" s="309">
        <f>IF(R$66=0,0,R$66/CHI_fec!R$66)</f>
        <v>0.70823209686489907</v>
      </c>
      <c r="S234" s="309">
        <f>IF(S$66=0,0,S$66/CHI_fec!S$66)</f>
        <v>0.71768236695446852</v>
      </c>
      <c r="T234" s="309">
        <f>IF(T$66=0,0,T$66/CHI_fec!T$66)</f>
        <v>0.71726648257049075</v>
      </c>
      <c r="U234" s="309">
        <f>IF(U$66=0,0,U$66/CHI_fec!U$66)</f>
        <v>0.7147636336086064</v>
      </c>
      <c r="V234" s="309">
        <f>IF(V$66=0,0,V$66/CHI_fec!V$66)</f>
        <v>0.75441765624925849</v>
      </c>
      <c r="W234" s="309">
        <f>IF(W$66=0,0,W$66/CHI_fec!W$66)</f>
        <v>0.75983752386615433</v>
      </c>
      <c r="DA234" s="78"/>
    </row>
    <row r="235" spans="1:105" ht="12" customHeight="1" x14ac:dyDescent="0.25">
      <c r="A235" s="203" t="s">
        <v>1053</v>
      </c>
      <c r="B235" s="310">
        <f>IF(B$72=0,0,B$72/CHI_fec!B$72)</f>
        <v>0.6240069290283291</v>
      </c>
      <c r="C235" s="310">
        <f>IF(C$72=0,0,C$72/CHI_fec!C$72)</f>
        <v>0.622539092627307</v>
      </c>
      <c r="D235" s="310">
        <f>IF(D$72=0,0,D$72/CHI_fec!D$72)</f>
        <v>0.61576951959053394</v>
      </c>
      <c r="E235" s="310">
        <f>IF(E$72=0,0,E$72/CHI_fec!E$72)</f>
        <v>0.61955046002736325</v>
      </c>
      <c r="F235" s="310">
        <f>IF(F$72=0,0,F$72/CHI_fec!F$72)</f>
        <v>0.61344570353990113</v>
      </c>
      <c r="G235" s="310">
        <f>IF(G$72=0,0,G$72/CHI_fec!G$72)</f>
        <v>0.61271258393183248</v>
      </c>
      <c r="H235" s="310">
        <f>IF(H$72=0,0,H$72/CHI_fec!H$72)</f>
        <v>0.60613926556500997</v>
      </c>
      <c r="I235" s="310">
        <f>IF(I$72=0,0,I$72/CHI_fec!I$72)</f>
        <v>0.60422920955249304</v>
      </c>
      <c r="J235" s="310">
        <f>IF(J$72=0,0,J$72/CHI_fec!J$72)</f>
        <v>0.60747350490302976</v>
      </c>
      <c r="K235" s="310">
        <f>IF(K$72=0,0,K$72/CHI_fec!K$72)</f>
        <v>0.6100291437873202</v>
      </c>
      <c r="L235" s="310">
        <f>IF(L$72=0,0,L$72/CHI_fec!L$72)</f>
        <v>0.59659790670642154</v>
      </c>
      <c r="M235" s="310">
        <f>IF(M$72=0,0,M$72/CHI_fec!M$72)</f>
        <v>0.63672567650703238</v>
      </c>
      <c r="N235" s="310">
        <f>IF(N$72=0,0,N$72/CHI_fec!N$72)</f>
        <v>0.66122829731195021</v>
      </c>
      <c r="O235" s="310">
        <f>IF(O$72=0,0,O$72/CHI_fec!O$72)</f>
        <v>0.67750693479380475</v>
      </c>
      <c r="P235" s="310">
        <f>IF(P$72=0,0,P$72/CHI_fec!P$72)</f>
        <v>0.70082555377075928</v>
      </c>
      <c r="Q235" s="310">
        <f>IF(Q$72=0,0,Q$72/CHI_fec!Q$72)</f>
        <v>0.71631760827808455</v>
      </c>
      <c r="R235" s="310">
        <f>IF(R$72=0,0,R$72/CHI_fec!R$72)</f>
        <v>0.72323361643209338</v>
      </c>
      <c r="S235" s="310">
        <f>IF(S$72=0,0,S$72/CHI_fec!S$72)</f>
        <v>0.72967956607989048</v>
      </c>
      <c r="T235" s="310">
        <f>IF(T$72=0,0,T$72/CHI_fec!T$72)</f>
        <v>0.73269679531080245</v>
      </c>
      <c r="U235" s="310">
        <f>IF(U$72=0,0,U$72/CHI_fec!U$72)</f>
        <v>0.73564388820829474</v>
      </c>
      <c r="V235" s="310">
        <f>IF(V$72=0,0,V$72/CHI_fec!V$72)</f>
        <v>0.75309147907807406</v>
      </c>
      <c r="W235" s="310">
        <f>IF(W$72=0,0,W$72/CHI_fec!W$72)</f>
        <v>0.76784138530384716</v>
      </c>
      <c r="DA235" s="79"/>
    </row>
    <row r="236" spans="1:105" ht="12" customHeight="1" x14ac:dyDescent="0.25">
      <c r="A236" s="203" t="s">
        <v>1012</v>
      </c>
      <c r="B236" s="310">
        <f>IF(B$85=0,0,B$85/CHI_fec!B$85)</f>
        <v>0.41487899161179087</v>
      </c>
      <c r="C236" s="310">
        <f>IF(C$85=0,0,C$85/CHI_fec!C$85)</f>
        <v>0.41233032819018617</v>
      </c>
      <c r="D236" s="310">
        <f>IF(D$85=0,0,D$85/CHI_fec!D$85)</f>
        <v>0.40803618637669847</v>
      </c>
      <c r="E236" s="310">
        <f>IF(E$85=0,0,E$85/CHI_fec!E$85)</f>
        <v>0.40819579328561789</v>
      </c>
      <c r="F236" s="310">
        <f>IF(F$85=0,0,F$85/CHI_fec!F$85)</f>
        <v>0.40666768957383398</v>
      </c>
      <c r="G236" s="310">
        <f>IF(G$85=0,0,G$85/CHI_fec!G$85)</f>
        <v>0.4085295473369297</v>
      </c>
      <c r="H236" s="310">
        <f>IF(H$85=0,0,H$85/CHI_fec!H$85)</f>
        <v>0.41047956570437633</v>
      </c>
      <c r="I236" s="310">
        <f>IF(I$85=0,0,I$85/CHI_fec!I$85)</f>
        <v>0.40842300211759136</v>
      </c>
      <c r="J236" s="310">
        <f>IF(J$85=0,0,J$85/CHI_fec!J$85)</f>
        <v>0.4149963273163183</v>
      </c>
      <c r="K236" s="310">
        <f>IF(K$85=0,0,K$85/CHI_fec!K$85)</f>
        <v>0.42516384910526478</v>
      </c>
      <c r="L236" s="310">
        <f>IF(L$85=0,0,L$85/CHI_fec!L$85)</f>
        <v>0.43252621363547999</v>
      </c>
      <c r="M236" s="310">
        <f>IF(M$85=0,0,M$85/CHI_fec!M$85)</f>
        <v>0.41084077343785586</v>
      </c>
      <c r="N236" s="310">
        <f>IF(N$85=0,0,N$85/CHI_fec!N$85)</f>
        <v>0.42740936651349404</v>
      </c>
      <c r="O236" s="310">
        <f>IF(O$85=0,0,O$85/CHI_fec!O$85)</f>
        <v>0.43840397758428884</v>
      </c>
      <c r="P236" s="310">
        <f>IF(P$85=0,0,P$85/CHI_fec!P$85)</f>
        <v>0.45741358517766761</v>
      </c>
      <c r="Q236" s="310">
        <f>IF(Q$85=0,0,Q$85/CHI_fec!Q$85)</f>
        <v>0.4660661999334163</v>
      </c>
      <c r="R236" s="310">
        <f>IF(R$85=0,0,R$85/CHI_fec!R$85)</f>
        <v>0.46815275021725705</v>
      </c>
      <c r="S236" s="310">
        <f>IF(S$85=0,0,S$85/CHI_fec!S$85)</f>
        <v>0.46873955622963825</v>
      </c>
      <c r="T236" s="310">
        <f>IF(T$85=0,0,T$85/CHI_fec!T$85)</f>
        <v>0.46911166558868539</v>
      </c>
      <c r="U236" s="310">
        <f>IF(U$85=0,0,U$85/CHI_fec!U$85)</f>
        <v>0.47037344393831509</v>
      </c>
      <c r="V236" s="310">
        <f>IF(V$85=0,0,V$85/CHI_fec!V$85)</f>
        <v>0.49763350581761617</v>
      </c>
      <c r="W236" s="310">
        <f>IF(W$85=0,0,W$85/CHI_fec!W$85)</f>
        <v>0.49632328656389163</v>
      </c>
      <c r="DA236" s="79"/>
    </row>
    <row r="237" spans="1:105" ht="12" customHeight="1" x14ac:dyDescent="0.25">
      <c r="A237" s="203" t="s">
        <v>1023</v>
      </c>
      <c r="B237" s="310">
        <f>IF(B$93=0,0,B$93/CHI_fec!B$93)</f>
        <v>0.63142473205604188</v>
      </c>
      <c r="C237" s="310">
        <f>IF(C$93=0,0,C$93/CHI_fec!C$93)</f>
        <v>0.60306912447910943</v>
      </c>
      <c r="D237" s="310">
        <f>IF(D$93=0,0,D$93/CHI_fec!D$93)</f>
        <v>0.61537271772241808</v>
      </c>
      <c r="E237" s="310">
        <f>IF(E$93=0,0,E$93/CHI_fec!E$93)</f>
        <v>0.58815721004118915</v>
      </c>
      <c r="F237" s="310">
        <f>IF(F$93=0,0,F$93/CHI_fec!F$93)</f>
        <v>0.62601623433019971</v>
      </c>
      <c r="G237" s="310">
        <f>IF(G$93=0,0,G$93/CHI_fec!G$93)</f>
        <v>0.64980686464194404</v>
      </c>
      <c r="H237" s="310">
        <f>IF(H$93=0,0,H$93/CHI_fec!H$93)</f>
        <v>0.70148596758808801</v>
      </c>
      <c r="I237" s="310">
        <f>IF(I$93=0,0,I$93/CHI_fec!I$93)</f>
        <v>0.68439630222994474</v>
      </c>
      <c r="J237" s="310">
        <f>IF(J$93=0,0,J$93/CHI_fec!J$93)</f>
        <v>0.70925509509378015</v>
      </c>
      <c r="K237" s="310">
        <f>IF(K$93=0,0,K$93/CHI_fec!K$93)</f>
        <v>0.74147708056897266</v>
      </c>
      <c r="L237" s="310">
        <f>IF(L$93=0,0,L$93/CHI_fec!L$93)</f>
        <v>0.77524448894891118</v>
      </c>
      <c r="M237" s="310">
        <f>IF(M$93=0,0,M$93/CHI_fec!M$93)</f>
        <v>0.55153029150718236</v>
      </c>
      <c r="N237" s="310">
        <f>IF(N$93=0,0,N$93/CHI_fec!N$93)</f>
        <v>0.57291715620174077</v>
      </c>
      <c r="O237" s="310">
        <f>IF(O$93=0,0,O$93/CHI_fec!O$93)</f>
        <v>0.5918338036447689</v>
      </c>
      <c r="P237" s="310">
        <f>IF(P$93=0,0,P$93/CHI_fec!P$93)</f>
        <v>0.6233577685612316</v>
      </c>
      <c r="Q237" s="310">
        <f>IF(Q$93=0,0,Q$93/CHI_fec!Q$93)</f>
        <v>0.64051893688071482</v>
      </c>
      <c r="R237" s="310">
        <f>IF(R$93=0,0,R$93/CHI_fec!R$93)</f>
        <v>0.63945213856344307</v>
      </c>
      <c r="S237" s="310">
        <f>IF(S$93=0,0,S$93/CHI_fec!S$93)</f>
        <v>0.65520317347609858</v>
      </c>
      <c r="T237" s="310">
        <f>IF(T$93=0,0,T$93/CHI_fec!T$93)</f>
        <v>0.65558124852260891</v>
      </c>
      <c r="U237" s="310">
        <f>IF(U$93=0,0,U$93/CHI_fec!U$93)</f>
        <v>0.65180284448549841</v>
      </c>
      <c r="V237" s="310">
        <f>IF(V$93=0,0,V$93/CHI_fec!V$93)</f>
        <v>0.68466587056207129</v>
      </c>
      <c r="W237" s="310">
        <f>IF(W$93=0,0,W$93/CHI_fec!W$93)</f>
        <v>0.6959789715145055</v>
      </c>
      <c r="DA237" s="79"/>
    </row>
    <row r="238" spans="1:105" ht="12" customHeight="1" x14ac:dyDescent="0.25">
      <c r="A238" s="41" t="s">
        <v>1040</v>
      </c>
      <c r="B238" s="311">
        <f>IF(B$107=0,0,B$107/CHI_fec!B$107)</f>
        <v>0.61370278406873735</v>
      </c>
      <c r="C238" s="311">
        <f>IF(C$107=0,0,C$107/CHI_fec!C$107)</f>
        <v>0.61370278406873746</v>
      </c>
      <c r="D238" s="311">
        <f>IF(D$107=0,0,D$107/CHI_fec!D$107)</f>
        <v>0.61370278406873746</v>
      </c>
      <c r="E238" s="311">
        <f>IF(E$107=0,0,E$107/CHI_fec!E$107)</f>
        <v>0.61370278406873746</v>
      </c>
      <c r="F238" s="311">
        <f>IF(F$107=0,0,F$107/CHI_fec!F$107)</f>
        <v>0.61370278406873746</v>
      </c>
      <c r="G238" s="311">
        <f>IF(G$107=0,0,G$107/CHI_fec!G$107)</f>
        <v>0.61370278406873724</v>
      </c>
      <c r="H238" s="311">
        <f>IF(H$107=0,0,H$107/CHI_fec!H$107)</f>
        <v>0.61370278406873735</v>
      </c>
      <c r="I238" s="311">
        <f>IF(I$107=0,0,I$107/CHI_fec!I$107)</f>
        <v>0.61370278406873757</v>
      </c>
      <c r="J238" s="311">
        <f>IF(J$107=0,0,J$107/CHI_fec!J$107)</f>
        <v>0.61370278406873746</v>
      </c>
      <c r="K238" s="311">
        <f>IF(K$107=0,0,K$107/CHI_fec!K$107)</f>
        <v>0.61370278406873735</v>
      </c>
      <c r="L238" s="311">
        <f>IF(L$107=0,0,L$107/CHI_fec!L$107)</f>
        <v>0.61370278406873757</v>
      </c>
      <c r="M238" s="311">
        <f>IF(M$107=0,0,M$107/CHI_fec!M$107)</f>
        <v>0.61370278406873757</v>
      </c>
      <c r="N238" s="311">
        <f>IF(N$107=0,0,N$107/CHI_fec!N$107)</f>
        <v>0.63142000566186374</v>
      </c>
      <c r="O238" s="311">
        <f>IF(O$107=0,0,O$107/CHI_fec!O$107)</f>
        <v>0.64736550509567747</v>
      </c>
      <c r="P238" s="311">
        <f>IF(P$107=0,0,P$107/CHI_fec!P$107)</f>
        <v>0.66171645458610973</v>
      </c>
      <c r="Q238" s="311">
        <f>IF(Q$107=0,0,Q$107/CHI_fec!Q$107)</f>
        <v>0.67463230912749828</v>
      </c>
      <c r="R238" s="311">
        <f>IF(R$107=0,0,R$107/CHI_fec!R$107)</f>
        <v>0.68625657821474872</v>
      </c>
      <c r="S238" s="311">
        <f>IF(S$107=0,0,S$107/CHI_fec!S$107)</f>
        <v>0.69671842039327381</v>
      </c>
      <c r="T238" s="311">
        <f>IF(T$107=0,0,T$107/CHI_fec!T$107)</f>
        <v>0.7007729455514341</v>
      </c>
      <c r="U238" s="311">
        <f>IF(U$107=0,0,U$107/CHI_fec!U$107)</f>
        <v>0.70077294555143399</v>
      </c>
      <c r="V238" s="311">
        <f>IF(V$107=0,0,V$107/CHI_fec!V$107)</f>
        <v>0.70978315099629063</v>
      </c>
      <c r="W238" s="311">
        <f>IF(W$107=0,0,W$107/CHI_fec!W$107)</f>
        <v>0.71789233589666168</v>
      </c>
      <c r="DA238" s="82"/>
    </row>
    <row r="239" spans="1:105" ht="12" customHeight="1" x14ac:dyDescent="0.25">
      <c r="A239" s="201"/>
      <c r="B239" s="201"/>
      <c r="C239" s="201"/>
      <c r="D239" s="201"/>
      <c r="E239" s="201"/>
      <c r="F239" s="201"/>
      <c r="G239" s="201"/>
      <c r="H239" s="201"/>
      <c r="I239" s="201"/>
      <c r="J239" s="201"/>
      <c r="K239" s="201"/>
      <c r="L239" s="201"/>
      <c r="M239" s="201"/>
      <c r="N239" s="201"/>
      <c r="O239" s="201"/>
      <c r="P239" s="201"/>
      <c r="Q239" s="201"/>
      <c r="R239" s="201"/>
      <c r="S239" s="201"/>
      <c r="T239" s="201"/>
      <c r="U239" s="201"/>
      <c r="V239" s="201"/>
      <c r="W239" s="201"/>
      <c r="DA239" s="173"/>
    </row>
    <row r="240" spans="1:105" ht="12" customHeight="1" x14ac:dyDescent="0.25">
      <c r="A240" s="35" t="s">
        <v>48</v>
      </c>
      <c r="B240" s="324">
        <f>IF(B$110=0,0,B$110/CHI_fec!B$110)</f>
        <v>0.54820076431778486</v>
      </c>
      <c r="C240" s="324">
        <f>IF(C$110=0,0,C$110/CHI_fec!C$110)</f>
        <v>0.54505037150806135</v>
      </c>
      <c r="D240" s="324">
        <f>IF(D$110=0,0,D$110/CHI_fec!D$110)</f>
        <v>0.5426712245623404</v>
      </c>
      <c r="E240" s="324">
        <f>IF(E$110=0,0,E$110/CHI_fec!E$110)</f>
        <v>0.54082340348145908</v>
      </c>
      <c r="F240" s="324">
        <f>IF(F$110=0,0,F$110/CHI_fec!F$110)</f>
        <v>0.54200996726245887</v>
      </c>
      <c r="G240" s="324">
        <f>IF(G$110=0,0,G$110/CHI_fec!G$110)</f>
        <v>0.54464712191542952</v>
      </c>
      <c r="H240" s="324">
        <f>IF(H$110=0,0,H$110/CHI_fec!H$110)</f>
        <v>0.55581315346777238</v>
      </c>
      <c r="I240" s="324">
        <f>IF(I$110=0,0,I$110/CHI_fec!I$110)</f>
        <v>0.55275031404292407</v>
      </c>
      <c r="J240" s="324">
        <f>IF(J$110=0,0,J$110/CHI_fec!J$110)</f>
        <v>0.55762215653630576</v>
      </c>
      <c r="K240" s="324">
        <f>IF(K$110=0,0,K$110/CHI_fec!K$110)</f>
        <v>0.56411812498674396</v>
      </c>
      <c r="L240" s="324">
        <f>IF(L$110=0,0,L$110/CHI_fec!L$110)</f>
        <v>0.56752406071059669</v>
      </c>
      <c r="M240" s="324">
        <f>IF(M$110=0,0,M$110/CHI_fec!M$110)</f>
        <v>0.55462823290552232</v>
      </c>
      <c r="N240" s="324">
        <f>IF(N$110=0,0,N$110/CHI_fec!N$110)</f>
        <v>0.57134320812639228</v>
      </c>
      <c r="O240" s="324">
        <f>IF(O$110=0,0,O$110/CHI_fec!O$110)</f>
        <v>0.56956069654888974</v>
      </c>
      <c r="P240" s="324">
        <f>IF(P$110=0,0,P$110/CHI_fec!P$110)</f>
        <v>0.59677820601628606</v>
      </c>
      <c r="Q240" s="324">
        <f>IF(Q$110=0,0,Q$110/CHI_fec!Q$110)</f>
        <v>0.61421794602697388</v>
      </c>
      <c r="R240" s="324">
        <f>IF(R$110=0,0,R$110/CHI_fec!R$110)</f>
        <v>0.62178984476269006</v>
      </c>
      <c r="S240" s="324">
        <f>IF(S$110=0,0,S$110/CHI_fec!S$110)</f>
        <v>0.62658914480739514</v>
      </c>
      <c r="T240" s="324">
        <f>IF(T$110=0,0,T$110/CHI_fec!T$110)</f>
        <v>0.6327375014755735</v>
      </c>
      <c r="U240" s="324">
        <f>IF(U$110=0,0,U$110/CHI_fec!U$110)</f>
        <v>0.63815602998737608</v>
      </c>
      <c r="V240" s="324">
        <f>IF(V$110=0,0,V$110/CHI_fec!V$110)</f>
        <v>0.63692308417377774</v>
      </c>
      <c r="W240" s="324">
        <f>IF(W$110=0,0,W$110/CHI_fec!W$110)</f>
        <v>0.63871358057975192</v>
      </c>
      <c r="DA240" s="95"/>
    </row>
    <row r="241" spans="1:105" ht="12" customHeight="1" x14ac:dyDescent="0.25">
      <c r="A241" s="55" t="s">
        <v>92</v>
      </c>
      <c r="B241" s="307">
        <f>IF(B$111=0,0,B$111/CHI_fec!B$111)</f>
        <v>0.4244539766793895</v>
      </c>
      <c r="C241" s="307">
        <f>IF(C$111=0,0,C$111/CHI_fec!C$111)</f>
        <v>0.42445397667938933</v>
      </c>
      <c r="D241" s="307">
        <f>IF(D$111=0,0,D$111/CHI_fec!D$111)</f>
        <v>0.42445397667938956</v>
      </c>
      <c r="E241" s="307">
        <f>IF(E$111=0,0,E$111/CHI_fec!E$111)</f>
        <v>0.42445397667938967</v>
      </c>
      <c r="F241" s="307">
        <f>IF(F$111=0,0,F$111/CHI_fec!F$111)</f>
        <v>0.42445397667938939</v>
      </c>
      <c r="G241" s="307">
        <f>IF(G$111=0,0,G$111/CHI_fec!G$111)</f>
        <v>0.42445397667938956</v>
      </c>
      <c r="H241" s="307">
        <f>IF(H$111=0,0,H$111/CHI_fec!H$111)</f>
        <v>0.42947546940942766</v>
      </c>
      <c r="I241" s="307">
        <f>IF(I$111=0,0,I$111/CHI_fec!I$111)</f>
        <v>0.42947546940942777</v>
      </c>
      <c r="J241" s="307">
        <f>IF(J$111=0,0,J$111/CHI_fec!J$111)</f>
        <v>0.4294754694094276</v>
      </c>
      <c r="K241" s="307">
        <f>IF(K$111=0,0,K$111/CHI_fec!K$111)</f>
        <v>0.42947546940942766</v>
      </c>
      <c r="L241" s="307">
        <f>IF(L$111=0,0,L$111/CHI_fec!L$111)</f>
        <v>0.42947546940942771</v>
      </c>
      <c r="M241" s="307">
        <f>IF(M$111=0,0,M$111/CHI_fec!M$111)</f>
        <v>0.42947546940942771</v>
      </c>
      <c r="N241" s="307">
        <f>IF(N$111=0,0,N$111/CHI_fec!N$111)</f>
        <v>0.44152792246848505</v>
      </c>
      <c r="O241" s="307">
        <f>IF(O$111=0,0,O$111/CHI_fec!O$111)</f>
        <v>0.44265435666012137</v>
      </c>
      <c r="P241" s="307">
        <f>IF(P$111=0,0,P$111/CHI_fec!P$111)</f>
        <v>0.45338892099410927</v>
      </c>
      <c r="Q241" s="307">
        <f>IF(Q$111=0,0,Q$111/CHI_fec!Q$111)</f>
        <v>0.46305002889469826</v>
      </c>
      <c r="R241" s="307">
        <f>IF(R$111=0,0,R$111/CHI_fec!R$111)</f>
        <v>0.47174502600522844</v>
      </c>
      <c r="S241" s="307">
        <f>IF(S$111=0,0,S$111/CHI_fec!S$111)</f>
        <v>0.47957052340470568</v>
      </c>
      <c r="T241" s="307">
        <f>IF(T$111=0,0,T$111/CHI_fec!T$111)</f>
        <v>0.48654274185417518</v>
      </c>
      <c r="U241" s="307">
        <f>IF(U$111=0,0,U$111/CHI_fec!U$111)</f>
        <v>0.48654274185417529</v>
      </c>
      <c r="V241" s="307">
        <f>IF(V$111=0,0,V$111/CHI_fec!V$111)</f>
        <v>0.48654274185417556</v>
      </c>
      <c r="W241" s="307">
        <f>IF(W$111=0,0,W$111/CHI_fec!W$111)</f>
        <v>0.48654274185417551</v>
      </c>
      <c r="DA241" s="76"/>
    </row>
    <row r="242" spans="1:105" ht="12" customHeight="1" x14ac:dyDescent="0.25">
      <c r="A242" s="202" t="s">
        <v>93</v>
      </c>
      <c r="B242" s="308">
        <f>IF(B$112=0,0,B$112/CHI_fec!B$112)</f>
        <v>0.11438750965086869</v>
      </c>
      <c r="C242" s="308">
        <f>IF(C$112=0,0,C$112/CHI_fec!C$112)</f>
        <v>0.11438750965086869</v>
      </c>
      <c r="D242" s="308">
        <f>IF(D$112=0,0,D$112/CHI_fec!D$112)</f>
        <v>0.11438750965086865</v>
      </c>
      <c r="E242" s="308">
        <f>IF(E$112=0,0,E$112/CHI_fec!E$112)</f>
        <v>0.11438750965086866</v>
      </c>
      <c r="F242" s="308">
        <f>IF(F$112=0,0,F$112/CHI_fec!F$112)</f>
        <v>0.11438750965086868</v>
      </c>
      <c r="G242" s="308">
        <f>IF(G$112=0,0,G$112/CHI_fec!G$112)</f>
        <v>0.11438750965086862</v>
      </c>
      <c r="H242" s="308">
        <f>IF(H$112=0,0,H$112/CHI_fec!H$112)</f>
        <v>0.11574076837779271</v>
      </c>
      <c r="I242" s="308">
        <f>IF(I$112=0,0,I$112/CHI_fec!I$112)</f>
        <v>0.11574076837779274</v>
      </c>
      <c r="J242" s="308">
        <f>IF(J$112=0,0,J$112/CHI_fec!J$112)</f>
        <v>0.11574076837779275</v>
      </c>
      <c r="K242" s="308">
        <f>IF(K$112=0,0,K$112/CHI_fec!K$112)</f>
        <v>0.11574076837779278</v>
      </c>
      <c r="L242" s="308">
        <f>IF(L$112=0,0,L$112/CHI_fec!L$112)</f>
        <v>0.11574076837779271</v>
      </c>
      <c r="M242" s="308">
        <f>IF(M$112=0,0,M$112/CHI_fec!M$112)</f>
        <v>0.11574076837779278</v>
      </c>
      <c r="N242" s="308">
        <f>IF(N$112=0,0,N$112/CHI_fec!N$112)</f>
        <v>0.11929239040374234</v>
      </c>
      <c r="O242" s="308">
        <f>IF(O$112=0,0,O$112/CHI_fec!O$112)</f>
        <v>0.11929239040374237</v>
      </c>
      <c r="P242" s="308">
        <f>IF(P$112=0,0,P$112/CHI_fec!P$112)</f>
        <v>0.12413853751862562</v>
      </c>
      <c r="Q242" s="308">
        <f>IF(Q$112=0,0,Q$112/CHI_fec!Q$112)</f>
        <v>0.12850006992202037</v>
      </c>
      <c r="R242" s="308">
        <f>IF(R$112=0,0,R$112/CHI_fec!R$112)</f>
        <v>0.13112001686214156</v>
      </c>
      <c r="S242" s="308">
        <f>IF(S$112=0,0,S$112/CHI_fec!S$112)</f>
        <v>0.13112001686214156</v>
      </c>
      <c r="T242" s="308">
        <f>IF(T$112=0,0,T$112/CHI_fec!T$112)</f>
        <v>0.13112001686214156</v>
      </c>
      <c r="U242" s="308">
        <f>IF(U$112=0,0,U$112/CHI_fec!U$112)</f>
        <v>0.13112001686214159</v>
      </c>
      <c r="V242" s="308">
        <f>IF(V$112=0,0,V$112/CHI_fec!V$112)</f>
        <v>0.13112001686214153</v>
      </c>
      <c r="W242" s="308">
        <f>IF(W$112=0,0,W$112/CHI_fec!W$112)</f>
        <v>0.13112001686214159</v>
      </c>
      <c r="DA242" s="77"/>
    </row>
    <row r="243" spans="1:105" ht="12" customHeight="1" x14ac:dyDescent="0.25">
      <c r="A243" s="202" t="s">
        <v>94</v>
      </c>
      <c r="B243" s="308">
        <f>IF(B$113=0,0,B$113/CHI_fec!B$113)</f>
        <v>0.60010349304986976</v>
      </c>
      <c r="C243" s="308">
        <f>IF(C$113=0,0,C$113/CHI_fec!C$113)</f>
        <v>0.60010349304986965</v>
      </c>
      <c r="D243" s="308">
        <f>IF(D$113=0,0,D$113/CHI_fec!D$113)</f>
        <v>0.60010349304986932</v>
      </c>
      <c r="E243" s="308">
        <f>IF(E$113=0,0,E$113/CHI_fec!E$113)</f>
        <v>0.60010349304986943</v>
      </c>
      <c r="F243" s="308">
        <f>IF(F$113=0,0,F$113/CHI_fec!F$113)</f>
        <v>0.60010349304986932</v>
      </c>
      <c r="G243" s="308">
        <f>IF(G$113=0,0,G$113/CHI_fec!G$113)</f>
        <v>0.60010349304986943</v>
      </c>
      <c r="H243" s="308">
        <f>IF(H$113=0,0,H$113/CHI_fec!H$113)</f>
        <v>0.6072030032280874</v>
      </c>
      <c r="I243" s="308">
        <f>IF(I$113=0,0,I$113/CHI_fec!I$113)</f>
        <v>0.60720300322808762</v>
      </c>
      <c r="J243" s="308">
        <f>IF(J$113=0,0,J$113/CHI_fec!J$113)</f>
        <v>0.60720300322808762</v>
      </c>
      <c r="K243" s="308">
        <f>IF(K$113=0,0,K$113/CHI_fec!K$113)</f>
        <v>0.60720300322808751</v>
      </c>
      <c r="L243" s="308">
        <f>IF(L$113=0,0,L$113/CHI_fec!L$113)</f>
        <v>0.60720300322808762</v>
      </c>
      <c r="M243" s="308">
        <f>IF(M$113=0,0,M$113/CHI_fec!M$113)</f>
        <v>0.60720300322808762</v>
      </c>
      <c r="N243" s="308">
        <f>IF(N$113=0,0,N$113/CHI_fec!N$113)</f>
        <v>0.62309870482101193</v>
      </c>
      <c r="O243" s="308">
        <f>IF(O$113=0,0,O$113/CHI_fec!O$113)</f>
        <v>0.6258356388215226</v>
      </c>
      <c r="P243" s="308">
        <f>IF(P$113=0,0,P$113/CHI_fec!P$113)</f>
        <v>0.63986807685510383</v>
      </c>
      <c r="Q243" s="308">
        <f>IF(Q$113=0,0,Q$113/CHI_fec!Q$113)</f>
        <v>0.6524972710853264</v>
      </c>
      <c r="R243" s="308">
        <f>IF(R$113=0,0,R$113/CHI_fec!R$113)</f>
        <v>0.66386354589252683</v>
      </c>
      <c r="S243" s="308">
        <f>IF(S$113=0,0,S$113/CHI_fec!S$113)</f>
        <v>0.67409319321900696</v>
      </c>
      <c r="T243" s="308">
        <f>IF(T$113=0,0,T$113/CHI_fec!T$113)</f>
        <v>0.68329987581283924</v>
      </c>
      <c r="U243" s="308">
        <f>IF(U$113=0,0,U$113/CHI_fec!U$113)</f>
        <v>0.68788611945387679</v>
      </c>
      <c r="V243" s="308">
        <f>IF(V$113=0,0,V$113/CHI_fec!V$113)</f>
        <v>0.68788611945387712</v>
      </c>
      <c r="W243" s="308">
        <f>IF(W$113=0,0,W$113/CHI_fec!W$113)</f>
        <v>0.6878861194538769</v>
      </c>
      <c r="DA243" s="77"/>
    </row>
    <row r="244" spans="1:105" ht="12" customHeight="1" x14ac:dyDescent="0.25">
      <c r="A244" s="202" t="s">
        <v>95</v>
      </c>
      <c r="B244" s="308">
        <f>IF(B$114=0,0,B$114/CHI_fec!B$114)</f>
        <v>0.45196770951017012</v>
      </c>
      <c r="C244" s="308">
        <f>IF(C$114=0,0,C$114/CHI_fec!C$114)</f>
        <v>0.45196770951017007</v>
      </c>
      <c r="D244" s="308">
        <f>IF(D$114=0,0,D$114/CHI_fec!D$114)</f>
        <v>0.45196770951017012</v>
      </c>
      <c r="E244" s="308">
        <f>IF(E$114=0,0,E$114/CHI_fec!E$114)</f>
        <v>0.45196770951016985</v>
      </c>
      <c r="F244" s="308">
        <f>IF(F$114=0,0,F$114/CHI_fec!F$114)</f>
        <v>0.45196770951017012</v>
      </c>
      <c r="G244" s="308">
        <f>IF(G$114=0,0,G$114/CHI_fec!G$114)</f>
        <v>0.45196770951017001</v>
      </c>
      <c r="H244" s="308">
        <f>IF(H$114=0,0,H$114/CHI_fec!H$114)</f>
        <v>0.45731470280558606</v>
      </c>
      <c r="I244" s="308">
        <f>IF(I$114=0,0,I$114/CHI_fec!I$114)</f>
        <v>0.45731470280558617</v>
      </c>
      <c r="J244" s="308">
        <f>IF(J$114=0,0,J$114/CHI_fec!J$114)</f>
        <v>0.45731470280558612</v>
      </c>
      <c r="K244" s="308">
        <f>IF(K$114=0,0,K$114/CHI_fec!K$114)</f>
        <v>0.45731470280558606</v>
      </c>
      <c r="L244" s="308">
        <f>IF(L$114=0,0,L$114/CHI_fec!L$114)</f>
        <v>0.45731470280558584</v>
      </c>
      <c r="M244" s="308">
        <f>IF(M$114=0,0,M$114/CHI_fec!M$114)</f>
        <v>0.45731470280558578</v>
      </c>
      <c r="N244" s="308">
        <f>IF(N$114=0,0,N$114/CHI_fec!N$114)</f>
        <v>0.47134786496650521</v>
      </c>
      <c r="O244" s="308">
        <f>IF(O$114=0,0,O$114/CHI_fec!O$114)</f>
        <v>0.4713478649665051</v>
      </c>
      <c r="P244" s="308">
        <f>IF(P$114=0,0,P$114/CHI_fec!P$114)</f>
        <v>0.48936529639508292</v>
      </c>
      <c r="Q244" s="308">
        <f>IF(Q$114=0,0,Q$114/CHI_fec!Q$114)</f>
        <v>0.50558098468080337</v>
      </c>
      <c r="R244" s="308">
        <f>IF(R$114=0,0,R$114/CHI_fec!R$114)</f>
        <v>0.51808116002346205</v>
      </c>
      <c r="S244" s="308">
        <f>IF(S$114=0,0,S$114/CHI_fec!S$114)</f>
        <v>0.51808116002346216</v>
      </c>
      <c r="T244" s="308">
        <f>IF(T$114=0,0,T$114/CHI_fec!T$114)</f>
        <v>0.51808116002346227</v>
      </c>
      <c r="U244" s="308">
        <f>IF(U$114=0,0,U$114/CHI_fec!U$114)</f>
        <v>0.51808116002346194</v>
      </c>
      <c r="V244" s="308">
        <f>IF(V$114=0,0,V$114/CHI_fec!V$114)</f>
        <v>0.51808116002346205</v>
      </c>
      <c r="W244" s="308">
        <f>IF(W$114=0,0,W$114/CHI_fec!W$114)</f>
        <v>0.51808116002346194</v>
      </c>
      <c r="DA244" s="77"/>
    </row>
    <row r="245" spans="1:105" ht="12" customHeight="1" x14ac:dyDescent="0.25">
      <c r="A245" s="56" t="s">
        <v>96</v>
      </c>
      <c r="B245" s="309">
        <f>IF(B$115=0,0,B$115/CHI_fec!B$115)</f>
        <v>0.65976136691563725</v>
      </c>
      <c r="C245" s="309">
        <f>IF(C$115=0,0,C$115/CHI_fec!C$115)</f>
        <v>0.64379112178979392</v>
      </c>
      <c r="D245" s="309">
        <f>IF(D$115=0,0,D$115/CHI_fec!D$115)</f>
        <v>0.65152478910190792</v>
      </c>
      <c r="E245" s="309">
        <f>IF(E$115=0,0,E$115/CHI_fec!E$115)</f>
        <v>0.63470746663168121</v>
      </c>
      <c r="F245" s="309">
        <f>IF(F$115=0,0,F$115/CHI_fec!F$115)</f>
        <v>0.65738885669430802</v>
      </c>
      <c r="G245" s="309">
        <f>IF(G$115=0,0,G$115/CHI_fec!G$115)</f>
        <v>0.670772301308729</v>
      </c>
      <c r="H245" s="309">
        <f>IF(H$115=0,0,H$115/CHI_fec!H$115)</f>
        <v>0.70713562453134693</v>
      </c>
      <c r="I245" s="309">
        <f>IF(I$115=0,0,I$115/CHI_fec!I$115)</f>
        <v>0.69845467603127132</v>
      </c>
      <c r="J245" s="309">
        <f>IF(J$115=0,0,J$115/CHI_fec!J$115)</f>
        <v>0.71047095787416947</v>
      </c>
      <c r="K245" s="309">
        <f>IF(K$115=0,0,K$115/CHI_fec!K$115)</f>
        <v>0.72566230531737574</v>
      </c>
      <c r="L245" s="309">
        <f>IF(L$115=0,0,L$115/CHI_fec!L$115)</f>
        <v>0.74136503117568164</v>
      </c>
      <c r="M245" s="309">
        <f>IF(M$115=0,0,M$115/CHI_fec!M$115)</f>
        <v>0.61808157509950412</v>
      </c>
      <c r="N245" s="309">
        <f>IF(N$115=0,0,N$115/CHI_fec!N$115)</f>
        <v>0.63661602900797565</v>
      </c>
      <c r="O245" s="309">
        <f>IF(O$115=0,0,O$115/CHI_fec!O$115)</f>
        <v>0.6368547495617376</v>
      </c>
      <c r="P245" s="309">
        <f>IF(P$115=0,0,P$115/CHI_fec!P$115)</f>
        <v>0.6850249826192859</v>
      </c>
      <c r="Q245" s="309">
        <f>IF(Q$115=0,0,Q$115/CHI_fec!Q$115)</f>
        <v>0.69850833585931948</v>
      </c>
      <c r="R245" s="309">
        <f>IF(R$115=0,0,R$115/CHI_fec!R$115)</f>
        <v>0.70681649204730224</v>
      </c>
      <c r="S245" s="309">
        <f>IF(S$115=0,0,S$115/CHI_fec!S$115)</f>
        <v>0.71624787306374749</v>
      </c>
      <c r="T245" s="309">
        <f>IF(T$115=0,0,T$115/CHI_fec!T$115)</f>
        <v>0.71583281994389925</v>
      </c>
      <c r="U245" s="309">
        <f>IF(U$115=0,0,U$115/CHI_fec!U$115)</f>
        <v>0.71333497364295628</v>
      </c>
      <c r="V245" s="309">
        <f>IF(V$115=0,0,V$115/CHI_fec!V$115)</f>
        <v>0.71460041498341853</v>
      </c>
      <c r="W245" s="309">
        <f>IF(W$115=0,0,W$115/CHI_fec!W$115)</f>
        <v>0.71973422861583614</v>
      </c>
      <c r="DA245" s="78"/>
    </row>
    <row r="246" spans="1:105" ht="12" customHeight="1" x14ac:dyDescent="0.25">
      <c r="A246" s="203" t="s">
        <v>1053</v>
      </c>
      <c r="B246" s="310">
        <f>IF(B$121=0,0,B$121/CHI_fec!B$121)</f>
        <v>0.63797962795603524</v>
      </c>
      <c r="C246" s="310">
        <f>IF(C$121=0,0,C$121/CHI_fec!C$121)</f>
        <v>0.63648538803673571</v>
      </c>
      <c r="D246" s="310">
        <f>IF(D$121=0,0,D$121/CHI_fec!D$121)</f>
        <v>0.62956384067264459</v>
      </c>
      <c r="E246" s="310">
        <f>IF(E$121=0,0,E$121/CHI_fec!E$121)</f>
        <v>0.63343178014591484</v>
      </c>
      <c r="F246" s="310">
        <f>IF(F$121=0,0,F$121/CHI_fec!F$121)</f>
        <v>0.62718592518978</v>
      </c>
      <c r="G246" s="310">
        <f>IF(G$121=0,0,G$121/CHI_fec!G$121)</f>
        <v>0.6264327617270149</v>
      </c>
      <c r="H246" s="310">
        <f>IF(H$121=0,0,H$121/CHI_fec!H$121)</f>
        <v>0.62703879215364633</v>
      </c>
      <c r="I246" s="310">
        <f>IF(I$121=0,0,I$121/CHI_fec!I$121)</f>
        <v>0.62506667035892638</v>
      </c>
      <c r="J246" s="310">
        <f>IF(J$121=0,0,J$121/CHI_fec!J$121)</f>
        <v>0.62841530819632974</v>
      </c>
      <c r="K246" s="310">
        <f>IF(K$121=0,0,K$121/CHI_fec!K$121)</f>
        <v>0.63104955969822618</v>
      </c>
      <c r="L246" s="310">
        <f>IF(L$121=0,0,L$121/CHI_fec!L$121)</f>
        <v>0.61715682824350104</v>
      </c>
      <c r="M246" s="310">
        <f>IF(M$121=0,0,M$121/CHI_fec!M$121)</f>
        <v>0.65866495988677387</v>
      </c>
      <c r="N246" s="310">
        <f>IF(N$121=0,0,N$121/CHI_fec!N$121)</f>
        <v>0.67866287827724381</v>
      </c>
      <c r="O246" s="310">
        <f>IF(O$121=0,0,O$121/CHI_fec!O$121)</f>
        <v>0.67456858356496896</v>
      </c>
      <c r="P246" s="310">
        <f>IF(P$121=0,0,P$121/CHI_fec!P$121)</f>
        <v>0.70096848784559629</v>
      </c>
      <c r="Q246" s="310">
        <f>IF(Q$121=0,0,Q$121/CHI_fec!Q$121)</f>
        <v>0.72618149653119823</v>
      </c>
      <c r="R246" s="310">
        <f>IF(R$121=0,0,R$121/CHI_fec!R$121)</f>
        <v>0.7408614395293307</v>
      </c>
      <c r="S246" s="310">
        <f>IF(S$121=0,0,S$121/CHI_fec!S$121)</f>
        <v>0.74745348868641148</v>
      </c>
      <c r="T246" s="310">
        <f>IF(T$121=0,0,T$121/CHI_fec!T$121)</f>
        <v>0.75080975017152096</v>
      </c>
      <c r="U246" s="310">
        <f>IF(U$121=0,0,U$121/CHI_fec!U$121)</f>
        <v>0.75495055147072931</v>
      </c>
      <c r="V246" s="310">
        <f>IF(V$121=0,0,V$121/CHI_fec!V$121)</f>
        <v>0.75407883321727698</v>
      </c>
      <c r="W246" s="310">
        <f>IF(W$121=0,0,W$121/CHI_fec!W$121)</f>
        <v>0.75740269719255293</v>
      </c>
      <c r="DA246" s="79"/>
    </row>
    <row r="247" spans="1:105" ht="12" customHeight="1" x14ac:dyDescent="0.25">
      <c r="A247" s="203" t="s">
        <v>1012</v>
      </c>
      <c r="B247" s="310">
        <f>IF(B$134=0,0,B$134/CHI_fec!B$134)</f>
        <v>0.40067015899417147</v>
      </c>
      <c r="C247" s="310">
        <f>IF(C$134=0,0,C$134/CHI_fec!C$134)</f>
        <v>0.39820878254705394</v>
      </c>
      <c r="D247" s="310">
        <f>IF(D$134=0,0,D$134/CHI_fec!D$134)</f>
        <v>0.39406170709146326</v>
      </c>
      <c r="E247" s="310">
        <f>IF(E$134=0,0,E$134/CHI_fec!E$134)</f>
        <v>0.3942158477610711</v>
      </c>
      <c r="F247" s="310">
        <f>IF(F$134=0,0,F$134/CHI_fec!F$134)</f>
        <v>0.39274007875483258</v>
      </c>
      <c r="G247" s="310">
        <f>IF(G$134=0,0,G$134/CHI_fec!G$134)</f>
        <v>0.3945381713578493</v>
      </c>
      <c r="H247" s="310">
        <f>IF(H$134=0,0,H$134/CHI_fec!H$134)</f>
        <v>0.40111125928538721</v>
      </c>
      <c r="I247" s="310">
        <f>IF(I$134=0,0,I$134/CHI_fec!I$134)</f>
        <v>0.39910163230510043</v>
      </c>
      <c r="J247" s="310">
        <f>IF(J$134=0,0,J$134/CHI_fec!J$134)</f>
        <v>0.40552493560310843</v>
      </c>
      <c r="K247" s="310">
        <f>IF(K$134=0,0,K$134/CHI_fec!K$134)</f>
        <v>0.41546040574418025</v>
      </c>
      <c r="L247" s="310">
        <f>IF(L$134=0,0,L$134/CHI_fec!L$134)</f>
        <v>0.42265474026108879</v>
      </c>
      <c r="M247" s="310">
        <f>IF(M$134=0,0,M$134/CHI_fec!M$134)</f>
        <v>0.40146422323522685</v>
      </c>
      <c r="N247" s="310">
        <f>IF(N$134=0,0,N$134/CHI_fec!N$134)</f>
        <v>0.41366778779799235</v>
      </c>
      <c r="O247" s="310">
        <f>IF(O$134=0,0,O$134/CHI_fec!O$134)</f>
        <v>0.41010125185387092</v>
      </c>
      <c r="P247" s="310">
        <f>IF(P$134=0,0,P$134/CHI_fec!P$134)</f>
        <v>0.43866462451274579</v>
      </c>
      <c r="Q247" s="310">
        <f>IF(Q$134=0,0,Q$134/CHI_fec!Q$134)</f>
        <v>0.44558635096918886</v>
      </c>
      <c r="R247" s="310">
        <f>IF(R$134=0,0,R$134/CHI_fec!R$134)</f>
        <v>0.45386249014528374</v>
      </c>
      <c r="S247" s="310">
        <f>IF(S$134=0,0,S$134/CHI_fec!S$134)</f>
        <v>0.4544313840327765</v>
      </c>
      <c r="T247" s="310">
        <f>IF(T$134=0,0,T$134/CHI_fec!T$134)</f>
        <v>0.45479213483521252</v>
      </c>
      <c r="U247" s="310">
        <f>IF(U$134=0,0,U$134/CHI_fec!U$134)</f>
        <v>0.45601539767732646</v>
      </c>
      <c r="V247" s="310">
        <f>IF(V$134=0,0,V$134/CHI_fec!V$134)</f>
        <v>0.45794432444785577</v>
      </c>
      <c r="W247" s="310">
        <f>IF(W$134=0,0,W$134/CHI_fec!W$134)</f>
        <v>0.4566902241565346</v>
      </c>
      <c r="DA247" s="79"/>
    </row>
    <row r="248" spans="1:105" ht="12" customHeight="1" x14ac:dyDescent="0.25">
      <c r="A248" s="203" t="s">
        <v>1023</v>
      </c>
      <c r="B248" s="310">
        <f>IF(B$142=0,0,B$142/CHI_fec!B$142)</f>
        <v>0.63495235148107199</v>
      </c>
      <c r="C248" s="310">
        <f>IF(C$142=0,0,C$142/CHI_fec!C$142)</f>
        <v>0.60728901787319933</v>
      </c>
      <c r="D248" s="310">
        <f>IF(D$142=0,0,D$142/CHI_fec!D$142)</f>
        <v>0.61895314307359928</v>
      </c>
      <c r="E248" s="310">
        <f>IF(E$142=0,0,E$142/CHI_fec!E$142)</f>
        <v>0.59293745506518702</v>
      </c>
      <c r="F248" s="310">
        <f>IF(F$142=0,0,F$142/CHI_fec!F$142)</f>
        <v>0.62934986692330153</v>
      </c>
      <c r="G248" s="310">
        <f>IF(G$142=0,0,G$142/CHI_fec!G$142)</f>
        <v>0.65255126007270214</v>
      </c>
      <c r="H248" s="310">
        <f>IF(H$142=0,0,H$142/CHI_fec!H$142)</f>
        <v>0.71158165790655881</v>
      </c>
      <c r="I248" s="310">
        <f>IF(I$142=0,0,I$142/CHI_fec!I$142)</f>
        <v>0.69432438430183185</v>
      </c>
      <c r="J248" s="310">
        <f>IF(J$142=0,0,J$142/CHI_fec!J$142)</f>
        <v>0.71965216341926996</v>
      </c>
      <c r="K248" s="310">
        <f>IF(K$142=0,0,K$142/CHI_fec!K$142)</f>
        <v>0.75265905176762804</v>
      </c>
      <c r="L248" s="310">
        <f>IF(L$142=0,0,L$142/CHI_fec!L$142)</f>
        <v>0.78731431250445927</v>
      </c>
      <c r="M248" s="310">
        <f>IF(M$142=0,0,M$142/CHI_fec!M$142)</f>
        <v>0.56494455225401841</v>
      </c>
      <c r="N248" s="310">
        <f>IF(N$142=0,0,N$142/CHI_fec!N$142)</f>
        <v>0.58148505620942059</v>
      </c>
      <c r="O248" s="310">
        <f>IF(O$142=0,0,O$142/CHI_fec!O$142)</f>
        <v>0.58081373564007666</v>
      </c>
      <c r="P248" s="310">
        <f>IF(P$142=0,0,P$142/CHI_fec!P$142)</f>
        <v>0.62344687960160983</v>
      </c>
      <c r="Q248" s="310">
        <f>IF(Q$142=0,0,Q$142/CHI_fec!Q$142)</f>
        <v>0.64096392008316005</v>
      </c>
      <c r="R248" s="310">
        <f>IF(R$142=0,0,R$142/CHI_fec!R$142)</f>
        <v>0.64866749165995785</v>
      </c>
      <c r="S248" s="310">
        <f>IF(S$142=0,0,S$142/CHI_fec!S$142)</f>
        <v>0.66405353706743953</v>
      </c>
      <c r="T248" s="310">
        <f>IF(T$142=0,0,T$142/CHI_fec!T$142)</f>
        <v>0.66466767799258941</v>
      </c>
      <c r="U248" s="310">
        <f>IF(U$142=0,0,U$142/CHI_fec!U$142)</f>
        <v>0.66137051430043448</v>
      </c>
      <c r="V248" s="310">
        <f>IF(V$142=0,0,V$142/CHI_fec!V$142)</f>
        <v>0.66301962794504943</v>
      </c>
      <c r="W248" s="310">
        <f>IF(W$142=0,0,W$142/CHI_fec!W$142)</f>
        <v>0.6715475613239138</v>
      </c>
      <c r="DA248" s="79"/>
    </row>
    <row r="249" spans="1:105" ht="12" customHeight="1" x14ac:dyDescent="0.25">
      <c r="A249" s="41" t="s">
        <v>1040</v>
      </c>
      <c r="B249" s="311">
        <f>IF(B$156=0,0,B$156/CHI_fec!B$156)</f>
        <v>0.62438817958540549</v>
      </c>
      <c r="C249" s="311">
        <f>IF(C$156=0,0,C$156/CHI_fec!C$156)</f>
        <v>0.62438817958540549</v>
      </c>
      <c r="D249" s="311">
        <f>IF(D$156=0,0,D$156/CHI_fec!D$156)</f>
        <v>0.6243881795854056</v>
      </c>
      <c r="E249" s="311">
        <f>IF(E$156=0,0,E$156/CHI_fec!E$156)</f>
        <v>0.62438817958540538</v>
      </c>
      <c r="F249" s="311">
        <f>IF(F$156=0,0,F$156/CHI_fec!F$156)</f>
        <v>0.62438817958540549</v>
      </c>
      <c r="G249" s="311">
        <f>IF(G$156=0,0,G$156/CHI_fec!G$156)</f>
        <v>0.6243881795854056</v>
      </c>
      <c r="H249" s="311">
        <f>IF(H$156=0,0,H$156/CHI_fec!H$156)</f>
        <v>0.6317749891731933</v>
      </c>
      <c r="I249" s="311">
        <f>IF(I$156=0,0,I$156/CHI_fec!I$156)</f>
        <v>0.63177498917319319</v>
      </c>
      <c r="J249" s="311">
        <f>IF(J$156=0,0,J$156/CHI_fec!J$156)</f>
        <v>0.63177498917319341</v>
      </c>
      <c r="K249" s="311">
        <f>IF(K$156=0,0,K$156/CHI_fec!K$156)</f>
        <v>0.63177498917319319</v>
      </c>
      <c r="L249" s="311">
        <f>IF(L$156=0,0,L$156/CHI_fec!L$156)</f>
        <v>0.6317749891731933</v>
      </c>
      <c r="M249" s="311">
        <f>IF(M$156=0,0,M$156/CHI_fec!M$156)</f>
        <v>0.6317749891731933</v>
      </c>
      <c r="N249" s="311">
        <f>IF(N$156=0,0,N$156/CHI_fec!N$156)</f>
        <v>0.64768499025587389</v>
      </c>
      <c r="O249" s="311">
        <f>IF(O$156=0,0,O$156/CHI_fec!O$156)</f>
        <v>0.65116164089877582</v>
      </c>
      <c r="P249" s="311">
        <f>IF(P$156=0,0,P$156/CHI_fec!P$156)</f>
        <v>0.66513297680889816</v>
      </c>
      <c r="Q249" s="311">
        <f>IF(Q$156=0,0,Q$156/CHI_fec!Q$156)</f>
        <v>0.67770717912800837</v>
      </c>
      <c r="R249" s="311">
        <f>IF(R$156=0,0,R$156/CHI_fec!R$156)</f>
        <v>0.68902396121520759</v>
      </c>
      <c r="S249" s="311">
        <f>IF(S$156=0,0,S$156/CHI_fec!S$156)</f>
        <v>0.69920906509368697</v>
      </c>
      <c r="T249" s="311">
        <f>IF(T$156=0,0,T$156/CHI_fec!T$156)</f>
        <v>0.70837565858431806</v>
      </c>
      <c r="U249" s="311">
        <f>IF(U$156=0,0,U$156/CHI_fec!U$156)</f>
        <v>0.71572314919383817</v>
      </c>
      <c r="V249" s="311">
        <f>IF(V$156=0,0,V$156/CHI_fec!V$156)</f>
        <v>0.71572314919383795</v>
      </c>
      <c r="W249" s="311">
        <f>IF(W$156=0,0,W$156/CHI_fec!W$156)</f>
        <v>0.71572314919383762</v>
      </c>
      <c r="DA249" s="82"/>
    </row>
  </sheetData>
  <pageMargins left="0.39370078740157483" right="0.39370078740157483" top="0.39370078740157483" bottom="0.39370078740157483" header="0.31496062992125978" footer="0.31496062992125978"/>
  <pageSetup paperSize="9" scale="28" orientation="portrait"/>
  <ignoredErrors>
    <ignoredError sqref="B5:W5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theme="4" tint="0.39997558519241921"/>
    <pageSetUpPr fitToPage="1"/>
  </sheetPr>
  <dimension ref="A1:DA249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Chemical industry / CO2 emissions"</f>
        <v>FR: Chemical industry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5" customHeight="1" x14ac:dyDescent="0.25">
      <c r="A5" s="34" t="s">
        <v>46</v>
      </c>
      <c r="B5" s="225">
        <f t="shared" ref="B5:W5" si="0">SUM(B6:B10)+B16+B25+B36+B44+B58+B59</f>
        <v>10238.91690283585</v>
      </c>
      <c r="C5" s="225">
        <f t="shared" si="0"/>
        <v>11340.775975803113</v>
      </c>
      <c r="D5" s="225">
        <f t="shared" si="0"/>
        <v>10989.995145910365</v>
      </c>
      <c r="E5" s="225">
        <f t="shared" si="0"/>
        <v>11454.274629203266</v>
      </c>
      <c r="F5" s="225">
        <f t="shared" si="0"/>
        <v>11228.15487116162</v>
      </c>
      <c r="G5" s="225">
        <f t="shared" si="0"/>
        <v>11182.225505500481</v>
      </c>
      <c r="H5" s="225">
        <f t="shared" si="0"/>
        <v>10378.853607758738</v>
      </c>
      <c r="I5" s="225">
        <f t="shared" si="0"/>
        <v>10758.296343492966</v>
      </c>
      <c r="J5" s="225">
        <f t="shared" si="0"/>
        <v>10366.782737979553</v>
      </c>
      <c r="K5" s="225">
        <f t="shared" si="0"/>
        <v>8655.4066451935651</v>
      </c>
      <c r="L5" s="225">
        <f t="shared" si="0"/>
        <v>8363.4002153406655</v>
      </c>
      <c r="M5" s="225">
        <f t="shared" si="0"/>
        <v>11561.911367501183</v>
      </c>
      <c r="N5" s="225">
        <f t="shared" si="0"/>
        <v>11590.278325058036</v>
      </c>
      <c r="O5" s="225">
        <f t="shared" si="0"/>
        <v>12411.955880569963</v>
      </c>
      <c r="P5" s="225">
        <f t="shared" si="0"/>
        <v>11538.220181097224</v>
      </c>
      <c r="Q5" s="225">
        <f t="shared" si="0"/>
        <v>11316.979825124688</v>
      </c>
      <c r="R5" s="225">
        <f t="shared" si="0"/>
        <v>10833.520710643752</v>
      </c>
      <c r="S5" s="225">
        <f t="shared" si="0"/>
        <v>11675.582653942001</v>
      </c>
      <c r="T5" s="225">
        <f t="shared" si="0"/>
        <v>11746.592855979194</v>
      </c>
      <c r="U5" s="225">
        <f t="shared" si="0"/>
        <v>12051.84039286388</v>
      </c>
      <c r="V5" s="225">
        <f t="shared" si="0"/>
        <v>10019.881321164066</v>
      </c>
      <c r="W5" s="225">
        <f t="shared" si="0"/>
        <v>10190.493082256431</v>
      </c>
      <c r="DA5" s="89"/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1270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1271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1272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1273</v>
      </c>
    </row>
    <row r="10" spans="1:105" ht="12" customHeight="1" x14ac:dyDescent="0.25">
      <c r="A10" s="56" t="s">
        <v>96</v>
      </c>
      <c r="B10" s="262">
        <v>40.41364528308322</v>
      </c>
      <c r="C10" s="262">
        <v>72.344153364008292</v>
      </c>
      <c r="D10" s="262">
        <v>72.258019868733228</v>
      </c>
      <c r="E10" s="262">
        <v>102.9468996646679</v>
      </c>
      <c r="F10" s="262">
        <v>72.688317933368936</v>
      </c>
      <c r="G10" s="262">
        <v>60.964096286336392</v>
      </c>
      <c r="H10" s="262">
        <v>40.477843116616583</v>
      </c>
      <c r="I10" s="262">
        <v>47.293216872216163</v>
      </c>
      <c r="J10" s="262">
        <v>42.849339953819843</v>
      </c>
      <c r="K10" s="262">
        <v>25.14378948045189</v>
      </c>
      <c r="L10" s="262">
        <v>12.743863225920011</v>
      </c>
      <c r="M10" s="262">
        <v>189.62315803103979</v>
      </c>
      <c r="N10" s="262">
        <v>193.26825381765241</v>
      </c>
      <c r="O10" s="262">
        <v>221.80637508884701</v>
      </c>
      <c r="P10" s="262">
        <v>167.02057024764329</v>
      </c>
      <c r="Q10" s="262">
        <v>163.85473943423219</v>
      </c>
      <c r="R10" s="262">
        <v>161.01112666701809</v>
      </c>
      <c r="S10" s="262">
        <v>173.18436070070589</v>
      </c>
      <c r="T10" s="262">
        <v>185.58514814909199</v>
      </c>
      <c r="U10" s="262">
        <v>198.0181031797853</v>
      </c>
      <c r="V10" s="262">
        <v>139.8627867887964</v>
      </c>
      <c r="W10" s="262">
        <v>139.4666668480684</v>
      </c>
      <c r="DA10" s="68" t="s">
        <v>1274</v>
      </c>
    </row>
    <row r="11" spans="1:105" ht="12" customHeight="1" x14ac:dyDescent="0.25">
      <c r="A11" s="37" t="s">
        <v>160</v>
      </c>
      <c r="B11" s="228">
        <v>0</v>
      </c>
      <c r="C11" s="228">
        <v>0</v>
      </c>
      <c r="D11" s="228">
        <v>0</v>
      </c>
      <c r="E11" s="228">
        <v>0</v>
      </c>
      <c r="F11" s="228">
        <v>0</v>
      </c>
      <c r="G11" s="228">
        <v>0</v>
      </c>
      <c r="H11" s="228">
        <v>0</v>
      </c>
      <c r="I11" s="228">
        <v>0</v>
      </c>
      <c r="J11" s="228">
        <v>0</v>
      </c>
      <c r="K11" s="228">
        <v>0</v>
      </c>
      <c r="L11" s="228">
        <v>0</v>
      </c>
      <c r="M11" s="228">
        <v>1.1901481479973799</v>
      </c>
      <c r="N11" s="228">
        <v>1.1051328255869759</v>
      </c>
      <c r="O11" s="228">
        <v>1.4111543566568621</v>
      </c>
      <c r="P11" s="228">
        <v>1.182004976702512</v>
      </c>
      <c r="Q11" s="228">
        <v>1.127665898416031</v>
      </c>
      <c r="R11" s="228">
        <v>1.1935825201186461</v>
      </c>
      <c r="S11" s="228">
        <v>1.2892929654332621</v>
      </c>
      <c r="T11" s="228">
        <v>1.4760543601320419</v>
      </c>
      <c r="U11" s="228">
        <v>1.4943939665092609</v>
      </c>
      <c r="V11" s="228">
        <v>1.2254198659833231</v>
      </c>
      <c r="W11" s="228">
        <v>1.1599599710633051</v>
      </c>
      <c r="DA11" s="69" t="s">
        <v>1275</v>
      </c>
    </row>
    <row r="12" spans="1:105" ht="12" customHeight="1" x14ac:dyDescent="0.25">
      <c r="A12" s="37" t="s">
        <v>162</v>
      </c>
      <c r="B12" s="228">
        <v>40.41364528308322</v>
      </c>
      <c r="C12" s="228">
        <v>72.344153364008292</v>
      </c>
      <c r="D12" s="228">
        <v>72.258019868733228</v>
      </c>
      <c r="E12" s="228">
        <v>102.9468996646679</v>
      </c>
      <c r="F12" s="228">
        <v>72.688317933368936</v>
      </c>
      <c r="G12" s="228">
        <v>60.964096286336392</v>
      </c>
      <c r="H12" s="228">
        <v>40.477843116616583</v>
      </c>
      <c r="I12" s="228">
        <v>47.293216872216163</v>
      </c>
      <c r="J12" s="228">
        <v>42.849339953819843</v>
      </c>
      <c r="K12" s="228">
        <v>25.14378948045189</v>
      </c>
      <c r="L12" s="228">
        <v>12.743863225920011</v>
      </c>
      <c r="M12" s="228">
        <v>188.4330098830425</v>
      </c>
      <c r="N12" s="228">
        <v>192.16312099206539</v>
      </c>
      <c r="O12" s="228">
        <v>220.39522073219021</v>
      </c>
      <c r="P12" s="228">
        <v>165.83856527094079</v>
      </c>
      <c r="Q12" s="228">
        <v>162.72707353581609</v>
      </c>
      <c r="R12" s="228">
        <v>159.81754414689939</v>
      </c>
      <c r="S12" s="228">
        <v>171.89506773527259</v>
      </c>
      <c r="T12" s="228">
        <v>184.10909378896</v>
      </c>
      <c r="U12" s="228">
        <v>196.52370921327599</v>
      </c>
      <c r="V12" s="228">
        <v>138.63736692281299</v>
      </c>
      <c r="W12" s="228">
        <v>138.3067068770051</v>
      </c>
      <c r="DA12" s="69" t="s">
        <v>1276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1277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1278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1279</v>
      </c>
    </row>
    <row r="16" spans="1:105" ht="12" customHeight="1" x14ac:dyDescent="0.25">
      <c r="A16" s="134" t="s">
        <v>999</v>
      </c>
      <c r="B16" s="316">
        <v>0</v>
      </c>
      <c r="C16" s="316">
        <v>0</v>
      </c>
      <c r="D16" s="316">
        <v>0</v>
      </c>
      <c r="E16" s="316">
        <v>0</v>
      </c>
      <c r="F16" s="316">
        <v>0</v>
      </c>
      <c r="G16" s="316">
        <v>0</v>
      </c>
      <c r="H16" s="316">
        <v>0</v>
      </c>
      <c r="I16" s="316">
        <v>0</v>
      </c>
      <c r="J16" s="316">
        <v>0</v>
      </c>
      <c r="K16" s="316">
        <v>0</v>
      </c>
      <c r="L16" s="316">
        <v>0</v>
      </c>
      <c r="M16" s="316">
        <v>0</v>
      </c>
      <c r="N16" s="316">
        <v>0</v>
      </c>
      <c r="O16" s="316">
        <v>0</v>
      </c>
      <c r="P16" s="316">
        <v>0</v>
      </c>
      <c r="Q16" s="316">
        <v>0</v>
      </c>
      <c r="R16" s="316">
        <v>0</v>
      </c>
      <c r="S16" s="316">
        <v>0</v>
      </c>
      <c r="T16" s="316">
        <v>0</v>
      </c>
      <c r="U16" s="316">
        <v>0</v>
      </c>
      <c r="V16" s="316">
        <v>0</v>
      </c>
      <c r="W16" s="316">
        <v>0</v>
      </c>
      <c r="DA16" s="136"/>
    </row>
    <row r="17" spans="1:105" ht="12" customHeight="1" x14ac:dyDescent="0.25">
      <c r="A17" s="135" t="s">
        <v>30</v>
      </c>
      <c r="B17" s="317">
        <v>0</v>
      </c>
      <c r="C17" s="317">
        <v>0</v>
      </c>
      <c r="D17" s="317">
        <v>0</v>
      </c>
      <c r="E17" s="317">
        <v>0</v>
      </c>
      <c r="F17" s="317">
        <v>0</v>
      </c>
      <c r="G17" s="317">
        <v>0</v>
      </c>
      <c r="H17" s="317">
        <v>0</v>
      </c>
      <c r="I17" s="317">
        <v>0</v>
      </c>
      <c r="J17" s="317">
        <v>0</v>
      </c>
      <c r="K17" s="317">
        <v>0</v>
      </c>
      <c r="L17" s="317">
        <v>0</v>
      </c>
      <c r="M17" s="317">
        <v>0</v>
      </c>
      <c r="N17" s="317">
        <v>0</v>
      </c>
      <c r="O17" s="317">
        <v>0</v>
      </c>
      <c r="P17" s="317">
        <v>0</v>
      </c>
      <c r="Q17" s="317">
        <v>0</v>
      </c>
      <c r="R17" s="317">
        <v>0</v>
      </c>
      <c r="S17" s="317">
        <v>0</v>
      </c>
      <c r="T17" s="317">
        <v>0</v>
      </c>
      <c r="U17" s="317">
        <v>0</v>
      </c>
      <c r="V17" s="317">
        <v>0</v>
      </c>
      <c r="W17" s="317">
        <v>0</v>
      </c>
      <c r="DA17" s="137"/>
    </row>
    <row r="18" spans="1:105" ht="12" customHeight="1" x14ac:dyDescent="0.25">
      <c r="A18" s="135" t="s">
        <v>32</v>
      </c>
      <c r="B18" s="317">
        <v>0</v>
      </c>
      <c r="C18" s="317">
        <v>0</v>
      </c>
      <c r="D18" s="317">
        <v>0</v>
      </c>
      <c r="E18" s="317">
        <v>0</v>
      </c>
      <c r="F18" s="317">
        <v>0</v>
      </c>
      <c r="G18" s="317">
        <v>0</v>
      </c>
      <c r="H18" s="317">
        <v>0</v>
      </c>
      <c r="I18" s="317">
        <v>0</v>
      </c>
      <c r="J18" s="317">
        <v>0</v>
      </c>
      <c r="K18" s="317">
        <v>0</v>
      </c>
      <c r="L18" s="317">
        <v>0</v>
      </c>
      <c r="M18" s="317">
        <v>0</v>
      </c>
      <c r="N18" s="317">
        <v>0</v>
      </c>
      <c r="O18" s="317">
        <v>0</v>
      </c>
      <c r="P18" s="317">
        <v>0</v>
      </c>
      <c r="Q18" s="317">
        <v>0</v>
      </c>
      <c r="R18" s="317">
        <v>0</v>
      </c>
      <c r="S18" s="317">
        <v>0</v>
      </c>
      <c r="T18" s="317">
        <v>0</v>
      </c>
      <c r="U18" s="317">
        <v>0</v>
      </c>
      <c r="V18" s="317">
        <v>0</v>
      </c>
      <c r="W18" s="317">
        <v>0</v>
      </c>
      <c r="DA18" s="137"/>
    </row>
    <row r="19" spans="1:105" ht="12" customHeight="1" x14ac:dyDescent="0.25">
      <c r="A19" s="135" t="s">
        <v>33</v>
      </c>
      <c r="B19" s="317">
        <v>0</v>
      </c>
      <c r="C19" s="317">
        <v>0</v>
      </c>
      <c r="D19" s="317">
        <v>0</v>
      </c>
      <c r="E19" s="317">
        <v>0</v>
      </c>
      <c r="F19" s="317">
        <v>0</v>
      </c>
      <c r="G19" s="317">
        <v>0</v>
      </c>
      <c r="H19" s="317">
        <v>0</v>
      </c>
      <c r="I19" s="317">
        <v>0</v>
      </c>
      <c r="J19" s="317">
        <v>0</v>
      </c>
      <c r="K19" s="317">
        <v>0</v>
      </c>
      <c r="L19" s="317">
        <v>0</v>
      </c>
      <c r="M19" s="317">
        <v>0</v>
      </c>
      <c r="N19" s="317">
        <v>0</v>
      </c>
      <c r="O19" s="317">
        <v>0</v>
      </c>
      <c r="P19" s="317">
        <v>0</v>
      </c>
      <c r="Q19" s="317">
        <v>0</v>
      </c>
      <c r="R19" s="317">
        <v>0</v>
      </c>
      <c r="S19" s="317">
        <v>0</v>
      </c>
      <c r="T19" s="317">
        <v>0</v>
      </c>
      <c r="U19" s="317">
        <v>0</v>
      </c>
      <c r="V19" s="317">
        <v>0</v>
      </c>
      <c r="W19" s="317">
        <v>0</v>
      </c>
      <c r="DA19" s="137"/>
    </row>
    <row r="20" spans="1:105" ht="12" customHeight="1" x14ac:dyDescent="0.25">
      <c r="A20" s="135" t="s">
        <v>83</v>
      </c>
      <c r="B20" s="317">
        <v>0</v>
      </c>
      <c r="C20" s="317">
        <v>0</v>
      </c>
      <c r="D20" s="317">
        <v>0</v>
      </c>
      <c r="E20" s="317">
        <v>0</v>
      </c>
      <c r="F20" s="317">
        <v>0</v>
      </c>
      <c r="G20" s="317">
        <v>0</v>
      </c>
      <c r="H20" s="317">
        <v>0</v>
      </c>
      <c r="I20" s="317">
        <v>0</v>
      </c>
      <c r="J20" s="317">
        <v>0</v>
      </c>
      <c r="K20" s="317">
        <v>0</v>
      </c>
      <c r="L20" s="317">
        <v>0</v>
      </c>
      <c r="M20" s="317">
        <v>0</v>
      </c>
      <c r="N20" s="317">
        <v>0</v>
      </c>
      <c r="O20" s="317">
        <v>0</v>
      </c>
      <c r="P20" s="317">
        <v>0</v>
      </c>
      <c r="Q20" s="317">
        <v>0</v>
      </c>
      <c r="R20" s="317">
        <v>0</v>
      </c>
      <c r="S20" s="317">
        <v>0</v>
      </c>
      <c r="T20" s="317">
        <v>0</v>
      </c>
      <c r="U20" s="317">
        <v>0</v>
      </c>
      <c r="V20" s="317">
        <v>0</v>
      </c>
      <c r="W20" s="317">
        <v>0</v>
      </c>
      <c r="DA20" s="137"/>
    </row>
    <row r="21" spans="1:105" ht="12" customHeight="1" x14ac:dyDescent="0.25">
      <c r="A21" s="135" t="s">
        <v>70</v>
      </c>
      <c r="B21" s="317">
        <v>0</v>
      </c>
      <c r="C21" s="317">
        <v>0</v>
      </c>
      <c r="D21" s="317">
        <v>0</v>
      </c>
      <c r="E21" s="317">
        <v>0</v>
      </c>
      <c r="F21" s="317">
        <v>0</v>
      </c>
      <c r="G21" s="317">
        <v>0</v>
      </c>
      <c r="H21" s="317">
        <v>0</v>
      </c>
      <c r="I21" s="317">
        <v>0</v>
      </c>
      <c r="J21" s="317">
        <v>0</v>
      </c>
      <c r="K21" s="317">
        <v>0</v>
      </c>
      <c r="L21" s="317">
        <v>0</v>
      </c>
      <c r="M21" s="317">
        <v>0</v>
      </c>
      <c r="N21" s="317">
        <v>0</v>
      </c>
      <c r="O21" s="317">
        <v>0</v>
      </c>
      <c r="P21" s="317">
        <v>0</v>
      </c>
      <c r="Q21" s="317">
        <v>0</v>
      </c>
      <c r="R21" s="317">
        <v>0</v>
      </c>
      <c r="S21" s="317">
        <v>0</v>
      </c>
      <c r="T21" s="317">
        <v>0</v>
      </c>
      <c r="U21" s="317">
        <v>0</v>
      </c>
      <c r="V21" s="317">
        <v>0</v>
      </c>
      <c r="W21" s="317">
        <v>0</v>
      </c>
      <c r="DA21" s="137"/>
    </row>
    <row r="22" spans="1:105" ht="12" customHeight="1" x14ac:dyDescent="0.25">
      <c r="A22" s="135" t="s">
        <v>34</v>
      </c>
      <c r="B22" s="317">
        <v>0</v>
      </c>
      <c r="C22" s="317">
        <v>0</v>
      </c>
      <c r="D22" s="317">
        <v>0</v>
      </c>
      <c r="E22" s="317">
        <v>0</v>
      </c>
      <c r="F22" s="317">
        <v>0</v>
      </c>
      <c r="G22" s="317">
        <v>0</v>
      </c>
      <c r="H22" s="317">
        <v>0</v>
      </c>
      <c r="I22" s="317">
        <v>0</v>
      </c>
      <c r="J22" s="317">
        <v>0</v>
      </c>
      <c r="K22" s="317">
        <v>0</v>
      </c>
      <c r="L22" s="317">
        <v>0</v>
      </c>
      <c r="M22" s="317">
        <v>0</v>
      </c>
      <c r="N22" s="317">
        <v>0</v>
      </c>
      <c r="O22" s="317">
        <v>0</v>
      </c>
      <c r="P22" s="317">
        <v>0</v>
      </c>
      <c r="Q22" s="317">
        <v>0</v>
      </c>
      <c r="R22" s="317">
        <v>0</v>
      </c>
      <c r="S22" s="317">
        <v>0</v>
      </c>
      <c r="T22" s="317">
        <v>0</v>
      </c>
      <c r="U22" s="317">
        <v>0</v>
      </c>
      <c r="V22" s="317">
        <v>0</v>
      </c>
      <c r="W22" s="317">
        <v>0</v>
      </c>
      <c r="DA22" s="137"/>
    </row>
    <row r="23" spans="1:105" ht="12" customHeight="1" x14ac:dyDescent="0.25">
      <c r="A23" s="135" t="s">
        <v>84</v>
      </c>
      <c r="B23" s="317">
        <v>0</v>
      </c>
      <c r="C23" s="317">
        <v>0</v>
      </c>
      <c r="D23" s="317">
        <v>0</v>
      </c>
      <c r="E23" s="317">
        <v>0</v>
      </c>
      <c r="F23" s="317">
        <v>0</v>
      </c>
      <c r="G23" s="317">
        <v>0</v>
      </c>
      <c r="H23" s="317">
        <v>0</v>
      </c>
      <c r="I23" s="317">
        <v>0</v>
      </c>
      <c r="J23" s="317">
        <v>0</v>
      </c>
      <c r="K23" s="317">
        <v>0</v>
      </c>
      <c r="L23" s="317">
        <v>0</v>
      </c>
      <c r="M23" s="317">
        <v>0</v>
      </c>
      <c r="N23" s="317">
        <v>0</v>
      </c>
      <c r="O23" s="317">
        <v>0</v>
      </c>
      <c r="P23" s="317">
        <v>0</v>
      </c>
      <c r="Q23" s="317">
        <v>0</v>
      </c>
      <c r="R23" s="317">
        <v>0</v>
      </c>
      <c r="S23" s="317">
        <v>0</v>
      </c>
      <c r="T23" s="317">
        <v>0</v>
      </c>
      <c r="U23" s="317">
        <v>0</v>
      </c>
      <c r="V23" s="317">
        <v>0</v>
      </c>
      <c r="W23" s="317">
        <v>0</v>
      </c>
      <c r="DA23" s="137"/>
    </row>
    <row r="24" spans="1:105" ht="12" customHeight="1" x14ac:dyDescent="0.25">
      <c r="A24" s="135" t="s">
        <v>72</v>
      </c>
      <c r="B24" s="317">
        <v>0</v>
      </c>
      <c r="C24" s="317">
        <v>0</v>
      </c>
      <c r="D24" s="317">
        <v>0</v>
      </c>
      <c r="E24" s="317">
        <v>0</v>
      </c>
      <c r="F24" s="317">
        <v>0</v>
      </c>
      <c r="G24" s="317">
        <v>0</v>
      </c>
      <c r="H24" s="317">
        <v>0</v>
      </c>
      <c r="I24" s="317">
        <v>0</v>
      </c>
      <c r="J24" s="317">
        <v>0</v>
      </c>
      <c r="K24" s="317">
        <v>0</v>
      </c>
      <c r="L24" s="317">
        <v>0</v>
      </c>
      <c r="M24" s="317">
        <v>0</v>
      </c>
      <c r="N24" s="317">
        <v>0</v>
      </c>
      <c r="O24" s="317">
        <v>0</v>
      </c>
      <c r="P24" s="317">
        <v>0</v>
      </c>
      <c r="Q24" s="317">
        <v>0</v>
      </c>
      <c r="R24" s="317">
        <v>0</v>
      </c>
      <c r="S24" s="317">
        <v>0</v>
      </c>
      <c r="T24" s="317">
        <v>0</v>
      </c>
      <c r="U24" s="317">
        <v>0</v>
      </c>
      <c r="V24" s="317">
        <v>0</v>
      </c>
      <c r="W24" s="317">
        <v>0</v>
      </c>
      <c r="DA24" s="137"/>
    </row>
    <row r="25" spans="1:105" ht="12" customHeight="1" x14ac:dyDescent="0.25">
      <c r="A25" s="57" t="s">
        <v>1000</v>
      </c>
      <c r="B25" s="296">
        <v>1037.3044639816501</v>
      </c>
      <c r="C25" s="296">
        <v>1669.119897321526</v>
      </c>
      <c r="D25" s="296">
        <v>1849.408660571916</v>
      </c>
      <c r="E25" s="296">
        <v>2227.0045835794922</v>
      </c>
      <c r="F25" s="296">
        <v>1942.1352107370919</v>
      </c>
      <c r="G25" s="296">
        <v>1819.208600916885</v>
      </c>
      <c r="H25" s="296">
        <v>1744.439211212587</v>
      </c>
      <c r="I25" s="296">
        <v>1768.8927146974661</v>
      </c>
      <c r="J25" s="296">
        <v>1823.9698570814489</v>
      </c>
      <c r="K25" s="296">
        <v>1371.500784156367</v>
      </c>
      <c r="L25" s="296">
        <v>1233.451675632147</v>
      </c>
      <c r="M25" s="296">
        <v>2792.5792380516168</v>
      </c>
      <c r="N25" s="296">
        <v>2838.402553594341</v>
      </c>
      <c r="O25" s="296">
        <v>3290.944308020597</v>
      </c>
      <c r="P25" s="296">
        <v>2591.1800561826508</v>
      </c>
      <c r="Q25" s="296">
        <v>2458.9696923465881</v>
      </c>
      <c r="R25" s="296">
        <v>2223.7347455682539</v>
      </c>
      <c r="S25" s="296">
        <v>2468.2343623033571</v>
      </c>
      <c r="T25" s="296">
        <v>2678.3295391424622</v>
      </c>
      <c r="U25" s="296">
        <v>2725.1159726786141</v>
      </c>
      <c r="V25" s="296">
        <v>1911.2257420414469</v>
      </c>
      <c r="W25" s="296">
        <v>1876.3901779027069</v>
      </c>
      <c r="DA25" s="70" t="s">
        <v>1280</v>
      </c>
    </row>
    <row r="26" spans="1:105" ht="12" customHeight="1" x14ac:dyDescent="0.25">
      <c r="A26" s="46" t="s">
        <v>30</v>
      </c>
      <c r="B26" s="231">
        <v>0</v>
      </c>
      <c r="C26" s="231">
        <v>0</v>
      </c>
      <c r="D26" s="231">
        <v>269.30742187490853</v>
      </c>
      <c r="E26" s="231">
        <v>328.11040164597398</v>
      </c>
      <c r="F26" s="231">
        <v>367.20621739271581</v>
      </c>
      <c r="G26" s="231">
        <v>360.17793422772547</v>
      </c>
      <c r="H26" s="231">
        <v>419.90467351351549</v>
      </c>
      <c r="I26" s="231">
        <v>464.08315140193957</v>
      </c>
      <c r="J26" s="231">
        <v>528.83100045735057</v>
      </c>
      <c r="K26" s="231">
        <v>256.69708899055149</v>
      </c>
      <c r="L26" s="231">
        <v>345.42709313941549</v>
      </c>
      <c r="M26" s="231">
        <v>236.23813297113151</v>
      </c>
      <c r="N26" s="231">
        <v>268.55465175236071</v>
      </c>
      <c r="O26" s="231">
        <v>555.80381652509334</v>
      </c>
      <c r="P26" s="231">
        <v>435.75623393724851</v>
      </c>
      <c r="Q26" s="231">
        <v>401.8172897583313</v>
      </c>
      <c r="R26" s="231">
        <v>345.82800850049279</v>
      </c>
      <c r="S26" s="231">
        <v>466.5004408770389</v>
      </c>
      <c r="T26" s="231">
        <v>479.90868973853662</v>
      </c>
      <c r="U26" s="231">
        <v>404.23369485668962</v>
      </c>
      <c r="V26" s="231">
        <v>213.67887453942021</v>
      </c>
      <c r="W26" s="231">
        <v>287.85620820490982</v>
      </c>
      <c r="DA26" s="73" t="s">
        <v>1281</v>
      </c>
    </row>
    <row r="27" spans="1:105" ht="12" customHeight="1" x14ac:dyDescent="0.25">
      <c r="A27" s="46" t="s">
        <v>32</v>
      </c>
      <c r="B27" s="231">
        <v>94.562840343511454</v>
      </c>
      <c r="C27" s="231">
        <v>203.0001699389351</v>
      </c>
      <c r="D27" s="231">
        <v>162.71234029933271</v>
      </c>
      <c r="E27" s="231">
        <v>63.223863003919199</v>
      </c>
      <c r="F27" s="231">
        <v>43.587104275093807</v>
      </c>
      <c r="G27" s="231">
        <v>32.408158193864033</v>
      </c>
      <c r="H27" s="231">
        <v>27.995293043834749</v>
      </c>
      <c r="I27" s="231">
        <v>29.138416069975669</v>
      </c>
      <c r="J27" s="231">
        <v>27.42034696057458</v>
      </c>
      <c r="K27" s="231">
        <v>41.675550310109948</v>
      </c>
      <c r="L27" s="231">
        <v>27.535492522835181</v>
      </c>
      <c r="M27" s="231">
        <v>34.194589245763638</v>
      </c>
      <c r="N27" s="231">
        <v>32.42859152781385</v>
      </c>
      <c r="O27" s="231">
        <v>42.385078938575539</v>
      </c>
      <c r="P27" s="231">
        <v>111.85484412687219</v>
      </c>
      <c r="Q27" s="231">
        <v>123.7668676417003</v>
      </c>
      <c r="R27" s="231">
        <v>41.225929568264007</v>
      </c>
      <c r="S27" s="231">
        <v>70.371749374757556</v>
      </c>
      <c r="T27" s="231">
        <v>87.886525363592412</v>
      </c>
      <c r="U27" s="231">
        <v>162.0265748151399</v>
      </c>
      <c r="V27" s="231">
        <v>132.75725145543399</v>
      </c>
      <c r="W27" s="231">
        <v>39.433595109660473</v>
      </c>
      <c r="DA27" s="73" t="s">
        <v>1282</v>
      </c>
    </row>
    <row r="28" spans="1:105" ht="12" customHeight="1" x14ac:dyDescent="0.25">
      <c r="A28" s="46" t="s">
        <v>33</v>
      </c>
      <c r="B28" s="231">
        <v>150.47042614936001</v>
      </c>
      <c r="C28" s="231">
        <v>283.78761823247669</v>
      </c>
      <c r="D28" s="231">
        <v>187.4611315525764</v>
      </c>
      <c r="E28" s="231">
        <v>120.12236223805709</v>
      </c>
      <c r="F28" s="231">
        <v>86.428383253518902</v>
      </c>
      <c r="G28" s="231">
        <v>108.3262614193451</v>
      </c>
      <c r="H28" s="231">
        <v>115.4030363406976</v>
      </c>
      <c r="I28" s="231">
        <v>59.228999337146227</v>
      </c>
      <c r="J28" s="231">
        <v>70.290316934376648</v>
      </c>
      <c r="K28" s="231">
        <v>64.787818356535368</v>
      </c>
      <c r="L28" s="231">
        <v>76.870005452995571</v>
      </c>
      <c r="M28" s="231">
        <v>66.532455625436484</v>
      </c>
      <c r="N28" s="231">
        <v>110.78291381797629</v>
      </c>
      <c r="O28" s="231">
        <v>97.723842737676378</v>
      </c>
      <c r="P28" s="231">
        <v>75.151826668886855</v>
      </c>
      <c r="Q28" s="231">
        <v>23.113232732710909</v>
      </c>
      <c r="R28" s="231">
        <v>27.765946466770568</v>
      </c>
      <c r="S28" s="231">
        <v>32.795753521345347</v>
      </c>
      <c r="T28" s="231">
        <v>30.813379637458091</v>
      </c>
      <c r="U28" s="231">
        <v>29.393162023145599</v>
      </c>
      <c r="V28" s="231">
        <v>19.659788764487079</v>
      </c>
      <c r="W28" s="231">
        <v>24.642859277722941</v>
      </c>
      <c r="DA28" s="73" t="s">
        <v>1283</v>
      </c>
    </row>
    <row r="29" spans="1:105" ht="12" customHeight="1" x14ac:dyDescent="0.25">
      <c r="A29" s="46" t="s">
        <v>160</v>
      </c>
      <c r="B29" s="231">
        <v>0</v>
      </c>
      <c r="C29" s="231">
        <v>0</v>
      </c>
      <c r="D29" s="231">
        <v>0</v>
      </c>
      <c r="E29" s="231">
        <v>0</v>
      </c>
      <c r="F29" s="231">
        <v>0</v>
      </c>
      <c r="G29" s="231">
        <v>0</v>
      </c>
      <c r="H29" s="231">
        <v>0</v>
      </c>
      <c r="I29" s="231">
        <v>0</v>
      </c>
      <c r="J29" s="231">
        <v>0</v>
      </c>
      <c r="K29" s="231">
        <v>0</v>
      </c>
      <c r="L29" s="231">
        <v>0</v>
      </c>
      <c r="M29" s="231">
        <v>13.759861774951821</v>
      </c>
      <c r="N29" s="231">
        <v>12.538930072537831</v>
      </c>
      <c r="O29" s="231">
        <v>14.897804961346109</v>
      </c>
      <c r="P29" s="231">
        <v>12.680303479280809</v>
      </c>
      <c r="Q29" s="231">
        <v>11.948338649430481</v>
      </c>
      <c r="R29" s="231">
        <v>12.590919977645219</v>
      </c>
      <c r="S29" s="231">
        <v>13.66898570648414</v>
      </c>
      <c r="T29" s="231">
        <v>15.96149367278586</v>
      </c>
      <c r="U29" s="231">
        <v>15.46334534894981</v>
      </c>
      <c r="V29" s="231">
        <v>13.029838344063119</v>
      </c>
      <c r="W29" s="231">
        <v>12.2946856521133</v>
      </c>
      <c r="DA29" s="73" t="s">
        <v>1284</v>
      </c>
    </row>
    <row r="30" spans="1:105" ht="12" customHeight="1" x14ac:dyDescent="0.25">
      <c r="A30" s="46" t="s">
        <v>70</v>
      </c>
      <c r="B30" s="231">
        <v>131.85693155714421</v>
      </c>
      <c r="C30" s="231">
        <v>206.0910967099698</v>
      </c>
      <c r="D30" s="231">
        <v>189.29411234900721</v>
      </c>
      <c r="E30" s="231">
        <v>225.30609332588071</v>
      </c>
      <c r="F30" s="231">
        <v>269.01165413577428</v>
      </c>
      <c r="G30" s="231">
        <v>234.94538997055801</v>
      </c>
      <c r="H30" s="231">
        <v>285.69162408088027</v>
      </c>
      <c r="I30" s="231">
        <v>262.22778111008358</v>
      </c>
      <c r="J30" s="231">
        <v>151.5990786763885</v>
      </c>
      <c r="K30" s="231">
        <v>209.11403699442209</v>
      </c>
      <c r="L30" s="231">
        <v>245.9816608805412</v>
      </c>
      <c r="M30" s="231">
        <v>221.4802345951633</v>
      </c>
      <c r="N30" s="231">
        <v>190.33659499237069</v>
      </c>
      <c r="O30" s="231">
        <v>222.73028185239809</v>
      </c>
      <c r="P30" s="231">
        <v>155.74168033015701</v>
      </c>
      <c r="Q30" s="231">
        <v>147.92341982595971</v>
      </c>
      <c r="R30" s="231">
        <v>79.497487969617993</v>
      </c>
      <c r="S30" s="231">
        <v>4.8585890824443139</v>
      </c>
      <c r="T30" s="231">
        <v>10.956122470256769</v>
      </c>
      <c r="U30" s="231">
        <v>15.45898568771474</v>
      </c>
      <c r="V30" s="231">
        <v>18.993161805381249</v>
      </c>
      <c r="W30" s="231">
        <v>9.9217061538143518</v>
      </c>
      <c r="DA30" s="73" t="s">
        <v>1285</v>
      </c>
    </row>
    <row r="31" spans="1:105" ht="12" customHeight="1" x14ac:dyDescent="0.25">
      <c r="A31" s="46" t="s">
        <v>34</v>
      </c>
      <c r="B31" s="231">
        <v>1.9582621791656769</v>
      </c>
      <c r="C31" s="231">
        <v>0</v>
      </c>
      <c r="D31" s="231">
        <v>0</v>
      </c>
      <c r="E31" s="231">
        <v>0</v>
      </c>
      <c r="F31" s="231">
        <v>0</v>
      </c>
      <c r="G31" s="231">
        <v>0</v>
      </c>
      <c r="H31" s="231">
        <v>0</v>
      </c>
      <c r="I31" s="231">
        <v>0</v>
      </c>
      <c r="J31" s="231">
        <v>0</v>
      </c>
      <c r="K31" s="231">
        <v>0</v>
      </c>
      <c r="L31" s="231">
        <v>0</v>
      </c>
      <c r="M31" s="231">
        <v>2.963761921475828</v>
      </c>
      <c r="N31" s="231">
        <v>2.6180587327618041</v>
      </c>
      <c r="O31" s="231">
        <v>3.1912431812229389</v>
      </c>
      <c r="P31" s="231">
        <v>2.7468447441856161</v>
      </c>
      <c r="Q31" s="231">
        <v>12.153314122430411</v>
      </c>
      <c r="R31" s="231">
        <v>13.78771074954644</v>
      </c>
      <c r="S31" s="231">
        <v>18.726095711775251</v>
      </c>
      <c r="T31" s="231">
        <v>12.95907520279331</v>
      </c>
      <c r="U31" s="231">
        <v>12.39643512421568</v>
      </c>
      <c r="V31" s="231">
        <v>4.1961446666706808</v>
      </c>
      <c r="W31" s="231">
        <v>0</v>
      </c>
      <c r="DA31" s="73" t="s">
        <v>1286</v>
      </c>
    </row>
    <row r="32" spans="1:105" ht="12" customHeight="1" x14ac:dyDescent="0.25">
      <c r="A32" s="46" t="s">
        <v>162</v>
      </c>
      <c r="B32" s="231">
        <v>658.45600375246829</v>
      </c>
      <c r="C32" s="231">
        <v>976.24101244014378</v>
      </c>
      <c r="D32" s="231">
        <v>1040.633654496092</v>
      </c>
      <c r="E32" s="231">
        <v>1490.2418633656609</v>
      </c>
      <c r="F32" s="231">
        <v>1175.901851679989</v>
      </c>
      <c r="G32" s="231">
        <v>1083.3508571053919</v>
      </c>
      <c r="H32" s="231">
        <v>895.44458423365904</v>
      </c>
      <c r="I32" s="231">
        <v>954.21436677832071</v>
      </c>
      <c r="J32" s="231">
        <v>1045.829114052759</v>
      </c>
      <c r="K32" s="231">
        <v>799.2262895047478</v>
      </c>
      <c r="L32" s="231">
        <v>537.63742363635913</v>
      </c>
      <c r="M32" s="231">
        <v>2178.562537942546</v>
      </c>
      <c r="N32" s="231">
        <v>2180.298947649439</v>
      </c>
      <c r="O32" s="231">
        <v>2326.751143411158</v>
      </c>
      <c r="P32" s="231">
        <v>1779.0816262640019</v>
      </c>
      <c r="Q32" s="231">
        <v>1724.1970203832379</v>
      </c>
      <c r="R32" s="231">
        <v>1685.8909002599739</v>
      </c>
      <c r="S32" s="231">
        <v>1822.418400537056</v>
      </c>
      <c r="T32" s="231">
        <v>1990.8861184163579</v>
      </c>
      <c r="U32" s="231">
        <v>2033.5427289766451</v>
      </c>
      <c r="V32" s="231">
        <v>1474.1253423382971</v>
      </c>
      <c r="W32" s="231">
        <v>1465.9449696984</v>
      </c>
      <c r="DA32" s="73" t="s">
        <v>1287</v>
      </c>
    </row>
    <row r="33" spans="1:105" ht="12" customHeight="1" x14ac:dyDescent="0.25">
      <c r="A33" s="46" t="s">
        <v>36</v>
      </c>
      <c r="B33" s="231">
        <v>0</v>
      </c>
      <c r="C33" s="231">
        <v>0</v>
      </c>
      <c r="D33" s="231">
        <v>0</v>
      </c>
      <c r="E33" s="231">
        <v>0</v>
      </c>
      <c r="F33" s="231">
        <v>0</v>
      </c>
      <c r="G33" s="231">
        <v>0</v>
      </c>
      <c r="H33" s="231">
        <v>0</v>
      </c>
      <c r="I33" s="231">
        <v>0</v>
      </c>
      <c r="J33" s="231">
        <v>0</v>
      </c>
      <c r="K33" s="231">
        <v>0</v>
      </c>
      <c r="L33" s="231">
        <v>0</v>
      </c>
      <c r="M33" s="231">
        <v>0</v>
      </c>
      <c r="N33" s="231">
        <v>0</v>
      </c>
      <c r="O33" s="231">
        <v>0</v>
      </c>
      <c r="P33" s="231">
        <v>0</v>
      </c>
      <c r="Q33" s="231">
        <v>0</v>
      </c>
      <c r="R33" s="231">
        <v>0</v>
      </c>
      <c r="S33" s="231">
        <v>0</v>
      </c>
      <c r="T33" s="231">
        <v>0</v>
      </c>
      <c r="U33" s="231">
        <v>0</v>
      </c>
      <c r="V33" s="231">
        <v>0</v>
      </c>
      <c r="W33" s="231">
        <v>0</v>
      </c>
      <c r="DA33" s="73" t="s">
        <v>1288</v>
      </c>
    </row>
    <row r="34" spans="1:105" ht="12" customHeight="1" x14ac:dyDescent="0.25">
      <c r="A34" s="46" t="s">
        <v>73</v>
      </c>
      <c r="B34" s="231">
        <v>0</v>
      </c>
      <c r="C34" s="231">
        <v>0</v>
      </c>
      <c r="D34" s="231">
        <v>0</v>
      </c>
      <c r="E34" s="231">
        <v>0</v>
      </c>
      <c r="F34" s="231">
        <v>0</v>
      </c>
      <c r="G34" s="231">
        <v>0</v>
      </c>
      <c r="H34" s="231">
        <v>0</v>
      </c>
      <c r="I34" s="231">
        <v>0</v>
      </c>
      <c r="J34" s="231">
        <v>0</v>
      </c>
      <c r="K34" s="231">
        <v>0</v>
      </c>
      <c r="L34" s="231">
        <v>0</v>
      </c>
      <c r="M34" s="231">
        <v>38.847663975148173</v>
      </c>
      <c r="N34" s="231">
        <v>40.843865049079817</v>
      </c>
      <c r="O34" s="231">
        <v>27.4610964131268</v>
      </c>
      <c r="P34" s="231">
        <v>18.166696632018621</v>
      </c>
      <c r="Q34" s="231">
        <v>14.050209232786649</v>
      </c>
      <c r="R34" s="231">
        <v>17.147842075942741</v>
      </c>
      <c r="S34" s="231">
        <v>38.89434749245536</v>
      </c>
      <c r="T34" s="231">
        <v>48.958134640680413</v>
      </c>
      <c r="U34" s="231">
        <v>52.601045846113081</v>
      </c>
      <c r="V34" s="231">
        <v>34.785340127693424</v>
      </c>
      <c r="W34" s="231">
        <v>36.296153806086117</v>
      </c>
      <c r="DA34" s="73" t="s">
        <v>1289</v>
      </c>
    </row>
    <row r="35" spans="1:105" ht="12" customHeight="1" x14ac:dyDescent="0.25">
      <c r="A35" s="46" t="s">
        <v>79</v>
      </c>
      <c r="B35" s="231">
        <v>0</v>
      </c>
      <c r="C35" s="231">
        <v>0</v>
      </c>
      <c r="D35" s="231">
        <v>0</v>
      </c>
      <c r="E35" s="231">
        <v>0</v>
      </c>
      <c r="F35" s="231">
        <v>0</v>
      </c>
      <c r="G35" s="231">
        <v>0</v>
      </c>
      <c r="H35" s="231">
        <v>0</v>
      </c>
      <c r="I35" s="231">
        <v>0</v>
      </c>
      <c r="J35" s="231">
        <v>0</v>
      </c>
      <c r="K35" s="231">
        <v>0</v>
      </c>
      <c r="L35" s="231">
        <v>0</v>
      </c>
      <c r="M35" s="231">
        <v>0</v>
      </c>
      <c r="N35" s="231">
        <v>0</v>
      </c>
      <c r="O35" s="231">
        <v>0</v>
      </c>
      <c r="P35" s="231">
        <v>0</v>
      </c>
      <c r="Q35" s="231">
        <v>0</v>
      </c>
      <c r="R35" s="231">
        <v>0</v>
      </c>
      <c r="S35" s="231">
        <v>0</v>
      </c>
      <c r="T35" s="231">
        <v>0</v>
      </c>
      <c r="U35" s="231">
        <v>0</v>
      </c>
      <c r="V35" s="231">
        <v>0</v>
      </c>
      <c r="W35" s="231">
        <v>0</v>
      </c>
      <c r="DA35" s="73" t="s">
        <v>1290</v>
      </c>
    </row>
    <row r="36" spans="1:105" ht="12" customHeight="1" x14ac:dyDescent="0.25">
      <c r="A36" s="57" t="s">
        <v>1012</v>
      </c>
      <c r="B36" s="263">
        <v>565.54492333853455</v>
      </c>
      <c r="C36" s="263">
        <v>919.73092277520823</v>
      </c>
      <c r="D36" s="263">
        <v>1024.63341817674</v>
      </c>
      <c r="E36" s="263">
        <v>1258.253143235482</v>
      </c>
      <c r="F36" s="263">
        <v>1080.400617276749</v>
      </c>
      <c r="G36" s="263">
        <v>1006.655578849967</v>
      </c>
      <c r="H36" s="263">
        <v>925.98933048467779</v>
      </c>
      <c r="I36" s="263">
        <v>976.52076561955801</v>
      </c>
      <c r="J36" s="263">
        <v>977.64862530738537</v>
      </c>
      <c r="K36" s="263">
        <v>688.79433239961281</v>
      </c>
      <c r="L36" s="263">
        <v>571.04987631036909</v>
      </c>
      <c r="M36" s="263">
        <v>1875.4409037686989</v>
      </c>
      <c r="N36" s="263">
        <v>1913.8690240054809</v>
      </c>
      <c r="O36" s="263">
        <v>2293.0675486402101</v>
      </c>
      <c r="P36" s="263">
        <v>1784.2785914124061</v>
      </c>
      <c r="Q36" s="263">
        <v>1784.290001329477</v>
      </c>
      <c r="R36" s="263">
        <v>1710.348581540951</v>
      </c>
      <c r="S36" s="263">
        <v>1955.2689246714831</v>
      </c>
      <c r="T36" s="263">
        <v>2070.5780550428271</v>
      </c>
      <c r="U36" s="263">
        <v>2146.8546937786541</v>
      </c>
      <c r="V36" s="263">
        <v>1503.1018619970801</v>
      </c>
      <c r="W36" s="263">
        <v>1573.6137991446949</v>
      </c>
      <c r="DA36" s="70" t="s">
        <v>1291</v>
      </c>
    </row>
    <row r="37" spans="1:105" ht="12" customHeight="1" x14ac:dyDescent="0.25">
      <c r="A37" s="60" t="s">
        <v>1014</v>
      </c>
      <c r="B37" s="264">
        <v>565.54492333853455</v>
      </c>
      <c r="C37" s="264">
        <v>919.73092277520823</v>
      </c>
      <c r="D37" s="264">
        <v>1024.63341817674</v>
      </c>
      <c r="E37" s="264">
        <v>1258.253143235482</v>
      </c>
      <c r="F37" s="264">
        <v>1080.400617276749</v>
      </c>
      <c r="G37" s="264">
        <v>1006.655578849967</v>
      </c>
      <c r="H37" s="264">
        <v>925.98933048467779</v>
      </c>
      <c r="I37" s="264">
        <v>976.52076561955801</v>
      </c>
      <c r="J37" s="264">
        <v>977.64862530738537</v>
      </c>
      <c r="K37" s="264">
        <v>688.79433239961281</v>
      </c>
      <c r="L37" s="264">
        <v>571.04987631036909</v>
      </c>
      <c r="M37" s="264">
        <v>1875.4409037686989</v>
      </c>
      <c r="N37" s="264">
        <v>1913.8690240054809</v>
      </c>
      <c r="O37" s="264">
        <v>2293.0675486402101</v>
      </c>
      <c r="P37" s="264">
        <v>1784.2785914124061</v>
      </c>
      <c r="Q37" s="264">
        <v>1784.290001329477</v>
      </c>
      <c r="R37" s="264">
        <v>1710.348581540951</v>
      </c>
      <c r="S37" s="264">
        <v>1955.2689246714831</v>
      </c>
      <c r="T37" s="264">
        <v>2070.5780550428271</v>
      </c>
      <c r="U37" s="264">
        <v>2146.8546937786541</v>
      </c>
      <c r="V37" s="264">
        <v>1503.1018619970801</v>
      </c>
      <c r="W37" s="264">
        <v>1573.6137991446949</v>
      </c>
      <c r="DA37" s="72" t="s">
        <v>1292</v>
      </c>
    </row>
    <row r="38" spans="1:105" ht="12" customHeight="1" x14ac:dyDescent="0.25">
      <c r="A38" s="59" t="s">
        <v>30</v>
      </c>
      <c r="B38" s="232">
        <v>0</v>
      </c>
      <c r="C38" s="232">
        <v>0</v>
      </c>
      <c r="D38" s="232">
        <v>163.5987349349636</v>
      </c>
      <c r="E38" s="232">
        <v>190.7984206872334</v>
      </c>
      <c r="F38" s="232">
        <v>208.96485192480509</v>
      </c>
      <c r="G38" s="232">
        <v>202.91864620116431</v>
      </c>
      <c r="H38" s="232">
        <v>226.53070302990221</v>
      </c>
      <c r="I38" s="232">
        <v>260.48898667799409</v>
      </c>
      <c r="J38" s="232">
        <v>287.77993464943398</v>
      </c>
      <c r="K38" s="232">
        <v>132.9584486292072</v>
      </c>
      <c r="L38" s="232">
        <v>163.573639341096</v>
      </c>
      <c r="M38" s="232">
        <v>163.09174141440519</v>
      </c>
      <c r="N38" s="232">
        <v>186.05472921687789</v>
      </c>
      <c r="O38" s="232">
        <v>396.06357140028462</v>
      </c>
      <c r="P38" s="232">
        <v>316.26538734816643</v>
      </c>
      <c r="Q38" s="232">
        <v>310.50618857182809</v>
      </c>
      <c r="R38" s="232">
        <v>274.90880925116699</v>
      </c>
      <c r="S38" s="232">
        <v>389.76043898048829</v>
      </c>
      <c r="T38" s="232">
        <v>392.9912045391805</v>
      </c>
      <c r="U38" s="232">
        <v>347.39754743127548</v>
      </c>
      <c r="V38" s="232">
        <v>184.6412839649077</v>
      </c>
      <c r="W38" s="232">
        <v>251.56020208405141</v>
      </c>
      <c r="DA38" s="71" t="s">
        <v>1293</v>
      </c>
    </row>
    <row r="39" spans="1:105" ht="12" customHeight="1" x14ac:dyDescent="0.25">
      <c r="A39" s="59" t="s">
        <v>33</v>
      </c>
      <c r="B39" s="297">
        <v>90.454177983533029</v>
      </c>
      <c r="C39" s="297">
        <v>178.02655752753751</v>
      </c>
      <c r="D39" s="297">
        <v>113.87879234061199</v>
      </c>
      <c r="E39" s="297">
        <v>69.851967171008695</v>
      </c>
      <c r="F39" s="297">
        <v>49.183519922149721</v>
      </c>
      <c r="G39" s="297">
        <v>61.029330856645387</v>
      </c>
      <c r="H39" s="297">
        <v>62.257775640599398</v>
      </c>
      <c r="I39" s="297">
        <v>33.245124225426309</v>
      </c>
      <c r="J39" s="297">
        <v>38.250675161571387</v>
      </c>
      <c r="K39" s="297">
        <v>33.557403602161152</v>
      </c>
      <c r="L39" s="297">
        <v>36.401043224022679</v>
      </c>
      <c r="M39" s="297">
        <v>45.932017460767263</v>
      </c>
      <c r="N39" s="297">
        <v>76.750430118286346</v>
      </c>
      <c r="O39" s="297">
        <v>69.637618553301948</v>
      </c>
      <c r="P39" s="297">
        <v>54.544076986814801</v>
      </c>
      <c r="Q39" s="297">
        <v>17.86085861492942</v>
      </c>
      <c r="R39" s="297">
        <v>22.071963789192829</v>
      </c>
      <c r="S39" s="297">
        <v>27.400804306087871</v>
      </c>
      <c r="T39" s="297">
        <v>25.23268996492882</v>
      </c>
      <c r="U39" s="297">
        <v>25.26041873305731</v>
      </c>
      <c r="V39" s="297">
        <v>16.988149379662161</v>
      </c>
      <c r="W39" s="297">
        <v>21.535622589108669</v>
      </c>
      <c r="DA39" s="122" t="s">
        <v>1294</v>
      </c>
    </row>
    <row r="40" spans="1:105" ht="12" customHeight="1" x14ac:dyDescent="0.25">
      <c r="A40" s="59" t="s">
        <v>160</v>
      </c>
      <c r="B40" s="297">
        <v>0</v>
      </c>
      <c r="C40" s="297">
        <v>0</v>
      </c>
      <c r="D40" s="297">
        <v>0</v>
      </c>
      <c r="E40" s="297">
        <v>0</v>
      </c>
      <c r="F40" s="297">
        <v>0</v>
      </c>
      <c r="G40" s="297">
        <v>0</v>
      </c>
      <c r="H40" s="297">
        <v>0</v>
      </c>
      <c r="I40" s="297">
        <v>0</v>
      </c>
      <c r="J40" s="297">
        <v>0</v>
      </c>
      <c r="K40" s="297">
        <v>0</v>
      </c>
      <c r="L40" s="297">
        <v>0</v>
      </c>
      <c r="M40" s="297">
        <v>9.4993970290674099</v>
      </c>
      <c r="N40" s="297">
        <v>8.6869738583661853</v>
      </c>
      <c r="O40" s="297">
        <v>10.61611608913668</v>
      </c>
      <c r="P40" s="297">
        <v>9.2031754894975553</v>
      </c>
      <c r="Q40" s="297">
        <v>9.2331345324425484</v>
      </c>
      <c r="R40" s="297">
        <v>10.00889093234403</v>
      </c>
      <c r="S40" s="297">
        <v>11.42041765139842</v>
      </c>
      <c r="T40" s="297">
        <v>13.07066689734275</v>
      </c>
      <c r="U40" s="297">
        <v>13.28916495002343</v>
      </c>
      <c r="V40" s="297">
        <v>11.25916676081688</v>
      </c>
      <c r="W40" s="297">
        <v>10.744439477240199</v>
      </c>
      <c r="DA40" s="122" t="s">
        <v>1295</v>
      </c>
    </row>
    <row r="41" spans="1:105" ht="12" customHeight="1" x14ac:dyDescent="0.25">
      <c r="A41" s="59" t="s">
        <v>70</v>
      </c>
      <c r="B41" s="297">
        <v>79.264814094388612</v>
      </c>
      <c r="C41" s="297">
        <v>129.28572681523701</v>
      </c>
      <c r="D41" s="297">
        <v>114.9922905775653</v>
      </c>
      <c r="E41" s="297">
        <v>131.01701915616769</v>
      </c>
      <c r="F41" s="297">
        <v>153.08559008522951</v>
      </c>
      <c r="G41" s="297">
        <v>132.36457854158121</v>
      </c>
      <c r="H41" s="297">
        <v>154.1252777952547</v>
      </c>
      <c r="I41" s="297">
        <v>147.18795279215789</v>
      </c>
      <c r="J41" s="297">
        <v>82.497381803780925</v>
      </c>
      <c r="K41" s="297">
        <v>108.3124006380625</v>
      </c>
      <c r="L41" s="297">
        <v>116.48222238652821</v>
      </c>
      <c r="M41" s="297">
        <v>152.90332976602991</v>
      </c>
      <c r="N41" s="297">
        <v>131.8652401300541</v>
      </c>
      <c r="O41" s="297">
        <v>158.7167059070924</v>
      </c>
      <c r="P41" s="297">
        <v>113.034993007041</v>
      </c>
      <c r="Q41" s="297">
        <v>114.3085139972298</v>
      </c>
      <c r="R41" s="297">
        <v>63.194880747073768</v>
      </c>
      <c r="S41" s="297">
        <v>4.0593441027388977</v>
      </c>
      <c r="T41" s="297">
        <v>8.9718312227494685</v>
      </c>
      <c r="U41" s="297">
        <v>13.285418266755901</v>
      </c>
      <c r="V41" s="297">
        <v>16.412112754983031</v>
      </c>
      <c r="W41" s="297">
        <v>8.6706707513336259</v>
      </c>
      <c r="DA41" s="122" t="s">
        <v>1296</v>
      </c>
    </row>
    <row r="42" spans="1:105" ht="12" customHeight="1" x14ac:dyDescent="0.25">
      <c r="A42" s="59" t="s">
        <v>162</v>
      </c>
      <c r="B42" s="297">
        <v>395.82593126061278</v>
      </c>
      <c r="C42" s="297">
        <v>612.4186384324338</v>
      </c>
      <c r="D42" s="297">
        <v>632.16360032359944</v>
      </c>
      <c r="E42" s="297">
        <v>866.58573622107212</v>
      </c>
      <c r="F42" s="297">
        <v>669.16665534456536</v>
      </c>
      <c r="G42" s="297">
        <v>610.34302325057638</v>
      </c>
      <c r="H42" s="297">
        <v>483.07557401892149</v>
      </c>
      <c r="I42" s="297">
        <v>535.59870192397966</v>
      </c>
      <c r="J42" s="297">
        <v>569.12063369259909</v>
      </c>
      <c r="K42" s="297">
        <v>413.96607953018201</v>
      </c>
      <c r="L42" s="297">
        <v>254.59297135872211</v>
      </c>
      <c r="M42" s="297">
        <v>1504.01441809843</v>
      </c>
      <c r="N42" s="297">
        <v>1510.511650681897</v>
      </c>
      <c r="O42" s="297">
        <v>1658.0335366903939</v>
      </c>
      <c r="P42" s="297">
        <v>1291.230958580886</v>
      </c>
      <c r="Q42" s="297">
        <v>1332.381305613048</v>
      </c>
      <c r="R42" s="297">
        <v>1340.164036821174</v>
      </c>
      <c r="S42" s="297">
        <v>1522.6279196307689</v>
      </c>
      <c r="T42" s="297">
        <v>1630.311662418625</v>
      </c>
      <c r="U42" s="297">
        <v>1747.6221443975419</v>
      </c>
      <c r="V42" s="297">
        <v>1273.8011491367099</v>
      </c>
      <c r="W42" s="297">
        <v>1281.102864242961</v>
      </c>
      <c r="DA42" s="122" t="s">
        <v>1297</v>
      </c>
    </row>
    <row r="43" spans="1:105" ht="12" customHeight="1" x14ac:dyDescent="0.25">
      <c r="A43" s="60" t="s">
        <v>1021</v>
      </c>
      <c r="B43" s="264">
        <v>0</v>
      </c>
      <c r="C43" s="264">
        <v>0</v>
      </c>
      <c r="D43" s="264">
        <v>0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>
        <v>0</v>
      </c>
      <c r="K43" s="264">
        <v>0</v>
      </c>
      <c r="L43" s="264">
        <v>0</v>
      </c>
      <c r="M43" s="264">
        <v>0</v>
      </c>
      <c r="N43" s="264">
        <v>0</v>
      </c>
      <c r="O43" s="264">
        <v>0</v>
      </c>
      <c r="P43" s="264">
        <v>0</v>
      </c>
      <c r="Q43" s="264">
        <v>0</v>
      </c>
      <c r="R43" s="264">
        <v>0</v>
      </c>
      <c r="S43" s="264">
        <v>0</v>
      </c>
      <c r="T43" s="264">
        <v>0</v>
      </c>
      <c r="U43" s="264">
        <v>0</v>
      </c>
      <c r="V43" s="264">
        <v>0</v>
      </c>
      <c r="W43" s="264">
        <v>0</v>
      </c>
      <c r="DA43" s="72" t="s">
        <v>1298</v>
      </c>
    </row>
    <row r="44" spans="1:105" ht="12" customHeight="1" x14ac:dyDescent="0.25">
      <c r="A44" s="57" t="s">
        <v>1023</v>
      </c>
      <c r="B44" s="263">
        <f t="shared" ref="B44:W44" si="1">B45+B46+B57</f>
        <v>64.657162331786196</v>
      </c>
      <c r="C44" s="263">
        <f t="shared" si="1"/>
        <v>111.05308313776817</v>
      </c>
      <c r="D44" s="263">
        <f t="shared" si="1"/>
        <v>115.47332902100561</v>
      </c>
      <c r="E44" s="263">
        <f t="shared" si="1"/>
        <v>154.32943694635202</v>
      </c>
      <c r="F44" s="263">
        <f t="shared" si="1"/>
        <v>118.20181938804519</v>
      </c>
      <c r="G44" s="263">
        <f t="shared" si="1"/>
        <v>103.89011791895746</v>
      </c>
      <c r="H44" s="263">
        <f t="shared" si="1"/>
        <v>82.379883311944553</v>
      </c>
      <c r="I44" s="263">
        <f t="shared" si="1"/>
        <v>89.525405730995814</v>
      </c>
      <c r="J44" s="263">
        <f t="shared" si="1"/>
        <v>86.640075253017883</v>
      </c>
      <c r="K44" s="263">
        <f t="shared" si="1"/>
        <v>58.362755945691731</v>
      </c>
      <c r="L44" s="263">
        <f t="shared" si="1"/>
        <v>43.025474551325487</v>
      </c>
      <c r="M44" s="263">
        <f t="shared" si="1"/>
        <v>251.11184870589017</v>
      </c>
      <c r="N44" s="263">
        <f t="shared" si="1"/>
        <v>255.78540531587205</v>
      </c>
      <c r="O44" s="263">
        <f t="shared" si="1"/>
        <v>294.32999299944328</v>
      </c>
      <c r="P44" s="263">
        <f t="shared" si="1"/>
        <v>224.90346636808516</v>
      </c>
      <c r="Q44" s="263">
        <f t="shared" si="1"/>
        <v>218.29184506090536</v>
      </c>
      <c r="R44" s="263">
        <f t="shared" si="1"/>
        <v>209.8018700558037</v>
      </c>
      <c r="S44" s="263">
        <f t="shared" si="1"/>
        <v>227.1325471921042</v>
      </c>
      <c r="T44" s="263">
        <f t="shared" si="1"/>
        <v>244.38142408101413</v>
      </c>
      <c r="U44" s="263">
        <f t="shared" si="1"/>
        <v>257.50273234936446</v>
      </c>
      <c r="V44" s="263">
        <f t="shared" si="1"/>
        <v>181.30849136813228</v>
      </c>
      <c r="W44" s="263">
        <f t="shared" si="1"/>
        <v>180.07481852878411</v>
      </c>
      <c r="DA44" s="70"/>
    </row>
    <row r="45" spans="1:105" ht="12" customHeight="1" x14ac:dyDescent="0.25">
      <c r="A45" s="60" t="s">
        <v>1024</v>
      </c>
      <c r="B45" s="264">
        <v>38.749785229505449</v>
      </c>
      <c r="C45" s="264">
        <v>69.365690370899799</v>
      </c>
      <c r="D45" s="264">
        <v>69.28310305615507</v>
      </c>
      <c r="E45" s="264">
        <v>98.708498679260657</v>
      </c>
      <c r="F45" s="264">
        <v>69.695685427097118</v>
      </c>
      <c r="G45" s="264">
        <v>58.454158768877058</v>
      </c>
      <c r="H45" s="264">
        <v>38.811339990136219</v>
      </c>
      <c r="I45" s="264">
        <v>45.346119702245957</v>
      </c>
      <c r="J45" s="264">
        <v>41.085200525863357</v>
      </c>
      <c r="K45" s="264">
        <v>24.108600830206449</v>
      </c>
      <c r="L45" s="264">
        <v>12.21918882940516</v>
      </c>
      <c r="M45" s="264">
        <v>181.36530280701609</v>
      </c>
      <c r="N45" s="264">
        <v>184.89439127185449</v>
      </c>
      <c r="O45" s="264">
        <v>212.13644407434941</v>
      </c>
      <c r="P45" s="264">
        <v>160.18700057967561</v>
      </c>
      <c r="Q45" s="264">
        <v>156.8774220879514</v>
      </c>
      <c r="R45" s="264">
        <v>154.26259819367061</v>
      </c>
      <c r="S45" s="264">
        <v>165.48673285178171</v>
      </c>
      <c r="T45" s="264">
        <v>177.48834130337261</v>
      </c>
      <c r="U45" s="264">
        <v>189.44112690650729</v>
      </c>
      <c r="V45" s="264">
        <v>133.57434219018171</v>
      </c>
      <c r="W45" s="264">
        <v>133.21071100981649</v>
      </c>
      <c r="DA45" s="72" t="s">
        <v>1299</v>
      </c>
    </row>
    <row r="46" spans="1:105" ht="12" customHeight="1" x14ac:dyDescent="0.25">
      <c r="A46" s="60" t="s">
        <v>1026</v>
      </c>
      <c r="B46" s="264">
        <v>25.907377102280751</v>
      </c>
      <c r="C46" s="264">
        <v>41.687392766868371</v>
      </c>
      <c r="D46" s="264">
        <v>46.190225964850541</v>
      </c>
      <c r="E46" s="264">
        <v>55.620938267091361</v>
      </c>
      <c r="F46" s="264">
        <v>48.506133960948077</v>
      </c>
      <c r="G46" s="264">
        <v>45.435959150080407</v>
      </c>
      <c r="H46" s="264">
        <v>43.568543321808342</v>
      </c>
      <c r="I46" s="264">
        <v>44.179286028749857</v>
      </c>
      <c r="J46" s="264">
        <v>45.554874727154527</v>
      </c>
      <c r="K46" s="264">
        <v>34.254155115485283</v>
      </c>
      <c r="L46" s="264">
        <v>30.806285721920329</v>
      </c>
      <c r="M46" s="264">
        <v>69.746545898874075</v>
      </c>
      <c r="N46" s="264">
        <v>70.891014044017567</v>
      </c>
      <c r="O46" s="264">
        <v>82.193548925093864</v>
      </c>
      <c r="P46" s="264">
        <v>64.71646578840955</v>
      </c>
      <c r="Q46" s="264">
        <v>61.414422972953957</v>
      </c>
      <c r="R46" s="264">
        <v>55.539271862133091</v>
      </c>
      <c r="S46" s="264">
        <v>61.645814340322502</v>
      </c>
      <c r="T46" s="264">
        <v>66.893082777641524</v>
      </c>
      <c r="U46" s="264">
        <v>68.061605442857143</v>
      </c>
      <c r="V46" s="264">
        <v>47.73414917795057</v>
      </c>
      <c r="W46" s="264">
        <v>46.864107518967622</v>
      </c>
      <c r="DA46" s="72" t="s">
        <v>1300</v>
      </c>
    </row>
    <row r="47" spans="1:105" ht="12" customHeight="1" x14ac:dyDescent="0.25">
      <c r="A47" s="64" t="s">
        <v>30</v>
      </c>
      <c r="B47" s="231">
        <v>0</v>
      </c>
      <c r="C47" s="231">
        <v>0</v>
      </c>
      <c r="D47" s="231">
        <v>6.7261341074106173</v>
      </c>
      <c r="E47" s="231">
        <v>8.1947781020765245</v>
      </c>
      <c r="F47" s="231">
        <v>9.1712224121533037</v>
      </c>
      <c r="G47" s="231">
        <v>8.9956863100159445</v>
      </c>
      <c r="H47" s="231">
        <v>10.487401820259761</v>
      </c>
      <c r="I47" s="231">
        <v>11.590789037998</v>
      </c>
      <c r="J47" s="231">
        <v>13.207910143985799</v>
      </c>
      <c r="K47" s="231">
        <v>6.4111825567672316</v>
      </c>
      <c r="L47" s="231">
        <v>8.6272741263994153</v>
      </c>
      <c r="M47" s="231">
        <v>5.9002063611384576</v>
      </c>
      <c r="N47" s="231">
        <v>6.7073331669795797</v>
      </c>
      <c r="O47" s="231">
        <v>13.88157437820221</v>
      </c>
      <c r="P47" s="231">
        <v>10.883305210071549</v>
      </c>
      <c r="Q47" s="231">
        <v>10.03565723801769</v>
      </c>
      <c r="R47" s="231">
        <v>8.6372872573616117</v>
      </c>
      <c r="S47" s="231">
        <v>11.65116246949408</v>
      </c>
      <c r="T47" s="231">
        <v>11.986042508670501</v>
      </c>
      <c r="U47" s="231">
        <v>10.096008581609469</v>
      </c>
      <c r="V47" s="231">
        <v>5.3367736992421051</v>
      </c>
      <c r="W47" s="231">
        <v>7.1894025294864328</v>
      </c>
      <c r="DA47" s="73" t="s">
        <v>1301</v>
      </c>
    </row>
    <row r="48" spans="1:105" ht="12" customHeight="1" x14ac:dyDescent="0.25">
      <c r="A48" s="64" t="s">
        <v>32</v>
      </c>
      <c r="B48" s="231">
        <v>2.3617705791396819</v>
      </c>
      <c r="C48" s="231">
        <v>5.070065864989961</v>
      </c>
      <c r="D48" s="231">
        <v>4.0638502057039396</v>
      </c>
      <c r="E48" s="231">
        <v>1.579058528696786</v>
      </c>
      <c r="F48" s="231">
        <v>1.088617263746072</v>
      </c>
      <c r="G48" s="231">
        <v>0.80941556184574359</v>
      </c>
      <c r="H48" s="231">
        <v>0.69920128482963373</v>
      </c>
      <c r="I48" s="231">
        <v>0.72775155173859507</v>
      </c>
      <c r="J48" s="231">
        <v>0.68484161945682176</v>
      </c>
      <c r="K48" s="231">
        <v>1.040874916979238</v>
      </c>
      <c r="L48" s="231">
        <v>0.68771745736818035</v>
      </c>
      <c r="M48" s="231">
        <v>0.85403287964956098</v>
      </c>
      <c r="N48" s="231">
        <v>0.80992589811294069</v>
      </c>
      <c r="O48" s="231">
        <v>1.0585958719937021</v>
      </c>
      <c r="P48" s="231">
        <v>2.7936500112882721</v>
      </c>
      <c r="Q48" s="231">
        <v>3.0911608154597898</v>
      </c>
      <c r="R48" s="231">
        <v>1.029645336353219</v>
      </c>
      <c r="S48" s="231">
        <v>1.757581801394124</v>
      </c>
      <c r="T48" s="231">
        <v>2.1950251193019348</v>
      </c>
      <c r="U48" s="231">
        <v>4.0467227512104804</v>
      </c>
      <c r="V48" s="231">
        <v>3.3157017018092021</v>
      </c>
      <c r="W48" s="231">
        <v>0.98488057699393139</v>
      </c>
      <c r="DA48" s="73" t="s">
        <v>1302</v>
      </c>
    </row>
    <row r="49" spans="1:105" ht="12" customHeight="1" x14ac:dyDescent="0.25">
      <c r="A49" s="64" t="s">
        <v>33</v>
      </c>
      <c r="B49" s="231">
        <v>3.7581001609006059</v>
      </c>
      <c r="C49" s="231">
        <v>7.0877867567307824</v>
      </c>
      <c r="D49" s="231">
        <v>4.6819679233914604</v>
      </c>
      <c r="E49" s="231">
        <v>3.000136840222031</v>
      </c>
      <c r="F49" s="231">
        <v>2.1586070387613532</v>
      </c>
      <c r="G49" s="231">
        <v>2.7055212834029279</v>
      </c>
      <c r="H49" s="231">
        <v>2.8822684997907748</v>
      </c>
      <c r="I49" s="231">
        <v>1.479284120043399</v>
      </c>
      <c r="J49" s="231">
        <v>1.7555479713909159</v>
      </c>
      <c r="K49" s="231">
        <v>1.6181193661830431</v>
      </c>
      <c r="L49" s="231">
        <v>1.919880120327299</v>
      </c>
      <c r="M49" s="231">
        <v>1.661692856128917</v>
      </c>
      <c r="N49" s="231">
        <v>2.7668778304057819</v>
      </c>
      <c r="O49" s="231">
        <v>2.4407187413142659</v>
      </c>
      <c r="P49" s="231">
        <v>1.8769674488458901</v>
      </c>
      <c r="Q49" s="231">
        <v>0.57726854289302809</v>
      </c>
      <c r="R49" s="231">
        <v>0.69347319971534449</v>
      </c>
      <c r="S49" s="231">
        <v>0.81909601600439708</v>
      </c>
      <c r="T49" s="231">
        <v>0.76958489410056941</v>
      </c>
      <c r="U49" s="231">
        <v>0.73411400336511212</v>
      </c>
      <c r="V49" s="231">
        <v>0.49101645559076601</v>
      </c>
      <c r="W49" s="231">
        <v>0.61547199530580676</v>
      </c>
      <c r="DA49" s="73" t="s">
        <v>1303</v>
      </c>
    </row>
    <row r="50" spans="1:105" ht="12" customHeight="1" x14ac:dyDescent="0.25">
      <c r="A50" s="64" t="s">
        <v>160</v>
      </c>
      <c r="B50" s="231">
        <v>0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0.3436618083282838</v>
      </c>
      <c r="N50" s="231">
        <v>0.31316821736353079</v>
      </c>
      <c r="O50" s="231">
        <v>0.37208270525349868</v>
      </c>
      <c r="P50" s="231">
        <v>0.31669911334238893</v>
      </c>
      <c r="Q50" s="231">
        <v>0.29841779909859462</v>
      </c>
      <c r="R50" s="231">
        <v>0.31446670023321671</v>
      </c>
      <c r="S50" s="231">
        <v>0.34139211735797059</v>
      </c>
      <c r="T50" s="231">
        <v>0.39864904669285861</v>
      </c>
      <c r="U50" s="231">
        <v>0.38620745704718068</v>
      </c>
      <c r="V50" s="231">
        <v>0.3254289818301333</v>
      </c>
      <c r="W50" s="231">
        <v>0.30706804858494718</v>
      </c>
      <c r="DA50" s="73" t="s">
        <v>1304</v>
      </c>
    </row>
    <row r="51" spans="1:105" ht="12" customHeight="1" x14ac:dyDescent="0.25">
      <c r="A51" s="64" t="s">
        <v>70</v>
      </c>
      <c r="B51" s="231">
        <v>3.2932156064268021</v>
      </c>
      <c r="C51" s="231">
        <v>5.1472638413154037</v>
      </c>
      <c r="D51" s="231">
        <v>4.727747852393299</v>
      </c>
      <c r="E51" s="231">
        <v>5.6271713136467447</v>
      </c>
      <c r="F51" s="231">
        <v>6.7187471090716544</v>
      </c>
      <c r="G51" s="231">
        <v>5.8679192346725833</v>
      </c>
      <c r="H51" s="231">
        <v>7.1353405842060793</v>
      </c>
      <c r="I51" s="231">
        <v>6.5493153146533167</v>
      </c>
      <c r="J51" s="231">
        <v>3.7862890173554722</v>
      </c>
      <c r="K51" s="231">
        <v>5.2227638093829887</v>
      </c>
      <c r="L51" s="231">
        <v>6.1435575281494792</v>
      </c>
      <c r="M51" s="231">
        <v>5.5316179170130413</v>
      </c>
      <c r="N51" s="231">
        <v>4.7537845580106026</v>
      </c>
      <c r="O51" s="231">
        <v>5.5628386885544483</v>
      </c>
      <c r="P51" s="231">
        <v>3.8897532816629372</v>
      </c>
      <c r="Q51" s="231">
        <v>3.694486963817718</v>
      </c>
      <c r="R51" s="231">
        <v>1.9855032644970421</v>
      </c>
      <c r="S51" s="231">
        <v>0.1213465322040066</v>
      </c>
      <c r="T51" s="231">
        <v>0.2736365322541745</v>
      </c>
      <c r="U51" s="231">
        <v>0.38609857157374772</v>
      </c>
      <c r="V51" s="231">
        <v>0.47436699864173359</v>
      </c>
      <c r="W51" s="231">
        <v>0.24780128858043279</v>
      </c>
      <c r="DA51" s="73" t="s">
        <v>1305</v>
      </c>
    </row>
    <row r="52" spans="1:105" ht="12" customHeight="1" x14ac:dyDescent="0.25">
      <c r="A52" s="64" t="s">
        <v>34</v>
      </c>
      <c r="B52" s="231">
        <v>4.8908915851032873E-2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7.4021948624731618E-2</v>
      </c>
      <c r="N52" s="231">
        <v>6.5387778825541837E-2</v>
      </c>
      <c r="O52" s="231">
        <v>7.9703446183653284E-2</v>
      </c>
      <c r="P52" s="231">
        <v>6.8604296134884404E-2</v>
      </c>
      <c r="Q52" s="231">
        <v>0.30353719948692792</v>
      </c>
      <c r="R52" s="231">
        <v>0.3443573552113709</v>
      </c>
      <c r="S52" s="231">
        <v>0.46769684321627131</v>
      </c>
      <c r="T52" s="231">
        <v>0.32366162475275062</v>
      </c>
      <c r="U52" s="231">
        <v>0.30960931012892617</v>
      </c>
      <c r="V52" s="231">
        <v>0.1048015370895817</v>
      </c>
      <c r="W52" s="231">
        <v>0</v>
      </c>
      <c r="DA52" s="73" t="s">
        <v>1306</v>
      </c>
    </row>
    <row r="53" spans="1:105" ht="12" customHeight="1" x14ac:dyDescent="0.25">
      <c r="A53" s="64" t="s">
        <v>162</v>
      </c>
      <c r="B53" s="231">
        <v>16.445381839962629</v>
      </c>
      <c r="C53" s="231">
        <v>24.382276303832221</v>
      </c>
      <c r="D53" s="231">
        <v>25.990525875951221</v>
      </c>
      <c r="E53" s="231">
        <v>37.219793482449283</v>
      </c>
      <c r="F53" s="231">
        <v>29.368940137215699</v>
      </c>
      <c r="G53" s="231">
        <v>27.057416760143209</v>
      </c>
      <c r="H53" s="231">
        <v>22.364331132722089</v>
      </c>
      <c r="I53" s="231">
        <v>23.832146004316549</v>
      </c>
      <c r="J53" s="231">
        <v>26.120285974965519</v>
      </c>
      <c r="K53" s="231">
        <v>19.96121446617277</v>
      </c>
      <c r="L53" s="231">
        <v>13.42785648967596</v>
      </c>
      <c r="M53" s="231">
        <v>54.411065575418</v>
      </c>
      <c r="N53" s="231">
        <v>54.454433576465512</v>
      </c>
      <c r="O53" s="231">
        <v>58.112175729133057</v>
      </c>
      <c r="P53" s="231">
        <v>44.433760952344407</v>
      </c>
      <c r="Q53" s="231">
        <v>43.062980982686312</v>
      </c>
      <c r="R53" s="231">
        <v>42.106259852277461</v>
      </c>
      <c r="S53" s="231">
        <v>45.516126055815448</v>
      </c>
      <c r="T53" s="231">
        <v>49.723720689995027</v>
      </c>
      <c r="U53" s="231">
        <v>50.789098246983968</v>
      </c>
      <c r="V53" s="231">
        <v>36.817272523241137</v>
      </c>
      <c r="W53" s="231">
        <v>36.61296221110242</v>
      </c>
      <c r="DA53" s="73" t="s">
        <v>1307</v>
      </c>
    </row>
    <row r="54" spans="1:105" ht="12" customHeight="1" x14ac:dyDescent="0.25">
      <c r="A54" s="64" t="s">
        <v>36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1308</v>
      </c>
    </row>
    <row r="55" spans="1:105" ht="12" customHeight="1" x14ac:dyDescent="0.25">
      <c r="A55" s="64" t="s">
        <v>73</v>
      </c>
      <c r="B55" s="231">
        <v>0</v>
      </c>
      <c r="C55" s="231">
        <v>0</v>
      </c>
      <c r="D55" s="231">
        <v>0</v>
      </c>
      <c r="E55" s="231">
        <v>0</v>
      </c>
      <c r="F55" s="231">
        <v>0</v>
      </c>
      <c r="G55" s="231">
        <v>0</v>
      </c>
      <c r="H55" s="231">
        <v>0</v>
      </c>
      <c r="I55" s="231">
        <v>0</v>
      </c>
      <c r="J55" s="231">
        <v>0</v>
      </c>
      <c r="K55" s="231">
        <v>0</v>
      </c>
      <c r="L55" s="231">
        <v>0</v>
      </c>
      <c r="M55" s="231">
        <v>0.97024655257306858</v>
      </c>
      <c r="N55" s="231">
        <v>1.0201030178540671</v>
      </c>
      <c r="O55" s="231">
        <v>0.68585936445902607</v>
      </c>
      <c r="P55" s="231">
        <v>0.4537254747192197</v>
      </c>
      <c r="Q55" s="231">
        <v>0.35091343149390869</v>
      </c>
      <c r="R55" s="231">
        <v>0.42827889648382389</v>
      </c>
      <c r="S55" s="231">
        <v>0.97141250483620267</v>
      </c>
      <c r="T55" s="231">
        <v>1.2227623618737069</v>
      </c>
      <c r="U55" s="231">
        <v>1.3137465209382519</v>
      </c>
      <c r="V55" s="231">
        <v>0.86878728050590448</v>
      </c>
      <c r="W55" s="231">
        <v>0.9065208689136528</v>
      </c>
      <c r="DA55" s="73" t="s">
        <v>1309</v>
      </c>
    </row>
    <row r="56" spans="1:105" ht="12" customHeight="1" x14ac:dyDescent="0.25">
      <c r="A56" s="64" t="s">
        <v>79</v>
      </c>
      <c r="B56" s="231">
        <v>0</v>
      </c>
      <c r="C56" s="231">
        <v>0</v>
      </c>
      <c r="D56" s="231">
        <v>0</v>
      </c>
      <c r="E56" s="231">
        <v>0</v>
      </c>
      <c r="F56" s="231">
        <v>0</v>
      </c>
      <c r="G56" s="231">
        <v>0</v>
      </c>
      <c r="H56" s="231">
        <v>0</v>
      </c>
      <c r="I56" s="231">
        <v>0</v>
      </c>
      <c r="J56" s="231">
        <v>0</v>
      </c>
      <c r="K56" s="231">
        <v>0</v>
      </c>
      <c r="L56" s="231">
        <v>0</v>
      </c>
      <c r="M56" s="231">
        <v>0</v>
      </c>
      <c r="N56" s="231">
        <v>0</v>
      </c>
      <c r="O56" s="231">
        <v>0</v>
      </c>
      <c r="P56" s="231">
        <v>0</v>
      </c>
      <c r="Q56" s="231">
        <v>0</v>
      </c>
      <c r="R56" s="231">
        <v>0</v>
      </c>
      <c r="S56" s="231">
        <v>0</v>
      </c>
      <c r="T56" s="231">
        <v>0</v>
      </c>
      <c r="U56" s="231">
        <v>0</v>
      </c>
      <c r="V56" s="231">
        <v>0</v>
      </c>
      <c r="W56" s="231">
        <v>0</v>
      </c>
      <c r="DA56" s="73" t="s">
        <v>1310</v>
      </c>
    </row>
    <row r="57" spans="1:105" ht="12" customHeight="1" x14ac:dyDescent="0.25">
      <c r="A57" s="60" t="s">
        <v>1038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  <c r="R57" s="264">
        <v>0</v>
      </c>
      <c r="S57" s="264">
        <v>0</v>
      </c>
      <c r="T57" s="264">
        <v>0</v>
      </c>
      <c r="U57" s="264">
        <v>0</v>
      </c>
      <c r="V57" s="264">
        <v>0</v>
      </c>
      <c r="W57" s="264">
        <v>0</v>
      </c>
      <c r="DA57" s="72" t="s">
        <v>1311</v>
      </c>
    </row>
    <row r="58" spans="1:105" ht="12" customHeight="1" x14ac:dyDescent="0.25">
      <c r="A58" s="133" t="s">
        <v>1040</v>
      </c>
      <c r="B58" s="326">
        <v>0</v>
      </c>
      <c r="C58" s="326">
        <v>0</v>
      </c>
      <c r="D58" s="326">
        <v>0</v>
      </c>
      <c r="E58" s="326">
        <v>0</v>
      </c>
      <c r="F58" s="326">
        <v>0</v>
      </c>
      <c r="G58" s="326">
        <v>0</v>
      </c>
      <c r="H58" s="326">
        <v>0</v>
      </c>
      <c r="I58" s="326">
        <v>0</v>
      </c>
      <c r="J58" s="326">
        <v>0</v>
      </c>
      <c r="K58" s="326">
        <v>0</v>
      </c>
      <c r="L58" s="326">
        <v>0</v>
      </c>
      <c r="M58" s="326">
        <v>0</v>
      </c>
      <c r="N58" s="326">
        <v>0</v>
      </c>
      <c r="O58" s="326">
        <v>0</v>
      </c>
      <c r="P58" s="326">
        <v>0</v>
      </c>
      <c r="Q58" s="326">
        <v>0</v>
      </c>
      <c r="R58" s="326">
        <v>0</v>
      </c>
      <c r="S58" s="326">
        <v>0</v>
      </c>
      <c r="T58" s="326">
        <v>0</v>
      </c>
      <c r="U58" s="326">
        <v>0</v>
      </c>
      <c r="V58" s="326">
        <v>0</v>
      </c>
      <c r="W58" s="326">
        <v>0</v>
      </c>
      <c r="DA58" s="138" t="s">
        <v>1312</v>
      </c>
    </row>
    <row r="59" spans="1:105" ht="12" customHeight="1" x14ac:dyDescent="0.25">
      <c r="A59" s="100" t="s">
        <v>106</v>
      </c>
      <c r="B59" s="281">
        <v>8530.9967079007965</v>
      </c>
      <c r="C59" s="281">
        <v>8568.5279192046019</v>
      </c>
      <c r="D59" s="281">
        <v>7928.2217182719696</v>
      </c>
      <c r="E59" s="281">
        <v>7711.7405657772724</v>
      </c>
      <c r="F59" s="281">
        <v>8014.728905826365</v>
      </c>
      <c r="G59" s="281">
        <v>8191.5071115283354</v>
      </c>
      <c r="H59" s="281">
        <v>7585.5673396329112</v>
      </c>
      <c r="I59" s="281">
        <v>7876.0642405727294</v>
      </c>
      <c r="J59" s="281">
        <v>7435.6748403838801</v>
      </c>
      <c r="K59" s="281">
        <v>6511.6049832114404</v>
      </c>
      <c r="L59" s="281">
        <v>6503.1293256209046</v>
      </c>
      <c r="M59" s="281">
        <v>6453.1562189439364</v>
      </c>
      <c r="N59" s="281">
        <v>6388.9530883246898</v>
      </c>
      <c r="O59" s="281">
        <v>6311.8076558208668</v>
      </c>
      <c r="P59" s="281">
        <v>6770.8374968864391</v>
      </c>
      <c r="Q59" s="281">
        <v>6691.5735469534866</v>
      </c>
      <c r="R59" s="281">
        <v>6528.6243868117253</v>
      </c>
      <c r="S59" s="281">
        <v>6851.7624590743499</v>
      </c>
      <c r="T59" s="281">
        <v>6567.7186895637969</v>
      </c>
      <c r="U59" s="281">
        <v>6724.3488908774634</v>
      </c>
      <c r="V59" s="281">
        <v>6284.3824389686097</v>
      </c>
      <c r="W59" s="281">
        <v>6420.9476198321772</v>
      </c>
      <c r="DA59" s="105" t="s">
        <v>1313</v>
      </c>
    </row>
    <row r="60" spans="1:105" ht="12" customHeight="1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DA60" s="173"/>
    </row>
    <row r="61" spans="1:105" ht="15" customHeight="1" x14ac:dyDescent="0.25">
      <c r="A61" s="34" t="s">
        <v>47</v>
      </c>
      <c r="B61" s="225">
        <f t="shared" ref="B61:W61" si="2">SUM(B62:B66)+B72+B85+B93+B107+B108</f>
        <v>5488.8510950212521</v>
      </c>
      <c r="C61" s="225">
        <f t="shared" si="2"/>
        <v>5961.3567076101572</v>
      </c>
      <c r="D61" s="225">
        <f t="shared" si="2"/>
        <v>5154.9919154799927</v>
      </c>
      <c r="E61" s="225">
        <f t="shared" si="2"/>
        <v>5344.9007116985422</v>
      </c>
      <c r="F61" s="225">
        <f t="shared" si="2"/>
        <v>4183.6516467994261</v>
      </c>
      <c r="G61" s="225">
        <f t="shared" si="2"/>
        <v>3730.5121457306591</v>
      </c>
      <c r="H61" s="225">
        <f t="shared" si="2"/>
        <v>2358.429590989962</v>
      </c>
      <c r="I61" s="225">
        <f t="shared" si="2"/>
        <v>2793.6859332543795</v>
      </c>
      <c r="J61" s="225">
        <f t="shared" si="2"/>
        <v>3396.9862861003412</v>
      </c>
      <c r="K61" s="225">
        <f t="shared" si="2"/>
        <v>2060.3415915354035</v>
      </c>
      <c r="L61" s="225">
        <f t="shared" si="2"/>
        <v>1687.2337857851451</v>
      </c>
      <c r="M61" s="225">
        <f t="shared" si="2"/>
        <v>5976.0021416350774</v>
      </c>
      <c r="N61" s="225">
        <f t="shared" si="2"/>
        <v>5896.8779195404377</v>
      </c>
      <c r="O61" s="225">
        <f t="shared" si="2"/>
        <v>5347.9911168605277</v>
      </c>
      <c r="P61" s="225">
        <f t="shared" si="2"/>
        <v>5582.9053621474195</v>
      </c>
      <c r="Q61" s="225">
        <f t="shared" si="2"/>
        <v>4367.5738922776263</v>
      </c>
      <c r="R61" s="225">
        <f t="shared" si="2"/>
        <v>4564.8491031056465</v>
      </c>
      <c r="S61" s="225">
        <f t="shared" si="2"/>
        <v>2900.6562582886809</v>
      </c>
      <c r="T61" s="225">
        <f t="shared" si="2"/>
        <v>2540.6122803918661</v>
      </c>
      <c r="U61" s="225">
        <f t="shared" si="2"/>
        <v>2750.7141000402703</v>
      </c>
      <c r="V61" s="225">
        <f t="shared" si="2"/>
        <v>3584.2629226412487</v>
      </c>
      <c r="W61" s="225">
        <f t="shared" si="2"/>
        <v>3017.8043671829014</v>
      </c>
      <c r="DA61" s="89"/>
    </row>
    <row r="62" spans="1:105" ht="12" customHeight="1" x14ac:dyDescent="0.25">
      <c r="A62" s="55" t="s">
        <v>92</v>
      </c>
      <c r="B62" s="261">
        <v>0</v>
      </c>
      <c r="C62" s="261">
        <v>0</v>
      </c>
      <c r="D62" s="261">
        <v>0</v>
      </c>
      <c r="E62" s="261">
        <v>0</v>
      </c>
      <c r="F62" s="261">
        <v>0</v>
      </c>
      <c r="G62" s="261">
        <v>0</v>
      </c>
      <c r="H62" s="261">
        <v>0</v>
      </c>
      <c r="I62" s="261">
        <v>0</v>
      </c>
      <c r="J62" s="261">
        <v>0</v>
      </c>
      <c r="K62" s="261">
        <v>0</v>
      </c>
      <c r="L62" s="261">
        <v>0</v>
      </c>
      <c r="M62" s="261">
        <v>0</v>
      </c>
      <c r="N62" s="261">
        <v>0</v>
      </c>
      <c r="O62" s="261">
        <v>0</v>
      </c>
      <c r="P62" s="261">
        <v>0</v>
      </c>
      <c r="Q62" s="261">
        <v>0</v>
      </c>
      <c r="R62" s="261">
        <v>0</v>
      </c>
      <c r="S62" s="261">
        <v>0</v>
      </c>
      <c r="T62" s="261">
        <v>0</v>
      </c>
      <c r="U62" s="261">
        <v>0</v>
      </c>
      <c r="V62" s="261">
        <v>0</v>
      </c>
      <c r="W62" s="261">
        <v>0</v>
      </c>
      <c r="DA62" s="67" t="s">
        <v>1314</v>
      </c>
    </row>
    <row r="63" spans="1:105" ht="12" customHeight="1" x14ac:dyDescent="0.25">
      <c r="A63" s="202" t="s">
        <v>93</v>
      </c>
      <c r="B63" s="226">
        <v>0</v>
      </c>
      <c r="C63" s="226">
        <v>0</v>
      </c>
      <c r="D63" s="226">
        <v>0</v>
      </c>
      <c r="E63" s="226">
        <v>0</v>
      </c>
      <c r="F63" s="226">
        <v>0</v>
      </c>
      <c r="G63" s="226">
        <v>0</v>
      </c>
      <c r="H63" s="226">
        <v>0</v>
      </c>
      <c r="I63" s="226">
        <v>0</v>
      </c>
      <c r="J63" s="226">
        <v>0</v>
      </c>
      <c r="K63" s="226">
        <v>0</v>
      </c>
      <c r="L63" s="226">
        <v>0</v>
      </c>
      <c r="M63" s="226">
        <v>0</v>
      </c>
      <c r="N63" s="226">
        <v>0</v>
      </c>
      <c r="O63" s="226">
        <v>0</v>
      </c>
      <c r="P63" s="226">
        <v>0</v>
      </c>
      <c r="Q63" s="226">
        <v>0</v>
      </c>
      <c r="R63" s="226">
        <v>0</v>
      </c>
      <c r="S63" s="226">
        <v>0</v>
      </c>
      <c r="T63" s="226">
        <v>0</v>
      </c>
      <c r="U63" s="226">
        <v>0</v>
      </c>
      <c r="V63" s="226">
        <v>0</v>
      </c>
      <c r="W63" s="226">
        <v>0</v>
      </c>
      <c r="DA63" s="174" t="s">
        <v>1315</v>
      </c>
    </row>
    <row r="64" spans="1:105" ht="12" customHeight="1" x14ac:dyDescent="0.25">
      <c r="A64" s="202" t="s">
        <v>94</v>
      </c>
      <c r="B64" s="226">
        <v>0</v>
      </c>
      <c r="C64" s="226">
        <v>0</v>
      </c>
      <c r="D64" s="226">
        <v>0</v>
      </c>
      <c r="E64" s="226">
        <v>0</v>
      </c>
      <c r="F64" s="226">
        <v>0</v>
      </c>
      <c r="G64" s="226">
        <v>0</v>
      </c>
      <c r="H64" s="226">
        <v>0</v>
      </c>
      <c r="I64" s="226">
        <v>0</v>
      </c>
      <c r="J64" s="226">
        <v>0</v>
      </c>
      <c r="K64" s="226">
        <v>0</v>
      </c>
      <c r="L64" s="226">
        <v>0</v>
      </c>
      <c r="M64" s="226">
        <v>0</v>
      </c>
      <c r="N64" s="226">
        <v>0</v>
      </c>
      <c r="O64" s="226">
        <v>0</v>
      </c>
      <c r="P64" s="226">
        <v>0</v>
      </c>
      <c r="Q64" s="226">
        <v>0</v>
      </c>
      <c r="R64" s="226">
        <v>0</v>
      </c>
      <c r="S64" s="226">
        <v>0</v>
      </c>
      <c r="T64" s="226">
        <v>0</v>
      </c>
      <c r="U64" s="226">
        <v>0</v>
      </c>
      <c r="V64" s="226">
        <v>0</v>
      </c>
      <c r="W64" s="226">
        <v>0</v>
      </c>
      <c r="DA64" s="174" t="s">
        <v>1316</v>
      </c>
    </row>
    <row r="65" spans="1:105" ht="12" customHeight="1" x14ac:dyDescent="0.25">
      <c r="A65" s="202" t="s">
        <v>95</v>
      </c>
      <c r="B65" s="226">
        <v>0</v>
      </c>
      <c r="C65" s="226">
        <v>0</v>
      </c>
      <c r="D65" s="226">
        <v>0</v>
      </c>
      <c r="E65" s="226">
        <v>0</v>
      </c>
      <c r="F65" s="226">
        <v>0</v>
      </c>
      <c r="G65" s="226">
        <v>0</v>
      </c>
      <c r="H65" s="226">
        <v>0</v>
      </c>
      <c r="I65" s="226">
        <v>0</v>
      </c>
      <c r="J65" s="226">
        <v>0</v>
      </c>
      <c r="K65" s="226">
        <v>0</v>
      </c>
      <c r="L65" s="226">
        <v>0</v>
      </c>
      <c r="M65" s="226">
        <v>0</v>
      </c>
      <c r="N65" s="226">
        <v>0</v>
      </c>
      <c r="O65" s="226">
        <v>0</v>
      </c>
      <c r="P65" s="226">
        <v>0</v>
      </c>
      <c r="Q65" s="226">
        <v>0</v>
      </c>
      <c r="R65" s="226">
        <v>0</v>
      </c>
      <c r="S65" s="226">
        <v>0</v>
      </c>
      <c r="T65" s="226">
        <v>0</v>
      </c>
      <c r="U65" s="226">
        <v>0</v>
      </c>
      <c r="V65" s="226">
        <v>0</v>
      </c>
      <c r="W65" s="226">
        <v>0</v>
      </c>
      <c r="DA65" s="174" t="s">
        <v>1317</v>
      </c>
    </row>
    <row r="66" spans="1:105" ht="12" customHeight="1" x14ac:dyDescent="0.25">
      <c r="A66" s="56" t="s">
        <v>96</v>
      </c>
      <c r="B66" s="262">
        <v>146.53732978820489</v>
      </c>
      <c r="C66" s="262">
        <v>175.38353637979611</v>
      </c>
      <c r="D66" s="262">
        <v>137.3061195209138</v>
      </c>
      <c r="E66" s="262">
        <v>165.73715020415301</v>
      </c>
      <c r="F66" s="262">
        <v>106.8572801097354</v>
      </c>
      <c r="G66" s="262">
        <v>85.933619582920656</v>
      </c>
      <c r="H66" s="262">
        <v>38.680952653955814</v>
      </c>
      <c r="I66" s="262">
        <v>51.88167117658454</v>
      </c>
      <c r="J66" s="262">
        <v>56.213022381563988</v>
      </c>
      <c r="K66" s="262">
        <v>27.351296235906489</v>
      </c>
      <c r="L66" s="262">
        <v>13.08787354240086</v>
      </c>
      <c r="M66" s="262">
        <v>249.9104545172695</v>
      </c>
      <c r="N66" s="262">
        <v>246.88322471195991</v>
      </c>
      <c r="O66" s="262">
        <v>219.31364594655579</v>
      </c>
      <c r="P66" s="262">
        <v>220.6554664600408</v>
      </c>
      <c r="Q66" s="262">
        <v>174.70184408221351</v>
      </c>
      <c r="R66" s="262">
        <v>192.8463815810376</v>
      </c>
      <c r="S66" s="262">
        <v>117.7716543878371</v>
      </c>
      <c r="T66" s="262">
        <v>102.9130564833642</v>
      </c>
      <c r="U66" s="262">
        <v>115.55113504308009</v>
      </c>
      <c r="V66" s="262">
        <v>151.65053430040979</v>
      </c>
      <c r="W66" s="262">
        <v>126.35705548793111</v>
      </c>
      <c r="DA66" s="68" t="s">
        <v>1318</v>
      </c>
    </row>
    <row r="67" spans="1:105" ht="12" customHeight="1" x14ac:dyDescent="0.25">
      <c r="A67" s="37" t="s">
        <v>160</v>
      </c>
      <c r="B67" s="228">
        <v>0</v>
      </c>
      <c r="C67" s="228">
        <v>0</v>
      </c>
      <c r="D67" s="228">
        <v>0</v>
      </c>
      <c r="E67" s="228">
        <v>0</v>
      </c>
      <c r="F67" s="228">
        <v>0</v>
      </c>
      <c r="G67" s="228">
        <v>0</v>
      </c>
      <c r="H67" s="228">
        <v>0</v>
      </c>
      <c r="I67" s="228">
        <v>0</v>
      </c>
      <c r="J67" s="228">
        <v>0</v>
      </c>
      <c r="K67" s="228">
        <v>0</v>
      </c>
      <c r="L67" s="228">
        <v>0</v>
      </c>
      <c r="M67" s="228">
        <v>1.568534495982947</v>
      </c>
      <c r="N67" s="228">
        <v>1.411710150666412</v>
      </c>
      <c r="O67" s="228">
        <v>1.395295364381727</v>
      </c>
      <c r="P67" s="228">
        <v>1.56157926598902</v>
      </c>
      <c r="Q67" s="228">
        <v>1.202316836498833</v>
      </c>
      <c r="R67" s="228">
        <v>1.42957865638243</v>
      </c>
      <c r="S67" s="228">
        <v>0.87676603658275309</v>
      </c>
      <c r="T67" s="228">
        <v>0.8185205941951238</v>
      </c>
      <c r="U67" s="228">
        <v>0.87203602225649279</v>
      </c>
      <c r="V67" s="228">
        <v>1.328699232193433</v>
      </c>
      <c r="W67" s="228">
        <v>1.050925857338326</v>
      </c>
      <c r="DA67" s="69" t="s">
        <v>1319</v>
      </c>
    </row>
    <row r="68" spans="1:105" ht="12" customHeight="1" x14ac:dyDescent="0.25">
      <c r="A68" s="37" t="s">
        <v>162</v>
      </c>
      <c r="B68" s="228">
        <v>146.53732978820489</v>
      </c>
      <c r="C68" s="228">
        <v>175.38353637979611</v>
      </c>
      <c r="D68" s="228">
        <v>137.3061195209138</v>
      </c>
      <c r="E68" s="228">
        <v>165.73715020415301</v>
      </c>
      <c r="F68" s="228">
        <v>106.8572801097354</v>
      </c>
      <c r="G68" s="228">
        <v>85.933619582920656</v>
      </c>
      <c r="H68" s="228">
        <v>38.680952653955814</v>
      </c>
      <c r="I68" s="228">
        <v>51.88167117658454</v>
      </c>
      <c r="J68" s="228">
        <v>56.213022381563988</v>
      </c>
      <c r="K68" s="228">
        <v>27.351296235906489</v>
      </c>
      <c r="L68" s="228">
        <v>13.08787354240086</v>
      </c>
      <c r="M68" s="228">
        <v>248.34192002128651</v>
      </c>
      <c r="N68" s="228">
        <v>245.4715145612935</v>
      </c>
      <c r="O68" s="228">
        <v>217.9183505821741</v>
      </c>
      <c r="P68" s="228">
        <v>219.09388719405169</v>
      </c>
      <c r="Q68" s="228">
        <v>173.49952724571469</v>
      </c>
      <c r="R68" s="228">
        <v>191.4168029246552</v>
      </c>
      <c r="S68" s="228">
        <v>116.89488835125429</v>
      </c>
      <c r="T68" s="228">
        <v>102.09453588916909</v>
      </c>
      <c r="U68" s="228">
        <v>114.6790990208236</v>
      </c>
      <c r="V68" s="228">
        <v>150.3218350682163</v>
      </c>
      <c r="W68" s="228">
        <v>125.30612963059281</v>
      </c>
      <c r="DA68" s="69" t="s">
        <v>1320</v>
      </c>
    </row>
    <row r="69" spans="1:105" ht="12" customHeight="1" x14ac:dyDescent="0.25">
      <c r="A69" s="37" t="s">
        <v>97</v>
      </c>
      <c r="B69" s="228">
        <v>0</v>
      </c>
      <c r="C69" s="228">
        <v>0</v>
      </c>
      <c r="D69" s="228">
        <v>0</v>
      </c>
      <c r="E69" s="228">
        <v>0</v>
      </c>
      <c r="F69" s="228">
        <v>0</v>
      </c>
      <c r="G69" s="228">
        <v>0</v>
      </c>
      <c r="H69" s="228">
        <v>0</v>
      </c>
      <c r="I69" s="228">
        <v>0</v>
      </c>
      <c r="J69" s="228">
        <v>0</v>
      </c>
      <c r="K69" s="228">
        <v>0</v>
      </c>
      <c r="L69" s="228">
        <v>0</v>
      </c>
      <c r="M69" s="228">
        <v>0</v>
      </c>
      <c r="N69" s="228">
        <v>0</v>
      </c>
      <c r="O69" s="228">
        <v>0</v>
      </c>
      <c r="P69" s="228">
        <v>0</v>
      </c>
      <c r="Q69" s="228">
        <v>0</v>
      </c>
      <c r="R69" s="228">
        <v>0</v>
      </c>
      <c r="S69" s="228">
        <v>0</v>
      </c>
      <c r="T69" s="228">
        <v>0</v>
      </c>
      <c r="U69" s="228">
        <v>0</v>
      </c>
      <c r="V69" s="228">
        <v>0</v>
      </c>
      <c r="W69" s="228">
        <v>0</v>
      </c>
      <c r="DA69" s="69" t="s">
        <v>1321</v>
      </c>
    </row>
    <row r="70" spans="1:105" ht="12" customHeight="1" x14ac:dyDescent="0.25">
      <c r="A70" s="37" t="s">
        <v>78</v>
      </c>
      <c r="B70" s="228">
        <v>0</v>
      </c>
      <c r="C70" s="228">
        <v>0</v>
      </c>
      <c r="D70" s="228">
        <v>0</v>
      </c>
      <c r="E70" s="228">
        <v>0</v>
      </c>
      <c r="F70" s="228">
        <v>0</v>
      </c>
      <c r="G70" s="228">
        <v>0</v>
      </c>
      <c r="H70" s="228">
        <v>0</v>
      </c>
      <c r="I70" s="228">
        <v>0</v>
      </c>
      <c r="J70" s="228">
        <v>0</v>
      </c>
      <c r="K70" s="228">
        <v>0</v>
      </c>
      <c r="L70" s="228">
        <v>0</v>
      </c>
      <c r="M70" s="228">
        <v>0</v>
      </c>
      <c r="N70" s="228">
        <v>0</v>
      </c>
      <c r="O70" s="228">
        <v>0</v>
      </c>
      <c r="P70" s="228">
        <v>0</v>
      </c>
      <c r="Q70" s="228">
        <v>0</v>
      </c>
      <c r="R70" s="228">
        <v>0</v>
      </c>
      <c r="S70" s="228">
        <v>0</v>
      </c>
      <c r="T70" s="228">
        <v>0</v>
      </c>
      <c r="U70" s="228">
        <v>0</v>
      </c>
      <c r="V70" s="228">
        <v>0</v>
      </c>
      <c r="W70" s="228">
        <v>0</v>
      </c>
      <c r="DA70" s="69" t="s">
        <v>1322</v>
      </c>
    </row>
    <row r="71" spans="1:105" ht="12" customHeight="1" x14ac:dyDescent="0.25">
      <c r="A71" s="37" t="s">
        <v>38</v>
      </c>
      <c r="B71" s="228">
        <v>0</v>
      </c>
      <c r="C71" s="228">
        <v>0</v>
      </c>
      <c r="D71" s="228">
        <v>0</v>
      </c>
      <c r="E71" s="228">
        <v>0</v>
      </c>
      <c r="F71" s="228">
        <v>0</v>
      </c>
      <c r="G71" s="228">
        <v>0</v>
      </c>
      <c r="H71" s="228">
        <v>0</v>
      </c>
      <c r="I71" s="228">
        <v>0</v>
      </c>
      <c r="J71" s="228">
        <v>0</v>
      </c>
      <c r="K71" s="228">
        <v>0</v>
      </c>
      <c r="L71" s="228">
        <v>0</v>
      </c>
      <c r="M71" s="228">
        <v>0</v>
      </c>
      <c r="N71" s="228">
        <v>0</v>
      </c>
      <c r="O71" s="228">
        <v>0</v>
      </c>
      <c r="P71" s="228">
        <v>0</v>
      </c>
      <c r="Q71" s="228">
        <v>0</v>
      </c>
      <c r="R71" s="228">
        <v>0</v>
      </c>
      <c r="S71" s="228">
        <v>0</v>
      </c>
      <c r="T71" s="228">
        <v>0</v>
      </c>
      <c r="U71" s="228">
        <v>0</v>
      </c>
      <c r="V71" s="228">
        <v>0</v>
      </c>
      <c r="W71" s="228">
        <v>0</v>
      </c>
      <c r="DA71" s="69" t="s">
        <v>1323</v>
      </c>
    </row>
    <row r="72" spans="1:105" ht="12" customHeight="1" x14ac:dyDescent="0.25">
      <c r="A72" s="57" t="s">
        <v>1053</v>
      </c>
      <c r="B72" s="263">
        <f t="shared" ref="B72:W72" si="3">B73+B84</f>
        <v>3413.2396980163612</v>
      </c>
      <c r="C72" s="263">
        <f t="shared" si="3"/>
        <v>3672.0891099287551</v>
      </c>
      <c r="D72" s="263">
        <f t="shared" si="3"/>
        <v>3189.165206732986</v>
      </c>
      <c r="E72" s="263">
        <f t="shared" si="3"/>
        <v>3253.6287644122031</v>
      </c>
      <c r="F72" s="263">
        <f t="shared" si="3"/>
        <v>2590.9513099399501</v>
      </c>
      <c r="G72" s="263">
        <f t="shared" si="3"/>
        <v>2327.0823821155218</v>
      </c>
      <c r="H72" s="263">
        <f t="shared" si="3"/>
        <v>1512.78054900131</v>
      </c>
      <c r="I72" s="263">
        <f t="shared" si="3"/>
        <v>1760.9899905651221</v>
      </c>
      <c r="J72" s="263">
        <f t="shared" si="3"/>
        <v>2171.4545805592588</v>
      </c>
      <c r="K72" s="263">
        <f t="shared" si="3"/>
        <v>1353.890480631959</v>
      </c>
      <c r="L72" s="263">
        <f t="shared" si="3"/>
        <v>1149.5567625998101</v>
      </c>
      <c r="M72" s="263">
        <f t="shared" si="3"/>
        <v>3339.9413996856561</v>
      </c>
      <c r="N72" s="263">
        <f t="shared" si="3"/>
        <v>3290.3745728684949</v>
      </c>
      <c r="O72" s="263">
        <f t="shared" si="3"/>
        <v>2952.925269695942</v>
      </c>
      <c r="P72" s="263">
        <f t="shared" si="3"/>
        <v>3106.5805166596851</v>
      </c>
      <c r="Q72" s="263">
        <f t="shared" si="3"/>
        <v>2379.2054743788572</v>
      </c>
      <c r="R72" s="263">
        <f t="shared" si="3"/>
        <v>2417.0124109059302</v>
      </c>
      <c r="S72" s="263">
        <f t="shared" si="3"/>
        <v>1523.206527641227</v>
      </c>
      <c r="T72" s="263">
        <f t="shared" si="3"/>
        <v>1347.81896501237</v>
      </c>
      <c r="U72" s="263">
        <f t="shared" si="3"/>
        <v>1443.093936852762</v>
      </c>
      <c r="V72" s="263">
        <f t="shared" si="3"/>
        <v>1880.5896716458469</v>
      </c>
      <c r="W72" s="263">
        <f t="shared" si="3"/>
        <v>1542.7392154130739</v>
      </c>
      <c r="DA72" s="70"/>
    </row>
    <row r="73" spans="1:105" ht="12" customHeight="1" x14ac:dyDescent="0.25">
      <c r="A73" s="60" t="s">
        <v>1054</v>
      </c>
      <c r="B73" s="264">
        <v>3413.2396980163612</v>
      </c>
      <c r="C73" s="264">
        <v>3672.0891099287551</v>
      </c>
      <c r="D73" s="264">
        <v>3189.165206732986</v>
      </c>
      <c r="E73" s="264">
        <v>3253.6287644122031</v>
      </c>
      <c r="F73" s="264">
        <v>2590.9513099399501</v>
      </c>
      <c r="G73" s="264">
        <v>2327.0823821155218</v>
      </c>
      <c r="H73" s="264">
        <v>1512.78054900131</v>
      </c>
      <c r="I73" s="264">
        <v>1760.9899905651221</v>
      </c>
      <c r="J73" s="264">
        <v>2171.4545805592588</v>
      </c>
      <c r="K73" s="264">
        <v>1353.890480631959</v>
      </c>
      <c r="L73" s="264">
        <v>1149.5567625998101</v>
      </c>
      <c r="M73" s="264">
        <v>3339.9413996856561</v>
      </c>
      <c r="N73" s="264">
        <v>3290.3745728684949</v>
      </c>
      <c r="O73" s="264">
        <v>2952.925269695942</v>
      </c>
      <c r="P73" s="264">
        <v>3106.5805166596851</v>
      </c>
      <c r="Q73" s="264">
        <v>2379.2054743788572</v>
      </c>
      <c r="R73" s="264">
        <v>2417.0124109059302</v>
      </c>
      <c r="S73" s="264">
        <v>1523.206527641227</v>
      </c>
      <c r="T73" s="264">
        <v>1347.81896501237</v>
      </c>
      <c r="U73" s="264">
        <v>1443.093936852762</v>
      </c>
      <c r="V73" s="264">
        <v>1880.5896716458469</v>
      </c>
      <c r="W73" s="264">
        <v>1542.7392154130739</v>
      </c>
      <c r="DA73" s="72" t="s">
        <v>1324</v>
      </c>
    </row>
    <row r="74" spans="1:105" ht="12" customHeight="1" x14ac:dyDescent="0.25">
      <c r="A74" s="64" t="s">
        <v>30</v>
      </c>
      <c r="B74" s="231">
        <v>0</v>
      </c>
      <c r="C74" s="231">
        <v>0</v>
      </c>
      <c r="D74" s="231">
        <v>464.40025834680688</v>
      </c>
      <c r="E74" s="231">
        <v>479.36562347900349</v>
      </c>
      <c r="F74" s="231">
        <v>489.8801199380265</v>
      </c>
      <c r="G74" s="231">
        <v>460.72986063591992</v>
      </c>
      <c r="H74" s="231">
        <v>364.14202251532612</v>
      </c>
      <c r="I74" s="231">
        <v>462.00980851939772</v>
      </c>
      <c r="J74" s="231">
        <v>629.57865988109415</v>
      </c>
      <c r="K74" s="231">
        <v>253.40105467312591</v>
      </c>
      <c r="L74" s="231">
        <v>321.93239406813501</v>
      </c>
      <c r="M74" s="231">
        <v>282.54221393024022</v>
      </c>
      <c r="N74" s="231">
        <v>311.31785603579698</v>
      </c>
      <c r="O74" s="231">
        <v>498.71616812548092</v>
      </c>
      <c r="P74" s="231">
        <v>522.43062890687588</v>
      </c>
      <c r="Q74" s="231">
        <v>388.78311451687063</v>
      </c>
      <c r="R74" s="231">
        <v>375.88592355738632</v>
      </c>
      <c r="S74" s="231">
        <v>287.88859256797048</v>
      </c>
      <c r="T74" s="231">
        <v>241.50502171250261</v>
      </c>
      <c r="U74" s="231">
        <v>214.0632545432133</v>
      </c>
      <c r="V74" s="231">
        <v>210.25370037059079</v>
      </c>
      <c r="W74" s="231">
        <v>236.67095789970139</v>
      </c>
      <c r="DA74" s="73" t="s">
        <v>1325</v>
      </c>
    </row>
    <row r="75" spans="1:105" ht="12" customHeight="1" x14ac:dyDescent="0.25">
      <c r="A75" s="64" t="s">
        <v>32</v>
      </c>
      <c r="B75" s="231">
        <v>311.15805612050872</v>
      </c>
      <c r="C75" s="231">
        <v>446.6034552357001</v>
      </c>
      <c r="D75" s="231">
        <v>280.58511104206582</v>
      </c>
      <c r="E75" s="231">
        <v>92.36935603256488</v>
      </c>
      <c r="F75" s="231">
        <v>58.148405061449253</v>
      </c>
      <c r="G75" s="231">
        <v>41.455638419774253</v>
      </c>
      <c r="H75" s="231">
        <v>24.277564106614079</v>
      </c>
      <c r="I75" s="231">
        <v>29.008236968698832</v>
      </c>
      <c r="J75" s="231">
        <v>32.644200657645499</v>
      </c>
      <c r="K75" s="231">
        <v>41.140429150147071</v>
      </c>
      <c r="L75" s="231">
        <v>25.662628108165769</v>
      </c>
      <c r="M75" s="231">
        <v>40.896932380996567</v>
      </c>
      <c r="N75" s="231">
        <v>37.592346745156959</v>
      </c>
      <c r="O75" s="231">
        <v>38.031628293052719</v>
      </c>
      <c r="P75" s="231">
        <v>134.1034092283293</v>
      </c>
      <c r="Q75" s="231">
        <v>119.7521099818224</v>
      </c>
      <c r="R75" s="231">
        <v>44.809113864057068</v>
      </c>
      <c r="S75" s="231">
        <v>43.428091613282923</v>
      </c>
      <c r="T75" s="231">
        <v>44.227240868954873</v>
      </c>
      <c r="U75" s="231">
        <v>85.801694338505229</v>
      </c>
      <c r="V75" s="231">
        <v>130.62921371941499</v>
      </c>
      <c r="W75" s="231">
        <v>32.421696882037729</v>
      </c>
      <c r="DA75" s="73" t="s">
        <v>1326</v>
      </c>
    </row>
    <row r="76" spans="1:105" ht="12" customHeight="1" x14ac:dyDescent="0.25">
      <c r="A76" s="64" t="s">
        <v>33</v>
      </c>
      <c r="B76" s="231">
        <v>495.12139371215528</v>
      </c>
      <c r="C76" s="231">
        <v>624.33706776629288</v>
      </c>
      <c r="D76" s="231">
        <v>323.26252769757917</v>
      </c>
      <c r="E76" s="231">
        <v>175.49742641242929</v>
      </c>
      <c r="F76" s="231">
        <v>115.3018242852972</v>
      </c>
      <c r="G76" s="231">
        <v>138.56802037014739</v>
      </c>
      <c r="H76" s="231">
        <v>100.0777026506677</v>
      </c>
      <c r="I76" s="231">
        <v>58.964387222173343</v>
      </c>
      <c r="J76" s="231">
        <v>83.681333923106834</v>
      </c>
      <c r="K76" s="231">
        <v>63.955931740703349</v>
      </c>
      <c r="L76" s="231">
        <v>71.641586253703323</v>
      </c>
      <c r="M76" s="231">
        <v>79.573213156588224</v>
      </c>
      <c r="N76" s="231">
        <v>128.42339162686901</v>
      </c>
      <c r="O76" s="231">
        <v>87.686444273328831</v>
      </c>
      <c r="P76" s="231">
        <v>90.099952708378225</v>
      </c>
      <c r="Q76" s="231">
        <v>22.363484193975779</v>
      </c>
      <c r="R76" s="231">
        <v>30.179245678685771</v>
      </c>
      <c r="S76" s="231">
        <v>20.239044802863951</v>
      </c>
      <c r="T76" s="231">
        <v>15.50625374679967</v>
      </c>
      <c r="U76" s="231">
        <v>15.56524358074897</v>
      </c>
      <c r="V76" s="231">
        <v>19.344651384688031</v>
      </c>
      <c r="W76" s="231">
        <v>20.260980810580811</v>
      </c>
      <c r="DA76" s="73" t="s">
        <v>1327</v>
      </c>
    </row>
    <row r="77" spans="1:105" ht="12" customHeight="1" x14ac:dyDescent="0.25">
      <c r="A77" s="64" t="s">
        <v>160</v>
      </c>
      <c r="B77" s="231">
        <v>0</v>
      </c>
      <c r="C77" s="231">
        <v>0</v>
      </c>
      <c r="D77" s="231">
        <v>0</v>
      </c>
      <c r="E77" s="231">
        <v>0</v>
      </c>
      <c r="F77" s="231">
        <v>0</v>
      </c>
      <c r="G77" s="231">
        <v>0</v>
      </c>
      <c r="H77" s="231">
        <v>0</v>
      </c>
      <c r="I77" s="231">
        <v>0</v>
      </c>
      <c r="J77" s="231">
        <v>0</v>
      </c>
      <c r="K77" s="231">
        <v>0</v>
      </c>
      <c r="L77" s="231">
        <v>0</v>
      </c>
      <c r="M77" s="231">
        <v>16.456876628567219</v>
      </c>
      <c r="N77" s="231">
        <v>14.53556213490889</v>
      </c>
      <c r="O77" s="231">
        <v>13.367623580303119</v>
      </c>
      <c r="P77" s="231">
        <v>15.202488009304529</v>
      </c>
      <c r="Q77" s="231">
        <v>11.56075766730136</v>
      </c>
      <c r="R77" s="231">
        <v>13.685269752312649</v>
      </c>
      <c r="S77" s="231">
        <v>8.4354583877202796</v>
      </c>
      <c r="T77" s="231">
        <v>8.0323214778842171</v>
      </c>
      <c r="U77" s="231">
        <v>8.1886643138330566</v>
      </c>
      <c r="V77" s="231">
        <v>12.82097602289868</v>
      </c>
      <c r="W77" s="231">
        <v>10.10850190971056</v>
      </c>
      <c r="DA77" s="73" t="s">
        <v>1328</v>
      </c>
    </row>
    <row r="78" spans="1:105" ht="12" customHeight="1" x14ac:dyDescent="0.25">
      <c r="A78" s="64" t="s">
        <v>70</v>
      </c>
      <c r="B78" s="231">
        <v>433.87388069452328</v>
      </c>
      <c r="C78" s="231">
        <v>453.40354104961779</v>
      </c>
      <c r="D78" s="231">
        <v>326.42336429644052</v>
      </c>
      <c r="E78" s="231">
        <v>329.16967995825371</v>
      </c>
      <c r="F78" s="231">
        <v>358.88134555146081</v>
      </c>
      <c r="G78" s="231">
        <v>300.53578104467499</v>
      </c>
      <c r="H78" s="231">
        <v>247.7522456180796</v>
      </c>
      <c r="I78" s="231">
        <v>261.0562494526061</v>
      </c>
      <c r="J78" s="231">
        <v>180.48023793942949</v>
      </c>
      <c r="K78" s="231">
        <v>206.42897716417829</v>
      </c>
      <c r="L78" s="231">
        <v>229.2508797280924</v>
      </c>
      <c r="M78" s="231">
        <v>264.89167958313237</v>
      </c>
      <c r="N78" s="231">
        <v>220.6447748774018</v>
      </c>
      <c r="O78" s="231">
        <v>199.85323847793569</v>
      </c>
      <c r="P78" s="231">
        <v>186.719586927618</v>
      </c>
      <c r="Q78" s="231">
        <v>143.12507036347799</v>
      </c>
      <c r="R78" s="231">
        <v>86.40707505305916</v>
      </c>
      <c r="S78" s="231">
        <v>2.9983516632510141</v>
      </c>
      <c r="T78" s="231">
        <v>5.5134625641093677</v>
      </c>
      <c r="U78" s="231">
        <v>8.1863556411900866</v>
      </c>
      <c r="V78" s="231">
        <v>18.688710149407239</v>
      </c>
      <c r="W78" s="231">
        <v>8.1574745740799148</v>
      </c>
      <c r="DA78" s="73" t="s">
        <v>1329</v>
      </c>
    </row>
    <row r="79" spans="1:105" ht="12" customHeight="1" x14ac:dyDescent="0.25">
      <c r="A79" s="64" t="s">
        <v>34</v>
      </c>
      <c r="B79" s="231">
        <v>6.4436416126042628</v>
      </c>
      <c r="C79" s="231">
        <v>0</v>
      </c>
      <c r="D79" s="231">
        <v>0</v>
      </c>
      <c r="E79" s="231">
        <v>0</v>
      </c>
      <c r="F79" s="231">
        <v>0</v>
      </c>
      <c r="G79" s="231">
        <v>0</v>
      </c>
      <c r="H79" s="231">
        <v>0</v>
      </c>
      <c r="I79" s="231">
        <v>0</v>
      </c>
      <c r="J79" s="231">
        <v>0</v>
      </c>
      <c r="K79" s="231">
        <v>0</v>
      </c>
      <c r="L79" s="231">
        <v>0</v>
      </c>
      <c r="M79" s="231">
        <v>3.5446769085254002</v>
      </c>
      <c r="N79" s="231">
        <v>3.034944382236104</v>
      </c>
      <c r="O79" s="231">
        <v>2.8634646319025761</v>
      </c>
      <c r="P79" s="231">
        <v>3.2932077970480429</v>
      </c>
      <c r="Q79" s="231">
        <v>11.759084132646869</v>
      </c>
      <c r="R79" s="231">
        <v>14.98608054132777</v>
      </c>
      <c r="S79" s="231">
        <v>11.556322066107249</v>
      </c>
      <c r="T79" s="231">
        <v>6.5214108540723918</v>
      </c>
      <c r="U79" s="231">
        <v>6.5645721303964564</v>
      </c>
      <c r="V79" s="231">
        <v>4.1288823958826528</v>
      </c>
      <c r="W79" s="231">
        <v>0</v>
      </c>
      <c r="DA79" s="73" t="s">
        <v>1330</v>
      </c>
    </row>
    <row r="80" spans="1:105" ht="12" customHeight="1" x14ac:dyDescent="0.25">
      <c r="A80" s="64" t="s">
        <v>162</v>
      </c>
      <c r="B80" s="231">
        <v>2166.6427258765689</v>
      </c>
      <c r="C80" s="231">
        <v>2147.7450458771441</v>
      </c>
      <c r="D80" s="231">
        <v>1794.493945350094</v>
      </c>
      <c r="E80" s="231">
        <v>2177.2266785299521</v>
      </c>
      <c r="F80" s="231">
        <v>1568.739615103716</v>
      </c>
      <c r="G80" s="231">
        <v>1385.793081645005</v>
      </c>
      <c r="H80" s="231">
        <v>776.53101411062255</v>
      </c>
      <c r="I80" s="231">
        <v>949.95130840224624</v>
      </c>
      <c r="J80" s="231">
        <v>1245.0701481579831</v>
      </c>
      <c r="K80" s="231">
        <v>788.96408790380406</v>
      </c>
      <c r="L80" s="231">
        <v>501.06927444171367</v>
      </c>
      <c r="M80" s="231">
        <v>2605.5737696292622</v>
      </c>
      <c r="N80" s="231">
        <v>2527.4780737189781</v>
      </c>
      <c r="O80" s="231">
        <v>2087.7661864187739</v>
      </c>
      <c r="P80" s="231">
        <v>2132.951087097048</v>
      </c>
      <c r="Q80" s="231">
        <v>1668.2674058860721</v>
      </c>
      <c r="R80" s="231">
        <v>1832.4214421178399</v>
      </c>
      <c r="S80" s="231">
        <v>1124.6580333648051</v>
      </c>
      <c r="T80" s="231">
        <v>1001.875993362855</v>
      </c>
      <c r="U80" s="231">
        <v>1076.869099127807</v>
      </c>
      <c r="V80" s="231">
        <v>1450.495790492907</v>
      </c>
      <c r="W80" s="231">
        <v>1205.2774625579591</v>
      </c>
      <c r="DA80" s="73" t="s">
        <v>1331</v>
      </c>
    </row>
    <row r="81" spans="1:105" ht="12" customHeight="1" x14ac:dyDescent="0.25">
      <c r="A81" s="64" t="s">
        <v>36</v>
      </c>
      <c r="B81" s="231">
        <v>0</v>
      </c>
      <c r="C81" s="231">
        <v>0</v>
      </c>
      <c r="D81" s="231">
        <v>0</v>
      </c>
      <c r="E81" s="231">
        <v>0</v>
      </c>
      <c r="F81" s="231">
        <v>0</v>
      </c>
      <c r="G81" s="231">
        <v>0</v>
      </c>
      <c r="H81" s="231">
        <v>0</v>
      </c>
      <c r="I81" s="231">
        <v>0</v>
      </c>
      <c r="J81" s="231">
        <v>0</v>
      </c>
      <c r="K81" s="231">
        <v>0</v>
      </c>
      <c r="L81" s="231">
        <v>0</v>
      </c>
      <c r="M81" s="231">
        <v>0</v>
      </c>
      <c r="N81" s="231">
        <v>0</v>
      </c>
      <c r="O81" s="231">
        <v>0</v>
      </c>
      <c r="P81" s="231">
        <v>0</v>
      </c>
      <c r="Q81" s="231">
        <v>0</v>
      </c>
      <c r="R81" s="231">
        <v>0</v>
      </c>
      <c r="S81" s="231">
        <v>0</v>
      </c>
      <c r="T81" s="231">
        <v>0</v>
      </c>
      <c r="U81" s="231">
        <v>0</v>
      </c>
      <c r="V81" s="231">
        <v>0</v>
      </c>
      <c r="W81" s="231">
        <v>0</v>
      </c>
      <c r="DA81" s="73" t="s">
        <v>1332</v>
      </c>
    </row>
    <row r="82" spans="1:105" ht="12" customHeight="1" x14ac:dyDescent="0.25">
      <c r="A82" s="64" t="s">
        <v>73</v>
      </c>
      <c r="B82" s="231">
        <v>0</v>
      </c>
      <c r="C82" s="231">
        <v>0</v>
      </c>
      <c r="D82" s="231">
        <v>0</v>
      </c>
      <c r="E82" s="231">
        <v>0</v>
      </c>
      <c r="F82" s="231">
        <v>0</v>
      </c>
      <c r="G82" s="231">
        <v>0</v>
      </c>
      <c r="H82" s="231">
        <v>0</v>
      </c>
      <c r="I82" s="231">
        <v>0</v>
      </c>
      <c r="J82" s="231">
        <v>0</v>
      </c>
      <c r="K82" s="231">
        <v>0</v>
      </c>
      <c r="L82" s="231">
        <v>0</v>
      </c>
      <c r="M82" s="231">
        <v>46.462037468344207</v>
      </c>
      <c r="N82" s="231">
        <v>47.347623347146808</v>
      </c>
      <c r="O82" s="231">
        <v>24.64051589516329</v>
      </c>
      <c r="P82" s="231">
        <v>21.780155985083731</v>
      </c>
      <c r="Q82" s="231">
        <v>13.59444763669039</v>
      </c>
      <c r="R82" s="231">
        <v>18.638260341260821</v>
      </c>
      <c r="S82" s="231">
        <v>24.00263317522553</v>
      </c>
      <c r="T82" s="231">
        <v>24.637260425192331</v>
      </c>
      <c r="U82" s="231">
        <v>27.855053177067919</v>
      </c>
      <c r="V82" s="231">
        <v>34.227747110058267</v>
      </c>
      <c r="W82" s="231">
        <v>29.842140779004321</v>
      </c>
      <c r="DA82" s="73" t="s">
        <v>1333</v>
      </c>
    </row>
    <row r="83" spans="1:105" ht="12" customHeight="1" x14ac:dyDescent="0.25">
      <c r="A83" s="64" t="s">
        <v>79</v>
      </c>
      <c r="B83" s="231">
        <v>0</v>
      </c>
      <c r="C83" s="231">
        <v>0</v>
      </c>
      <c r="D83" s="231">
        <v>0</v>
      </c>
      <c r="E83" s="231">
        <v>0</v>
      </c>
      <c r="F83" s="231">
        <v>0</v>
      </c>
      <c r="G83" s="231">
        <v>0</v>
      </c>
      <c r="H83" s="231">
        <v>0</v>
      </c>
      <c r="I83" s="231">
        <v>0</v>
      </c>
      <c r="J83" s="231">
        <v>0</v>
      </c>
      <c r="K83" s="231">
        <v>0</v>
      </c>
      <c r="L83" s="231">
        <v>0</v>
      </c>
      <c r="M83" s="231">
        <v>0</v>
      </c>
      <c r="N83" s="231">
        <v>0</v>
      </c>
      <c r="O83" s="231">
        <v>0</v>
      </c>
      <c r="P83" s="231">
        <v>0</v>
      </c>
      <c r="Q83" s="231">
        <v>0</v>
      </c>
      <c r="R83" s="231">
        <v>0</v>
      </c>
      <c r="S83" s="231">
        <v>0</v>
      </c>
      <c r="T83" s="231">
        <v>0</v>
      </c>
      <c r="U83" s="231">
        <v>0</v>
      </c>
      <c r="V83" s="231">
        <v>0</v>
      </c>
      <c r="W83" s="231">
        <v>0</v>
      </c>
      <c r="DA83" s="73" t="s">
        <v>1334</v>
      </c>
    </row>
    <row r="84" spans="1:105" ht="12" customHeight="1" x14ac:dyDescent="0.25">
      <c r="A84" s="60" t="s">
        <v>1066</v>
      </c>
      <c r="B84" s="264">
        <v>0</v>
      </c>
      <c r="C84" s="264">
        <v>0</v>
      </c>
      <c r="D84" s="264">
        <v>0</v>
      </c>
      <c r="E84" s="264">
        <v>0</v>
      </c>
      <c r="F84" s="264">
        <v>0</v>
      </c>
      <c r="G84" s="264">
        <v>0</v>
      </c>
      <c r="H84" s="264">
        <v>0</v>
      </c>
      <c r="I84" s="264">
        <v>0</v>
      </c>
      <c r="J84" s="264">
        <v>0</v>
      </c>
      <c r="K84" s="264">
        <v>0</v>
      </c>
      <c r="L84" s="264">
        <v>0</v>
      </c>
      <c r="M84" s="264">
        <v>0</v>
      </c>
      <c r="N84" s="264">
        <v>0</v>
      </c>
      <c r="O84" s="264">
        <v>0</v>
      </c>
      <c r="P84" s="264">
        <v>0</v>
      </c>
      <c r="Q84" s="264">
        <v>0</v>
      </c>
      <c r="R84" s="264">
        <v>0</v>
      </c>
      <c r="S84" s="264">
        <v>0</v>
      </c>
      <c r="T84" s="264">
        <v>0</v>
      </c>
      <c r="U84" s="264">
        <v>0</v>
      </c>
      <c r="V84" s="264">
        <v>0</v>
      </c>
      <c r="W84" s="264">
        <v>0</v>
      </c>
      <c r="DA84" s="72" t="s">
        <v>1335</v>
      </c>
    </row>
    <row r="85" spans="1:105" ht="12" customHeight="1" x14ac:dyDescent="0.25">
      <c r="A85" s="57" t="s">
        <v>1012</v>
      </c>
      <c r="B85" s="263">
        <v>1697.0231904882751</v>
      </c>
      <c r="C85" s="263">
        <v>1845.213372471509</v>
      </c>
      <c r="D85" s="263">
        <v>1611.286521342196</v>
      </c>
      <c r="E85" s="263">
        <v>1676.389915582495</v>
      </c>
      <c r="F85" s="263">
        <v>1314.3914970036819</v>
      </c>
      <c r="G85" s="263">
        <v>1174.276284405146</v>
      </c>
      <c r="H85" s="263">
        <v>732.29522454210633</v>
      </c>
      <c r="I85" s="263">
        <v>886.53728380151188</v>
      </c>
      <c r="J85" s="263">
        <v>1061.3925000997151</v>
      </c>
      <c r="K85" s="263">
        <v>620.06492728428316</v>
      </c>
      <c r="L85" s="263">
        <v>485.33593779325122</v>
      </c>
      <c r="M85" s="263">
        <v>2045.4876122462531</v>
      </c>
      <c r="N85" s="263">
        <v>2023.2227168124759</v>
      </c>
      <c r="O85" s="263">
        <v>1876.328604362478</v>
      </c>
      <c r="P85" s="263">
        <v>1950.777842799122</v>
      </c>
      <c r="Q85" s="263">
        <v>1574.3610765434</v>
      </c>
      <c r="R85" s="263">
        <v>1695.276953356703</v>
      </c>
      <c r="S85" s="263">
        <v>1100.37071512646</v>
      </c>
      <c r="T85" s="263">
        <v>950.20932116475092</v>
      </c>
      <c r="U85" s="263">
        <v>1036.7460547320829</v>
      </c>
      <c r="V85" s="263">
        <v>1348.747338912827</v>
      </c>
      <c r="W85" s="263">
        <v>1179.852320875536</v>
      </c>
      <c r="DA85" s="70" t="s">
        <v>1336</v>
      </c>
    </row>
    <row r="86" spans="1:105" ht="12" customHeight="1" x14ac:dyDescent="0.25">
      <c r="A86" s="60" t="s">
        <v>1014</v>
      </c>
      <c r="B86" s="264">
        <v>1697.0231904882751</v>
      </c>
      <c r="C86" s="264">
        <v>1845.213372471509</v>
      </c>
      <c r="D86" s="264">
        <v>1611.286521342196</v>
      </c>
      <c r="E86" s="264">
        <v>1676.389915582495</v>
      </c>
      <c r="F86" s="264">
        <v>1314.3914970036819</v>
      </c>
      <c r="G86" s="264">
        <v>1174.276284405146</v>
      </c>
      <c r="H86" s="264">
        <v>732.29522454210633</v>
      </c>
      <c r="I86" s="264">
        <v>886.53728380151188</v>
      </c>
      <c r="J86" s="264">
        <v>1061.3925000997151</v>
      </c>
      <c r="K86" s="264">
        <v>620.06492728428316</v>
      </c>
      <c r="L86" s="264">
        <v>485.33593779325122</v>
      </c>
      <c r="M86" s="264">
        <v>2045.4876122462531</v>
      </c>
      <c r="N86" s="264">
        <v>2023.2227168124759</v>
      </c>
      <c r="O86" s="264">
        <v>1876.328604362478</v>
      </c>
      <c r="P86" s="264">
        <v>1950.777842799122</v>
      </c>
      <c r="Q86" s="264">
        <v>1574.3610765434</v>
      </c>
      <c r="R86" s="264">
        <v>1695.276953356703</v>
      </c>
      <c r="S86" s="264">
        <v>1100.37071512646</v>
      </c>
      <c r="T86" s="264">
        <v>950.20932116475092</v>
      </c>
      <c r="U86" s="264">
        <v>1036.7460547320829</v>
      </c>
      <c r="V86" s="264">
        <v>1348.747338912827</v>
      </c>
      <c r="W86" s="264">
        <v>1179.852320875536</v>
      </c>
      <c r="DA86" s="72" t="s">
        <v>1337</v>
      </c>
    </row>
    <row r="87" spans="1:105" ht="12" customHeight="1" x14ac:dyDescent="0.25">
      <c r="A87" s="59" t="s">
        <v>30</v>
      </c>
      <c r="B87" s="232">
        <v>0</v>
      </c>
      <c r="C87" s="232">
        <v>0</v>
      </c>
      <c r="D87" s="232">
        <v>257.26706921037783</v>
      </c>
      <c r="E87" s="232">
        <v>254.20365533653529</v>
      </c>
      <c r="F87" s="232">
        <v>254.2220174169351</v>
      </c>
      <c r="G87" s="232">
        <v>236.70713092341541</v>
      </c>
      <c r="H87" s="232">
        <v>179.14607283232451</v>
      </c>
      <c r="I87" s="232">
        <v>236.48570193302601</v>
      </c>
      <c r="J87" s="232">
        <v>312.43072041354202</v>
      </c>
      <c r="K87" s="232">
        <v>119.69156379943929</v>
      </c>
      <c r="L87" s="232">
        <v>139.0214216677598</v>
      </c>
      <c r="M87" s="232">
        <v>177.8793115008109</v>
      </c>
      <c r="N87" s="232">
        <v>196.68543144826151</v>
      </c>
      <c r="O87" s="232">
        <v>324.08352235632998</v>
      </c>
      <c r="P87" s="232">
        <v>345.7775669407693</v>
      </c>
      <c r="Q87" s="232">
        <v>273.97388145934201</v>
      </c>
      <c r="R87" s="232">
        <v>272.48630695992358</v>
      </c>
      <c r="S87" s="232">
        <v>219.34628406218971</v>
      </c>
      <c r="T87" s="232">
        <v>180.34765933089571</v>
      </c>
      <c r="U87" s="232">
        <v>167.76311772132931</v>
      </c>
      <c r="V87" s="232">
        <v>165.68034854952541</v>
      </c>
      <c r="W87" s="232">
        <v>188.61291660641791</v>
      </c>
      <c r="DA87" s="71" t="s">
        <v>1338</v>
      </c>
    </row>
    <row r="88" spans="1:105" ht="12" customHeight="1" x14ac:dyDescent="0.25">
      <c r="A88" s="59" t="s">
        <v>33</v>
      </c>
      <c r="B88" s="297">
        <v>271.42465855488348</v>
      </c>
      <c r="C88" s="297">
        <v>357.16640211864302</v>
      </c>
      <c r="D88" s="297">
        <v>179.08001038231251</v>
      </c>
      <c r="E88" s="297">
        <v>93.064844684567063</v>
      </c>
      <c r="F88" s="297">
        <v>59.835582602064832</v>
      </c>
      <c r="G88" s="297">
        <v>71.191475400103002</v>
      </c>
      <c r="H88" s="297">
        <v>49.234986075230168</v>
      </c>
      <c r="I88" s="297">
        <v>30.181684986241919</v>
      </c>
      <c r="J88" s="297">
        <v>41.527169055730518</v>
      </c>
      <c r="K88" s="297">
        <v>30.208972469232659</v>
      </c>
      <c r="L88" s="297">
        <v>30.937287936967781</v>
      </c>
      <c r="M88" s="297">
        <v>50.096685282206778</v>
      </c>
      <c r="N88" s="297">
        <v>81.135757877233218</v>
      </c>
      <c r="O88" s="297">
        <v>56.981773480125717</v>
      </c>
      <c r="P88" s="297">
        <v>59.633835968171667</v>
      </c>
      <c r="Q88" s="297">
        <v>15.75945646505776</v>
      </c>
      <c r="R88" s="297">
        <v>21.877465173461999</v>
      </c>
      <c r="S88" s="297">
        <v>15.42040700840985</v>
      </c>
      <c r="T88" s="297">
        <v>11.57953796735266</v>
      </c>
      <c r="U88" s="297">
        <v>12.198608288800051</v>
      </c>
      <c r="V88" s="297">
        <v>15.243625098321809</v>
      </c>
      <c r="W88" s="297">
        <v>16.146817158739921</v>
      </c>
      <c r="DA88" s="122" t="s">
        <v>1339</v>
      </c>
    </row>
    <row r="89" spans="1:105" ht="12" customHeight="1" x14ac:dyDescent="0.25">
      <c r="A89" s="59" t="s">
        <v>160</v>
      </c>
      <c r="B89" s="297">
        <v>0</v>
      </c>
      <c r="C89" s="297">
        <v>0</v>
      </c>
      <c r="D89" s="297">
        <v>0</v>
      </c>
      <c r="E89" s="297">
        <v>0</v>
      </c>
      <c r="F89" s="297">
        <v>0</v>
      </c>
      <c r="G89" s="297">
        <v>0</v>
      </c>
      <c r="H89" s="297">
        <v>0</v>
      </c>
      <c r="I89" s="297">
        <v>0</v>
      </c>
      <c r="J89" s="297">
        <v>0</v>
      </c>
      <c r="K89" s="297">
        <v>0</v>
      </c>
      <c r="L89" s="297">
        <v>0</v>
      </c>
      <c r="M89" s="297">
        <v>10.360709797744009</v>
      </c>
      <c r="N89" s="297">
        <v>9.1833258337704589</v>
      </c>
      <c r="O89" s="297">
        <v>8.6867577438318548</v>
      </c>
      <c r="P89" s="297">
        <v>10.061966172049519</v>
      </c>
      <c r="Q89" s="297">
        <v>8.1468189652664549</v>
      </c>
      <c r="R89" s="297">
        <v>9.9206923719470232</v>
      </c>
      <c r="S89" s="297">
        <v>6.4270919358182619</v>
      </c>
      <c r="T89" s="297">
        <v>5.9982619295352979</v>
      </c>
      <c r="U89" s="297">
        <v>6.4175229802679707</v>
      </c>
      <c r="V89" s="297">
        <v>10.102955488892221</v>
      </c>
      <c r="W89" s="297">
        <v>8.0558850339383312</v>
      </c>
      <c r="DA89" s="122" t="s">
        <v>1340</v>
      </c>
    </row>
    <row r="90" spans="1:105" ht="12" customHeight="1" x14ac:dyDescent="0.25">
      <c r="A90" s="59" t="s">
        <v>70</v>
      </c>
      <c r="B90" s="297">
        <v>237.84888194885141</v>
      </c>
      <c r="C90" s="297">
        <v>259.3799404605644</v>
      </c>
      <c r="D90" s="297">
        <v>180.8310412084725</v>
      </c>
      <c r="E90" s="297">
        <v>174.55597934633829</v>
      </c>
      <c r="F90" s="297">
        <v>186.24054328013659</v>
      </c>
      <c r="G90" s="297">
        <v>154.40493128169209</v>
      </c>
      <c r="H90" s="297">
        <v>121.8860749201236</v>
      </c>
      <c r="I90" s="297">
        <v>133.6250210653497</v>
      </c>
      <c r="J90" s="297">
        <v>89.563980409490298</v>
      </c>
      <c r="K90" s="297">
        <v>97.504752386177032</v>
      </c>
      <c r="L90" s="297">
        <v>98.998372967831102</v>
      </c>
      <c r="M90" s="297">
        <v>166.76711395124349</v>
      </c>
      <c r="N90" s="297">
        <v>139.39969038774379</v>
      </c>
      <c r="O90" s="297">
        <v>129.87174994485571</v>
      </c>
      <c r="P90" s="297">
        <v>123.5828086938712</v>
      </c>
      <c r="Q90" s="297">
        <v>100.8596556729368</v>
      </c>
      <c r="R90" s="297">
        <v>62.638006109910812</v>
      </c>
      <c r="S90" s="297">
        <v>2.2844854316015248</v>
      </c>
      <c r="T90" s="297">
        <v>4.1172645653279449</v>
      </c>
      <c r="U90" s="297">
        <v>6.4157136546963809</v>
      </c>
      <c r="V90" s="297">
        <v>14.72674205513268</v>
      </c>
      <c r="W90" s="297">
        <v>6.5010303131994469</v>
      </c>
      <c r="DA90" s="122" t="s">
        <v>1341</v>
      </c>
    </row>
    <row r="91" spans="1:105" ht="12" customHeight="1" x14ac:dyDescent="0.25">
      <c r="A91" s="59" t="s">
        <v>162</v>
      </c>
      <c r="B91" s="297">
        <v>1187.7496499845399</v>
      </c>
      <c r="C91" s="297">
        <v>1228.6670298923009</v>
      </c>
      <c r="D91" s="297">
        <v>994.10840054103301</v>
      </c>
      <c r="E91" s="297">
        <v>1154.565436215054</v>
      </c>
      <c r="F91" s="297">
        <v>814.09335370454551</v>
      </c>
      <c r="G91" s="297">
        <v>711.97274679993586</v>
      </c>
      <c r="H91" s="297">
        <v>382.02809071442812</v>
      </c>
      <c r="I91" s="297">
        <v>486.24487581689431</v>
      </c>
      <c r="J91" s="297">
        <v>617.87063022095242</v>
      </c>
      <c r="K91" s="297">
        <v>372.6596386294342</v>
      </c>
      <c r="L91" s="297">
        <v>216.3788552206926</v>
      </c>
      <c r="M91" s="297">
        <v>1640.383791714248</v>
      </c>
      <c r="N91" s="297">
        <v>1596.8185112654669</v>
      </c>
      <c r="O91" s="297">
        <v>1356.704800837334</v>
      </c>
      <c r="P91" s="297">
        <v>1411.7216650242599</v>
      </c>
      <c r="Q91" s="297">
        <v>1175.621263980797</v>
      </c>
      <c r="R91" s="297">
        <v>1328.3544827414601</v>
      </c>
      <c r="S91" s="297">
        <v>856.89244668844128</v>
      </c>
      <c r="T91" s="297">
        <v>748.16659737163934</v>
      </c>
      <c r="U91" s="297">
        <v>843.95109208698966</v>
      </c>
      <c r="V91" s="297">
        <v>1142.9936677209539</v>
      </c>
      <c r="W91" s="297">
        <v>960.53567176324066</v>
      </c>
      <c r="DA91" s="122" t="s">
        <v>1342</v>
      </c>
    </row>
    <row r="92" spans="1:105" ht="12" customHeight="1" x14ac:dyDescent="0.25">
      <c r="A92" s="60" t="s">
        <v>1021</v>
      </c>
      <c r="B92" s="264">
        <v>0</v>
      </c>
      <c r="C92" s="264">
        <v>0</v>
      </c>
      <c r="D92" s="264">
        <v>0</v>
      </c>
      <c r="E92" s="264">
        <v>0</v>
      </c>
      <c r="F92" s="264">
        <v>0</v>
      </c>
      <c r="G92" s="264">
        <v>0</v>
      </c>
      <c r="H92" s="264">
        <v>0</v>
      </c>
      <c r="I92" s="264">
        <v>0</v>
      </c>
      <c r="J92" s="264">
        <v>0</v>
      </c>
      <c r="K92" s="264">
        <v>0</v>
      </c>
      <c r="L92" s="264">
        <v>0</v>
      </c>
      <c r="M92" s="264">
        <v>0</v>
      </c>
      <c r="N92" s="264">
        <v>0</v>
      </c>
      <c r="O92" s="264">
        <v>0</v>
      </c>
      <c r="P92" s="264">
        <v>0</v>
      </c>
      <c r="Q92" s="264">
        <v>0</v>
      </c>
      <c r="R92" s="264">
        <v>0</v>
      </c>
      <c r="S92" s="264">
        <v>0</v>
      </c>
      <c r="T92" s="264">
        <v>0</v>
      </c>
      <c r="U92" s="264">
        <v>0</v>
      </c>
      <c r="V92" s="264">
        <v>0</v>
      </c>
      <c r="W92" s="264">
        <v>0</v>
      </c>
      <c r="DA92" s="72" t="s">
        <v>1343</v>
      </c>
    </row>
    <row r="93" spans="1:105" ht="12" customHeight="1" x14ac:dyDescent="0.25">
      <c r="A93" s="57" t="s">
        <v>1023</v>
      </c>
      <c r="B93" s="263">
        <f t="shared" ref="B93:W93" si="4">B94+B95+B106</f>
        <v>232.0508767284108</v>
      </c>
      <c r="C93" s="263">
        <f t="shared" si="4"/>
        <v>268.67068883009676</v>
      </c>
      <c r="D93" s="263">
        <f t="shared" si="4"/>
        <v>217.23406788389605</v>
      </c>
      <c r="E93" s="263">
        <f t="shared" si="4"/>
        <v>249.14488149969085</v>
      </c>
      <c r="F93" s="263">
        <f t="shared" si="4"/>
        <v>171.45155974605859</v>
      </c>
      <c r="G93" s="263">
        <f t="shared" si="4"/>
        <v>143.21985962707029</v>
      </c>
      <c r="H93" s="263">
        <f t="shared" si="4"/>
        <v>74.672864792590417</v>
      </c>
      <c r="I93" s="263">
        <f t="shared" si="4"/>
        <v>94.276987711160757</v>
      </c>
      <c r="J93" s="263">
        <f t="shared" si="4"/>
        <v>107.92618305980341</v>
      </c>
      <c r="K93" s="263">
        <f t="shared" si="4"/>
        <v>59.034887383254699</v>
      </c>
      <c r="L93" s="263">
        <f t="shared" si="4"/>
        <v>39.253211849683019</v>
      </c>
      <c r="M93" s="263">
        <f t="shared" si="4"/>
        <v>340.66267518589814</v>
      </c>
      <c r="N93" s="263">
        <f t="shared" si="4"/>
        <v>336.39740514750667</v>
      </c>
      <c r="O93" s="263">
        <f t="shared" si="4"/>
        <v>299.42359685555186</v>
      </c>
      <c r="P93" s="263">
        <f t="shared" si="4"/>
        <v>304.89153622857134</v>
      </c>
      <c r="Q93" s="263">
        <f t="shared" si="4"/>
        <v>239.30549727315631</v>
      </c>
      <c r="R93" s="263">
        <f t="shared" si="4"/>
        <v>259.71335726197617</v>
      </c>
      <c r="S93" s="263">
        <f t="shared" si="4"/>
        <v>159.30736113315672</v>
      </c>
      <c r="T93" s="263">
        <f t="shared" si="4"/>
        <v>139.67093773138117</v>
      </c>
      <c r="U93" s="263">
        <f t="shared" si="4"/>
        <v>155.32297341234502</v>
      </c>
      <c r="V93" s="263">
        <f t="shared" si="4"/>
        <v>203.27537778216504</v>
      </c>
      <c r="W93" s="263">
        <f t="shared" si="4"/>
        <v>168.85577540636032</v>
      </c>
      <c r="DA93" s="70"/>
    </row>
    <row r="94" spans="1:105" ht="12" customHeight="1" x14ac:dyDescent="0.25">
      <c r="A94" s="60" t="s">
        <v>1024</v>
      </c>
      <c r="B94" s="264">
        <v>157.18494817854111</v>
      </c>
      <c r="C94" s="264">
        <v>188.12716266272861</v>
      </c>
      <c r="D94" s="264">
        <v>147.28298456567501</v>
      </c>
      <c r="E94" s="264">
        <v>177.7798558480066</v>
      </c>
      <c r="F94" s="264">
        <v>114.6216875988181</v>
      </c>
      <c r="G94" s="264">
        <v>92.177683054950108</v>
      </c>
      <c r="H94" s="264">
        <v>41.491567692657931</v>
      </c>
      <c r="I94" s="264">
        <v>55.651469882072107</v>
      </c>
      <c r="J94" s="264">
        <v>60.297543450368778</v>
      </c>
      <c r="K94" s="264">
        <v>29.338681738439458</v>
      </c>
      <c r="L94" s="264">
        <v>14.03885772658025</v>
      </c>
      <c r="M94" s="264">
        <v>267.40446998720211</v>
      </c>
      <c r="N94" s="264">
        <v>264.22639769735838</v>
      </c>
      <c r="O94" s="264">
        <v>234.6541954031311</v>
      </c>
      <c r="P94" s="264">
        <v>236.75186378487339</v>
      </c>
      <c r="Q94" s="264">
        <v>187.12005387935559</v>
      </c>
      <c r="R94" s="264">
        <v>206.69865730867559</v>
      </c>
      <c r="S94" s="264">
        <v>125.8973808345693</v>
      </c>
      <c r="T94" s="264">
        <v>110.1079045838944</v>
      </c>
      <c r="U94" s="264">
        <v>123.6701810139803</v>
      </c>
      <c r="V94" s="264">
        <v>162.02656303561099</v>
      </c>
      <c r="W94" s="264">
        <v>135.01736554041381</v>
      </c>
      <c r="DA94" s="72" t="s">
        <v>1344</v>
      </c>
    </row>
    <row r="95" spans="1:105" ht="12" customHeight="1" x14ac:dyDescent="0.25">
      <c r="A95" s="60" t="s">
        <v>1026</v>
      </c>
      <c r="B95" s="264">
        <v>74.865928549869679</v>
      </c>
      <c r="C95" s="264">
        <v>80.543526167368185</v>
      </c>
      <c r="D95" s="264">
        <v>69.951083318221038</v>
      </c>
      <c r="E95" s="264">
        <v>71.365025651684249</v>
      </c>
      <c r="F95" s="264">
        <v>56.829872147240508</v>
      </c>
      <c r="G95" s="264">
        <v>51.042176572120177</v>
      </c>
      <c r="H95" s="264">
        <v>33.181297099932479</v>
      </c>
      <c r="I95" s="264">
        <v>38.625517829088658</v>
      </c>
      <c r="J95" s="264">
        <v>47.628639609434622</v>
      </c>
      <c r="K95" s="264">
        <v>29.69620564481524</v>
      </c>
      <c r="L95" s="264">
        <v>25.214354123102769</v>
      </c>
      <c r="M95" s="264">
        <v>73.258205198696061</v>
      </c>
      <c r="N95" s="264">
        <v>72.171007450148323</v>
      </c>
      <c r="O95" s="264">
        <v>64.769401452420738</v>
      </c>
      <c r="P95" s="264">
        <v>68.139672443697918</v>
      </c>
      <c r="Q95" s="264">
        <v>52.185443393800711</v>
      </c>
      <c r="R95" s="264">
        <v>53.01469995330055</v>
      </c>
      <c r="S95" s="264">
        <v>33.409980298587421</v>
      </c>
      <c r="T95" s="264">
        <v>29.563033147486792</v>
      </c>
      <c r="U95" s="264">
        <v>31.652792398364721</v>
      </c>
      <c r="V95" s="264">
        <v>41.248814746554032</v>
      </c>
      <c r="W95" s="264">
        <v>33.838409865946517</v>
      </c>
      <c r="DA95" s="72" t="s">
        <v>1345</v>
      </c>
    </row>
    <row r="96" spans="1:105" ht="12" customHeight="1" x14ac:dyDescent="0.25">
      <c r="A96" s="64" t="s">
        <v>30</v>
      </c>
      <c r="B96" s="231">
        <v>0</v>
      </c>
      <c r="C96" s="231">
        <v>0</v>
      </c>
      <c r="D96" s="231">
        <v>10.18614560827319</v>
      </c>
      <c r="E96" s="231">
        <v>10.514395615842499</v>
      </c>
      <c r="F96" s="231">
        <v>10.745020362500799</v>
      </c>
      <c r="G96" s="231">
        <v>10.10563918121723</v>
      </c>
      <c r="H96" s="231">
        <v>7.9870835486534757</v>
      </c>
      <c r="I96" s="231">
        <v>10.13371353147388</v>
      </c>
      <c r="J96" s="231">
        <v>13.80916523224932</v>
      </c>
      <c r="K96" s="231">
        <v>5.558093463123936</v>
      </c>
      <c r="L96" s="231">
        <v>7.0612584361421984</v>
      </c>
      <c r="M96" s="231">
        <v>6.1972750442099063</v>
      </c>
      <c r="N96" s="231">
        <v>6.8284393796954133</v>
      </c>
      <c r="O96" s="231">
        <v>10.93883005967783</v>
      </c>
      <c r="P96" s="231">
        <v>11.458982549258449</v>
      </c>
      <c r="Q96" s="231">
        <v>8.527560748145353</v>
      </c>
      <c r="R96" s="231">
        <v>8.2446740298677277</v>
      </c>
      <c r="S96" s="231">
        <v>6.3145424020592484</v>
      </c>
      <c r="T96" s="231">
        <v>5.2971661235718699</v>
      </c>
      <c r="U96" s="231">
        <v>4.6952589731973609</v>
      </c>
      <c r="V96" s="231">
        <v>4.6117002912037819</v>
      </c>
      <c r="W96" s="231">
        <v>5.19113586843772</v>
      </c>
      <c r="DA96" s="73" t="s">
        <v>1346</v>
      </c>
    </row>
    <row r="97" spans="1:105" ht="12" customHeight="1" x14ac:dyDescent="0.25">
      <c r="A97" s="64" t="s">
        <v>32</v>
      </c>
      <c r="B97" s="231">
        <v>6.8249343316768991</v>
      </c>
      <c r="C97" s="231">
        <v>9.7957908989609379</v>
      </c>
      <c r="D97" s="231">
        <v>6.1543479901632878</v>
      </c>
      <c r="E97" s="231">
        <v>2.026027534178271</v>
      </c>
      <c r="F97" s="231">
        <v>1.275425907283724</v>
      </c>
      <c r="G97" s="231">
        <v>0.90928711093092873</v>
      </c>
      <c r="H97" s="231">
        <v>0.53250358620490235</v>
      </c>
      <c r="I97" s="231">
        <v>0.63626606637629868</v>
      </c>
      <c r="J97" s="231">
        <v>0.71601721831115961</v>
      </c>
      <c r="K97" s="231">
        <v>0.90237331736645066</v>
      </c>
      <c r="L97" s="231">
        <v>0.5628835512092436</v>
      </c>
      <c r="M97" s="231">
        <v>0.89703246429599659</v>
      </c>
      <c r="N97" s="231">
        <v>0.82454975168619316</v>
      </c>
      <c r="O97" s="231">
        <v>0.83418494402183596</v>
      </c>
      <c r="P97" s="231">
        <v>2.941421389015471</v>
      </c>
      <c r="Q97" s="231">
        <v>2.626640289811923</v>
      </c>
      <c r="R97" s="231">
        <v>0.98284217158234544</v>
      </c>
      <c r="S97" s="231">
        <v>0.95255085825550112</v>
      </c>
      <c r="T97" s="231">
        <v>0.9700793814092048</v>
      </c>
      <c r="U97" s="231">
        <v>1.881972579170881</v>
      </c>
      <c r="V97" s="231">
        <v>2.8652184569770891</v>
      </c>
      <c r="W97" s="231">
        <v>0.71113682512447252</v>
      </c>
      <c r="DA97" s="73" t="s">
        <v>1347</v>
      </c>
    </row>
    <row r="98" spans="1:105" ht="12" customHeight="1" x14ac:dyDescent="0.25">
      <c r="A98" s="64" t="s">
        <v>33</v>
      </c>
      <c r="B98" s="231">
        <v>10.859982352457809</v>
      </c>
      <c r="C98" s="231">
        <v>13.694196259814611</v>
      </c>
      <c r="D98" s="231">
        <v>7.090433559507141</v>
      </c>
      <c r="E98" s="231">
        <v>3.84935690104468</v>
      </c>
      <c r="F98" s="231">
        <v>2.5290278158985928</v>
      </c>
      <c r="G98" s="231">
        <v>3.0393480769479249</v>
      </c>
      <c r="H98" s="231">
        <v>2.1951022485863749</v>
      </c>
      <c r="I98" s="231">
        <v>1.2933236430267601</v>
      </c>
      <c r="J98" s="231">
        <v>1.8354646379174611</v>
      </c>
      <c r="K98" s="231">
        <v>1.40280807668518</v>
      </c>
      <c r="L98" s="231">
        <v>1.571385062931894</v>
      </c>
      <c r="M98" s="231">
        <v>1.745357202462763</v>
      </c>
      <c r="N98" s="231">
        <v>2.8168360010744902</v>
      </c>
      <c r="O98" s="231">
        <v>1.923312645043453</v>
      </c>
      <c r="P98" s="231">
        <v>1.97625048886319</v>
      </c>
      <c r="Q98" s="231">
        <v>0.4905201972089287</v>
      </c>
      <c r="R98" s="231">
        <v>0.66195094706724611</v>
      </c>
      <c r="S98" s="231">
        <v>0.44392278778704192</v>
      </c>
      <c r="T98" s="231">
        <v>0.34011384719295168</v>
      </c>
      <c r="U98" s="231">
        <v>0.34140772898396199</v>
      </c>
      <c r="V98" s="231">
        <v>0.42430518115380528</v>
      </c>
      <c r="W98" s="231">
        <v>0.4444039317240922</v>
      </c>
      <c r="DA98" s="73" t="s">
        <v>1348</v>
      </c>
    </row>
    <row r="99" spans="1:105" ht="12" customHeight="1" x14ac:dyDescent="0.25">
      <c r="A99" s="64" t="s">
        <v>160</v>
      </c>
      <c r="B99" s="231">
        <v>0</v>
      </c>
      <c r="C99" s="231">
        <v>0</v>
      </c>
      <c r="D99" s="231">
        <v>0</v>
      </c>
      <c r="E99" s="231">
        <v>0</v>
      </c>
      <c r="F99" s="231">
        <v>0</v>
      </c>
      <c r="G99" s="231">
        <v>0</v>
      </c>
      <c r="H99" s="231">
        <v>0</v>
      </c>
      <c r="I99" s="231">
        <v>0</v>
      </c>
      <c r="J99" s="231">
        <v>0</v>
      </c>
      <c r="K99" s="231">
        <v>0</v>
      </c>
      <c r="L99" s="231">
        <v>0</v>
      </c>
      <c r="M99" s="231">
        <v>0.36096478971118179</v>
      </c>
      <c r="N99" s="231">
        <v>0.31882271756557529</v>
      </c>
      <c r="O99" s="231">
        <v>0.29320517759890691</v>
      </c>
      <c r="P99" s="231">
        <v>0.33345105582426282</v>
      </c>
      <c r="Q99" s="231">
        <v>0.25357341824119167</v>
      </c>
      <c r="R99" s="231">
        <v>0.3001724221295578</v>
      </c>
      <c r="S99" s="231">
        <v>0.18502316884087691</v>
      </c>
      <c r="T99" s="231">
        <v>0.17618077224472189</v>
      </c>
      <c r="U99" s="231">
        <v>0.1796099927569032</v>
      </c>
      <c r="V99" s="231">
        <v>0.28121502144363131</v>
      </c>
      <c r="W99" s="231">
        <v>0.22171967065730061</v>
      </c>
      <c r="DA99" s="73" t="s">
        <v>1349</v>
      </c>
    </row>
    <row r="100" spans="1:105" ht="12" customHeight="1" x14ac:dyDescent="0.25">
      <c r="A100" s="64" t="s">
        <v>70</v>
      </c>
      <c r="B100" s="231">
        <v>9.5165806757164813</v>
      </c>
      <c r="C100" s="231">
        <v>9.9449438397794818</v>
      </c>
      <c r="D100" s="231">
        <v>7.1597632837294638</v>
      </c>
      <c r="E100" s="231">
        <v>7.220000914339523</v>
      </c>
      <c r="F100" s="231">
        <v>7.8716959695363196</v>
      </c>
      <c r="G100" s="231">
        <v>6.5919455710789849</v>
      </c>
      <c r="H100" s="231">
        <v>5.4341926027909437</v>
      </c>
      <c r="I100" s="231">
        <v>5.7260023462091114</v>
      </c>
      <c r="J100" s="231">
        <v>3.9586497854485119</v>
      </c>
      <c r="K100" s="231">
        <v>4.527808891938526</v>
      </c>
      <c r="L100" s="231">
        <v>5.0283840281397847</v>
      </c>
      <c r="M100" s="231">
        <v>5.810128590925201</v>
      </c>
      <c r="N100" s="231">
        <v>4.839617903329116</v>
      </c>
      <c r="O100" s="231">
        <v>4.3835767763525757</v>
      </c>
      <c r="P100" s="231">
        <v>4.0955035363933661</v>
      </c>
      <c r="Q100" s="231">
        <v>3.1393023167269671</v>
      </c>
      <c r="R100" s="231">
        <v>1.895250987173577</v>
      </c>
      <c r="S100" s="231">
        <v>6.5765783023908009E-2</v>
      </c>
      <c r="T100" s="231">
        <v>0.1209321732156341</v>
      </c>
      <c r="U100" s="231">
        <v>0.17955935437916659</v>
      </c>
      <c r="V100" s="231">
        <v>0.40991777974101118</v>
      </c>
      <c r="W100" s="231">
        <v>0.17892587765382251</v>
      </c>
      <c r="DA100" s="73" t="s">
        <v>1350</v>
      </c>
    </row>
    <row r="101" spans="1:105" ht="12" customHeight="1" x14ac:dyDescent="0.25">
      <c r="A101" s="64" t="s">
        <v>34</v>
      </c>
      <c r="B101" s="231">
        <v>0.1413347011200399</v>
      </c>
      <c r="C101" s="231">
        <v>0</v>
      </c>
      <c r="D101" s="231">
        <v>0</v>
      </c>
      <c r="E101" s="231">
        <v>0</v>
      </c>
      <c r="F101" s="231">
        <v>0</v>
      </c>
      <c r="G101" s="231">
        <v>0</v>
      </c>
      <c r="H101" s="231">
        <v>0</v>
      </c>
      <c r="I101" s="231">
        <v>0</v>
      </c>
      <c r="J101" s="231">
        <v>0</v>
      </c>
      <c r="K101" s="231">
        <v>0</v>
      </c>
      <c r="L101" s="231">
        <v>0</v>
      </c>
      <c r="M101" s="231">
        <v>7.7748869591626135E-2</v>
      </c>
      <c r="N101" s="231">
        <v>6.6568406961094534E-2</v>
      </c>
      <c r="O101" s="231">
        <v>6.2807173683607359E-2</v>
      </c>
      <c r="P101" s="231">
        <v>7.2233151330378872E-2</v>
      </c>
      <c r="Q101" s="231">
        <v>0.2579235068074105</v>
      </c>
      <c r="R101" s="231">
        <v>0.32870437892236731</v>
      </c>
      <c r="S101" s="231">
        <v>0.25347612785684898</v>
      </c>
      <c r="T101" s="231">
        <v>0.14304049004500599</v>
      </c>
      <c r="U101" s="231">
        <v>0.14398718858225679</v>
      </c>
      <c r="V101" s="231">
        <v>9.0562820601380364E-2</v>
      </c>
      <c r="W101" s="231">
        <v>0</v>
      </c>
      <c r="DA101" s="73" t="s">
        <v>1351</v>
      </c>
    </row>
    <row r="102" spans="1:105" ht="12" customHeight="1" x14ac:dyDescent="0.25">
      <c r="A102" s="64" t="s">
        <v>162</v>
      </c>
      <c r="B102" s="231">
        <v>47.523096488898453</v>
      </c>
      <c r="C102" s="231">
        <v>47.10859516881316</v>
      </c>
      <c r="D102" s="231">
        <v>39.360392876547962</v>
      </c>
      <c r="E102" s="231">
        <v>47.755244686279283</v>
      </c>
      <c r="F102" s="231">
        <v>34.408702092021073</v>
      </c>
      <c r="G102" s="231">
        <v>30.395956631945101</v>
      </c>
      <c r="H102" s="231">
        <v>17.032415113696779</v>
      </c>
      <c r="I102" s="231">
        <v>20.83621224200261</v>
      </c>
      <c r="J102" s="231">
        <v>27.309342735508171</v>
      </c>
      <c r="K102" s="231">
        <v>17.305121895701149</v>
      </c>
      <c r="L102" s="231">
        <v>10.990443044679649</v>
      </c>
      <c r="M102" s="231">
        <v>57.150600873957067</v>
      </c>
      <c r="N102" s="231">
        <v>55.437651504046329</v>
      </c>
      <c r="O102" s="231">
        <v>45.793020112856027</v>
      </c>
      <c r="P102" s="231">
        <v>46.784104784606008</v>
      </c>
      <c r="Q102" s="231">
        <v>36.591742585124578</v>
      </c>
      <c r="R102" s="231">
        <v>40.192293801859378</v>
      </c>
      <c r="S102" s="231">
        <v>24.668225913890339</v>
      </c>
      <c r="T102" s="231">
        <v>21.97512720203154</v>
      </c>
      <c r="U102" s="231">
        <v>23.62002442422034</v>
      </c>
      <c r="V102" s="231">
        <v>31.81514450216855</v>
      </c>
      <c r="W102" s="231">
        <v>26.436530797140591</v>
      </c>
      <c r="DA102" s="73" t="s">
        <v>1352</v>
      </c>
    </row>
    <row r="103" spans="1:105" ht="12" customHeight="1" x14ac:dyDescent="0.25">
      <c r="A103" s="64" t="s">
        <v>36</v>
      </c>
      <c r="B103" s="231">
        <v>0</v>
      </c>
      <c r="C103" s="231">
        <v>0</v>
      </c>
      <c r="D103" s="231">
        <v>0</v>
      </c>
      <c r="E103" s="231">
        <v>0</v>
      </c>
      <c r="F103" s="231">
        <v>0</v>
      </c>
      <c r="G103" s="231">
        <v>0</v>
      </c>
      <c r="H103" s="231">
        <v>0</v>
      </c>
      <c r="I103" s="231">
        <v>0</v>
      </c>
      <c r="J103" s="231">
        <v>0</v>
      </c>
      <c r="K103" s="231">
        <v>0</v>
      </c>
      <c r="L103" s="231">
        <v>0</v>
      </c>
      <c r="M103" s="231">
        <v>0</v>
      </c>
      <c r="N103" s="231">
        <v>0</v>
      </c>
      <c r="O103" s="231">
        <v>0</v>
      </c>
      <c r="P103" s="231">
        <v>0</v>
      </c>
      <c r="Q103" s="231">
        <v>0</v>
      </c>
      <c r="R103" s="231">
        <v>0</v>
      </c>
      <c r="S103" s="231">
        <v>0</v>
      </c>
      <c r="T103" s="231">
        <v>0</v>
      </c>
      <c r="U103" s="231">
        <v>0</v>
      </c>
      <c r="V103" s="231">
        <v>0</v>
      </c>
      <c r="W103" s="231">
        <v>0</v>
      </c>
      <c r="DA103" s="73" t="s">
        <v>1353</v>
      </c>
    </row>
    <row r="104" spans="1:105" ht="12" customHeight="1" x14ac:dyDescent="0.25">
      <c r="A104" s="64" t="s">
        <v>73</v>
      </c>
      <c r="B104" s="231">
        <v>0</v>
      </c>
      <c r="C104" s="231">
        <v>0</v>
      </c>
      <c r="D104" s="231">
        <v>0</v>
      </c>
      <c r="E104" s="231">
        <v>0</v>
      </c>
      <c r="F104" s="231">
        <v>0</v>
      </c>
      <c r="G104" s="231">
        <v>0</v>
      </c>
      <c r="H104" s="231">
        <v>0</v>
      </c>
      <c r="I104" s="231">
        <v>0</v>
      </c>
      <c r="J104" s="231">
        <v>0</v>
      </c>
      <c r="K104" s="231">
        <v>0</v>
      </c>
      <c r="L104" s="231">
        <v>0</v>
      </c>
      <c r="M104" s="231">
        <v>1.01909736354231</v>
      </c>
      <c r="N104" s="231">
        <v>1.0385217857901059</v>
      </c>
      <c r="O104" s="231">
        <v>0.54046456318649672</v>
      </c>
      <c r="P104" s="231">
        <v>0.47772548840678541</v>
      </c>
      <c r="Q104" s="231">
        <v>0.29818033173436043</v>
      </c>
      <c r="R104" s="231">
        <v>0.40881121469835108</v>
      </c>
      <c r="S104" s="231">
        <v>0.52647325687366708</v>
      </c>
      <c r="T104" s="231">
        <v>0.54039315777585906</v>
      </c>
      <c r="U104" s="231">
        <v>0.6109721570738601</v>
      </c>
      <c r="V104" s="231">
        <v>0.75075069326477384</v>
      </c>
      <c r="W104" s="231">
        <v>0.65455689520853</v>
      </c>
      <c r="DA104" s="73" t="s">
        <v>1354</v>
      </c>
    </row>
    <row r="105" spans="1:105" ht="12" customHeight="1" x14ac:dyDescent="0.25">
      <c r="A105" s="64" t="s">
        <v>79</v>
      </c>
      <c r="B105" s="231">
        <v>0</v>
      </c>
      <c r="C105" s="231">
        <v>0</v>
      </c>
      <c r="D105" s="231">
        <v>0</v>
      </c>
      <c r="E105" s="231">
        <v>0</v>
      </c>
      <c r="F105" s="231">
        <v>0</v>
      </c>
      <c r="G105" s="231">
        <v>0</v>
      </c>
      <c r="H105" s="231">
        <v>0</v>
      </c>
      <c r="I105" s="231">
        <v>0</v>
      </c>
      <c r="J105" s="231">
        <v>0</v>
      </c>
      <c r="K105" s="231">
        <v>0</v>
      </c>
      <c r="L105" s="231">
        <v>0</v>
      </c>
      <c r="M105" s="231">
        <v>0</v>
      </c>
      <c r="N105" s="231">
        <v>0</v>
      </c>
      <c r="O105" s="231">
        <v>0</v>
      </c>
      <c r="P105" s="231">
        <v>0</v>
      </c>
      <c r="Q105" s="231">
        <v>0</v>
      </c>
      <c r="R105" s="231">
        <v>0</v>
      </c>
      <c r="S105" s="231">
        <v>0</v>
      </c>
      <c r="T105" s="231">
        <v>0</v>
      </c>
      <c r="U105" s="231">
        <v>0</v>
      </c>
      <c r="V105" s="231">
        <v>0</v>
      </c>
      <c r="W105" s="231">
        <v>0</v>
      </c>
      <c r="DA105" s="73" t="s">
        <v>1355</v>
      </c>
    </row>
    <row r="106" spans="1:105" ht="12" customHeight="1" x14ac:dyDescent="0.25">
      <c r="A106" s="60" t="s">
        <v>1038</v>
      </c>
      <c r="B106" s="264">
        <v>0</v>
      </c>
      <c r="C106" s="264">
        <v>0</v>
      </c>
      <c r="D106" s="264">
        <v>0</v>
      </c>
      <c r="E106" s="264">
        <v>0</v>
      </c>
      <c r="F106" s="264">
        <v>0</v>
      </c>
      <c r="G106" s="264">
        <v>0</v>
      </c>
      <c r="H106" s="264">
        <v>0</v>
      </c>
      <c r="I106" s="264">
        <v>0</v>
      </c>
      <c r="J106" s="264">
        <v>0</v>
      </c>
      <c r="K106" s="264">
        <v>0</v>
      </c>
      <c r="L106" s="264">
        <v>0</v>
      </c>
      <c r="M106" s="264">
        <v>0</v>
      </c>
      <c r="N106" s="264">
        <v>0</v>
      </c>
      <c r="O106" s="264">
        <v>0</v>
      </c>
      <c r="P106" s="264">
        <v>0</v>
      </c>
      <c r="Q106" s="264">
        <v>0</v>
      </c>
      <c r="R106" s="264">
        <v>0</v>
      </c>
      <c r="S106" s="264">
        <v>0</v>
      </c>
      <c r="T106" s="264">
        <v>0</v>
      </c>
      <c r="U106" s="264">
        <v>0</v>
      </c>
      <c r="V106" s="264">
        <v>0</v>
      </c>
      <c r="W106" s="264">
        <v>0</v>
      </c>
      <c r="DA106" s="72" t="s">
        <v>1356</v>
      </c>
    </row>
    <row r="107" spans="1:105" ht="12" customHeight="1" x14ac:dyDescent="0.25">
      <c r="A107" s="132" t="s">
        <v>1040</v>
      </c>
      <c r="B107" s="318">
        <v>0</v>
      </c>
      <c r="C107" s="318">
        <v>0</v>
      </c>
      <c r="D107" s="318">
        <v>0</v>
      </c>
      <c r="E107" s="318">
        <v>0</v>
      </c>
      <c r="F107" s="318">
        <v>0</v>
      </c>
      <c r="G107" s="318">
        <v>0</v>
      </c>
      <c r="H107" s="318">
        <v>0</v>
      </c>
      <c r="I107" s="318">
        <v>0</v>
      </c>
      <c r="J107" s="318">
        <v>0</v>
      </c>
      <c r="K107" s="318">
        <v>0</v>
      </c>
      <c r="L107" s="318">
        <v>0</v>
      </c>
      <c r="M107" s="318">
        <v>0</v>
      </c>
      <c r="N107" s="318">
        <v>0</v>
      </c>
      <c r="O107" s="318">
        <v>0</v>
      </c>
      <c r="P107" s="318">
        <v>0</v>
      </c>
      <c r="Q107" s="318">
        <v>0</v>
      </c>
      <c r="R107" s="318">
        <v>0</v>
      </c>
      <c r="S107" s="318">
        <v>0</v>
      </c>
      <c r="T107" s="318">
        <v>0</v>
      </c>
      <c r="U107" s="318">
        <v>0</v>
      </c>
      <c r="V107" s="318">
        <v>0</v>
      </c>
      <c r="W107" s="318">
        <v>0</v>
      </c>
      <c r="DA107" s="139" t="s">
        <v>1357</v>
      </c>
    </row>
    <row r="108" spans="1:105" ht="12" customHeight="1" x14ac:dyDescent="0.25">
      <c r="A108" s="100" t="s">
        <v>106</v>
      </c>
      <c r="B108" s="281">
        <v>0</v>
      </c>
      <c r="C108" s="281">
        <v>0</v>
      </c>
      <c r="D108" s="281">
        <v>0</v>
      </c>
      <c r="E108" s="281">
        <v>0</v>
      </c>
      <c r="F108" s="281">
        <v>0</v>
      </c>
      <c r="G108" s="281">
        <v>0</v>
      </c>
      <c r="H108" s="281">
        <v>0</v>
      </c>
      <c r="I108" s="281">
        <v>0</v>
      </c>
      <c r="J108" s="281">
        <v>0</v>
      </c>
      <c r="K108" s="281">
        <v>0</v>
      </c>
      <c r="L108" s="281">
        <v>0</v>
      </c>
      <c r="M108" s="281">
        <v>0</v>
      </c>
      <c r="N108" s="281">
        <v>0</v>
      </c>
      <c r="O108" s="281">
        <v>0</v>
      </c>
      <c r="P108" s="281">
        <v>0</v>
      </c>
      <c r="Q108" s="281">
        <v>0</v>
      </c>
      <c r="R108" s="281">
        <v>0</v>
      </c>
      <c r="S108" s="281">
        <v>0</v>
      </c>
      <c r="T108" s="281">
        <v>0</v>
      </c>
      <c r="U108" s="281">
        <v>0</v>
      </c>
      <c r="V108" s="281">
        <v>0</v>
      </c>
      <c r="W108" s="281">
        <v>0</v>
      </c>
      <c r="DA108" s="105" t="s">
        <v>1358</v>
      </c>
    </row>
    <row r="109" spans="1:105" ht="12" customHeight="1" x14ac:dyDescent="0.25">
      <c r="A109" s="201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01"/>
      <c r="P109" s="201"/>
      <c r="Q109" s="201"/>
      <c r="R109" s="201"/>
      <c r="S109" s="201"/>
      <c r="T109" s="201"/>
      <c r="U109" s="201"/>
      <c r="V109" s="201"/>
      <c r="W109" s="201"/>
      <c r="DA109" s="173"/>
    </row>
    <row r="110" spans="1:105" ht="15" customHeight="1" x14ac:dyDescent="0.25">
      <c r="A110" s="34" t="s">
        <v>48</v>
      </c>
      <c r="B110" s="225">
        <v>847.06127388202276</v>
      </c>
      <c r="C110" s="225">
        <v>1001.0439774292</v>
      </c>
      <c r="D110" s="225">
        <v>1022.247861001624</v>
      </c>
      <c r="E110" s="225">
        <v>1123.301213875013</v>
      </c>
      <c r="F110" s="225">
        <v>998.27349102546634</v>
      </c>
      <c r="G110" s="225">
        <v>962.54409797788003</v>
      </c>
      <c r="H110" s="225">
        <v>940.30704832821516</v>
      </c>
      <c r="I110" s="225">
        <v>908.68139734609383</v>
      </c>
      <c r="J110" s="225">
        <v>761.07442602814581</v>
      </c>
      <c r="K110" s="225">
        <v>633.0279858446977</v>
      </c>
      <c r="L110" s="225">
        <v>553.24891541783097</v>
      </c>
      <c r="M110" s="225">
        <v>978.02651960552134</v>
      </c>
      <c r="N110" s="225">
        <v>957.54024296403657</v>
      </c>
      <c r="O110" s="225">
        <v>976.78087630929281</v>
      </c>
      <c r="P110" s="225">
        <v>907.91825011972026</v>
      </c>
      <c r="Q110" s="225">
        <v>898.80883434972873</v>
      </c>
      <c r="R110" s="225">
        <v>706.85512362072484</v>
      </c>
      <c r="S110" s="225">
        <v>682.20522448249073</v>
      </c>
      <c r="T110" s="225">
        <v>827.73870915107227</v>
      </c>
      <c r="U110" s="225">
        <v>957.42169681129315</v>
      </c>
      <c r="V110" s="225">
        <v>836.87072975462388</v>
      </c>
      <c r="W110" s="225">
        <v>722.53543187145738</v>
      </c>
      <c r="DA110" s="89" t="s">
        <v>1359</v>
      </c>
    </row>
    <row r="111" spans="1:105" ht="12" customHeight="1" x14ac:dyDescent="0.25">
      <c r="A111" s="55" t="s">
        <v>92</v>
      </c>
      <c r="B111" s="261">
        <v>0</v>
      </c>
      <c r="C111" s="261">
        <v>0</v>
      </c>
      <c r="D111" s="261">
        <v>0</v>
      </c>
      <c r="E111" s="261">
        <v>0</v>
      </c>
      <c r="F111" s="261">
        <v>0</v>
      </c>
      <c r="G111" s="261">
        <v>0</v>
      </c>
      <c r="H111" s="261">
        <v>0</v>
      </c>
      <c r="I111" s="261">
        <v>0</v>
      </c>
      <c r="J111" s="261">
        <v>0</v>
      </c>
      <c r="K111" s="261">
        <v>0</v>
      </c>
      <c r="L111" s="261">
        <v>0</v>
      </c>
      <c r="M111" s="261">
        <v>0</v>
      </c>
      <c r="N111" s="261">
        <v>0</v>
      </c>
      <c r="O111" s="261">
        <v>0</v>
      </c>
      <c r="P111" s="261">
        <v>0</v>
      </c>
      <c r="Q111" s="261">
        <v>0</v>
      </c>
      <c r="R111" s="261">
        <v>0</v>
      </c>
      <c r="S111" s="261">
        <v>0</v>
      </c>
      <c r="T111" s="261">
        <v>0</v>
      </c>
      <c r="U111" s="261">
        <v>0</v>
      </c>
      <c r="V111" s="261">
        <v>0</v>
      </c>
      <c r="W111" s="261">
        <v>0</v>
      </c>
      <c r="DA111" s="67" t="s">
        <v>1360</v>
      </c>
    </row>
    <row r="112" spans="1:105" ht="12" customHeight="1" x14ac:dyDescent="0.25">
      <c r="A112" s="202" t="s">
        <v>93</v>
      </c>
      <c r="B112" s="226">
        <v>0</v>
      </c>
      <c r="C112" s="226">
        <v>0</v>
      </c>
      <c r="D112" s="226">
        <v>0</v>
      </c>
      <c r="E112" s="226">
        <v>0</v>
      </c>
      <c r="F112" s="226">
        <v>0</v>
      </c>
      <c r="G112" s="226">
        <v>0</v>
      </c>
      <c r="H112" s="226">
        <v>0</v>
      </c>
      <c r="I112" s="226">
        <v>0</v>
      </c>
      <c r="J112" s="226">
        <v>0</v>
      </c>
      <c r="K112" s="226">
        <v>0</v>
      </c>
      <c r="L112" s="226">
        <v>0</v>
      </c>
      <c r="M112" s="226">
        <v>0</v>
      </c>
      <c r="N112" s="226">
        <v>0</v>
      </c>
      <c r="O112" s="226">
        <v>0</v>
      </c>
      <c r="P112" s="226">
        <v>0</v>
      </c>
      <c r="Q112" s="226">
        <v>0</v>
      </c>
      <c r="R112" s="226">
        <v>0</v>
      </c>
      <c r="S112" s="226">
        <v>0</v>
      </c>
      <c r="T112" s="226">
        <v>0</v>
      </c>
      <c r="U112" s="226">
        <v>0</v>
      </c>
      <c r="V112" s="226">
        <v>0</v>
      </c>
      <c r="W112" s="226">
        <v>0</v>
      </c>
      <c r="DA112" s="174" t="s">
        <v>1361</v>
      </c>
    </row>
    <row r="113" spans="1:105" ht="12" customHeight="1" x14ac:dyDescent="0.25">
      <c r="A113" s="202" t="s">
        <v>94</v>
      </c>
      <c r="B113" s="226">
        <v>0</v>
      </c>
      <c r="C113" s="226">
        <v>0</v>
      </c>
      <c r="D113" s="226">
        <v>0</v>
      </c>
      <c r="E113" s="226">
        <v>0</v>
      </c>
      <c r="F113" s="226">
        <v>0</v>
      </c>
      <c r="G113" s="226">
        <v>0</v>
      </c>
      <c r="H113" s="226">
        <v>0</v>
      </c>
      <c r="I113" s="226">
        <v>0</v>
      </c>
      <c r="J113" s="226">
        <v>0</v>
      </c>
      <c r="K113" s="226">
        <v>0</v>
      </c>
      <c r="L113" s="226">
        <v>0</v>
      </c>
      <c r="M113" s="226">
        <v>0</v>
      </c>
      <c r="N113" s="226">
        <v>0</v>
      </c>
      <c r="O113" s="226">
        <v>0</v>
      </c>
      <c r="P113" s="226">
        <v>0</v>
      </c>
      <c r="Q113" s="226">
        <v>0</v>
      </c>
      <c r="R113" s="226">
        <v>0</v>
      </c>
      <c r="S113" s="226">
        <v>0</v>
      </c>
      <c r="T113" s="226">
        <v>0</v>
      </c>
      <c r="U113" s="226">
        <v>0</v>
      </c>
      <c r="V113" s="226">
        <v>0</v>
      </c>
      <c r="W113" s="226">
        <v>0</v>
      </c>
      <c r="DA113" s="174" t="s">
        <v>1362</v>
      </c>
    </row>
    <row r="114" spans="1:105" ht="12" customHeight="1" x14ac:dyDescent="0.25">
      <c r="A114" s="202" t="s">
        <v>95</v>
      </c>
      <c r="B114" s="226">
        <v>0</v>
      </c>
      <c r="C114" s="226">
        <v>0</v>
      </c>
      <c r="D114" s="226">
        <v>0</v>
      </c>
      <c r="E114" s="226">
        <v>0</v>
      </c>
      <c r="F114" s="226">
        <v>0</v>
      </c>
      <c r="G114" s="226">
        <v>0</v>
      </c>
      <c r="H114" s="226">
        <v>0</v>
      </c>
      <c r="I114" s="226">
        <v>0</v>
      </c>
      <c r="J114" s="226">
        <v>0</v>
      </c>
      <c r="K114" s="226">
        <v>0</v>
      </c>
      <c r="L114" s="226">
        <v>0</v>
      </c>
      <c r="M114" s="226">
        <v>0</v>
      </c>
      <c r="N114" s="226">
        <v>0</v>
      </c>
      <c r="O114" s="226">
        <v>0</v>
      </c>
      <c r="P114" s="226">
        <v>0</v>
      </c>
      <c r="Q114" s="226">
        <v>0</v>
      </c>
      <c r="R114" s="226">
        <v>0</v>
      </c>
      <c r="S114" s="226">
        <v>0</v>
      </c>
      <c r="T114" s="226">
        <v>0</v>
      </c>
      <c r="U114" s="226">
        <v>0</v>
      </c>
      <c r="V114" s="226">
        <v>0</v>
      </c>
      <c r="W114" s="226">
        <v>0</v>
      </c>
      <c r="DA114" s="174" t="s">
        <v>1363</v>
      </c>
    </row>
    <row r="115" spans="1:105" ht="12" customHeight="1" x14ac:dyDescent="0.25">
      <c r="A115" s="56" t="s">
        <v>96</v>
      </c>
      <c r="B115" s="262">
        <v>38.96601096089416</v>
      </c>
      <c r="C115" s="262">
        <v>50.274374870507167</v>
      </c>
      <c r="D115" s="262">
        <v>46.921622514385383</v>
      </c>
      <c r="E115" s="262">
        <v>59.133166823292349</v>
      </c>
      <c r="F115" s="262">
        <v>44.103332585103189</v>
      </c>
      <c r="G115" s="262">
        <v>38.686320640963331</v>
      </c>
      <c r="H115" s="262">
        <v>27.548492050649379</v>
      </c>
      <c r="I115" s="262">
        <v>29.906581432911651</v>
      </c>
      <c r="J115" s="262">
        <v>22.48392151351414</v>
      </c>
      <c r="K115" s="262">
        <v>15.184785998248881</v>
      </c>
      <c r="L115" s="262">
        <v>7.9153747467122813</v>
      </c>
      <c r="M115" s="262">
        <v>66.945915059134606</v>
      </c>
      <c r="N115" s="262">
        <v>65.60525548743604</v>
      </c>
      <c r="O115" s="262">
        <v>65.72398481152436</v>
      </c>
      <c r="P115" s="262">
        <v>59.151274252749282</v>
      </c>
      <c r="Q115" s="262">
        <v>59.163381960053883</v>
      </c>
      <c r="R115" s="262">
        <v>48.76347519993039</v>
      </c>
      <c r="S115" s="262">
        <v>45.477371568568408</v>
      </c>
      <c r="T115" s="262">
        <v>55.070681622383717</v>
      </c>
      <c r="U115" s="262">
        <v>65.72800814426536</v>
      </c>
      <c r="V115" s="262">
        <v>57.820057310319271</v>
      </c>
      <c r="W115" s="262">
        <v>49.452595221580808</v>
      </c>
      <c r="DA115" s="68" t="s">
        <v>1364</v>
      </c>
    </row>
    <row r="116" spans="1:105" ht="12" customHeight="1" x14ac:dyDescent="0.25">
      <c r="A116" s="37" t="s">
        <v>160</v>
      </c>
      <c r="B116" s="228">
        <v>0</v>
      </c>
      <c r="C116" s="228">
        <v>0</v>
      </c>
      <c r="D116" s="228">
        <v>0</v>
      </c>
      <c r="E116" s="228">
        <v>0</v>
      </c>
      <c r="F116" s="228">
        <v>0</v>
      </c>
      <c r="G116" s="228">
        <v>0</v>
      </c>
      <c r="H116" s="228">
        <v>0</v>
      </c>
      <c r="I116" s="228">
        <v>0</v>
      </c>
      <c r="J116" s="228">
        <v>0</v>
      </c>
      <c r="K116" s="228">
        <v>0</v>
      </c>
      <c r="L116" s="228">
        <v>0</v>
      </c>
      <c r="M116" s="228">
        <v>0.42017840885540308</v>
      </c>
      <c r="N116" s="228">
        <v>0.37513932028687652</v>
      </c>
      <c r="O116" s="228">
        <v>0.41814256901534641</v>
      </c>
      <c r="P116" s="228">
        <v>0.4186137099243401</v>
      </c>
      <c r="Q116" s="228">
        <v>0.40716874288578969</v>
      </c>
      <c r="R116" s="228">
        <v>0.36148577321146402</v>
      </c>
      <c r="S116" s="228">
        <v>0.33856206768623598</v>
      </c>
      <c r="T116" s="228">
        <v>0.43800552218144018</v>
      </c>
      <c r="U116" s="228">
        <v>0.49603312638684488</v>
      </c>
      <c r="V116" s="228">
        <v>0.50659541760278459</v>
      </c>
      <c r="W116" s="228">
        <v>0.41130280244468809</v>
      </c>
      <c r="DA116" s="69" t="s">
        <v>1365</v>
      </c>
    </row>
    <row r="117" spans="1:105" ht="12" customHeight="1" x14ac:dyDescent="0.25">
      <c r="A117" s="37" t="s">
        <v>162</v>
      </c>
      <c r="B117" s="228">
        <v>38.96601096089416</v>
      </c>
      <c r="C117" s="228">
        <v>50.274374870507167</v>
      </c>
      <c r="D117" s="228">
        <v>46.921622514385383</v>
      </c>
      <c r="E117" s="228">
        <v>59.133166823292349</v>
      </c>
      <c r="F117" s="228">
        <v>44.103332585103189</v>
      </c>
      <c r="G117" s="228">
        <v>38.686320640963331</v>
      </c>
      <c r="H117" s="228">
        <v>27.548492050649379</v>
      </c>
      <c r="I117" s="228">
        <v>29.906581432911651</v>
      </c>
      <c r="J117" s="228">
        <v>22.48392151351414</v>
      </c>
      <c r="K117" s="228">
        <v>15.184785998248881</v>
      </c>
      <c r="L117" s="228">
        <v>7.9153747467122813</v>
      </c>
      <c r="M117" s="228">
        <v>66.5257366502792</v>
      </c>
      <c r="N117" s="228">
        <v>65.230116167149163</v>
      </c>
      <c r="O117" s="228">
        <v>65.305842242509016</v>
      </c>
      <c r="P117" s="228">
        <v>58.732660542824952</v>
      </c>
      <c r="Q117" s="228">
        <v>58.756213217168103</v>
      </c>
      <c r="R117" s="228">
        <v>48.401989426718927</v>
      </c>
      <c r="S117" s="228">
        <v>45.138809500882182</v>
      </c>
      <c r="T117" s="228">
        <v>54.632676100202268</v>
      </c>
      <c r="U117" s="228">
        <v>65.231975017878511</v>
      </c>
      <c r="V117" s="228">
        <v>57.313461892716489</v>
      </c>
      <c r="W117" s="228">
        <v>49.04129241913612</v>
      </c>
      <c r="DA117" s="69" t="s">
        <v>1366</v>
      </c>
    </row>
    <row r="118" spans="1:105" ht="12" customHeight="1" x14ac:dyDescent="0.25">
      <c r="A118" s="37" t="s">
        <v>97</v>
      </c>
      <c r="B118" s="228">
        <v>0</v>
      </c>
      <c r="C118" s="228">
        <v>0</v>
      </c>
      <c r="D118" s="228">
        <v>0</v>
      </c>
      <c r="E118" s="228">
        <v>0</v>
      </c>
      <c r="F118" s="228">
        <v>0</v>
      </c>
      <c r="G118" s="228">
        <v>0</v>
      </c>
      <c r="H118" s="228">
        <v>0</v>
      </c>
      <c r="I118" s="228">
        <v>0</v>
      </c>
      <c r="J118" s="228">
        <v>0</v>
      </c>
      <c r="K118" s="228">
        <v>0</v>
      </c>
      <c r="L118" s="228">
        <v>0</v>
      </c>
      <c r="M118" s="228">
        <v>0</v>
      </c>
      <c r="N118" s="228">
        <v>0</v>
      </c>
      <c r="O118" s="228">
        <v>0</v>
      </c>
      <c r="P118" s="228">
        <v>0</v>
      </c>
      <c r="Q118" s="228">
        <v>0</v>
      </c>
      <c r="R118" s="228">
        <v>0</v>
      </c>
      <c r="S118" s="228">
        <v>0</v>
      </c>
      <c r="T118" s="228">
        <v>0</v>
      </c>
      <c r="U118" s="228">
        <v>0</v>
      </c>
      <c r="V118" s="228">
        <v>0</v>
      </c>
      <c r="W118" s="228">
        <v>0</v>
      </c>
      <c r="DA118" s="69" t="s">
        <v>1367</v>
      </c>
    </row>
    <row r="119" spans="1:105" ht="12" customHeight="1" x14ac:dyDescent="0.25">
      <c r="A119" s="37" t="s">
        <v>78</v>
      </c>
      <c r="B119" s="228">
        <v>0</v>
      </c>
      <c r="C119" s="228">
        <v>0</v>
      </c>
      <c r="D119" s="228">
        <v>0</v>
      </c>
      <c r="E119" s="228">
        <v>0</v>
      </c>
      <c r="F119" s="228">
        <v>0</v>
      </c>
      <c r="G119" s="228">
        <v>0</v>
      </c>
      <c r="H119" s="228">
        <v>0</v>
      </c>
      <c r="I119" s="228">
        <v>0</v>
      </c>
      <c r="J119" s="228">
        <v>0</v>
      </c>
      <c r="K119" s="228">
        <v>0</v>
      </c>
      <c r="L119" s="228">
        <v>0</v>
      </c>
      <c r="M119" s="228">
        <v>0</v>
      </c>
      <c r="N119" s="228">
        <v>0</v>
      </c>
      <c r="O119" s="228">
        <v>0</v>
      </c>
      <c r="P119" s="228">
        <v>0</v>
      </c>
      <c r="Q119" s="228">
        <v>0</v>
      </c>
      <c r="R119" s="228">
        <v>0</v>
      </c>
      <c r="S119" s="228">
        <v>0</v>
      </c>
      <c r="T119" s="228">
        <v>0</v>
      </c>
      <c r="U119" s="228">
        <v>0</v>
      </c>
      <c r="V119" s="228">
        <v>0</v>
      </c>
      <c r="W119" s="228">
        <v>0</v>
      </c>
      <c r="DA119" s="69" t="s">
        <v>1368</v>
      </c>
    </row>
    <row r="120" spans="1:105" ht="12" customHeight="1" x14ac:dyDescent="0.25">
      <c r="A120" s="37" t="s">
        <v>38</v>
      </c>
      <c r="B120" s="228">
        <v>0</v>
      </c>
      <c r="C120" s="228">
        <v>0</v>
      </c>
      <c r="D120" s="228">
        <v>0</v>
      </c>
      <c r="E120" s="228">
        <v>0</v>
      </c>
      <c r="F120" s="228">
        <v>0</v>
      </c>
      <c r="G120" s="228">
        <v>0</v>
      </c>
      <c r="H120" s="228">
        <v>0</v>
      </c>
      <c r="I120" s="228">
        <v>0</v>
      </c>
      <c r="J120" s="228">
        <v>0</v>
      </c>
      <c r="K120" s="228">
        <v>0</v>
      </c>
      <c r="L120" s="228">
        <v>0</v>
      </c>
      <c r="M120" s="228">
        <v>0</v>
      </c>
      <c r="N120" s="228">
        <v>0</v>
      </c>
      <c r="O120" s="228">
        <v>0</v>
      </c>
      <c r="P120" s="228">
        <v>0</v>
      </c>
      <c r="Q120" s="228">
        <v>0</v>
      </c>
      <c r="R120" s="228">
        <v>0</v>
      </c>
      <c r="S120" s="228">
        <v>0</v>
      </c>
      <c r="T120" s="228">
        <v>0</v>
      </c>
      <c r="U120" s="228">
        <v>0</v>
      </c>
      <c r="V120" s="228">
        <v>0</v>
      </c>
      <c r="W120" s="228">
        <v>0</v>
      </c>
      <c r="DA120" s="69" t="s">
        <v>1369</v>
      </c>
    </row>
    <row r="121" spans="1:105" ht="12" customHeight="1" x14ac:dyDescent="0.25">
      <c r="A121" s="57" t="s">
        <v>1053</v>
      </c>
      <c r="B121" s="263">
        <f t="shared" ref="B121:W121" si="5">B122+B133</f>
        <v>435.19951718025419</v>
      </c>
      <c r="C121" s="263">
        <f t="shared" si="5"/>
        <v>504.72522450517198</v>
      </c>
      <c r="D121" s="263">
        <f t="shared" si="5"/>
        <v>522.56953461175817</v>
      </c>
      <c r="E121" s="263">
        <f t="shared" si="5"/>
        <v>556.62564540059554</v>
      </c>
      <c r="F121" s="263">
        <f t="shared" si="5"/>
        <v>512.75568632957288</v>
      </c>
      <c r="G121" s="263">
        <f t="shared" si="5"/>
        <v>502.33104852029169</v>
      </c>
      <c r="H121" s="263">
        <f t="shared" si="5"/>
        <v>516.60730581243638</v>
      </c>
      <c r="I121" s="263">
        <f t="shared" si="5"/>
        <v>486.73619757430799</v>
      </c>
      <c r="J121" s="263">
        <f t="shared" si="5"/>
        <v>416.45666402841982</v>
      </c>
      <c r="K121" s="263">
        <f t="shared" si="5"/>
        <v>360.41116727628798</v>
      </c>
      <c r="L121" s="263">
        <f t="shared" si="5"/>
        <v>333.36250698757999</v>
      </c>
      <c r="M121" s="263">
        <f t="shared" si="5"/>
        <v>429.00509179113538</v>
      </c>
      <c r="N121" s="263">
        <f t="shared" si="5"/>
        <v>419.25314787325141</v>
      </c>
      <c r="O121" s="263">
        <f t="shared" si="5"/>
        <v>424.32110179026898</v>
      </c>
      <c r="P121" s="263">
        <f t="shared" si="5"/>
        <v>399.31531758303578</v>
      </c>
      <c r="Q121" s="263">
        <f t="shared" si="5"/>
        <v>386.34152949168453</v>
      </c>
      <c r="R121" s="263">
        <f t="shared" si="5"/>
        <v>293.05286836319408</v>
      </c>
      <c r="S121" s="263">
        <f t="shared" si="5"/>
        <v>282.03130334166173</v>
      </c>
      <c r="T121" s="263">
        <f t="shared" si="5"/>
        <v>345.83224188643578</v>
      </c>
      <c r="U121" s="263">
        <f t="shared" si="5"/>
        <v>393.59973694871388</v>
      </c>
      <c r="V121" s="263">
        <f t="shared" si="5"/>
        <v>343.80529543374712</v>
      </c>
      <c r="W121" s="263">
        <f t="shared" si="5"/>
        <v>289.51165501477288</v>
      </c>
      <c r="DA121" s="70"/>
    </row>
    <row r="122" spans="1:105" ht="12" customHeight="1" x14ac:dyDescent="0.25">
      <c r="A122" s="60" t="s">
        <v>1054</v>
      </c>
      <c r="B122" s="264">
        <v>435.19951718025419</v>
      </c>
      <c r="C122" s="264">
        <v>504.72522450517198</v>
      </c>
      <c r="D122" s="264">
        <v>522.56953461175817</v>
      </c>
      <c r="E122" s="264">
        <v>556.62564540059554</v>
      </c>
      <c r="F122" s="264">
        <v>512.75568632957288</v>
      </c>
      <c r="G122" s="264">
        <v>502.33104852029169</v>
      </c>
      <c r="H122" s="264">
        <v>516.60730581243638</v>
      </c>
      <c r="I122" s="264">
        <v>486.73619757430799</v>
      </c>
      <c r="J122" s="264">
        <v>416.45666402841982</v>
      </c>
      <c r="K122" s="264">
        <v>360.41116727628798</v>
      </c>
      <c r="L122" s="264">
        <v>333.36250698757999</v>
      </c>
      <c r="M122" s="264">
        <v>429.00509179113538</v>
      </c>
      <c r="N122" s="264">
        <v>419.25314787325141</v>
      </c>
      <c r="O122" s="264">
        <v>424.32110179026898</v>
      </c>
      <c r="P122" s="264">
        <v>399.31531758303578</v>
      </c>
      <c r="Q122" s="264">
        <v>386.34152949168453</v>
      </c>
      <c r="R122" s="264">
        <v>293.05286836319408</v>
      </c>
      <c r="S122" s="264">
        <v>282.03130334166173</v>
      </c>
      <c r="T122" s="264">
        <v>345.83224188643578</v>
      </c>
      <c r="U122" s="264">
        <v>393.59973694871388</v>
      </c>
      <c r="V122" s="264">
        <v>343.80529543374712</v>
      </c>
      <c r="W122" s="264">
        <v>289.51165501477288</v>
      </c>
      <c r="DA122" s="72" t="s">
        <v>1370</v>
      </c>
    </row>
    <row r="123" spans="1:105" ht="12" customHeight="1" x14ac:dyDescent="0.25">
      <c r="A123" s="64" t="s">
        <v>30</v>
      </c>
      <c r="B123" s="231">
        <v>0</v>
      </c>
      <c r="C123" s="231">
        <v>0</v>
      </c>
      <c r="D123" s="231">
        <v>76.095595915044015</v>
      </c>
      <c r="E123" s="231">
        <v>82.009110095897469</v>
      </c>
      <c r="F123" s="231">
        <v>96.948489982954584</v>
      </c>
      <c r="G123" s="231">
        <v>99.454542630953725</v>
      </c>
      <c r="H123" s="231">
        <v>124.3527551361789</v>
      </c>
      <c r="I123" s="231">
        <v>127.6991343764539</v>
      </c>
      <c r="J123" s="231">
        <v>120.7449747210627</v>
      </c>
      <c r="K123" s="231">
        <v>67.456394154683849</v>
      </c>
      <c r="L123" s="231">
        <v>93.35788667308104</v>
      </c>
      <c r="M123" s="231">
        <v>36.291669199172588</v>
      </c>
      <c r="N123" s="231">
        <v>39.667517555113349</v>
      </c>
      <c r="O123" s="231">
        <v>71.663105094906399</v>
      </c>
      <c r="P123" s="231">
        <v>67.152469211184197</v>
      </c>
      <c r="Q123" s="231">
        <v>63.131606210767558</v>
      </c>
      <c r="R123" s="231">
        <v>45.574630721301489</v>
      </c>
      <c r="S123" s="231">
        <v>53.304390117651558</v>
      </c>
      <c r="T123" s="231">
        <v>61.966944562840887</v>
      </c>
      <c r="U123" s="231">
        <v>58.38513940564831</v>
      </c>
      <c r="V123" s="231">
        <v>38.438122181478469</v>
      </c>
      <c r="W123" s="231">
        <v>44.413858175717671</v>
      </c>
      <c r="DA123" s="73" t="s">
        <v>1371</v>
      </c>
    </row>
    <row r="124" spans="1:105" ht="12" customHeight="1" x14ac:dyDescent="0.25">
      <c r="A124" s="64" t="s">
        <v>32</v>
      </c>
      <c r="B124" s="231">
        <v>39.6736964793566</v>
      </c>
      <c r="C124" s="231">
        <v>61.385228533573823</v>
      </c>
      <c r="D124" s="231">
        <v>45.976053729259498</v>
      </c>
      <c r="E124" s="231">
        <v>15.802402836868341</v>
      </c>
      <c r="F124" s="231">
        <v>11.507713491900571</v>
      </c>
      <c r="G124" s="231">
        <v>8.9487396211353847</v>
      </c>
      <c r="H124" s="231">
        <v>8.2906717653703446</v>
      </c>
      <c r="I124" s="231">
        <v>8.0178530463696003</v>
      </c>
      <c r="J124" s="231">
        <v>6.2607318741412623</v>
      </c>
      <c r="K124" s="231">
        <v>10.951750015504119</v>
      </c>
      <c r="L124" s="231">
        <v>7.4419622591583812</v>
      </c>
      <c r="M124" s="231">
        <v>5.2530838510330033</v>
      </c>
      <c r="N124" s="231">
        <v>4.7899439288183832</v>
      </c>
      <c r="O124" s="231">
        <v>5.4649613336973344</v>
      </c>
      <c r="P124" s="231">
        <v>17.23745615405991</v>
      </c>
      <c r="Q124" s="231">
        <v>19.44565689195559</v>
      </c>
      <c r="R124" s="231">
        <v>5.4329217704567121</v>
      </c>
      <c r="S124" s="231">
        <v>8.0409852879912016</v>
      </c>
      <c r="T124" s="231">
        <v>11.34811592595574</v>
      </c>
      <c r="U124" s="231">
        <v>23.402166317074141</v>
      </c>
      <c r="V124" s="231">
        <v>23.88134747957886</v>
      </c>
      <c r="W124" s="231">
        <v>6.0842811467606257</v>
      </c>
      <c r="DA124" s="73" t="s">
        <v>1372</v>
      </c>
    </row>
    <row r="125" spans="1:105" ht="12" customHeight="1" x14ac:dyDescent="0.25">
      <c r="A125" s="64" t="s">
        <v>33</v>
      </c>
      <c r="B125" s="231">
        <v>63.129639449104893</v>
      </c>
      <c r="C125" s="231">
        <v>85.814547866829074</v>
      </c>
      <c r="D125" s="231">
        <v>52.969080529194407</v>
      </c>
      <c r="E125" s="231">
        <v>30.02382119049464</v>
      </c>
      <c r="F125" s="231">
        <v>22.8185168203063</v>
      </c>
      <c r="G125" s="231">
        <v>29.911712408152219</v>
      </c>
      <c r="H125" s="231">
        <v>34.176055722286272</v>
      </c>
      <c r="I125" s="231">
        <v>16.29770855177296</v>
      </c>
      <c r="J125" s="231">
        <v>16.048988304461691</v>
      </c>
      <c r="K125" s="231">
        <v>17.025329849538629</v>
      </c>
      <c r="L125" s="231">
        <v>20.775501980510409</v>
      </c>
      <c r="M125" s="231">
        <v>10.220931905443191</v>
      </c>
      <c r="N125" s="231">
        <v>16.363459541685451</v>
      </c>
      <c r="O125" s="231">
        <v>12.600118610506209</v>
      </c>
      <c r="P125" s="231">
        <v>11.58131618898061</v>
      </c>
      <c r="Q125" s="231">
        <v>3.6314403195963361</v>
      </c>
      <c r="R125" s="231">
        <v>3.6591100944580992</v>
      </c>
      <c r="S125" s="231">
        <v>3.7473868976790961</v>
      </c>
      <c r="T125" s="231">
        <v>3.978696424164395</v>
      </c>
      <c r="U125" s="231">
        <v>4.2453755936960427</v>
      </c>
      <c r="V125" s="231">
        <v>3.5365469058196508</v>
      </c>
      <c r="W125" s="231">
        <v>3.802191600557209</v>
      </c>
      <c r="DA125" s="73" t="s">
        <v>1373</v>
      </c>
    </row>
    <row r="126" spans="1:105" ht="12" customHeight="1" x14ac:dyDescent="0.25">
      <c r="A126" s="64" t="s">
        <v>160</v>
      </c>
      <c r="B126" s="231">
        <v>0</v>
      </c>
      <c r="C126" s="231">
        <v>0</v>
      </c>
      <c r="D126" s="231">
        <v>0</v>
      </c>
      <c r="E126" s="231">
        <v>0</v>
      </c>
      <c r="F126" s="231">
        <v>0</v>
      </c>
      <c r="G126" s="231">
        <v>0</v>
      </c>
      <c r="H126" s="231">
        <v>0</v>
      </c>
      <c r="I126" s="231">
        <v>0</v>
      </c>
      <c r="J126" s="231">
        <v>0</v>
      </c>
      <c r="K126" s="231">
        <v>0</v>
      </c>
      <c r="L126" s="231">
        <v>0</v>
      </c>
      <c r="M126" s="231">
        <v>2.1138346526973031</v>
      </c>
      <c r="N126" s="231">
        <v>1.852093142044636</v>
      </c>
      <c r="O126" s="231">
        <v>1.920862957190872</v>
      </c>
      <c r="P126" s="231">
        <v>1.9541055816621999</v>
      </c>
      <c r="Q126" s="231">
        <v>1.8772656869554221</v>
      </c>
      <c r="R126" s="231">
        <v>1.659282979741129</v>
      </c>
      <c r="S126" s="231">
        <v>1.5618783665910489</v>
      </c>
      <c r="T126" s="231">
        <v>2.0609857973201708</v>
      </c>
      <c r="U126" s="231">
        <v>2.2334347318478551</v>
      </c>
      <c r="V126" s="231">
        <v>2.34390282779973</v>
      </c>
      <c r="W126" s="231">
        <v>1.8969694218972111</v>
      </c>
      <c r="DA126" s="73" t="s">
        <v>1374</v>
      </c>
    </row>
    <row r="127" spans="1:105" ht="12" customHeight="1" x14ac:dyDescent="0.25">
      <c r="A127" s="64" t="s">
        <v>70</v>
      </c>
      <c r="B127" s="231">
        <v>55.320375977437337</v>
      </c>
      <c r="C127" s="231">
        <v>62.319893988669662</v>
      </c>
      <c r="D127" s="231">
        <v>53.487008200976213</v>
      </c>
      <c r="E127" s="231">
        <v>56.313826444232198</v>
      </c>
      <c r="F127" s="231">
        <v>71.023507830174097</v>
      </c>
      <c r="G127" s="231">
        <v>64.874563603886187</v>
      </c>
      <c r="H127" s="231">
        <v>84.606204252316985</v>
      </c>
      <c r="I127" s="231">
        <v>72.155734497272562</v>
      </c>
      <c r="J127" s="231">
        <v>34.613755446799267</v>
      </c>
      <c r="K127" s="231">
        <v>54.952235563887093</v>
      </c>
      <c r="L127" s="231">
        <v>66.480969432450792</v>
      </c>
      <c r="M127" s="231">
        <v>34.024512922581557</v>
      </c>
      <c r="N127" s="231">
        <v>28.114129373571711</v>
      </c>
      <c r="O127" s="231">
        <v>28.717945292277239</v>
      </c>
      <c r="P127" s="231">
        <v>24.000662707157129</v>
      </c>
      <c r="Q127" s="231">
        <v>23.241018561991609</v>
      </c>
      <c r="R127" s="231">
        <v>10.476504413844451</v>
      </c>
      <c r="S127" s="231">
        <v>0.55516373657669926</v>
      </c>
      <c r="T127" s="231">
        <v>1.4146804345384609</v>
      </c>
      <c r="U127" s="231">
        <v>2.232805047998613</v>
      </c>
      <c r="V127" s="231">
        <v>3.4166291621549609</v>
      </c>
      <c r="W127" s="231">
        <v>1.530838096995192</v>
      </c>
      <c r="DA127" s="73" t="s">
        <v>1375</v>
      </c>
    </row>
    <row r="128" spans="1:105" ht="12" customHeight="1" x14ac:dyDescent="0.25">
      <c r="A128" s="64" t="s">
        <v>34</v>
      </c>
      <c r="B128" s="231">
        <v>0.82158593207435715</v>
      </c>
      <c r="C128" s="231">
        <v>0</v>
      </c>
      <c r="D128" s="231">
        <v>0</v>
      </c>
      <c r="E128" s="231">
        <v>0</v>
      </c>
      <c r="F128" s="231">
        <v>0</v>
      </c>
      <c r="G128" s="231">
        <v>0</v>
      </c>
      <c r="H128" s="231">
        <v>0</v>
      </c>
      <c r="I128" s="231">
        <v>0</v>
      </c>
      <c r="J128" s="231">
        <v>0</v>
      </c>
      <c r="K128" s="231">
        <v>0</v>
      </c>
      <c r="L128" s="231">
        <v>0</v>
      </c>
      <c r="M128" s="231">
        <v>0.45530273155540352</v>
      </c>
      <c r="N128" s="231">
        <v>0.38670672827484809</v>
      </c>
      <c r="O128" s="231">
        <v>0.41146604013838722</v>
      </c>
      <c r="P128" s="231">
        <v>0.42330411534259471</v>
      </c>
      <c r="Q128" s="231">
        <v>1.9094704505983211</v>
      </c>
      <c r="R128" s="231">
        <v>1.817000967120344</v>
      </c>
      <c r="S128" s="231">
        <v>2.1397259760876701</v>
      </c>
      <c r="T128" s="231">
        <v>1.6733064265093589</v>
      </c>
      <c r="U128" s="231">
        <v>1.790468241686286</v>
      </c>
      <c r="V128" s="231">
        <v>0.75483325965801606</v>
      </c>
      <c r="W128" s="231">
        <v>0</v>
      </c>
      <c r="DA128" s="73" t="s">
        <v>1376</v>
      </c>
    </row>
    <row r="129" spans="1:105" ht="12" customHeight="1" x14ac:dyDescent="0.25">
      <c r="A129" s="64" t="s">
        <v>162</v>
      </c>
      <c r="B129" s="231">
        <v>276.25421934228098</v>
      </c>
      <c r="C129" s="231">
        <v>295.20555411609951</v>
      </c>
      <c r="D129" s="231">
        <v>294.04179623728402</v>
      </c>
      <c r="E129" s="231">
        <v>372.47648483310292</v>
      </c>
      <c r="F129" s="231">
        <v>310.45745820423741</v>
      </c>
      <c r="G129" s="231">
        <v>299.14149025616422</v>
      </c>
      <c r="H129" s="231">
        <v>265.18161893628388</v>
      </c>
      <c r="I129" s="231">
        <v>262.565767102439</v>
      </c>
      <c r="J129" s="231">
        <v>238.7882136819548</v>
      </c>
      <c r="K129" s="231">
        <v>210.02545769267431</v>
      </c>
      <c r="L129" s="231">
        <v>145.3061866423794</v>
      </c>
      <c r="M129" s="231">
        <v>334.67785222626361</v>
      </c>
      <c r="N129" s="231">
        <v>322.04635524627071</v>
      </c>
      <c r="O129" s="231">
        <v>300.00191931470738</v>
      </c>
      <c r="P129" s="231">
        <v>274.16641421837062</v>
      </c>
      <c r="Q129" s="231">
        <v>270.89756985340489</v>
      </c>
      <c r="R129" s="231">
        <v>222.17360458715231</v>
      </c>
      <c r="S129" s="231">
        <v>208.23753391782739</v>
      </c>
      <c r="T129" s="231">
        <v>257.0679222292261</v>
      </c>
      <c r="U129" s="231">
        <v>293.71296165881478</v>
      </c>
      <c r="V129" s="231">
        <v>265.17647166453929</v>
      </c>
      <c r="W129" s="231">
        <v>226.18331695401309</v>
      </c>
      <c r="DA129" s="73" t="s">
        <v>1377</v>
      </c>
    </row>
    <row r="130" spans="1:105" ht="12" customHeight="1" x14ac:dyDescent="0.25">
      <c r="A130" s="64" t="s">
        <v>36</v>
      </c>
      <c r="B130" s="231">
        <v>0</v>
      </c>
      <c r="C130" s="231">
        <v>0</v>
      </c>
      <c r="D130" s="231">
        <v>0</v>
      </c>
      <c r="E130" s="231">
        <v>0</v>
      </c>
      <c r="F130" s="231">
        <v>0</v>
      </c>
      <c r="G130" s="231">
        <v>0</v>
      </c>
      <c r="H130" s="231">
        <v>0</v>
      </c>
      <c r="I130" s="231">
        <v>0</v>
      </c>
      <c r="J130" s="231">
        <v>0</v>
      </c>
      <c r="K130" s="231">
        <v>0</v>
      </c>
      <c r="L130" s="231">
        <v>0</v>
      </c>
      <c r="M130" s="231">
        <v>0</v>
      </c>
      <c r="N130" s="231">
        <v>0</v>
      </c>
      <c r="O130" s="231">
        <v>0</v>
      </c>
      <c r="P130" s="231">
        <v>0</v>
      </c>
      <c r="Q130" s="231">
        <v>0</v>
      </c>
      <c r="R130" s="231">
        <v>0</v>
      </c>
      <c r="S130" s="231">
        <v>0</v>
      </c>
      <c r="T130" s="231">
        <v>0</v>
      </c>
      <c r="U130" s="231">
        <v>0</v>
      </c>
      <c r="V130" s="231">
        <v>0</v>
      </c>
      <c r="W130" s="231">
        <v>0</v>
      </c>
      <c r="DA130" s="73" t="s">
        <v>1378</v>
      </c>
    </row>
    <row r="131" spans="1:105" ht="12" customHeight="1" x14ac:dyDescent="0.25">
      <c r="A131" s="64" t="s">
        <v>73</v>
      </c>
      <c r="B131" s="231">
        <v>0</v>
      </c>
      <c r="C131" s="231">
        <v>0</v>
      </c>
      <c r="D131" s="231">
        <v>0</v>
      </c>
      <c r="E131" s="231">
        <v>0</v>
      </c>
      <c r="F131" s="231">
        <v>0</v>
      </c>
      <c r="G131" s="231">
        <v>0</v>
      </c>
      <c r="H131" s="231">
        <v>0</v>
      </c>
      <c r="I131" s="231">
        <v>0</v>
      </c>
      <c r="J131" s="231">
        <v>0</v>
      </c>
      <c r="K131" s="231">
        <v>0</v>
      </c>
      <c r="L131" s="231">
        <v>0</v>
      </c>
      <c r="M131" s="231">
        <v>5.9679043023887051</v>
      </c>
      <c r="N131" s="231">
        <v>6.0329423574723542</v>
      </c>
      <c r="O131" s="231">
        <v>3.540723146845131</v>
      </c>
      <c r="P131" s="231">
        <v>2.7995894062785398</v>
      </c>
      <c r="Q131" s="231">
        <v>2.2075015164147409</v>
      </c>
      <c r="R131" s="231">
        <v>2.2598128291195732</v>
      </c>
      <c r="S131" s="231">
        <v>4.4442390412570107</v>
      </c>
      <c r="T131" s="231">
        <v>6.321590085880727</v>
      </c>
      <c r="U131" s="231">
        <v>7.5973859519479063</v>
      </c>
      <c r="V131" s="231">
        <v>6.2574419527181462</v>
      </c>
      <c r="W131" s="231">
        <v>5.6001996188319429</v>
      </c>
      <c r="DA131" s="73" t="s">
        <v>1379</v>
      </c>
    </row>
    <row r="132" spans="1:105" ht="12" customHeight="1" x14ac:dyDescent="0.25">
      <c r="A132" s="64" t="s">
        <v>79</v>
      </c>
      <c r="B132" s="231">
        <v>0</v>
      </c>
      <c r="C132" s="231">
        <v>0</v>
      </c>
      <c r="D132" s="231">
        <v>0</v>
      </c>
      <c r="E132" s="231">
        <v>0</v>
      </c>
      <c r="F132" s="231">
        <v>0</v>
      </c>
      <c r="G132" s="231">
        <v>0</v>
      </c>
      <c r="H132" s="231">
        <v>0</v>
      </c>
      <c r="I132" s="231">
        <v>0</v>
      </c>
      <c r="J132" s="231">
        <v>0</v>
      </c>
      <c r="K132" s="231">
        <v>0</v>
      </c>
      <c r="L132" s="231">
        <v>0</v>
      </c>
      <c r="M132" s="231">
        <v>0</v>
      </c>
      <c r="N132" s="231">
        <v>0</v>
      </c>
      <c r="O132" s="231">
        <v>0</v>
      </c>
      <c r="P132" s="231">
        <v>0</v>
      </c>
      <c r="Q132" s="231">
        <v>0</v>
      </c>
      <c r="R132" s="231">
        <v>0</v>
      </c>
      <c r="S132" s="231">
        <v>0</v>
      </c>
      <c r="T132" s="231">
        <v>0</v>
      </c>
      <c r="U132" s="231">
        <v>0</v>
      </c>
      <c r="V132" s="231">
        <v>0</v>
      </c>
      <c r="W132" s="231">
        <v>0</v>
      </c>
      <c r="DA132" s="73" t="s">
        <v>1380</v>
      </c>
    </row>
    <row r="133" spans="1:105" ht="12" customHeight="1" x14ac:dyDescent="0.25">
      <c r="A133" s="60" t="s">
        <v>1066</v>
      </c>
      <c r="B133" s="264">
        <v>0</v>
      </c>
      <c r="C133" s="264">
        <v>0</v>
      </c>
      <c r="D133" s="264">
        <v>0</v>
      </c>
      <c r="E133" s="264">
        <v>0</v>
      </c>
      <c r="F133" s="264">
        <v>0</v>
      </c>
      <c r="G133" s="264">
        <v>0</v>
      </c>
      <c r="H133" s="264">
        <v>0</v>
      </c>
      <c r="I133" s="264">
        <v>0</v>
      </c>
      <c r="J133" s="264">
        <v>0</v>
      </c>
      <c r="K133" s="264">
        <v>0</v>
      </c>
      <c r="L133" s="264">
        <v>0</v>
      </c>
      <c r="M133" s="264">
        <v>0</v>
      </c>
      <c r="N133" s="264">
        <v>0</v>
      </c>
      <c r="O133" s="264">
        <v>0</v>
      </c>
      <c r="P133" s="264">
        <v>0</v>
      </c>
      <c r="Q133" s="264">
        <v>0</v>
      </c>
      <c r="R133" s="264">
        <v>0</v>
      </c>
      <c r="S133" s="264">
        <v>0</v>
      </c>
      <c r="T133" s="264">
        <v>0</v>
      </c>
      <c r="U133" s="264">
        <v>0</v>
      </c>
      <c r="V133" s="264">
        <v>0</v>
      </c>
      <c r="W133" s="264">
        <v>0</v>
      </c>
      <c r="DA133" s="72" t="s">
        <v>1381</v>
      </c>
    </row>
    <row r="134" spans="1:105" ht="12" customHeight="1" x14ac:dyDescent="0.25">
      <c r="A134" s="57" t="s">
        <v>1012</v>
      </c>
      <c r="B134" s="263">
        <v>242.94201394847099</v>
      </c>
      <c r="C134" s="263">
        <v>284.76173153409911</v>
      </c>
      <c r="D134" s="263">
        <v>296.43745588339772</v>
      </c>
      <c r="E134" s="263">
        <v>322.00564547396482</v>
      </c>
      <c r="F134" s="263">
        <v>292.0580680220055</v>
      </c>
      <c r="G134" s="263">
        <v>284.6045162900383</v>
      </c>
      <c r="H134" s="263">
        <v>280.77862782334779</v>
      </c>
      <c r="I134" s="263">
        <v>275.1230616797215</v>
      </c>
      <c r="J134" s="263">
        <v>228.55373038168301</v>
      </c>
      <c r="K134" s="263">
        <v>185.3297350581386</v>
      </c>
      <c r="L134" s="263">
        <v>158.0236239059015</v>
      </c>
      <c r="M134" s="263">
        <v>294.99434241372478</v>
      </c>
      <c r="N134" s="263">
        <v>289.44624364554352</v>
      </c>
      <c r="O134" s="263">
        <v>302.72222485851159</v>
      </c>
      <c r="P134" s="263">
        <v>281.53630297437343</v>
      </c>
      <c r="Q134" s="263">
        <v>287.03643127791202</v>
      </c>
      <c r="R134" s="263">
        <v>230.78149775471999</v>
      </c>
      <c r="S134" s="263">
        <v>228.75509689480089</v>
      </c>
      <c r="T134" s="263">
        <v>273.7451521564293</v>
      </c>
      <c r="U134" s="263">
        <v>317.48690875743807</v>
      </c>
      <c r="V134" s="263">
        <v>276.84861122319199</v>
      </c>
      <c r="W134" s="263">
        <v>248.59616090361081</v>
      </c>
      <c r="DA134" s="70" t="s">
        <v>1382</v>
      </c>
    </row>
    <row r="135" spans="1:105" ht="12" customHeight="1" x14ac:dyDescent="0.25">
      <c r="A135" s="60" t="s">
        <v>1014</v>
      </c>
      <c r="B135" s="264">
        <v>242.94201394847099</v>
      </c>
      <c r="C135" s="264">
        <v>284.76173153409911</v>
      </c>
      <c r="D135" s="264">
        <v>296.43745588339772</v>
      </c>
      <c r="E135" s="264">
        <v>322.00564547396482</v>
      </c>
      <c r="F135" s="264">
        <v>292.0580680220055</v>
      </c>
      <c r="G135" s="264">
        <v>284.6045162900383</v>
      </c>
      <c r="H135" s="264">
        <v>280.77862782334779</v>
      </c>
      <c r="I135" s="264">
        <v>275.1230616797215</v>
      </c>
      <c r="J135" s="264">
        <v>228.55373038168301</v>
      </c>
      <c r="K135" s="264">
        <v>185.3297350581386</v>
      </c>
      <c r="L135" s="264">
        <v>158.0236239059015</v>
      </c>
      <c r="M135" s="264">
        <v>294.99434241372478</v>
      </c>
      <c r="N135" s="264">
        <v>289.44624364554352</v>
      </c>
      <c r="O135" s="264">
        <v>302.72222485851159</v>
      </c>
      <c r="P135" s="264">
        <v>281.53630297437343</v>
      </c>
      <c r="Q135" s="264">
        <v>287.03643127791202</v>
      </c>
      <c r="R135" s="264">
        <v>230.78149775471999</v>
      </c>
      <c r="S135" s="264">
        <v>228.75509689480089</v>
      </c>
      <c r="T135" s="264">
        <v>273.7451521564293</v>
      </c>
      <c r="U135" s="264">
        <v>317.48690875743807</v>
      </c>
      <c r="V135" s="264">
        <v>276.84861122319199</v>
      </c>
      <c r="W135" s="264">
        <v>248.59616090361081</v>
      </c>
      <c r="DA135" s="72" t="s">
        <v>1383</v>
      </c>
    </row>
    <row r="136" spans="1:105" ht="12" customHeight="1" x14ac:dyDescent="0.25">
      <c r="A136" s="59" t="s">
        <v>30</v>
      </c>
      <c r="B136" s="232">
        <v>0</v>
      </c>
      <c r="C136" s="232">
        <v>0</v>
      </c>
      <c r="D136" s="232">
        <v>47.33087161666014</v>
      </c>
      <c r="E136" s="232">
        <v>48.828146338520632</v>
      </c>
      <c r="F136" s="232">
        <v>56.488185920787899</v>
      </c>
      <c r="G136" s="232">
        <v>57.369734357692508</v>
      </c>
      <c r="H136" s="232">
        <v>68.688674763997966</v>
      </c>
      <c r="I136" s="232">
        <v>73.389660590810649</v>
      </c>
      <c r="J136" s="232">
        <v>67.276908994215745</v>
      </c>
      <c r="K136" s="232">
        <v>35.7743275446933</v>
      </c>
      <c r="L136" s="232">
        <v>45.264871487526797</v>
      </c>
      <c r="M136" s="232">
        <v>25.653242880099469</v>
      </c>
      <c r="N136" s="232">
        <v>28.138206851588532</v>
      </c>
      <c r="O136" s="232">
        <v>52.286835418695468</v>
      </c>
      <c r="P136" s="232">
        <v>49.902626384301428</v>
      </c>
      <c r="Q136" s="232">
        <v>49.950730089254272</v>
      </c>
      <c r="R136" s="232">
        <v>37.094114866216763</v>
      </c>
      <c r="S136" s="232">
        <v>45.5997054214535</v>
      </c>
      <c r="T136" s="232">
        <v>51.956233584486263</v>
      </c>
      <c r="U136" s="232">
        <v>51.37477341316643</v>
      </c>
      <c r="V136" s="232">
        <v>34.008129676743792</v>
      </c>
      <c r="W136" s="232">
        <v>39.740945655295029</v>
      </c>
      <c r="DA136" s="71" t="s">
        <v>1384</v>
      </c>
    </row>
    <row r="137" spans="1:105" ht="12" customHeight="1" x14ac:dyDescent="0.25">
      <c r="A137" s="59" t="s">
        <v>33</v>
      </c>
      <c r="B137" s="297">
        <v>38.856542181740508</v>
      </c>
      <c r="C137" s="297">
        <v>55.119545864162383</v>
      </c>
      <c r="D137" s="297">
        <v>32.946358064911188</v>
      </c>
      <c r="E137" s="297">
        <v>17.87615464936481</v>
      </c>
      <c r="F137" s="297">
        <v>13.295479081816691</v>
      </c>
      <c r="G137" s="297">
        <v>17.25438526631261</v>
      </c>
      <c r="H137" s="297">
        <v>18.877812346446468</v>
      </c>
      <c r="I137" s="297">
        <v>9.3664166547640466</v>
      </c>
      <c r="J137" s="297">
        <v>8.9422050739818975</v>
      </c>
      <c r="K137" s="297">
        <v>9.0290881127915714</v>
      </c>
      <c r="L137" s="297">
        <v>10.073068925925231</v>
      </c>
      <c r="M137" s="297">
        <v>7.2247999173669859</v>
      </c>
      <c r="N137" s="297">
        <v>11.607442002182781</v>
      </c>
      <c r="O137" s="297">
        <v>9.1932986600437889</v>
      </c>
      <c r="P137" s="297">
        <v>8.6063565734215146</v>
      </c>
      <c r="Q137" s="297">
        <v>2.8732532898625029</v>
      </c>
      <c r="R137" s="297">
        <v>2.978223805739395</v>
      </c>
      <c r="S137" s="297">
        <v>3.2057348045296381</v>
      </c>
      <c r="T137" s="297">
        <v>3.3359411575636431</v>
      </c>
      <c r="U137" s="297">
        <v>3.7356288158287958</v>
      </c>
      <c r="V137" s="297">
        <v>3.128959973985276</v>
      </c>
      <c r="W137" s="297">
        <v>3.4021518502388388</v>
      </c>
      <c r="DA137" s="122" t="s">
        <v>1385</v>
      </c>
    </row>
    <row r="138" spans="1:105" ht="12" customHeight="1" x14ac:dyDescent="0.25">
      <c r="A138" s="59" t="s">
        <v>160</v>
      </c>
      <c r="B138" s="297">
        <v>0</v>
      </c>
      <c r="C138" s="297">
        <v>0</v>
      </c>
      <c r="D138" s="297">
        <v>0</v>
      </c>
      <c r="E138" s="297">
        <v>0</v>
      </c>
      <c r="F138" s="297">
        <v>0</v>
      </c>
      <c r="G138" s="297">
        <v>0</v>
      </c>
      <c r="H138" s="297">
        <v>0</v>
      </c>
      <c r="I138" s="297">
        <v>0</v>
      </c>
      <c r="J138" s="297">
        <v>0</v>
      </c>
      <c r="K138" s="297">
        <v>0</v>
      </c>
      <c r="L138" s="297">
        <v>0</v>
      </c>
      <c r="M138" s="297">
        <v>1.494191778736121</v>
      </c>
      <c r="N138" s="297">
        <v>1.313784757688792</v>
      </c>
      <c r="O138" s="297">
        <v>1.401500049034947</v>
      </c>
      <c r="P138" s="297">
        <v>1.4521431885177161</v>
      </c>
      <c r="Q138" s="297">
        <v>1.4853224440682049</v>
      </c>
      <c r="R138" s="297">
        <v>1.35052401899787</v>
      </c>
      <c r="S138" s="297">
        <v>1.336122470653841</v>
      </c>
      <c r="T138" s="297">
        <v>1.728035168674231</v>
      </c>
      <c r="U138" s="297">
        <v>1.96526384024835</v>
      </c>
      <c r="V138" s="297">
        <v>2.073768092550293</v>
      </c>
      <c r="W138" s="297">
        <v>1.697383695132118</v>
      </c>
      <c r="DA138" s="122" t="s">
        <v>1386</v>
      </c>
    </row>
    <row r="139" spans="1:105" ht="12" customHeight="1" x14ac:dyDescent="0.25">
      <c r="A139" s="59" t="s">
        <v>70</v>
      </c>
      <c r="B139" s="297">
        <v>34.049909700656713</v>
      </c>
      <c r="C139" s="297">
        <v>40.028693739537879</v>
      </c>
      <c r="D139" s="297">
        <v>33.268505067573322</v>
      </c>
      <c r="E139" s="297">
        <v>33.529198832735247</v>
      </c>
      <c r="F139" s="297">
        <v>41.382688020853053</v>
      </c>
      <c r="G139" s="297">
        <v>37.422488526610657</v>
      </c>
      <c r="H139" s="297">
        <v>46.733890540178308</v>
      </c>
      <c r="I139" s="297">
        <v>41.468447615506349</v>
      </c>
      <c r="J139" s="297">
        <v>19.286156467563</v>
      </c>
      <c r="K139" s="297">
        <v>29.142964117941059</v>
      </c>
      <c r="L139" s="297">
        <v>32.233511757435423</v>
      </c>
      <c r="M139" s="297">
        <v>24.050673698413618</v>
      </c>
      <c r="N139" s="297">
        <v>19.942795428697231</v>
      </c>
      <c r="O139" s="297">
        <v>20.953187516390891</v>
      </c>
      <c r="P139" s="297">
        <v>17.83547378256976</v>
      </c>
      <c r="Q139" s="297">
        <v>18.3886632206641</v>
      </c>
      <c r="R139" s="297">
        <v>8.5270390998897145</v>
      </c>
      <c r="S139" s="297">
        <v>0.47491966032621041</v>
      </c>
      <c r="T139" s="297">
        <v>1.186139927066191</v>
      </c>
      <c r="U139" s="297">
        <v>1.9647097632108359</v>
      </c>
      <c r="V139" s="297">
        <v>3.022862746918956</v>
      </c>
      <c r="W139" s="297">
        <v>1.369774122730965</v>
      </c>
      <c r="DA139" s="122" t="s">
        <v>1387</v>
      </c>
    </row>
    <row r="140" spans="1:105" ht="12" customHeight="1" x14ac:dyDescent="0.25">
      <c r="A140" s="59" t="s">
        <v>162</v>
      </c>
      <c r="B140" s="297">
        <v>170.03556206607379</v>
      </c>
      <c r="C140" s="297">
        <v>189.61349193039879</v>
      </c>
      <c r="D140" s="297">
        <v>182.891721134253</v>
      </c>
      <c r="E140" s="297">
        <v>221.7721456533441</v>
      </c>
      <c r="F140" s="297">
        <v>180.89171499854791</v>
      </c>
      <c r="G140" s="297">
        <v>172.55790813942261</v>
      </c>
      <c r="H140" s="297">
        <v>146.4782501727251</v>
      </c>
      <c r="I140" s="297">
        <v>150.89853681864051</v>
      </c>
      <c r="J140" s="297">
        <v>133.04845984592239</v>
      </c>
      <c r="K140" s="297">
        <v>111.3833552827126</v>
      </c>
      <c r="L140" s="297">
        <v>70.452171735014062</v>
      </c>
      <c r="M140" s="297">
        <v>236.57143413910859</v>
      </c>
      <c r="N140" s="297">
        <v>228.4440146053862</v>
      </c>
      <c r="O140" s="297">
        <v>218.88740321434651</v>
      </c>
      <c r="P140" s="297">
        <v>203.73970304556289</v>
      </c>
      <c r="Q140" s="297">
        <v>214.33846223406289</v>
      </c>
      <c r="R140" s="297">
        <v>180.83159596387631</v>
      </c>
      <c r="S140" s="297">
        <v>178.13861453783781</v>
      </c>
      <c r="T140" s="297">
        <v>215.538802318639</v>
      </c>
      <c r="U140" s="297">
        <v>258.44653292498373</v>
      </c>
      <c r="V140" s="297">
        <v>234.6148907329937</v>
      </c>
      <c r="W140" s="297">
        <v>202.3859055802138</v>
      </c>
      <c r="DA140" s="122" t="s">
        <v>1388</v>
      </c>
    </row>
    <row r="141" spans="1:105" ht="12" customHeight="1" x14ac:dyDescent="0.25">
      <c r="A141" s="60" t="s">
        <v>1021</v>
      </c>
      <c r="B141" s="264">
        <v>0</v>
      </c>
      <c r="C141" s="264">
        <v>0</v>
      </c>
      <c r="D141" s="264">
        <v>0</v>
      </c>
      <c r="E141" s="264">
        <v>0</v>
      </c>
      <c r="F141" s="264">
        <v>0</v>
      </c>
      <c r="G141" s="264">
        <v>0</v>
      </c>
      <c r="H141" s="264">
        <v>0</v>
      </c>
      <c r="I141" s="264">
        <v>0</v>
      </c>
      <c r="J141" s="264">
        <v>0</v>
      </c>
      <c r="K141" s="264">
        <v>0</v>
      </c>
      <c r="L141" s="264">
        <v>0</v>
      </c>
      <c r="M141" s="264">
        <v>0</v>
      </c>
      <c r="N141" s="264">
        <v>0</v>
      </c>
      <c r="O141" s="264">
        <v>0</v>
      </c>
      <c r="P141" s="264">
        <v>0</v>
      </c>
      <c r="Q141" s="264">
        <v>0</v>
      </c>
      <c r="R141" s="264">
        <v>0</v>
      </c>
      <c r="S141" s="264">
        <v>0</v>
      </c>
      <c r="T141" s="264">
        <v>0</v>
      </c>
      <c r="U141" s="264">
        <v>0</v>
      </c>
      <c r="V141" s="264">
        <v>0</v>
      </c>
      <c r="W141" s="264">
        <v>0</v>
      </c>
      <c r="DA141" s="72" t="s">
        <v>1389</v>
      </c>
    </row>
    <row r="142" spans="1:105" ht="12" customHeight="1" x14ac:dyDescent="0.25">
      <c r="A142" s="57" t="s">
        <v>1023</v>
      </c>
      <c r="B142" s="263">
        <f t="shared" ref="B142:W142" si="6">B143+B144+B155</f>
        <v>129.9537317924034</v>
      </c>
      <c r="C142" s="263">
        <f t="shared" si="6"/>
        <v>161.28264651942197</v>
      </c>
      <c r="D142" s="263">
        <f t="shared" si="6"/>
        <v>156.31924799208241</v>
      </c>
      <c r="E142" s="263">
        <f t="shared" si="6"/>
        <v>185.53675617716027</v>
      </c>
      <c r="F142" s="263">
        <f t="shared" si="6"/>
        <v>149.35640408878481</v>
      </c>
      <c r="G142" s="263">
        <f t="shared" si="6"/>
        <v>136.92221252658669</v>
      </c>
      <c r="H142" s="263">
        <f t="shared" si="6"/>
        <v>115.37262264178143</v>
      </c>
      <c r="I142" s="263">
        <f t="shared" si="6"/>
        <v>116.91555665915263</v>
      </c>
      <c r="J142" s="263">
        <f t="shared" si="6"/>
        <v>93.580110104528728</v>
      </c>
      <c r="K142" s="263">
        <f t="shared" si="6"/>
        <v>72.102297512022233</v>
      </c>
      <c r="L142" s="263">
        <f t="shared" si="6"/>
        <v>53.947409777637134</v>
      </c>
      <c r="M142" s="263">
        <f t="shared" si="6"/>
        <v>187.08117034152656</v>
      </c>
      <c r="N142" s="263">
        <f t="shared" si="6"/>
        <v>183.23559595780569</v>
      </c>
      <c r="O142" s="263">
        <f t="shared" si="6"/>
        <v>184.0135648489879</v>
      </c>
      <c r="P142" s="263">
        <f t="shared" si="6"/>
        <v>167.91535530956168</v>
      </c>
      <c r="Q142" s="263">
        <f t="shared" si="6"/>
        <v>166.26749162007837</v>
      </c>
      <c r="R142" s="263">
        <f t="shared" si="6"/>
        <v>134.25728230288027</v>
      </c>
      <c r="S142" s="263">
        <f t="shared" si="6"/>
        <v>125.94145267745964</v>
      </c>
      <c r="T142" s="263">
        <f t="shared" si="6"/>
        <v>153.09063348582339</v>
      </c>
      <c r="U142" s="263">
        <f t="shared" si="6"/>
        <v>180.60704296087565</v>
      </c>
      <c r="V142" s="263">
        <f t="shared" si="6"/>
        <v>158.39676578736538</v>
      </c>
      <c r="W142" s="263">
        <f t="shared" si="6"/>
        <v>134.97502073149292</v>
      </c>
      <c r="DA142" s="70"/>
    </row>
    <row r="143" spans="1:105" ht="12" customHeight="1" x14ac:dyDescent="0.25">
      <c r="A143" s="60" t="s">
        <v>1024</v>
      </c>
      <c r="B143" s="264">
        <v>81.009019506131835</v>
      </c>
      <c r="C143" s="264">
        <v>104.5187257846535</v>
      </c>
      <c r="D143" s="264">
        <v>97.548466979129998</v>
      </c>
      <c r="E143" s="264">
        <v>122.93585477494599</v>
      </c>
      <c r="F143" s="264">
        <v>91.689337491015763</v>
      </c>
      <c r="G143" s="264">
        <v>80.427552786182204</v>
      </c>
      <c r="H143" s="264">
        <v>57.272383671381142</v>
      </c>
      <c r="I143" s="264">
        <v>62.174771779740489</v>
      </c>
      <c r="J143" s="264">
        <v>46.74331273710672</v>
      </c>
      <c r="K143" s="264">
        <v>31.5686567548087</v>
      </c>
      <c r="L143" s="264">
        <v>16.455796511946691</v>
      </c>
      <c r="M143" s="264">
        <v>138.83311408652449</v>
      </c>
      <c r="N143" s="264">
        <v>136.08429204385689</v>
      </c>
      <c r="O143" s="264">
        <v>136.292293514221</v>
      </c>
      <c r="P143" s="264">
        <v>123.00635941444951</v>
      </c>
      <c r="Q143" s="264">
        <v>122.8175927605248</v>
      </c>
      <c r="R143" s="264">
        <v>101.29909241416701</v>
      </c>
      <c r="S143" s="264">
        <v>94.222803063098084</v>
      </c>
      <c r="T143" s="264">
        <v>114.1966115252313</v>
      </c>
      <c r="U143" s="264">
        <v>136.34084982323989</v>
      </c>
      <c r="V143" s="264">
        <v>119.73070435299201</v>
      </c>
      <c r="W143" s="264">
        <v>102.415093390509</v>
      </c>
      <c r="DA143" s="72" t="s">
        <v>1390</v>
      </c>
    </row>
    <row r="144" spans="1:105" ht="12" customHeight="1" x14ac:dyDescent="0.25">
      <c r="A144" s="60" t="s">
        <v>1026</v>
      </c>
      <c r="B144" s="264">
        <v>48.944712286271582</v>
      </c>
      <c r="C144" s="264">
        <v>56.763920734768462</v>
      </c>
      <c r="D144" s="264">
        <v>58.770781012952398</v>
      </c>
      <c r="E144" s="264">
        <v>62.600901402214276</v>
      </c>
      <c r="F144" s="264">
        <v>57.667066597769043</v>
      </c>
      <c r="G144" s="264">
        <v>56.494659740404501</v>
      </c>
      <c r="H144" s="264">
        <v>58.100238970400291</v>
      </c>
      <c r="I144" s="264">
        <v>54.740784879412139</v>
      </c>
      <c r="J144" s="264">
        <v>46.836797367422008</v>
      </c>
      <c r="K144" s="264">
        <v>40.533640757213533</v>
      </c>
      <c r="L144" s="264">
        <v>37.49161326569044</v>
      </c>
      <c r="M144" s="264">
        <v>48.248056255002062</v>
      </c>
      <c r="N144" s="264">
        <v>47.151303913948801</v>
      </c>
      <c r="O144" s="264">
        <v>47.72127133476689</v>
      </c>
      <c r="P144" s="264">
        <v>44.908995895112163</v>
      </c>
      <c r="Q144" s="264">
        <v>43.449898859553571</v>
      </c>
      <c r="R144" s="264">
        <v>32.958189888713257</v>
      </c>
      <c r="S144" s="264">
        <v>31.71864961436156</v>
      </c>
      <c r="T144" s="264">
        <v>38.894021960592077</v>
      </c>
      <c r="U144" s="264">
        <v>44.26619313763576</v>
      </c>
      <c r="V144" s="264">
        <v>38.666061434373383</v>
      </c>
      <c r="W144" s="264">
        <v>32.559927340983918</v>
      </c>
      <c r="DA144" s="72" t="s">
        <v>1391</v>
      </c>
    </row>
    <row r="145" spans="1:105" ht="12" customHeight="1" x14ac:dyDescent="0.25">
      <c r="A145" s="64" t="s">
        <v>30</v>
      </c>
      <c r="B145" s="231">
        <v>0</v>
      </c>
      <c r="C145" s="231">
        <v>0</v>
      </c>
      <c r="D145" s="231">
        <v>8.5580909474483153</v>
      </c>
      <c r="E145" s="231">
        <v>9.2231543005925634</v>
      </c>
      <c r="F145" s="231">
        <v>10.90331161107153</v>
      </c>
      <c r="G145" s="231">
        <v>11.185154813989801</v>
      </c>
      <c r="H145" s="231">
        <v>13.98533220252755</v>
      </c>
      <c r="I145" s="231">
        <v>14.36168273291697</v>
      </c>
      <c r="J145" s="231">
        <v>13.579583189858569</v>
      </c>
      <c r="K145" s="231">
        <v>7.5864831495271039</v>
      </c>
      <c r="L145" s="231">
        <v>10.49949442148788</v>
      </c>
      <c r="M145" s="231">
        <v>4.0815424586198006</v>
      </c>
      <c r="N145" s="231">
        <v>4.4612072330068724</v>
      </c>
      <c r="O145" s="231">
        <v>8.0595908817570177</v>
      </c>
      <c r="P145" s="231">
        <v>7.5523022317434796</v>
      </c>
      <c r="Q145" s="231">
        <v>7.1000958874602578</v>
      </c>
      <c r="R145" s="231">
        <v>5.1255506960575774</v>
      </c>
      <c r="S145" s="231">
        <v>5.9948780614640027</v>
      </c>
      <c r="T145" s="231">
        <v>6.9691122190086787</v>
      </c>
      <c r="U145" s="231">
        <v>6.5662845136377088</v>
      </c>
      <c r="V145" s="231">
        <v>4.3229432863037536</v>
      </c>
      <c r="W145" s="231">
        <v>4.9950044154883546</v>
      </c>
      <c r="DA145" s="73" t="s">
        <v>1392</v>
      </c>
    </row>
    <row r="146" spans="1:105" ht="12" customHeight="1" x14ac:dyDescent="0.25">
      <c r="A146" s="64" t="s">
        <v>32</v>
      </c>
      <c r="B146" s="231">
        <v>4.4619021457018233</v>
      </c>
      <c r="C146" s="231">
        <v>6.9036895276664074</v>
      </c>
      <c r="D146" s="231">
        <v>5.1706967333438678</v>
      </c>
      <c r="E146" s="231">
        <v>1.7772171837266331</v>
      </c>
      <c r="F146" s="231">
        <v>1.294214960492778</v>
      </c>
      <c r="G146" s="231">
        <v>1.006419972427999</v>
      </c>
      <c r="H146" s="231">
        <v>0.93241037316660358</v>
      </c>
      <c r="I146" s="231">
        <v>0.90172781682022329</v>
      </c>
      <c r="J146" s="231">
        <v>0.70411318989219895</v>
      </c>
      <c r="K146" s="231">
        <v>1.2316885299254641</v>
      </c>
      <c r="L146" s="231">
        <v>0.83696026130684531</v>
      </c>
      <c r="M146" s="231">
        <v>0.59078805824588654</v>
      </c>
      <c r="N146" s="231">
        <v>0.53870102839816769</v>
      </c>
      <c r="O146" s="231">
        <v>0.61461685864561189</v>
      </c>
      <c r="P146" s="231">
        <v>1.9386104503839341</v>
      </c>
      <c r="Q146" s="231">
        <v>2.1869557391997558</v>
      </c>
      <c r="R146" s="231">
        <v>0.61101352926981078</v>
      </c>
      <c r="S146" s="231">
        <v>0.90432938429906973</v>
      </c>
      <c r="T146" s="231">
        <v>1.2762658207571209</v>
      </c>
      <c r="U146" s="231">
        <v>2.631924558846082</v>
      </c>
      <c r="V146" s="231">
        <v>2.685815666730929</v>
      </c>
      <c r="W146" s="231">
        <v>0.68426865941039794</v>
      </c>
      <c r="DA146" s="73" t="s">
        <v>1393</v>
      </c>
    </row>
    <row r="147" spans="1:105" ht="12" customHeight="1" x14ac:dyDescent="0.25">
      <c r="A147" s="64" t="s">
        <v>33</v>
      </c>
      <c r="B147" s="231">
        <v>7.0998746956162559</v>
      </c>
      <c r="C147" s="231">
        <v>9.651132847141394</v>
      </c>
      <c r="D147" s="231">
        <v>5.957167469687163</v>
      </c>
      <c r="E147" s="231">
        <v>3.3766289526800439</v>
      </c>
      <c r="F147" s="231">
        <v>2.566284420087618</v>
      </c>
      <c r="G147" s="231">
        <v>3.364020638838003</v>
      </c>
      <c r="H147" s="231">
        <v>3.8436099958126988</v>
      </c>
      <c r="I147" s="231">
        <v>1.832921739344767</v>
      </c>
      <c r="J147" s="231">
        <v>1.80494941753868</v>
      </c>
      <c r="K147" s="231">
        <v>1.914753666234875</v>
      </c>
      <c r="L147" s="231">
        <v>2.3365167627651111</v>
      </c>
      <c r="M147" s="231">
        <v>1.149497073550954</v>
      </c>
      <c r="N147" s="231">
        <v>1.840316424211736</v>
      </c>
      <c r="O147" s="231">
        <v>1.4170722986089359</v>
      </c>
      <c r="P147" s="231">
        <v>1.3024926875808429</v>
      </c>
      <c r="Q147" s="231">
        <v>0.40840992374950441</v>
      </c>
      <c r="R147" s="231">
        <v>0.41152180488946871</v>
      </c>
      <c r="S147" s="231">
        <v>0.42144985527702011</v>
      </c>
      <c r="T147" s="231">
        <v>0.44746408042196067</v>
      </c>
      <c r="U147" s="231">
        <v>0.47745615235723837</v>
      </c>
      <c r="V147" s="231">
        <v>0.39773773627729642</v>
      </c>
      <c r="W147" s="231">
        <v>0.42761346600821648</v>
      </c>
      <c r="DA147" s="73" t="s">
        <v>1394</v>
      </c>
    </row>
    <row r="148" spans="1:105" ht="12" customHeight="1" x14ac:dyDescent="0.25">
      <c r="A148" s="64" t="s">
        <v>160</v>
      </c>
      <c r="B148" s="231">
        <v>0</v>
      </c>
      <c r="C148" s="231">
        <v>0</v>
      </c>
      <c r="D148" s="231">
        <v>0</v>
      </c>
      <c r="E148" s="231">
        <v>0</v>
      </c>
      <c r="F148" s="231">
        <v>0</v>
      </c>
      <c r="G148" s="231">
        <v>0</v>
      </c>
      <c r="H148" s="231">
        <v>0</v>
      </c>
      <c r="I148" s="231">
        <v>0</v>
      </c>
      <c r="J148" s="231">
        <v>0</v>
      </c>
      <c r="K148" s="231">
        <v>0</v>
      </c>
      <c r="L148" s="231">
        <v>0</v>
      </c>
      <c r="M148" s="231">
        <v>0.23773240735046119</v>
      </c>
      <c r="N148" s="231">
        <v>0.2082956492049719</v>
      </c>
      <c r="O148" s="231">
        <v>0.21602984624204841</v>
      </c>
      <c r="P148" s="231">
        <v>0.21976847789525339</v>
      </c>
      <c r="Q148" s="231">
        <v>0.21112667938661009</v>
      </c>
      <c r="R148" s="231">
        <v>0.1866112549277012</v>
      </c>
      <c r="S148" s="231">
        <v>0.17565664542612031</v>
      </c>
      <c r="T148" s="231">
        <v>0.23178876100211029</v>
      </c>
      <c r="U148" s="231">
        <v>0.25118322986370051</v>
      </c>
      <c r="V148" s="231">
        <v>0.26360702391615892</v>
      </c>
      <c r="W148" s="231">
        <v>0.21334265987284609</v>
      </c>
      <c r="DA148" s="73" t="s">
        <v>1395</v>
      </c>
    </row>
    <row r="149" spans="1:105" ht="12" customHeight="1" x14ac:dyDescent="0.25">
      <c r="A149" s="64" t="s">
        <v>70</v>
      </c>
      <c r="B149" s="231">
        <v>6.2216059046374568</v>
      </c>
      <c r="C149" s="231">
        <v>7.0088066750382287</v>
      </c>
      <c r="D149" s="231">
        <v>6.0154162036120198</v>
      </c>
      <c r="E149" s="231">
        <v>6.33333430815909</v>
      </c>
      <c r="F149" s="231">
        <v>7.9876585774561333</v>
      </c>
      <c r="G149" s="231">
        <v>7.2961175850167068</v>
      </c>
      <c r="H149" s="231">
        <v>9.5152364864596528</v>
      </c>
      <c r="I149" s="231">
        <v>8.114994445894208</v>
      </c>
      <c r="J149" s="231">
        <v>3.8928358939085288</v>
      </c>
      <c r="K149" s="231">
        <v>6.1802029942231407</v>
      </c>
      <c r="L149" s="231">
        <v>7.4767820113090693</v>
      </c>
      <c r="M149" s="231">
        <v>3.8265667353360779</v>
      </c>
      <c r="N149" s="231">
        <v>3.1618554686919502</v>
      </c>
      <c r="O149" s="231">
        <v>3.2297636240281431</v>
      </c>
      <c r="P149" s="231">
        <v>2.6992344534130179</v>
      </c>
      <c r="Q149" s="231">
        <v>2.613801077094088</v>
      </c>
      <c r="R149" s="231">
        <v>1.1782400348782729</v>
      </c>
      <c r="S149" s="231">
        <v>6.243648783108266E-2</v>
      </c>
      <c r="T149" s="231">
        <v>0.15910203047588359</v>
      </c>
      <c r="U149" s="231">
        <v>0.25111241247164062</v>
      </c>
      <c r="V149" s="231">
        <v>0.38425118762550609</v>
      </c>
      <c r="W149" s="231">
        <v>0.1721657016068322</v>
      </c>
      <c r="DA149" s="73" t="s">
        <v>1396</v>
      </c>
    </row>
    <row r="150" spans="1:105" ht="12" customHeight="1" x14ac:dyDescent="0.25">
      <c r="A150" s="64" t="s">
        <v>34</v>
      </c>
      <c r="B150" s="231">
        <v>9.239965918246236E-2</v>
      </c>
      <c r="C150" s="231">
        <v>0</v>
      </c>
      <c r="D150" s="231">
        <v>0</v>
      </c>
      <c r="E150" s="231">
        <v>0</v>
      </c>
      <c r="F150" s="231">
        <v>0</v>
      </c>
      <c r="G150" s="231">
        <v>0</v>
      </c>
      <c r="H150" s="231">
        <v>0</v>
      </c>
      <c r="I150" s="231">
        <v>0</v>
      </c>
      <c r="J150" s="231">
        <v>0</v>
      </c>
      <c r="K150" s="231">
        <v>0</v>
      </c>
      <c r="L150" s="231">
        <v>0</v>
      </c>
      <c r="M150" s="231">
        <v>5.1205620225683118E-2</v>
      </c>
      <c r="N150" s="231">
        <v>4.3490970939516017E-2</v>
      </c>
      <c r="O150" s="231">
        <v>4.6275526867837653E-2</v>
      </c>
      <c r="P150" s="231">
        <v>4.7606895957232082E-2</v>
      </c>
      <c r="Q150" s="231">
        <v>0.21474858802511679</v>
      </c>
      <c r="R150" s="231">
        <v>0.20434900786608101</v>
      </c>
      <c r="S150" s="231">
        <v>0.240644274951471</v>
      </c>
      <c r="T150" s="231">
        <v>0.18818840182294591</v>
      </c>
      <c r="U150" s="231">
        <v>0.2013650049863103</v>
      </c>
      <c r="V150" s="231">
        <v>8.4892320095952448E-2</v>
      </c>
      <c r="W150" s="231">
        <v>0</v>
      </c>
      <c r="DA150" s="73" t="s">
        <v>1397</v>
      </c>
    </row>
    <row r="151" spans="1:105" ht="12" customHeight="1" x14ac:dyDescent="0.25">
      <c r="A151" s="64" t="s">
        <v>162</v>
      </c>
      <c r="B151" s="231">
        <v>31.068929881133581</v>
      </c>
      <c r="C151" s="231">
        <v>33.200291684922433</v>
      </c>
      <c r="D151" s="231">
        <v>33.069409658861026</v>
      </c>
      <c r="E151" s="231">
        <v>41.890566657055963</v>
      </c>
      <c r="F151" s="231">
        <v>34.915597028660983</v>
      </c>
      <c r="G151" s="231">
        <v>33.642946730131989</v>
      </c>
      <c r="H151" s="231">
        <v>29.82364991243378</v>
      </c>
      <c r="I151" s="231">
        <v>29.52945814443596</v>
      </c>
      <c r="J151" s="231">
        <v>26.855315676224031</v>
      </c>
      <c r="K151" s="231">
        <v>23.62051241730294</v>
      </c>
      <c r="L151" s="231">
        <v>16.341859808821539</v>
      </c>
      <c r="M151" s="231">
        <v>37.63954356368712</v>
      </c>
      <c r="N151" s="231">
        <v>36.218942296855772</v>
      </c>
      <c r="O151" s="231">
        <v>33.739714881406627</v>
      </c>
      <c r="P151" s="231">
        <v>30.834124884653569</v>
      </c>
      <c r="Q151" s="231">
        <v>30.466494313763999</v>
      </c>
      <c r="R151" s="231">
        <v>24.986753718336651</v>
      </c>
      <c r="S151" s="231">
        <v>23.41943357577146</v>
      </c>
      <c r="T151" s="231">
        <v>28.91114303862555</v>
      </c>
      <c r="U151" s="231">
        <v>33.03242727906143</v>
      </c>
      <c r="V151" s="231">
        <v>29.82307102453375</v>
      </c>
      <c r="W151" s="231">
        <v>25.437706006653212</v>
      </c>
      <c r="DA151" s="73" t="s">
        <v>1398</v>
      </c>
    </row>
    <row r="152" spans="1:105" ht="12" customHeight="1" x14ac:dyDescent="0.25">
      <c r="A152" s="64" t="s">
        <v>36</v>
      </c>
      <c r="B152" s="231">
        <v>0</v>
      </c>
      <c r="C152" s="231">
        <v>0</v>
      </c>
      <c r="D152" s="231">
        <v>0</v>
      </c>
      <c r="E152" s="231">
        <v>0</v>
      </c>
      <c r="F152" s="231">
        <v>0</v>
      </c>
      <c r="G152" s="231">
        <v>0</v>
      </c>
      <c r="H152" s="231">
        <v>0</v>
      </c>
      <c r="I152" s="231">
        <v>0</v>
      </c>
      <c r="J152" s="231">
        <v>0</v>
      </c>
      <c r="K152" s="231">
        <v>0</v>
      </c>
      <c r="L152" s="231">
        <v>0</v>
      </c>
      <c r="M152" s="231">
        <v>0</v>
      </c>
      <c r="N152" s="231">
        <v>0</v>
      </c>
      <c r="O152" s="231">
        <v>0</v>
      </c>
      <c r="P152" s="231">
        <v>0</v>
      </c>
      <c r="Q152" s="231">
        <v>0</v>
      </c>
      <c r="R152" s="231">
        <v>0</v>
      </c>
      <c r="S152" s="231">
        <v>0</v>
      </c>
      <c r="T152" s="231">
        <v>0</v>
      </c>
      <c r="U152" s="231">
        <v>0</v>
      </c>
      <c r="V152" s="231">
        <v>0</v>
      </c>
      <c r="W152" s="231">
        <v>0</v>
      </c>
      <c r="DA152" s="73" t="s">
        <v>1399</v>
      </c>
    </row>
    <row r="153" spans="1:105" ht="12" customHeight="1" x14ac:dyDescent="0.25">
      <c r="A153" s="64" t="s">
        <v>73</v>
      </c>
      <c r="B153" s="231">
        <v>0</v>
      </c>
      <c r="C153" s="231">
        <v>0</v>
      </c>
      <c r="D153" s="231">
        <v>0</v>
      </c>
      <c r="E153" s="231">
        <v>0</v>
      </c>
      <c r="F153" s="231">
        <v>0</v>
      </c>
      <c r="G153" s="231">
        <v>0</v>
      </c>
      <c r="H153" s="231">
        <v>0</v>
      </c>
      <c r="I153" s="231">
        <v>0</v>
      </c>
      <c r="J153" s="231">
        <v>0</v>
      </c>
      <c r="K153" s="231">
        <v>0</v>
      </c>
      <c r="L153" s="231">
        <v>0</v>
      </c>
      <c r="M153" s="231">
        <v>0.67118033798606946</v>
      </c>
      <c r="N153" s="231">
        <v>0.67849484263982685</v>
      </c>
      <c r="O153" s="231">
        <v>0.39820741721066383</v>
      </c>
      <c r="P153" s="231">
        <v>0.31485581348483621</v>
      </c>
      <c r="Q153" s="231">
        <v>0.24826665087423919</v>
      </c>
      <c r="R153" s="231">
        <v>0.25414984248769568</v>
      </c>
      <c r="S153" s="231">
        <v>0.49982132934133</v>
      </c>
      <c r="T153" s="231">
        <v>0.71095760847782774</v>
      </c>
      <c r="U153" s="231">
        <v>0.85443998641164631</v>
      </c>
      <c r="V153" s="231">
        <v>0.70374318889003296</v>
      </c>
      <c r="W153" s="231">
        <v>0.62982643194405941</v>
      </c>
      <c r="DA153" s="73" t="s">
        <v>1400</v>
      </c>
    </row>
    <row r="154" spans="1:105" ht="12" customHeight="1" x14ac:dyDescent="0.25">
      <c r="A154" s="64" t="s">
        <v>79</v>
      </c>
      <c r="B154" s="231">
        <v>0</v>
      </c>
      <c r="C154" s="231">
        <v>0</v>
      </c>
      <c r="D154" s="231">
        <v>0</v>
      </c>
      <c r="E154" s="231">
        <v>0</v>
      </c>
      <c r="F154" s="231">
        <v>0</v>
      </c>
      <c r="G154" s="231">
        <v>0</v>
      </c>
      <c r="H154" s="231">
        <v>0</v>
      </c>
      <c r="I154" s="231">
        <v>0</v>
      </c>
      <c r="J154" s="231">
        <v>0</v>
      </c>
      <c r="K154" s="231">
        <v>0</v>
      </c>
      <c r="L154" s="231">
        <v>0</v>
      </c>
      <c r="M154" s="231">
        <v>0</v>
      </c>
      <c r="N154" s="231">
        <v>0</v>
      </c>
      <c r="O154" s="231">
        <v>0</v>
      </c>
      <c r="P154" s="231">
        <v>0</v>
      </c>
      <c r="Q154" s="231">
        <v>0</v>
      </c>
      <c r="R154" s="231">
        <v>0</v>
      </c>
      <c r="S154" s="231">
        <v>0</v>
      </c>
      <c r="T154" s="231">
        <v>0</v>
      </c>
      <c r="U154" s="231">
        <v>0</v>
      </c>
      <c r="V154" s="231">
        <v>0</v>
      </c>
      <c r="W154" s="231">
        <v>0</v>
      </c>
      <c r="DA154" s="73" t="s">
        <v>1401</v>
      </c>
    </row>
    <row r="155" spans="1:105" ht="12" customHeight="1" x14ac:dyDescent="0.25">
      <c r="A155" s="60" t="s">
        <v>1038</v>
      </c>
      <c r="B155" s="264">
        <v>0</v>
      </c>
      <c r="C155" s="264">
        <v>0</v>
      </c>
      <c r="D155" s="264">
        <v>0</v>
      </c>
      <c r="E155" s="264">
        <v>0</v>
      </c>
      <c r="F155" s="264">
        <v>0</v>
      </c>
      <c r="G155" s="264">
        <v>0</v>
      </c>
      <c r="H155" s="264">
        <v>0</v>
      </c>
      <c r="I155" s="264">
        <v>0</v>
      </c>
      <c r="J155" s="264">
        <v>0</v>
      </c>
      <c r="K155" s="264">
        <v>0</v>
      </c>
      <c r="L155" s="264">
        <v>0</v>
      </c>
      <c r="M155" s="264">
        <v>0</v>
      </c>
      <c r="N155" s="264">
        <v>0</v>
      </c>
      <c r="O155" s="264">
        <v>0</v>
      </c>
      <c r="P155" s="264">
        <v>0</v>
      </c>
      <c r="Q155" s="264">
        <v>0</v>
      </c>
      <c r="R155" s="264">
        <v>0</v>
      </c>
      <c r="S155" s="264">
        <v>0</v>
      </c>
      <c r="T155" s="264">
        <v>0</v>
      </c>
      <c r="U155" s="264">
        <v>0</v>
      </c>
      <c r="V155" s="264">
        <v>0</v>
      </c>
      <c r="W155" s="264">
        <v>0</v>
      </c>
      <c r="DA155" s="72" t="s">
        <v>1402</v>
      </c>
    </row>
    <row r="156" spans="1:105" ht="12" customHeight="1" x14ac:dyDescent="0.25">
      <c r="A156" s="132" t="s">
        <v>1040</v>
      </c>
      <c r="B156" s="318">
        <v>0</v>
      </c>
      <c r="C156" s="318">
        <v>0</v>
      </c>
      <c r="D156" s="318">
        <v>0</v>
      </c>
      <c r="E156" s="318">
        <v>0</v>
      </c>
      <c r="F156" s="318">
        <v>0</v>
      </c>
      <c r="G156" s="318">
        <v>0</v>
      </c>
      <c r="H156" s="318">
        <v>0</v>
      </c>
      <c r="I156" s="318">
        <v>0</v>
      </c>
      <c r="J156" s="318">
        <v>0</v>
      </c>
      <c r="K156" s="318">
        <v>0</v>
      </c>
      <c r="L156" s="318">
        <v>0</v>
      </c>
      <c r="M156" s="318">
        <v>0</v>
      </c>
      <c r="N156" s="318">
        <v>0</v>
      </c>
      <c r="O156" s="318">
        <v>0</v>
      </c>
      <c r="P156" s="318">
        <v>0</v>
      </c>
      <c r="Q156" s="318">
        <v>0</v>
      </c>
      <c r="R156" s="318">
        <v>0</v>
      </c>
      <c r="S156" s="318">
        <v>0</v>
      </c>
      <c r="T156" s="318">
        <v>0</v>
      </c>
      <c r="U156" s="318">
        <v>0</v>
      </c>
      <c r="V156" s="318">
        <v>0</v>
      </c>
      <c r="W156" s="318">
        <v>0</v>
      </c>
      <c r="DA156" s="139" t="s">
        <v>1403</v>
      </c>
    </row>
    <row r="157" spans="1:105" ht="12" customHeight="1" x14ac:dyDescent="0.25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01"/>
      <c r="P157" s="201"/>
      <c r="Q157" s="201"/>
      <c r="R157" s="201"/>
      <c r="S157" s="201"/>
      <c r="T157" s="201"/>
      <c r="U157" s="201"/>
      <c r="V157" s="201"/>
      <c r="W157" s="201"/>
      <c r="DA157" s="173"/>
    </row>
    <row r="158" spans="1:105" ht="15" customHeight="1" x14ac:dyDescent="0.25">
      <c r="A158" s="32" t="s">
        <v>431</v>
      </c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DA158" s="88"/>
    </row>
    <row r="159" spans="1:105" ht="12" customHeight="1" x14ac:dyDescent="0.25">
      <c r="A159" s="201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01"/>
      <c r="Q159" s="201"/>
      <c r="R159" s="201"/>
      <c r="S159" s="201"/>
      <c r="T159" s="201"/>
      <c r="U159" s="201"/>
      <c r="V159" s="201"/>
      <c r="W159" s="201"/>
      <c r="DA159" s="173"/>
    </row>
    <row r="160" spans="1:105" ht="12" customHeight="1" x14ac:dyDescent="0.25">
      <c r="A160" s="35" t="s">
        <v>46</v>
      </c>
      <c r="B160" s="234">
        <f t="shared" ref="B160:W160" si="7">SUM(B$161:B$167,B$169:B$170,B$172:B$175,B176)</f>
        <v>1</v>
      </c>
      <c r="C160" s="234">
        <f t="shared" si="7"/>
        <v>0.99999999999999989</v>
      </c>
      <c r="D160" s="234">
        <f t="shared" si="7"/>
        <v>1</v>
      </c>
      <c r="E160" s="234">
        <f t="shared" si="7"/>
        <v>1</v>
      </c>
      <c r="F160" s="234">
        <f t="shared" si="7"/>
        <v>1</v>
      </c>
      <c r="G160" s="234">
        <f t="shared" si="7"/>
        <v>1</v>
      </c>
      <c r="H160" s="234">
        <f t="shared" si="7"/>
        <v>1</v>
      </c>
      <c r="I160" s="234">
        <f t="shared" si="7"/>
        <v>0.99999999999999989</v>
      </c>
      <c r="J160" s="234">
        <f t="shared" si="7"/>
        <v>1</v>
      </c>
      <c r="K160" s="234">
        <f t="shared" si="7"/>
        <v>0.99999999999999989</v>
      </c>
      <c r="L160" s="234">
        <f t="shared" si="7"/>
        <v>1</v>
      </c>
      <c r="M160" s="234">
        <f t="shared" si="7"/>
        <v>0.99999999999999978</v>
      </c>
      <c r="N160" s="234">
        <f t="shared" si="7"/>
        <v>1</v>
      </c>
      <c r="O160" s="234">
        <f t="shared" si="7"/>
        <v>1</v>
      </c>
      <c r="P160" s="234">
        <f t="shared" si="7"/>
        <v>1</v>
      </c>
      <c r="Q160" s="234">
        <f t="shared" si="7"/>
        <v>1</v>
      </c>
      <c r="R160" s="234">
        <f t="shared" si="7"/>
        <v>1</v>
      </c>
      <c r="S160" s="234">
        <f t="shared" si="7"/>
        <v>1</v>
      </c>
      <c r="T160" s="234">
        <f t="shared" si="7"/>
        <v>0.99999999999999989</v>
      </c>
      <c r="U160" s="234">
        <f t="shared" si="7"/>
        <v>1</v>
      </c>
      <c r="V160" s="234">
        <f t="shared" si="7"/>
        <v>0.99999999999999989</v>
      </c>
      <c r="W160" s="234">
        <f t="shared" si="7"/>
        <v>1</v>
      </c>
      <c r="DA160" s="95"/>
    </row>
    <row r="161" spans="1:105" ht="12" customHeight="1" x14ac:dyDescent="0.25">
      <c r="A161" s="55" t="s">
        <v>92</v>
      </c>
      <c r="B161" s="268">
        <f t="shared" ref="B161:W161" si="8">IF(B$6=0,0,B$6/B$5)</f>
        <v>0</v>
      </c>
      <c r="C161" s="268">
        <f t="shared" si="8"/>
        <v>0</v>
      </c>
      <c r="D161" s="268">
        <f t="shared" si="8"/>
        <v>0</v>
      </c>
      <c r="E161" s="268">
        <f t="shared" si="8"/>
        <v>0</v>
      </c>
      <c r="F161" s="268">
        <f t="shared" si="8"/>
        <v>0</v>
      </c>
      <c r="G161" s="268">
        <f t="shared" si="8"/>
        <v>0</v>
      </c>
      <c r="H161" s="268">
        <f t="shared" si="8"/>
        <v>0</v>
      </c>
      <c r="I161" s="268">
        <f t="shared" si="8"/>
        <v>0</v>
      </c>
      <c r="J161" s="268">
        <f t="shared" si="8"/>
        <v>0</v>
      </c>
      <c r="K161" s="268">
        <f t="shared" si="8"/>
        <v>0</v>
      </c>
      <c r="L161" s="268">
        <f t="shared" si="8"/>
        <v>0</v>
      </c>
      <c r="M161" s="268">
        <f t="shared" si="8"/>
        <v>0</v>
      </c>
      <c r="N161" s="268">
        <f t="shared" si="8"/>
        <v>0</v>
      </c>
      <c r="O161" s="268">
        <f t="shared" si="8"/>
        <v>0</v>
      </c>
      <c r="P161" s="268">
        <f t="shared" si="8"/>
        <v>0</v>
      </c>
      <c r="Q161" s="268">
        <f t="shared" si="8"/>
        <v>0</v>
      </c>
      <c r="R161" s="268">
        <f t="shared" si="8"/>
        <v>0</v>
      </c>
      <c r="S161" s="268">
        <f t="shared" si="8"/>
        <v>0</v>
      </c>
      <c r="T161" s="268">
        <f t="shared" si="8"/>
        <v>0</v>
      </c>
      <c r="U161" s="268">
        <f t="shared" si="8"/>
        <v>0</v>
      </c>
      <c r="V161" s="268">
        <f t="shared" si="8"/>
        <v>0</v>
      </c>
      <c r="W161" s="268">
        <f t="shared" si="8"/>
        <v>0</v>
      </c>
      <c r="DA161" s="76"/>
    </row>
    <row r="162" spans="1:105" ht="12" customHeight="1" x14ac:dyDescent="0.25">
      <c r="A162" s="202" t="s">
        <v>93</v>
      </c>
      <c r="B162" s="269">
        <f t="shared" ref="B162:W162" si="9">IF(B$7=0,0,B$7/B$5)</f>
        <v>0</v>
      </c>
      <c r="C162" s="269">
        <f t="shared" si="9"/>
        <v>0</v>
      </c>
      <c r="D162" s="269">
        <f t="shared" si="9"/>
        <v>0</v>
      </c>
      <c r="E162" s="269">
        <f t="shared" si="9"/>
        <v>0</v>
      </c>
      <c r="F162" s="269">
        <f t="shared" si="9"/>
        <v>0</v>
      </c>
      <c r="G162" s="269">
        <f t="shared" si="9"/>
        <v>0</v>
      </c>
      <c r="H162" s="269">
        <f t="shared" si="9"/>
        <v>0</v>
      </c>
      <c r="I162" s="269">
        <f t="shared" si="9"/>
        <v>0</v>
      </c>
      <c r="J162" s="269">
        <f t="shared" si="9"/>
        <v>0</v>
      </c>
      <c r="K162" s="269">
        <f t="shared" si="9"/>
        <v>0</v>
      </c>
      <c r="L162" s="269">
        <f t="shared" si="9"/>
        <v>0</v>
      </c>
      <c r="M162" s="269">
        <f t="shared" si="9"/>
        <v>0</v>
      </c>
      <c r="N162" s="269">
        <f t="shared" si="9"/>
        <v>0</v>
      </c>
      <c r="O162" s="269">
        <f t="shared" si="9"/>
        <v>0</v>
      </c>
      <c r="P162" s="269">
        <f t="shared" si="9"/>
        <v>0</v>
      </c>
      <c r="Q162" s="269">
        <f t="shared" si="9"/>
        <v>0</v>
      </c>
      <c r="R162" s="269">
        <f t="shared" si="9"/>
        <v>0</v>
      </c>
      <c r="S162" s="269">
        <f t="shared" si="9"/>
        <v>0</v>
      </c>
      <c r="T162" s="269">
        <f t="shared" si="9"/>
        <v>0</v>
      </c>
      <c r="U162" s="269">
        <f t="shared" si="9"/>
        <v>0</v>
      </c>
      <c r="V162" s="269">
        <f t="shared" si="9"/>
        <v>0</v>
      </c>
      <c r="W162" s="269">
        <f t="shared" si="9"/>
        <v>0</v>
      </c>
      <c r="DA162" s="77"/>
    </row>
    <row r="163" spans="1:105" ht="12" customHeight="1" x14ac:dyDescent="0.25">
      <c r="A163" s="202" t="s">
        <v>94</v>
      </c>
      <c r="B163" s="269">
        <f t="shared" ref="B163:W163" si="10">IF(B$8=0,0,B$8/B$5)</f>
        <v>0</v>
      </c>
      <c r="C163" s="269">
        <f t="shared" si="10"/>
        <v>0</v>
      </c>
      <c r="D163" s="269">
        <f t="shared" si="10"/>
        <v>0</v>
      </c>
      <c r="E163" s="269">
        <f t="shared" si="10"/>
        <v>0</v>
      </c>
      <c r="F163" s="269">
        <f t="shared" si="10"/>
        <v>0</v>
      </c>
      <c r="G163" s="269">
        <f t="shared" si="10"/>
        <v>0</v>
      </c>
      <c r="H163" s="269">
        <f t="shared" si="10"/>
        <v>0</v>
      </c>
      <c r="I163" s="269">
        <f t="shared" si="10"/>
        <v>0</v>
      </c>
      <c r="J163" s="269">
        <f t="shared" si="10"/>
        <v>0</v>
      </c>
      <c r="K163" s="269">
        <f t="shared" si="10"/>
        <v>0</v>
      </c>
      <c r="L163" s="269">
        <f t="shared" si="10"/>
        <v>0</v>
      </c>
      <c r="M163" s="269">
        <f t="shared" si="10"/>
        <v>0</v>
      </c>
      <c r="N163" s="269">
        <f t="shared" si="10"/>
        <v>0</v>
      </c>
      <c r="O163" s="269">
        <f t="shared" si="10"/>
        <v>0</v>
      </c>
      <c r="P163" s="269">
        <f t="shared" si="10"/>
        <v>0</v>
      </c>
      <c r="Q163" s="269">
        <f t="shared" si="10"/>
        <v>0</v>
      </c>
      <c r="R163" s="269">
        <f t="shared" si="10"/>
        <v>0</v>
      </c>
      <c r="S163" s="269">
        <f t="shared" si="10"/>
        <v>0</v>
      </c>
      <c r="T163" s="269">
        <f t="shared" si="10"/>
        <v>0</v>
      </c>
      <c r="U163" s="269">
        <f t="shared" si="10"/>
        <v>0</v>
      </c>
      <c r="V163" s="269">
        <f t="shared" si="10"/>
        <v>0</v>
      </c>
      <c r="W163" s="269">
        <f t="shared" si="10"/>
        <v>0</v>
      </c>
      <c r="DA163" s="77"/>
    </row>
    <row r="164" spans="1:105" ht="12" customHeight="1" x14ac:dyDescent="0.25">
      <c r="A164" s="202" t="s">
        <v>95</v>
      </c>
      <c r="B164" s="269">
        <f t="shared" ref="B164:W164" si="11">IF(B$9=0,0,B$9/B$5)</f>
        <v>0</v>
      </c>
      <c r="C164" s="269">
        <f t="shared" si="11"/>
        <v>0</v>
      </c>
      <c r="D164" s="269">
        <f t="shared" si="11"/>
        <v>0</v>
      </c>
      <c r="E164" s="269">
        <f t="shared" si="11"/>
        <v>0</v>
      </c>
      <c r="F164" s="269">
        <f t="shared" si="11"/>
        <v>0</v>
      </c>
      <c r="G164" s="269">
        <f t="shared" si="11"/>
        <v>0</v>
      </c>
      <c r="H164" s="269">
        <f t="shared" si="11"/>
        <v>0</v>
      </c>
      <c r="I164" s="269">
        <f t="shared" si="11"/>
        <v>0</v>
      </c>
      <c r="J164" s="269">
        <f t="shared" si="11"/>
        <v>0</v>
      </c>
      <c r="K164" s="269">
        <f t="shared" si="11"/>
        <v>0</v>
      </c>
      <c r="L164" s="269">
        <f t="shared" si="11"/>
        <v>0</v>
      </c>
      <c r="M164" s="269">
        <f t="shared" si="11"/>
        <v>0</v>
      </c>
      <c r="N164" s="269">
        <f t="shared" si="11"/>
        <v>0</v>
      </c>
      <c r="O164" s="269">
        <f t="shared" si="11"/>
        <v>0</v>
      </c>
      <c r="P164" s="269">
        <f t="shared" si="11"/>
        <v>0</v>
      </c>
      <c r="Q164" s="269">
        <f t="shared" si="11"/>
        <v>0</v>
      </c>
      <c r="R164" s="269">
        <f t="shared" si="11"/>
        <v>0</v>
      </c>
      <c r="S164" s="269">
        <f t="shared" si="11"/>
        <v>0</v>
      </c>
      <c r="T164" s="269">
        <f t="shared" si="11"/>
        <v>0</v>
      </c>
      <c r="U164" s="269">
        <f t="shared" si="11"/>
        <v>0</v>
      </c>
      <c r="V164" s="269">
        <f t="shared" si="11"/>
        <v>0</v>
      </c>
      <c r="W164" s="269">
        <f t="shared" si="11"/>
        <v>0</v>
      </c>
      <c r="DA164" s="77"/>
    </row>
    <row r="165" spans="1:105" ht="12" customHeight="1" x14ac:dyDescent="0.25">
      <c r="A165" s="56" t="s">
        <v>96</v>
      </c>
      <c r="B165" s="270">
        <f t="shared" ref="B165:W165" si="12">IF(B$10=0,0,B$10/B$5)</f>
        <v>3.9470625327460117E-3</v>
      </c>
      <c r="C165" s="270">
        <f t="shared" si="12"/>
        <v>6.3791184587688793E-3</v>
      </c>
      <c r="D165" s="270">
        <f t="shared" si="12"/>
        <v>6.574890972142252E-3</v>
      </c>
      <c r="E165" s="270">
        <f t="shared" si="12"/>
        <v>8.9876402476154575E-3</v>
      </c>
      <c r="F165" s="270">
        <f t="shared" si="12"/>
        <v>6.4737544830327847E-3</v>
      </c>
      <c r="G165" s="270">
        <f t="shared" si="12"/>
        <v>5.4518750544199331E-3</v>
      </c>
      <c r="H165" s="270">
        <f t="shared" si="12"/>
        <v>3.9000302582895352E-3</v>
      </c>
      <c r="I165" s="270">
        <f t="shared" si="12"/>
        <v>4.3959764039053391E-3</v>
      </c>
      <c r="J165" s="270">
        <f t="shared" si="12"/>
        <v>4.1333305652136217E-3</v>
      </c>
      <c r="K165" s="270">
        <f t="shared" si="12"/>
        <v>2.9049807260545625E-3</v>
      </c>
      <c r="L165" s="270">
        <f t="shared" si="12"/>
        <v>1.5237658007259331E-3</v>
      </c>
      <c r="M165" s="270">
        <f t="shared" si="12"/>
        <v>1.6400675632581161E-2</v>
      </c>
      <c r="N165" s="270">
        <f t="shared" si="12"/>
        <v>1.6675031297549506E-2</v>
      </c>
      <c r="O165" s="270">
        <f t="shared" si="12"/>
        <v>1.787038056073573E-2</v>
      </c>
      <c r="P165" s="270">
        <f t="shared" si="12"/>
        <v>1.4475418879704592E-2</v>
      </c>
      <c r="Q165" s="270">
        <f t="shared" si="12"/>
        <v>1.4478663209283123E-2</v>
      </c>
      <c r="R165" s="270">
        <f t="shared" si="12"/>
        <v>1.4862308474550417E-2</v>
      </c>
      <c r="S165" s="270">
        <f t="shared" si="12"/>
        <v>1.483303795911496E-2</v>
      </c>
      <c r="T165" s="270">
        <f t="shared" si="12"/>
        <v>1.5799061942853184E-2</v>
      </c>
      <c r="U165" s="270">
        <f t="shared" si="12"/>
        <v>1.6430528178670165E-2</v>
      </c>
      <c r="V165" s="270">
        <f t="shared" si="12"/>
        <v>1.3958527282491581E-2</v>
      </c>
      <c r="W165" s="270">
        <f t="shared" si="12"/>
        <v>1.368595864030428E-2</v>
      </c>
      <c r="DA165" s="78"/>
    </row>
    <row r="166" spans="1:105" ht="12" customHeight="1" x14ac:dyDescent="0.25">
      <c r="A166" s="134" t="s">
        <v>999</v>
      </c>
      <c r="B166" s="319">
        <f t="shared" ref="B166:W166" si="13">IF(B$16=0,0,B$16/B$5)</f>
        <v>0</v>
      </c>
      <c r="C166" s="319">
        <f t="shared" si="13"/>
        <v>0</v>
      </c>
      <c r="D166" s="319">
        <f t="shared" si="13"/>
        <v>0</v>
      </c>
      <c r="E166" s="319">
        <f t="shared" si="13"/>
        <v>0</v>
      </c>
      <c r="F166" s="319">
        <f t="shared" si="13"/>
        <v>0</v>
      </c>
      <c r="G166" s="319">
        <f t="shared" si="13"/>
        <v>0</v>
      </c>
      <c r="H166" s="319">
        <f t="shared" si="13"/>
        <v>0</v>
      </c>
      <c r="I166" s="319">
        <f t="shared" si="13"/>
        <v>0</v>
      </c>
      <c r="J166" s="319">
        <f t="shared" si="13"/>
        <v>0</v>
      </c>
      <c r="K166" s="319">
        <f t="shared" si="13"/>
        <v>0</v>
      </c>
      <c r="L166" s="319">
        <f t="shared" si="13"/>
        <v>0</v>
      </c>
      <c r="M166" s="319">
        <f t="shared" si="13"/>
        <v>0</v>
      </c>
      <c r="N166" s="319">
        <f t="shared" si="13"/>
        <v>0</v>
      </c>
      <c r="O166" s="319">
        <f t="shared" si="13"/>
        <v>0</v>
      </c>
      <c r="P166" s="319">
        <f t="shared" si="13"/>
        <v>0</v>
      </c>
      <c r="Q166" s="319">
        <f t="shared" si="13"/>
        <v>0</v>
      </c>
      <c r="R166" s="319">
        <f t="shared" si="13"/>
        <v>0</v>
      </c>
      <c r="S166" s="319">
        <f t="shared" si="13"/>
        <v>0</v>
      </c>
      <c r="T166" s="319">
        <f t="shared" si="13"/>
        <v>0</v>
      </c>
      <c r="U166" s="319">
        <f t="shared" si="13"/>
        <v>0</v>
      </c>
      <c r="V166" s="319">
        <f t="shared" si="13"/>
        <v>0</v>
      </c>
      <c r="W166" s="319">
        <f t="shared" si="13"/>
        <v>0</v>
      </c>
      <c r="DA166" s="140"/>
    </row>
    <row r="167" spans="1:105" ht="12" customHeight="1" x14ac:dyDescent="0.25">
      <c r="A167" s="203" t="s">
        <v>1000</v>
      </c>
      <c r="B167" s="271">
        <f t="shared" ref="B167:W167" si="14">IF(B$25=0,0,B$25/B$5)</f>
        <v>0.10130997973959044</v>
      </c>
      <c r="C167" s="271">
        <f t="shared" si="14"/>
        <v>0.1471786322984239</v>
      </c>
      <c r="D167" s="271">
        <f t="shared" si="14"/>
        <v>0.16828111714499933</v>
      </c>
      <c r="E167" s="271">
        <f t="shared" si="14"/>
        <v>0.1944256319733795</v>
      </c>
      <c r="F167" s="271">
        <f t="shared" si="14"/>
        <v>0.17297011245590047</v>
      </c>
      <c r="G167" s="271">
        <f t="shared" si="14"/>
        <v>0.16268752584376209</v>
      </c>
      <c r="H167" s="271">
        <f t="shared" si="14"/>
        <v>0.16807629022809678</v>
      </c>
      <c r="I167" s="271">
        <f t="shared" si="14"/>
        <v>0.16442126691995809</v>
      </c>
      <c r="J167" s="271">
        <f t="shared" si="14"/>
        <v>0.17594367540849359</v>
      </c>
      <c r="K167" s="271">
        <f t="shared" si="14"/>
        <v>0.15845596173323356</v>
      </c>
      <c r="L167" s="271">
        <f t="shared" si="14"/>
        <v>0.14748208191324788</v>
      </c>
      <c r="M167" s="271">
        <f t="shared" si="14"/>
        <v>0.24153266266174142</v>
      </c>
      <c r="N167" s="271">
        <f t="shared" si="14"/>
        <v>0.24489511588843818</v>
      </c>
      <c r="O167" s="271">
        <f t="shared" si="14"/>
        <v>0.26514308781683127</v>
      </c>
      <c r="P167" s="271">
        <f t="shared" si="14"/>
        <v>0.22457363575256745</v>
      </c>
      <c r="Q167" s="271">
        <f t="shared" si="14"/>
        <v>0.21728144172241604</v>
      </c>
      <c r="R167" s="271">
        <f t="shared" si="14"/>
        <v>0.2052642723416287</v>
      </c>
      <c r="S167" s="271">
        <f t="shared" si="14"/>
        <v>0.2114013865911876</v>
      </c>
      <c r="T167" s="271">
        <f t="shared" si="14"/>
        <v>0.22800905521971435</v>
      </c>
      <c r="U167" s="271">
        <f t="shared" si="14"/>
        <v>0.22611616847267627</v>
      </c>
      <c r="V167" s="271">
        <f t="shared" si="14"/>
        <v>0.19074335122159003</v>
      </c>
      <c r="W167" s="271">
        <f t="shared" si="14"/>
        <v>0.18413144121258038</v>
      </c>
      <c r="DA167" s="79"/>
    </row>
    <row r="168" spans="1:105" ht="12" customHeight="1" x14ac:dyDescent="0.25">
      <c r="A168" s="203" t="s">
        <v>1012</v>
      </c>
      <c r="B168" s="271">
        <f t="shared" ref="B168:W168" si="15">IF(B$36=0,0,B$36/B$5)</f>
        <v>5.5234838675358021E-2</v>
      </c>
      <c r="C168" s="271">
        <f t="shared" si="15"/>
        <v>8.1099470154208403E-2</v>
      </c>
      <c r="D168" s="271">
        <f t="shared" si="15"/>
        <v>9.3233291241082136E-2</v>
      </c>
      <c r="E168" s="271">
        <f t="shared" si="15"/>
        <v>0.10985009387041414</v>
      </c>
      <c r="F168" s="271">
        <f t="shared" si="15"/>
        <v>9.622245414975962E-2</v>
      </c>
      <c r="G168" s="271">
        <f t="shared" si="15"/>
        <v>9.0022829387119599E-2</v>
      </c>
      <c r="H168" s="271">
        <f t="shared" si="15"/>
        <v>8.9218844920642498E-2</v>
      </c>
      <c r="I168" s="271">
        <f t="shared" si="15"/>
        <v>9.0769089681211057E-2</v>
      </c>
      <c r="J168" s="271">
        <f t="shared" si="15"/>
        <v>9.4305885443676754E-2</v>
      </c>
      <c r="K168" s="271">
        <f t="shared" si="15"/>
        <v>7.9579661665244494E-2</v>
      </c>
      <c r="L168" s="271">
        <f t="shared" si="15"/>
        <v>6.8279630486044907E-2</v>
      </c>
      <c r="M168" s="271">
        <f t="shared" si="15"/>
        <v>0.1622085522157076</v>
      </c>
      <c r="N168" s="271">
        <f t="shared" si="15"/>
        <v>0.16512709792893585</v>
      </c>
      <c r="O168" s="271">
        <f t="shared" si="15"/>
        <v>0.18474667253932514</v>
      </c>
      <c r="P168" s="271">
        <f t="shared" si="15"/>
        <v>0.15464071264089282</v>
      </c>
      <c r="Q168" s="271">
        <f t="shared" si="15"/>
        <v>0.15766485660495716</v>
      </c>
      <c r="R168" s="271">
        <f t="shared" si="15"/>
        <v>0.15787559992944514</v>
      </c>
      <c r="S168" s="271">
        <f t="shared" si="15"/>
        <v>0.16746649675862899</v>
      </c>
      <c r="T168" s="271">
        <f t="shared" si="15"/>
        <v>0.17627052205090019</v>
      </c>
      <c r="U168" s="271">
        <f t="shared" si="15"/>
        <v>0.17813500874520766</v>
      </c>
      <c r="V168" s="271">
        <f t="shared" si="15"/>
        <v>0.15001194263870346</v>
      </c>
      <c r="W168" s="271">
        <f t="shared" si="15"/>
        <v>0.15441978974350642</v>
      </c>
      <c r="DA168" s="79"/>
    </row>
    <row r="169" spans="1:105" ht="12" customHeight="1" x14ac:dyDescent="0.25">
      <c r="A169" s="62" t="s">
        <v>1014</v>
      </c>
      <c r="B169" s="320">
        <f t="shared" ref="B169:W169" si="16">IF(B$37=0,0,B$37/B$5)</f>
        <v>5.5234838675358021E-2</v>
      </c>
      <c r="C169" s="320">
        <f t="shared" si="16"/>
        <v>8.1099470154208403E-2</v>
      </c>
      <c r="D169" s="320">
        <f t="shared" si="16"/>
        <v>9.3233291241082136E-2</v>
      </c>
      <c r="E169" s="320">
        <f t="shared" si="16"/>
        <v>0.10985009387041414</v>
      </c>
      <c r="F169" s="320">
        <f t="shared" si="16"/>
        <v>9.622245414975962E-2</v>
      </c>
      <c r="G169" s="320">
        <f t="shared" si="16"/>
        <v>9.0022829387119599E-2</v>
      </c>
      <c r="H169" s="320">
        <f t="shared" si="16"/>
        <v>8.9218844920642498E-2</v>
      </c>
      <c r="I169" s="320">
        <f t="shared" si="16"/>
        <v>9.0769089681211057E-2</v>
      </c>
      <c r="J169" s="320">
        <f t="shared" si="16"/>
        <v>9.4305885443676754E-2</v>
      </c>
      <c r="K169" s="320">
        <f t="shared" si="16"/>
        <v>7.9579661665244494E-2</v>
      </c>
      <c r="L169" s="320">
        <f t="shared" si="16"/>
        <v>6.8279630486044907E-2</v>
      </c>
      <c r="M169" s="320">
        <f t="shared" si="16"/>
        <v>0.1622085522157076</v>
      </c>
      <c r="N169" s="320">
        <f t="shared" si="16"/>
        <v>0.16512709792893585</v>
      </c>
      <c r="O169" s="320">
        <f t="shared" si="16"/>
        <v>0.18474667253932514</v>
      </c>
      <c r="P169" s="320">
        <f t="shared" si="16"/>
        <v>0.15464071264089282</v>
      </c>
      <c r="Q169" s="320">
        <f t="shared" si="16"/>
        <v>0.15766485660495716</v>
      </c>
      <c r="R169" s="320">
        <f t="shared" si="16"/>
        <v>0.15787559992944514</v>
      </c>
      <c r="S169" s="320">
        <f t="shared" si="16"/>
        <v>0.16746649675862899</v>
      </c>
      <c r="T169" s="320">
        <f t="shared" si="16"/>
        <v>0.17627052205090019</v>
      </c>
      <c r="U169" s="320">
        <f t="shared" si="16"/>
        <v>0.17813500874520766</v>
      </c>
      <c r="V169" s="320">
        <f t="shared" si="16"/>
        <v>0.15001194263870346</v>
      </c>
      <c r="W169" s="320">
        <f t="shared" si="16"/>
        <v>0.15441978974350642</v>
      </c>
      <c r="DA169" s="141"/>
    </row>
    <row r="170" spans="1:105" ht="12" customHeight="1" x14ac:dyDescent="0.25">
      <c r="A170" s="62" t="s">
        <v>1021</v>
      </c>
      <c r="B170" s="320">
        <f t="shared" ref="B170:W170" si="17">IF(B$43=0,0,B$43/B$5)</f>
        <v>0</v>
      </c>
      <c r="C170" s="320">
        <f t="shared" si="17"/>
        <v>0</v>
      </c>
      <c r="D170" s="320">
        <f t="shared" si="17"/>
        <v>0</v>
      </c>
      <c r="E170" s="320">
        <f t="shared" si="17"/>
        <v>0</v>
      </c>
      <c r="F170" s="320">
        <f t="shared" si="17"/>
        <v>0</v>
      </c>
      <c r="G170" s="320">
        <f t="shared" si="17"/>
        <v>0</v>
      </c>
      <c r="H170" s="320">
        <f t="shared" si="17"/>
        <v>0</v>
      </c>
      <c r="I170" s="320">
        <f t="shared" si="17"/>
        <v>0</v>
      </c>
      <c r="J170" s="320">
        <f t="shared" si="17"/>
        <v>0</v>
      </c>
      <c r="K170" s="320">
        <f t="shared" si="17"/>
        <v>0</v>
      </c>
      <c r="L170" s="320">
        <f t="shared" si="17"/>
        <v>0</v>
      </c>
      <c r="M170" s="320">
        <f t="shared" si="17"/>
        <v>0</v>
      </c>
      <c r="N170" s="320">
        <f t="shared" si="17"/>
        <v>0</v>
      </c>
      <c r="O170" s="320">
        <f t="shared" si="17"/>
        <v>0</v>
      </c>
      <c r="P170" s="320">
        <f t="shared" si="17"/>
        <v>0</v>
      </c>
      <c r="Q170" s="320">
        <f t="shared" si="17"/>
        <v>0</v>
      </c>
      <c r="R170" s="320">
        <f t="shared" si="17"/>
        <v>0</v>
      </c>
      <c r="S170" s="320">
        <f t="shared" si="17"/>
        <v>0</v>
      </c>
      <c r="T170" s="320">
        <f t="shared" si="17"/>
        <v>0</v>
      </c>
      <c r="U170" s="320">
        <f t="shared" si="17"/>
        <v>0</v>
      </c>
      <c r="V170" s="320">
        <f t="shared" si="17"/>
        <v>0</v>
      </c>
      <c r="W170" s="320">
        <f t="shared" si="17"/>
        <v>0</v>
      </c>
      <c r="DA170" s="141"/>
    </row>
    <row r="171" spans="1:105" ht="12" customHeight="1" x14ac:dyDescent="0.25">
      <c r="A171" s="203" t="s">
        <v>1023</v>
      </c>
      <c r="B171" s="271">
        <f t="shared" ref="B171:W171" si="18">IF(B$44=0,0,B$44/B$5)</f>
        <v>6.3148439376315519E-3</v>
      </c>
      <c r="C171" s="271">
        <f t="shared" si="18"/>
        <v>9.7923707667546787E-3</v>
      </c>
      <c r="D171" s="271">
        <f t="shared" si="18"/>
        <v>1.0507131940269868E-2</v>
      </c>
      <c r="E171" s="271">
        <f t="shared" si="18"/>
        <v>1.3473523373787558E-2</v>
      </c>
      <c r="F171" s="271">
        <f t="shared" si="18"/>
        <v>1.0527270129808648E-2</v>
      </c>
      <c r="G171" s="271">
        <f t="shared" si="18"/>
        <v>9.2906477219453706E-3</v>
      </c>
      <c r="H171" s="271">
        <f t="shared" si="18"/>
        <v>7.9372815558706091E-3</v>
      </c>
      <c r="I171" s="271">
        <f t="shared" si="18"/>
        <v>8.3215225601351132E-3</v>
      </c>
      <c r="J171" s="271">
        <f t="shared" si="18"/>
        <v>8.3574699540682872E-3</v>
      </c>
      <c r="K171" s="271">
        <f t="shared" si="18"/>
        <v>6.7429247796348376E-3</v>
      </c>
      <c r="L171" s="271">
        <f t="shared" si="18"/>
        <v>5.1444954735521929E-3</v>
      </c>
      <c r="M171" s="271">
        <f t="shared" si="18"/>
        <v>2.1718887191241432E-2</v>
      </c>
      <c r="N171" s="271">
        <f t="shared" si="18"/>
        <v>2.2068961429758525E-2</v>
      </c>
      <c r="O171" s="271">
        <f t="shared" si="18"/>
        <v>2.3713425654388283E-2</v>
      </c>
      <c r="P171" s="271">
        <f t="shared" si="18"/>
        <v>1.9492041479372949E-2</v>
      </c>
      <c r="Q171" s="271">
        <f t="shared" si="18"/>
        <v>1.9288878166618121E-2</v>
      </c>
      <c r="R171" s="271">
        <f t="shared" si="18"/>
        <v>1.936599150539094E-2</v>
      </c>
      <c r="S171" s="271">
        <f t="shared" si="18"/>
        <v>1.9453637041010365E-2</v>
      </c>
      <c r="T171" s="271">
        <f t="shared" si="18"/>
        <v>2.080445173143294E-2</v>
      </c>
      <c r="U171" s="271">
        <f t="shared" si="18"/>
        <v>2.1366258094642262E-2</v>
      </c>
      <c r="V171" s="271">
        <f t="shared" si="18"/>
        <v>1.8094874136400315E-2</v>
      </c>
      <c r="W171" s="271">
        <f t="shared" si="18"/>
        <v>1.7670864115724518E-2</v>
      </c>
      <c r="DA171" s="79"/>
    </row>
    <row r="172" spans="1:105" ht="12" customHeight="1" x14ac:dyDescent="0.25">
      <c r="A172" s="62" t="s">
        <v>1135</v>
      </c>
      <c r="B172" s="320">
        <f t="shared" ref="B172:W172" si="19">IF(B$45=0,0,B$45/B$5)</f>
        <v>3.7845590111951202E-3</v>
      </c>
      <c r="C172" s="320">
        <f t="shared" si="19"/>
        <v>6.1164853726852295E-3</v>
      </c>
      <c r="D172" s="320">
        <f t="shared" si="19"/>
        <v>6.3041977850133027E-3</v>
      </c>
      <c r="E172" s="320">
        <f t="shared" si="19"/>
        <v>8.6176123652211226E-3</v>
      </c>
      <c r="F172" s="320">
        <f t="shared" si="19"/>
        <v>6.2072251609303535E-3</v>
      </c>
      <c r="G172" s="320">
        <f t="shared" si="19"/>
        <v>5.2274172739696359E-3</v>
      </c>
      <c r="H172" s="320">
        <f t="shared" si="19"/>
        <v>3.7394630907138632E-3</v>
      </c>
      <c r="I172" s="320">
        <f t="shared" si="19"/>
        <v>4.2149907619595407E-3</v>
      </c>
      <c r="J172" s="320">
        <f t="shared" si="19"/>
        <v>3.9631582492169323E-3</v>
      </c>
      <c r="K172" s="320">
        <f t="shared" si="19"/>
        <v>2.7853804931966077E-3</v>
      </c>
      <c r="L172" s="320">
        <f t="shared" si="19"/>
        <v>1.4610312211284556E-3</v>
      </c>
      <c r="M172" s="320">
        <f t="shared" si="19"/>
        <v>1.5686446387818458E-2</v>
      </c>
      <c r="N172" s="320">
        <f t="shared" si="19"/>
        <v>1.5952541094040436E-2</v>
      </c>
      <c r="O172" s="320">
        <f t="shared" si="19"/>
        <v>1.7091298592708824E-2</v>
      </c>
      <c r="P172" s="320">
        <f t="shared" si="19"/>
        <v>1.3883163786569609E-2</v>
      </c>
      <c r="Q172" s="320">
        <f t="shared" si="19"/>
        <v>1.386212792742369E-2</v>
      </c>
      <c r="R172" s="320">
        <f t="shared" si="19"/>
        <v>1.423937815913438E-2</v>
      </c>
      <c r="S172" s="320">
        <f t="shared" si="19"/>
        <v>1.4173745136043279E-2</v>
      </c>
      <c r="T172" s="320">
        <f t="shared" si="19"/>
        <v>1.5109772125372367E-2</v>
      </c>
      <c r="U172" s="320">
        <f t="shared" si="19"/>
        <v>1.5718854609017136E-2</v>
      </c>
      <c r="V172" s="320">
        <f t="shared" si="19"/>
        <v>1.3330930567814711E-2</v>
      </c>
      <c r="W172" s="320">
        <f t="shared" si="19"/>
        <v>1.3072057449483131E-2</v>
      </c>
      <c r="DA172" s="141"/>
    </row>
    <row r="173" spans="1:105" ht="12" customHeight="1" x14ac:dyDescent="0.25">
      <c r="A173" s="62" t="s">
        <v>1026</v>
      </c>
      <c r="B173" s="320">
        <f t="shared" ref="B173:W173" si="20">IF(B$46=0,0,B$46/B$5)</f>
        <v>2.5302849264364322E-3</v>
      </c>
      <c r="C173" s="320">
        <f t="shared" si="20"/>
        <v>3.6758853940694492E-3</v>
      </c>
      <c r="D173" s="320">
        <f t="shared" si="20"/>
        <v>4.2029341552565656E-3</v>
      </c>
      <c r="E173" s="320">
        <f t="shared" si="20"/>
        <v>4.855911008566435E-3</v>
      </c>
      <c r="F173" s="320">
        <f t="shared" si="20"/>
        <v>4.3200449688782947E-3</v>
      </c>
      <c r="G173" s="320">
        <f t="shared" si="20"/>
        <v>4.0632304479757348E-3</v>
      </c>
      <c r="H173" s="320">
        <f t="shared" si="20"/>
        <v>4.1978184651567463E-3</v>
      </c>
      <c r="I173" s="320">
        <f t="shared" si="20"/>
        <v>4.1065317981755726E-3</v>
      </c>
      <c r="J173" s="320">
        <f t="shared" si="20"/>
        <v>4.3943117048513549E-3</v>
      </c>
      <c r="K173" s="320">
        <f t="shared" si="20"/>
        <v>3.9575442864382302E-3</v>
      </c>
      <c r="L173" s="320">
        <f t="shared" si="20"/>
        <v>3.6834642524237373E-3</v>
      </c>
      <c r="M173" s="320">
        <f t="shared" si="20"/>
        <v>6.0324408034229757E-3</v>
      </c>
      <c r="N173" s="320">
        <f t="shared" si="20"/>
        <v>6.1164203357180896E-3</v>
      </c>
      <c r="O173" s="320">
        <f t="shared" si="20"/>
        <v>6.6221270616794595E-3</v>
      </c>
      <c r="P173" s="320">
        <f t="shared" si="20"/>
        <v>5.6088776928033416E-3</v>
      </c>
      <c r="Q173" s="320">
        <f t="shared" si="20"/>
        <v>5.4267502391944318E-3</v>
      </c>
      <c r="R173" s="320">
        <f t="shared" si="20"/>
        <v>5.1266133462565585E-3</v>
      </c>
      <c r="S173" s="320">
        <f t="shared" si="20"/>
        <v>5.2798919049670866E-3</v>
      </c>
      <c r="T173" s="320">
        <f t="shared" si="20"/>
        <v>5.6946796060605718E-3</v>
      </c>
      <c r="U173" s="320">
        <f t="shared" si="20"/>
        <v>5.6474034856251239E-3</v>
      </c>
      <c r="V173" s="320">
        <f t="shared" si="20"/>
        <v>4.7639435685856036E-3</v>
      </c>
      <c r="W173" s="320">
        <f t="shared" si="20"/>
        <v>4.598806666241388E-3</v>
      </c>
      <c r="DA173" s="141"/>
    </row>
    <row r="174" spans="1:105" ht="12" customHeight="1" x14ac:dyDescent="0.25">
      <c r="A174" s="62" t="s">
        <v>1038</v>
      </c>
      <c r="B174" s="320">
        <f t="shared" ref="B174:W174" si="21">IF(B$57=0,0,B$57/B$5)</f>
        <v>0</v>
      </c>
      <c r="C174" s="320">
        <f t="shared" si="21"/>
        <v>0</v>
      </c>
      <c r="D174" s="320">
        <f t="shared" si="21"/>
        <v>0</v>
      </c>
      <c r="E174" s="320">
        <f t="shared" si="21"/>
        <v>0</v>
      </c>
      <c r="F174" s="320">
        <f t="shared" si="21"/>
        <v>0</v>
      </c>
      <c r="G174" s="320">
        <f t="shared" si="21"/>
        <v>0</v>
      </c>
      <c r="H174" s="320">
        <f t="shared" si="21"/>
        <v>0</v>
      </c>
      <c r="I174" s="320">
        <f t="shared" si="21"/>
        <v>0</v>
      </c>
      <c r="J174" s="320">
        <f t="shared" si="21"/>
        <v>0</v>
      </c>
      <c r="K174" s="320">
        <f t="shared" si="21"/>
        <v>0</v>
      </c>
      <c r="L174" s="320">
        <f t="shared" si="21"/>
        <v>0</v>
      </c>
      <c r="M174" s="320">
        <f t="shared" si="21"/>
        <v>0</v>
      </c>
      <c r="N174" s="320">
        <f t="shared" si="21"/>
        <v>0</v>
      </c>
      <c r="O174" s="320">
        <f t="shared" si="21"/>
        <v>0</v>
      </c>
      <c r="P174" s="320">
        <f t="shared" si="21"/>
        <v>0</v>
      </c>
      <c r="Q174" s="320">
        <f t="shared" si="21"/>
        <v>0</v>
      </c>
      <c r="R174" s="320">
        <f t="shared" si="21"/>
        <v>0</v>
      </c>
      <c r="S174" s="320">
        <f t="shared" si="21"/>
        <v>0</v>
      </c>
      <c r="T174" s="320">
        <f t="shared" si="21"/>
        <v>0</v>
      </c>
      <c r="U174" s="320">
        <f t="shared" si="21"/>
        <v>0</v>
      </c>
      <c r="V174" s="320">
        <f t="shared" si="21"/>
        <v>0</v>
      </c>
      <c r="W174" s="320">
        <f t="shared" si="21"/>
        <v>0</v>
      </c>
      <c r="DA174" s="141"/>
    </row>
    <row r="175" spans="1:105" ht="12" customHeight="1" x14ac:dyDescent="0.25">
      <c r="A175" s="203" t="s">
        <v>1040</v>
      </c>
      <c r="B175" s="271">
        <f t="shared" ref="B175:W175" si="22">IF(B$58=0,0,B$58/B$5)</f>
        <v>0</v>
      </c>
      <c r="C175" s="271">
        <f t="shared" si="22"/>
        <v>0</v>
      </c>
      <c r="D175" s="271">
        <f t="shared" si="22"/>
        <v>0</v>
      </c>
      <c r="E175" s="271">
        <f t="shared" si="22"/>
        <v>0</v>
      </c>
      <c r="F175" s="271">
        <f t="shared" si="22"/>
        <v>0</v>
      </c>
      <c r="G175" s="271">
        <f t="shared" si="22"/>
        <v>0</v>
      </c>
      <c r="H175" s="271">
        <f t="shared" si="22"/>
        <v>0</v>
      </c>
      <c r="I175" s="271">
        <f t="shared" si="22"/>
        <v>0</v>
      </c>
      <c r="J175" s="271">
        <f t="shared" si="22"/>
        <v>0</v>
      </c>
      <c r="K175" s="271">
        <f t="shared" si="22"/>
        <v>0</v>
      </c>
      <c r="L175" s="271">
        <f t="shared" si="22"/>
        <v>0</v>
      </c>
      <c r="M175" s="271">
        <f t="shared" si="22"/>
        <v>0</v>
      </c>
      <c r="N175" s="271">
        <f t="shared" si="22"/>
        <v>0</v>
      </c>
      <c r="O175" s="271">
        <f t="shared" si="22"/>
        <v>0</v>
      </c>
      <c r="P175" s="271">
        <f t="shared" si="22"/>
        <v>0</v>
      </c>
      <c r="Q175" s="271">
        <f t="shared" si="22"/>
        <v>0</v>
      </c>
      <c r="R175" s="271">
        <f t="shared" si="22"/>
        <v>0</v>
      </c>
      <c r="S175" s="271">
        <f t="shared" si="22"/>
        <v>0</v>
      </c>
      <c r="T175" s="271">
        <f t="shared" si="22"/>
        <v>0</v>
      </c>
      <c r="U175" s="271">
        <f t="shared" si="22"/>
        <v>0</v>
      </c>
      <c r="V175" s="271">
        <f t="shared" si="22"/>
        <v>0</v>
      </c>
      <c r="W175" s="271">
        <f t="shared" si="22"/>
        <v>0</v>
      </c>
      <c r="DA175" s="79"/>
    </row>
    <row r="176" spans="1:105" ht="12" customHeight="1" x14ac:dyDescent="0.25">
      <c r="A176" s="100" t="s">
        <v>106</v>
      </c>
      <c r="B176" s="312">
        <f t="shared" ref="B176:W176" si="23">IF(B$59=0,0,B$59/B$5)</f>
        <v>0.833193275114674</v>
      </c>
      <c r="C176" s="312">
        <f t="shared" si="23"/>
        <v>0.75555040832184406</v>
      </c>
      <c r="D176" s="312">
        <f t="shared" si="23"/>
        <v>0.72140356870150635</v>
      </c>
      <c r="E176" s="312">
        <f t="shared" si="23"/>
        <v>0.67326311053480337</v>
      </c>
      <c r="F176" s="312">
        <f t="shared" si="23"/>
        <v>0.71380640878149848</v>
      </c>
      <c r="G176" s="312">
        <f t="shared" si="23"/>
        <v>0.73254712199275307</v>
      </c>
      <c r="H176" s="312">
        <f t="shared" si="23"/>
        <v>0.73086755303710049</v>
      </c>
      <c r="I176" s="312">
        <f t="shared" si="23"/>
        <v>0.73209214443479032</v>
      </c>
      <c r="J176" s="312">
        <f t="shared" si="23"/>
        <v>0.71725963862854769</v>
      </c>
      <c r="K176" s="312">
        <f t="shared" si="23"/>
        <v>0.75231647109583244</v>
      </c>
      <c r="L176" s="312">
        <f t="shared" si="23"/>
        <v>0.77757002632642913</v>
      </c>
      <c r="M176" s="312">
        <f t="shared" si="23"/>
        <v>0.55813922229872825</v>
      </c>
      <c r="N176" s="312">
        <f t="shared" si="23"/>
        <v>0.55123379345531798</v>
      </c>
      <c r="O176" s="312">
        <f t="shared" si="23"/>
        <v>0.50852643342871962</v>
      </c>
      <c r="P176" s="312">
        <f t="shared" si="23"/>
        <v>0.58681819124746226</v>
      </c>
      <c r="Q176" s="312">
        <f t="shared" si="23"/>
        <v>0.59128616029672565</v>
      </c>
      <c r="R176" s="312">
        <f t="shared" si="23"/>
        <v>0.60263182774898483</v>
      </c>
      <c r="S176" s="312">
        <f t="shared" si="23"/>
        <v>0.58684544165005803</v>
      </c>
      <c r="T176" s="312">
        <f t="shared" si="23"/>
        <v>0.55911690905509925</v>
      </c>
      <c r="U176" s="312">
        <f t="shared" si="23"/>
        <v>0.55795203650880376</v>
      </c>
      <c r="V176" s="312">
        <f t="shared" si="23"/>
        <v>0.62719130472081452</v>
      </c>
      <c r="W176" s="312">
        <f t="shared" si="23"/>
        <v>0.63009194628788445</v>
      </c>
      <c r="DA176" s="127"/>
    </row>
    <row r="177" spans="1:105" ht="12" customHeight="1" x14ac:dyDescent="0.25">
      <c r="A177" s="201"/>
      <c r="B177" s="201"/>
      <c r="C177" s="201"/>
      <c r="D177" s="201"/>
      <c r="E177" s="201"/>
      <c r="F177" s="201"/>
      <c r="G177" s="201"/>
      <c r="H177" s="201"/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201"/>
      <c r="W177" s="201"/>
      <c r="DA177" s="173"/>
    </row>
    <row r="178" spans="1:105" ht="12" customHeight="1" x14ac:dyDescent="0.25">
      <c r="A178" s="35" t="s">
        <v>47</v>
      </c>
      <c r="B178" s="234">
        <f t="shared" ref="B178:W178" si="24">SUM(B$179:B$183,B$185:B$186,B$188:B$189,B$191:B$194,B195)</f>
        <v>0.99999999999999989</v>
      </c>
      <c r="C178" s="234">
        <f t="shared" si="24"/>
        <v>1</v>
      </c>
      <c r="D178" s="234">
        <f t="shared" si="24"/>
        <v>1</v>
      </c>
      <c r="E178" s="234">
        <f t="shared" si="24"/>
        <v>1</v>
      </c>
      <c r="F178" s="234">
        <f t="shared" si="24"/>
        <v>0.99999999999999989</v>
      </c>
      <c r="G178" s="234">
        <f t="shared" si="24"/>
        <v>1</v>
      </c>
      <c r="H178" s="234">
        <f t="shared" si="24"/>
        <v>1.0000000000000002</v>
      </c>
      <c r="I178" s="234">
        <f t="shared" si="24"/>
        <v>1</v>
      </c>
      <c r="J178" s="234">
        <f t="shared" si="24"/>
        <v>1.0000000000000002</v>
      </c>
      <c r="K178" s="234">
        <f t="shared" si="24"/>
        <v>1</v>
      </c>
      <c r="L178" s="234">
        <f t="shared" si="24"/>
        <v>1.0000000000000002</v>
      </c>
      <c r="M178" s="234">
        <f t="shared" si="24"/>
        <v>0.99999999999999989</v>
      </c>
      <c r="N178" s="234">
        <f t="shared" si="24"/>
        <v>1</v>
      </c>
      <c r="O178" s="234">
        <f t="shared" si="24"/>
        <v>1</v>
      </c>
      <c r="P178" s="234">
        <f t="shared" si="24"/>
        <v>1</v>
      </c>
      <c r="Q178" s="234">
        <f t="shared" si="24"/>
        <v>1.0000000000000002</v>
      </c>
      <c r="R178" s="234">
        <f t="shared" si="24"/>
        <v>1</v>
      </c>
      <c r="S178" s="234">
        <f t="shared" si="24"/>
        <v>0.99999999999999989</v>
      </c>
      <c r="T178" s="234">
        <f t="shared" si="24"/>
        <v>1.0000000000000002</v>
      </c>
      <c r="U178" s="234">
        <f t="shared" si="24"/>
        <v>0.99999999999999989</v>
      </c>
      <c r="V178" s="234">
        <f t="shared" si="24"/>
        <v>0.99999999999999989</v>
      </c>
      <c r="W178" s="234">
        <f t="shared" si="24"/>
        <v>0.99999999999999989</v>
      </c>
      <c r="DA178" s="95"/>
    </row>
    <row r="179" spans="1:105" ht="12" customHeight="1" x14ac:dyDescent="0.25">
      <c r="A179" s="55" t="s">
        <v>92</v>
      </c>
      <c r="B179" s="268">
        <f t="shared" ref="B179:W179" si="25">IF(B$62=0,0,B$62/B$61)</f>
        <v>0</v>
      </c>
      <c r="C179" s="268">
        <f t="shared" si="25"/>
        <v>0</v>
      </c>
      <c r="D179" s="268">
        <f t="shared" si="25"/>
        <v>0</v>
      </c>
      <c r="E179" s="268">
        <f t="shared" si="25"/>
        <v>0</v>
      </c>
      <c r="F179" s="268">
        <f t="shared" si="25"/>
        <v>0</v>
      </c>
      <c r="G179" s="268">
        <f t="shared" si="25"/>
        <v>0</v>
      </c>
      <c r="H179" s="268">
        <f t="shared" si="25"/>
        <v>0</v>
      </c>
      <c r="I179" s="268">
        <f t="shared" si="25"/>
        <v>0</v>
      </c>
      <c r="J179" s="268">
        <f t="shared" si="25"/>
        <v>0</v>
      </c>
      <c r="K179" s="268">
        <f t="shared" si="25"/>
        <v>0</v>
      </c>
      <c r="L179" s="268">
        <f t="shared" si="25"/>
        <v>0</v>
      </c>
      <c r="M179" s="268">
        <f t="shared" si="25"/>
        <v>0</v>
      </c>
      <c r="N179" s="268">
        <f t="shared" si="25"/>
        <v>0</v>
      </c>
      <c r="O179" s="268">
        <f t="shared" si="25"/>
        <v>0</v>
      </c>
      <c r="P179" s="268">
        <f t="shared" si="25"/>
        <v>0</v>
      </c>
      <c r="Q179" s="268">
        <f t="shared" si="25"/>
        <v>0</v>
      </c>
      <c r="R179" s="268">
        <f t="shared" si="25"/>
        <v>0</v>
      </c>
      <c r="S179" s="268">
        <f t="shared" si="25"/>
        <v>0</v>
      </c>
      <c r="T179" s="268">
        <f t="shared" si="25"/>
        <v>0</v>
      </c>
      <c r="U179" s="268">
        <f t="shared" si="25"/>
        <v>0</v>
      </c>
      <c r="V179" s="268">
        <f t="shared" si="25"/>
        <v>0</v>
      </c>
      <c r="W179" s="268">
        <f t="shared" si="25"/>
        <v>0</v>
      </c>
      <c r="DA179" s="76"/>
    </row>
    <row r="180" spans="1:105" ht="12" customHeight="1" x14ac:dyDescent="0.25">
      <c r="A180" s="202" t="s">
        <v>93</v>
      </c>
      <c r="B180" s="269">
        <f t="shared" ref="B180:W180" si="26">IF(B$63=0,0,B$63/B$61)</f>
        <v>0</v>
      </c>
      <c r="C180" s="269">
        <f t="shared" si="26"/>
        <v>0</v>
      </c>
      <c r="D180" s="269">
        <f t="shared" si="26"/>
        <v>0</v>
      </c>
      <c r="E180" s="269">
        <f t="shared" si="26"/>
        <v>0</v>
      </c>
      <c r="F180" s="269">
        <f t="shared" si="26"/>
        <v>0</v>
      </c>
      <c r="G180" s="269">
        <f t="shared" si="26"/>
        <v>0</v>
      </c>
      <c r="H180" s="269">
        <f t="shared" si="26"/>
        <v>0</v>
      </c>
      <c r="I180" s="269">
        <f t="shared" si="26"/>
        <v>0</v>
      </c>
      <c r="J180" s="269">
        <f t="shared" si="26"/>
        <v>0</v>
      </c>
      <c r="K180" s="269">
        <f t="shared" si="26"/>
        <v>0</v>
      </c>
      <c r="L180" s="269">
        <f t="shared" si="26"/>
        <v>0</v>
      </c>
      <c r="M180" s="269">
        <f t="shared" si="26"/>
        <v>0</v>
      </c>
      <c r="N180" s="269">
        <f t="shared" si="26"/>
        <v>0</v>
      </c>
      <c r="O180" s="269">
        <f t="shared" si="26"/>
        <v>0</v>
      </c>
      <c r="P180" s="269">
        <f t="shared" si="26"/>
        <v>0</v>
      </c>
      <c r="Q180" s="269">
        <f t="shared" si="26"/>
        <v>0</v>
      </c>
      <c r="R180" s="269">
        <f t="shared" si="26"/>
        <v>0</v>
      </c>
      <c r="S180" s="269">
        <f t="shared" si="26"/>
        <v>0</v>
      </c>
      <c r="T180" s="269">
        <f t="shared" si="26"/>
        <v>0</v>
      </c>
      <c r="U180" s="269">
        <f t="shared" si="26"/>
        <v>0</v>
      </c>
      <c r="V180" s="269">
        <f t="shared" si="26"/>
        <v>0</v>
      </c>
      <c r="W180" s="269">
        <f t="shared" si="26"/>
        <v>0</v>
      </c>
      <c r="DA180" s="77"/>
    </row>
    <row r="181" spans="1:105" ht="12" customHeight="1" x14ac:dyDescent="0.25">
      <c r="A181" s="202" t="s">
        <v>94</v>
      </c>
      <c r="B181" s="269">
        <f t="shared" ref="B181:W181" si="27">IF(B$64=0,0,B$64/B$61)</f>
        <v>0</v>
      </c>
      <c r="C181" s="269">
        <f t="shared" si="27"/>
        <v>0</v>
      </c>
      <c r="D181" s="269">
        <f t="shared" si="27"/>
        <v>0</v>
      </c>
      <c r="E181" s="269">
        <f t="shared" si="27"/>
        <v>0</v>
      </c>
      <c r="F181" s="269">
        <f t="shared" si="27"/>
        <v>0</v>
      </c>
      <c r="G181" s="269">
        <f t="shared" si="27"/>
        <v>0</v>
      </c>
      <c r="H181" s="269">
        <f t="shared" si="27"/>
        <v>0</v>
      </c>
      <c r="I181" s="269">
        <f t="shared" si="27"/>
        <v>0</v>
      </c>
      <c r="J181" s="269">
        <f t="shared" si="27"/>
        <v>0</v>
      </c>
      <c r="K181" s="269">
        <f t="shared" si="27"/>
        <v>0</v>
      </c>
      <c r="L181" s="269">
        <f t="shared" si="27"/>
        <v>0</v>
      </c>
      <c r="M181" s="269">
        <f t="shared" si="27"/>
        <v>0</v>
      </c>
      <c r="N181" s="269">
        <f t="shared" si="27"/>
        <v>0</v>
      </c>
      <c r="O181" s="269">
        <f t="shared" si="27"/>
        <v>0</v>
      </c>
      <c r="P181" s="269">
        <f t="shared" si="27"/>
        <v>0</v>
      </c>
      <c r="Q181" s="269">
        <f t="shared" si="27"/>
        <v>0</v>
      </c>
      <c r="R181" s="269">
        <f t="shared" si="27"/>
        <v>0</v>
      </c>
      <c r="S181" s="269">
        <f t="shared" si="27"/>
        <v>0</v>
      </c>
      <c r="T181" s="269">
        <f t="shared" si="27"/>
        <v>0</v>
      </c>
      <c r="U181" s="269">
        <f t="shared" si="27"/>
        <v>0</v>
      </c>
      <c r="V181" s="269">
        <f t="shared" si="27"/>
        <v>0</v>
      </c>
      <c r="W181" s="269">
        <f t="shared" si="27"/>
        <v>0</v>
      </c>
      <c r="DA181" s="77"/>
    </row>
    <row r="182" spans="1:105" ht="12" customHeight="1" x14ac:dyDescent="0.25">
      <c r="A182" s="202" t="s">
        <v>95</v>
      </c>
      <c r="B182" s="269">
        <f t="shared" ref="B182:W182" si="28">IF(B$65=0,0,B$65/B$61)</f>
        <v>0</v>
      </c>
      <c r="C182" s="269">
        <f t="shared" si="28"/>
        <v>0</v>
      </c>
      <c r="D182" s="269">
        <f t="shared" si="28"/>
        <v>0</v>
      </c>
      <c r="E182" s="269">
        <f t="shared" si="28"/>
        <v>0</v>
      </c>
      <c r="F182" s="269">
        <f t="shared" si="28"/>
        <v>0</v>
      </c>
      <c r="G182" s="269">
        <f t="shared" si="28"/>
        <v>0</v>
      </c>
      <c r="H182" s="269">
        <f t="shared" si="28"/>
        <v>0</v>
      </c>
      <c r="I182" s="269">
        <f t="shared" si="28"/>
        <v>0</v>
      </c>
      <c r="J182" s="269">
        <f t="shared" si="28"/>
        <v>0</v>
      </c>
      <c r="K182" s="269">
        <f t="shared" si="28"/>
        <v>0</v>
      </c>
      <c r="L182" s="269">
        <f t="shared" si="28"/>
        <v>0</v>
      </c>
      <c r="M182" s="269">
        <f t="shared" si="28"/>
        <v>0</v>
      </c>
      <c r="N182" s="269">
        <f t="shared" si="28"/>
        <v>0</v>
      </c>
      <c r="O182" s="269">
        <f t="shared" si="28"/>
        <v>0</v>
      </c>
      <c r="P182" s="269">
        <f t="shared" si="28"/>
        <v>0</v>
      </c>
      <c r="Q182" s="269">
        <f t="shared" si="28"/>
        <v>0</v>
      </c>
      <c r="R182" s="269">
        <f t="shared" si="28"/>
        <v>0</v>
      </c>
      <c r="S182" s="269">
        <f t="shared" si="28"/>
        <v>0</v>
      </c>
      <c r="T182" s="269">
        <f t="shared" si="28"/>
        <v>0</v>
      </c>
      <c r="U182" s="269">
        <f t="shared" si="28"/>
        <v>0</v>
      </c>
      <c r="V182" s="269">
        <f t="shared" si="28"/>
        <v>0</v>
      </c>
      <c r="W182" s="269">
        <f t="shared" si="28"/>
        <v>0</v>
      </c>
      <c r="DA182" s="77"/>
    </row>
    <row r="183" spans="1:105" ht="12" customHeight="1" x14ac:dyDescent="0.25">
      <c r="A183" s="56" t="s">
        <v>96</v>
      </c>
      <c r="B183" s="270">
        <f t="shared" ref="B183:W183" si="29">IF(B$66=0,0,B$66/B$61)</f>
        <v>2.6697268199008688E-2</v>
      </c>
      <c r="C183" s="270">
        <f t="shared" si="29"/>
        <v>2.9420070796284468E-2</v>
      </c>
      <c r="D183" s="270">
        <f t="shared" si="29"/>
        <v>2.6635564472680444E-2</v>
      </c>
      <c r="E183" s="270">
        <f t="shared" si="29"/>
        <v>3.1008461923604905E-2</v>
      </c>
      <c r="F183" s="270">
        <f t="shared" si="29"/>
        <v>2.5541629449833202E-2</v>
      </c>
      <c r="G183" s="270">
        <f t="shared" si="29"/>
        <v>2.303534105398005E-2</v>
      </c>
      <c r="H183" s="270">
        <f t="shared" si="29"/>
        <v>1.6401147951047926E-2</v>
      </c>
      <c r="I183" s="270">
        <f t="shared" si="29"/>
        <v>1.8571046429742125E-2</v>
      </c>
      <c r="J183" s="270">
        <f t="shared" si="29"/>
        <v>1.654790971973431E-2</v>
      </c>
      <c r="K183" s="270">
        <f t="shared" si="29"/>
        <v>1.3275126973252921E-2</v>
      </c>
      <c r="L183" s="270">
        <f t="shared" si="29"/>
        <v>7.7570006318421897E-3</v>
      </c>
      <c r="M183" s="270">
        <f t="shared" si="29"/>
        <v>4.1819003506731039E-2</v>
      </c>
      <c r="N183" s="270">
        <f t="shared" si="29"/>
        <v>4.1866768836075936E-2</v>
      </c>
      <c r="O183" s="270">
        <f t="shared" si="29"/>
        <v>4.1008603259479824E-2</v>
      </c>
      <c r="P183" s="270">
        <f t="shared" si="29"/>
        <v>3.9523411583528519E-2</v>
      </c>
      <c r="Q183" s="270">
        <f t="shared" si="29"/>
        <v>3.9999745485956514E-2</v>
      </c>
      <c r="R183" s="270">
        <f t="shared" si="29"/>
        <v>4.2245948820046786E-2</v>
      </c>
      <c r="S183" s="270">
        <f t="shared" si="29"/>
        <v>4.0601727299228355E-2</v>
      </c>
      <c r="T183" s="270">
        <f t="shared" si="29"/>
        <v>4.0507186900431265E-2</v>
      </c>
      <c r="U183" s="270">
        <f t="shared" si="29"/>
        <v>4.2007686310034341E-2</v>
      </c>
      <c r="V183" s="270">
        <f t="shared" si="29"/>
        <v>4.2310103241159074E-2</v>
      </c>
      <c r="W183" s="270">
        <f t="shared" si="29"/>
        <v>4.1870525757733097E-2</v>
      </c>
      <c r="DA183" s="78"/>
    </row>
    <row r="184" spans="1:105" ht="12" customHeight="1" x14ac:dyDescent="0.25">
      <c r="A184" s="203" t="s">
        <v>1053</v>
      </c>
      <c r="B184" s="271">
        <f t="shared" ref="B184:W184" si="30">IF(B$72=0,0,B$72/B$61)</f>
        <v>0.62184957087146953</v>
      </c>
      <c r="C184" s="271">
        <f t="shared" si="30"/>
        <v>0.61598211448092588</v>
      </c>
      <c r="D184" s="271">
        <f t="shared" si="30"/>
        <v>0.61865571450387735</v>
      </c>
      <c r="E184" s="271">
        <f t="shared" si="30"/>
        <v>0.60873511780880973</v>
      </c>
      <c r="F184" s="271">
        <f t="shared" si="30"/>
        <v>0.61930378737963943</v>
      </c>
      <c r="G184" s="271">
        <f t="shared" si="30"/>
        <v>0.62379702604070708</v>
      </c>
      <c r="H184" s="271">
        <f t="shared" si="30"/>
        <v>0.64143553607903692</v>
      </c>
      <c r="I184" s="271">
        <f t="shared" si="30"/>
        <v>0.63034644288512975</v>
      </c>
      <c r="J184" s="271">
        <f t="shared" si="30"/>
        <v>0.63922971648261695</v>
      </c>
      <c r="K184" s="271">
        <f t="shared" si="30"/>
        <v>0.65711942436837167</v>
      </c>
      <c r="L184" s="271">
        <f t="shared" si="30"/>
        <v>0.68132630598365485</v>
      </c>
      <c r="M184" s="271">
        <f t="shared" si="30"/>
        <v>0.55889226953520199</v>
      </c>
      <c r="N184" s="271">
        <f t="shared" si="30"/>
        <v>0.55798587282351675</v>
      </c>
      <c r="O184" s="271">
        <f t="shared" si="30"/>
        <v>0.55215597879104561</v>
      </c>
      <c r="P184" s="271">
        <f t="shared" si="30"/>
        <v>0.5564451329808614</v>
      </c>
      <c r="Q184" s="271">
        <f t="shared" si="30"/>
        <v>0.54474303882655917</v>
      </c>
      <c r="R184" s="271">
        <f t="shared" si="30"/>
        <v>0.52948352865849202</v>
      </c>
      <c r="S184" s="271">
        <f t="shared" si="30"/>
        <v>0.52512479660029865</v>
      </c>
      <c r="T184" s="271">
        <f t="shared" si="30"/>
        <v>0.53050950568674782</v>
      </c>
      <c r="U184" s="271">
        <f t="shared" si="30"/>
        <v>0.52462520071847352</v>
      </c>
      <c r="V184" s="271">
        <f t="shared" si="30"/>
        <v>0.52467960979269834</v>
      </c>
      <c r="W184" s="271">
        <f t="shared" si="30"/>
        <v>0.51121246698082345</v>
      </c>
      <c r="DA184" s="79"/>
    </row>
    <row r="185" spans="1:105" ht="12" customHeight="1" x14ac:dyDescent="0.25">
      <c r="A185" s="62" t="s">
        <v>1054</v>
      </c>
      <c r="B185" s="320">
        <f t="shared" ref="B185:W185" si="31">IF(B$73=0,0,B$73/B$61)</f>
        <v>0.62184957087146953</v>
      </c>
      <c r="C185" s="320">
        <f t="shared" si="31"/>
        <v>0.61598211448092588</v>
      </c>
      <c r="D185" s="320">
        <f t="shared" si="31"/>
        <v>0.61865571450387735</v>
      </c>
      <c r="E185" s="320">
        <f t="shared" si="31"/>
        <v>0.60873511780880973</v>
      </c>
      <c r="F185" s="320">
        <f t="shared" si="31"/>
        <v>0.61930378737963943</v>
      </c>
      <c r="G185" s="320">
        <f t="shared" si="31"/>
        <v>0.62379702604070708</v>
      </c>
      <c r="H185" s="320">
        <f t="shared" si="31"/>
        <v>0.64143553607903692</v>
      </c>
      <c r="I185" s="320">
        <f t="shared" si="31"/>
        <v>0.63034644288512975</v>
      </c>
      <c r="J185" s="320">
        <f t="shared" si="31"/>
        <v>0.63922971648261695</v>
      </c>
      <c r="K185" s="320">
        <f t="shared" si="31"/>
        <v>0.65711942436837167</v>
      </c>
      <c r="L185" s="320">
        <f t="shared" si="31"/>
        <v>0.68132630598365485</v>
      </c>
      <c r="M185" s="320">
        <f t="shared" si="31"/>
        <v>0.55889226953520199</v>
      </c>
      <c r="N185" s="320">
        <f t="shared" si="31"/>
        <v>0.55798587282351675</v>
      </c>
      <c r="O185" s="320">
        <f t="shared" si="31"/>
        <v>0.55215597879104561</v>
      </c>
      <c r="P185" s="320">
        <f t="shared" si="31"/>
        <v>0.5564451329808614</v>
      </c>
      <c r="Q185" s="320">
        <f t="shared" si="31"/>
        <v>0.54474303882655917</v>
      </c>
      <c r="R185" s="320">
        <f t="shared" si="31"/>
        <v>0.52948352865849202</v>
      </c>
      <c r="S185" s="320">
        <f t="shared" si="31"/>
        <v>0.52512479660029865</v>
      </c>
      <c r="T185" s="320">
        <f t="shared" si="31"/>
        <v>0.53050950568674782</v>
      </c>
      <c r="U185" s="320">
        <f t="shared" si="31"/>
        <v>0.52462520071847352</v>
      </c>
      <c r="V185" s="320">
        <f t="shared" si="31"/>
        <v>0.52467960979269834</v>
      </c>
      <c r="W185" s="320">
        <f t="shared" si="31"/>
        <v>0.51121246698082345</v>
      </c>
      <c r="DA185" s="141"/>
    </row>
    <row r="186" spans="1:105" ht="12" customHeight="1" x14ac:dyDescent="0.25">
      <c r="A186" s="62" t="s">
        <v>1066</v>
      </c>
      <c r="B186" s="320">
        <f t="shared" ref="B186:W186" si="32">IF(B$84=0,0,B$84/B$61)</f>
        <v>0</v>
      </c>
      <c r="C186" s="320">
        <f t="shared" si="32"/>
        <v>0</v>
      </c>
      <c r="D186" s="320">
        <f t="shared" si="32"/>
        <v>0</v>
      </c>
      <c r="E186" s="320">
        <f t="shared" si="32"/>
        <v>0</v>
      </c>
      <c r="F186" s="320">
        <f t="shared" si="32"/>
        <v>0</v>
      </c>
      <c r="G186" s="320">
        <f t="shared" si="32"/>
        <v>0</v>
      </c>
      <c r="H186" s="320">
        <f t="shared" si="32"/>
        <v>0</v>
      </c>
      <c r="I186" s="320">
        <f t="shared" si="32"/>
        <v>0</v>
      </c>
      <c r="J186" s="320">
        <f t="shared" si="32"/>
        <v>0</v>
      </c>
      <c r="K186" s="320">
        <f t="shared" si="32"/>
        <v>0</v>
      </c>
      <c r="L186" s="320">
        <f t="shared" si="32"/>
        <v>0</v>
      </c>
      <c r="M186" s="320">
        <f t="shared" si="32"/>
        <v>0</v>
      </c>
      <c r="N186" s="320">
        <f t="shared" si="32"/>
        <v>0</v>
      </c>
      <c r="O186" s="320">
        <f t="shared" si="32"/>
        <v>0</v>
      </c>
      <c r="P186" s="320">
        <f t="shared" si="32"/>
        <v>0</v>
      </c>
      <c r="Q186" s="320">
        <f t="shared" si="32"/>
        <v>0</v>
      </c>
      <c r="R186" s="320">
        <f t="shared" si="32"/>
        <v>0</v>
      </c>
      <c r="S186" s="320">
        <f t="shared" si="32"/>
        <v>0</v>
      </c>
      <c r="T186" s="320">
        <f t="shared" si="32"/>
        <v>0</v>
      </c>
      <c r="U186" s="320">
        <f t="shared" si="32"/>
        <v>0</v>
      </c>
      <c r="V186" s="320">
        <f t="shared" si="32"/>
        <v>0</v>
      </c>
      <c r="W186" s="320">
        <f t="shared" si="32"/>
        <v>0</v>
      </c>
      <c r="DA186" s="141"/>
    </row>
    <row r="187" spans="1:105" ht="12" customHeight="1" x14ac:dyDescent="0.25">
      <c r="A187" s="203" t="s">
        <v>1012</v>
      </c>
      <c r="B187" s="271">
        <f t="shared" ref="B187:W187" si="33">IF(B$85=0,0,B$85/B$61)</f>
        <v>0.30917639431457455</v>
      </c>
      <c r="C187" s="271">
        <f t="shared" si="33"/>
        <v>0.30952909932665895</v>
      </c>
      <c r="D187" s="271">
        <f t="shared" si="33"/>
        <v>0.3125681955976774</v>
      </c>
      <c r="E187" s="271">
        <f t="shared" si="33"/>
        <v>0.31364285437769324</v>
      </c>
      <c r="F187" s="271">
        <f t="shared" si="33"/>
        <v>0.31417326488194031</v>
      </c>
      <c r="G187" s="271">
        <f t="shared" si="33"/>
        <v>0.31477615901854999</v>
      </c>
      <c r="H187" s="271">
        <f t="shared" si="33"/>
        <v>0.31050120272393711</v>
      </c>
      <c r="I187" s="271">
        <f t="shared" si="33"/>
        <v>0.31733605887787819</v>
      </c>
      <c r="J187" s="271">
        <f t="shared" si="33"/>
        <v>0.31245121725768527</v>
      </c>
      <c r="K187" s="271">
        <f t="shared" si="33"/>
        <v>0.30095248760289289</v>
      </c>
      <c r="L187" s="271">
        <f t="shared" si="33"/>
        <v>0.28765186062665454</v>
      </c>
      <c r="M187" s="271">
        <f t="shared" si="33"/>
        <v>0.34228361432390531</v>
      </c>
      <c r="N187" s="271">
        <f t="shared" si="33"/>
        <v>0.34310066181091164</v>
      </c>
      <c r="O187" s="271">
        <f t="shared" si="33"/>
        <v>0.35084736742493949</v>
      </c>
      <c r="P187" s="271">
        <f t="shared" si="33"/>
        <v>0.34941983004504507</v>
      </c>
      <c r="Q187" s="271">
        <f t="shared" si="33"/>
        <v>0.36046581360124252</v>
      </c>
      <c r="R187" s="271">
        <f t="shared" si="33"/>
        <v>0.37137634017372873</v>
      </c>
      <c r="S187" s="271">
        <f t="shared" si="33"/>
        <v>0.37935233172911459</v>
      </c>
      <c r="T187" s="271">
        <f t="shared" si="33"/>
        <v>0.37400800133824036</v>
      </c>
      <c r="U187" s="271">
        <f t="shared" si="33"/>
        <v>0.37690069452034475</v>
      </c>
      <c r="V187" s="271">
        <f t="shared" si="33"/>
        <v>0.37629698714148263</v>
      </c>
      <c r="W187" s="271">
        <f t="shared" si="33"/>
        <v>0.39096381916131945</v>
      </c>
      <c r="DA187" s="79"/>
    </row>
    <row r="188" spans="1:105" ht="12" customHeight="1" x14ac:dyDescent="0.25">
      <c r="A188" s="62" t="s">
        <v>1014</v>
      </c>
      <c r="B188" s="320">
        <f t="shared" ref="B188:W188" si="34">IF(B$86=0,0,B$86/B$61)</f>
        <v>0.30917639431457455</v>
      </c>
      <c r="C188" s="320">
        <f t="shared" si="34"/>
        <v>0.30952909932665895</v>
      </c>
      <c r="D188" s="320">
        <f t="shared" si="34"/>
        <v>0.3125681955976774</v>
      </c>
      <c r="E188" s="320">
        <f t="shared" si="34"/>
        <v>0.31364285437769324</v>
      </c>
      <c r="F188" s="320">
        <f t="shared" si="34"/>
        <v>0.31417326488194031</v>
      </c>
      <c r="G188" s="320">
        <f t="shared" si="34"/>
        <v>0.31477615901854999</v>
      </c>
      <c r="H188" s="320">
        <f t="shared" si="34"/>
        <v>0.31050120272393711</v>
      </c>
      <c r="I188" s="320">
        <f t="shared" si="34"/>
        <v>0.31733605887787819</v>
      </c>
      <c r="J188" s="320">
        <f t="shared" si="34"/>
        <v>0.31245121725768527</v>
      </c>
      <c r="K188" s="320">
        <f t="shared" si="34"/>
        <v>0.30095248760289289</v>
      </c>
      <c r="L188" s="320">
        <f t="shared" si="34"/>
        <v>0.28765186062665454</v>
      </c>
      <c r="M188" s="320">
        <f t="shared" si="34"/>
        <v>0.34228361432390531</v>
      </c>
      <c r="N188" s="320">
        <f t="shared" si="34"/>
        <v>0.34310066181091164</v>
      </c>
      <c r="O188" s="320">
        <f t="shared" si="34"/>
        <v>0.35084736742493949</v>
      </c>
      <c r="P188" s="320">
        <f t="shared" si="34"/>
        <v>0.34941983004504507</v>
      </c>
      <c r="Q188" s="320">
        <f t="shared" si="34"/>
        <v>0.36046581360124252</v>
      </c>
      <c r="R188" s="320">
        <f t="shared" si="34"/>
        <v>0.37137634017372873</v>
      </c>
      <c r="S188" s="320">
        <f t="shared" si="34"/>
        <v>0.37935233172911459</v>
      </c>
      <c r="T188" s="320">
        <f t="shared" si="34"/>
        <v>0.37400800133824036</v>
      </c>
      <c r="U188" s="320">
        <f t="shared" si="34"/>
        <v>0.37690069452034475</v>
      </c>
      <c r="V188" s="320">
        <f t="shared" si="34"/>
        <v>0.37629698714148263</v>
      </c>
      <c r="W188" s="320">
        <f t="shared" si="34"/>
        <v>0.39096381916131945</v>
      </c>
      <c r="DA188" s="141"/>
    </row>
    <row r="189" spans="1:105" ht="12" customHeight="1" x14ac:dyDescent="0.25">
      <c r="A189" s="62" t="s">
        <v>1021</v>
      </c>
      <c r="B189" s="320">
        <f t="shared" ref="B189:W189" si="35">IF(B$92=0,0,B$92/B$61)</f>
        <v>0</v>
      </c>
      <c r="C189" s="320">
        <f t="shared" si="35"/>
        <v>0</v>
      </c>
      <c r="D189" s="320">
        <f t="shared" si="35"/>
        <v>0</v>
      </c>
      <c r="E189" s="320">
        <f t="shared" si="35"/>
        <v>0</v>
      </c>
      <c r="F189" s="320">
        <f t="shared" si="35"/>
        <v>0</v>
      </c>
      <c r="G189" s="320">
        <f t="shared" si="35"/>
        <v>0</v>
      </c>
      <c r="H189" s="320">
        <f t="shared" si="35"/>
        <v>0</v>
      </c>
      <c r="I189" s="320">
        <f t="shared" si="35"/>
        <v>0</v>
      </c>
      <c r="J189" s="320">
        <f t="shared" si="35"/>
        <v>0</v>
      </c>
      <c r="K189" s="320">
        <f t="shared" si="35"/>
        <v>0</v>
      </c>
      <c r="L189" s="320">
        <f t="shared" si="35"/>
        <v>0</v>
      </c>
      <c r="M189" s="320">
        <f t="shared" si="35"/>
        <v>0</v>
      </c>
      <c r="N189" s="320">
        <f t="shared" si="35"/>
        <v>0</v>
      </c>
      <c r="O189" s="320">
        <f t="shared" si="35"/>
        <v>0</v>
      </c>
      <c r="P189" s="320">
        <f t="shared" si="35"/>
        <v>0</v>
      </c>
      <c r="Q189" s="320">
        <f t="shared" si="35"/>
        <v>0</v>
      </c>
      <c r="R189" s="320">
        <f t="shared" si="35"/>
        <v>0</v>
      </c>
      <c r="S189" s="320">
        <f t="shared" si="35"/>
        <v>0</v>
      </c>
      <c r="T189" s="320">
        <f t="shared" si="35"/>
        <v>0</v>
      </c>
      <c r="U189" s="320">
        <f t="shared" si="35"/>
        <v>0</v>
      </c>
      <c r="V189" s="320">
        <f t="shared" si="35"/>
        <v>0</v>
      </c>
      <c r="W189" s="320">
        <f t="shared" si="35"/>
        <v>0</v>
      </c>
      <c r="DA189" s="141"/>
    </row>
    <row r="190" spans="1:105" ht="12" customHeight="1" x14ac:dyDescent="0.25">
      <c r="A190" s="203" t="s">
        <v>1023</v>
      </c>
      <c r="B190" s="271">
        <f t="shared" ref="B190:W190" si="36">IF(B$93=0,0,B$93/B$61)</f>
        <v>4.2276766614947191E-2</v>
      </c>
      <c r="C190" s="271">
        <f t="shared" si="36"/>
        <v>4.5068715396130672E-2</v>
      </c>
      <c r="D190" s="271">
        <f t="shared" si="36"/>
        <v>4.2140525425764686E-2</v>
      </c>
      <c r="E190" s="271">
        <f t="shared" si="36"/>
        <v>4.6613565889892038E-2</v>
      </c>
      <c r="F190" s="271">
        <f t="shared" si="36"/>
        <v>4.0981318288587039E-2</v>
      </c>
      <c r="G190" s="271">
        <f t="shared" si="36"/>
        <v>3.839147388676286E-2</v>
      </c>
      <c r="H190" s="271">
        <f t="shared" si="36"/>
        <v>3.1662113245978285E-2</v>
      </c>
      <c r="I190" s="271">
        <f t="shared" si="36"/>
        <v>3.3746451807249854E-2</v>
      </c>
      <c r="J190" s="271">
        <f t="shared" si="36"/>
        <v>3.1771156539963569E-2</v>
      </c>
      <c r="K190" s="271">
        <f t="shared" si="36"/>
        <v>2.8652961055482474E-2</v>
      </c>
      <c r="L190" s="271">
        <f t="shared" si="36"/>
        <v>2.3264832757848523E-2</v>
      </c>
      <c r="M190" s="271">
        <f t="shared" si="36"/>
        <v>5.7005112634161532E-2</v>
      </c>
      <c r="N190" s="271">
        <f t="shared" si="36"/>
        <v>5.7046696529495594E-2</v>
      </c>
      <c r="O190" s="271">
        <f t="shared" si="36"/>
        <v>5.5988050524535052E-2</v>
      </c>
      <c r="P190" s="271">
        <f t="shared" si="36"/>
        <v>5.4611625390564973E-2</v>
      </c>
      <c r="Q190" s="271">
        <f t="shared" si="36"/>
        <v>5.4791402086241975E-2</v>
      </c>
      <c r="R190" s="271">
        <f t="shared" si="36"/>
        <v>5.689418234773258E-2</v>
      </c>
      <c r="S190" s="271">
        <f t="shared" si="36"/>
        <v>5.4921144371358338E-2</v>
      </c>
      <c r="T190" s="271">
        <f t="shared" si="36"/>
        <v>5.4975306074580656E-2</v>
      </c>
      <c r="U190" s="271">
        <f t="shared" si="36"/>
        <v>5.6466418451147325E-2</v>
      </c>
      <c r="V190" s="271">
        <f t="shared" si="36"/>
        <v>5.6713299824659932E-2</v>
      </c>
      <c r="W190" s="271">
        <f t="shared" si="36"/>
        <v>5.5953188100123924E-2</v>
      </c>
      <c r="DA190" s="79"/>
    </row>
    <row r="191" spans="1:105" ht="12" customHeight="1" x14ac:dyDescent="0.25">
      <c r="A191" s="62" t="s">
        <v>1135</v>
      </c>
      <c r="B191" s="320">
        <f t="shared" ref="B191:W191" si="37">IF(B$94=0,0,B$94/B$61)</f>
        <v>2.8637131060290224E-2</v>
      </c>
      <c r="C191" s="320">
        <f t="shared" si="37"/>
        <v>3.1557776507916219E-2</v>
      </c>
      <c r="D191" s="320">
        <f t="shared" si="37"/>
        <v>2.8570943850250666E-2</v>
      </c>
      <c r="E191" s="320">
        <f t="shared" si="37"/>
        <v>3.3261582475965286E-2</v>
      </c>
      <c r="F191" s="320">
        <f t="shared" si="37"/>
        <v>2.7397521896094262E-2</v>
      </c>
      <c r="G191" s="320">
        <f t="shared" si="37"/>
        <v>2.4709122890925788E-2</v>
      </c>
      <c r="H191" s="320">
        <f t="shared" si="37"/>
        <v>1.7592879537795168E-2</v>
      </c>
      <c r="I191" s="320">
        <f t="shared" si="37"/>
        <v>1.9920446038557891E-2</v>
      </c>
      <c r="J191" s="320">
        <f t="shared" si="37"/>
        <v>1.7750305232933077E-2</v>
      </c>
      <c r="K191" s="320">
        <f t="shared" si="37"/>
        <v>1.4239717267744785E-2</v>
      </c>
      <c r="L191" s="320">
        <f t="shared" si="37"/>
        <v>8.3206357322007651E-3</v>
      </c>
      <c r="M191" s="320">
        <f t="shared" si="37"/>
        <v>4.4746381217667754E-2</v>
      </c>
      <c r="N191" s="320">
        <f t="shared" si="37"/>
        <v>4.4807845999625236E-2</v>
      </c>
      <c r="O191" s="320">
        <f t="shared" si="37"/>
        <v>4.3877072769126432E-2</v>
      </c>
      <c r="P191" s="320">
        <f t="shared" si="37"/>
        <v>4.240656941636007E-2</v>
      </c>
      <c r="Q191" s="320">
        <f t="shared" si="37"/>
        <v>4.2843019601844723E-2</v>
      </c>
      <c r="R191" s="320">
        <f t="shared" si="37"/>
        <v>4.5280501642003972E-2</v>
      </c>
      <c r="S191" s="320">
        <f t="shared" si="37"/>
        <v>4.340306800394398E-2</v>
      </c>
      <c r="T191" s="320">
        <f t="shared" si="37"/>
        <v>4.3339121610051913E-2</v>
      </c>
      <c r="U191" s="320">
        <f t="shared" si="37"/>
        <v>4.4959300209414632E-2</v>
      </c>
      <c r="V191" s="320">
        <f t="shared" si="37"/>
        <v>4.5204988175424746E-2</v>
      </c>
      <c r="W191" s="320">
        <f t="shared" si="37"/>
        <v>4.4740264481243207E-2</v>
      </c>
      <c r="DA191" s="141"/>
    </row>
    <row r="192" spans="1:105" ht="12" customHeight="1" x14ac:dyDescent="0.25">
      <c r="A192" s="62" t="s">
        <v>1026</v>
      </c>
      <c r="B192" s="320">
        <f t="shared" ref="B192:W192" si="38">IF(B$95=0,0,B$95/B$61)</f>
        <v>1.3639635554656963E-2</v>
      </c>
      <c r="C192" s="320">
        <f t="shared" si="38"/>
        <v>1.3510938888214459E-2</v>
      </c>
      <c r="D192" s="320">
        <f t="shared" si="38"/>
        <v>1.3569581575514021E-2</v>
      </c>
      <c r="E192" s="320">
        <f t="shared" si="38"/>
        <v>1.3351983413926755E-2</v>
      </c>
      <c r="F192" s="320">
        <f t="shared" si="38"/>
        <v>1.3583796392492777E-2</v>
      </c>
      <c r="G192" s="320">
        <f t="shared" si="38"/>
        <v>1.3682350995837072E-2</v>
      </c>
      <c r="H192" s="320">
        <f t="shared" si="38"/>
        <v>1.406923370818311E-2</v>
      </c>
      <c r="I192" s="320">
        <f t="shared" si="38"/>
        <v>1.3826005768691968E-2</v>
      </c>
      <c r="J192" s="320">
        <f t="shared" si="38"/>
        <v>1.402085130703049E-2</v>
      </c>
      <c r="K192" s="320">
        <f t="shared" si="38"/>
        <v>1.441324378773769E-2</v>
      </c>
      <c r="L192" s="320">
        <f t="shared" si="38"/>
        <v>1.4944197025647756E-2</v>
      </c>
      <c r="M192" s="320">
        <f t="shared" si="38"/>
        <v>1.2258731416493784E-2</v>
      </c>
      <c r="N192" s="320">
        <f t="shared" si="38"/>
        <v>1.2238850529870362E-2</v>
      </c>
      <c r="O192" s="320">
        <f t="shared" si="38"/>
        <v>1.2110977755408618E-2</v>
      </c>
      <c r="P192" s="320">
        <f t="shared" si="38"/>
        <v>1.2205055974204897E-2</v>
      </c>
      <c r="Q192" s="320">
        <f t="shared" si="38"/>
        <v>1.194838248439725E-2</v>
      </c>
      <c r="R192" s="320">
        <f t="shared" si="38"/>
        <v>1.16136807057286E-2</v>
      </c>
      <c r="S192" s="320">
        <f t="shared" si="38"/>
        <v>1.151807636741436E-2</v>
      </c>
      <c r="T192" s="320">
        <f t="shared" si="38"/>
        <v>1.163618446452875E-2</v>
      </c>
      <c r="U192" s="320">
        <f t="shared" si="38"/>
        <v>1.1507118241732693E-2</v>
      </c>
      <c r="V192" s="320">
        <f t="shared" si="38"/>
        <v>1.1508311649235185E-2</v>
      </c>
      <c r="W192" s="320">
        <f t="shared" si="38"/>
        <v>1.1212923618880712E-2</v>
      </c>
      <c r="DA192" s="141"/>
    </row>
    <row r="193" spans="1:105" ht="12" customHeight="1" x14ac:dyDescent="0.25">
      <c r="A193" s="62" t="s">
        <v>1038</v>
      </c>
      <c r="B193" s="320">
        <f t="shared" ref="B193:W193" si="39">IF(B$106=0,0,B$106/B$61)</f>
        <v>0</v>
      </c>
      <c r="C193" s="320">
        <f t="shared" si="39"/>
        <v>0</v>
      </c>
      <c r="D193" s="320">
        <f t="shared" si="39"/>
        <v>0</v>
      </c>
      <c r="E193" s="320">
        <f t="shared" si="39"/>
        <v>0</v>
      </c>
      <c r="F193" s="320">
        <f t="shared" si="39"/>
        <v>0</v>
      </c>
      <c r="G193" s="320">
        <f t="shared" si="39"/>
        <v>0</v>
      </c>
      <c r="H193" s="320">
        <f t="shared" si="39"/>
        <v>0</v>
      </c>
      <c r="I193" s="320">
        <f t="shared" si="39"/>
        <v>0</v>
      </c>
      <c r="J193" s="320">
        <f t="shared" si="39"/>
        <v>0</v>
      </c>
      <c r="K193" s="320">
        <f t="shared" si="39"/>
        <v>0</v>
      </c>
      <c r="L193" s="320">
        <f t="shared" si="39"/>
        <v>0</v>
      </c>
      <c r="M193" s="320">
        <f t="shared" si="39"/>
        <v>0</v>
      </c>
      <c r="N193" s="320">
        <f t="shared" si="39"/>
        <v>0</v>
      </c>
      <c r="O193" s="320">
        <f t="shared" si="39"/>
        <v>0</v>
      </c>
      <c r="P193" s="320">
        <f t="shared" si="39"/>
        <v>0</v>
      </c>
      <c r="Q193" s="320">
        <f t="shared" si="39"/>
        <v>0</v>
      </c>
      <c r="R193" s="320">
        <f t="shared" si="39"/>
        <v>0</v>
      </c>
      <c r="S193" s="320">
        <f t="shared" si="39"/>
        <v>0</v>
      </c>
      <c r="T193" s="320">
        <f t="shared" si="39"/>
        <v>0</v>
      </c>
      <c r="U193" s="320">
        <f t="shared" si="39"/>
        <v>0</v>
      </c>
      <c r="V193" s="320">
        <f t="shared" si="39"/>
        <v>0</v>
      </c>
      <c r="W193" s="320">
        <f t="shared" si="39"/>
        <v>0</v>
      </c>
      <c r="DA193" s="141"/>
    </row>
    <row r="194" spans="1:105" ht="12" customHeight="1" x14ac:dyDescent="0.25">
      <c r="A194" s="41" t="s">
        <v>1040</v>
      </c>
      <c r="B194" s="321">
        <f t="shared" ref="B194:W194" si="40">IF(B$107=0,0,B$107/B$61)</f>
        <v>0</v>
      </c>
      <c r="C194" s="321">
        <f t="shared" si="40"/>
        <v>0</v>
      </c>
      <c r="D194" s="321">
        <f t="shared" si="40"/>
        <v>0</v>
      </c>
      <c r="E194" s="321">
        <f t="shared" si="40"/>
        <v>0</v>
      </c>
      <c r="F194" s="321">
        <f t="shared" si="40"/>
        <v>0</v>
      </c>
      <c r="G194" s="321">
        <f t="shared" si="40"/>
        <v>0</v>
      </c>
      <c r="H194" s="321">
        <f t="shared" si="40"/>
        <v>0</v>
      </c>
      <c r="I194" s="321">
        <f t="shared" si="40"/>
        <v>0</v>
      </c>
      <c r="J194" s="321">
        <f t="shared" si="40"/>
        <v>0</v>
      </c>
      <c r="K194" s="321">
        <f t="shared" si="40"/>
        <v>0</v>
      </c>
      <c r="L194" s="321">
        <f t="shared" si="40"/>
        <v>0</v>
      </c>
      <c r="M194" s="321">
        <f t="shared" si="40"/>
        <v>0</v>
      </c>
      <c r="N194" s="321">
        <f t="shared" si="40"/>
        <v>0</v>
      </c>
      <c r="O194" s="321">
        <f t="shared" si="40"/>
        <v>0</v>
      </c>
      <c r="P194" s="321">
        <f t="shared" si="40"/>
        <v>0</v>
      </c>
      <c r="Q194" s="321">
        <f t="shared" si="40"/>
        <v>0</v>
      </c>
      <c r="R194" s="321">
        <f t="shared" si="40"/>
        <v>0</v>
      </c>
      <c r="S194" s="321">
        <f t="shared" si="40"/>
        <v>0</v>
      </c>
      <c r="T194" s="321">
        <f t="shared" si="40"/>
        <v>0</v>
      </c>
      <c r="U194" s="321">
        <f t="shared" si="40"/>
        <v>0</v>
      </c>
      <c r="V194" s="321">
        <f t="shared" si="40"/>
        <v>0</v>
      </c>
      <c r="W194" s="321">
        <f t="shared" si="40"/>
        <v>0</v>
      </c>
      <c r="DA194" s="82"/>
    </row>
    <row r="195" spans="1:105" ht="12" customHeight="1" x14ac:dyDescent="0.25">
      <c r="A195" s="100" t="s">
        <v>106</v>
      </c>
      <c r="B195" s="312">
        <f t="shared" ref="B195:W195" si="41">IF(B$108=0,0,B$108/B$61)</f>
        <v>0</v>
      </c>
      <c r="C195" s="312">
        <f t="shared" si="41"/>
        <v>0</v>
      </c>
      <c r="D195" s="312">
        <f t="shared" si="41"/>
        <v>0</v>
      </c>
      <c r="E195" s="312">
        <f t="shared" si="41"/>
        <v>0</v>
      </c>
      <c r="F195" s="312">
        <f t="shared" si="41"/>
        <v>0</v>
      </c>
      <c r="G195" s="312">
        <f t="shared" si="41"/>
        <v>0</v>
      </c>
      <c r="H195" s="312">
        <f t="shared" si="41"/>
        <v>0</v>
      </c>
      <c r="I195" s="312">
        <f t="shared" si="41"/>
        <v>0</v>
      </c>
      <c r="J195" s="312">
        <f t="shared" si="41"/>
        <v>0</v>
      </c>
      <c r="K195" s="312">
        <f t="shared" si="41"/>
        <v>0</v>
      </c>
      <c r="L195" s="312">
        <f t="shared" si="41"/>
        <v>0</v>
      </c>
      <c r="M195" s="312">
        <f t="shared" si="41"/>
        <v>0</v>
      </c>
      <c r="N195" s="312">
        <f t="shared" si="41"/>
        <v>0</v>
      </c>
      <c r="O195" s="312">
        <f t="shared" si="41"/>
        <v>0</v>
      </c>
      <c r="P195" s="312">
        <f t="shared" si="41"/>
        <v>0</v>
      </c>
      <c r="Q195" s="312">
        <f t="shared" si="41"/>
        <v>0</v>
      </c>
      <c r="R195" s="312">
        <f t="shared" si="41"/>
        <v>0</v>
      </c>
      <c r="S195" s="312">
        <f t="shared" si="41"/>
        <v>0</v>
      </c>
      <c r="T195" s="312">
        <f t="shared" si="41"/>
        <v>0</v>
      </c>
      <c r="U195" s="312">
        <f t="shared" si="41"/>
        <v>0</v>
      </c>
      <c r="V195" s="312">
        <f t="shared" si="41"/>
        <v>0</v>
      </c>
      <c r="W195" s="312">
        <f t="shared" si="41"/>
        <v>0</v>
      </c>
      <c r="DA195" s="127"/>
    </row>
    <row r="196" spans="1:105" ht="12" customHeight="1" x14ac:dyDescent="0.25">
      <c r="A196" s="201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01"/>
      <c r="P196" s="201"/>
      <c r="Q196" s="201"/>
      <c r="R196" s="201"/>
      <c r="S196" s="201"/>
      <c r="T196" s="201"/>
      <c r="U196" s="201"/>
      <c r="V196" s="201"/>
      <c r="W196" s="201"/>
      <c r="DA196" s="173"/>
    </row>
    <row r="197" spans="1:105" ht="12" customHeight="1" x14ac:dyDescent="0.25">
      <c r="A197" s="35" t="s">
        <v>48</v>
      </c>
      <c r="B197" s="234">
        <f t="shared" ref="B197:W197" si="42">SUM(B$198:B$202,B$204:B$205,B$207:B$208,B$210:B$213)</f>
        <v>0.99999999999999989</v>
      </c>
      <c r="C197" s="234">
        <f t="shared" si="42"/>
        <v>1.0000000000000002</v>
      </c>
      <c r="D197" s="234">
        <f t="shared" si="42"/>
        <v>0.99999999999999967</v>
      </c>
      <c r="E197" s="234">
        <f t="shared" si="42"/>
        <v>0.99999999999999989</v>
      </c>
      <c r="F197" s="234">
        <f t="shared" si="42"/>
        <v>1</v>
      </c>
      <c r="G197" s="234">
        <f t="shared" si="42"/>
        <v>1</v>
      </c>
      <c r="H197" s="234">
        <f t="shared" si="42"/>
        <v>0.99999999999999978</v>
      </c>
      <c r="I197" s="234">
        <f t="shared" si="42"/>
        <v>0.99999999999999989</v>
      </c>
      <c r="J197" s="234">
        <f t="shared" si="42"/>
        <v>0.99999999999999978</v>
      </c>
      <c r="K197" s="234">
        <f t="shared" si="42"/>
        <v>1</v>
      </c>
      <c r="L197" s="234">
        <f t="shared" si="42"/>
        <v>0.99999999999999989</v>
      </c>
      <c r="M197" s="234">
        <f t="shared" si="42"/>
        <v>1</v>
      </c>
      <c r="N197" s="234">
        <f t="shared" si="42"/>
        <v>1.0000000000000002</v>
      </c>
      <c r="O197" s="234">
        <f t="shared" si="42"/>
        <v>1</v>
      </c>
      <c r="P197" s="234">
        <f t="shared" si="42"/>
        <v>0.99999999999999978</v>
      </c>
      <c r="Q197" s="234">
        <f t="shared" si="42"/>
        <v>1.0000000000000002</v>
      </c>
      <c r="R197" s="234">
        <f t="shared" si="42"/>
        <v>0.99999999999999978</v>
      </c>
      <c r="S197" s="234">
        <f t="shared" si="42"/>
        <v>0.99999999999999989</v>
      </c>
      <c r="T197" s="234">
        <f t="shared" si="42"/>
        <v>0.99999999999999989</v>
      </c>
      <c r="U197" s="234">
        <f t="shared" si="42"/>
        <v>0.99999999999999989</v>
      </c>
      <c r="V197" s="234">
        <f t="shared" si="42"/>
        <v>1</v>
      </c>
      <c r="W197" s="234">
        <f t="shared" si="42"/>
        <v>0.99999999999999989</v>
      </c>
      <c r="DA197" s="95"/>
    </row>
    <row r="198" spans="1:105" ht="12" customHeight="1" x14ac:dyDescent="0.25">
      <c r="A198" s="55" t="s">
        <v>92</v>
      </c>
      <c r="B198" s="268">
        <f t="shared" ref="B198:W198" si="43">IF(B$111=0,0,B$111/B$110)</f>
        <v>0</v>
      </c>
      <c r="C198" s="268">
        <f t="shared" si="43"/>
        <v>0</v>
      </c>
      <c r="D198" s="268">
        <f t="shared" si="43"/>
        <v>0</v>
      </c>
      <c r="E198" s="268">
        <f t="shared" si="43"/>
        <v>0</v>
      </c>
      <c r="F198" s="268">
        <f t="shared" si="43"/>
        <v>0</v>
      </c>
      <c r="G198" s="268">
        <f t="shared" si="43"/>
        <v>0</v>
      </c>
      <c r="H198" s="268">
        <f t="shared" si="43"/>
        <v>0</v>
      </c>
      <c r="I198" s="268">
        <f t="shared" si="43"/>
        <v>0</v>
      </c>
      <c r="J198" s="268">
        <f t="shared" si="43"/>
        <v>0</v>
      </c>
      <c r="K198" s="268">
        <f t="shared" si="43"/>
        <v>0</v>
      </c>
      <c r="L198" s="268">
        <f t="shared" si="43"/>
        <v>0</v>
      </c>
      <c r="M198" s="268">
        <f t="shared" si="43"/>
        <v>0</v>
      </c>
      <c r="N198" s="268">
        <f t="shared" si="43"/>
        <v>0</v>
      </c>
      <c r="O198" s="268">
        <f t="shared" si="43"/>
        <v>0</v>
      </c>
      <c r="P198" s="268">
        <f t="shared" si="43"/>
        <v>0</v>
      </c>
      <c r="Q198" s="268">
        <f t="shared" si="43"/>
        <v>0</v>
      </c>
      <c r="R198" s="268">
        <f t="shared" si="43"/>
        <v>0</v>
      </c>
      <c r="S198" s="268">
        <f t="shared" si="43"/>
        <v>0</v>
      </c>
      <c r="T198" s="268">
        <f t="shared" si="43"/>
        <v>0</v>
      </c>
      <c r="U198" s="268">
        <f t="shared" si="43"/>
        <v>0</v>
      </c>
      <c r="V198" s="268">
        <f t="shared" si="43"/>
        <v>0</v>
      </c>
      <c r="W198" s="268">
        <f t="shared" si="43"/>
        <v>0</v>
      </c>
      <c r="DA198" s="76"/>
    </row>
    <row r="199" spans="1:105" ht="12" customHeight="1" x14ac:dyDescent="0.25">
      <c r="A199" s="202" t="s">
        <v>93</v>
      </c>
      <c r="B199" s="269">
        <f t="shared" ref="B199:W199" si="44">IF(B$112=0,0,B$112/B$110)</f>
        <v>0</v>
      </c>
      <c r="C199" s="269">
        <f t="shared" si="44"/>
        <v>0</v>
      </c>
      <c r="D199" s="269">
        <f t="shared" si="44"/>
        <v>0</v>
      </c>
      <c r="E199" s="269">
        <f t="shared" si="44"/>
        <v>0</v>
      </c>
      <c r="F199" s="269">
        <f t="shared" si="44"/>
        <v>0</v>
      </c>
      <c r="G199" s="269">
        <f t="shared" si="44"/>
        <v>0</v>
      </c>
      <c r="H199" s="269">
        <f t="shared" si="44"/>
        <v>0</v>
      </c>
      <c r="I199" s="269">
        <f t="shared" si="44"/>
        <v>0</v>
      </c>
      <c r="J199" s="269">
        <f t="shared" si="44"/>
        <v>0</v>
      </c>
      <c r="K199" s="269">
        <f t="shared" si="44"/>
        <v>0</v>
      </c>
      <c r="L199" s="269">
        <f t="shared" si="44"/>
        <v>0</v>
      </c>
      <c r="M199" s="269">
        <f t="shared" si="44"/>
        <v>0</v>
      </c>
      <c r="N199" s="269">
        <f t="shared" si="44"/>
        <v>0</v>
      </c>
      <c r="O199" s="269">
        <f t="shared" si="44"/>
        <v>0</v>
      </c>
      <c r="P199" s="269">
        <f t="shared" si="44"/>
        <v>0</v>
      </c>
      <c r="Q199" s="269">
        <f t="shared" si="44"/>
        <v>0</v>
      </c>
      <c r="R199" s="269">
        <f t="shared" si="44"/>
        <v>0</v>
      </c>
      <c r="S199" s="269">
        <f t="shared" si="44"/>
        <v>0</v>
      </c>
      <c r="T199" s="269">
        <f t="shared" si="44"/>
        <v>0</v>
      </c>
      <c r="U199" s="269">
        <f t="shared" si="44"/>
        <v>0</v>
      </c>
      <c r="V199" s="269">
        <f t="shared" si="44"/>
        <v>0</v>
      </c>
      <c r="W199" s="269">
        <f t="shared" si="44"/>
        <v>0</v>
      </c>
      <c r="DA199" s="77"/>
    </row>
    <row r="200" spans="1:105" ht="12" customHeight="1" x14ac:dyDescent="0.25">
      <c r="A200" s="202" t="s">
        <v>94</v>
      </c>
      <c r="B200" s="269">
        <f t="shared" ref="B200:W200" si="45">IF(B$113=0,0,B$113/B$110)</f>
        <v>0</v>
      </c>
      <c r="C200" s="269">
        <f t="shared" si="45"/>
        <v>0</v>
      </c>
      <c r="D200" s="269">
        <f t="shared" si="45"/>
        <v>0</v>
      </c>
      <c r="E200" s="269">
        <f t="shared" si="45"/>
        <v>0</v>
      </c>
      <c r="F200" s="269">
        <f t="shared" si="45"/>
        <v>0</v>
      </c>
      <c r="G200" s="269">
        <f t="shared" si="45"/>
        <v>0</v>
      </c>
      <c r="H200" s="269">
        <f t="shared" si="45"/>
        <v>0</v>
      </c>
      <c r="I200" s="269">
        <f t="shared" si="45"/>
        <v>0</v>
      </c>
      <c r="J200" s="269">
        <f t="shared" si="45"/>
        <v>0</v>
      </c>
      <c r="K200" s="269">
        <f t="shared" si="45"/>
        <v>0</v>
      </c>
      <c r="L200" s="269">
        <f t="shared" si="45"/>
        <v>0</v>
      </c>
      <c r="M200" s="269">
        <f t="shared" si="45"/>
        <v>0</v>
      </c>
      <c r="N200" s="269">
        <f t="shared" si="45"/>
        <v>0</v>
      </c>
      <c r="O200" s="269">
        <f t="shared" si="45"/>
        <v>0</v>
      </c>
      <c r="P200" s="269">
        <f t="shared" si="45"/>
        <v>0</v>
      </c>
      <c r="Q200" s="269">
        <f t="shared" si="45"/>
        <v>0</v>
      </c>
      <c r="R200" s="269">
        <f t="shared" si="45"/>
        <v>0</v>
      </c>
      <c r="S200" s="269">
        <f t="shared" si="45"/>
        <v>0</v>
      </c>
      <c r="T200" s="269">
        <f t="shared" si="45"/>
        <v>0</v>
      </c>
      <c r="U200" s="269">
        <f t="shared" si="45"/>
        <v>0</v>
      </c>
      <c r="V200" s="269">
        <f t="shared" si="45"/>
        <v>0</v>
      </c>
      <c r="W200" s="269">
        <f t="shared" si="45"/>
        <v>0</v>
      </c>
      <c r="DA200" s="77"/>
    </row>
    <row r="201" spans="1:105" ht="12" customHeight="1" x14ac:dyDescent="0.25">
      <c r="A201" s="202" t="s">
        <v>95</v>
      </c>
      <c r="B201" s="269">
        <f t="shared" ref="B201:W201" si="46">IF(B$114=0,0,B$114/B$110)</f>
        <v>0</v>
      </c>
      <c r="C201" s="269">
        <f t="shared" si="46"/>
        <v>0</v>
      </c>
      <c r="D201" s="269">
        <f t="shared" si="46"/>
        <v>0</v>
      </c>
      <c r="E201" s="269">
        <f t="shared" si="46"/>
        <v>0</v>
      </c>
      <c r="F201" s="269">
        <f t="shared" si="46"/>
        <v>0</v>
      </c>
      <c r="G201" s="269">
        <f t="shared" si="46"/>
        <v>0</v>
      </c>
      <c r="H201" s="269">
        <f t="shared" si="46"/>
        <v>0</v>
      </c>
      <c r="I201" s="269">
        <f t="shared" si="46"/>
        <v>0</v>
      </c>
      <c r="J201" s="269">
        <f t="shared" si="46"/>
        <v>0</v>
      </c>
      <c r="K201" s="269">
        <f t="shared" si="46"/>
        <v>0</v>
      </c>
      <c r="L201" s="269">
        <f t="shared" si="46"/>
        <v>0</v>
      </c>
      <c r="M201" s="269">
        <f t="shared" si="46"/>
        <v>0</v>
      </c>
      <c r="N201" s="269">
        <f t="shared" si="46"/>
        <v>0</v>
      </c>
      <c r="O201" s="269">
        <f t="shared" si="46"/>
        <v>0</v>
      </c>
      <c r="P201" s="269">
        <f t="shared" si="46"/>
        <v>0</v>
      </c>
      <c r="Q201" s="269">
        <f t="shared" si="46"/>
        <v>0</v>
      </c>
      <c r="R201" s="269">
        <f t="shared" si="46"/>
        <v>0</v>
      </c>
      <c r="S201" s="269">
        <f t="shared" si="46"/>
        <v>0</v>
      </c>
      <c r="T201" s="269">
        <f t="shared" si="46"/>
        <v>0</v>
      </c>
      <c r="U201" s="269">
        <f t="shared" si="46"/>
        <v>0</v>
      </c>
      <c r="V201" s="269">
        <f t="shared" si="46"/>
        <v>0</v>
      </c>
      <c r="W201" s="269">
        <f t="shared" si="46"/>
        <v>0</v>
      </c>
      <c r="DA201" s="77"/>
    </row>
    <row r="202" spans="1:105" ht="12" customHeight="1" x14ac:dyDescent="0.25">
      <c r="A202" s="56" t="s">
        <v>96</v>
      </c>
      <c r="B202" s="270">
        <f t="shared" ref="B202:W202" si="47">IF(B$115=0,0,B$115/B$110)</f>
        <v>4.6001407645890419E-2</v>
      </c>
      <c r="C202" s="270">
        <f t="shared" si="47"/>
        <v>5.0221944294213464E-2</v>
      </c>
      <c r="D202" s="270">
        <f t="shared" si="47"/>
        <v>4.5900435994466554E-2</v>
      </c>
      <c r="E202" s="270">
        <f t="shared" si="47"/>
        <v>5.2642306527296207E-2</v>
      </c>
      <c r="F202" s="270">
        <f t="shared" si="47"/>
        <v>4.417960907666544E-2</v>
      </c>
      <c r="G202" s="270">
        <f t="shared" si="47"/>
        <v>4.0191738458773836E-2</v>
      </c>
      <c r="H202" s="270">
        <f t="shared" si="47"/>
        <v>2.9297336545151098E-2</v>
      </c>
      <c r="I202" s="270">
        <f t="shared" si="47"/>
        <v>3.2912065241191446E-2</v>
      </c>
      <c r="J202" s="270">
        <f t="shared" si="47"/>
        <v>2.9542342699454532E-2</v>
      </c>
      <c r="K202" s="270">
        <f t="shared" si="47"/>
        <v>2.3987542948810798E-2</v>
      </c>
      <c r="L202" s="270">
        <f t="shared" si="47"/>
        <v>1.4307076843945263E-2</v>
      </c>
      <c r="M202" s="270">
        <f t="shared" si="47"/>
        <v>6.8449999787466576E-2</v>
      </c>
      <c r="N202" s="270">
        <f t="shared" si="47"/>
        <v>6.8514358502946029E-2</v>
      </c>
      <c r="O202" s="270">
        <f t="shared" si="47"/>
        <v>6.7286314060384197E-2</v>
      </c>
      <c r="P202" s="270">
        <f t="shared" si="47"/>
        <v>6.5150440851860239E-2</v>
      </c>
      <c r="Q202" s="270">
        <f t="shared" si="47"/>
        <v>6.5824210554024515E-2</v>
      </c>
      <c r="R202" s="270">
        <f t="shared" si="47"/>
        <v>6.8986520109169169E-2</v>
      </c>
      <c r="S202" s="270">
        <f t="shared" si="47"/>
        <v>6.6662303272547893E-2</v>
      </c>
      <c r="T202" s="270">
        <f t="shared" si="47"/>
        <v>6.653148030114979E-2</v>
      </c>
      <c r="U202" s="270">
        <f t="shared" si="47"/>
        <v>6.8651053515053448E-2</v>
      </c>
      <c r="V202" s="270">
        <f t="shared" si="47"/>
        <v>6.9090786969299905E-2</v>
      </c>
      <c r="W202" s="270">
        <f t="shared" si="47"/>
        <v>6.8443142080233194E-2</v>
      </c>
      <c r="DA202" s="78"/>
    </row>
    <row r="203" spans="1:105" ht="12" customHeight="1" x14ac:dyDescent="0.25">
      <c r="A203" s="203" t="s">
        <v>1053</v>
      </c>
      <c r="B203" s="271">
        <f t="shared" ref="B203:W203" si="48">IF(B$121=0,0,B$121/B$110)</f>
        <v>0.51377572154345474</v>
      </c>
      <c r="C203" s="271">
        <f t="shared" si="48"/>
        <v>0.50419885228355943</v>
      </c>
      <c r="D203" s="271">
        <f t="shared" si="48"/>
        <v>0.5111965058060689</v>
      </c>
      <c r="E203" s="271">
        <f t="shared" si="48"/>
        <v>0.49552661256407216</v>
      </c>
      <c r="F203" s="271">
        <f t="shared" si="48"/>
        <v>0.51364249470638534</v>
      </c>
      <c r="G203" s="271">
        <f t="shared" si="48"/>
        <v>0.521878477646471</v>
      </c>
      <c r="H203" s="271">
        <f t="shared" si="48"/>
        <v>0.54940277936969595</v>
      </c>
      <c r="I203" s="271">
        <f t="shared" si="48"/>
        <v>0.53565110829370532</v>
      </c>
      <c r="J203" s="271">
        <f t="shared" si="48"/>
        <v>0.54719571409303736</v>
      </c>
      <c r="K203" s="271">
        <f t="shared" si="48"/>
        <v>0.56934476095138786</v>
      </c>
      <c r="L203" s="271">
        <f t="shared" si="48"/>
        <v>0.60255428921322718</v>
      </c>
      <c r="M203" s="271">
        <f t="shared" si="48"/>
        <v>0.43864361874785451</v>
      </c>
      <c r="N203" s="271">
        <f t="shared" si="48"/>
        <v>0.43784389319812406</v>
      </c>
      <c r="O203" s="271">
        <f t="shared" si="48"/>
        <v>0.43440766714592172</v>
      </c>
      <c r="P203" s="271">
        <f t="shared" si="48"/>
        <v>0.43981417658515082</v>
      </c>
      <c r="Q203" s="271">
        <f t="shared" si="48"/>
        <v>0.42983726319423121</v>
      </c>
      <c r="R203" s="271">
        <f t="shared" si="48"/>
        <v>0.41458689138743032</v>
      </c>
      <c r="S203" s="271">
        <f t="shared" si="48"/>
        <v>0.41341123348271902</v>
      </c>
      <c r="T203" s="271">
        <f t="shared" si="48"/>
        <v>0.41780363545051658</v>
      </c>
      <c r="U203" s="271">
        <f t="shared" si="48"/>
        <v>0.41110384092986768</v>
      </c>
      <c r="V203" s="271">
        <f t="shared" si="48"/>
        <v>0.41082246422282342</v>
      </c>
      <c r="W203" s="271">
        <f t="shared" si="48"/>
        <v>0.40068852300419566</v>
      </c>
      <c r="DA203" s="79"/>
    </row>
    <row r="204" spans="1:105" ht="12" customHeight="1" x14ac:dyDescent="0.25">
      <c r="A204" s="62" t="s">
        <v>1054</v>
      </c>
      <c r="B204" s="320">
        <f t="shared" ref="B204:W204" si="49">IF(B$122=0,0,B$122/B$110)</f>
        <v>0.51377572154345474</v>
      </c>
      <c r="C204" s="320">
        <f t="shared" si="49"/>
        <v>0.50419885228355943</v>
      </c>
      <c r="D204" s="320">
        <f t="shared" si="49"/>
        <v>0.5111965058060689</v>
      </c>
      <c r="E204" s="320">
        <f t="shared" si="49"/>
        <v>0.49552661256407216</v>
      </c>
      <c r="F204" s="320">
        <f t="shared" si="49"/>
        <v>0.51364249470638534</v>
      </c>
      <c r="G204" s="320">
        <f t="shared" si="49"/>
        <v>0.521878477646471</v>
      </c>
      <c r="H204" s="320">
        <f t="shared" si="49"/>
        <v>0.54940277936969595</v>
      </c>
      <c r="I204" s="320">
        <f t="shared" si="49"/>
        <v>0.53565110829370532</v>
      </c>
      <c r="J204" s="320">
        <f t="shared" si="49"/>
        <v>0.54719571409303736</v>
      </c>
      <c r="K204" s="320">
        <f t="shared" si="49"/>
        <v>0.56934476095138786</v>
      </c>
      <c r="L204" s="320">
        <f t="shared" si="49"/>
        <v>0.60255428921322718</v>
      </c>
      <c r="M204" s="320">
        <f t="shared" si="49"/>
        <v>0.43864361874785451</v>
      </c>
      <c r="N204" s="320">
        <f t="shared" si="49"/>
        <v>0.43784389319812406</v>
      </c>
      <c r="O204" s="320">
        <f t="shared" si="49"/>
        <v>0.43440766714592172</v>
      </c>
      <c r="P204" s="320">
        <f t="shared" si="49"/>
        <v>0.43981417658515082</v>
      </c>
      <c r="Q204" s="320">
        <f t="shared" si="49"/>
        <v>0.42983726319423121</v>
      </c>
      <c r="R204" s="320">
        <f t="shared" si="49"/>
        <v>0.41458689138743032</v>
      </c>
      <c r="S204" s="320">
        <f t="shared" si="49"/>
        <v>0.41341123348271902</v>
      </c>
      <c r="T204" s="320">
        <f t="shared" si="49"/>
        <v>0.41780363545051658</v>
      </c>
      <c r="U204" s="320">
        <f t="shared" si="49"/>
        <v>0.41110384092986768</v>
      </c>
      <c r="V204" s="320">
        <f t="shared" si="49"/>
        <v>0.41082246422282342</v>
      </c>
      <c r="W204" s="320">
        <f t="shared" si="49"/>
        <v>0.40068852300419566</v>
      </c>
      <c r="DA204" s="141"/>
    </row>
    <row r="205" spans="1:105" ht="12" customHeight="1" x14ac:dyDescent="0.25">
      <c r="A205" s="62" t="s">
        <v>1066</v>
      </c>
      <c r="B205" s="320">
        <f t="shared" ref="B205:W205" si="50">IF(B$133=0,0,B$133/B$110)</f>
        <v>0</v>
      </c>
      <c r="C205" s="320">
        <f t="shared" si="50"/>
        <v>0</v>
      </c>
      <c r="D205" s="320">
        <f t="shared" si="50"/>
        <v>0</v>
      </c>
      <c r="E205" s="320">
        <f t="shared" si="50"/>
        <v>0</v>
      </c>
      <c r="F205" s="320">
        <f t="shared" si="50"/>
        <v>0</v>
      </c>
      <c r="G205" s="320">
        <f t="shared" si="50"/>
        <v>0</v>
      </c>
      <c r="H205" s="320">
        <f t="shared" si="50"/>
        <v>0</v>
      </c>
      <c r="I205" s="320">
        <f t="shared" si="50"/>
        <v>0</v>
      </c>
      <c r="J205" s="320">
        <f t="shared" si="50"/>
        <v>0</v>
      </c>
      <c r="K205" s="320">
        <f t="shared" si="50"/>
        <v>0</v>
      </c>
      <c r="L205" s="320">
        <f t="shared" si="50"/>
        <v>0</v>
      </c>
      <c r="M205" s="320">
        <f t="shared" si="50"/>
        <v>0</v>
      </c>
      <c r="N205" s="320">
        <f t="shared" si="50"/>
        <v>0</v>
      </c>
      <c r="O205" s="320">
        <f t="shared" si="50"/>
        <v>0</v>
      </c>
      <c r="P205" s="320">
        <f t="shared" si="50"/>
        <v>0</v>
      </c>
      <c r="Q205" s="320">
        <f t="shared" si="50"/>
        <v>0</v>
      </c>
      <c r="R205" s="320">
        <f t="shared" si="50"/>
        <v>0</v>
      </c>
      <c r="S205" s="320">
        <f t="shared" si="50"/>
        <v>0</v>
      </c>
      <c r="T205" s="320">
        <f t="shared" si="50"/>
        <v>0</v>
      </c>
      <c r="U205" s="320">
        <f t="shared" si="50"/>
        <v>0</v>
      </c>
      <c r="V205" s="320">
        <f t="shared" si="50"/>
        <v>0</v>
      </c>
      <c r="W205" s="320">
        <f t="shared" si="50"/>
        <v>0</v>
      </c>
      <c r="DA205" s="141"/>
    </row>
    <row r="206" spans="1:105" ht="12" customHeight="1" x14ac:dyDescent="0.25">
      <c r="A206" s="203" t="s">
        <v>1012</v>
      </c>
      <c r="B206" s="271">
        <f t="shared" ref="B206:W206" si="51">IF(B$134=0,0,B$134/B$110)</f>
        <v>0.28680571457963683</v>
      </c>
      <c r="C206" s="271">
        <f t="shared" si="51"/>
        <v>0.28446475674865063</v>
      </c>
      <c r="D206" s="271">
        <f t="shared" si="51"/>
        <v>0.28998589010784614</v>
      </c>
      <c r="E206" s="271">
        <f t="shared" si="51"/>
        <v>0.28666010638691752</v>
      </c>
      <c r="F206" s="271">
        <f t="shared" si="51"/>
        <v>0.29256318097958489</v>
      </c>
      <c r="G206" s="271">
        <f t="shared" si="51"/>
        <v>0.29567945706377258</v>
      </c>
      <c r="H206" s="271">
        <f t="shared" si="51"/>
        <v>0.29860313003347999</v>
      </c>
      <c r="I206" s="271">
        <f t="shared" si="51"/>
        <v>0.30277175529646511</v>
      </c>
      <c r="J206" s="271">
        <f t="shared" si="51"/>
        <v>0.30030404723286641</v>
      </c>
      <c r="K206" s="271">
        <f t="shared" si="51"/>
        <v>0.2927670485386818</v>
      </c>
      <c r="L206" s="271">
        <f t="shared" si="51"/>
        <v>0.28562843866861826</v>
      </c>
      <c r="M206" s="271">
        <f t="shared" si="51"/>
        <v>0.30162202813550315</v>
      </c>
      <c r="N206" s="271">
        <f t="shared" si="51"/>
        <v>0.30228102241381677</v>
      </c>
      <c r="O206" s="271">
        <f t="shared" si="51"/>
        <v>0.30991825515905791</v>
      </c>
      <c r="P206" s="271">
        <f t="shared" si="51"/>
        <v>0.31008992597874246</v>
      </c>
      <c r="Q206" s="271">
        <f t="shared" si="51"/>
        <v>0.31935203605956708</v>
      </c>
      <c r="R206" s="271">
        <f t="shared" si="51"/>
        <v>0.32649052124371347</v>
      </c>
      <c r="S206" s="271">
        <f t="shared" si="51"/>
        <v>0.33531712846135209</v>
      </c>
      <c r="T206" s="271">
        <f t="shared" si="51"/>
        <v>0.33071445026073742</v>
      </c>
      <c r="U206" s="271">
        <f t="shared" si="51"/>
        <v>0.33160613532660982</v>
      </c>
      <c r="V206" s="271">
        <f t="shared" si="51"/>
        <v>0.3308140688638565</v>
      </c>
      <c r="W206" s="271">
        <f t="shared" si="51"/>
        <v>0.34406085838547124</v>
      </c>
      <c r="DA206" s="79"/>
    </row>
    <row r="207" spans="1:105" ht="12" customHeight="1" x14ac:dyDescent="0.25">
      <c r="A207" s="62" t="s">
        <v>1014</v>
      </c>
      <c r="B207" s="320">
        <f t="shared" ref="B207:W207" si="52">IF(B$135=0,0,B$135/B$110)</f>
        <v>0.28680571457963683</v>
      </c>
      <c r="C207" s="320">
        <f t="shared" si="52"/>
        <v>0.28446475674865063</v>
      </c>
      <c r="D207" s="320">
        <f t="shared" si="52"/>
        <v>0.28998589010784614</v>
      </c>
      <c r="E207" s="320">
        <f t="shared" si="52"/>
        <v>0.28666010638691752</v>
      </c>
      <c r="F207" s="320">
        <f t="shared" si="52"/>
        <v>0.29256318097958489</v>
      </c>
      <c r="G207" s="320">
        <f t="shared" si="52"/>
        <v>0.29567945706377258</v>
      </c>
      <c r="H207" s="320">
        <f t="shared" si="52"/>
        <v>0.29860313003347999</v>
      </c>
      <c r="I207" s="320">
        <f t="shared" si="52"/>
        <v>0.30277175529646511</v>
      </c>
      <c r="J207" s="320">
        <f t="shared" si="52"/>
        <v>0.30030404723286641</v>
      </c>
      <c r="K207" s="320">
        <f t="shared" si="52"/>
        <v>0.2927670485386818</v>
      </c>
      <c r="L207" s="320">
        <f t="shared" si="52"/>
        <v>0.28562843866861826</v>
      </c>
      <c r="M207" s="320">
        <f t="shared" si="52"/>
        <v>0.30162202813550315</v>
      </c>
      <c r="N207" s="320">
        <f t="shared" si="52"/>
        <v>0.30228102241381677</v>
      </c>
      <c r="O207" s="320">
        <f t="shared" si="52"/>
        <v>0.30991825515905791</v>
      </c>
      <c r="P207" s="320">
        <f t="shared" si="52"/>
        <v>0.31008992597874246</v>
      </c>
      <c r="Q207" s="320">
        <f t="shared" si="52"/>
        <v>0.31935203605956708</v>
      </c>
      <c r="R207" s="320">
        <f t="shared" si="52"/>
        <v>0.32649052124371347</v>
      </c>
      <c r="S207" s="320">
        <f t="shared" si="52"/>
        <v>0.33531712846135209</v>
      </c>
      <c r="T207" s="320">
        <f t="shared" si="52"/>
        <v>0.33071445026073742</v>
      </c>
      <c r="U207" s="320">
        <f t="shared" si="52"/>
        <v>0.33160613532660982</v>
      </c>
      <c r="V207" s="320">
        <f t="shared" si="52"/>
        <v>0.3308140688638565</v>
      </c>
      <c r="W207" s="320">
        <f t="shared" si="52"/>
        <v>0.34406085838547124</v>
      </c>
      <c r="DA207" s="141"/>
    </row>
    <row r="208" spans="1:105" ht="12" customHeight="1" x14ac:dyDescent="0.25">
      <c r="A208" s="62" t="s">
        <v>1021</v>
      </c>
      <c r="B208" s="320">
        <f t="shared" ref="B208:W208" si="53">IF(B$141=0,0,B$141/B$110)</f>
        <v>0</v>
      </c>
      <c r="C208" s="320">
        <f t="shared" si="53"/>
        <v>0</v>
      </c>
      <c r="D208" s="320">
        <f t="shared" si="53"/>
        <v>0</v>
      </c>
      <c r="E208" s="320">
        <f t="shared" si="53"/>
        <v>0</v>
      </c>
      <c r="F208" s="320">
        <f t="shared" si="53"/>
        <v>0</v>
      </c>
      <c r="G208" s="320">
        <f t="shared" si="53"/>
        <v>0</v>
      </c>
      <c r="H208" s="320">
        <f t="shared" si="53"/>
        <v>0</v>
      </c>
      <c r="I208" s="320">
        <f t="shared" si="53"/>
        <v>0</v>
      </c>
      <c r="J208" s="320">
        <f t="shared" si="53"/>
        <v>0</v>
      </c>
      <c r="K208" s="320">
        <f t="shared" si="53"/>
        <v>0</v>
      </c>
      <c r="L208" s="320">
        <f t="shared" si="53"/>
        <v>0</v>
      </c>
      <c r="M208" s="320">
        <f t="shared" si="53"/>
        <v>0</v>
      </c>
      <c r="N208" s="320">
        <f t="shared" si="53"/>
        <v>0</v>
      </c>
      <c r="O208" s="320">
        <f t="shared" si="53"/>
        <v>0</v>
      </c>
      <c r="P208" s="320">
        <f t="shared" si="53"/>
        <v>0</v>
      </c>
      <c r="Q208" s="320">
        <f t="shared" si="53"/>
        <v>0</v>
      </c>
      <c r="R208" s="320">
        <f t="shared" si="53"/>
        <v>0</v>
      </c>
      <c r="S208" s="320">
        <f t="shared" si="53"/>
        <v>0</v>
      </c>
      <c r="T208" s="320">
        <f t="shared" si="53"/>
        <v>0</v>
      </c>
      <c r="U208" s="320">
        <f t="shared" si="53"/>
        <v>0</v>
      </c>
      <c r="V208" s="320">
        <f t="shared" si="53"/>
        <v>0</v>
      </c>
      <c r="W208" s="320">
        <f t="shared" si="53"/>
        <v>0</v>
      </c>
      <c r="DA208" s="141"/>
    </row>
    <row r="209" spans="1:105" ht="12" customHeight="1" x14ac:dyDescent="0.25">
      <c r="A209" s="203" t="s">
        <v>1023</v>
      </c>
      <c r="B209" s="271">
        <f t="shared" ref="B209:W209" si="54">IF(B$142=0,0,B$142/B$110)</f>
        <v>0.15341715623101798</v>
      </c>
      <c r="C209" s="271">
        <f t="shared" si="54"/>
        <v>0.16111444667357672</v>
      </c>
      <c r="D209" s="271">
        <f t="shared" si="54"/>
        <v>0.15291716809161812</v>
      </c>
      <c r="E209" s="271">
        <f t="shared" si="54"/>
        <v>0.16517097452171409</v>
      </c>
      <c r="F209" s="271">
        <f t="shared" si="54"/>
        <v>0.14961471523736442</v>
      </c>
      <c r="G209" s="271">
        <f t="shared" si="54"/>
        <v>0.14225032683098252</v>
      </c>
      <c r="H209" s="271">
        <f t="shared" si="54"/>
        <v>0.12269675405167281</v>
      </c>
      <c r="I209" s="271">
        <f t="shared" si="54"/>
        <v>0.12866507116863804</v>
      </c>
      <c r="J209" s="271">
        <f t="shared" si="54"/>
        <v>0.12295789597464149</v>
      </c>
      <c r="K209" s="271">
        <f t="shared" si="54"/>
        <v>0.11390064756111946</v>
      </c>
      <c r="L209" s="271">
        <f t="shared" si="54"/>
        <v>9.7510195274209177E-2</v>
      </c>
      <c r="M209" s="271">
        <f t="shared" si="54"/>
        <v>0.19128435332917573</v>
      </c>
      <c r="N209" s="271">
        <f t="shared" si="54"/>
        <v>0.19136072588511319</v>
      </c>
      <c r="O209" s="271">
        <f t="shared" si="54"/>
        <v>0.18838776363463622</v>
      </c>
      <c r="P209" s="271">
        <f t="shared" si="54"/>
        <v>0.18494545658424638</v>
      </c>
      <c r="Q209" s="271">
        <f t="shared" si="54"/>
        <v>0.18498649019217728</v>
      </c>
      <c r="R209" s="271">
        <f t="shared" si="54"/>
        <v>0.18993606725968687</v>
      </c>
      <c r="S209" s="271">
        <f t="shared" si="54"/>
        <v>0.18460933478338087</v>
      </c>
      <c r="T209" s="271">
        <f t="shared" si="54"/>
        <v>0.18495043398759609</v>
      </c>
      <c r="U209" s="271">
        <f t="shared" si="54"/>
        <v>0.18863897022846884</v>
      </c>
      <c r="V209" s="271">
        <f t="shared" si="54"/>
        <v>0.18927267994402</v>
      </c>
      <c r="W209" s="271">
        <f t="shared" si="54"/>
        <v>0.18680747653009996</v>
      </c>
      <c r="DA209" s="79"/>
    </row>
    <row r="210" spans="1:105" ht="12" customHeight="1" x14ac:dyDescent="0.25">
      <c r="A210" s="62" t="s">
        <v>1135</v>
      </c>
      <c r="B210" s="320">
        <f t="shared" ref="B210:W210" si="55">IF(B$143=0,0,B$143/B$110)</f>
        <v>9.56353713762325E-2</v>
      </c>
      <c r="C210" s="320">
        <f t="shared" si="55"/>
        <v>0.10440972438900238</v>
      </c>
      <c r="D210" s="320">
        <f t="shared" si="55"/>
        <v>9.5425454726361159E-2</v>
      </c>
      <c r="E210" s="320">
        <f t="shared" si="55"/>
        <v>0.10944157564902691</v>
      </c>
      <c r="F210" s="320">
        <f t="shared" si="55"/>
        <v>9.1847913738377265E-2</v>
      </c>
      <c r="G210" s="320">
        <f t="shared" si="55"/>
        <v>8.3557265537386821E-2</v>
      </c>
      <c r="H210" s="320">
        <f t="shared" si="55"/>
        <v>6.090817225416581E-2</v>
      </c>
      <c r="I210" s="320">
        <f t="shared" si="55"/>
        <v>6.8423071014030765E-2</v>
      </c>
      <c r="J210" s="320">
        <f t="shared" si="55"/>
        <v>6.1417531766305961E-2</v>
      </c>
      <c r="K210" s="320">
        <f t="shared" si="55"/>
        <v>4.9869290869793415E-2</v>
      </c>
      <c r="L210" s="320">
        <f t="shared" si="55"/>
        <v>2.9743929094770579E-2</v>
      </c>
      <c r="M210" s="320">
        <f t="shared" si="55"/>
        <v>0.14195230017128946</v>
      </c>
      <c r="N210" s="320">
        <f t="shared" si="55"/>
        <v>0.1421186138585801</v>
      </c>
      <c r="O210" s="320">
        <f t="shared" si="55"/>
        <v>0.13953210675990418</v>
      </c>
      <c r="P210" s="320">
        <f t="shared" si="55"/>
        <v>0.13548175664299025</v>
      </c>
      <c r="Q210" s="320">
        <f t="shared" si="55"/>
        <v>0.13664484378302871</v>
      </c>
      <c r="R210" s="320">
        <f t="shared" si="55"/>
        <v>0.14330955386626124</v>
      </c>
      <c r="S210" s="320">
        <f t="shared" si="55"/>
        <v>0.13811504175239042</v>
      </c>
      <c r="T210" s="320">
        <f t="shared" si="55"/>
        <v>0.1379621494835625</v>
      </c>
      <c r="U210" s="320">
        <f t="shared" si="55"/>
        <v>0.14240417809344103</v>
      </c>
      <c r="V210" s="320">
        <f t="shared" si="55"/>
        <v>0.1430695328394361</v>
      </c>
      <c r="W210" s="320">
        <f t="shared" si="55"/>
        <v>0.14174404309175684</v>
      </c>
      <c r="DA210" s="141"/>
    </row>
    <row r="211" spans="1:105" ht="12" customHeight="1" x14ac:dyDescent="0.25">
      <c r="A211" s="62" t="s">
        <v>1026</v>
      </c>
      <c r="B211" s="320">
        <f t="shared" ref="B211:W211" si="56">IF(B$144=0,0,B$144/B$110)</f>
        <v>5.7781784854785509E-2</v>
      </c>
      <c r="C211" s="320">
        <f t="shared" si="56"/>
        <v>5.6704722284574308E-2</v>
      </c>
      <c r="D211" s="320">
        <f t="shared" si="56"/>
        <v>5.7491713365256956E-2</v>
      </c>
      <c r="E211" s="320">
        <f t="shared" si="56"/>
        <v>5.5729398872687165E-2</v>
      </c>
      <c r="F211" s="320">
        <f t="shared" si="56"/>
        <v>5.776680149898715E-2</v>
      </c>
      <c r="G211" s="320">
        <f t="shared" si="56"/>
        <v>5.8693061293595701E-2</v>
      </c>
      <c r="H211" s="320">
        <f t="shared" si="56"/>
        <v>6.1788581797507E-2</v>
      </c>
      <c r="I211" s="320">
        <f t="shared" si="56"/>
        <v>6.0242000154607275E-2</v>
      </c>
      <c r="J211" s="320">
        <f t="shared" si="56"/>
        <v>6.1540364208335523E-2</v>
      </c>
      <c r="K211" s="320">
        <f t="shared" si="56"/>
        <v>6.403135669132605E-2</v>
      </c>
      <c r="L211" s="320">
        <f t="shared" si="56"/>
        <v>6.7766266179438595E-2</v>
      </c>
      <c r="M211" s="320">
        <f t="shared" si="56"/>
        <v>4.9332053157886253E-2</v>
      </c>
      <c r="N211" s="320">
        <f t="shared" si="56"/>
        <v>4.9242112026533093E-2</v>
      </c>
      <c r="O211" s="320">
        <f t="shared" si="56"/>
        <v>4.8855656874732041E-2</v>
      </c>
      <c r="P211" s="320">
        <f t="shared" si="56"/>
        <v>4.9463699941256115E-2</v>
      </c>
      <c r="Q211" s="320">
        <f t="shared" si="56"/>
        <v>4.8341646409148564E-2</v>
      </c>
      <c r="R211" s="320">
        <f t="shared" si="56"/>
        <v>4.6626513393425634E-2</v>
      </c>
      <c r="S211" s="320">
        <f t="shared" si="56"/>
        <v>4.6494293030990473E-2</v>
      </c>
      <c r="T211" s="320">
        <f t="shared" si="56"/>
        <v>4.698828450403357E-2</v>
      </c>
      <c r="U211" s="320">
        <f t="shared" si="56"/>
        <v>4.6234792135027812E-2</v>
      </c>
      <c r="V211" s="320">
        <f t="shared" si="56"/>
        <v>4.6203147104583918E-2</v>
      </c>
      <c r="W211" s="320">
        <f t="shared" si="56"/>
        <v>4.5063433438343119E-2</v>
      </c>
      <c r="DA211" s="141"/>
    </row>
    <row r="212" spans="1:105" ht="12" customHeight="1" x14ac:dyDescent="0.25">
      <c r="A212" s="62" t="s">
        <v>1038</v>
      </c>
      <c r="B212" s="320">
        <f t="shared" ref="B212:W212" si="57">IF(B$155=0,0,B$155/B$110)</f>
        <v>0</v>
      </c>
      <c r="C212" s="320">
        <f t="shared" si="57"/>
        <v>0</v>
      </c>
      <c r="D212" s="320">
        <f t="shared" si="57"/>
        <v>0</v>
      </c>
      <c r="E212" s="320">
        <f t="shared" si="57"/>
        <v>0</v>
      </c>
      <c r="F212" s="320">
        <f t="shared" si="57"/>
        <v>0</v>
      </c>
      <c r="G212" s="320">
        <f t="shared" si="57"/>
        <v>0</v>
      </c>
      <c r="H212" s="320">
        <f t="shared" si="57"/>
        <v>0</v>
      </c>
      <c r="I212" s="320">
        <f t="shared" si="57"/>
        <v>0</v>
      </c>
      <c r="J212" s="320">
        <f t="shared" si="57"/>
        <v>0</v>
      </c>
      <c r="K212" s="320">
        <f t="shared" si="57"/>
        <v>0</v>
      </c>
      <c r="L212" s="320">
        <f t="shared" si="57"/>
        <v>0</v>
      </c>
      <c r="M212" s="320">
        <f t="shared" si="57"/>
        <v>0</v>
      </c>
      <c r="N212" s="320">
        <f t="shared" si="57"/>
        <v>0</v>
      </c>
      <c r="O212" s="320">
        <f t="shared" si="57"/>
        <v>0</v>
      </c>
      <c r="P212" s="320">
        <f t="shared" si="57"/>
        <v>0</v>
      </c>
      <c r="Q212" s="320">
        <f t="shared" si="57"/>
        <v>0</v>
      </c>
      <c r="R212" s="320">
        <f t="shared" si="57"/>
        <v>0</v>
      </c>
      <c r="S212" s="320">
        <f t="shared" si="57"/>
        <v>0</v>
      </c>
      <c r="T212" s="320">
        <f t="shared" si="57"/>
        <v>0</v>
      </c>
      <c r="U212" s="320">
        <f t="shared" si="57"/>
        <v>0</v>
      </c>
      <c r="V212" s="320">
        <f t="shared" si="57"/>
        <v>0</v>
      </c>
      <c r="W212" s="320">
        <f t="shared" si="57"/>
        <v>0</v>
      </c>
      <c r="DA212" s="141"/>
    </row>
    <row r="213" spans="1:105" ht="12" customHeight="1" x14ac:dyDescent="0.25">
      <c r="A213" s="41" t="s">
        <v>1040</v>
      </c>
      <c r="B213" s="321">
        <f t="shared" ref="B213:W213" si="58">IF(B$156=0,0,B$156/B$110)</f>
        <v>0</v>
      </c>
      <c r="C213" s="321">
        <f t="shared" si="58"/>
        <v>0</v>
      </c>
      <c r="D213" s="321">
        <f t="shared" si="58"/>
        <v>0</v>
      </c>
      <c r="E213" s="321">
        <f t="shared" si="58"/>
        <v>0</v>
      </c>
      <c r="F213" s="321">
        <f t="shared" si="58"/>
        <v>0</v>
      </c>
      <c r="G213" s="321">
        <f t="shared" si="58"/>
        <v>0</v>
      </c>
      <c r="H213" s="321">
        <f t="shared" si="58"/>
        <v>0</v>
      </c>
      <c r="I213" s="321">
        <f t="shared" si="58"/>
        <v>0</v>
      </c>
      <c r="J213" s="321">
        <f t="shared" si="58"/>
        <v>0</v>
      </c>
      <c r="K213" s="321">
        <f t="shared" si="58"/>
        <v>0</v>
      </c>
      <c r="L213" s="321">
        <f t="shared" si="58"/>
        <v>0</v>
      </c>
      <c r="M213" s="321">
        <f t="shared" si="58"/>
        <v>0</v>
      </c>
      <c r="N213" s="321">
        <f t="shared" si="58"/>
        <v>0</v>
      </c>
      <c r="O213" s="321">
        <f t="shared" si="58"/>
        <v>0</v>
      </c>
      <c r="P213" s="321">
        <f t="shared" si="58"/>
        <v>0</v>
      </c>
      <c r="Q213" s="321">
        <f t="shared" si="58"/>
        <v>0</v>
      </c>
      <c r="R213" s="321">
        <f t="shared" si="58"/>
        <v>0</v>
      </c>
      <c r="S213" s="321">
        <f t="shared" si="58"/>
        <v>0</v>
      </c>
      <c r="T213" s="321">
        <f t="shared" si="58"/>
        <v>0</v>
      </c>
      <c r="U213" s="321">
        <f t="shared" si="58"/>
        <v>0</v>
      </c>
      <c r="V213" s="321">
        <f t="shared" si="58"/>
        <v>0</v>
      </c>
      <c r="W213" s="321">
        <f t="shared" si="58"/>
        <v>0</v>
      </c>
      <c r="DA213" s="82"/>
    </row>
    <row r="214" spans="1:105" ht="12" customHeight="1" x14ac:dyDescent="0.25">
      <c r="A214" s="201"/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DA214" s="173"/>
    </row>
    <row r="215" spans="1:105" ht="15" customHeight="1" x14ac:dyDescent="0.25">
      <c r="A215" s="32" t="s">
        <v>432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DA215" s="88"/>
    </row>
    <row r="216" spans="1:105" ht="12" customHeight="1" x14ac:dyDescent="0.25">
      <c r="A216" s="201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01"/>
      <c r="P216" s="201"/>
      <c r="Q216" s="201"/>
      <c r="R216" s="201"/>
      <c r="S216" s="201"/>
      <c r="T216" s="201"/>
      <c r="U216" s="201"/>
      <c r="V216" s="201"/>
      <c r="W216" s="201"/>
      <c r="DA216" s="173"/>
    </row>
    <row r="217" spans="1:105" ht="12" customHeight="1" x14ac:dyDescent="0.25">
      <c r="A217" s="35" t="s">
        <v>1404</v>
      </c>
      <c r="B217" s="322">
        <f>IF(B$5=0,0,(B$5-B$16-B$59)/(CHI_fec!B$5-CHI_fec!B$16))</f>
        <v>1.2166199532275956</v>
      </c>
      <c r="C217" s="322">
        <f>IF(C$5=0,0,(C$5-C$16-C$59)/(CHI_fec!C$5-CHI_fec!C$16))</f>
        <v>1.4303689630595751</v>
      </c>
      <c r="D217" s="322">
        <f>IF(D$5=0,0,(D$5-D$16-D$59)/(CHI_fec!D$5-CHI_fec!D$16))</f>
        <v>1.4896671944993354</v>
      </c>
      <c r="E217" s="322">
        <f>IF(E$5=0,0,(E$5-E$16-E$59)/(CHI_fec!E$5-CHI_fec!E$16))</f>
        <v>1.5878365521750637</v>
      </c>
      <c r="F217" s="322">
        <f>IF(F$5=0,0,(F$5-F$16-F$59)/(CHI_fec!F$5-CHI_fec!F$16))</f>
        <v>1.4972443909141528</v>
      </c>
      <c r="G217" s="322">
        <f>IF(G$5=0,0,(G$5-G$16-G$59)/(CHI_fec!G$5-CHI_fec!G$16))</f>
        <v>1.4323511621240337</v>
      </c>
      <c r="H217" s="322">
        <f>IF(H$5=0,0,(H$5-H$16-H$59)/(CHI_fec!H$5-CHI_fec!H$16))</f>
        <v>1.34822167574786</v>
      </c>
      <c r="I217" s="322">
        <f>IF(I$5=0,0,(I$5-I$16-I$59)/(CHI_fec!I$5-CHI_fec!I$16))</f>
        <v>1.3779652874656489</v>
      </c>
      <c r="J217" s="322">
        <f>IF(J$5=0,0,(J$5-J$16-J$59)/(CHI_fec!J$5-CHI_fec!J$16))</f>
        <v>1.3060322350257525</v>
      </c>
      <c r="K217" s="322">
        <f>IF(K$5=0,0,(K$5-K$16-K$59)/(CHI_fec!K$5-CHI_fec!K$16))</f>
        <v>1.1453933438819266</v>
      </c>
      <c r="L217" s="322">
        <f>IF(L$5=0,0,(L$5-L$16-L$59)/(CHI_fec!L$5-CHI_fec!L$16))</f>
        <v>1.0313559485561661</v>
      </c>
      <c r="M217" s="322">
        <f>IF(M$5=0,0,(M$5-M$16-M$59)/(CHI_fec!M$5-CHI_fec!M$16))</f>
        <v>1.6371084132792542</v>
      </c>
      <c r="N217" s="322">
        <f>IF(N$5=0,0,(N$5-N$16-N$59)/(CHI_fec!N$5-CHI_fec!N$16))</f>
        <v>1.6522353066043873</v>
      </c>
      <c r="O217" s="322">
        <f>IF(O$5=0,0,(O$5-O$16-O$59)/(CHI_fec!O$5-CHI_fec!O$16))</f>
        <v>1.6947091467724031</v>
      </c>
      <c r="P217" s="322">
        <f>IF(P$5=0,0,(P$5-P$16-P$59)/(CHI_fec!P$5-CHI_fec!P$16))</f>
        <v>1.6153304763729339</v>
      </c>
      <c r="Q217" s="322">
        <f>IF(Q$5=0,0,(Q$5-Q$16-Q$59)/(CHI_fec!Q$5-CHI_fec!Q$16))</f>
        <v>1.5213185264118532</v>
      </c>
      <c r="R217" s="322">
        <f>IF(R$5=0,0,(R$5-R$16-R$59)/(CHI_fec!R$5-CHI_fec!R$16))</f>
        <v>1.4580787508077555</v>
      </c>
      <c r="S217" s="322">
        <f>IF(S$5=0,0,(S$5-S$16-S$59)/(CHI_fec!S$5-CHI_fec!S$16))</f>
        <v>1.3992853595078711</v>
      </c>
      <c r="T217" s="322">
        <f>IF(T$5=0,0,(T$5-T$16-T$59)/(CHI_fec!T$5-CHI_fec!T$16))</f>
        <v>1.4255061917797081</v>
      </c>
      <c r="U217" s="322">
        <f>IF(U$5=0,0,(U$5-U$16-U$59)/(CHI_fec!U$5-CHI_fec!U$16))</f>
        <v>1.4035651715970434</v>
      </c>
      <c r="V217" s="322">
        <f>IF(V$5=0,0,(V$5-V$16-V$59)/(CHI_fec!V$5-CHI_fec!V$16))</f>
        <v>1.340423521967484</v>
      </c>
      <c r="W217" s="322">
        <f>IF(W$5=0,0,(W$5-W$16-W$59)/(CHI_fec!W$5-CHI_fec!W$16))</f>
        <v>1.291863967882805</v>
      </c>
      <c r="DA217" s="95"/>
    </row>
    <row r="218" spans="1:105" ht="12" customHeight="1" x14ac:dyDescent="0.25">
      <c r="A218" s="55" t="s">
        <v>92</v>
      </c>
      <c r="B218" s="275">
        <f>IF(B$6=0,0,B$6/CHI_fec!B$6)</f>
        <v>0</v>
      </c>
      <c r="C218" s="275">
        <f>IF(C$6=0,0,C$6/CHI_fec!C$6)</f>
        <v>0</v>
      </c>
      <c r="D218" s="275">
        <f>IF(D$6=0,0,D$6/CHI_fec!D$6)</f>
        <v>0</v>
      </c>
      <c r="E218" s="275">
        <f>IF(E$6=0,0,E$6/CHI_fec!E$6)</f>
        <v>0</v>
      </c>
      <c r="F218" s="275">
        <f>IF(F$6=0,0,F$6/CHI_fec!F$6)</f>
        <v>0</v>
      </c>
      <c r="G218" s="275">
        <f>IF(G$6=0,0,G$6/CHI_fec!G$6)</f>
        <v>0</v>
      </c>
      <c r="H218" s="275">
        <f>IF(H$6=0,0,H$6/CHI_fec!H$6)</f>
        <v>0</v>
      </c>
      <c r="I218" s="275">
        <f>IF(I$6=0,0,I$6/CHI_fec!I$6)</f>
        <v>0</v>
      </c>
      <c r="J218" s="275">
        <f>IF(J$6=0,0,J$6/CHI_fec!J$6)</f>
        <v>0</v>
      </c>
      <c r="K218" s="275">
        <f>IF(K$6=0,0,K$6/CHI_fec!K$6)</f>
        <v>0</v>
      </c>
      <c r="L218" s="275">
        <f>IF(L$6=0,0,L$6/CHI_fec!L$6)</f>
        <v>0</v>
      </c>
      <c r="M218" s="275">
        <f>IF(M$6=0,0,M$6/CHI_fec!M$6)</f>
        <v>0</v>
      </c>
      <c r="N218" s="275">
        <f>IF(N$6=0,0,N$6/CHI_fec!N$6)</f>
        <v>0</v>
      </c>
      <c r="O218" s="275">
        <f>IF(O$6=0,0,O$6/CHI_fec!O$6)</f>
        <v>0</v>
      </c>
      <c r="P218" s="275">
        <f>IF(P$6=0,0,P$6/CHI_fec!P$6)</f>
        <v>0</v>
      </c>
      <c r="Q218" s="275">
        <f>IF(Q$6=0,0,Q$6/CHI_fec!Q$6)</f>
        <v>0</v>
      </c>
      <c r="R218" s="275">
        <f>IF(R$6=0,0,R$6/CHI_fec!R$6)</f>
        <v>0</v>
      </c>
      <c r="S218" s="275">
        <f>IF(S$6=0,0,S$6/CHI_fec!S$6)</f>
        <v>0</v>
      </c>
      <c r="T218" s="275">
        <f>IF(T$6=0,0,T$6/CHI_fec!T$6)</f>
        <v>0</v>
      </c>
      <c r="U218" s="275">
        <f>IF(U$6=0,0,U$6/CHI_fec!U$6)</f>
        <v>0</v>
      </c>
      <c r="V218" s="275">
        <f>IF(V$6=0,0,V$6/CHI_fec!V$6)</f>
        <v>0</v>
      </c>
      <c r="W218" s="275">
        <f>IF(W$6=0,0,W$6/CHI_fec!W$6)</f>
        <v>0</v>
      </c>
      <c r="DA218" s="76"/>
    </row>
    <row r="219" spans="1:105" ht="12" customHeight="1" x14ac:dyDescent="0.25">
      <c r="A219" s="202" t="s">
        <v>93</v>
      </c>
      <c r="B219" s="276">
        <f>IF(B$7=0,0,B$7/CHI_fec!B$7)</f>
        <v>0</v>
      </c>
      <c r="C219" s="276">
        <f>IF(C$7=0,0,C$7/CHI_fec!C$7)</f>
        <v>0</v>
      </c>
      <c r="D219" s="276">
        <f>IF(D$7=0,0,D$7/CHI_fec!D$7)</f>
        <v>0</v>
      </c>
      <c r="E219" s="276">
        <f>IF(E$7=0,0,E$7/CHI_fec!E$7)</f>
        <v>0</v>
      </c>
      <c r="F219" s="276">
        <f>IF(F$7=0,0,F$7/CHI_fec!F$7)</f>
        <v>0</v>
      </c>
      <c r="G219" s="276">
        <f>IF(G$7=0,0,G$7/CHI_fec!G$7)</f>
        <v>0</v>
      </c>
      <c r="H219" s="276">
        <f>IF(H$7=0,0,H$7/CHI_fec!H$7)</f>
        <v>0</v>
      </c>
      <c r="I219" s="276">
        <f>IF(I$7=0,0,I$7/CHI_fec!I$7)</f>
        <v>0</v>
      </c>
      <c r="J219" s="276">
        <f>IF(J$7=0,0,J$7/CHI_fec!J$7)</f>
        <v>0</v>
      </c>
      <c r="K219" s="276">
        <f>IF(K$7=0,0,K$7/CHI_fec!K$7)</f>
        <v>0</v>
      </c>
      <c r="L219" s="276">
        <f>IF(L$7=0,0,L$7/CHI_fec!L$7)</f>
        <v>0</v>
      </c>
      <c r="M219" s="276">
        <f>IF(M$7=0,0,M$7/CHI_fec!M$7)</f>
        <v>0</v>
      </c>
      <c r="N219" s="276">
        <f>IF(N$7=0,0,N$7/CHI_fec!N$7)</f>
        <v>0</v>
      </c>
      <c r="O219" s="276">
        <f>IF(O$7=0,0,O$7/CHI_fec!O$7)</f>
        <v>0</v>
      </c>
      <c r="P219" s="276">
        <f>IF(P$7=0,0,P$7/CHI_fec!P$7)</f>
        <v>0</v>
      </c>
      <c r="Q219" s="276">
        <f>IF(Q$7=0,0,Q$7/CHI_fec!Q$7)</f>
        <v>0</v>
      </c>
      <c r="R219" s="276">
        <f>IF(R$7=0,0,R$7/CHI_fec!R$7)</f>
        <v>0</v>
      </c>
      <c r="S219" s="276">
        <f>IF(S$7=0,0,S$7/CHI_fec!S$7)</f>
        <v>0</v>
      </c>
      <c r="T219" s="276">
        <f>IF(T$7=0,0,T$7/CHI_fec!T$7)</f>
        <v>0</v>
      </c>
      <c r="U219" s="276">
        <f>IF(U$7=0,0,U$7/CHI_fec!U$7)</f>
        <v>0</v>
      </c>
      <c r="V219" s="276">
        <f>IF(V$7=0,0,V$7/CHI_fec!V$7)</f>
        <v>0</v>
      </c>
      <c r="W219" s="276">
        <f>IF(W$7=0,0,W$7/CHI_fec!W$7)</f>
        <v>0</v>
      </c>
      <c r="DA219" s="77"/>
    </row>
    <row r="220" spans="1:105" ht="12" customHeight="1" x14ac:dyDescent="0.25">
      <c r="A220" s="202" t="s">
        <v>94</v>
      </c>
      <c r="B220" s="276">
        <f>IF(B$8=0,0,B$8/CHI_fec!B$8)</f>
        <v>0</v>
      </c>
      <c r="C220" s="276">
        <f>IF(C$8=0,0,C$8/CHI_fec!C$8)</f>
        <v>0</v>
      </c>
      <c r="D220" s="276">
        <f>IF(D$8=0,0,D$8/CHI_fec!D$8)</f>
        <v>0</v>
      </c>
      <c r="E220" s="276">
        <f>IF(E$8=0,0,E$8/CHI_fec!E$8)</f>
        <v>0</v>
      </c>
      <c r="F220" s="276">
        <f>IF(F$8=0,0,F$8/CHI_fec!F$8)</f>
        <v>0</v>
      </c>
      <c r="G220" s="276">
        <f>IF(G$8=0,0,G$8/CHI_fec!G$8)</f>
        <v>0</v>
      </c>
      <c r="H220" s="276">
        <f>IF(H$8=0,0,H$8/CHI_fec!H$8)</f>
        <v>0</v>
      </c>
      <c r="I220" s="276">
        <f>IF(I$8=0,0,I$8/CHI_fec!I$8)</f>
        <v>0</v>
      </c>
      <c r="J220" s="276">
        <f>IF(J$8=0,0,J$8/CHI_fec!J$8)</f>
        <v>0</v>
      </c>
      <c r="K220" s="276">
        <f>IF(K$8=0,0,K$8/CHI_fec!K$8)</f>
        <v>0</v>
      </c>
      <c r="L220" s="276">
        <f>IF(L$8=0,0,L$8/CHI_fec!L$8)</f>
        <v>0</v>
      </c>
      <c r="M220" s="276">
        <f>IF(M$8=0,0,M$8/CHI_fec!M$8)</f>
        <v>0</v>
      </c>
      <c r="N220" s="276">
        <f>IF(N$8=0,0,N$8/CHI_fec!N$8)</f>
        <v>0</v>
      </c>
      <c r="O220" s="276">
        <f>IF(O$8=0,0,O$8/CHI_fec!O$8)</f>
        <v>0</v>
      </c>
      <c r="P220" s="276">
        <f>IF(P$8=0,0,P$8/CHI_fec!P$8)</f>
        <v>0</v>
      </c>
      <c r="Q220" s="276">
        <f>IF(Q$8=0,0,Q$8/CHI_fec!Q$8)</f>
        <v>0</v>
      </c>
      <c r="R220" s="276">
        <f>IF(R$8=0,0,R$8/CHI_fec!R$8)</f>
        <v>0</v>
      </c>
      <c r="S220" s="276">
        <f>IF(S$8=0,0,S$8/CHI_fec!S$8)</f>
        <v>0</v>
      </c>
      <c r="T220" s="276">
        <f>IF(T$8=0,0,T$8/CHI_fec!T$8)</f>
        <v>0</v>
      </c>
      <c r="U220" s="276">
        <f>IF(U$8=0,0,U$8/CHI_fec!U$8)</f>
        <v>0</v>
      </c>
      <c r="V220" s="276">
        <f>IF(V$8=0,0,V$8/CHI_fec!V$8)</f>
        <v>0</v>
      </c>
      <c r="W220" s="276">
        <f>IF(W$8=0,0,W$8/CHI_fec!W$8)</f>
        <v>0</v>
      </c>
      <c r="DA220" s="77"/>
    </row>
    <row r="221" spans="1:105" ht="12" customHeight="1" x14ac:dyDescent="0.25">
      <c r="A221" s="202" t="s">
        <v>95</v>
      </c>
      <c r="B221" s="276">
        <f>IF(B$9=0,0,B$9/CHI_fec!B$9)</f>
        <v>0</v>
      </c>
      <c r="C221" s="276">
        <f>IF(C$9=0,0,C$9/CHI_fec!C$9)</f>
        <v>0</v>
      </c>
      <c r="D221" s="276">
        <f>IF(D$9=0,0,D$9/CHI_fec!D$9)</f>
        <v>0</v>
      </c>
      <c r="E221" s="276">
        <f>IF(E$9=0,0,E$9/CHI_fec!E$9)</f>
        <v>0</v>
      </c>
      <c r="F221" s="276">
        <f>IF(F$9=0,0,F$9/CHI_fec!F$9)</f>
        <v>0</v>
      </c>
      <c r="G221" s="276">
        <f>IF(G$9=0,0,G$9/CHI_fec!G$9)</f>
        <v>0</v>
      </c>
      <c r="H221" s="276">
        <f>IF(H$9=0,0,H$9/CHI_fec!H$9)</f>
        <v>0</v>
      </c>
      <c r="I221" s="276">
        <f>IF(I$9=0,0,I$9/CHI_fec!I$9)</f>
        <v>0</v>
      </c>
      <c r="J221" s="276">
        <f>IF(J$9=0,0,J$9/CHI_fec!J$9)</f>
        <v>0</v>
      </c>
      <c r="K221" s="276">
        <f>IF(K$9=0,0,K$9/CHI_fec!K$9)</f>
        <v>0</v>
      </c>
      <c r="L221" s="276">
        <f>IF(L$9=0,0,L$9/CHI_fec!L$9)</f>
        <v>0</v>
      </c>
      <c r="M221" s="276">
        <f>IF(M$9=0,0,M$9/CHI_fec!M$9)</f>
        <v>0</v>
      </c>
      <c r="N221" s="276">
        <f>IF(N$9=0,0,N$9/CHI_fec!N$9)</f>
        <v>0</v>
      </c>
      <c r="O221" s="276">
        <f>IF(O$9=0,0,O$9/CHI_fec!O$9)</f>
        <v>0</v>
      </c>
      <c r="P221" s="276">
        <f>IF(P$9=0,0,P$9/CHI_fec!P$9)</f>
        <v>0</v>
      </c>
      <c r="Q221" s="276">
        <f>IF(Q$9=0,0,Q$9/CHI_fec!Q$9)</f>
        <v>0</v>
      </c>
      <c r="R221" s="276">
        <f>IF(R$9=0,0,R$9/CHI_fec!R$9)</f>
        <v>0</v>
      </c>
      <c r="S221" s="276">
        <f>IF(S$9=0,0,S$9/CHI_fec!S$9)</f>
        <v>0</v>
      </c>
      <c r="T221" s="276">
        <f>IF(T$9=0,0,T$9/CHI_fec!T$9)</f>
        <v>0</v>
      </c>
      <c r="U221" s="276">
        <f>IF(U$9=0,0,U$9/CHI_fec!U$9)</f>
        <v>0</v>
      </c>
      <c r="V221" s="276">
        <f>IF(V$9=0,0,V$9/CHI_fec!V$9)</f>
        <v>0</v>
      </c>
      <c r="W221" s="276">
        <f>IF(W$9=0,0,W$9/CHI_fec!W$9)</f>
        <v>0</v>
      </c>
      <c r="DA221" s="77"/>
    </row>
    <row r="222" spans="1:105" ht="12" customHeight="1" x14ac:dyDescent="0.25">
      <c r="A222" s="56" t="s">
        <v>96</v>
      </c>
      <c r="B222" s="277">
        <f>IF(B$10=0,0,B$10/CHI_fec!B$10)</f>
        <v>1.4051223816841418</v>
      </c>
      <c r="C222" s="277">
        <f>IF(C$10=0,0,C$10/CHI_fec!C$10)</f>
        <v>1.6590721602124081</v>
      </c>
      <c r="D222" s="277">
        <f>IF(D$10=0,0,D$10/CHI_fec!D$10)</f>
        <v>1.5360957697032505</v>
      </c>
      <c r="E222" s="277">
        <f>IF(E$10=0,0,E$10/CHI_fec!E$10)</f>
        <v>1.8035152916391823</v>
      </c>
      <c r="F222" s="277">
        <f>IF(F$10=0,0,F$10/CHI_fec!F$10)</f>
        <v>1.4428486933665841</v>
      </c>
      <c r="G222" s="277">
        <f>IF(G$10=0,0,G$10/CHI_fec!G$10)</f>
        <v>1.2300327491530709</v>
      </c>
      <c r="H222" s="277">
        <f>IF(H$10=0,0,H$10/CHI_fec!H$10)</f>
        <v>0.78327586527990856</v>
      </c>
      <c r="I222" s="277">
        <f>IF(I$10=0,0,I$10/CHI_fec!I$10)</f>
        <v>0.91970140475708551</v>
      </c>
      <c r="J222" s="277">
        <f>IF(J$10=0,0,J$10/CHI_fec!J$10)</f>
        <v>0.73085939827439184</v>
      </c>
      <c r="K222" s="277">
        <f>IF(K$10=0,0,K$10/CHI_fec!K$10)</f>
        <v>0.49207217558567584</v>
      </c>
      <c r="L222" s="277">
        <f>IF(L$10=0,0,L$10/CHI_fec!L$10)</f>
        <v>0.24529843932962705</v>
      </c>
      <c r="M222" s="277">
        <f>IF(M$10=0,0,M$10/CHI_fec!M$10)</f>
        <v>2.1819758126685702</v>
      </c>
      <c r="N222" s="277">
        <f>IF(N$10=0,0,N$10/CHI_fec!N$10)</f>
        <v>2.188518174637752</v>
      </c>
      <c r="O222" s="277">
        <f>IF(O$10=0,0,O$10/CHI_fec!O$10)</f>
        <v>2.1847336415487542</v>
      </c>
      <c r="P222" s="277">
        <f>IF(P$10=0,0,P$10/CHI_fec!P$10)</f>
        <v>2.1118856606786567</v>
      </c>
      <c r="Q222" s="277">
        <f>IF(Q$10=0,0,Q$10/CHI_fec!Q$10)</f>
        <v>2.0625509986442441</v>
      </c>
      <c r="R222" s="277">
        <f>IF(R$10=0,0,R$10/CHI_fec!R$10)</f>
        <v>2.08005246544761</v>
      </c>
      <c r="S222" s="277">
        <f>IF(S$10=0,0,S$10/CHI_fec!S$10)</f>
        <v>1.9585200982656692</v>
      </c>
      <c r="T222" s="277">
        <f>IF(T$10=0,0,T$10/CHI_fec!T$10)</f>
        <v>1.9599717529005449</v>
      </c>
      <c r="U222" s="277">
        <f>IF(U$10=0,0,U$10/CHI_fec!U$10)</f>
        <v>1.9935382883661961</v>
      </c>
      <c r="V222" s="277">
        <f>IF(V$10=0,0,V$10/CHI_fec!V$10)</f>
        <v>1.9748729368306295</v>
      </c>
      <c r="W222" s="277">
        <f>IF(W$10=0,0,W$10/CHI_fec!W$10)</f>
        <v>1.9057240101119579</v>
      </c>
      <c r="DA222" s="78"/>
    </row>
    <row r="223" spans="1:105" ht="12" customHeight="1" x14ac:dyDescent="0.25">
      <c r="A223" s="134" t="s">
        <v>999</v>
      </c>
      <c r="B223" s="323">
        <f>IF(B$16=0,0,B$16/CHI_fec!B$16)</f>
        <v>0</v>
      </c>
      <c r="C223" s="323">
        <f>IF(C$16=0,0,C$16/CHI_fec!C$16)</f>
        <v>0</v>
      </c>
      <c r="D223" s="323">
        <f>IF(D$16=0,0,D$16/CHI_fec!D$16)</f>
        <v>0</v>
      </c>
      <c r="E223" s="323">
        <f>IF(E$16=0,0,E$16/CHI_fec!E$16)</f>
        <v>0</v>
      </c>
      <c r="F223" s="323">
        <f>IF(F$16=0,0,F$16/CHI_fec!F$16)</f>
        <v>0</v>
      </c>
      <c r="G223" s="323">
        <f>IF(G$16=0,0,G$16/CHI_fec!G$16)</f>
        <v>0</v>
      </c>
      <c r="H223" s="323">
        <f>IF(H$16=0,0,H$16/CHI_fec!H$16)</f>
        <v>0</v>
      </c>
      <c r="I223" s="323">
        <f>IF(I$16=0,0,I$16/CHI_fec!I$16)</f>
        <v>0</v>
      </c>
      <c r="J223" s="323">
        <f>IF(J$16=0,0,J$16/CHI_fec!J$16)</f>
        <v>0</v>
      </c>
      <c r="K223" s="323">
        <f>IF(K$16=0,0,K$16/CHI_fec!K$16)</f>
        <v>0</v>
      </c>
      <c r="L223" s="323">
        <f>IF(L$16=0,0,L$16/CHI_fec!L$16)</f>
        <v>0</v>
      </c>
      <c r="M223" s="323">
        <f>IF(M$16=0,0,M$16/CHI_fec!M$16)</f>
        <v>0</v>
      </c>
      <c r="N223" s="323">
        <f>IF(N$16=0,0,N$16/CHI_fec!N$16)</f>
        <v>0</v>
      </c>
      <c r="O223" s="323">
        <f>IF(O$16=0,0,O$16/CHI_fec!O$16)</f>
        <v>0</v>
      </c>
      <c r="P223" s="323">
        <f>IF(P$16=0,0,P$16/CHI_fec!P$16)</f>
        <v>0</v>
      </c>
      <c r="Q223" s="323">
        <f>IF(Q$16=0,0,Q$16/CHI_fec!Q$16)</f>
        <v>0</v>
      </c>
      <c r="R223" s="323">
        <f>IF(R$16=0,0,R$16/CHI_fec!R$16)</f>
        <v>0</v>
      </c>
      <c r="S223" s="323">
        <f>IF(S$16=0,0,S$16/CHI_fec!S$16)</f>
        <v>0</v>
      </c>
      <c r="T223" s="323">
        <f>IF(T$16=0,0,T$16/CHI_fec!T$16)</f>
        <v>0</v>
      </c>
      <c r="U223" s="323">
        <f>IF(U$16=0,0,U$16/CHI_fec!U$16)</f>
        <v>0</v>
      </c>
      <c r="V223" s="323">
        <f>IF(V$16=0,0,V$16/CHI_fec!V$16)</f>
        <v>0</v>
      </c>
      <c r="W223" s="323">
        <f>IF(W$16=0,0,W$16/CHI_fec!W$16)</f>
        <v>0</v>
      </c>
      <c r="DA223" s="140"/>
    </row>
    <row r="224" spans="1:105" ht="12" customHeight="1" x14ac:dyDescent="0.25">
      <c r="A224" s="203" t="s">
        <v>1000</v>
      </c>
      <c r="B224" s="278">
        <f>IF(B$25=0,0,B$25/CHI_fec!B$25)</f>
        <v>2.4835234707453795</v>
      </c>
      <c r="C224" s="278">
        <f>IF(C$25=0,0,C$25/CHI_fec!C$25)</f>
        <v>2.4881501813695897</v>
      </c>
      <c r="D224" s="278">
        <f>IF(D$25=0,0,D$25/CHI_fec!D$25)</f>
        <v>2.6205553550007599</v>
      </c>
      <c r="E224" s="278">
        <f>IF(E$25=0,0,E$25/CHI_fec!E$25)</f>
        <v>2.6007225019215285</v>
      </c>
      <c r="F224" s="278">
        <f>IF(F$25=0,0,F$25/CHI_fec!F$25)</f>
        <v>2.6808866850059485</v>
      </c>
      <c r="G224" s="278">
        <f>IF(G$25=0,0,G$25/CHI_fec!G$25)</f>
        <v>2.6663735035705858</v>
      </c>
      <c r="H224" s="278">
        <f>IF(H$25=0,0,H$25/CHI_fec!H$25)</f>
        <v>2.7709731971779741</v>
      </c>
      <c r="I224" s="278">
        <f>IF(I$25=0,0,I$25/CHI_fec!I$25)</f>
        <v>2.6867632868864701</v>
      </c>
      <c r="J224" s="278">
        <f>IF(J$25=0,0,J$25/CHI_fec!J$25)</f>
        <v>2.6700946071825769</v>
      </c>
      <c r="K224" s="278">
        <f>IF(K$25=0,0,K$25/CHI_fec!K$25)</f>
        <v>2.6226195209704346</v>
      </c>
      <c r="L224" s="278">
        <f>IF(L$25=0,0,L$25/CHI_fec!L$25)</f>
        <v>2.7575016371713268</v>
      </c>
      <c r="M224" s="278">
        <f>IF(M$25=0,0,M$25/CHI_fec!M$25)</f>
        <v>2.0481793445817469</v>
      </c>
      <c r="N224" s="278">
        <f>IF(N$25=0,0,N$25/CHI_fec!N$25)</f>
        <v>2.0452480185606161</v>
      </c>
      <c r="O224" s="278">
        <f>IF(O$25=0,0,O$25/CHI_fec!O$25)</f>
        <v>2.030824593775379</v>
      </c>
      <c r="P224" s="278">
        <f>IF(P$25=0,0,P$25/CHI_fec!P$25)</f>
        <v>2.026479467559219</v>
      </c>
      <c r="Q224" s="278">
        <f>IF(Q$25=0,0,Q$25/CHI_fec!Q$25)</f>
        <v>1.8761350847796996</v>
      </c>
      <c r="R224" s="278">
        <f>IF(R$25=0,0,R$25/CHI_fec!R$25)</f>
        <v>1.7307603506931601</v>
      </c>
      <c r="S224" s="278">
        <f>IF(S$25=0,0,S$25/CHI_fec!S$25)</f>
        <v>1.657128301085657</v>
      </c>
      <c r="T224" s="278">
        <f>IF(T$25=0,0,T$25/CHI_fec!T$25)</f>
        <v>1.700557854892389</v>
      </c>
      <c r="U224" s="278">
        <f>IF(U$25=0,0,U$25/CHI_fec!U$25)</f>
        <v>1.6262817355156269</v>
      </c>
      <c r="V224" s="278">
        <f>IF(V$25=0,0,V$25/CHI_fec!V$25)</f>
        <v>1.5967211144724793</v>
      </c>
      <c r="W224" s="278">
        <f>IF(W$25=0,0,W$25/CHI_fec!W$25)</f>
        <v>1.5097226570895768</v>
      </c>
      <c r="DA224" s="79"/>
    </row>
    <row r="225" spans="1:105" ht="12" customHeight="1" x14ac:dyDescent="0.25">
      <c r="A225" s="203" t="s">
        <v>1012</v>
      </c>
      <c r="B225" s="278">
        <f>IF(B$36=0,0,B$36/CHI_fec!B$36)</f>
        <v>2.3708635480630313</v>
      </c>
      <c r="C225" s="278">
        <f>IF(C$36=0,0,C$36/CHI_fec!C$36)</f>
        <v>2.4276315961919592</v>
      </c>
      <c r="D225" s="278">
        <f>IF(D$36=0,0,D$36/CHI_fec!D$36)</f>
        <v>2.5490303815816477</v>
      </c>
      <c r="E225" s="278">
        <f>IF(E$36=0,0,E$36/CHI_fec!E$36)</f>
        <v>2.5478172079422885</v>
      </c>
      <c r="F225" s="278">
        <f>IF(F$36=0,0,F$36/CHI_fec!F$36)</f>
        <v>2.5732618775367468</v>
      </c>
      <c r="G225" s="278">
        <f>IF(G$36=0,0,G$36/CHI_fec!G$36)</f>
        <v>2.5352840933644405</v>
      </c>
      <c r="H225" s="278">
        <f>IF(H$36=0,0,H$36/CHI_fec!H$36)</f>
        <v>2.4798876845877684</v>
      </c>
      <c r="I225" s="278">
        <f>IF(I$36=0,0,I$36/CHI_fec!I$36)</f>
        <v>2.533736448673463</v>
      </c>
      <c r="J225" s="278">
        <f>IF(J$36=0,0,J$36/CHI_fec!J$36)</f>
        <v>2.4019247508122024</v>
      </c>
      <c r="K225" s="278">
        <f>IF(K$36=0,0,K$36/CHI_fec!K$36)</f>
        <v>2.1400851808360897</v>
      </c>
      <c r="L225" s="278">
        <f>IF(L$36=0,0,L$36/CHI_fec!L$36)</f>
        <v>1.9547781269519873</v>
      </c>
      <c r="M225" s="278">
        <f>IF(M$36=0,0,M$36/CHI_fec!M$36)</f>
        <v>2.4867660137528595</v>
      </c>
      <c r="N225" s="278">
        <f>IF(N$36=0,0,N$36/CHI_fec!N$36)</f>
        <v>2.4948261413425743</v>
      </c>
      <c r="O225" s="278">
        <f>IF(O$36=0,0,O$36/CHI_fec!O$36)</f>
        <v>2.5801052085656249</v>
      </c>
      <c r="P225" s="278">
        <f>IF(P$36=0,0,P$36/CHI_fec!P$36)</f>
        <v>2.5622793817793292</v>
      </c>
      <c r="Q225" s="278">
        <f>IF(Q$36=0,0,Q$36/CHI_fec!Q$36)</f>
        <v>2.5505360676878377</v>
      </c>
      <c r="R225" s="278">
        <f>IF(R$36=0,0,R$36/CHI_fec!R$36)</f>
        <v>2.5149792816040679</v>
      </c>
      <c r="S225" s="278">
        <f>IF(S$36=0,0,S$36/CHI_fec!S$36)</f>
        <v>2.5231127026311033</v>
      </c>
      <c r="T225" s="278">
        <f>IF(T$36=0,0,T$36/CHI_fec!T$36)</f>
        <v>2.510496363363929</v>
      </c>
      <c r="U225" s="278">
        <f>IF(U$36=0,0,U$36/CHI_fec!U$36)</f>
        <v>2.4833395821240565</v>
      </c>
      <c r="V225" s="278">
        <f>IF(V$36=0,0,V$36/CHI_fec!V$36)</f>
        <v>2.4393854204682079</v>
      </c>
      <c r="W225" s="278">
        <f>IF(W$36=0,0,W$36/CHI_fec!W$36)</f>
        <v>2.4691778516344947</v>
      </c>
      <c r="DA225" s="79"/>
    </row>
    <row r="226" spans="1:105" ht="12" customHeight="1" x14ac:dyDescent="0.25">
      <c r="A226" s="203" t="s">
        <v>1023</v>
      </c>
      <c r="B226" s="278">
        <f>IF(B$44=0,0,B$44/CHI_fec!B$44)</f>
        <v>1.7010916081552634</v>
      </c>
      <c r="C226" s="278">
        <f>IF(C$44=0,0,C$44/CHI_fec!C$44)</f>
        <v>1.8962589950785314</v>
      </c>
      <c r="D226" s="278">
        <f>IF(D$44=0,0,D$44/CHI_fec!D$44)</f>
        <v>1.8408139205086365</v>
      </c>
      <c r="E226" s="278">
        <f>IF(E$44=0,0,E$44/CHI_fec!E$44)</f>
        <v>2.0275053544238184</v>
      </c>
      <c r="F226" s="278">
        <f>IF(F$44=0,0,F$44/CHI_fec!F$44)</f>
        <v>1.7802138155737326</v>
      </c>
      <c r="G226" s="278">
        <f>IF(G$44=0,0,G$44/CHI_fec!G$44)</f>
        <v>1.609132804806733</v>
      </c>
      <c r="H226" s="278">
        <f>IF(H$44=0,0,H$44/CHI_fec!H$44)</f>
        <v>1.262077849987816</v>
      </c>
      <c r="I226" s="278">
        <f>IF(I$44=0,0,I$44/CHI_fec!I$44)</f>
        <v>1.3616326457830521</v>
      </c>
      <c r="J226" s="278">
        <f>IF(J$44=0,0,J$44/CHI_fec!J$44)</f>
        <v>1.1823789538957543</v>
      </c>
      <c r="K226" s="278">
        <f>IF(K$44=0,0,K$44/CHI_fec!K$44)</f>
        <v>0.94049924283848052</v>
      </c>
      <c r="L226" s="278">
        <f>IF(L$44=0,0,L$44/CHI_fec!L$44)</f>
        <v>0.70550483386427065</v>
      </c>
      <c r="M226" s="278">
        <f>IF(M$44=0,0,M$44/CHI_fec!M$44)</f>
        <v>2.1402466368318578</v>
      </c>
      <c r="N226" s="278">
        <f>IF(N$44=0,0,N$44/CHI_fec!N$44)</f>
        <v>2.1442626420738331</v>
      </c>
      <c r="O226" s="278">
        <f>IF(O$44=0,0,O$44/CHI_fec!O$44)</f>
        <v>2.1365984154096451</v>
      </c>
      <c r="P226" s="278">
        <f>IF(P$44=0,0,P$44/CHI_fec!P$44)</f>
        <v>2.0888531034875291</v>
      </c>
      <c r="Q226" s="278">
        <f>IF(Q$44=0,0,Q$44/CHI_fec!Q$44)</f>
        <v>2.0057354296654517</v>
      </c>
      <c r="R226" s="278">
        <f>IF(R$44=0,0,R$44/CHI_fec!R$44)</f>
        <v>1.9750996979330067</v>
      </c>
      <c r="S226" s="278">
        <f>IF(S$44=0,0,S$44/CHI_fec!S$44)</f>
        <v>1.8628589748172879</v>
      </c>
      <c r="T226" s="278">
        <f>IF(T$44=0,0,T$44/CHI_fec!T$44)</f>
        <v>1.8792288967365982</v>
      </c>
      <c r="U226" s="278">
        <f>IF(U$44=0,0,U$44/CHI_fec!U$44)</f>
        <v>1.879494887615109</v>
      </c>
      <c r="V226" s="278">
        <f>IF(V$44=0,0,V$44/CHI_fec!V$44)</f>
        <v>1.8549137440850454</v>
      </c>
      <c r="W226" s="278">
        <f>IF(W$44=0,0,W$44/CHI_fec!W$44)</f>
        <v>1.7801261668865043</v>
      </c>
      <c r="DA226" s="79"/>
    </row>
    <row r="227" spans="1:105" ht="12" customHeight="1" x14ac:dyDescent="0.25">
      <c r="A227" s="41" t="s">
        <v>1040</v>
      </c>
      <c r="B227" s="279">
        <f>IF(B$58=0,0,B$58/CHI_fec!B$58)</f>
        <v>0</v>
      </c>
      <c r="C227" s="279">
        <f>IF(C$58=0,0,C$58/CHI_fec!C$58)</f>
        <v>0</v>
      </c>
      <c r="D227" s="279">
        <f>IF(D$58=0,0,D$58/CHI_fec!D$58)</f>
        <v>0</v>
      </c>
      <c r="E227" s="279">
        <f>IF(E$58=0,0,E$58/CHI_fec!E$58)</f>
        <v>0</v>
      </c>
      <c r="F227" s="279">
        <f>IF(F$58=0,0,F$58/CHI_fec!F$58)</f>
        <v>0</v>
      </c>
      <c r="G227" s="279">
        <f>IF(G$58=0,0,G$58/CHI_fec!G$58)</f>
        <v>0</v>
      </c>
      <c r="H227" s="279">
        <f>IF(H$58=0,0,H$58/CHI_fec!H$58)</f>
        <v>0</v>
      </c>
      <c r="I227" s="279">
        <f>IF(I$58=0,0,I$58/CHI_fec!I$58)</f>
        <v>0</v>
      </c>
      <c r="J227" s="279">
        <f>IF(J$58=0,0,J$58/CHI_fec!J$58)</f>
        <v>0</v>
      </c>
      <c r="K227" s="279">
        <f>IF(K$58=0,0,K$58/CHI_fec!K$58)</f>
        <v>0</v>
      </c>
      <c r="L227" s="279">
        <f>IF(L$58=0,0,L$58/CHI_fec!L$58)</f>
        <v>0</v>
      </c>
      <c r="M227" s="279">
        <f>IF(M$58=0,0,M$58/CHI_fec!M$58)</f>
        <v>0</v>
      </c>
      <c r="N227" s="279">
        <f>IF(N$58=0,0,N$58/CHI_fec!N$58)</f>
        <v>0</v>
      </c>
      <c r="O227" s="279">
        <f>IF(O$58=0,0,O$58/CHI_fec!O$58)</f>
        <v>0</v>
      </c>
      <c r="P227" s="279">
        <f>IF(P$58=0,0,P$58/CHI_fec!P$58)</f>
        <v>0</v>
      </c>
      <c r="Q227" s="279">
        <f>IF(Q$58=0,0,Q$58/CHI_fec!Q$58)</f>
        <v>0</v>
      </c>
      <c r="R227" s="279">
        <f>IF(R$58=0,0,R$58/CHI_fec!R$58)</f>
        <v>0</v>
      </c>
      <c r="S227" s="279">
        <f>IF(S$58=0,0,S$58/CHI_fec!S$58)</f>
        <v>0</v>
      </c>
      <c r="T227" s="279">
        <f>IF(T$58=0,0,T$58/CHI_fec!T$58)</f>
        <v>0</v>
      </c>
      <c r="U227" s="279">
        <f>IF(U$58=0,0,U$58/CHI_fec!U$58)</f>
        <v>0</v>
      </c>
      <c r="V227" s="279">
        <f>IF(V$58=0,0,V$58/CHI_fec!V$58)</f>
        <v>0</v>
      </c>
      <c r="W227" s="279">
        <f>IF(W$58=0,0,W$58/CHI_fec!W$58)</f>
        <v>0</v>
      </c>
      <c r="DA227" s="82"/>
    </row>
    <row r="228" spans="1:105" ht="12" customHeight="1" x14ac:dyDescent="0.25">
      <c r="A228" s="201"/>
      <c r="B228" s="201"/>
      <c r="C228" s="201"/>
      <c r="D228" s="201"/>
      <c r="E228" s="201"/>
      <c r="F228" s="201"/>
      <c r="G228" s="201"/>
      <c r="H228" s="201"/>
      <c r="I228" s="201"/>
      <c r="J228" s="201"/>
      <c r="K228" s="201"/>
      <c r="L228" s="201"/>
      <c r="M228" s="201"/>
      <c r="N228" s="201"/>
      <c r="O228" s="201"/>
      <c r="P228" s="201"/>
      <c r="Q228" s="201"/>
      <c r="R228" s="201"/>
      <c r="S228" s="201"/>
      <c r="T228" s="201"/>
      <c r="U228" s="201"/>
      <c r="V228" s="201"/>
      <c r="W228" s="201"/>
      <c r="DA228" s="173"/>
    </row>
    <row r="229" spans="1:105" ht="12" customHeight="1" x14ac:dyDescent="0.25">
      <c r="A229" s="35" t="s">
        <v>1405</v>
      </c>
      <c r="B229" s="322">
        <f>IF(B$61=0,0,(B$61-B$108)/CHI_fec!B$61)</f>
        <v>1.561519206769131</v>
      </c>
      <c r="C229" s="322">
        <f>IF(C$61=0,0,(C$61-C$108)/CHI_fec!C$61)</f>
        <v>1.6783675097910231</v>
      </c>
      <c r="D229" s="322">
        <f>IF(D$61=0,0,(D$61-D$108)/CHI_fec!D$61)</f>
        <v>1.7096918023802812</v>
      </c>
      <c r="E229" s="322">
        <f>IF(E$61=0,0,(E$61-E$108)/CHI_fec!E$61)</f>
        <v>1.7823007802937152</v>
      </c>
      <c r="F229" s="322">
        <f>IF(F$61=0,0,(F$61-F$108)/CHI_fec!F$61)</f>
        <v>1.6860949866598529</v>
      </c>
      <c r="G229" s="322">
        <f>IF(G$61=0,0,(G$61-G$108)/CHI_fec!G$61)</f>
        <v>1.5956113335791939</v>
      </c>
      <c r="H229" s="322">
        <f>IF(H$61=0,0,(H$61-H$108)/CHI_fec!H$61)</f>
        <v>1.4728251236589698</v>
      </c>
      <c r="I229" s="322">
        <f>IF(I$61=0,0,(I$61-I$108)/CHI_fec!I$61)</f>
        <v>1.5025446195433314</v>
      </c>
      <c r="J229" s="322">
        <f>IF(J$61=0,0,(J$61-J$108)/CHI_fec!J$61)</f>
        <v>1.3796836929538723</v>
      </c>
      <c r="K229" s="322">
        <f>IF(K$61=0,0,(K$61-K$108)/CHI_fec!K$61)</f>
        <v>1.2140975857407292</v>
      </c>
      <c r="L229" s="322">
        <f>IF(L$61=0,0,(L$61-L$108)/CHI_fec!L$61)</f>
        <v>1.1171999125851431</v>
      </c>
      <c r="M229" s="322">
        <f>IF(M$61=0,0,(M$61-M$108)/CHI_fec!M$61)</f>
        <v>1.7346335111194904</v>
      </c>
      <c r="N229" s="322">
        <f>IF(N$61=0,0,(N$61-N$108)/CHI_fec!N$61)</f>
        <v>1.7421406385888281</v>
      </c>
      <c r="O229" s="322">
        <f>IF(O$61=0,0,(O$61-O$108)/CHI_fec!O$61)</f>
        <v>1.7593653889482852</v>
      </c>
      <c r="P229" s="322">
        <f>IF(P$61=0,0,(P$61-P$108)/CHI_fec!P$61)</f>
        <v>1.7107888357683667</v>
      </c>
      <c r="Q229" s="322">
        <f>IF(Q$61=0,0,(Q$61-Q$108)/CHI_fec!Q$61)</f>
        <v>1.6078437778862484</v>
      </c>
      <c r="R229" s="322">
        <f>IF(R$61=0,0,(R$61-R$108)/CHI_fec!R$61)</f>
        <v>1.5408191412659038</v>
      </c>
      <c r="S229" s="322">
        <f>IF(S$61=0,0,(S$61-S$108)/CHI_fec!S$61)</f>
        <v>1.4499845528330355</v>
      </c>
      <c r="T229" s="322">
        <f>IF(T$61=0,0,(T$61-T$108)/CHI_fec!T$61)</f>
        <v>1.462214813804515</v>
      </c>
      <c r="U229" s="322">
        <f>IF(U$61=0,0,(U$61-U$108)/CHI_fec!U$61)</f>
        <v>1.4360525826064414</v>
      </c>
      <c r="V229" s="322">
        <f>IF(V$61=0,0,(V$61-V$108)/CHI_fec!V$61)</f>
        <v>1.4069013277103013</v>
      </c>
      <c r="W229" s="322">
        <f>IF(W$61=0,0,(W$61-W$108)/CHI_fec!W$61)</f>
        <v>1.3489308744351507</v>
      </c>
      <c r="DA229" s="95"/>
    </row>
    <row r="230" spans="1:105" ht="12" customHeight="1" x14ac:dyDescent="0.25">
      <c r="A230" s="55" t="s">
        <v>92</v>
      </c>
      <c r="B230" s="275">
        <f>IF(B$62=0,0,B$62/CHI_fec!B$62)</f>
        <v>0</v>
      </c>
      <c r="C230" s="275">
        <f>IF(C$62=0,0,C$62/CHI_fec!C$62)</f>
        <v>0</v>
      </c>
      <c r="D230" s="275">
        <f>IF(D$62=0,0,D$62/CHI_fec!D$62)</f>
        <v>0</v>
      </c>
      <c r="E230" s="275">
        <f>IF(E$62=0,0,E$62/CHI_fec!E$62)</f>
        <v>0</v>
      </c>
      <c r="F230" s="275">
        <f>IF(F$62=0,0,F$62/CHI_fec!F$62)</f>
        <v>0</v>
      </c>
      <c r="G230" s="275">
        <f>IF(G$62=0,0,G$62/CHI_fec!G$62)</f>
        <v>0</v>
      </c>
      <c r="H230" s="275">
        <f>IF(H$62=0,0,H$62/CHI_fec!H$62)</f>
        <v>0</v>
      </c>
      <c r="I230" s="275">
        <f>IF(I$62=0,0,I$62/CHI_fec!I$62)</f>
        <v>0</v>
      </c>
      <c r="J230" s="275">
        <f>IF(J$62=0,0,J$62/CHI_fec!J$62)</f>
        <v>0</v>
      </c>
      <c r="K230" s="275">
        <f>IF(K$62=0,0,K$62/CHI_fec!K$62)</f>
        <v>0</v>
      </c>
      <c r="L230" s="275">
        <f>IF(L$62=0,0,L$62/CHI_fec!L$62)</f>
        <v>0</v>
      </c>
      <c r="M230" s="275">
        <f>IF(M$62=0,0,M$62/CHI_fec!M$62)</f>
        <v>0</v>
      </c>
      <c r="N230" s="275">
        <f>IF(N$62=0,0,N$62/CHI_fec!N$62)</f>
        <v>0</v>
      </c>
      <c r="O230" s="275">
        <f>IF(O$62=0,0,O$62/CHI_fec!O$62)</f>
        <v>0</v>
      </c>
      <c r="P230" s="275">
        <f>IF(P$62=0,0,P$62/CHI_fec!P$62)</f>
        <v>0</v>
      </c>
      <c r="Q230" s="275">
        <f>IF(Q$62=0,0,Q$62/CHI_fec!Q$62)</f>
        <v>0</v>
      </c>
      <c r="R230" s="275">
        <f>IF(R$62=0,0,R$62/CHI_fec!R$62)</f>
        <v>0</v>
      </c>
      <c r="S230" s="275">
        <f>IF(S$62=0,0,S$62/CHI_fec!S$62)</f>
        <v>0</v>
      </c>
      <c r="T230" s="275">
        <f>IF(T$62=0,0,T$62/CHI_fec!T$62)</f>
        <v>0</v>
      </c>
      <c r="U230" s="275">
        <f>IF(U$62=0,0,U$62/CHI_fec!U$62)</f>
        <v>0</v>
      </c>
      <c r="V230" s="275">
        <f>IF(V$62=0,0,V$62/CHI_fec!V$62)</f>
        <v>0</v>
      </c>
      <c r="W230" s="275">
        <f>IF(W$62=0,0,W$62/CHI_fec!W$62)</f>
        <v>0</v>
      </c>
      <c r="DA230" s="76"/>
    </row>
    <row r="231" spans="1:105" ht="12" customHeight="1" x14ac:dyDescent="0.25">
      <c r="A231" s="202" t="s">
        <v>93</v>
      </c>
      <c r="B231" s="276">
        <f>IF(B$63=0,0,B$63/CHI_fec!B$63)</f>
        <v>0</v>
      </c>
      <c r="C231" s="276">
        <f>IF(C$63=0,0,C$63/CHI_fec!C$63)</f>
        <v>0</v>
      </c>
      <c r="D231" s="276">
        <f>IF(D$63=0,0,D$63/CHI_fec!D$63)</f>
        <v>0</v>
      </c>
      <c r="E231" s="276">
        <f>IF(E$63=0,0,E$63/CHI_fec!E$63)</f>
        <v>0</v>
      </c>
      <c r="F231" s="276">
        <f>IF(F$63=0,0,F$63/CHI_fec!F$63)</f>
        <v>0</v>
      </c>
      <c r="G231" s="276">
        <f>IF(G$63=0,0,G$63/CHI_fec!G$63)</f>
        <v>0</v>
      </c>
      <c r="H231" s="276">
        <f>IF(H$63=0,0,H$63/CHI_fec!H$63)</f>
        <v>0</v>
      </c>
      <c r="I231" s="276">
        <f>IF(I$63=0,0,I$63/CHI_fec!I$63)</f>
        <v>0</v>
      </c>
      <c r="J231" s="276">
        <f>IF(J$63=0,0,J$63/CHI_fec!J$63)</f>
        <v>0</v>
      </c>
      <c r="K231" s="276">
        <f>IF(K$63=0,0,K$63/CHI_fec!K$63)</f>
        <v>0</v>
      </c>
      <c r="L231" s="276">
        <f>IF(L$63=0,0,L$63/CHI_fec!L$63)</f>
        <v>0</v>
      </c>
      <c r="M231" s="276">
        <f>IF(M$63=0,0,M$63/CHI_fec!M$63)</f>
        <v>0</v>
      </c>
      <c r="N231" s="276">
        <f>IF(N$63=0,0,N$63/CHI_fec!N$63)</f>
        <v>0</v>
      </c>
      <c r="O231" s="276">
        <f>IF(O$63=0,0,O$63/CHI_fec!O$63)</f>
        <v>0</v>
      </c>
      <c r="P231" s="276">
        <f>IF(P$63=0,0,P$63/CHI_fec!P$63)</f>
        <v>0</v>
      </c>
      <c r="Q231" s="276">
        <f>IF(Q$63=0,0,Q$63/CHI_fec!Q$63)</f>
        <v>0</v>
      </c>
      <c r="R231" s="276">
        <f>IF(R$63=0,0,R$63/CHI_fec!R$63)</f>
        <v>0</v>
      </c>
      <c r="S231" s="276">
        <f>IF(S$63=0,0,S$63/CHI_fec!S$63)</f>
        <v>0</v>
      </c>
      <c r="T231" s="276">
        <f>IF(T$63=0,0,T$63/CHI_fec!T$63)</f>
        <v>0</v>
      </c>
      <c r="U231" s="276">
        <f>IF(U$63=0,0,U$63/CHI_fec!U$63)</f>
        <v>0</v>
      </c>
      <c r="V231" s="276">
        <f>IF(V$63=0,0,V$63/CHI_fec!V$63)</f>
        <v>0</v>
      </c>
      <c r="W231" s="276">
        <f>IF(W$63=0,0,W$63/CHI_fec!W$63)</f>
        <v>0</v>
      </c>
      <c r="DA231" s="77"/>
    </row>
    <row r="232" spans="1:105" ht="12" customHeight="1" x14ac:dyDescent="0.25">
      <c r="A232" s="202" t="s">
        <v>94</v>
      </c>
      <c r="B232" s="276">
        <f>IF(B$64=0,0,B$64/CHI_fec!B$64)</f>
        <v>0</v>
      </c>
      <c r="C232" s="276">
        <f>IF(C$64=0,0,C$64/CHI_fec!C$64)</f>
        <v>0</v>
      </c>
      <c r="D232" s="276">
        <f>IF(D$64=0,0,D$64/CHI_fec!D$64)</f>
        <v>0</v>
      </c>
      <c r="E232" s="276">
        <f>IF(E$64=0,0,E$64/CHI_fec!E$64)</f>
        <v>0</v>
      </c>
      <c r="F232" s="276">
        <f>IF(F$64=0,0,F$64/CHI_fec!F$64)</f>
        <v>0</v>
      </c>
      <c r="G232" s="276">
        <f>IF(G$64=0,0,G$64/CHI_fec!G$64)</f>
        <v>0</v>
      </c>
      <c r="H232" s="276">
        <f>IF(H$64=0,0,H$64/CHI_fec!H$64)</f>
        <v>0</v>
      </c>
      <c r="I232" s="276">
        <f>IF(I$64=0,0,I$64/CHI_fec!I$64)</f>
        <v>0</v>
      </c>
      <c r="J232" s="276">
        <f>IF(J$64=0,0,J$64/CHI_fec!J$64)</f>
        <v>0</v>
      </c>
      <c r="K232" s="276">
        <f>IF(K$64=0,0,K$64/CHI_fec!K$64)</f>
        <v>0</v>
      </c>
      <c r="L232" s="276">
        <f>IF(L$64=0,0,L$64/CHI_fec!L$64)</f>
        <v>0</v>
      </c>
      <c r="M232" s="276">
        <f>IF(M$64=0,0,M$64/CHI_fec!M$64)</f>
        <v>0</v>
      </c>
      <c r="N232" s="276">
        <f>IF(N$64=0,0,N$64/CHI_fec!N$64)</f>
        <v>0</v>
      </c>
      <c r="O232" s="276">
        <f>IF(O$64=0,0,O$64/CHI_fec!O$64)</f>
        <v>0</v>
      </c>
      <c r="P232" s="276">
        <f>IF(P$64=0,0,P$64/CHI_fec!P$64)</f>
        <v>0</v>
      </c>
      <c r="Q232" s="276">
        <f>IF(Q$64=0,0,Q$64/CHI_fec!Q$64)</f>
        <v>0</v>
      </c>
      <c r="R232" s="276">
        <f>IF(R$64=0,0,R$64/CHI_fec!R$64)</f>
        <v>0</v>
      </c>
      <c r="S232" s="276">
        <f>IF(S$64=0,0,S$64/CHI_fec!S$64)</f>
        <v>0</v>
      </c>
      <c r="T232" s="276">
        <f>IF(T$64=0,0,T$64/CHI_fec!T$64)</f>
        <v>0</v>
      </c>
      <c r="U232" s="276">
        <f>IF(U$64=0,0,U$64/CHI_fec!U$64)</f>
        <v>0</v>
      </c>
      <c r="V232" s="276">
        <f>IF(V$64=0,0,V$64/CHI_fec!V$64)</f>
        <v>0</v>
      </c>
      <c r="W232" s="276">
        <f>IF(W$64=0,0,W$64/CHI_fec!W$64)</f>
        <v>0</v>
      </c>
      <c r="DA232" s="77"/>
    </row>
    <row r="233" spans="1:105" ht="12" customHeight="1" x14ac:dyDescent="0.25">
      <c r="A233" s="202" t="s">
        <v>95</v>
      </c>
      <c r="B233" s="276">
        <f>IF(B$65=0,0,B$65/CHI_fec!B$65)</f>
        <v>0</v>
      </c>
      <c r="C233" s="276">
        <f>IF(C$65=0,0,C$65/CHI_fec!C$65)</f>
        <v>0</v>
      </c>
      <c r="D233" s="276">
        <f>IF(D$65=0,0,D$65/CHI_fec!D$65)</f>
        <v>0</v>
      </c>
      <c r="E233" s="276">
        <f>IF(E$65=0,0,E$65/CHI_fec!E$65)</f>
        <v>0</v>
      </c>
      <c r="F233" s="276">
        <f>IF(F$65=0,0,F$65/CHI_fec!F$65)</f>
        <v>0</v>
      </c>
      <c r="G233" s="276">
        <f>IF(G$65=0,0,G$65/CHI_fec!G$65)</f>
        <v>0</v>
      </c>
      <c r="H233" s="276">
        <f>IF(H$65=0,0,H$65/CHI_fec!H$65)</f>
        <v>0</v>
      </c>
      <c r="I233" s="276">
        <f>IF(I$65=0,0,I$65/CHI_fec!I$65)</f>
        <v>0</v>
      </c>
      <c r="J233" s="276">
        <f>IF(J$65=0,0,J$65/CHI_fec!J$65)</f>
        <v>0</v>
      </c>
      <c r="K233" s="276">
        <f>IF(K$65=0,0,K$65/CHI_fec!K$65)</f>
        <v>0</v>
      </c>
      <c r="L233" s="276">
        <f>IF(L$65=0,0,L$65/CHI_fec!L$65)</f>
        <v>0</v>
      </c>
      <c r="M233" s="276">
        <f>IF(M$65=0,0,M$65/CHI_fec!M$65)</f>
        <v>0</v>
      </c>
      <c r="N233" s="276">
        <f>IF(N$65=0,0,N$65/CHI_fec!N$65)</f>
        <v>0</v>
      </c>
      <c r="O233" s="276">
        <f>IF(O$65=0,0,O$65/CHI_fec!O$65)</f>
        <v>0</v>
      </c>
      <c r="P233" s="276">
        <f>IF(P$65=0,0,P$65/CHI_fec!P$65)</f>
        <v>0</v>
      </c>
      <c r="Q233" s="276">
        <f>IF(Q$65=0,0,Q$65/CHI_fec!Q$65)</f>
        <v>0</v>
      </c>
      <c r="R233" s="276">
        <f>IF(R$65=0,0,R$65/CHI_fec!R$65)</f>
        <v>0</v>
      </c>
      <c r="S233" s="276">
        <f>IF(S$65=0,0,S$65/CHI_fec!S$65)</f>
        <v>0</v>
      </c>
      <c r="T233" s="276">
        <f>IF(T$65=0,0,T$65/CHI_fec!T$65)</f>
        <v>0</v>
      </c>
      <c r="U233" s="276">
        <f>IF(U$65=0,0,U$65/CHI_fec!U$65)</f>
        <v>0</v>
      </c>
      <c r="V233" s="276">
        <f>IF(V$65=0,0,V$65/CHI_fec!V$65)</f>
        <v>0</v>
      </c>
      <c r="W233" s="276">
        <f>IF(W$65=0,0,W$65/CHI_fec!W$65)</f>
        <v>0</v>
      </c>
      <c r="DA233" s="77"/>
    </row>
    <row r="234" spans="1:105" ht="12" customHeight="1" x14ac:dyDescent="0.25">
      <c r="A234" s="56" t="s">
        <v>96</v>
      </c>
      <c r="B234" s="277">
        <f>IF(B$66=0,0,B$66/CHI_fec!B$66)</f>
        <v>1.4051223816841421</v>
      </c>
      <c r="C234" s="277">
        <f>IF(C$66=0,0,C$66/CHI_fec!C$66)</f>
        <v>1.6590721602124074</v>
      </c>
      <c r="D234" s="277">
        <f>IF(D$66=0,0,D$66/CHI_fec!D$66)</f>
        <v>1.5360957697032509</v>
      </c>
      <c r="E234" s="277">
        <f>IF(E$66=0,0,E$66/CHI_fec!E$66)</f>
        <v>1.803515291639183</v>
      </c>
      <c r="F234" s="277">
        <f>IF(F$66=0,0,F$66/CHI_fec!F$66)</f>
        <v>1.4428486933665834</v>
      </c>
      <c r="G234" s="277">
        <f>IF(G$66=0,0,G$66/CHI_fec!G$66)</f>
        <v>1.2300327491530703</v>
      </c>
      <c r="H234" s="277">
        <f>IF(H$66=0,0,H$66/CHI_fec!H$66)</f>
        <v>0.78327586527990867</v>
      </c>
      <c r="I234" s="277">
        <f>IF(I$66=0,0,I$66/CHI_fec!I$66)</f>
        <v>0.91970140475708495</v>
      </c>
      <c r="J234" s="277">
        <f>IF(J$66=0,0,J$66/CHI_fec!J$66)</f>
        <v>0.73085939827439195</v>
      </c>
      <c r="K234" s="277">
        <f>IF(K$66=0,0,K$66/CHI_fec!K$66)</f>
        <v>0.4920721755856759</v>
      </c>
      <c r="L234" s="277">
        <f>IF(L$66=0,0,L$66/CHI_fec!L$66)</f>
        <v>0.24529843932962697</v>
      </c>
      <c r="M234" s="277">
        <f>IF(M$66=0,0,M$66/CHI_fec!M$66)</f>
        <v>2.1819758126685715</v>
      </c>
      <c r="N234" s="277">
        <f>IF(N$66=0,0,N$66/CHI_fec!N$66)</f>
        <v>2.1885181746377502</v>
      </c>
      <c r="O234" s="277">
        <f>IF(O$66=0,0,O$66/CHI_fec!O$66)</f>
        <v>2.1847336415487546</v>
      </c>
      <c r="P234" s="277">
        <f>IF(P$66=0,0,P$66/CHI_fec!P$66)</f>
        <v>2.1118856606786571</v>
      </c>
      <c r="Q234" s="277">
        <f>IF(Q$66=0,0,Q$66/CHI_fec!Q$66)</f>
        <v>2.0625509986442436</v>
      </c>
      <c r="R234" s="277">
        <f>IF(R$66=0,0,R$66/CHI_fec!R$66)</f>
        <v>2.0800524654476096</v>
      </c>
      <c r="S234" s="277">
        <f>IF(S$66=0,0,S$66/CHI_fec!S$66)</f>
        <v>1.9585200982656694</v>
      </c>
      <c r="T234" s="277">
        <f>IF(T$66=0,0,T$66/CHI_fec!T$66)</f>
        <v>1.9599717529005451</v>
      </c>
      <c r="U234" s="277">
        <f>IF(U$66=0,0,U$66/CHI_fec!U$66)</f>
        <v>1.9935382883661958</v>
      </c>
      <c r="V234" s="277">
        <f>IF(V$66=0,0,V$66/CHI_fec!V$66)</f>
        <v>1.9748729368306288</v>
      </c>
      <c r="W234" s="277">
        <f>IF(W$66=0,0,W$66/CHI_fec!W$66)</f>
        <v>1.9057240101119579</v>
      </c>
      <c r="DA234" s="78"/>
    </row>
    <row r="235" spans="1:105" ht="12" customHeight="1" x14ac:dyDescent="0.25">
      <c r="A235" s="203" t="s">
        <v>1053</v>
      </c>
      <c r="B235" s="278">
        <f>IF(B$72=0,0,B$72/CHI_fec!B$72)</f>
        <v>2.4809367037190726</v>
      </c>
      <c r="C235" s="278">
        <f>IF(C$72=0,0,C$72/CHI_fec!C$72)</f>
        <v>2.4859701704454897</v>
      </c>
      <c r="D235" s="278">
        <f>IF(D$72=0,0,D$72/CHI_fec!D$72)</f>
        <v>2.618059898633347</v>
      </c>
      <c r="E235" s="278">
        <f>IF(E$72=0,0,E$72/CHI_fec!E$72)</f>
        <v>2.5985205769915098</v>
      </c>
      <c r="F235" s="278">
        <f>IF(F$72=0,0,F$72/CHI_fec!F$72)</f>
        <v>2.678092657355656</v>
      </c>
      <c r="G235" s="278">
        <f>IF(G$72=0,0,G$72/CHI_fec!G$72)</f>
        <v>2.6632640340582188</v>
      </c>
      <c r="H235" s="278">
        <f>IF(H$72=0,0,H$72/CHI_fec!H$72)</f>
        <v>2.7669941511987064</v>
      </c>
      <c r="I235" s="278">
        <f>IF(I$72=0,0,I$72/CHI_fec!I$72)</f>
        <v>2.6831664009854861</v>
      </c>
      <c r="J235" s="278">
        <f>IF(J$72=0,0,J$72/CHI_fec!J$72)</f>
        <v>2.6659904145116875</v>
      </c>
      <c r="K235" s="278">
        <f>IF(K$72=0,0,K$72/CHI_fec!K$72)</f>
        <v>2.6179059527678645</v>
      </c>
      <c r="L235" s="278">
        <f>IF(L$72=0,0,L$72/CHI_fec!L$72)</f>
        <v>2.7516808109360085</v>
      </c>
      <c r="M235" s="278">
        <f>IF(M$72=0,0,M$72/CHI_fec!M$72)</f>
        <v>2.0470822942256075</v>
      </c>
      <c r="N235" s="278">
        <f>IF(N$72=0,0,N$72/CHI_fec!N$72)</f>
        <v>2.0441727360892226</v>
      </c>
      <c r="O235" s="278">
        <f>IF(O$72=0,0,O$72/CHI_fec!O$72)</f>
        <v>2.0297747886554247</v>
      </c>
      <c r="P235" s="278">
        <f>IF(P$72=0,0,P$72/CHI_fec!P$72)</f>
        <v>2.0253246107739398</v>
      </c>
      <c r="Q235" s="278">
        <f>IF(Q$72=0,0,Q$72/CHI_fec!Q$72)</f>
        <v>1.8750066867109827</v>
      </c>
      <c r="R235" s="278">
        <f>IF(R$72=0,0,R$72/CHI_fec!R$72)</f>
        <v>1.7297523461215241</v>
      </c>
      <c r="S235" s="278">
        <f>IF(S$72=0,0,S$72/CHI_fec!S$72)</f>
        <v>1.6560321702115073</v>
      </c>
      <c r="T235" s="278">
        <f>IF(T$72=0,0,T$72/CHI_fec!T$72)</f>
        <v>1.6994101130401498</v>
      </c>
      <c r="U235" s="278">
        <f>IF(U$72=0,0,U$72/CHI_fec!U$72)</f>
        <v>1.6252327322138522</v>
      </c>
      <c r="V235" s="278">
        <f>IF(V$72=0,0,V$72/CHI_fec!V$72)</f>
        <v>1.5956800687442108</v>
      </c>
      <c r="W235" s="278">
        <f>IF(W$72=0,0,W$72/CHI_fec!W$72)</f>
        <v>1.5086856950272383</v>
      </c>
      <c r="DA235" s="79"/>
    </row>
    <row r="236" spans="1:105" ht="12" customHeight="1" x14ac:dyDescent="0.25">
      <c r="A236" s="203" t="s">
        <v>1012</v>
      </c>
      <c r="B236" s="278">
        <f>IF(B$85=0,0,B$85/CHI_fec!B$85)</f>
        <v>2.3708635480630313</v>
      </c>
      <c r="C236" s="278">
        <f>IF(C$85=0,0,C$85/CHI_fec!C$85)</f>
        <v>2.4276315961919592</v>
      </c>
      <c r="D236" s="278">
        <f>IF(D$85=0,0,D$85/CHI_fec!D$85)</f>
        <v>2.5490303815816491</v>
      </c>
      <c r="E236" s="278">
        <f>IF(E$85=0,0,E$85/CHI_fec!E$85)</f>
        <v>2.5478172079422894</v>
      </c>
      <c r="F236" s="278">
        <f>IF(F$85=0,0,F$85/CHI_fec!F$85)</f>
        <v>2.5732618775367482</v>
      </c>
      <c r="G236" s="278">
        <f>IF(G$85=0,0,G$85/CHI_fec!G$85)</f>
        <v>2.5352840933644401</v>
      </c>
      <c r="H236" s="278">
        <f>IF(H$85=0,0,H$85/CHI_fec!H$85)</f>
        <v>2.4798876845877689</v>
      </c>
      <c r="I236" s="278">
        <f>IF(I$85=0,0,I$85/CHI_fec!I$85)</f>
        <v>2.5337364486734639</v>
      </c>
      <c r="J236" s="278">
        <f>IF(J$85=0,0,J$85/CHI_fec!J$85)</f>
        <v>2.4019247508122015</v>
      </c>
      <c r="K236" s="278">
        <f>IF(K$85=0,0,K$85/CHI_fec!K$85)</f>
        <v>2.1400851808360906</v>
      </c>
      <c r="L236" s="278">
        <f>IF(L$85=0,0,L$85/CHI_fec!L$85)</f>
        <v>1.9547781269519868</v>
      </c>
      <c r="M236" s="278">
        <f>IF(M$85=0,0,M$85/CHI_fec!M$85)</f>
        <v>2.4867660137528604</v>
      </c>
      <c r="N236" s="278">
        <f>IF(N$85=0,0,N$85/CHI_fec!N$85)</f>
        <v>2.4948261413425747</v>
      </c>
      <c r="O236" s="278">
        <f>IF(O$85=0,0,O$85/CHI_fec!O$85)</f>
        <v>2.5801052085656258</v>
      </c>
      <c r="P236" s="278">
        <f>IF(P$85=0,0,P$85/CHI_fec!P$85)</f>
        <v>2.5622793817793288</v>
      </c>
      <c r="Q236" s="278">
        <f>IF(Q$85=0,0,Q$85/CHI_fec!Q$85)</f>
        <v>2.5505360676878372</v>
      </c>
      <c r="R236" s="278">
        <f>IF(R$85=0,0,R$85/CHI_fec!R$85)</f>
        <v>2.5149792816040675</v>
      </c>
      <c r="S236" s="278">
        <f>IF(S$85=0,0,S$85/CHI_fec!S$85)</f>
        <v>2.523112702631102</v>
      </c>
      <c r="T236" s="278">
        <f>IF(T$85=0,0,T$85/CHI_fec!T$85)</f>
        <v>2.5104963633639286</v>
      </c>
      <c r="U236" s="278">
        <f>IF(U$85=0,0,U$85/CHI_fec!U$85)</f>
        <v>2.4833395821240551</v>
      </c>
      <c r="V236" s="278">
        <f>IF(V$85=0,0,V$85/CHI_fec!V$85)</f>
        <v>2.4393854204682088</v>
      </c>
      <c r="W236" s="278">
        <f>IF(W$85=0,0,W$85/CHI_fec!W$85)</f>
        <v>2.4691778516344947</v>
      </c>
      <c r="DA236" s="79"/>
    </row>
    <row r="237" spans="1:105" ht="12" customHeight="1" x14ac:dyDescent="0.25">
      <c r="A237" s="203" t="s">
        <v>1023</v>
      </c>
      <c r="B237" s="278">
        <f>IF(B$93=0,0,B$93/CHI_fec!B$93)</f>
        <v>1.6340378641768674</v>
      </c>
      <c r="C237" s="278">
        <f>IF(C$93=0,0,C$93/CHI_fec!C$93)</f>
        <v>1.8431915999069124</v>
      </c>
      <c r="D237" s="278">
        <f>IF(D$93=0,0,D$93/CHI_fec!D$93)</f>
        <v>1.7722599120238176</v>
      </c>
      <c r="E237" s="278">
        <f>IF(E$93=0,0,E$93/CHI_fec!E$93)</f>
        <v>1.9771121952488298</v>
      </c>
      <c r="F237" s="278">
        <f>IF(F$93=0,0,F$93/CHI_fec!F$93)</f>
        <v>1.7036226088669661</v>
      </c>
      <c r="G237" s="278">
        <f>IF(G$93=0,0,G$93/CHI_fec!G$93)</f>
        <v>1.5222854525970877</v>
      </c>
      <c r="H237" s="278">
        <f>IF(H$93=0,0,H$93/CHI_fec!H$93)</f>
        <v>1.1497606103205493</v>
      </c>
      <c r="I237" s="278">
        <f>IF(I$93=0,0,I$93/CHI_fec!I$93)</f>
        <v>1.2589301062038027</v>
      </c>
      <c r="J237" s="278">
        <f>IF(J$93=0,0,J$93/CHI_fec!J$93)</f>
        <v>1.0756041535688128</v>
      </c>
      <c r="K237" s="278">
        <f>IF(K$93=0,0,K$93/CHI_fec!K$93)</f>
        <v>0.83211216533891841</v>
      </c>
      <c r="L237" s="278">
        <f>IF(L$93=0,0,L$93/CHI_fec!L$93)</f>
        <v>0.59137962982076031</v>
      </c>
      <c r="M237" s="278">
        <f>IF(M$93=0,0,M$93/CHI_fec!M$93)</f>
        <v>2.1486318241609914</v>
      </c>
      <c r="N237" s="278">
        <f>IF(N$93=0,0,N$93/CHI_fec!N$93)</f>
        <v>2.1532918163485331</v>
      </c>
      <c r="O237" s="278">
        <f>IF(O$93=0,0,O$93/CHI_fec!O$93)</f>
        <v>2.1463612090193114</v>
      </c>
      <c r="P237" s="278">
        <f>IF(P$93=0,0,P$93/CHI_fec!P$93)</f>
        <v>2.0946702613332095</v>
      </c>
      <c r="Q237" s="278">
        <f>IF(Q$93=0,0,Q$93/CHI_fec!Q$93)</f>
        <v>2.0180082207383423</v>
      </c>
      <c r="R237" s="278">
        <f>IF(R$93=0,0,R$93/CHI_fec!R$93)</f>
        <v>1.9983490848110497</v>
      </c>
      <c r="S237" s="278">
        <f>IF(S$93=0,0,S$93/CHI_fec!S$93)</f>
        <v>1.8826484453532462</v>
      </c>
      <c r="T237" s="278">
        <f>IF(T$93=0,0,T$93/CHI_fec!T$93)</f>
        <v>1.8962537670057427</v>
      </c>
      <c r="U237" s="278">
        <f>IF(U$93=0,0,U$93/CHI_fec!U$93)</f>
        <v>1.9038835991178236</v>
      </c>
      <c r="V237" s="278">
        <f>IF(V$93=0,0,V$93/CHI_fec!V$93)</f>
        <v>1.8798159868968034</v>
      </c>
      <c r="W237" s="278">
        <f>IF(W$93=0,0,W$93/CHI_fec!W$93)</f>
        <v>1.8063008186626894</v>
      </c>
      <c r="DA237" s="79"/>
    </row>
    <row r="238" spans="1:105" ht="12" customHeight="1" x14ac:dyDescent="0.25">
      <c r="A238" s="41" t="s">
        <v>1040</v>
      </c>
      <c r="B238" s="279">
        <f>IF(B$107=0,0,B$107/CHI_fec!B$107)</f>
        <v>0</v>
      </c>
      <c r="C238" s="279">
        <f>IF(C$107=0,0,C$107/CHI_fec!C$107)</f>
        <v>0</v>
      </c>
      <c r="D238" s="279">
        <f>IF(D$107=0,0,D$107/CHI_fec!D$107)</f>
        <v>0</v>
      </c>
      <c r="E238" s="279">
        <f>IF(E$107=0,0,E$107/CHI_fec!E$107)</f>
        <v>0</v>
      </c>
      <c r="F238" s="279">
        <f>IF(F$107=0,0,F$107/CHI_fec!F$107)</f>
        <v>0</v>
      </c>
      <c r="G238" s="279">
        <f>IF(G$107=0,0,G$107/CHI_fec!G$107)</f>
        <v>0</v>
      </c>
      <c r="H238" s="279">
        <f>IF(H$107=0,0,H$107/CHI_fec!H$107)</f>
        <v>0</v>
      </c>
      <c r="I238" s="279">
        <f>IF(I$107=0,0,I$107/CHI_fec!I$107)</f>
        <v>0</v>
      </c>
      <c r="J238" s="279">
        <f>IF(J$107=0,0,J$107/CHI_fec!J$107)</f>
        <v>0</v>
      </c>
      <c r="K238" s="279">
        <f>IF(K$107=0,0,K$107/CHI_fec!K$107)</f>
        <v>0</v>
      </c>
      <c r="L238" s="279">
        <f>IF(L$107=0,0,L$107/CHI_fec!L$107)</f>
        <v>0</v>
      </c>
      <c r="M238" s="279">
        <f>IF(M$107=0,0,M$107/CHI_fec!M$107)</f>
        <v>0</v>
      </c>
      <c r="N238" s="279">
        <f>IF(N$107=0,0,N$107/CHI_fec!N$107)</f>
        <v>0</v>
      </c>
      <c r="O238" s="279">
        <f>IF(O$107=0,0,O$107/CHI_fec!O$107)</f>
        <v>0</v>
      </c>
      <c r="P238" s="279">
        <f>IF(P$107=0,0,P$107/CHI_fec!P$107)</f>
        <v>0</v>
      </c>
      <c r="Q238" s="279">
        <f>IF(Q$107=0,0,Q$107/CHI_fec!Q$107)</f>
        <v>0</v>
      </c>
      <c r="R238" s="279">
        <f>IF(R$107=0,0,R$107/CHI_fec!R$107)</f>
        <v>0</v>
      </c>
      <c r="S238" s="279">
        <f>IF(S$107=0,0,S$107/CHI_fec!S$107)</f>
        <v>0</v>
      </c>
      <c r="T238" s="279">
        <f>IF(T$107=0,0,T$107/CHI_fec!T$107)</f>
        <v>0</v>
      </c>
      <c r="U238" s="279">
        <f>IF(U$107=0,0,U$107/CHI_fec!U$107)</f>
        <v>0</v>
      </c>
      <c r="V238" s="279">
        <f>IF(V$107=0,0,V$107/CHI_fec!V$107)</f>
        <v>0</v>
      </c>
      <c r="W238" s="279">
        <f>IF(W$107=0,0,W$107/CHI_fec!W$107)</f>
        <v>0</v>
      </c>
      <c r="DA238" s="82"/>
    </row>
    <row r="239" spans="1:105" ht="12" customHeight="1" x14ac:dyDescent="0.25">
      <c r="A239" s="201"/>
      <c r="B239" s="201"/>
      <c r="C239" s="201"/>
      <c r="D239" s="201"/>
      <c r="E239" s="201"/>
      <c r="F239" s="201"/>
      <c r="G239" s="201"/>
      <c r="H239" s="201"/>
      <c r="I239" s="201"/>
      <c r="J239" s="201"/>
      <c r="K239" s="201"/>
      <c r="L239" s="201"/>
      <c r="M239" s="201"/>
      <c r="N239" s="201"/>
      <c r="O239" s="201"/>
      <c r="P239" s="201"/>
      <c r="Q239" s="201"/>
      <c r="R239" s="201"/>
      <c r="S239" s="201"/>
      <c r="T239" s="201"/>
      <c r="U239" s="201"/>
      <c r="V239" s="201"/>
      <c r="W239" s="201"/>
      <c r="DA239" s="173"/>
    </row>
    <row r="240" spans="1:105" ht="12" customHeight="1" x14ac:dyDescent="0.25">
      <c r="A240" s="35" t="s">
        <v>48</v>
      </c>
      <c r="B240" s="322">
        <f>IF(B$110=0,0,B$110/CHI_fec!B$110)</f>
        <v>1.5622437972930441</v>
      </c>
      <c r="C240" s="322">
        <f>IF(C$110=0,0,C$110/CHI_fec!C$110)</f>
        <v>1.692469612705134</v>
      </c>
      <c r="D240" s="322">
        <f>IF(D$110=0,0,D$110/CHI_fec!D$110)</f>
        <v>1.7093893369434434</v>
      </c>
      <c r="E240" s="322">
        <f>IF(E$110=0,0,E$110/CHI_fec!E$110)</f>
        <v>1.8011127689207695</v>
      </c>
      <c r="F240" s="322">
        <f>IF(F$110=0,0,F$110/CHI_fec!F$110)</f>
        <v>1.6792263225103519</v>
      </c>
      <c r="G240" s="322">
        <f>IF(G$110=0,0,G$110/CHI_fec!G$110)</f>
        <v>1.5764189553023245</v>
      </c>
      <c r="H240" s="322">
        <f>IF(H$110=0,0,H$110/CHI_fec!H$110)</f>
        <v>1.418625390357207</v>
      </c>
      <c r="I240" s="322">
        <f>IF(I$110=0,0,I$110/CHI_fec!I$110)</f>
        <v>1.4606073656959551</v>
      </c>
      <c r="J240" s="322">
        <f>IF(J$110=0,0,J$110/CHI_fec!J$110)</f>
        <v>1.3285049289955937</v>
      </c>
      <c r="K240" s="322">
        <f>IF(K$110=0,0,K$110/CHI_fec!K$110)</f>
        <v>1.1501766965579914</v>
      </c>
      <c r="L240" s="322">
        <f>IF(L$110=0,0,L$110/CHI_fec!L$110)</f>
        <v>1.0287148334435099</v>
      </c>
      <c r="M240" s="322">
        <f>IF(M$110=0,0,M$110/CHI_fec!M$110)</f>
        <v>1.7978319869836383</v>
      </c>
      <c r="N240" s="322">
        <f>IF(N$110=0,0,N$110/CHI_fec!N$110)</f>
        <v>1.8053028165724025</v>
      </c>
      <c r="O240" s="322">
        <f>IF(O$110=0,0,O$110/CHI_fec!O$110)</f>
        <v>1.8201846157686046</v>
      </c>
      <c r="P240" s="322">
        <f>IF(P$110=0,0,P$110/CHI_fec!P$110)</f>
        <v>1.7688480414708381</v>
      </c>
      <c r="Q240" s="322">
        <f>IF(Q$110=0,0,Q$110/CHI_fec!Q$110)</f>
        <v>1.685077904744938</v>
      </c>
      <c r="R240" s="322">
        <f>IF(R$110=0,0,R$110/CHI_fec!R$110)</f>
        <v>1.5450796600076495</v>
      </c>
      <c r="S240" s="322">
        <f>IF(S$110=0,0,S$110/CHI_fec!S$110)</f>
        <v>1.452671298520144</v>
      </c>
      <c r="T240" s="322">
        <f>IF(T$110=0,0,T$110/CHI_fec!T$110)</f>
        <v>1.5399276720849366</v>
      </c>
      <c r="U240" s="322">
        <f>IF(U$110=0,0,U$110/CHI_fec!U$110)</f>
        <v>1.561873671905802</v>
      </c>
      <c r="V240" s="322">
        <f>IF(V$110=0,0,V$110/CHI_fec!V$110)</f>
        <v>1.5053706365246824</v>
      </c>
      <c r="W240" s="322">
        <f>IF(W$110=0,0,W$110/CHI_fec!W$110)</f>
        <v>1.4459228236256376</v>
      </c>
      <c r="DA240" s="95"/>
    </row>
    <row r="241" spans="1:105" ht="12" customHeight="1" x14ac:dyDescent="0.25">
      <c r="A241" s="55" t="s">
        <v>92</v>
      </c>
      <c r="B241" s="275">
        <f>IF(B$111=0,0,B$111/CHI_fec!B$111)</f>
        <v>0</v>
      </c>
      <c r="C241" s="275">
        <f>IF(C$111=0,0,C$111/CHI_fec!C$111)</f>
        <v>0</v>
      </c>
      <c r="D241" s="275">
        <f>IF(D$111=0,0,D$111/CHI_fec!D$111)</f>
        <v>0</v>
      </c>
      <c r="E241" s="275">
        <f>IF(E$111=0,0,E$111/CHI_fec!E$111)</f>
        <v>0</v>
      </c>
      <c r="F241" s="275">
        <f>IF(F$111=0,0,F$111/CHI_fec!F$111)</f>
        <v>0</v>
      </c>
      <c r="G241" s="275">
        <f>IF(G$111=0,0,G$111/CHI_fec!G$111)</f>
        <v>0</v>
      </c>
      <c r="H241" s="275">
        <f>IF(H$111=0,0,H$111/CHI_fec!H$111)</f>
        <v>0</v>
      </c>
      <c r="I241" s="275">
        <f>IF(I$111=0,0,I$111/CHI_fec!I$111)</f>
        <v>0</v>
      </c>
      <c r="J241" s="275">
        <f>IF(J$111=0,0,J$111/CHI_fec!J$111)</f>
        <v>0</v>
      </c>
      <c r="K241" s="275">
        <f>IF(K$111=0,0,K$111/CHI_fec!K$111)</f>
        <v>0</v>
      </c>
      <c r="L241" s="275">
        <f>IF(L$111=0,0,L$111/CHI_fec!L$111)</f>
        <v>0</v>
      </c>
      <c r="M241" s="275">
        <f>IF(M$111=0,0,M$111/CHI_fec!M$111)</f>
        <v>0</v>
      </c>
      <c r="N241" s="275">
        <f>IF(N$111=0,0,N$111/CHI_fec!N$111)</f>
        <v>0</v>
      </c>
      <c r="O241" s="275">
        <f>IF(O$111=0,0,O$111/CHI_fec!O$111)</f>
        <v>0</v>
      </c>
      <c r="P241" s="275">
        <f>IF(P$111=0,0,P$111/CHI_fec!P$111)</f>
        <v>0</v>
      </c>
      <c r="Q241" s="275">
        <f>IF(Q$111=0,0,Q$111/CHI_fec!Q$111)</f>
        <v>0</v>
      </c>
      <c r="R241" s="275">
        <f>IF(R$111=0,0,R$111/CHI_fec!R$111)</f>
        <v>0</v>
      </c>
      <c r="S241" s="275">
        <f>IF(S$111=0,0,S$111/CHI_fec!S$111)</f>
        <v>0</v>
      </c>
      <c r="T241" s="275">
        <f>IF(T$111=0,0,T$111/CHI_fec!T$111)</f>
        <v>0</v>
      </c>
      <c r="U241" s="275">
        <f>IF(U$111=0,0,U$111/CHI_fec!U$111)</f>
        <v>0</v>
      </c>
      <c r="V241" s="275">
        <f>IF(V$111=0,0,V$111/CHI_fec!V$111)</f>
        <v>0</v>
      </c>
      <c r="W241" s="275">
        <f>IF(W$111=0,0,W$111/CHI_fec!W$111)</f>
        <v>0</v>
      </c>
      <c r="DA241" s="76"/>
    </row>
    <row r="242" spans="1:105" ht="12" customHeight="1" x14ac:dyDescent="0.25">
      <c r="A242" s="202" t="s">
        <v>93</v>
      </c>
      <c r="B242" s="276">
        <f>IF(B$112=0,0,B$112/CHI_fec!B$112)</f>
        <v>0</v>
      </c>
      <c r="C242" s="276">
        <f>IF(C$112=0,0,C$112/CHI_fec!C$112)</f>
        <v>0</v>
      </c>
      <c r="D242" s="276">
        <f>IF(D$112=0,0,D$112/CHI_fec!D$112)</f>
        <v>0</v>
      </c>
      <c r="E242" s="276">
        <f>IF(E$112=0,0,E$112/CHI_fec!E$112)</f>
        <v>0</v>
      </c>
      <c r="F242" s="276">
        <f>IF(F$112=0,0,F$112/CHI_fec!F$112)</f>
        <v>0</v>
      </c>
      <c r="G242" s="276">
        <f>IF(G$112=0,0,G$112/CHI_fec!G$112)</f>
        <v>0</v>
      </c>
      <c r="H242" s="276">
        <f>IF(H$112=0,0,H$112/CHI_fec!H$112)</f>
        <v>0</v>
      </c>
      <c r="I242" s="276">
        <f>IF(I$112=0,0,I$112/CHI_fec!I$112)</f>
        <v>0</v>
      </c>
      <c r="J242" s="276">
        <f>IF(J$112=0,0,J$112/CHI_fec!J$112)</f>
        <v>0</v>
      </c>
      <c r="K242" s="276">
        <f>IF(K$112=0,0,K$112/CHI_fec!K$112)</f>
        <v>0</v>
      </c>
      <c r="L242" s="276">
        <f>IF(L$112=0,0,L$112/CHI_fec!L$112)</f>
        <v>0</v>
      </c>
      <c r="M242" s="276">
        <f>IF(M$112=0,0,M$112/CHI_fec!M$112)</f>
        <v>0</v>
      </c>
      <c r="N242" s="276">
        <f>IF(N$112=0,0,N$112/CHI_fec!N$112)</f>
        <v>0</v>
      </c>
      <c r="O242" s="276">
        <f>IF(O$112=0,0,O$112/CHI_fec!O$112)</f>
        <v>0</v>
      </c>
      <c r="P242" s="276">
        <f>IF(P$112=0,0,P$112/CHI_fec!P$112)</f>
        <v>0</v>
      </c>
      <c r="Q242" s="276">
        <f>IF(Q$112=0,0,Q$112/CHI_fec!Q$112)</f>
        <v>0</v>
      </c>
      <c r="R242" s="276">
        <f>IF(R$112=0,0,R$112/CHI_fec!R$112)</f>
        <v>0</v>
      </c>
      <c r="S242" s="276">
        <f>IF(S$112=0,0,S$112/CHI_fec!S$112)</f>
        <v>0</v>
      </c>
      <c r="T242" s="276">
        <f>IF(T$112=0,0,T$112/CHI_fec!T$112)</f>
        <v>0</v>
      </c>
      <c r="U242" s="276">
        <f>IF(U$112=0,0,U$112/CHI_fec!U$112)</f>
        <v>0</v>
      </c>
      <c r="V242" s="276">
        <f>IF(V$112=0,0,V$112/CHI_fec!V$112)</f>
        <v>0</v>
      </c>
      <c r="W242" s="276">
        <f>IF(W$112=0,0,W$112/CHI_fec!W$112)</f>
        <v>0</v>
      </c>
      <c r="DA242" s="77"/>
    </row>
    <row r="243" spans="1:105" ht="12" customHeight="1" x14ac:dyDescent="0.25">
      <c r="A243" s="202" t="s">
        <v>94</v>
      </c>
      <c r="B243" s="276">
        <f>IF(B$113=0,0,B$113/CHI_fec!B$113)</f>
        <v>0</v>
      </c>
      <c r="C243" s="276">
        <f>IF(C$113=0,0,C$113/CHI_fec!C$113)</f>
        <v>0</v>
      </c>
      <c r="D243" s="276">
        <f>IF(D$113=0,0,D$113/CHI_fec!D$113)</f>
        <v>0</v>
      </c>
      <c r="E243" s="276">
        <f>IF(E$113=0,0,E$113/CHI_fec!E$113)</f>
        <v>0</v>
      </c>
      <c r="F243" s="276">
        <f>IF(F$113=0,0,F$113/CHI_fec!F$113)</f>
        <v>0</v>
      </c>
      <c r="G243" s="276">
        <f>IF(G$113=0,0,G$113/CHI_fec!G$113)</f>
        <v>0</v>
      </c>
      <c r="H243" s="276">
        <f>IF(H$113=0,0,H$113/CHI_fec!H$113)</f>
        <v>0</v>
      </c>
      <c r="I243" s="276">
        <f>IF(I$113=0,0,I$113/CHI_fec!I$113)</f>
        <v>0</v>
      </c>
      <c r="J243" s="276">
        <f>IF(J$113=0,0,J$113/CHI_fec!J$113)</f>
        <v>0</v>
      </c>
      <c r="K243" s="276">
        <f>IF(K$113=0,0,K$113/CHI_fec!K$113)</f>
        <v>0</v>
      </c>
      <c r="L243" s="276">
        <f>IF(L$113=0,0,L$113/CHI_fec!L$113)</f>
        <v>0</v>
      </c>
      <c r="M243" s="276">
        <f>IF(M$113=0,0,M$113/CHI_fec!M$113)</f>
        <v>0</v>
      </c>
      <c r="N243" s="276">
        <f>IF(N$113=0,0,N$113/CHI_fec!N$113)</f>
        <v>0</v>
      </c>
      <c r="O243" s="276">
        <f>IF(O$113=0,0,O$113/CHI_fec!O$113)</f>
        <v>0</v>
      </c>
      <c r="P243" s="276">
        <f>IF(P$113=0,0,P$113/CHI_fec!P$113)</f>
        <v>0</v>
      </c>
      <c r="Q243" s="276">
        <f>IF(Q$113=0,0,Q$113/CHI_fec!Q$113)</f>
        <v>0</v>
      </c>
      <c r="R243" s="276">
        <f>IF(R$113=0,0,R$113/CHI_fec!R$113)</f>
        <v>0</v>
      </c>
      <c r="S243" s="276">
        <f>IF(S$113=0,0,S$113/CHI_fec!S$113)</f>
        <v>0</v>
      </c>
      <c r="T243" s="276">
        <f>IF(T$113=0,0,T$113/CHI_fec!T$113)</f>
        <v>0</v>
      </c>
      <c r="U243" s="276">
        <f>IF(U$113=0,0,U$113/CHI_fec!U$113)</f>
        <v>0</v>
      </c>
      <c r="V243" s="276">
        <f>IF(V$113=0,0,V$113/CHI_fec!V$113)</f>
        <v>0</v>
      </c>
      <c r="W243" s="276">
        <f>IF(W$113=0,0,W$113/CHI_fec!W$113)</f>
        <v>0</v>
      </c>
      <c r="DA243" s="77"/>
    </row>
    <row r="244" spans="1:105" ht="12" customHeight="1" x14ac:dyDescent="0.25">
      <c r="A244" s="202" t="s">
        <v>95</v>
      </c>
      <c r="B244" s="276">
        <f>IF(B$114=0,0,B$114/CHI_fec!B$114)</f>
        <v>0</v>
      </c>
      <c r="C244" s="276">
        <f>IF(C$114=0,0,C$114/CHI_fec!C$114)</f>
        <v>0</v>
      </c>
      <c r="D244" s="276">
        <f>IF(D$114=0,0,D$114/CHI_fec!D$114)</f>
        <v>0</v>
      </c>
      <c r="E244" s="276">
        <f>IF(E$114=0,0,E$114/CHI_fec!E$114)</f>
        <v>0</v>
      </c>
      <c r="F244" s="276">
        <f>IF(F$114=0,0,F$114/CHI_fec!F$114)</f>
        <v>0</v>
      </c>
      <c r="G244" s="276">
        <f>IF(G$114=0,0,G$114/CHI_fec!G$114)</f>
        <v>0</v>
      </c>
      <c r="H244" s="276">
        <f>IF(H$114=0,0,H$114/CHI_fec!H$114)</f>
        <v>0</v>
      </c>
      <c r="I244" s="276">
        <f>IF(I$114=0,0,I$114/CHI_fec!I$114)</f>
        <v>0</v>
      </c>
      <c r="J244" s="276">
        <f>IF(J$114=0,0,J$114/CHI_fec!J$114)</f>
        <v>0</v>
      </c>
      <c r="K244" s="276">
        <f>IF(K$114=0,0,K$114/CHI_fec!K$114)</f>
        <v>0</v>
      </c>
      <c r="L244" s="276">
        <f>IF(L$114=0,0,L$114/CHI_fec!L$114)</f>
        <v>0</v>
      </c>
      <c r="M244" s="276">
        <f>IF(M$114=0,0,M$114/CHI_fec!M$114)</f>
        <v>0</v>
      </c>
      <c r="N244" s="276">
        <f>IF(N$114=0,0,N$114/CHI_fec!N$114)</f>
        <v>0</v>
      </c>
      <c r="O244" s="276">
        <f>IF(O$114=0,0,O$114/CHI_fec!O$114)</f>
        <v>0</v>
      </c>
      <c r="P244" s="276">
        <f>IF(P$114=0,0,P$114/CHI_fec!P$114)</f>
        <v>0</v>
      </c>
      <c r="Q244" s="276">
        <f>IF(Q$114=0,0,Q$114/CHI_fec!Q$114)</f>
        <v>0</v>
      </c>
      <c r="R244" s="276">
        <f>IF(R$114=0,0,R$114/CHI_fec!R$114)</f>
        <v>0</v>
      </c>
      <c r="S244" s="276">
        <f>IF(S$114=0,0,S$114/CHI_fec!S$114)</f>
        <v>0</v>
      </c>
      <c r="T244" s="276">
        <f>IF(T$114=0,0,T$114/CHI_fec!T$114)</f>
        <v>0</v>
      </c>
      <c r="U244" s="276">
        <f>IF(U$114=0,0,U$114/CHI_fec!U$114)</f>
        <v>0</v>
      </c>
      <c r="V244" s="276">
        <f>IF(V$114=0,0,V$114/CHI_fec!V$114)</f>
        <v>0</v>
      </c>
      <c r="W244" s="276">
        <f>IF(W$114=0,0,W$114/CHI_fec!W$114)</f>
        <v>0</v>
      </c>
      <c r="DA244" s="77"/>
    </row>
    <row r="245" spans="1:105" ht="12" customHeight="1" x14ac:dyDescent="0.25">
      <c r="A245" s="56" t="s">
        <v>96</v>
      </c>
      <c r="B245" s="277">
        <f>IF(B$115=0,0,B$115/CHI_fec!B$115)</f>
        <v>1.4051223816841418</v>
      </c>
      <c r="C245" s="277">
        <f>IF(C$115=0,0,C$115/CHI_fec!C$115)</f>
        <v>1.6590721602124077</v>
      </c>
      <c r="D245" s="277">
        <f>IF(D$115=0,0,D$115/CHI_fec!D$115)</f>
        <v>1.5360957697032505</v>
      </c>
      <c r="E245" s="277">
        <f>IF(E$115=0,0,E$115/CHI_fec!E$115)</f>
        <v>1.8035152916391832</v>
      </c>
      <c r="F245" s="277">
        <f>IF(F$115=0,0,F$115/CHI_fec!F$115)</f>
        <v>1.4428486933665843</v>
      </c>
      <c r="G245" s="277">
        <f>IF(G$115=0,0,G$115/CHI_fec!G$115)</f>
        <v>1.2300327491530707</v>
      </c>
      <c r="H245" s="277">
        <f>IF(H$115=0,0,H$115/CHI_fec!H$115)</f>
        <v>0.78327586527990878</v>
      </c>
      <c r="I245" s="277">
        <f>IF(I$115=0,0,I$115/CHI_fec!I$115)</f>
        <v>0.91970140475708506</v>
      </c>
      <c r="J245" s="277">
        <f>IF(J$115=0,0,J$115/CHI_fec!J$115)</f>
        <v>0.73085939827439184</v>
      </c>
      <c r="K245" s="277">
        <f>IF(K$115=0,0,K$115/CHI_fec!K$115)</f>
        <v>0.4920721755856759</v>
      </c>
      <c r="L245" s="277">
        <f>IF(L$115=0,0,L$115/CHI_fec!L$115)</f>
        <v>0.24529843932962694</v>
      </c>
      <c r="M245" s="277">
        <f>IF(M$115=0,0,M$115/CHI_fec!M$115)</f>
        <v>2.1819758126685715</v>
      </c>
      <c r="N245" s="277">
        <f>IF(N$115=0,0,N$115/CHI_fec!N$115)</f>
        <v>2.1885181746377516</v>
      </c>
      <c r="O245" s="277">
        <f>IF(O$115=0,0,O$115/CHI_fec!O$115)</f>
        <v>2.1847336415487555</v>
      </c>
      <c r="P245" s="277">
        <f>IF(P$115=0,0,P$115/CHI_fec!P$115)</f>
        <v>2.1118856606786567</v>
      </c>
      <c r="Q245" s="277">
        <f>IF(Q$115=0,0,Q$115/CHI_fec!Q$115)</f>
        <v>2.0625509986442441</v>
      </c>
      <c r="R245" s="277">
        <f>IF(R$115=0,0,R$115/CHI_fec!R$115)</f>
        <v>2.08005246544761</v>
      </c>
      <c r="S245" s="277">
        <f>IF(S$115=0,0,S$115/CHI_fec!S$115)</f>
        <v>1.958520098265669</v>
      </c>
      <c r="T245" s="277">
        <f>IF(T$115=0,0,T$115/CHI_fec!T$115)</f>
        <v>1.9599717529005458</v>
      </c>
      <c r="U245" s="277">
        <f>IF(U$115=0,0,U$115/CHI_fec!U$115)</f>
        <v>1.9935382883661956</v>
      </c>
      <c r="V245" s="277">
        <f>IF(V$115=0,0,V$115/CHI_fec!V$115)</f>
        <v>1.9748729368306286</v>
      </c>
      <c r="W245" s="277">
        <f>IF(W$115=0,0,W$115/CHI_fec!W$115)</f>
        <v>1.9057240101119581</v>
      </c>
      <c r="DA245" s="78"/>
    </row>
    <row r="246" spans="1:105" ht="12" customHeight="1" x14ac:dyDescent="0.25">
      <c r="A246" s="203" t="s">
        <v>1053</v>
      </c>
      <c r="B246" s="278">
        <f>IF(B$121=0,0,B$121/CHI_fec!B$121)</f>
        <v>2.479863964909033</v>
      </c>
      <c r="C246" s="278">
        <f>IF(C$121=0,0,C$121/CHI_fec!C$121)</f>
        <v>2.4850659026220638</v>
      </c>
      <c r="D246" s="278">
        <f>IF(D$121=0,0,D$121/CHI_fec!D$121)</f>
        <v>2.6170248956910838</v>
      </c>
      <c r="E246" s="278">
        <f>IF(E$121=0,0,E$121/CHI_fec!E$121)</f>
        <v>2.5976071810933297</v>
      </c>
      <c r="F246" s="278">
        <f>IF(F$121=0,0,F$121/CHI_fec!F$121)</f>
        <v>2.6769339680781958</v>
      </c>
      <c r="G246" s="278">
        <f>IF(G$121=0,0,G$121/CHI_fec!G$121)</f>
        <v>2.6619747567519858</v>
      </c>
      <c r="H246" s="278">
        <f>IF(H$121=0,0,H$121/CHI_fec!H$121)</f>
        <v>2.7653449523099174</v>
      </c>
      <c r="I246" s="278">
        <f>IF(I$121=0,0,I$121/CHI_fec!I$121)</f>
        <v>2.6816753910056383</v>
      </c>
      <c r="J246" s="278">
        <f>IF(J$121=0,0,J$121/CHI_fec!J$121)</f>
        <v>2.6642895896081118</v>
      </c>
      <c r="K246" s="278">
        <f>IF(K$121=0,0,K$121/CHI_fec!K$121)</f>
        <v>2.6159533154605712</v>
      </c>
      <c r="L246" s="278">
        <f>IF(L$121=0,0,L$121/CHI_fec!L$121)</f>
        <v>2.7492705535417739</v>
      </c>
      <c r="M246" s="278">
        <f>IF(M$121=0,0,M$121/CHI_fec!M$121)</f>
        <v>2.0466270186298279</v>
      </c>
      <c r="N246" s="278">
        <f>IF(N$121=0,0,N$121/CHI_fec!N$121)</f>
        <v>2.0437264879205581</v>
      </c>
      <c r="O246" s="278">
        <f>IF(O$121=0,0,O$121/CHI_fec!O$121)</f>
        <v>2.0293391082935059</v>
      </c>
      <c r="P246" s="278">
        <f>IF(P$121=0,0,P$121/CHI_fec!P$121)</f>
        <v>2.0248453687726</v>
      </c>
      <c r="Q246" s="278">
        <f>IF(Q$121=0,0,Q$121/CHI_fec!Q$121)</f>
        <v>1.874538445463108</v>
      </c>
      <c r="R246" s="278">
        <f>IF(R$121=0,0,R$121/CHI_fec!R$121)</f>
        <v>1.7293340522083733</v>
      </c>
      <c r="S246" s="278">
        <f>IF(S$121=0,0,S$121/CHI_fec!S$121)</f>
        <v>1.655577357240936</v>
      </c>
      <c r="T246" s="278">
        <f>IF(T$121=0,0,T$121/CHI_fec!T$121)</f>
        <v>1.6989338944170782</v>
      </c>
      <c r="U246" s="278">
        <f>IF(U$121=0,0,U$121/CHI_fec!U$121)</f>
        <v>1.6247974635617639</v>
      </c>
      <c r="V246" s="278">
        <f>IF(V$121=0,0,V$121/CHI_fec!V$121)</f>
        <v>1.595248106226919</v>
      </c>
      <c r="W246" s="278">
        <f>IF(W$121=0,0,W$121/CHI_fec!W$121)</f>
        <v>1.5082554481911274</v>
      </c>
      <c r="DA246" s="79"/>
    </row>
    <row r="247" spans="1:105" ht="12" customHeight="1" x14ac:dyDescent="0.25">
      <c r="A247" s="203" t="s">
        <v>1012</v>
      </c>
      <c r="B247" s="278">
        <f>IF(B$134=0,0,B$134/CHI_fec!B$134)</f>
        <v>2.3708635480630309</v>
      </c>
      <c r="C247" s="278">
        <f>IF(C$134=0,0,C$134/CHI_fec!C$134)</f>
        <v>2.4276315961919588</v>
      </c>
      <c r="D247" s="278">
        <f>IF(D$134=0,0,D$134/CHI_fec!D$134)</f>
        <v>2.54903038158165</v>
      </c>
      <c r="E247" s="278">
        <f>IF(E$134=0,0,E$134/CHI_fec!E$134)</f>
        <v>2.5478172079422894</v>
      </c>
      <c r="F247" s="278">
        <f>IF(F$134=0,0,F$134/CHI_fec!F$134)</f>
        <v>2.5732618775367477</v>
      </c>
      <c r="G247" s="278">
        <f>IF(G$134=0,0,G$134/CHI_fec!G$134)</f>
        <v>2.5352840933644414</v>
      </c>
      <c r="H247" s="278">
        <f>IF(H$134=0,0,H$134/CHI_fec!H$134)</f>
        <v>2.4798876845877689</v>
      </c>
      <c r="I247" s="278">
        <f>IF(I$134=0,0,I$134/CHI_fec!I$134)</f>
        <v>2.5337364486734626</v>
      </c>
      <c r="J247" s="278">
        <f>IF(J$134=0,0,J$134/CHI_fec!J$134)</f>
        <v>2.4019247508122019</v>
      </c>
      <c r="K247" s="278">
        <f>IF(K$134=0,0,K$134/CHI_fec!K$134)</f>
        <v>2.140085180836091</v>
      </c>
      <c r="L247" s="278">
        <f>IF(L$134=0,0,L$134/CHI_fec!L$134)</f>
        <v>1.9547781269519873</v>
      </c>
      <c r="M247" s="278">
        <f>IF(M$134=0,0,M$134/CHI_fec!M$134)</f>
        <v>2.4867660137528582</v>
      </c>
      <c r="N247" s="278">
        <f>IF(N$134=0,0,N$134/CHI_fec!N$134)</f>
        <v>2.4948261413425752</v>
      </c>
      <c r="O247" s="278">
        <f>IF(O$134=0,0,O$134/CHI_fec!O$134)</f>
        <v>2.580105208565624</v>
      </c>
      <c r="P247" s="278">
        <f>IF(P$134=0,0,P$134/CHI_fec!P$134)</f>
        <v>2.5622793817793288</v>
      </c>
      <c r="Q247" s="278">
        <f>IF(Q$134=0,0,Q$134/CHI_fec!Q$134)</f>
        <v>2.550536067687839</v>
      </c>
      <c r="R247" s="278">
        <f>IF(R$134=0,0,R$134/CHI_fec!R$134)</f>
        <v>2.5149792816040679</v>
      </c>
      <c r="S247" s="278">
        <f>IF(S$134=0,0,S$134/CHI_fec!S$134)</f>
        <v>2.5231127026311024</v>
      </c>
      <c r="T247" s="278">
        <f>IF(T$134=0,0,T$134/CHI_fec!T$134)</f>
        <v>2.510496363363929</v>
      </c>
      <c r="U247" s="278">
        <f>IF(U$134=0,0,U$134/CHI_fec!U$134)</f>
        <v>2.4833395821240556</v>
      </c>
      <c r="V247" s="278">
        <f>IF(V$134=0,0,V$134/CHI_fec!V$134)</f>
        <v>2.4393854204682075</v>
      </c>
      <c r="W247" s="278">
        <f>IF(W$134=0,0,W$134/CHI_fec!W$134)</f>
        <v>2.4691778516344942</v>
      </c>
      <c r="DA247" s="79"/>
    </row>
    <row r="248" spans="1:105" ht="12" customHeight="1" x14ac:dyDescent="0.25">
      <c r="A248" s="203" t="s">
        <v>1023</v>
      </c>
      <c r="B248" s="278">
        <f>IF(B$142=0,0,B$142/CHI_fec!B$142)</f>
        <v>1.6798479249691181</v>
      </c>
      <c r="C248" s="278">
        <f>IF(C$142=0,0,C$142/CHI_fec!C$142)</f>
        <v>1.8794881792258327</v>
      </c>
      <c r="D248" s="278">
        <f>IF(D$142=0,0,D$142/CHI_fec!D$142)</f>
        <v>1.8191252245337117</v>
      </c>
      <c r="E248" s="278">
        <f>IF(E$142=0,0,E$142/CHI_fec!E$142)</f>
        <v>2.0115622158687079</v>
      </c>
      <c r="F248" s="278">
        <f>IF(F$142=0,0,F$142/CHI_fec!F$142)</f>
        <v>1.7559384108781844</v>
      </c>
      <c r="G248" s="278">
        <f>IF(G$142=0,0,G$142/CHI_fec!G$142)</f>
        <v>1.5815565260301279</v>
      </c>
      <c r="H248" s="278">
        <f>IF(H$142=0,0,H$142/CHI_fec!H$142)</f>
        <v>1.2262399964214898</v>
      </c>
      <c r="I248" s="278">
        <f>IF(I$142=0,0,I$142/CHI_fec!I$142)</f>
        <v>1.3289261936461723</v>
      </c>
      <c r="J248" s="278">
        <f>IF(J$142=0,0,J$142/CHI_fec!J$142)</f>
        <v>1.1482519105570834</v>
      </c>
      <c r="K248" s="278">
        <f>IF(K$142=0,0,K$142/CHI_fec!K$142)</f>
        <v>0.90569479837722422</v>
      </c>
      <c r="L248" s="278">
        <f>IF(L$142=0,0,L$142/CHI_fec!L$142)</f>
        <v>0.66865053175531919</v>
      </c>
      <c r="M248" s="278">
        <f>IF(M$142=0,0,M$142/CHI_fec!M$142)</f>
        <v>2.1428942372089992</v>
      </c>
      <c r="N248" s="278">
        <f>IF(N$142=0,0,N$142/CHI_fec!N$142)</f>
        <v>2.1471133765288961</v>
      </c>
      <c r="O248" s="278">
        <f>IF(O$142=0,0,O$142/CHI_fec!O$142)</f>
        <v>2.1396786306290014</v>
      </c>
      <c r="P248" s="278">
        <f>IF(P$142=0,0,P$142/CHI_fec!P$142)</f>
        <v>2.0906873404467059</v>
      </c>
      <c r="Q248" s="278">
        <f>IF(Q$142=0,0,Q$142/CHI_fec!Q$142)</f>
        <v>2.0096017518642584</v>
      </c>
      <c r="R248" s="278">
        <f>IF(R$142=0,0,R$142/CHI_fec!R$142)</f>
        <v>1.9824219154645513</v>
      </c>
      <c r="S248" s="278">
        <f>IF(S$142=0,0,S$142/CHI_fec!S$142)</f>
        <v>1.8690874694724808</v>
      </c>
      <c r="T248" s="278">
        <f>IF(T$142=0,0,T$142/CHI_fec!T$142)</f>
        <v>1.8845903004376268</v>
      </c>
      <c r="U248" s="278">
        <f>IF(U$142=0,0,U$142/CHI_fec!U$142)</f>
        <v>1.8871703338439505</v>
      </c>
      <c r="V248" s="278">
        <f>IF(V$142=0,0,V$142/CHI_fec!V$142)</f>
        <v>1.8627501617383524</v>
      </c>
      <c r="W248" s="278">
        <f>IF(W$142=0,0,W$142/CHI_fec!W$142)</f>
        <v>1.7883611929543028</v>
      </c>
      <c r="DA248" s="79"/>
    </row>
    <row r="249" spans="1:105" ht="12" customHeight="1" x14ac:dyDescent="0.25">
      <c r="A249" s="41" t="s">
        <v>1040</v>
      </c>
      <c r="B249" s="279">
        <f>IF(B$156=0,0,B$156/CHI_fec!B$156)</f>
        <v>0</v>
      </c>
      <c r="C249" s="279">
        <f>IF(C$156=0,0,C$156/CHI_fec!C$156)</f>
        <v>0</v>
      </c>
      <c r="D249" s="279">
        <f>IF(D$156=0,0,D$156/CHI_fec!D$156)</f>
        <v>0</v>
      </c>
      <c r="E249" s="279">
        <f>IF(E$156=0,0,E$156/CHI_fec!E$156)</f>
        <v>0</v>
      </c>
      <c r="F249" s="279">
        <f>IF(F$156=0,0,F$156/CHI_fec!F$156)</f>
        <v>0</v>
      </c>
      <c r="G249" s="279">
        <f>IF(G$156=0,0,G$156/CHI_fec!G$156)</f>
        <v>0</v>
      </c>
      <c r="H249" s="279">
        <f>IF(H$156=0,0,H$156/CHI_fec!H$156)</f>
        <v>0</v>
      </c>
      <c r="I249" s="279">
        <f>IF(I$156=0,0,I$156/CHI_fec!I$156)</f>
        <v>0</v>
      </c>
      <c r="J249" s="279">
        <f>IF(J$156=0,0,J$156/CHI_fec!J$156)</f>
        <v>0</v>
      </c>
      <c r="K249" s="279">
        <f>IF(K$156=0,0,K$156/CHI_fec!K$156)</f>
        <v>0</v>
      </c>
      <c r="L249" s="279">
        <f>IF(L$156=0,0,L$156/CHI_fec!L$156)</f>
        <v>0</v>
      </c>
      <c r="M249" s="279">
        <f>IF(M$156=0,0,M$156/CHI_fec!M$156)</f>
        <v>0</v>
      </c>
      <c r="N249" s="279">
        <f>IF(N$156=0,0,N$156/CHI_fec!N$156)</f>
        <v>0</v>
      </c>
      <c r="O249" s="279">
        <f>IF(O$156=0,0,O$156/CHI_fec!O$156)</f>
        <v>0</v>
      </c>
      <c r="P249" s="279">
        <f>IF(P$156=0,0,P$156/CHI_fec!P$156)</f>
        <v>0</v>
      </c>
      <c r="Q249" s="279">
        <f>IF(Q$156=0,0,Q$156/CHI_fec!Q$156)</f>
        <v>0</v>
      </c>
      <c r="R249" s="279">
        <f>IF(R$156=0,0,R$156/CHI_fec!R$156)</f>
        <v>0</v>
      </c>
      <c r="S249" s="279">
        <f>IF(S$156=0,0,S$156/CHI_fec!S$156)</f>
        <v>0</v>
      </c>
      <c r="T249" s="279">
        <f>IF(T$156=0,0,T$156/CHI_fec!T$156)</f>
        <v>0</v>
      </c>
      <c r="U249" s="279">
        <f>IF(U$156=0,0,U$156/CHI_fec!U$156)</f>
        <v>0</v>
      </c>
      <c r="V249" s="279">
        <f>IF(V$156=0,0,V$156/CHI_fec!V$156)</f>
        <v>0</v>
      </c>
      <c r="W249" s="279">
        <f>IF(W$156=0,0,W$156/CHI_fec!W$156)</f>
        <v>0</v>
      </c>
      <c r="DA249" s="82"/>
    </row>
  </sheetData>
  <pageMargins left="0.39370078740157483" right="0.39370078740157483" top="0.39370078740157483" bottom="0.39370078740157483" header="0.31496062992125978" footer="0.31496062992125978"/>
  <pageSetup paperSize="9" scale="28" orientation="portrait"/>
  <ignoredErrors>
    <ignoredError sqref="B61:W61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0.79998168889431442"/>
    <pageSetUpPr fitToPage="1"/>
  </sheetPr>
  <dimension ref="A1:DA79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Non-metallic mineral products"</f>
        <v>FR: Non-metallic mineral products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f t="shared" ref="B3:W3" si="0">SUM(B4:B6)</f>
        <v>9667.2066880201819</v>
      </c>
      <c r="C3" s="205">
        <f t="shared" si="0"/>
        <v>9752.8252855502487</v>
      </c>
      <c r="D3" s="205">
        <f t="shared" si="0"/>
        <v>9726.3287366653276</v>
      </c>
      <c r="E3" s="205">
        <f t="shared" si="0"/>
        <v>9496.0925724091558</v>
      </c>
      <c r="F3" s="205">
        <f t="shared" si="0"/>
        <v>9094.8651000870341</v>
      </c>
      <c r="G3" s="205">
        <f t="shared" si="0"/>
        <v>9246.9060934797744</v>
      </c>
      <c r="H3" s="205">
        <f t="shared" si="0"/>
        <v>9312.6654898499546</v>
      </c>
      <c r="I3" s="205">
        <f t="shared" si="0"/>
        <v>9904.712795556843</v>
      </c>
      <c r="J3" s="205">
        <f t="shared" si="0"/>
        <v>9277.528231392469</v>
      </c>
      <c r="K3" s="205">
        <f t="shared" si="0"/>
        <v>8088.104435580959</v>
      </c>
      <c r="L3" s="205">
        <f t="shared" si="0"/>
        <v>7913.3184716677915</v>
      </c>
      <c r="M3" s="205">
        <f t="shared" si="0"/>
        <v>8302.2330357326973</v>
      </c>
      <c r="N3" s="205">
        <f t="shared" si="0"/>
        <v>7919.3451133889957</v>
      </c>
      <c r="O3" s="205">
        <f t="shared" si="0"/>
        <v>7780.3041068637231</v>
      </c>
      <c r="P3" s="205">
        <f t="shared" si="0"/>
        <v>7834.9639312417166</v>
      </c>
      <c r="Q3" s="205">
        <f t="shared" si="0"/>
        <v>7803</v>
      </c>
      <c r="R3" s="205">
        <f t="shared" si="0"/>
        <v>7769.8299790085248</v>
      </c>
      <c r="S3" s="205">
        <f t="shared" si="0"/>
        <v>7916.0384096500284</v>
      </c>
      <c r="T3" s="205">
        <f t="shared" si="0"/>
        <v>7928.4491410354804</v>
      </c>
      <c r="U3" s="205">
        <f t="shared" si="0"/>
        <v>8375.9106362311777</v>
      </c>
      <c r="V3" s="205">
        <f t="shared" si="0"/>
        <v>7547.9165488777053</v>
      </c>
      <c r="W3" s="205">
        <f t="shared" si="0"/>
        <v>7547.9970893893314</v>
      </c>
      <c r="DA3" s="112"/>
    </row>
    <row r="4" spans="1:105" ht="12" customHeight="1" x14ac:dyDescent="0.25">
      <c r="A4" s="50" t="s">
        <v>49</v>
      </c>
      <c r="B4" s="243">
        <v>4067.1660296735172</v>
      </c>
      <c r="C4" s="243">
        <v>3892.5537995373161</v>
      </c>
      <c r="D4" s="243">
        <v>3669.0640296107508</v>
      </c>
      <c r="E4" s="243">
        <v>3740.6678554698078</v>
      </c>
      <c r="F4" s="243">
        <v>3639.1053561062422</v>
      </c>
      <c r="G4" s="243">
        <v>3777.4856437669141</v>
      </c>
      <c r="H4" s="243">
        <v>4003.094914660518</v>
      </c>
      <c r="I4" s="243">
        <v>4253.6458284884802</v>
      </c>
      <c r="J4" s="243">
        <v>3941.3511092456661</v>
      </c>
      <c r="K4" s="243">
        <v>3727.0406053984552</v>
      </c>
      <c r="L4" s="243">
        <v>3449.0735932261259</v>
      </c>
      <c r="M4" s="243">
        <v>3692.1970401497178</v>
      </c>
      <c r="N4" s="243">
        <v>3357.5123116560189</v>
      </c>
      <c r="O4" s="243">
        <v>3208.3380397112151</v>
      </c>
      <c r="P4" s="243">
        <v>3483.8411298166639</v>
      </c>
      <c r="Q4" s="243">
        <v>3408.0544470399691</v>
      </c>
      <c r="R4" s="243">
        <v>3399.251537198269</v>
      </c>
      <c r="S4" s="243">
        <v>3554.0707582554401</v>
      </c>
      <c r="T4" s="243">
        <v>3533.4195995963109</v>
      </c>
      <c r="U4" s="243">
        <v>3336.9933119545149</v>
      </c>
      <c r="V4" s="243">
        <v>3351.134564952255</v>
      </c>
      <c r="W4" s="243">
        <v>3496.1384413994119</v>
      </c>
      <c r="DA4" s="83" t="s">
        <v>1406</v>
      </c>
    </row>
    <row r="5" spans="1:105" ht="12" customHeight="1" x14ac:dyDescent="0.25">
      <c r="A5" s="144" t="s">
        <v>50</v>
      </c>
      <c r="B5" s="284">
        <v>1812.163931653253</v>
      </c>
      <c r="C5" s="284">
        <v>2297.2792728772861</v>
      </c>
      <c r="D5" s="284">
        <v>2349.0110087270591</v>
      </c>
      <c r="E5" s="284">
        <v>2302.1378947546491</v>
      </c>
      <c r="F5" s="284">
        <v>2267.729604924727</v>
      </c>
      <c r="G5" s="284">
        <v>2343.4076429062552</v>
      </c>
      <c r="H5" s="284">
        <v>2175.2029481761178</v>
      </c>
      <c r="I5" s="284">
        <v>2419.9953428156659</v>
      </c>
      <c r="J5" s="284">
        <v>2591.718393786854</v>
      </c>
      <c r="K5" s="284">
        <v>2226.6276346372051</v>
      </c>
      <c r="L5" s="284">
        <v>2061.848776051469</v>
      </c>
      <c r="M5" s="284">
        <v>1915.369541483585</v>
      </c>
      <c r="N5" s="284">
        <v>2081.7114014044569</v>
      </c>
      <c r="O5" s="284">
        <v>2113.710081647027</v>
      </c>
      <c r="P5" s="284">
        <v>2025.26194114841</v>
      </c>
      <c r="Q5" s="284">
        <v>1949.774970889921</v>
      </c>
      <c r="R5" s="284">
        <v>1963.783329888689</v>
      </c>
      <c r="S5" s="284">
        <v>1833.473968170839</v>
      </c>
      <c r="T5" s="284">
        <v>1425.492024960655</v>
      </c>
      <c r="U5" s="284">
        <v>2179.209340815883</v>
      </c>
      <c r="V5" s="284">
        <v>1934.7256632824331</v>
      </c>
      <c r="W5" s="284">
        <v>1642.9541767783501</v>
      </c>
      <c r="DA5" s="94" t="s">
        <v>1407</v>
      </c>
    </row>
    <row r="6" spans="1:105" ht="12" customHeight="1" x14ac:dyDescent="0.25">
      <c r="A6" s="49" t="s">
        <v>58</v>
      </c>
      <c r="B6" s="244">
        <v>3787.876726693411</v>
      </c>
      <c r="C6" s="244">
        <v>3562.992213135647</v>
      </c>
      <c r="D6" s="244">
        <v>3708.2536983275181</v>
      </c>
      <c r="E6" s="244">
        <v>3453.2868221846988</v>
      </c>
      <c r="F6" s="244">
        <v>3188.0301390560649</v>
      </c>
      <c r="G6" s="244">
        <v>3126.012806806606</v>
      </c>
      <c r="H6" s="244">
        <v>3134.3676270133192</v>
      </c>
      <c r="I6" s="244">
        <v>3231.071624252696</v>
      </c>
      <c r="J6" s="244">
        <v>2744.458728359949</v>
      </c>
      <c r="K6" s="244">
        <v>2134.4361955452991</v>
      </c>
      <c r="L6" s="244">
        <v>2402.396102390197</v>
      </c>
      <c r="M6" s="244">
        <v>2694.6664540993938</v>
      </c>
      <c r="N6" s="244">
        <v>2480.1214003285208</v>
      </c>
      <c r="O6" s="244">
        <v>2458.2559855054801</v>
      </c>
      <c r="P6" s="244">
        <v>2325.8608602766431</v>
      </c>
      <c r="Q6" s="244">
        <v>2445.17058207011</v>
      </c>
      <c r="R6" s="244">
        <v>2406.7951119215668</v>
      </c>
      <c r="S6" s="244">
        <v>2528.493683223749</v>
      </c>
      <c r="T6" s="244">
        <v>2969.537516478515</v>
      </c>
      <c r="U6" s="244">
        <v>2859.7079834607798</v>
      </c>
      <c r="V6" s="244">
        <v>2262.056320643017</v>
      </c>
      <c r="W6" s="244">
        <v>2408.9044712115692</v>
      </c>
      <c r="DA6" s="84" t="s">
        <v>1408</v>
      </c>
    </row>
    <row r="7" spans="1:105" ht="12" customHeight="1" x14ac:dyDescent="0.25">
      <c r="A7" s="201"/>
      <c r="B7" s="201"/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DA7" s="173"/>
    </row>
    <row r="8" spans="1:105" ht="12" customHeight="1" x14ac:dyDescent="0.25">
      <c r="A8" s="30" t="s">
        <v>439</v>
      </c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DA8" s="112"/>
    </row>
    <row r="9" spans="1:105" ht="12" customHeight="1" x14ac:dyDescent="0.25">
      <c r="A9" s="50" t="s">
        <v>1409</v>
      </c>
      <c r="B9" s="243">
        <v>20137</v>
      </c>
      <c r="C9" s="243">
        <v>19839</v>
      </c>
      <c r="D9" s="243">
        <v>19437</v>
      </c>
      <c r="E9" s="243">
        <v>19655</v>
      </c>
      <c r="F9" s="243">
        <v>20962</v>
      </c>
      <c r="G9" s="243">
        <v>21277</v>
      </c>
      <c r="H9" s="243">
        <v>22540</v>
      </c>
      <c r="I9" s="243">
        <v>22300</v>
      </c>
      <c r="J9" s="243">
        <v>21290.402667999999</v>
      </c>
      <c r="K9" s="243">
        <v>18927.759578000001</v>
      </c>
      <c r="L9" s="243">
        <v>18071.303</v>
      </c>
      <c r="M9" s="243">
        <v>20433.411</v>
      </c>
      <c r="N9" s="243">
        <v>20055.612075000001</v>
      </c>
      <c r="O9" s="243">
        <v>19659.682000000001</v>
      </c>
      <c r="P9" s="243">
        <v>18408.618097999999</v>
      </c>
      <c r="Q9" s="243">
        <v>18277.963799000001</v>
      </c>
      <c r="R9" s="243">
        <v>17874.605378</v>
      </c>
      <c r="S9" s="243">
        <v>18410.885992</v>
      </c>
      <c r="T9" s="243">
        <v>19288.912582000001</v>
      </c>
      <c r="U9" s="243">
        <v>19964.447072999999</v>
      </c>
      <c r="V9" s="243">
        <v>18721.541034000002</v>
      </c>
      <c r="W9" s="243">
        <v>18975.548646974032</v>
      </c>
      <c r="DA9" s="83" t="s">
        <v>1410</v>
      </c>
    </row>
    <row r="10" spans="1:105" ht="12" customHeight="1" x14ac:dyDescent="0.25">
      <c r="A10" s="144" t="s">
        <v>1411</v>
      </c>
      <c r="B10" s="284">
        <v>42671.8341</v>
      </c>
      <c r="C10" s="284">
        <v>55685.215800000013</v>
      </c>
      <c r="D10" s="284">
        <v>59183.40600000001</v>
      </c>
      <c r="E10" s="284">
        <v>57530.240999999987</v>
      </c>
      <c r="F10" s="284">
        <v>62125.56</v>
      </c>
      <c r="G10" s="284">
        <v>62776.394999999997</v>
      </c>
      <c r="H10" s="284">
        <v>58250.380499999999</v>
      </c>
      <c r="I10" s="284">
        <v>60339.127500000002</v>
      </c>
      <c r="J10" s="284">
        <v>66583.638000000006</v>
      </c>
      <c r="K10" s="284">
        <v>60746.505299999997</v>
      </c>
      <c r="L10" s="284">
        <v>60316.304399999994</v>
      </c>
      <c r="M10" s="284">
        <v>61962.070500000002</v>
      </c>
      <c r="N10" s="284">
        <v>61153.1325</v>
      </c>
      <c r="O10" s="284">
        <v>55673.049302151332</v>
      </c>
      <c r="P10" s="284">
        <v>54642.271278151871</v>
      </c>
      <c r="Q10" s="284">
        <v>48443.980543792117</v>
      </c>
      <c r="R10" s="284">
        <v>56207.570693554102</v>
      </c>
      <c r="S10" s="284">
        <v>44307.773330271753</v>
      </c>
      <c r="T10" s="284">
        <v>48762.76711481961</v>
      </c>
      <c r="U10" s="284">
        <v>48251.449580258632</v>
      </c>
      <c r="V10" s="284">
        <v>48165.951245970449</v>
      </c>
      <c r="W10" s="284">
        <v>48819.450777894308</v>
      </c>
      <c r="DA10" s="94" t="s">
        <v>1412</v>
      </c>
    </row>
    <row r="11" spans="1:105" ht="12" customHeight="1" x14ac:dyDescent="0.25">
      <c r="A11" s="49" t="s">
        <v>1413</v>
      </c>
      <c r="B11" s="244">
        <v>4227.5659999999998</v>
      </c>
      <c r="C11" s="244">
        <v>4093.471</v>
      </c>
      <c r="D11" s="244">
        <v>4428.28</v>
      </c>
      <c r="E11" s="244">
        <v>4090.2348333333298</v>
      </c>
      <c r="F11" s="244">
        <v>4139.5410833333299</v>
      </c>
      <c r="G11" s="244">
        <v>3969.0814856687598</v>
      </c>
      <c r="H11" s="244">
        <v>3978.3194076487098</v>
      </c>
      <c r="I11" s="244">
        <v>3818.4034436331399</v>
      </c>
      <c r="J11" s="244">
        <v>3341.8514854801201</v>
      </c>
      <c r="K11" s="244">
        <v>2715.9329921461699</v>
      </c>
      <c r="L11" s="244">
        <v>2921.1702248921101</v>
      </c>
      <c r="M11" s="244">
        <v>3187.61964146727</v>
      </c>
      <c r="N11" s="244">
        <v>3042.2090964536001</v>
      </c>
      <c r="O11" s="244">
        <v>2940.8724675471399</v>
      </c>
      <c r="P11" s="244">
        <v>3008.1512741856</v>
      </c>
      <c r="Q11" s="244">
        <v>3121.4895107140601</v>
      </c>
      <c r="R11" s="244">
        <v>2815.7089900000001</v>
      </c>
      <c r="S11" s="244">
        <v>3279.6366200000002</v>
      </c>
      <c r="T11" s="244">
        <v>3409.6554500000002</v>
      </c>
      <c r="U11" s="244">
        <v>3362.3223499999999</v>
      </c>
      <c r="V11" s="244">
        <v>2987.5558500000002</v>
      </c>
      <c r="W11" s="244">
        <v>3006.649494008092</v>
      </c>
      <c r="DA11" s="84" t="s">
        <v>1414</v>
      </c>
    </row>
    <row r="12" spans="1:105" ht="12" customHeight="1" x14ac:dyDescent="0.25">
      <c r="A12" s="201"/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DA12" s="173"/>
    </row>
    <row r="13" spans="1:105" ht="12" customHeight="1" x14ac:dyDescent="0.25">
      <c r="A13" s="30" t="s">
        <v>447</v>
      </c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DA13" s="112"/>
    </row>
    <row r="14" spans="1:105" ht="12" customHeight="1" x14ac:dyDescent="0.25">
      <c r="A14" s="50" t="s">
        <v>1409</v>
      </c>
      <c r="B14" s="243">
        <v>25700</v>
      </c>
      <c r="C14" s="243">
        <v>25700</v>
      </c>
      <c r="D14" s="243">
        <v>25700</v>
      </c>
      <c r="E14" s="243">
        <v>23198.511767143351</v>
      </c>
      <c r="F14" s="243">
        <v>23198.511767143351</v>
      </c>
      <c r="G14" s="243">
        <v>23198.511767143351</v>
      </c>
      <c r="H14" s="243">
        <v>25700</v>
      </c>
      <c r="I14" s="243">
        <v>25700</v>
      </c>
      <c r="J14" s="243">
        <v>25700</v>
      </c>
      <c r="K14" s="243">
        <v>25700</v>
      </c>
      <c r="L14" s="243">
        <v>25700</v>
      </c>
      <c r="M14" s="243">
        <v>25700</v>
      </c>
      <c r="N14" s="243">
        <v>23198.511767143351</v>
      </c>
      <c r="O14" s="243">
        <v>23198.511767143351</v>
      </c>
      <c r="P14" s="243">
        <v>23198.511767143351</v>
      </c>
      <c r="Q14" s="243">
        <v>23198.511767143351</v>
      </c>
      <c r="R14" s="243">
        <v>23198.511767143351</v>
      </c>
      <c r="S14" s="243">
        <v>23198.511767143351</v>
      </c>
      <c r="T14" s="243">
        <v>23198.511767143351</v>
      </c>
      <c r="U14" s="243">
        <v>23198.511767143351</v>
      </c>
      <c r="V14" s="243">
        <v>23198.511767143351</v>
      </c>
      <c r="W14" s="243">
        <v>23198.511767143351</v>
      </c>
      <c r="DA14" s="83" t="s">
        <v>1415</v>
      </c>
    </row>
    <row r="15" spans="1:105" ht="12" customHeight="1" x14ac:dyDescent="0.25">
      <c r="A15" s="107" t="s">
        <v>1411</v>
      </c>
      <c r="B15" s="284">
        <v>47413.148999999998</v>
      </c>
      <c r="C15" s="284">
        <v>59118.625133457361</v>
      </c>
      <c r="D15" s="284">
        <v>63020.450511276482</v>
      </c>
      <c r="E15" s="284">
        <v>63020.450511276482</v>
      </c>
      <c r="F15" s="284">
        <v>66922.275889095603</v>
      </c>
      <c r="G15" s="284">
        <v>66922.275889095603</v>
      </c>
      <c r="H15" s="284">
        <v>66922.275889095603</v>
      </c>
      <c r="I15" s="284">
        <v>66922.275889095603</v>
      </c>
      <c r="J15" s="284">
        <v>70824.101266914731</v>
      </c>
      <c r="K15" s="284">
        <v>70824.101266914731</v>
      </c>
      <c r="L15" s="284">
        <v>66922.275889095603</v>
      </c>
      <c r="M15" s="284">
        <v>66922.275889095603</v>
      </c>
      <c r="N15" s="284">
        <v>66922.275889095603</v>
      </c>
      <c r="O15" s="284">
        <v>66922.275889095603</v>
      </c>
      <c r="P15" s="284">
        <v>63020.450511276482</v>
      </c>
      <c r="Q15" s="284">
        <v>63020.450511276482</v>
      </c>
      <c r="R15" s="284">
        <v>63020.450511276482</v>
      </c>
      <c r="S15" s="284">
        <v>63020.450511276482</v>
      </c>
      <c r="T15" s="284">
        <v>63020.450511276482</v>
      </c>
      <c r="U15" s="284">
        <v>63020.450511276482</v>
      </c>
      <c r="V15" s="284">
        <v>63020.450511276482</v>
      </c>
      <c r="W15" s="284">
        <v>63020.450511276482</v>
      </c>
      <c r="DA15" s="94" t="s">
        <v>1416</v>
      </c>
    </row>
    <row r="16" spans="1:105" ht="12" customHeight="1" x14ac:dyDescent="0.25">
      <c r="A16" s="49" t="s">
        <v>1413</v>
      </c>
      <c r="B16" s="244">
        <v>6125.9445608722253</v>
      </c>
      <c r="C16" s="244">
        <v>5561.0255450843242</v>
      </c>
      <c r="D16" s="244">
        <v>5561.0255450843242</v>
      </c>
      <c r="E16" s="244">
        <v>4996.106529296424</v>
      </c>
      <c r="F16" s="244">
        <v>5120.7863854834404</v>
      </c>
      <c r="G16" s="244">
        <v>4680.5472258825548</v>
      </c>
      <c r="H16" s="244">
        <v>4555.8673696955393</v>
      </c>
      <c r="I16" s="244">
        <v>4115.6282100946546</v>
      </c>
      <c r="J16" s="244">
        <v>4115.6282100946546</v>
      </c>
      <c r="K16" s="244">
        <v>3550.709194306753</v>
      </c>
      <c r="L16" s="244">
        <v>3426.029338119738</v>
      </c>
      <c r="M16" s="244">
        <v>3426.029338119738</v>
      </c>
      <c r="N16" s="244">
        <v>3426.029338119738</v>
      </c>
      <c r="O16" s="244">
        <v>3301.349481932722</v>
      </c>
      <c r="P16" s="244">
        <v>3426.029338119738</v>
      </c>
      <c r="Q16" s="244">
        <v>3426.029338119738</v>
      </c>
      <c r="R16" s="244">
        <v>3426.029338119738</v>
      </c>
      <c r="S16" s="244">
        <v>3866.2684977206231</v>
      </c>
      <c r="T16" s="244">
        <v>3990.9483539076382</v>
      </c>
      <c r="U16" s="244">
        <v>3990.9483539076382</v>
      </c>
      <c r="V16" s="244">
        <v>3990.9483539076382</v>
      </c>
      <c r="W16" s="244">
        <v>3990.9483539076382</v>
      </c>
      <c r="DA16" s="84" t="s">
        <v>1417</v>
      </c>
    </row>
    <row r="17" spans="1:105" ht="12" customHeight="1" x14ac:dyDescent="0.25">
      <c r="A17" s="108" t="s">
        <v>452</v>
      </c>
      <c r="B17" s="212"/>
      <c r="C17" s="212"/>
      <c r="D17" s="212"/>
      <c r="E17" s="212"/>
      <c r="F17" s="212"/>
      <c r="G17" s="212"/>
      <c r="H17" s="212"/>
      <c r="I17" s="212"/>
      <c r="J17" s="212"/>
      <c r="K17" s="212"/>
      <c r="L17" s="212"/>
      <c r="M17" s="212"/>
      <c r="N17" s="212"/>
      <c r="O17" s="212"/>
      <c r="P17" s="212"/>
      <c r="Q17" s="212"/>
      <c r="R17" s="212"/>
      <c r="S17" s="212"/>
      <c r="T17" s="212"/>
      <c r="U17" s="212"/>
      <c r="V17" s="212"/>
      <c r="W17" s="212"/>
      <c r="DA17" s="109"/>
    </row>
    <row r="18" spans="1:105" ht="12" customHeight="1" x14ac:dyDescent="0.25">
      <c r="A18" s="51" t="s">
        <v>1409</v>
      </c>
      <c r="B18" s="248">
        <v>0</v>
      </c>
      <c r="C18" s="243">
        <v>0</v>
      </c>
      <c r="D18" s="243">
        <v>0</v>
      </c>
      <c r="E18" s="243">
        <v>0</v>
      </c>
      <c r="F18" s="243">
        <v>0</v>
      </c>
      <c r="G18" s="243">
        <v>0</v>
      </c>
      <c r="H18" s="243">
        <v>2501.4882328566518</v>
      </c>
      <c r="I18" s="243">
        <v>2501.4882328566518</v>
      </c>
      <c r="J18" s="243">
        <v>0</v>
      </c>
      <c r="K18" s="243">
        <v>0</v>
      </c>
      <c r="L18" s="243">
        <v>0</v>
      </c>
      <c r="M18" s="243">
        <v>0</v>
      </c>
      <c r="N18" s="243">
        <v>0</v>
      </c>
      <c r="O18" s="243">
        <v>0</v>
      </c>
      <c r="P18" s="243">
        <v>0</v>
      </c>
      <c r="Q18" s="243">
        <v>0</v>
      </c>
      <c r="R18" s="243">
        <v>2501.4882328566518</v>
      </c>
      <c r="S18" s="243">
        <v>0</v>
      </c>
      <c r="T18" s="243">
        <v>0</v>
      </c>
      <c r="U18" s="243">
        <v>0</v>
      </c>
      <c r="V18" s="243">
        <v>0</v>
      </c>
      <c r="W18" s="243">
        <v>2501.4882328566518</v>
      </c>
      <c r="DA18" s="83" t="s">
        <v>1418</v>
      </c>
    </row>
    <row r="19" spans="1:105" ht="12" customHeight="1" x14ac:dyDescent="0.25">
      <c r="A19" s="99" t="s">
        <v>1411</v>
      </c>
      <c r="B19" s="285">
        <v>0</v>
      </c>
      <c r="C19" s="284">
        <v>11705.47613345737</v>
      </c>
      <c r="D19" s="284">
        <v>3901.825377819122</v>
      </c>
      <c r="E19" s="284">
        <v>0</v>
      </c>
      <c r="F19" s="284">
        <v>7803.6507556382439</v>
      </c>
      <c r="G19" s="284">
        <v>0</v>
      </c>
      <c r="H19" s="284">
        <v>0</v>
      </c>
      <c r="I19" s="284">
        <v>3901.825377819122</v>
      </c>
      <c r="J19" s="284">
        <v>3901.825377819122</v>
      </c>
      <c r="K19" s="284">
        <v>0</v>
      </c>
      <c r="L19" s="284">
        <v>0</v>
      </c>
      <c r="M19" s="284">
        <v>0</v>
      </c>
      <c r="N19" s="284">
        <v>0</v>
      </c>
      <c r="O19" s="284">
        <v>0</v>
      </c>
      <c r="P19" s="284">
        <v>0</v>
      </c>
      <c r="Q19" s="284">
        <v>0</v>
      </c>
      <c r="R19" s="284">
        <v>0</v>
      </c>
      <c r="S19" s="284">
        <v>3901.825377819122</v>
      </c>
      <c r="T19" s="284">
        <v>0</v>
      </c>
      <c r="U19" s="284">
        <v>0</v>
      </c>
      <c r="V19" s="284">
        <v>3901.825377819122</v>
      </c>
      <c r="W19" s="284">
        <v>0</v>
      </c>
      <c r="DA19" s="94" t="s">
        <v>1419</v>
      </c>
    </row>
    <row r="20" spans="1:105" ht="12" customHeight="1" x14ac:dyDescent="0.25">
      <c r="A20" s="52" t="s">
        <v>1413</v>
      </c>
      <c r="B20" s="249">
        <v>0</v>
      </c>
      <c r="C20" s="244">
        <v>0</v>
      </c>
      <c r="D20" s="244">
        <v>0</v>
      </c>
      <c r="E20" s="244">
        <v>0</v>
      </c>
      <c r="F20" s="244">
        <v>249.35971237403169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440.23915960088448</v>
      </c>
      <c r="N20" s="244">
        <v>124.6798561870159</v>
      </c>
      <c r="O20" s="244">
        <v>315.55930341386869</v>
      </c>
      <c r="P20" s="244">
        <v>124.6798561870159</v>
      </c>
      <c r="Q20" s="244">
        <v>564.91901578790043</v>
      </c>
      <c r="R20" s="244">
        <v>124.6798561870159</v>
      </c>
      <c r="S20" s="244">
        <v>880.47831920176907</v>
      </c>
      <c r="T20" s="244">
        <v>249.35971237403169</v>
      </c>
      <c r="U20" s="244">
        <v>564.91901578790043</v>
      </c>
      <c r="V20" s="244">
        <v>0</v>
      </c>
      <c r="W20" s="244">
        <v>564.91901578790043</v>
      </c>
      <c r="DA20" s="84" t="s">
        <v>1420</v>
      </c>
    </row>
    <row r="21" spans="1:105" ht="12" customHeight="1" x14ac:dyDescent="0.25">
      <c r="A21" s="108" t="s">
        <v>457</v>
      </c>
      <c r="B21" s="247"/>
      <c r="C21" s="212"/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212"/>
      <c r="DA21" s="109"/>
    </row>
    <row r="22" spans="1:105" ht="12" customHeight="1" x14ac:dyDescent="0.25">
      <c r="A22" s="51" t="s">
        <v>1409</v>
      </c>
      <c r="B22" s="248"/>
      <c r="C22" s="243">
        <f t="shared" ref="C22:W22" si="1">B14+C18-C14</f>
        <v>0</v>
      </c>
      <c r="D22" s="243">
        <f t="shared" si="1"/>
        <v>0</v>
      </c>
      <c r="E22" s="243">
        <f t="shared" si="1"/>
        <v>2501.4882328566491</v>
      </c>
      <c r="F22" s="243">
        <f t="shared" si="1"/>
        <v>0</v>
      </c>
      <c r="G22" s="243">
        <f t="shared" si="1"/>
        <v>0</v>
      </c>
      <c r="H22" s="243">
        <f t="shared" si="1"/>
        <v>0</v>
      </c>
      <c r="I22" s="243">
        <f t="shared" si="1"/>
        <v>2501.4882328566528</v>
      </c>
      <c r="J22" s="243">
        <f t="shared" si="1"/>
        <v>0</v>
      </c>
      <c r="K22" s="243">
        <f t="shared" si="1"/>
        <v>0</v>
      </c>
      <c r="L22" s="243">
        <f t="shared" si="1"/>
        <v>0</v>
      </c>
      <c r="M22" s="243">
        <f t="shared" si="1"/>
        <v>0</v>
      </c>
      <c r="N22" s="243">
        <f t="shared" si="1"/>
        <v>2501.4882328566491</v>
      </c>
      <c r="O22" s="243">
        <f t="shared" si="1"/>
        <v>0</v>
      </c>
      <c r="P22" s="243">
        <f t="shared" si="1"/>
        <v>0</v>
      </c>
      <c r="Q22" s="243">
        <f t="shared" si="1"/>
        <v>0</v>
      </c>
      <c r="R22" s="243">
        <f t="shared" si="1"/>
        <v>2501.4882328566528</v>
      </c>
      <c r="S22" s="243">
        <f t="shared" si="1"/>
        <v>0</v>
      </c>
      <c r="T22" s="243">
        <f t="shared" si="1"/>
        <v>0</v>
      </c>
      <c r="U22" s="243">
        <f t="shared" si="1"/>
        <v>0</v>
      </c>
      <c r="V22" s="243">
        <f t="shared" si="1"/>
        <v>0</v>
      </c>
      <c r="W22" s="243">
        <f t="shared" si="1"/>
        <v>2501.4882328566528</v>
      </c>
      <c r="DA22" s="83"/>
    </row>
    <row r="23" spans="1:105" ht="12" customHeight="1" x14ac:dyDescent="0.25">
      <c r="A23" s="99" t="s">
        <v>1411</v>
      </c>
      <c r="B23" s="285"/>
      <c r="C23" s="284">
        <f t="shared" ref="C23:W23" si="2">B15+C19-C15</f>
        <v>0</v>
      </c>
      <c r="D23" s="284">
        <f t="shared" si="2"/>
        <v>0</v>
      </c>
      <c r="E23" s="284">
        <f t="shared" si="2"/>
        <v>0</v>
      </c>
      <c r="F23" s="284">
        <f t="shared" si="2"/>
        <v>3901.8253778191283</v>
      </c>
      <c r="G23" s="284">
        <f t="shared" si="2"/>
        <v>0</v>
      </c>
      <c r="H23" s="284">
        <f t="shared" si="2"/>
        <v>0</v>
      </c>
      <c r="I23" s="284">
        <f t="shared" si="2"/>
        <v>3901.8253778191283</v>
      </c>
      <c r="J23" s="284">
        <f t="shared" si="2"/>
        <v>0</v>
      </c>
      <c r="K23" s="284">
        <f t="shared" si="2"/>
        <v>0</v>
      </c>
      <c r="L23" s="284">
        <f t="shared" si="2"/>
        <v>3901.8253778191283</v>
      </c>
      <c r="M23" s="284">
        <f t="shared" si="2"/>
        <v>0</v>
      </c>
      <c r="N23" s="284">
        <f t="shared" si="2"/>
        <v>0</v>
      </c>
      <c r="O23" s="284">
        <f t="shared" si="2"/>
        <v>0</v>
      </c>
      <c r="P23" s="284">
        <f t="shared" si="2"/>
        <v>3901.8253778191211</v>
      </c>
      <c r="Q23" s="284">
        <f t="shared" si="2"/>
        <v>0</v>
      </c>
      <c r="R23" s="284">
        <f t="shared" si="2"/>
        <v>0</v>
      </c>
      <c r="S23" s="284">
        <f t="shared" si="2"/>
        <v>3901.8253778191211</v>
      </c>
      <c r="T23" s="284">
        <f t="shared" si="2"/>
        <v>0</v>
      </c>
      <c r="U23" s="284">
        <f t="shared" si="2"/>
        <v>0</v>
      </c>
      <c r="V23" s="284">
        <f t="shared" si="2"/>
        <v>3901.8253778191211</v>
      </c>
      <c r="W23" s="284">
        <f t="shared" si="2"/>
        <v>0</v>
      </c>
      <c r="DA23" s="94"/>
    </row>
    <row r="24" spans="1:105" ht="12" customHeight="1" x14ac:dyDescent="0.25">
      <c r="A24" s="52" t="s">
        <v>1413</v>
      </c>
      <c r="B24" s="249"/>
      <c r="C24" s="244">
        <f t="shared" ref="C24:W24" si="3">B16+C20-C16</f>
        <v>564.91901578790112</v>
      </c>
      <c r="D24" s="244">
        <f t="shared" si="3"/>
        <v>0</v>
      </c>
      <c r="E24" s="244">
        <f t="shared" si="3"/>
        <v>564.91901578790021</v>
      </c>
      <c r="F24" s="244">
        <f t="shared" si="3"/>
        <v>124.6798561870155</v>
      </c>
      <c r="G24" s="244">
        <f t="shared" si="3"/>
        <v>440.23915960088561</v>
      </c>
      <c r="H24" s="244">
        <f t="shared" si="3"/>
        <v>124.6798561870155</v>
      </c>
      <c r="I24" s="244">
        <f t="shared" si="3"/>
        <v>440.2391596008847</v>
      </c>
      <c r="J24" s="244">
        <f t="shared" si="3"/>
        <v>0</v>
      </c>
      <c r="K24" s="244">
        <f t="shared" si="3"/>
        <v>564.91901578790157</v>
      </c>
      <c r="L24" s="244">
        <f t="shared" si="3"/>
        <v>124.67985618701505</v>
      </c>
      <c r="M24" s="244">
        <f t="shared" si="3"/>
        <v>440.2391596008847</v>
      </c>
      <c r="N24" s="244">
        <f t="shared" si="3"/>
        <v>124.67985618701596</v>
      </c>
      <c r="O24" s="244">
        <f t="shared" si="3"/>
        <v>440.2391596008847</v>
      </c>
      <c r="P24" s="244">
        <f t="shared" si="3"/>
        <v>0</v>
      </c>
      <c r="Q24" s="244">
        <f t="shared" si="3"/>
        <v>564.91901578790021</v>
      </c>
      <c r="R24" s="244">
        <f t="shared" si="3"/>
        <v>124.67985618701596</v>
      </c>
      <c r="S24" s="244">
        <f t="shared" si="3"/>
        <v>440.23915960088425</v>
      </c>
      <c r="T24" s="244">
        <f t="shared" si="3"/>
        <v>124.67985618701641</v>
      </c>
      <c r="U24" s="244">
        <f t="shared" si="3"/>
        <v>564.91901578790021</v>
      </c>
      <c r="V24" s="244">
        <f t="shared" si="3"/>
        <v>0</v>
      </c>
      <c r="W24" s="244">
        <f t="shared" si="3"/>
        <v>564.91901578790021</v>
      </c>
      <c r="DA24" s="84"/>
    </row>
    <row r="25" spans="1:105" ht="12" customHeight="1" x14ac:dyDescent="0.25">
      <c r="A25" s="30" t="s">
        <v>458</v>
      </c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DA25" s="112"/>
    </row>
    <row r="26" spans="1:105" ht="12" customHeight="1" x14ac:dyDescent="0.25">
      <c r="A26" s="50" t="s">
        <v>1409</v>
      </c>
      <c r="B26" s="243">
        <f t="shared" ref="B26:W26" si="4">B14-B9</f>
        <v>5563</v>
      </c>
      <c r="C26" s="243">
        <f t="shared" si="4"/>
        <v>5861</v>
      </c>
      <c r="D26" s="243">
        <f t="shared" si="4"/>
        <v>6263</v>
      </c>
      <c r="E26" s="243">
        <f t="shared" si="4"/>
        <v>3543.5117671433509</v>
      </c>
      <c r="F26" s="243">
        <f t="shared" si="4"/>
        <v>2236.5117671433509</v>
      </c>
      <c r="G26" s="243">
        <f t="shared" si="4"/>
        <v>1921.5117671433509</v>
      </c>
      <c r="H26" s="243">
        <f t="shared" si="4"/>
        <v>3160</v>
      </c>
      <c r="I26" s="243">
        <f t="shared" si="4"/>
        <v>3400</v>
      </c>
      <c r="J26" s="243">
        <f t="shared" si="4"/>
        <v>4409.5973320000012</v>
      </c>
      <c r="K26" s="243">
        <f t="shared" si="4"/>
        <v>6772.2404219999989</v>
      </c>
      <c r="L26" s="243">
        <f t="shared" si="4"/>
        <v>7628.6970000000001</v>
      </c>
      <c r="M26" s="243">
        <f t="shared" si="4"/>
        <v>5266.5889999999999</v>
      </c>
      <c r="N26" s="243">
        <f t="shared" si="4"/>
        <v>3142.89969214335</v>
      </c>
      <c r="O26" s="243">
        <f t="shared" si="4"/>
        <v>3538.8297671433502</v>
      </c>
      <c r="P26" s="243">
        <f t="shared" si="4"/>
        <v>4789.8936691433519</v>
      </c>
      <c r="Q26" s="243">
        <f t="shared" si="4"/>
        <v>4920.5479681433499</v>
      </c>
      <c r="R26" s="243">
        <f t="shared" si="4"/>
        <v>5323.9063891433507</v>
      </c>
      <c r="S26" s="243">
        <f t="shared" si="4"/>
        <v>4787.6257751433513</v>
      </c>
      <c r="T26" s="243">
        <f t="shared" si="4"/>
        <v>3909.59918514335</v>
      </c>
      <c r="U26" s="243">
        <f t="shared" si="4"/>
        <v>3234.0646941433515</v>
      </c>
      <c r="V26" s="243">
        <f t="shared" si="4"/>
        <v>4476.9707331433492</v>
      </c>
      <c r="W26" s="243">
        <f t="shared" si="4"/>
        <v>4222.9631201693192</v>
      </c>
      <c r="DA26" s="83"/>
    </row>
    <row r="27" spans="1:105" ht="12" customHeight="1" x14ac:dyDescent="0.25">
      <c r="A27" s="107" t="s">
        <v>1411</v>
      </c>
      <c r="B27" s="284">
        <f t="shared" ref="B27:W27" si="5">B15-B10</f>
        <v>4741.3148999999976</v>
      </c>
      <c r="C27" s="284">
        <f t="shared" si="5"/>
        <v>3433.4093334573481</v>
      </c>
      <c r="D27" s="284">
        <f t="shared" si="5"/>
        <v>3837.0445112764719</v>
      </c>
      <c r="E27" s="284">
        <f t="shared" si="5"/>
        <v>5490.2095112764946</v>
      </c>
      <c r="F27" s="284">
        <f t="shared" si="5"/>
        <v>4796.7158890956052</v>
      </c>
      <c r="G27" s="284">
        <f t="shared" si="5"/>
        <v>4145.8808890956061</v>
      </c>
      <c r="H27" s="284">
        <f t="shared" si="5"/>
        <v>8671.8953890956036</v>
      </c>
      <c r="I27" s="284">
        <f t="shared" si="5"/>
        <v>6583.1483890956006</v>
      </c>
      <c r="J27" s="284">
        <f t="shared" si="5"/>
        <v>4240.463266914725</v>
      </c>
      <c r="K27" s="284">
        <f t="shared" si="5"/>
        <v>10077.595966914734</v>
      </c>
      <c r="L27" s="284">
        <f t="shared" si="5"/>
        <v>6605.9714890956093</v>
      </c>
      <c r="M27" s="284">
        <f t="shared" si="5"/>
        <v>4960.2053890956013</v>
      </c>
      <c r="N27" s="284">
        <f t="shared" si="5"/>
        <v>5769.1433890956032</v>
      </c>
      <c r="O27" s="284">
        <f t="shared" si="5"/>
        <v>11249.226586944271</v>
      </c>
      <c r="P27" s="284">
        <f t="shared" si="5"/>
        <v>8378.1792331246106</v>
      </c>
      <c r="Q27" s="284">
        <f t="shared" si="5"/>
        <v>14576.469967484365</v>
      </c>
      <c r="R27" s="284">
        <f t="shared" si="5"/>
        <v>6812.8798177223798</v>
      </c>
      <c r="S27" s="284">
        <f t="shared" si="5"/>
        <v>18712.677181004728</v>
      </c>
      <c r="T27" s="284">
        <f t="shared" si="5"/>
        <v>14257.683396456872</v>
      </c>
      <c r="U27" s="284">
        <f t="shared" si="5"/>
        <v>14769.00093101785</v>
      </c>
      <c r="V27" s="284">
        <f t="shared" si="5"/>
        <v>14854.499265306033</v>
      </c>
      <c r="W27" s="284">
        <f t="shared" si="5"/>
        <v>14200.999733382174</v>
      </c>
      <c r="DA27" s="94"/>
    </row>
    <row r="28" spans="1:105" ht="12" customHeight="1" x14ac:dyDescent="0.25">
      <c r="A28" s="49" t="s">
        <v>1413</v>
      </c>
      <c r="B28" s="244">
        <f t="shared" ref="B28:W28" si="6">B16-B11</f>
        <v>1898.3785608722255</v>
      </c>
      <c r="C28" s="244">
        <f t="shared" si="6"/>
        <v>1467.5545450843242</v>
      </c>
      <c r="D28" s="244">
        <f t="shared" si="6"/>
        <v>1132.7455450843245</v>
      </c>
      <c r="E28" s="244">
        <f t="shared" si="6"/>
        <v>905.87169596309423</v>
      </c>
      <c r="F28" s="244">
        <f t="shared" si="6"/>
        <v>981.24530215011055</v>
      </c>
      <c r="G28" s="244">
        <f t="shared" si="6"/>
        <v>711.46574021379502</v>
      </c>
      <c r="H28" s="244">
        <f t="shared" si="6"/>
        <v>577.54796204682953</v>
      </c>
      <c r="I28" s="244">
        <f t="shared" si="6"/>
        <v>297.22476646151472</v>
      </c>
      <c r="J28" s="244">
        <f t="shared" si="6"/>
        <v>773.77672461453449</v>
      </c>
      <c r="K28" s="244">
        <f t="shared" si="6"/>
        <v>834.77620216058313</v>
      </c>
      <c r="L28" s="244">
        <f t="shared" si="6"/>
        <v>504.85911322762786</v>
      </c>
      <c r="M28" s="244">
        <f t="shared" si="6"/>
        <v>238.40969665246803</v>
      </c>
      <c r="N28" s="244">
        <f t="shared" si="6"/>
        <v>383.82024166613792</v>
      </c>
      <c r="O28" s="244">
        <f t="shared" si="6"/>
        <v>360.47701438558215</v>
      </c>
      <c r="P28" s="244">
        <f t="shared" si="6"/>
        <v>417.87806393413803</v>
      </c>
      <c r="Q28" s="244">
        <f t="shared" si="6"/>
        <v>304.5398274056779</v>
      </c>
      <c r="R28" s="244">
        <f t="shared" si="6"/>
        <v>610.3203481197379</v>
      </c>
      <c r="S28" s="244">
        <f t="shared" si="6"/>
        <v>586.63187772062292</v>
      </c>
      <c r="T28" s="244">
        <f t="shared" si="6"/>
        <v>581.29290390763799</v>
      </c>
      <c r="U28" s="244">
        <f t="shared" si="6"/>
        <v>628.62600390763828</v>
      </c>
      <c r="V28" s="244">
        <f t="shared" si="6"/>
        <v>1003.392503907638</v>
      </c>
      <c r="W28" s="244">
        <f t="shared" si="6"/>
        <v>984.29885989954619</v>
      </c>
      <c r="DA28" s="84"/>
    </row>
    <row r="29" spans="1:105" ht="12" customHeight="1" x14ac:dyDescent="0.25">
      <c r="A29" s="142"/>
      <c r="B29" s="246"/>
      <c r="C29" s="246"/>
      <c r="D29" s="246"/>
      <c r="E29" s="246"/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DA29" s="173"/>
    </row>
    <row r="30" spans="1:105" ht="12" customHeight="1" x14ac:dyDescent="0.25">
      <c r="A30" s="30" t="s">
        <v>67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DA30" s="112"/>
    </row>
    <row r="31" spans="1:105" ht="12" customHeight="1" x14ac:dyDescent="0.25">
      <c r="A31" s="31" t="s">
        <v>68</v>
      </c>
      <c r="B31" s="212">
        <v>3717.489337919174</v>
      </c>
      <c r="C31" s="212">
        <v>4252.0372312983664</v>
      </c>
      <c r="D31" s="212">
        <v>4382.8982803095432</v>
      </c>
      <c r="E31" s="212">
        <v>4294.6624247635418</v>
      </c>
      <c r="F31" s="212">
        <v>4269.7665520206356</v>
      </c>
      <c r="G31" s="212">
        <v>4290.6030954428206</v>
      </c>
      <c r="H31" s="212">
        <v>4330.9057609630263</v>
      </c>
      <c r="I31" s="212">
        <v>4148.3974204643164</v>
      </c>
      <c r="J31" s="212">
        <v>4245.7392089423893</v>
      </c>
      <c r="K31" s="212">
        <v>3691.0454858125531</v>
      </c>
      <c r="L31" s="212">
        <v>3763.1105760963019</v>
      </c>
      <c r="M31" s="212">
        <v>4074.7306104901108</v>
      </c>
      <c r="N31" s="212">
        <v>3952.503869303524</v>
      </c>
      <c r="O31" s="212">
        <v>3910.7414445399831</v>
      </c>
      <c r="P31" s="212">
        <v>3809.790971625107</v>
      </c>
      <c r="Q31" s="212">
        <v>3638.6960447119509</v>
      </c>
      <c r="R31" s="212">
        <v>3756.2773860705079</v>
      </c>
      <c r="S31" s="212">
        <v>3506.4533963886502</v>
      </c>
      <c r="T31" s="212">
        <v>3744.7177128116941</v>
      </c>
      <c r="U31" s="212">
        <v>3773.5802235597598</v>
      </c>
      <c r="V31" s="212">
        <v>3565.1212381771279</v>
      </c>
      <c r="W31" s="212">
        <v>3808.052536543421</v>
      </c>
      <c r="DA31" s="109" t="s">
        <v>1421</v>
      </c>
    </row>
    <row r="32" spans="1:105" ht="12" customHeight="1" x14ac:dyDescent="0.25">
      <c r="A32" s="24" t="s">
        <v>30</v>
      </c>
      <c r="B32" s="215">
        <v>160.9343938091144</v>
      </c>
      <c r="C32" s="215">
        <v>148.37110920034391</v>
      </c>
      <c r="D32" s="215">
        <v>204.45210662080831</v>
      </c>
      <c r="E32" s="215">
        <v>222.69991401547719</v>
      </c>
      <c r="F32" s="215">
        <v>202.82794496990539</v>
      </c>
      <c r="G32" s="215">
        <v>242.4285468615648</v>
      </c>
      <c r="H32" s="215">
        <v>259.76878761822871</v>
      </c>
      <c r="I32" s="215">
        <v>383.01324161650899</v>
      </c>
      <c r="J32" s="215">
        <v>347.75967325881339</v>
      </c>
      <c r="K32" s="215">
        <v>398.01281169389512</v>
      </c>
      <c r="L32" s="215">
        <v>413.82441960447119</v>
      </c>
      <c r="M32" s="215">
        <v>482.59862424763543</v>
      </c>
      <c r="N32" s="215">
        <v>509.87394668959593</v>
      </c>
      <c r="O32" s="215">
        <v>281.35227858985382</v>
      </c>
      <c r="P32" s="215">
        <v>258.3804815133276</v>
      </c>
      <c r="Q32" s="215">
        <v>266.18237317282887</v>
      </c>
      <c r="R32" s="215">
        <v>267.93869303525361</v>
      </c>
      <c r="S32" s="215">
        <v>217.3362854686157</v>
      </c>
      <c r="T32" s="215">
        <v>265.19742046431651</v>
      </c>
      <c r="U32" s="215">
        <v>248.65528804815131</v>
      </c>
      <c r="V32" s="215">
        <v>206.85270851246781</v>
      </c>
      <c r="W32" s="215">
        <v>253.39750644883921</v>
      </c>
      <c r="DA32" s="85" t="s">
        <v>1422</v>
      </c>
    </row>
    <row r="33" spans="1:105" ht="12" customHeight="1" x14ac:dyDescent="0.25">
      <c r="A33" s="14" t="s">
        <v>31</v>
      </c>
      <c r="B33" s="206">
        <f t="shared" ref="B33:W33" si="7">B34+B35+B36+B37+B38</f>
        <v>1156.2720550300944</v>
      </c>
      <c r="C33" s="206">
        <f t="shared" si="7"/>
        <v>1505.6917454858126</v>
      </c>
      <c r="D33" s="206">
        <f t="shared" si="7"/>
        <v>1511.2329320722267</v>
      </c>
      <c r="E33" s="206">
        <f t="shared" si="7"/>
        <v>1368.3188306104898</v>
      </c>
      <c r="F33" s="206">
        <f t="shared" si="7"/>
        <v>1441.6011177987962</v>
      </c>
      <c r="G33" s="206">
        <f t="shared" si="7"/>
        <v>1329.6113499570076</v>
      </c>
      <c r="H33" s="206">
        <f t="shared" si="7"/>
        <v>1353.8395528804813</v>
      </c>
      <c r="I33" s="206">
        <f t="shared" si="7"/>
        <v>1223.2380911435939</v>
      </c>
      <c r="J33" s="206">
        <f t="shared" si="7"/>
        <v>1139.2972484952707</v>
      </c>
      <c r="K33" s="206">
        <f t="shared" si="7"/>
        <v>973.80404127257088</v>
      </c>
      <c r="L33" s="206">
        <f t="shared" si="7"/>
        <v>906.22777300085988</v>
      </c>
      <c r="M33" s="206">
        <f t="shared" si="7"/>
        <v>962.95786758383474</v>
      </c>
      <c r="N33" s="206">
        <f t="shared" si="7"/>
        <v>851.95434221840071</v>
      </c>
      <c r="O33" s="206">
        <f t="shared" si="7"/>
        <v>860.91410146173689</v>
      </c>
      <c r="P33" s="206">
        <f t="shared" si="7"/>
        <v>813.31865864144447</v>
      </c>
      <c r="Q33" s="206">
        <f t="shared" si="7"/>
        <v>766.82149613069646</v>
      </c>
      <c r="R33" s="206">
        <f t="shared" si="7"/>
        <v>772.99251934651761</v>
      </c>
      <c r="S33" s="206">
        <f t="shared" si="7"/>
        <v>618.54135855545996</v>
      </c>
      <c r="T33" s="206">
        <f t="shared" si="7"/>
        <v>577.43645743766115</v>
      </c>
      <c r="U33" s="206">
        <f t="shared" si="7"/>
        <v>586.53052450558903</v>
      </c>
      <c r="V33" s="206">
        <f t="shared" si="7"/>
        <v>573.555030094583</v>
      </c>
      <c r="W33" s="206">
        <f t="shared" si="7"/>
        <v>548.70670679277725</v>
      </c>
      <c r="DA33" s="71"/>
    </row>
    <row r="34" spans="1:105" ht="12" customHeight="1" x14ac:dyDescent="0.25">
      <c r="A34" s="18" t="s">
        <v>32</v>
      </c>
      <c r="B34" s="206">
        <v>0</v>
      </c>
      <c r="C34" s="206">
        <v>0</v>
      </c>
      <c r="D34" s="206">
        <v>0</v>
      </c>
      <c r="E34" s="206">
        <v>0</v>
      </c>
      <c r="F34" s="206">
        <v>0</v>
      </c>
      <c r="G34" s="206">
        <v>0</v>
      </c>
      <c r="H34" s="206">
        <v>0</v>
      </c>
      <c r="I34" s="206">
        <v>0</v>
      </c>
      <c r="J34" s="206">
        <v>0</v>
      </c>
      <c r="K34" s="206">
        <v>0</v>
      </c>
      <c r="L34" s="206">
        <v>0</v>
      </c>
      <c r="M34" s="206">
        <v>0</v>
      </c>
      <c r="N34" s="206">
        <v>0</v>
      </c>
      <c r="O34" s="206">
        <v>0</v>
      </c>
      <c r="P34" s="206">
        <v>0</v>
      </c>
      <c r="Q34" s="206">
        <v>0</v>
      </c>
      <c r="R34" s="206">
        <v>0</v>
      </c>
      <c r="S34" s="206">
        <v>0</v>
      </c>
      <c r="T34" s="206">
        <v>0</v>
      </c>
      <c r="U34" s="206">
        <v>0</v>
      </c>
      <c r="V34" s="206">
        <v>0</v>
      </c>
      <c r="W34" s="206">
        <v>0</v>
      </c>
      <c r="DA34" s="71" t="s">
        <v>1423</v>
      </c>
    </row>
    <row r="35" spans="1:105" ht="12" customHeight="1" x14ac:dyDescent="0.25">
      <c r="A35" s="18" t="s">
        <v>33</v>
      </c>
      <c r="B35" s="206">
        <v>77.952106620808252</v>
      </c>
      <c r="C35" s="206">
        <v>65.525021496130691</v>
      </c>
      <c r="D35" s="206">
        <v>45.18968185726569</v>
      </c>
      <c r="E35" s="206">
        <v>39.552880481513327</v>
      </c>
      <c r="F35" s="206">
        <v>37.355460017196897</v>
      </c>
      <c r="G35" s="206">
        <v>45.0463456577816</v>
      </c>
      <c r="H35" s="206">
        <v>51.638521066208092</v>
      </c>
      <c r="I35" s="206">
        <v>36.256835769561476</v>
      </c>
      <c r="J35" s="206">
        <v>28.56595012897678</v>
      </c>
      <c r="K35" s="206">
        <v>26.368615649183141</v>
      </c>
      <c r="L35" s="206">
        <v>26.368615649183141</v>
      </c>
      <c r="M35" s="206">
        <v>24.171195184866718</v>
      </c>
      <c r="N35" s="206">
        <v>24.171195184866718</v>
      </c>
      <c r="O35" s="206">
        <v>20.875150472914871</v>
      </c>
      <c r="P35" s="206">
        <v>15.3816852966466</v>
      </c>
      <c r="Q35" s="206">
        <v>37.355460017196897</v>
      </c>
      <c r="R35" s="206">
        <v>38.454170249355109</v>
      </c>
      <c r="S35" s="206">
        <v>38.454170249355109</v>
      </c>
      <c r="T35" s="206">
        <v>37.726827171109193</v>
      </c>
      <c r="U35" s="206">
        <v>40.49552880481513</v>
      </c>
      <c r="V35" s="206">
        <v>42.105159071367147</v>
      </c>
      <c r="W35" s="206">
        <v>44.220120378331892</v>
      </c>
      <c r="DA35" s="71" t="s">
        <v>1424</v>
      </c>
    </row>
    <row r="36" spans="1:105" ht="12" customHeight="1" x14ac:dyDescent="0.25">
      <c r="A36" s="18" t="s">
        <v>69</v>
      </c>
      <c r="B36" s="206">
        <v>76.000773860705067</v>
      </c>
      <c r="C36" s="206">
        <v>131.46079105760961</v>
      </c>
      <c r="D36" s="206">
        <v>103.7307824591573</v>
      </c>
      <c r="E36" s="206">
        <v>40.700257953568347</v>
      </c>
      <c r="F36" s="206">
        <v>37.647807394668959</v>
      </c>
      <c r="G36" s="206">
        <v>36.630266552020643</v>
      </c>
      <c r="H36" s="206">
        <v>40.700257953568347</v>
      </c>
      <c r="I36" s="206">
        <v>40.700257953568347</v>
      </c>
      <c r="J36" s="206">
        <v>46.805331040412717</v>
      </c>
      <c r="K36" s="206">
        <v>38.665262252794498</v>
      </c>
      <c r="L36" s="206">
        <v>36.630266552020643</v>
      </c>
      <c r="M36" s="206">
        <v>57.934823731728287</v>
      </c>
      <c r="N36" s="206">
        <v>55.635253654342208</v>
      </c>
      <c r="O36" s="206">
        <v>55.051246775580388</v>
      </c>
      <c r="P36" s="206">
        <v>53.930954428202917</v>
      </c>
      <c r="Q36" s="206">
        <v>48.339724849527087</v>
      </c>
      <c r="R36" s="206">
        <v>50.381857265692183</v>
      </c>
      <c r="S36" s="206">
        <v>54.858899398108328</v>
      </c>
      <c r="T36" s="206">
        <v>57.936887360275151</v>
      </c>
      <c r="U36" s="206">
        <v>60.607824591573518</v>
      </c>
      <c r="V36" s="206">
        <v>56.290541702493549</v>
      </c>
      <c r="W36" s="206">
        <v>54.726655202063633</v>
      </c>
      <c r="DA36" s="71" t="s">
        <v>1425</v>
      </c>
    </row>
    <row r="37" spans="1:105" ht="12" customHeight="1" x14ac:dyDescent="0.25">
      <c r="A37" s="18" t="s">
        <v>70</v>
      </c>
      <c r="B37" s="206">
        <v>524.92596732588129</v>
      </c>
      <c r="C37" s="206">
        <v>531.68048151332755</v>
      </c>
      <c r="D37" s="206">
        <v>517.20644883920886</v>
      </c>
      <c r="E37" s="206">
        <v>471.97128116938939</v>
      </c>
      <c r="F37" s="206">
        <v>473.88211521926053</v>
      </c>
      <c r="G37" s="206">
        <v>468.14969905417018</v>
      </c>
      <c r="H37" s="206">
        <v>489.1686156491831</v>
      </c>
      <c r="I37" s="206">
        <v>469.10507308684441</v>
      </c>
      <c r="J37" s="206">
        <v>431.84419604471191</v>
      </c>
      <c r="K37" s="206">
        <v>370.69810834049872</v>
      </c>
      <c r="L37" s="206">
        <v>295.22089423903702</v>
      </c>
      <c r="M37" s="206">
        <v>289.48847807394668</v>
      </c>
      <c r="N37" s="206">
        <v>214.01126397248501</v>
      </c>
      <c r="O37" s="206">
        <v>158.59767841788479</v>
      </c>
      <c r="P37" s="206">
        <v>117.5151332760103</v>
      </c>
      <c r="Q37" s="206">
        <v>142.35571797076531</v>
      </c>
      <c r="R37" s="206">
        <v>159.55305245055891</v>
      </c>
      <c r="S37" s="206">
        <v>107.96104901117801</v>
      </c>
      <c r="T37" s="206">
        <v>65.839982803095438</v>
      </c>
      <c r="U37" s="206">
        <v>61.77188306104901</v>
      </c>
      <c r="V37" s="206">
        <v>32.352020636285467</v>
      </c>
      <c r="W37" s="206">
        <v>34.427171109200337</v>
      </c>
      <c r="DA37" s="71" t="s">
        <v>1426</v>
      </c>
    </row>
    <row r="38" spans="1:105" ht="12" customHeight="1" x14ac:dyDescent="0.25">
      <c r="A38" s="18" t="s">
        <v>34</v>
      </c>
      <c r="B38" s="206">
        <v>477.39320722269991</v>
      </c>
      <c r="C38" s="206">
        <v>777.02545141874464</v>
      </c>
      <c r="D38" s="206">
        <v>845.10601891659485</v>
      </c>
      <c r="E38" s="206">
        <v>816.09441100601873</v>
      </c>
      <c r="F38" s="206">
        <v>892.71573516766978</v>
      </c>
      <c r="G38" s="206">
        <v>779.78503869303518</v>
      </c>
      <c r="H38" s="206">
        <v>772.33215821152191</v>
      </c>
      <c r="I38" s="206">
        <v>677.17592433361983</v>
      </c>
      <c r="J38" s="206">
        <v>632.08177128116938</v>
      </c>
      <c r="K38" s="206">
        <v>538.07205503009459</v>
      </c>
      <c r="L38" s="206">
        <v>548.00799656061906</v>
      </c>
      <c r="M38" s="206">
        <v>591.3633705932931</v>
      </c>
      <c r="N38" s="206">
        <v>558.13662940670679</v>
      </c>
      <c r="O38" s="206">
        <v>626.39002579535679</v>
      </c>
      <c r="P38" s="206">
        <v>626.49088564058468</v>
      </c>
      <c r="Q38" s="206">
        <v>538.77059329320718</v>
      </c>
      <c r="R38" s="206">
        <v>524.60343938091137</v>
      </c>
      <c r="S38" s="206">
        <v>417.26723989681858</v>
      </c>
      <c r="T38" s="206">
        <v>415.93276010318141</v>
      </c>
      <c r="U38" s="206">
        <v>423.65528804815131</v>
      </c>
      <c r="V38" s="206">
        <v>442.8073086844368</v>
      </c>
      <c r="W38" s="206">
        <v>415.33276010318139</v>
      </c>
      <c r="DA38" s="71" t="s">
        <v>1427</v>
      </c>
    </row>
    <row r="39" spans="1:105" ht="12" customHeight="1" x14ac:dyDescent="0.25">
      <c r="A39" s="14" t="s">
        <v>35</v>
      </c>
      <c r="B39" s="206">
        <f t="shared" ref="B39:W39" si="8">B40+B41</f>
        <v>1701.7446259673261</v>
      </c>
      <c r="C39" s="206">
        <f t="shared" si="8"/>
        <v>1877.9399828030951</v>
      </c>
      <c r="D39" s="206">
        <f t="shared" si="8"/>
        <v>1932.045571797076</v>
      </c>
      <c r="E39" s="206">
        <f t="shared" si="8"/>
        <v>1965.7245055889939</v>
      </c>
      <c r="F39" s="206">
        <f t="shared" si="8"/>
        <v>1850.3589853826311</v>
      </c>
      <c r="G39" s="206">
        <f t="shared" si="8"/>
        <v>1724.0996560619089</v>
      </c>
      <c r="H39" s="206">
        <f t="shared" si="8"/>
        <v>1721.3577815993119</v>
      </c>
      <c r="I39" s="206">
        <f t="shared" si="8"/>
        <v>1574.2517626827171</v>
      </c>
      <c r="J39" s="206">
        <f t="shared" si="8"/>
        <v>1678.860017196904</v>
      </c>
      <c r="K39" s="206">
        <f t="shared" si="8"/>
        <v>1372.362252794497</v>
      </c>
      <c r="L39" s="206">
        <f t="shared" si="8"/>
        <v>1496.6458297506449</v>
      </c>
      <c r="M39" s="206">
        <f t="shared" si="8"/>
        <v>1419.0629406706789</v>
      </c>
      <c r="N39" s="206">
        <f t="shared" si="8"/>
        <v>1413.3993981083399</v>
      </c>
      <c r="O39" s="206">
        <f t="shared" si="8"/>
        <v>1562.6065348237321</v>
      </c>
      <c r="P39" s="206">
        <f t="shared" si="8"/>
        <v>1537.1018056749781</v>
      </c>
      <c r="Q39" s="206">
        <f t="shared" si="8"/>
        <v>1409.900687876182</v>
      </c>
      <c r="R39" s="206">
        <f t="shared" si="8"/>
        <v>1460.7494411006021</v>
      </c>
      <c r="S39" s="206">
        <f t="shared" si="8"/>
        <v>1527.3208082545141</v>
      </c>
      <c r="T39" s="206">
        <f t="shared" si="8"/>
        <v>1688.9528804815129</v>
      </c>
      <c r="U39" s="206">
        <f t="shared" si="8"/>
        <v>1696.587360275151</v>
      </c>
      <c r="V39" s="206">
        <f t="shared" si="8"/>
        <v>1695.57437661221</v>
      </c>
      <c r="W39" s="206">
        <f t="shared" si="8"/>
        <v>1809.3641444539981</v>
      </c>
      <c r="DA39" s="71"/>
    </row>
    <row r="40" spans="1:105" ht="12" customHeight="1" x14ac:dyDescent="0.25">
      <c r="A40" s="18" t="s">
        <v>72</v>
      </c>
      <c r="B40" s="206">
        <v>1701.7446259673261</v>
      </c>
      <c r="C40" s="206">
        <v>1877.9399828030951</v>
      </c>
      <c r="D40" s="206">
        <v>1932.045571797076</v>
      </c>
      <c r="E40" s="206">
        <v>1965.7245055889939</v>
      </c>
      <c r="F40" s="206">
        <v>1850.3589853826311</v>
      </c>
      <c r="G40" s="206">
        <v>1724.0996560619089</v>
      </c>
      <c r="H40" s="206">
        <v>1721.3577815993119</v>
      </c>
      <c r="I40" s="206">
        <v>1574.2517626827171</v>
      </c>
      <c r="J40" s="206">
        <v>1678.860017196904</v>
      </c>
      <c r="K40" s="206">
        <v>1372.362252794497</v>
      </c>
      <c r="L40" s="206">
        <v>1496.6458297506449</v>
      </c>
      <c r="M40" s="206">
        <v>1419.0629406706789</v>
      </c>
      <c r="N40" s="206">
        <v>1413.3993981083399</v>
      </c>
      <c r="O40" s="206">
        <v>1562.6065348237321</v>
      </c>
      <c r="P40" s="206">
        <v>1537.1018056749781</v>
      </c>
      <c r="Q40" s="206">
        <v>1409.900687876182</v>
      </c>
      <c r="R40" s="206">
        <v>1460.7494411006021</v>
      </c>
      <c r="S40" s="206">
        <v>1527.3208082545141</v>
      </c>
      <c r="T40" s="206">
        <v>1688.9528804815129</v>
      </c>
      <c r="U40" s="206">
        <v>1696.587360275151</v>
      </c>
      <c r="V40" s="206">
        <v>1695.57437661221</v>
      </c>
      <c r="W40" s="206">
        <v>1809.3641444539981</v>
      </c>
      <c r="DA40" s="71" t="s">
        <v>1428</v>
      </c>
    </row>
    <row r="41" spans="1:105" ht="12" customHeight="1" x14ac:dyDescent="0.25">
      <c r="A41" s="18" t="s">
        <v>36</v>
      </c>
      <c r="B41" s="206">
        <v>0</v>
      </c>
      <c r="C41" s="206">
        <v>0</v>
      </c>
      <c r="D41" s="206">
        <v>0</v>
      </c>
      <c r="E41" s="206">
        <v>0</v>
      </c>
      <c r="F41" s="206">
        <v>0</v>
      </c>
      <c r="G41" s="206">
        <v>0</v>
      </c>
      <c r="H41" s="206">
        <v>0</v>
      </c>
      <c r="I41" s="206">
        <v>0</v>
      </c>
      <c r="J41" s="206">
        <v>0</v>
      </c>
      <c r="K41" s="206">
        <v>0</v>
      </c>
      <c r="L41" s="206">
        <v>0</v>
      </c>
      <c r="M41" s="206">
        <v>0</v>
      </c>
      <c r="N41" s="206">
        <v>0</v>
      </c>
      <c r="O41" s="206">
        <v>0</v>
      </c>
      <c r="P41" s="206">
        <v>0</v>
      </c>
      <c r="Q41" s="206">
        <v>0</v>
      </c>
      <c r="R41" s="206">
        <v>0</v>
      </c>
      <c r="S41" s="206">
        <v>0</v>
      </c>
      <c r="T41" s="206">
        <v>0</v>
      </c>
      <c r="U41" s="206">
        <v>0</v>
      </c>
      <c r="V41" s="206">
        <v>0</v>
      </c>
      <c r="W41" s="206">
        <v>0</v>
      </c>
      <c r="DA41" s="71" t="s">
        <v>1429</v>
      </c>
    </row>
    <row r="42" spans="1:105" ht="12" customHeight="1" x14ac:dyDescent="0.25">
      <c r="A42" s="14" t="s">
        <v>37</v>
      </c>
      <c r="B42" s="206">
        <f t="shared" ref="B42:W42" si="9">B43+B44+B45+B46+B47+B48</f>
        <v>0</v>
      </c>
      <c r="C42" s="206">
        <f t="shared" si="9"/>
        <v>0</v>
      </c>
      <c r="D42" s="206">
        <f t="shared" si="9"/>
        <v>0</v>
      </c>
      <c r="E42" s="206">
        <f t="shared" si="9"/>
        <v>0</v>
      </c>
      <c r="F42" s="206">
        <f t="shared" si="9"/>
        <v>0</v>
      </c>
      <c r="G42" s="206">
        <f t="shared" si="9"/>
        <v>235.04823731728291</v>
      </c>
      <c r="H42" s="206">
        <f t="shared" si="9"/>
        <v>221.64901117798789</v>
      </c>
      <c r="I42" s="206">
        <f t="shared" si="9"/>
        <v>201.08435081685289</v>
      </c>
      <c r="J42" s="206">
        <f t="shared" si="9"/>
        <v>219.1171969045572</v>
      </c>
      <c r="K42" s="206">
        <f t="shared" si="9"/>
        <v>201.89647463456581</v>
      </c>
      <c r="L42" s="206">
        <f t="shared" si="9"/>
        <v>157.59054170249351</v>
      </c>
      <c r="M42" s="206">
        <f t="shared" si="9"/>
        <v>455.16818572656922</v>
      </c>
      <c r="N42" s="206">
        <f t="shared" si="9"/>
        <v>450.1840928632846</v>
      </c>
      <c r="O42" s="206">
        <f t="shared" si="9"/>
        <v>488.29595872742902</v>
      </c>
      <c r="P42" s="206">
        <f t="shared" si="9"/>
        <v>495.92880481513333</v>
      </c>
      <c r="Q42" s="206">
        <f t="shared" si="9"/>
        <v>501.06723989681853</v>
      </c>
      <c r="R42" s="206">
        <f t="shared" si="9"/>
        <v>538.44797936371458</v>
      </c>
      <c r="S42" s="206">
        <f t="shared" si="9"/>
        <v>423.67876182287188</v>
      </c>
      <c r="T42" s="206">
        <f t="shared" si="9"/>
        <v>486.74806534823733</v>
      </c>
      <c r="U42" s="206">
        <f t="shared" si="9"/>
        <v>515.56509028374887</v>
      </c>
      <c r="V42" s="206">
        <f t="shared" si="9"/>
        <v>424.23766122098021</v>
      </c>
      <c r="W42" s="206">
        <f t="shared" si="9"/>
        <v>491.30842648323306</v>
      </c>
      <c r="DA42" s="71"/>
    </row>
    <row r="43" spans="1:105" ht="12" customHeight="1" x14ac:dyDescent="0.25">
      <c r="A43" s="18" t="s">
        <v>73</v>
      </c>
      <c r="B43" s="206">
        <v>0</v>
      </c>
      <c r="C43" s="206">
        <v>0</v>
      </c>
      <c r="D43" s="206">
        <v>0</v>
      </c>
      <c r="E43" s="206">
        <v>0</v>
      </c>
      <c r="F43" s="206">
        <v>0</v>
      </c>
      <c r="G43" s="206">
        <v>235.04823731728291</v>
      </c>
      <c r="H43" s="206">
        <v>221.64901117798789</v>
      </c>
      <c r="I43" s="206">
        <v>201.08435081685289</v>
      </c>
      <c r="J43" s="206">
        <v>219.1171969045572</v>
      </c>
      <c r="K43" s="206">
        <v>201.89647463456581</v>
      </c>
      <c r="L43" s="206">
        <v>157.59054170249351</v>
      </c>
      <c r="M43" s="206">
        <v>455.16818572656922</v>
      </c>
      <c r="N43" s="206">
        <v>450.1840928632846</v>
      </c>
      <c r="O43" s="206">
        <v>488.29595872742902</v>
      </c>
      <c r="P43" s="206">
        <v>492.6509888220121</v>
      </c>
      <c r="Q43" s="206">
        <v>498.59544282029231</v>
      </c>
      <c r="R43" s="206">
        <v>534.04015477214102</v>
      </c>
      <c r="S43" s="206">
        <v>417.77437661220978</v>
      </c>
      <c r="T43" s="206">
        <v>481.76543422184011</v>
      </c>
      <c r="U43" s="206">
        <v>509.50042992261388</v>
      </c>
      <c r="V43" s="206">
        <v>416.98976784178848</v>
      </c>
      <c r="W43" s="206">
        <v>485.48890799656061</v>
      </c>
      <c r="DA43" s="71" t="s">
        <v>1430</v>
      </c>
    </row>
    <row r="44" spans="1:105" ht="12" customHeight="1" x14ac:dyDescent="0.25">
      <c r="A44" s="18" t="s">
        <v>74</v>
      </c>
      <c r="B44" s="206">
        <v>0</v>
      </c>
      <c r="C44" s="206">
        <v>0</v>
      </c>
      <c r="D44" s="206">
        <v>0</v>
      </c>
      <c r="E44" s="206">
        <v>0</v>
      </c>
      <c r="F44" s="206">
        <v>0</v>
      </c>
      <c r="G44" s="206">
        <v>0</v>
      </c>
      <c r="H44" s="206">
        <v>0</v>
      </c>
      <c r="I44" s="206">
        <v>0</v>
      </c>
      <c r="J44" s="206">
        <v>0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3.2778159931212381</v>
      </c>
      <c r="Q44" s="206">
        <v>2.4717970765262249</v>
      </c>
      <c r="R44" s="206">
        <v>3.823301805674979</v>
      </c>
      <c r="S44" s="206">
        <v>4.4288907996560622</v>
      </c>
      <c r="T44" s="206">
        <v>3.346001719690455</v>
      </c>
      <c r="U44" s="206">
        <v>4.132244196044712</v>
      </c>
      <c r="V44" s="206">
        <v>5.5069647463456581</v>
      </c>
      <c r="W44" s="206">
        <v>3.9662080825451418</v>
      </c>
      <c r="DA44" s="71" t="s">
        <v>1431</v>
      </c>
    </row>
    <row r="45" spans="1:105" ht="12" customHeight="1" x14ac:dyDescent="0.25">
      <c r="A45" s="18" t="s">
        <v>75</v>
      </c>
      <c r="B45" s="206">
        <v>0</v>
      </c>
      <c r="C45" s="206">
        <v>0</v>
      </c>
      <c r="D45" s="206">
        <v>0</v>
      </c>
      <c r="E45" s="206">
        <v>0</v>
      </c>
      <c r="F45" s="206">
        <v>0</v>
      </c>
      <c r="G45" s="206">
        <v>0</v>
      </c>
      <c r="H45" s="206">
        <v>0</v>
      </c>
      <c r="I45" s="206">
        <v>0</v>
      </c>
      <c r="J45" s="206">
        <v>0</v>
      </c>
      <c r="K45" s="206">
        <v>0</v>
      </c>
      <c r="L45" s="206">
        <v>0</v>
      </c>
      <c r="M45" s="206">
        <v>0</v>
      </c>
      <c r="N45" s="206">
        <v>0</v>
      </c>
      <c r="O45" s="206">
        <v>0</v>
      </c>
      <c r="P45" s="206">
        <v>0</v>
      </c>
      <c r="Q45" s="206">
        <v>0</v>
      </c>
      <c r="R45" s="206">
        <v>0.58452278589853823</v>
      </c>
      <c r="S45" s="206">
        <v>1.4754944110060191</v>
      </c>
      <c r="T45" s="206">
        <v>1.636629406706793</v>
      </c>
      <c r="U45" s="206">
        <v>1.932416165090284</v>
      </c>
      <c r="V45" s="206">
        <v>1.7409286328460869</v>
      </c>
      <c r="W45" s="206">
        <v>1.853310404127257</v>
      </c>
      <c r="DA45" s="71" t="s">
        <v>1432</v>
      </c>
    </row>
    <row r="46" spans="1:105" ht="12" customHeight="1" x14ac:dyDescent="0.25">
      <c r="A46" s="18" t="s">
        <v>76</v>
      </c>
      <c r="B46" s="206">
        <v>0</v>
      </c>
      <c r="C46" s="206">
        <v>0</v>
      </c>
      <c r="D46" s="206">
        <v>0</v>
      </c>
      <c r="E46" s="206">
        <v>0</v>
      </c>
      <c r="F46" s="206">
        <v>0</v>
      </c>
      <c r="G46" s="206">
        <v>0</v>
      </c>
      <c r="H46" s="206">
        <v>0</v>
      </c>
      <c r="I46" s="206">
        <v>0</v>
      </c>
      <c r="J46" s="206">
        <v>0</v>
      </c>
      <c r="K46" s="206">
        <v>0</v>
      </c>
      <c r="L46" s="206">
        <v>0</v>
      </c>
      <c r="M46" s="206">
        <v>0</v>
      </c>
      <c r="N46" s="206">
        <v>0</v>
      </c>
      <c r="O46" s="206">
        <v>0</v>
      </c>
      <c r="P46" s="206">
        <v>0</v>
      </c>
      <c r="Q46" s="206">
        <v>0</v>
      </c>
      <c r="R46" s="206">
        <v>0</v>
      </c>
      <c r="S46" s="206">
        <v>0</v>
      </c>
      <c r="T46" s="206">
        <v>0</v>
      </c>
      <c r="U46" s="206">
        <v>0</v>
      </c>
      <c r="V46" s="206">
        <v>0</v>
      </c>
      <c r="W46" s="206">
        <v>0</v>
      </c>
      <c r="DA46" s="71" t="s">
        <v>1433</v>
      </c>
    </row>
    <row r="47" spans="1:105" ht="12" customHeight="1" x14ac:dyDescent="0.25">
      <c r="A47" s="18" t="s">
        <v>77</v>
      </c>
      <c r="B47" s="206">
        <v>0</v>
      </c>
      <c r="C47" s="206">
        <v>0</v>
      </c>
      <c r="D47" s="206">
        <v>0</v>
      </c>
      <c r="E47" s="206">
        <v>0</v>
      </c>
      <c r="F47" s="206">
        <v>0</v>
      </c>
      <c r="G47" s="206">
        <v>0</v>
      </c>
      <c r="H47" s="206">
        <v>0</v>
      </c>
      <c r="I47" s="206">
        <v>0</v>
      </c>
      <c r="J47" s="206">
        <v>0</v>
      </c>
      <c r="K47" s="206">
        <v>0</v>
      </c>
      <c r="L47" s="206">
        <v>0</v>
      </c>
      <c r="M47" s="206">
        <v>0</v>
      </c>
      <c r="N47" s="206">
        <v>0</v>
      </c>
      <c r="O47" s="206">
        <v>0</v>
      </c>
      <c r="P47" s="206">
        <v>0</v>
      </c>
      <c r="Q47" s="206">
        <v>0</v>
      </c>
      <c r="R47" s="206">
        <v>0</v>
      </c>
      <c r="S47" s="206">
        <v>0</v>
      </c>
      <c r="T47" s="206">
        <v>0</v>
      </c>
      <c r="U47" s="206">
        <v>0</v>
      </c>
      <c r="V47" s="206">
        <v>0</v>
      </c>
      <c r="W47" s="206">
        <v>0</v>
      </c>
      <c r="DA47" s="71" t="s">
        <v>1434</v>
      </c>
    </row>
    <row r="48" spans="1:105" ht="12" customHeight="1" x14ac:dyDescent="0.25">
      <c r="A48" s="18" t="s">
        <v>78</v>
      </c>
      <c r="B48" s="206">
        <v>0</v>
      </c>
      <c r="C48" s="206">
        <v>0</v>
      </c>
      <c r="D48" s="206">
        <v>0</v>
      </c>
      <c r="E48" s="206">
        <v>0</v>
      </c>
      <c r="F48" s="206">
        <v>0</v>
      </c>
      <c r="G48" s="206">
        <v>0</v>
      </c>
      <c r="H48" s="206">
        <v>0</v>
      </c>
      <c r="I48" s="206">
        <v>0</v>
      </c>
      <c r="J48" s="206">
        <v>0</v>
      </c>
      <c r="K48" s="206">
        <v>0</v>
      </c>
      <c r="L48" s="206">
        <v>0</v>
      </c>
      <c r="M48" s="206">
        <v>0</v>
      </c>
      <c r="N48" s="206">
        <v>0</v>
      </c>
      <c r="O48" s="206">
        <v>0</v>
      </c>
      <c r="P48" s="206">
        <v>0</v>
      </c>
      <c r="Q48" s="206">
        <v>0</v>
      </c>
      <c r="R48" s="206">
        <v>0</v>
      </c>
      <c r="S48" s="206">
        <v>0</v>
      </c>
      <c r="T48" s="206">
        <v>0</v>
      </c>
      <c r="U48" s="206">
        <v>0</v>
      </c>
      <c r="V48" s="206">
        <v>0</v>
      </c>
      <c r="W48" s="206">
        <v>0</v>
      </c>
      <c r="DA48" s="71" t="s">
        <v>1435</v>
      </c>
    </row>
    <row r="49" spans="1:105" ht="12" customHeight="1" x14ac:dyDescent="0.25">
      <c r="A49" s="14" t="s">
        <v>79</v>
      </c>
      <c r="B49" s="206">
        <v>0</v>
      </c>
      <c r="C49" s="206">
        <v>0</v>
      </c>
      <c r="D49" s="206">
        <v>0</v>
      </c>
      <c r="E49" s="206">
        <v>0</v>
      </c>
      <c r="F49" s="206">
        <v>0</v>
      </c>
      <c r="G49" s="206">
        <v>0</v>
      </c>
      <c r="H49" s="206">
        <v>0</v>
      </c>
      <c r="I49" s="206">
        <v>0</v>
      </c>
      <c r="J49" s="206">
        <v>0</v>
      </c>
      <c r="K49" s="206">
        <v>0</v>
      </c>
      <c r="L49" s="206">
        <v>0</v>
      </c>
      <c r="M49" s="206">
        <v>13.06913155631986</v>
      </c>
      <c r="N49" s="206">
        <v>0.60309544282029237</v>
      </c>
      <c r="O49" s="206">
        <v>2.985296646603611</v>
      </c>
      <c r="P49" s="206">
        <v>9.2079105760963014</v>
      </c>
      <c r="Q49" s="206">
        <v>13.709544282029229</v>
      </c>
      <c r="R49" s="206">
        <v>15.838779019776441</v>
      </c>
      <c r="S49" s="206">
        <v>14.64006878761823</v>
      </c>
      <c r="T49" s="206">
        <v>19.644368013757521</v>
      </c>
      <c r="U49" s="206">
        <v>10.595614789337921</v>
      </c>
      <c r="V49" s="206">
        <v>15.034737747205501</v>
      </c>
      <c r="W49" s="206">
        <v>15.422527944969911</v>
      </c>
      <c r="DA49" s="71" t="s">
        <v>1436</v>
      </c>
    </row>
    <row r="50" spans="1:105" ht="12" customHeight="1" x14ac:dyDescent="0.25">
      <c r="A50" s="21" t="s">
        <v>38</v>
      </c>
      <c r="B50" s="209">
        <v>698.5382631126397</v>
      </c>
      <c r="C50" s="209">
        <v>720.03439380911436</v>
      </c>
      <c r="D50" s="209">
        <v>735.16766981943249</v>
      </c>
      <c r="E50" s="209">
        <v>737.91917454858117</v>
      </c>
      <c r="F50" s="209">
        <v>774.97850386930349</v>
      </c>
      <c r="G50" s="209">
        <v>759.41530524505583</v>
      </c>
      <c r="H50" s="209">
        <v>774.29062768701624</v>
      </c>
      <c r="I50" s="209">
        <v>766.80997420464314</v>
      </c>
      <c r="J50" s="209">
        <v>860.70507308684432</v>
      </c>
      <c r="K50" s="209">
        <v>744.96990541702485</v>
      </c>
      <c r="L50" s="209">
        <v>788.82201203783313</v>
      </c>
      <c r="M50" s="209">
        <v>741.87386070507307</v>
      </c>
      <c r="N50" s="209">
        <v>726.48899398108324</v>
      </c>
      <c r="O50" s="209">
        <v>714.58727429062765</v>
      </c>
      <c r="P50" s="209">
        <v>695.85331040412723</v>
      </c>
      <c r="Q50" s="209">
        <v>681.01470335339638</v>
      </c>
      <c r="R50" s="209">
        <v>700.30997420464303</v>
      </c>
      <c r="S50" s="209">
        <v>704.93611349956996</v>
      </c>
      <c r="T50" s="209">
        <v>706.73852106620814</v>
      </c>
      <c r="U50" s="209">
        <v>715.64634565778158</v>
      </c>
      <c r="V50" s="209">
        <v>649.86672398968176</v>
      </c>
      <c r="W50" s="209">
        <v>689.85322441960443</v>
      </c>
      <c r="DA50" s="86" t="s">
        <v>1437</v>
      </c>
    </row>
    <row r="51" spans="1:105" ht="12" customHeight="1" x14ac:dyDescent="0.25">
      <c r="A51" s="114" t="s">
        <v>145</v>
      </c>
      <c r="B51" s="286">
        <f t="shared" ref="B51:W51" si="10">SUM(B52:B54)</f>
        <v>3717.4893379191753</v>
      </c>
      <c r="C51" s="286">
        <f t="shared" si="10"/>
        <v>4252.0372312983673</v>
      </c>
      <c r="D51" s="286">
        <f t="shared" si="10"/>
        <v>4382.8982803095441</v>
      </c>
      <c r="E51" s="286">
        <f t="shared" si="10"/>
        <v>4294.6624247635418</v>
      </c>
      <c r="F51" s="286">
        <f t="shared" si="10"/>
        <v>4269.7665520206347</v>
      </c>
      <c r="G51" s="286">
        <f t="shared" si="10"/>
        <v>4290.6030954428188</v>
      </c>
      <c r="H51" s="286">
        <f t="shared" si="10"/>
        <v>4330.9057609630272</v>
      </c>
      <c r="I51" s="286">
        <f t="shared" si="10"/>
        <v>4148.3974204643173</v>
      </c>
      <c r="J51" s="286">
        <f t="shared" si="10"/>
        <v>4245.7392089423893</v>
      </c>
      <c r="K51" s="286">
        <f t="shared" si="10"/>
        <v>3691.0454858125545</v>
      </c>
      <c r="L51" s="286">
        <f t="shared" si="10"/>
        <v>3763.1105760963023</v>
      </c>
      <c r="M51" s="286">
        <f t="shared" si="10"/>
        <v>4074.7306104901095</v>
      </c>
      <c r="N51" s="286">
        <f t="shared" si="10"/>
        <v>3952.503869303524</v>
      </c>
      <c r="O51" s="286">
        <f t="shared" si="10"/>
        <v>3910.7414445399831</v>
      </c>
      <c r="P51" s="286">
        <f t="shared" si="10"/>
        <v>3809.7909716251079</v>
      </c>
      <c r="Q51" s="286">
        <f t="shared" si="10"/>
        <v>3638.6960447119513</v>
      </c>
      <c r="R51" s="286">
        <f t="shared" si="10"/>
        <v>3756.2773860705083</v>
      </c>
      <c r="S51" s="286">
        <f t="shared" si="10"/>
        <v>3506.4533963886493</v>
      </c>
      <c r="T51" s="286">
        <f t="shared" si="10"/>
        <v>3744.7177128116932</v>
      </c>
      <c r="U51" s="286">
        <f t="shared" si="10"/>
        <v>3773.5802235597603</v>
      </c>
      <c r="V51" s="286">
        <f t="shared" si="10"/>
        <v>3565.1212381771275</v>
      </c>
      <c r="W51" s="286">
        <f t="shared" si="10"/>
        <v>3808.0525365434232</v>
      </c>
      <c r="DA51" s="118"/>
    </row>
    <row r="52" spans="1:105" ht="12" customHeight="1" x14ac:dyDescent="0.25">
      <c r="A52" s="51" t="s">
        <v>49</v>
      </c>
      <c r="B52" s="243">
        <f>NMM_fec!B5</f>
        <v>1385.4256</v>
      </c>
      <c r="C52" s="243">
        <f>NMM_fec!C5</f>
        <v>1426.9711417711819</v>
      </c>
      <c r="D52" s="243">
        <f>NMM_fec!D5</f>
        <v>1401.013160724166</v>
      </c>
      <c r="E52" s="243">
        <f>NMM_fec!E5</f>
        <v>1424.5330087346331</v>
      </c>
      <c r="F52" s="243">
        <f>NMM_fec!F5</f>
        <v>1448.320106760802</v>
      </c>
      <c r="G52" s="243">
        <f>NMM_fec!G5</f>
        <v>1472.5330250602599</v>
      </c>
      <c r="H52" s="243">
        <f>NMM_fec!H5</f>
        <v>1553.480677577398</v>
      </c>
      <c r="I52" s="243">
        <f>NMM_fec!I5</f>
        <v>1433.4898808064411</v>
      </c>
      <c r="J52" s="243">
        <f>NMM_fec!J5</f>
        <v>1391.647014190946</v>
      </c>
      <c r="K52" s="243">
        <f>NMM_fec!K5</f>
        <v>1207.114400998227</v>
      </c>
      <c r="L52" s="243">
        <f>NMM_fec!L5</f>
        <v>1185.9351220393651</v>
      </c>
      <c r="M52" s="243">
        <f>NMM_fec!M5</f>
        <v>1369.264105359777</v>
      </c>
      <c r="N52" s="243">
        <f>NMM_fec!N5</f>
        <v>1332.6245293756881</v>
      </c>
      <c r="O52" s="243">
        <f>NMM_fec!O5</f>
        <v>1383.7069997633671</v>
      </c>
      <c r="P52" s="243">
        <f>NMM_fec!P5</f>
        <v>1304.285457412278</v>
      </c>
      <c r="Q52" s="243">
        <f>NMM_fec!Q5</f>
        <v>1326.745372276702</v>
      </c>
      <c r="R52" s="243">
        <f>NMM_fec!R5</f>
        <v>1190.3213780290239</v>
      </c>
      <c r="S52" s="243">
        <f>NMM_fec!S5</f>
        <v>1310.0461721230449</v>
      </c>
      <c r="T52" s="243">
        <f>NMM_fec!T5</f>
        <v>1374.823774360083</v>
      </c>
      <c r="U52" s="243">
        <f>NMM_fec!U5</f>
        <v>1437.1402900522651</v>
      </c>
      <c r="V52" s="243">
        <f>NMM_fec!V5</f>
        <v>1354.764113556927</v>
      </c>
      <c r="W52" s="243">
        <f>NMM_fec!W5</f>
        <v>1373.1253066631641</v>
      </c>
      <c r="DA52" s="83"/>
    </row>
    <row r="53" spans="1:105" ht="12" customHeight="1" x14ac:dyDescent="0.25">
      <c r="A53" s="99" t="s">
        <v>50</v>
      </c>
      <c r="B53" s="284">
        <f>NMM_fec!B48</f>
        <v>1595.5719276190939</v>
      </c>
      <c r="C53" s="284">
        <f>NMM_fec!C48</f>
        <v>2079.4432474019832</v>
      </c>
      <c r="D53" s="284">
        <f>NMM_fec!D48</f>
        <v>2180.5856368026962</v>
      </c>
      <c r="E53" s="284">
        <f>NMM_fec!E48</f>
        <v>2131.3554010963162</v>
      </c>
      <c r="F53" s="284">
        <f>NMM_fec!F48</f>
        <v>2119.4605339446998</v>
      </c>
      <c r="G53" s="284">
        <f>NMM_fec!G48</f>
        <v>2145.23165418289</v>
      </c>
      <c r="H53" s="284">
        <f>NMM_fec!H48</f>
        <v>2073.1127039368521</v>
      </c>
      <c r="I53" s="284">
        <f>NMM_fec!I48</f>
        <v>2060.5500431655919</v>
      </c>
      <c r="J53" s="284">
        <f>NMM_fec!J48</f>
        <v>2271.7532126442152</v>
      </c>
      <c r="K53" s="284">
        <f>NMM_fec!K48</f>
        <v>2022.1759095107991</v>
      </c>
      <c r="L53" s="284">
        <f>NMM_fec!L48</f>
        <v>2066.11552624763</v>
      </c>
      <c r="M53" s="284">
        <f>NMM_fec!M48</f>
        <v>2167.308269765168</v>
      </c>
      <c r="N53" s="284">
        <f>NMM_fec!N48</f>
        <v>2120.9918714411519</v>
      </c>
      <c r="O53" s="284">
        <f>NMM_fec!O48</f>
        <v>2045.3190896513979</v>
      </c>
      <c r="P53" s="284">
        <f>NMM_fec!P48</f>
        <v>2020.8246031340941</v>
      </c>
      <c r="Q53" s="284">
        <f>NMM_fec!Q48</f>
        <v>1835.473012482405</v>
      </c>
      <c r="R53" s="284">
        <f>NMM_fec!R48</f>
        <v>2143.6427569139441</v>
      </c>
      <c r="S53" s="284">
        <f>NMM_fec!S48</f>
        <v>1725.138914484482</v>
      </c>
      <c r="T53" s="284">
        <f>NMM_fec!T48</f>
        <v>1901.778195694598</v>
      </c>
      <c r="U53" s="284">
        <f>NMM_fec!U48</f>
        <v>1900.5726532214981</v>
      </c>
      <c r="V53" s="284">
        <f>NMM_fec!V48</f>
        <v>1821.033134616167</v>
      </c>
      <c r="W53" s="284">
        <f>NMM_fec!W48</f>
        <v>2034.5071272063999</v>
      </c>
      <c r="DA53" s="94"/>
    </row>
    <row r="54" spans="1:105" ht="12" customHeight="1" x14ac:dyDescent="0.25">
      <c r="A54" s="52" t="s">
        <v>51</v>
      </c>
      <c r="B54" s="244">
        <f>NMM_fec!B99</f>
        <v>736.49181030008151</v>
      </c>
      <c r="C54" s="244">
        <f>NMM_fec!C99</f>
        <v>745.62284212520206</v>
      </c>
      <c r="D54" s="244">
        <f>NMM_fec!D99</f>
        <v>801.29948278268148</v>
      </c>
      <c r="E54" s="244">
        <f>NMM_fec!E99</f>
        <v>738.77401493259265</v>
      </c>
      <c r="F54" s="244">
        <f>NMM_fec!F99</f>
        <v>701.98591131513285</v>
      </c>
      <c r="G54" s="244">
        <f>NMM_fec!G99</f>
        <v>672.83841619966961</v>
      </c>
      <c r="H54" s="244">
        <f>NMM_fec!H99</f>
        <v>704.31237944877762</v>
      </c>
      <c r="I54" s="244">
        <f>NMM_fec!I99</f>
        <v>654.35749649228421</v>
      </c>
      <c r="J54" s="244">
        <f>NMM_fec!J99</f>
        <v>582.33898210722793</v>
      </c>
      <c r="K54" s="244">
        <f>NMM_fec!K99</f>
        <v>461.75517530352812</v>
      </c>
      <c r="L54" s="244">
        <f>NMM_fec!L99</f>
        <v>511.0599278093074</v>
      </c>
      <c r="M54" s="244">
        <f>NMM_fec!M99</f>
        <v>538.15823536516427</v>
      </c>
      <c r="N54" s="244">
        <f>NMM_fec!N99</f>
        <v>498.88746848668433</v>
      </c>
      <c r="O54" s="244">
        <f>NMM_fec!O99</f>
        <v>481.71535512521803</v>
      </c>
      <c r="P54" s="244">
        <f>NMM_fec!P99</f>
        <v>484.68091107873602</v>
      </c>
      <c r="Q54" s="244">
        <f>NMM_fec!Q99</f>
        <v>476.47765995284459</v>
      </c>
      <c r="R54" s="244">
        <f>NMM_fec!R99</f>
        <v>422.31325112754041</v>
      </c>
      <c r="S54" s="244">
        <f>NMM_fec!S99</f>
        <v>471.26830978112241</v>
      </c>
      <c r="T54" s="244">
        <f>NMM_fec!T99</f>
        <v>468.1157427570119</v>
      </c>
      <c r="U54" s="244">
        <f>NMM_fec!U99</f>
        <v>435.86728028599742</v>
      </c>
      <c r="V54" s="244">
        <f>NMM_fec!V99</f>
        <v>389.32399000403342</v>
      </c>
      <c r="W54" s="244">
        <f>NMM_fec!W99</f>
        <v>400.42010267385899</v>
      </c>
      <c r="DA54" s="84"/>
    </row>
    <row r="55" spans="1:105" ht="12" customHeight="1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  <c r="U55" s="201"/>
      <c r="V55" s="201"/>
      <c r="W55" s="201"/>
      <c r="DA55" s="173"/>
    </row>
    <row r="56" spans="1:105" ht="12" customHeight="1" x14ac:dyDescent="0.25">
      <c r="A56" s="30" t="s">
        <v>85</v>
      </c>
      <c r="B56" s="205">
        <f t="shared" ref="B56:W56" si="11">SUM(B57:B58)</f>
        <v>21082.053573676152</v>
      </c>
      <c r="C56" s="205">
        <f t="shared" si="11"/>
        <v>22773.58886423265</v>
      </c>
      <c r="D56" s="205">
        <f t="shared" si="11"/>
        <v>22963.509113332457</v>
      </c>
      <c r="E56" s="205">
        <f t="shared" si="11"/>
        <v>22519.331826140049</v>
      </c>
      <c r="F56" s="205">
        <f t="shared" si="11"/>
        <v>23135.622593061606</v>
      </c>
      <c r="G56" s="205">
        <f t="shared" si="11"/>
        <v>22545.391688446303</v>
      </c>
      <c r="H56" s="205">
        <f t="shared" si="11"/>
        <v>23071.680346008005</v>
      </c>
      <c r="I56" s="205">
        <f t="shared" si="11"/>
        <v>22865.185362075674</v>
      </c>
      <c r="J56" s="205">
        <f t="shared" si="11"/>
        <v>21923.448223821004</v>
      </c>
      <c r="K56" s="205">
        <f t="shared" si="11"/>
        <v>18972.291625996491</v>
      </c>
      <c r="L56" s="205">
        <f t="shared" si="11"/>
        <v>19584.922958970186</v>
      </c>
      <c r="M56" s="205">
        <f t="shared" si="11"/>
        <v>22198.721350154781</v>
      </c>
      <c r="N56" s="205">
        <f t="shared" si="11"/>
        <v>21038.046147113244</v>
      </c>
      <c r="O56" s="205">
        <f t="shared" si="11"/>
        <v>20660.553855487415</v>
      </c>
      <c r="P56" s="205">
        <f t="shared" si="11"/>
        <v>20043.127033767152</v>
      </c>
      <c r="Q56" s="205">
        <f t="shared" si="11"/>
        <v>19007.389677153529</v>
      </c>
      <c r="R56" s="205">
        <f t="shared" si="11"/>
        <v>19342.787230049871</v>
      </c>
      <c r="S56" s="205">
        <f t="shared" si="11"/>
        <v>18136.483358339286</v>
      </c>
      <c r="T56" s="205">
        <f t="shared" si="11"/>
        <v>19235.660519862864</v>
      </c>
      <c r="U56" s="205">
        <f t="shared" si="11"/>
        <v>19401.344299233515</v>
      </c>
      <c r="V56" s="205">
        <f t="shared" si="11"/>
        <v>17699.971462603749</v>
      </c>
      <c r="W56" s="205">
        <f t="shared" si="11"/>
        <v>19242.623604352921</v>
      </c>
      <c r="DA56" s="112"/>
    </row>
    <row r="57" spans="1:105" ht="12" customHeight="1" x14ac:dyDescent="0.25">
      <c r="A57" s="24" t="s">
        <v>146</v>
      </c>
      <c r="B57" s="215">
        <f>(NMM_emi!B5-NMM_emi!B46)+(NMM_emi!B48-NMM_emi!B97)+(NMM_emi!B99-NMM_emi!B128)</f>
        <v>8744.7856698026553</v>
      </c>
      <c r="C57" s="215">
        <f>(NMM_emi!C5-NMM_emi!C46)+(NMM_emi!C48-NMM_emi!C97)+(NMM_emi!C99-NMM_emi!C128)</f>
        <v>10496.600640363909</v>
      </c>
      <c r="D57" s="215">
        <f>(NMM_emi!D5-NMM_emi!D46)+(NMM_emi!D48-NMM_emi!D97)+(NMM_emi!D99-NMM_emi!D128)</f>
        <v>10688.779790643161</v>
      </c>
      <c r="E57" s="215">
        <f>(NMM_emi!E5-NMM_emi!E46)+(NMM_emi!E48-NMM_emi!E97)+(NMM_emi!E99-NMM_emi!E128)</f>
        <v>10380.236651283309</v>
      </c>
      <c r="F57" s="215">
        <f>(NMM_emi!F5-NMM_emi!F46)+(NMM_emi!F48-NMM_emi!F97)+(NMM_emi!F99-NMM_emi!F128)</f>
        <v>10357.160717884013</v>
      </c>
      <c r="G57" s="215">
        <f>(NMM_emi!G5-NMM_emi!G46)+(NMM_emi!G48-NMM_emi!G97)+(NMM_emi!G99-NMM_emi!G128)</f>
        <v>9927.2721412833889</v>
      </c>
      <c r="H57" s="215">
        <f>(NMM_emi!H5-NMM_emi!H46)+(NMM_emi!H48-NMM_emi!H97)+(NMM_emi!H99-NMM_emi!H128)</f>
        <v>10094.649932883753</v>
      </c>
      <c r="I57" s="215">
        <f>(NMM_emi!I5-NMM_emi!I46)+(NMM_emi!I48-NMM_emi!I97)+(NMM_emi!I99-NMM_emi!I128)</f>
        <v>9742.6754888439973</v>
      </c>
      <c r="J57" s="215">
        <f>(NMM_emi!J5-NMM_emi!J46)+(NMM_emi!J48-NMM_emi!J97)+(NMM_emi!J99-NMM_emi!J128)</f>
        <v>9557.1269686840533</v>
      </c>
      <c r="K57" s="215">
        <f>(NMM_emi!K5-NMM_emi!K46)+(NMM_emi!K48-NMM_emi!K97)+(NMM_emi!K99-NMM_emi!K128)</f>
        <v>8422.94980836369</v>
      </c>
      <c r="L57" s="215">
        <f>(NMM_emi!L5-NMM_emi!L46)+(NMM_emi!L48-NMM_emi!L97)+(NMM_emi!L99-NMM_emi!L128)</f>
        <v>8564.7174894038017</v>
      </c>
      <c r="M57" s="215">
        <f>(NMM_emi!M5-NMM_emi!M46)+(NMM_emi!M48-NMM_emi!M97)+(NMM_emi!M99-NMM_emi!M128)</f>
        <v>10863.348090124533</v>
      </c>
      <c r="N57" s="215">
        <f>(NMM_emi!N5-NMM_emi!N46)+(NMM_emi!N48-NMM_emi!N97)+(NMM_emi!N99-NMM_emi!N128)</f>
        <v>10442.083627804437</v>
      </c>
      <c r="O57" s="215">
        <f>(NMM_emi!O5-NMM_emi!O46)+(NMM_emi!O48-NMM_emi!O97)+(NMM_emi!O99-NMM_emi!O128)</f>
        <v>10038.996712082684</v>
      </c>
      <c r="P57" s="215">
        <f>(NMM_emi!P5-NMM_emi!P46)+(NMM_emi!P48-NMM_emi!P97)+(NMM_emi!P99-NMM_emi!P128)</f>
        <v>9808.5968646060628</v>
      </c>
      <c r="Q57" s="215">
        <f>(NMM_emi!Q5-NMM_emi!Q46)+(NMM_emi!Q48-NMM_emi!Q97)+(NMM_emi!Q99-NMM_emi!Q128)</f>
        <v>9319.8367039452878</v>
      </c>
      <c r="R57" s="215">
        <f>(NMM_emi!R5-NMM_emi!R46)+(NMM_emi!R48-NMM_emi!R97)+(NMM_emi!R99-NMM_emi!R128)</f>
        <v>9747.8758983631524</v>
      </c>
      <c r="S57" s="215">
        <f>(NMM_emi!S5-NMM_emi!S46)+(NMM_emi!S48-NMM_emi!S97)+(NMM_emi!S99-NMM_emi!S128)</f>
        <v>8635.2371733628734</v>
      </c>
      <c r="T57" s="215">
        <f>(NMM_emi!T5-NMM_emi!T46)+(NMM_emi!T48-NMM_emi!T97)+(NMM_emi!T99-NMM_emi!T128)</f>
        <v>9299.2194565224963</v>
      </c>
      <c r="U57" s="215">
        <f>(NMM_emi!U5-NMM_emi!U46)+(NMM_emi!U48-NMM_emi!U97)+(NMM_emi!U99-NMM_emi!U128)</f>
        <v>9385.8339780025708</v>
      </c>
      <c r="V57" s="215">
        <f>(NMM_emi!V5-NMM_emi!V46)+(NMM_emi!V48-NMM_emi!V97)+(NMM_emi!V99-NMM_emi!V128)</f>
        <v>8644.9549868147842</v>
      </c>
      <c r="W57" s="215">
        <f>(NMM_emi!W5-NMM_emi!W46)+(NMM_emi!W48-NMM_emi!W97)+(NMM_emi!W99-NMM_emi!W128)</f>
        <v>9502.3944144037541</v>
      </c>
      <c r="DA57" s="85"/>
    </row>
    <row r="58" spans="1:105" ht="12" customHeight="1" x14ac:dyDescent="0.25">
      <c r="A58" s="14" t="s">
        <v>147</v>
      </c>
      <c r="B58" s="206">
        <f>NMM_emi!B46+NMM_emi!B97+NMM_emi!B128</f>
        <v>12337.267903873499</v>
      </c>
      <c r="C58" s="206">
        <f>NMM_emi!C46+NMM_emi!C97+NMM_emi!C128</f>
        <v>12276.988223868741</v>
      </c>
      <c r="D58" s="206">
        <f>NMM_emi!D46+NMM_emi!D97+NMM_emi!D128</f>
        <v>12274.729322689296</v>
      </c>
      <c r="E58" s="206">
        <f>NMM_emi!E46+NMM_emi!E97+NMM_emi!E128</f>
        <v>12139.09517485674</v>
      </c>
      <c r="F58" s="206">
        <f>NMM_emi!F46+NMM_emi!F97+NMM_emi!F128</f>
        <v>12778.461875177591</v>
      </c>
      <c r="G58" s="206">
        <f>NMM_emi!G46+NMM_emi!G97+NMM_emi!G128</f>
        <v>12618.119547162913</v>
      </c>
      <c r="H58" s="206">
        <f>NMM_emi!H46+NMM_emi!H97+NMM_emi!H128</f>
        <v>12977.03041312425</v>
      </c>
      <c r="I58" s="206">
        <f>NMM_emi!I46+NMM_emi!I97+NMM_emi!I128</f>
        <v>13122.509873231676</v>
      </c>
      <c r="J58" s="206">
        <f>NMM_emi!J46+NMM_emi!J97+NMM_emi!J128</f>
        <v>12366.321255136951</v>
      </c>
      <c r="K58" s="206">
        <f>NMM_emi!K46+NMM_emi!K97+NMM_emi!K128</f>
        <v>10549.3418176328</v>
      </c>
      <c r="L58" s="206">
        <f>NMM_emi!L46+NMM_emi!L97+NMM_emi!L128</f>
        <v>11020.205469566385</v>
      </c>
      <c r="M58" s="206">
        <f>NMM_emi!M46+NMM_emi!M97+NMM_emi!M128</f>
        <v>11335.373260030246</v>
      </c>
      <c r="N58" s="206">
        <f>NMM_emi!N46+NMM_emi!N97+NMM_emi!N128</f>
        <v>10595.962519308807</v>
      </c>
      <c r="O58" s="206">
        <f>NMM_emi!O46+NMM_emi!O97+NMM_emi!O128</f>
        <v>10621.557143404729</v>
      </c>
      <c r="P58" s="206">
        <f>NMM_emi!P46+NMM_emi!P97+NMM_emi!P128</f>
        <v>10234.530169161089</v>
      </c>
      <c r="Q58" s="206">
        <f>NMM_emi!Q46+NMM_emi!Q97+NMM_emi!Q128</f>
        <v>9687.5529732082432</v>
      </c>
      <c r="R58" s="206">
        <f>NMM_emi!R46+NMM_emi!R97+NMM_emi!R128</f>
        <v>9594.9113316867188</v>
      </c>
      <c r="S58" s="206">
        <f>NMM_emi!S46+NMM_emi!S97+NMM_emi!S128</f>
        <v>9501.2461849764131</v>
      </c>
      <c r="T58" s="206">
        <f>NMM_emi!T46+NMM_emi!T97+NMM_emi!T128</f>
        <v>9936.4410633403677</v>
      </c>
      <c r="U58" s="206">
        <f>NMM_emi!U46+NMM_emi!U97+NMM_emi!U128</f>
        <v>10015.510321230944</v>
      </c>
      <c r="V58" s="206">
        <f>NMM_emi!V46+NMM_emi!V97+NMM_emi!V128</f>
        <v>9055.0164757889652</v>
      </c>
      <c r="W58" s="206">
        <f>NMM_emi!W46+NMM_emi!W97+NMM_emi!W128</f>
        <v>9740.2291899491665</v>
      </c>
      <c r="DA58" s="71"/>
    </row>
    <row r="59" spans="1:105" ht="12" customHeight="1" x14ac:dyDescent="0.25">
      <c r="A59" s="31" t="s">
        <v>145</v>
      </c>
      <c r="B59" s="212">
        <f t="shared" ref="B59:W59" si="12">SUM(B60:B62)</f>
        <v>21082.053573676156</v>
      </c>
      <c r="C59" s="212">
        <f t="shared" si="12"/>
        <v>22773.58886423265</v>
      </c>
      <c r="D59" s="212">
        <f t="shared" si="12"/>
        <v>22963.50911333246</v>
      </c>
      <c r="E59" s="212">
        <f t="shared" si="12"/>
        <v>22519.331826140049</v>
      </c>
      <c r="F59" s="212">
        <f t="shared" si="12"/>
        <v>23135.622593061606</v>
      </c>
      <c r="G59" s="212">
        <f t="shared" si="12"/>
        <v>22545.391688446303</v>
      </c>
      <c r="H59" s="212">
        <f t="shared" si="12"/>
        <v>23071.680346008005</v>
      </c>
      <c r="I59" s="212">
        <f t="shared" si="12"/>
        <v>22865.185362075674</v>
      </c>
      <c r="J59" s="212">
        <f t="shared" si="12"/>
        <v>21923.448223821004</v>
      </c>
      <c r="K59" s="212">
        <f t="shared" si="12"/>
        <v>18972.291625996488</v>
      </c>
      <c r="L59" s="212">
        <f t="shared" si="12"/>
        <v>19584.922958970186</v>
      </c>
      <c r="M59" s="212">
        <f t="shared" si="12"/>
        <v>22198.721350154778</v>
      </c>
      <c r="N59" s="212">
        <f t="shared" si="12"/>
        <v>21038.046147113244</v>
      </c>
      <c r="O59" s="212">
        <f t="shared" si="12"/>
        <v>20660.553855487411</v>
      </c>
      <c r="P59" s="212">
        <f t="shared" si="12"/>
        <v>20043.127033767152</v>
      </c>
      <c r="Q59" s="212">
        <f t="shared" si="12"/>
        <v>19007.389677153533</v>
      </c>
      <c r="R59" s="212">
        <f t="shared" si="12"/>
        <v>19342.787230049871</v>
      </c>
      <c r="S59" s="212">
        <f t="shared" si="12"/>
        <v>18136.48335833929</v>
      </c>
      <c r="T59" s="212">
        <f t="shared" si="12"/>
        <v>19235.660519862864</v>
      </c>
      <c r="U59" s="212">
        <f t="shared" si="12"/>
        <v>19401.344299233511</v>
      </c>
      <c r="V59" s="212">
        <f t="shared" si="12"/>
        <v>17699.971462603749</v>
      </c>
      <c r="W59" s="212">
        <f t="shared" si="12"/>
        <v>19242.623604352921</v>
      </c>
      <c r="DA59" s="109"/>
    </row>
    <row r="60" spans="1:105" ht="12" customHeight="1" x14ac:dyDescent="0.25">
      <c r="A60" s="51" t="s">
        <v>49</v>
      </c>
      <c r="B60" s="243">
        <f>NMM_emi!B$5</f>
        <v>14832.282507768845</v>
      </c>
      <c r="C60" s="243">
        <f>NMM_emi!C$5</f>
        <v>15056.006115720727</v>
      </c>
      <c r="D60" s="243">
        <f>NMM_emi!D$5</f>
        <v>14866.718012718044</v>
      </c>
      <c r="E60" s="243">
        <f>NMM_emi!E$5</f>
        <v>14863.943551780896</v>
      </c>
      <c r="F60" s="243">
        <f>NMM_emi!F$5</f>
        <v>15525.310846920462</v>
      </c>
      <c r="G60" s="243">
        <f>NMM_emi!G$5</f>
        <v>15223.084640608495</v>
      </c>
      <c r="H60" s="243">
        <f>NMM_emi!H$5</f>
        <v>15825.703062029965</v>
      </c>
      <c r="I60" s="243">
        <f>NMM_emi!I$5</f>
        <v>15652.148044182273</v>
      </c>
      <c r="J60" s="243">
        <f>NMM_emi!J$5</f>
        <v>14820.593979296322</v>
      </c>
      <c r="K60" s="243">
        <f>NMM_emi!K$5</f>
        <v>12726.886589655622</v>
      </c>
      <c r="L60" s="243">
        <f>NMM_emi!L$5</f>
        <v>13125.850588759502</v>
      </c>
      <c r="M60" s="243">
        <f>NMM_emi!M$5</f>
        <v>14496.053436198619</v>
      </c>
      <c r="N60" s="243">
        <f>NMM_emi!N$5</f>
        <v>13684.123734792985</v>
      </c>
      <c r="O60" s="243">
        <f>NMM_emi!O$5</f>
        <v>13770.318636951139</v>
      </c>
      <c r="P60" s="243">
        <f>NMM_emi!P$5</f>
        <v>13194.337121081491</v>
      </c>
      <c r="Q60" s="243">
        <f>NMM_emi!Q$5</f>
        <v>12697.531081494695</v>
      </c>
      <c r="R60" s="243">
        <f>NMM_emi!R$5</f>
        <v>12270.425847507138</v>
      </c>
      <c r="S60" s="243">
        <f>NMM_emi!S$5</f>
        <v>12302.73340419775</v>
      </c>
      <c r="T60" s="243">
        <f>NMM_emi!T$5</f>
        <v>12840.802506892613</v>
      </c>
      <c r="U60" s="243">
        <f>NMM_emi!U$5</f>
        <v>13087.964198851701</v>
      </c>
      <c r="V60" s="243">
        <f>NMM_emi!V$5</f>
        <v>11871.271129778408</v>
      </c>
      <c r="W60" s="243">
        <f>NMM_emi!W$5</f>
        <v>12679.691333661252</v>
      </c>
      <c r="DA60" s="83"/>
    </row>
    <row r="61" spans="1:105" ht="12" customHeight="1" x14ac:dyDescent="0.25">
      <c r="A61" s="99" t="s">
        <v>50</v>
      </c>
      <c r="B61" s="284">
        <f>NMM_emi!B$48</f>
        <v>4146.0826231362926</v>
      </c>
      <c r="C61" s="284">
        <f>NMM_emi!C$48</f>
        <v>5576.1429494630756</v>
      </c>
      <c r="D61" s="284">
        <f>NMM_emi!D$48</f>
        <v>5772.1299421059684</v>
      </c>
      <c r="E61" s="284">
        <f>NMM_emi!E$48</f>
        <v>5537.1067656985961</v>
      </c>
      <c r="F61" s="284">
        <f>NMM_emi!F$48</f>
        <v>5635.0581164566738</v>
      </c>
      <c r="G61" s="284">
        <f>NMM_emi!G$48</f>
        <v>5395.5535500526512</v>
      </c>
      <c r="H61" s="284">
        <f>NMM_emi!H$48</f>
        <v>5260.0102900100937</v>
      </c>
      <c r="I61" s="284">
        <f>NMM_emi!I$48</f>
        <v>5309.8245927936396</v>
      </c>
      <c r="J61" s="284">
        <f>NMM_emi!J$48</f>
        <v>5468.0565487660306</v>
      </c>
      <c r="K61" s="284">
        <f>NMM_emi!K$48</f>
        <v>4896.9978667330788</v>
      </c>
      <c r="L61" s="284">
        <f>NMM_emi!L$48</f>
        <v>5014.6998393520153</v>
      </c>
      <c r="M61" s="284">
        <f>NMM_emi!M$48</f>
        <v>6099.2950418015498</v>
      </c>
      <c r="N61" s="284">
        <f>NMM_emi!N$48</f>
        <v>5889.8723394129538</v>
      </c>
      <c r="O61" s="284">
        <f>NMM_emi!O$48</f>
        <v>5531.3448901093334</v>
      </c>
      <c r="P61" s="284">
        <f>NMM_emi!P$48</f>
        <v>5505.6017818998871</v>
      </c>
      <c r="Q61" s="284">
        <f>NMM_emi!Q$48</f>
        <v>4980.3737751701319</v>
      </c>
      <c r="R61" s="284">
        <f>NMM_emi!R$48</f>
        <v>5839.1133225547546</v>
      </c>
      <c r="S61" s="284">
        <f>NMM_emi!S$48</f>
        <v>4521.0203374704943</v>
      </c>
      <c r="T61" s="284">
        <f>NMM_emi!T$48</f>
        <v>5038.9613924577088</v>
      </c>
      <c r="U61" s="284">
        <f>NMM_emi!U$48</f>
        <v>5043.4531616665881</v>
      </c>
      <c r="V61" s="284">
        <f>NMM_emi!V$48</f>
        <v>4708.1126372273502</v>
      </c>
      <c r="W61" s="284">
        <f>NMM_emi!W$48</f>
        <v>5367.7084014048878</v>
      </c>
      <c r="DA61" s="94"/>
    </row>
    <row r="62" spans="1:105" ht="12" customHeight="1" x14ac:dyDescent="0.25">
      <c r="A62" s="52" t="s">
        <v>51</v>
      </c>
      <c r="B62" s="244">
        <f>NMM_emi!B$99</f>
        <v>2103.6884427710165</v>
      </c>
      <c r="C62" s="244">
        <f>NMM_emi!C$99</f>
        <v>2141.4397990488469</v>
      </c>
      <c r="D62" s="244">
        <f>NMM_emi!D$99</f>
        <v>2324.6611585084456</v>
      </c>
      <c r="E62" s="244">
        <f>NMM_emi!E$99</f>
        <v>2118.2815086605569</v>
      </c>
      <c r="F62" s="244">
        <f>NMM_emi!F$99</f>
        <v>1975.2536296844689</v>
      </c>
      <c r="G62" s="244">
        <f>NMM_emi!G$99</f>
        <v>1926.7534977851569</v>
      </c>
      <c r="H62" s="244">
        <f>NMM_emi!H$99</f>
        <v>1985.9669939679438</v>
      </c>
      <c r="I62" s="244">
        <f>NMM_emi!I$99</f>
        <v>1903.212725099763</v>
      </c>
      <c r="J62" s="244">
        <f>NMM_emi!J$99</f>
        <v>1634.7976957586507</v>
      </c>
      <c r="K62" s="244">
        <f>NMM_emi!K$99</f>
        <v>1348.407169607789</v>
      </c>
      <c r="L62" s="244">
        <f>NMM_emi!L$99</f>
        <v>1444.3725308586681</v>
      </c>
      <c r="M62" s="244">
        <f>NMM_emi!M$99</f>
        <v>1603.3728721546092</v>
      </c>
      <c r="N62" s="244">
        <f>NMM_emi!N$99</f>
        <v>1464.0500729073042</v>
      </c>
      <c r="O62" s="244">
        <f>NMM_emi!O$99</f>
        <v>1358.8903284269413</v>
      </c>
      <c r="P62" s="244">
        <f>NMM_emi!P$99</f>
        <v>1343.1881307857739</v>
      </c>
      <c r="Q62" s="244">
        <f>NMM_emi!Q$99</f>
        <v>1329.4848204887041</v>
      </c>
      <c r="R62" s="244">
        <f>NMM_emi!R$99</f>
        <v>1233.2480599879782</v>
      </c>
      <c r="S62" s="244">
        <f>NMM_emi!S$99</f>
        <v>1312.7296166710425</v>
      </c>
      <c r="T62" s="244">
        <f>NMM_emi!T$99</f>
        <v>1355.896620512543</v>
      </c>
      <c r="U62" s="244">
        <f>NMM_emi!U$99</f>
        <v>1269.9269387152249</v>
      </c>
      <c r="V62" s="244">
        <f>NMM_emi!V$99</f>
        <v>1120.5876955979902</v>
      </c>
      <c r="W62" s="244">
        <f>NMM_emi!W$99</f>
        <v>1195.2238692867791</v>
      </c>
      <c r="DA62" s="84"/>
    </row>
    <row r="63" spans="1:105" ht="12" customHeight="1" x14ac:dyDescent="0.25">
      <c r="A63" s="143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DA63" s="145"/>
    </row>
    <row r="64" spans="1:105" ht="12" customHeight="1" x14ac:dyDescent="0.25">
      <c r="A64" s="115" t="s">
        <v>148</v>
      </c>
      <c r="B64" s="314"/>
      <c r="C64" s="314"/>
      <c r="D64" s="314"/>
      <c r="E64" s="314"/>
      <c r="F64" s="314"/>
      <c r="G64" s="314"/>
      <c r="H64" s="314"/>
      <c r="I64" s="314"/>
      <c r="J64" s="314"/>
      <c r="K64" s="314"/>
      <c r="L64" s="314"/>
      <c r="M64" s="314"/>
      <c r="N64" s="314"/>
      <c r="O64" s="314"/>
      <c r="P64" s="314"/>
      <c r="Q64" s="314"/>
      <c r="R64" s="314"/>
      <c r="S64" s="314"/>
      <c r="T64" s="314"/>
      <c r="U64" s="314"/>
      <c r="V64" s="314"/>
      <c r="W64" s="314"/>
      <c r="DA64" s="118"/>
    </row>
    <row r="65" spans="1:105" ht="12" customHeight="1" x14ac:dyDescent="0.25">
      <c r="A65" s="50" t="s">
        <v>49</v>
      </c>
      <c r="B65" s="289">
        <f t="shared" ref="B65:W65" si="13">IF(B$9=0,"",B$4/B$9*1000)</f>
        <v>201.97477427985882</v>
      </c>
      <c r="C65" s="289">
        <f t="shared" si="13"/>
        <v>196.20715759550967</v>
      </c>
      <c r="D65" s="289">
        <f t="shared" si="13"/>
        <v>188.76699231418175</v>
      </c>
      <c r="E65" s="289">
        <f t="shared" si="13"/>
        <v>190.31634980767276</v>
      </c>
      <c r="F65" s="289">
        <f t="shared" si="13"/>
        <v>173.60487339501205</v>
      </c>
      <c r="G65" s="289">
        <f t="shared" si="13"/>
        <v>177.53845202645647</v>
      </c>
      <c r="H65" s="289">
        <f t="shared" si="13"/>
        <v>177.59959692371419</v>
      </c>
      <c r="I65" s="289">
        <f t="shared" si="13"/>
        <v>190.74644970800358</v>
      </c>
      <c r="J65" s="289">
        <f t="shared" si="13"/>
        <v>185.12337087779059</v>
      </c>
      <c r="K65" s="289">
        <f t="shared" si="13"/>
        <v>196.90870385581434</v>
      </c>
      <c r="L65" s="289">
        <f t="shared" si="13"/>
        <v>190.85915350022773</v>
      </c>
      <c r="M65" s="289">
        <f t="shared" si="13"/>
        <v>180.69411123525668</v>
      </c>
      <c r="N65" s="289">
        <f t="shared" si="13"/>
        <v>167.41011439093757</v>
      </c>
      <c r="O65" s="289">
        <f t="shared" si="13"/>
        <v>163.19379121753926</v>
      </c>
      <c r="P65" s="289">
        <f t="shared" si="13"/>
        <v>189.25055163131256</v>
      </c>
      <c r="Q65" s="289">
        <f t="shared" si="13"/>
        <v>186.45700825966324</v>
      </c>
      <c r="R65" s="289">
        <f t="shared" si="13"/>
        <v>190.17211654820954</v>
      </c>
      <c r="S65" s="289">
        <f t="shared" si="13"/>
        <v>193.04181014426871</v>
      </c>
      <c r="T65" s="289">
        <f t="shared" si="13"/>
        <v>183.18397082133194</v>
      </c>
      <c r="U65" s="289">
        <f t="shared" si="13"/>
        <v>167.14679348507872</v>
      </c>
      <c r="V65" s="289">
        <f t="shared" si="13"/>
        <v>178.99886333428927</v>
      </c>
      <c r="W65" s="289">
        <f t="shared" si="13"/>
        <v>184.24439295234447</v>
      </c>
      <c r="DA65" s="83"/>
    </row>
    <row r="66" spans="1:105" ht="12" customHeight="1" x14ac:dyDescent="0.25">
      <c r="A66" s="107" t="s">
        <v>50</v>
      </c>
      <c r="B66" s="290">
        <f t="shared" ref="B66:W66" si="14">IF(B$10=0,"",B$5/B$10*1000)</f>
        <v>42.467448842402888</v>
      </c>
      <c r="C66" s="290">
        <f t="shared" si="14"/>
        <v>41.254743110419724</v>
      </c>
      <c r="D66" s="290">
        <f t="shared" si="14"/>
        <v>39.69036538260503</v>
      </c>
      <c r="E66" s="290">
        <f t="shared" si="14"/>
        <v>40.016135075023406</v>
      </c>
      <c r="F66" s="290">
        <f t="shared" si="14"/>
        <v>36.50236078233705</v>
      </c>
      <c r="G66" s="290">
        <f t="shared" si="14"/>
        <v>37.329439559347989</v>
      </c>
      <c r="H66" s="290">
        <f t="shared" si="14"/>
        <v>37.342295955922857</v>
      </c>
      <c r="I66" s="290">
        <f t="shared" si="14"/>
        <v>40.106568375813282</v>
      </c>
      <c r="J66" s="290">
        <f t="shared" si="14"/>
        <v>38.924253339639591</v>
      </c>
      <c r="K66" s="290">
        <f t="shared" si="14"/>
        <v>36.654415322179943</v>
      </c>
      <c r="L66" s="290">
        <f t="shared" si="14"/>
        <v>34.183937437179409</v>
      </c>
      <c r="M66" s="290">
        <f t="shared" si="14"/>
        <v>30.911968015716727</v>
      </c>
      <c r="N66" s="290">
        <f t="shared" si="14"/>
        <v>34.04096104814348</v>
      </c>
      <c r="O66" s="290">
        <f t="shared" si="14"/>
        <v>37.966486623992921</v>
      </c>
      <c r="P66" s="290">
        <f t="shared" si="14"/>
        <v>37.06401461313687</v>
      </c>
      <c r="Q66" s="290">
        <f t="shared" si="14"/>
        <v>40.24803389406398</v>
      </c>
      <c r="R66" s="290">
        <f t="shared" si="14"/>
        <v>34.938057376564331</v>
      </c>
      <c r="S66" s="290">
        <f t="shared" si="14"/>
        <v>41.380413195311291</v>
      </c>
      <c r="T66" s="290">
        <f t="shared" si="14"/>
        <v>29.233206179708993</v>
      </c>
      <c r="U66" s="290">
        <f t="shared" si="14"/>
        <v>45.163603576118767</v>
      </c>
      <c r="V66" s="290">
        <f t="shared" si="14"/>
        <v>40.167911423617774</v>
      </c>
      <c r="W66" s="290">
        <f t="shared" si="14"/>
        <v>33.653680051687267</v>
      </c>
      <c r="DA66" s="94"/>
    </row>
    <row r="67" spans="1:105" ht="12" customHeight="1" x14ac:dyDescent="0.25">
      <c r="A67" s="49" t="s">
        <v>58</v>
      </c>
      <c r="B67" s="291">
        <f t="shared" ref="B67:W67" si="15">IF(B$11=0,"",B$6/B$11*1000)</f>
        <v>895.99469924145751</v>
      </c>
      <c r="C67" s="291">
        <f t="shared" si="15"/>
        <v>870.40856357249061</v>
      </c>
      <c r="D67" s="291">
        <f t="shared" si="15"/>
        <v>837.40271580106003</v>
      </c>
      <c r="E67" s="291">
        <f t="shared" si="15"/>
        <v>844.27593106443931</v>
      </c>
      <c r="F67" s="291">
        <f t="shared" si="15"/>
        <v>770.14095883520758</v>
      </c>
      <c r="G67" s="291">
        <f t="shared" si="15"/>
        <v>787.59098751027454</v>
      </c>
      <c r="H67" s="291">
        <f t="shared" si="15"/>
        <v>787.86223674931421</v>
      </c>
      <c r="I67" s="291">
        <f t="shared" si="15"/>
        <v>846.18392790322628</v>
      </c>
      <c r="J67" s="291">
        <f t="shared" si="15"/>
        <v>821.23898691615727</v>
      </c>
      <c r="K67" s="291">
        <f t="shared" si="15"/>
        <v>785.89427711124665</v>
      </c>
      <c r="L67" s="291">
        <f t="shared" si="15"/>
        <v>822.40880107523571</v>
      </c>
      <c r="M67" s="291">
        <f t="shared" si="15"/>
        <v>845.35382422823557</v>
      </c>
      <c r="N67" s="291">
        <f t="shared" si="15"/>
        <v>815.23699446552746</v>
      </c>
      <c r="O67" s="291">
        <f t="shared" si="15"/>
        <v>835.89343388147995</v>
      </c>
      <c r="P67" s="291">
        <f t="shared" si="15"/>
        <v>773.18613602845687</v>
      </c>
      <c r="Q67" s="291">
        <f t="shared" si="15"/>
        <v>783.33455027717264</v>
      </c>
      <c r="R67" s="291">
        <f t="shared" si="15"/>
        <v>854.77409791612263</v>
      </c>
      <c r="S67" s="291">
        <f t="shared" si="15"/>
        <v>770.96763336657375</v>
      </c>
      <c r="T67" s="291">
        <f t="shared" si="15"/>
        <v>870.9201149572209</v>
      </c>
      <c r="U67" s="291">
        <f t="shared" si="15"/>
        <v>850.5157108035105</v>
      </c>
      <c r="V67" s="291">
        <f t="shared" si="15"/>
        <v>757.15950904918373</v>
      </c>
      <c r="W67" s="291">
        <f t="shared" si="15"/>
        <v>801.19231590254856</v>
      </c>
      <c r="DA67" s="84"/>
    </row>
    <row r="68" spans="1:105" ht="12" customHeight="1" x14ac:dyDescent="0.25">
      <c r="A68" s="115" t="s">
        <v>149</v>
      </c>
      <c r="B68" s="288"/>
      <c r="C68" s="288"/>
      <c r="D68" s="288"/>
      <c r="E68" s="288"/>
      <c r="F68" s="288"/>
      <c r="G68" s="288"/>
      <c r="H68" s="288"/>
      <c r="I68" s="288"/>
      <c r="J68" s="288"/>
      <c r="K68" s="288"/>
      <c r="L68" s="288"/>
      <c r="M68" s="288"/>
      <c r="N68" s="288"/>
      <c r="O68" s="288"/>
      <c r="P68" s="288"/>
      <c r="Q68" s="288"/>
      <c r="R68" s="288"/>
      <c r="S68" s="288"/>
      <c r="T68" s="288"/>
      <c r="U68" s="288"/>
      <c r="V68" s="288"/>
      <c r="W68" s="288"/>
      <c r="DA68" s="118"/>
    </row>
    <row r="69" spans="1:105" ht="12" customHeight="1" x14ac:dyDescent="0.25">
      <c r="A69" s="50" t="s">
        <v>49</v>
      </c>
      <c r="B69" s="254">
        <f t="shared" ref="B69:W69" si="16">IF(B$52=0,"",B$52/B$9)</f>
        <v>6.88E-2</v>
      </c>
      <c r="C69" s="254">
        <f t="shared" si="16"/>
        <v>7.1927574059739999E-2</v>
      </c>
      <c r="D69" s="254">
        <f t="shared" si="16"/>
        <v>7.2079701637298252E-2</v>
      </c>
      <c r="E69" s="254">
        <f t="shared" si="16"/>
        <v>7.2476876557345873E-2</v>
      </c>
      <c r="F69" s="254">
        <f t="shared" si="16"/>
        <v>6.9092648924759179E-2</v>
      </c>
      <c r="G69" s="254">
        <f t="shared" si="16"/>
        <v>6.9207737230824823E-2</v>
      </c>
      <c r="H69" s="254">
        <f t="shared" si="16"/>
        <v>6.8921059342386778E-2</v>
      </c>
      <c r="I69" s="254">
        <f t="shared" si="16"/>
        <v>6.428205743526641E-2</v>
      </c>
      <c r="J69" s="254">
        <f t="shared" si="16"/>
        <v>6.5364992663225943E-2</v>
      </c>
      <c r="K69" s="254">
        <f t="shared" si="16"/>
        <v>6.3774816878024637E-2</v>
      </c>
      <c r="L69" s="254">
        <f t="shared" si="16"/>
        <v>6.5625324418464179E-2</v>
      </c>
      <c r="M69" s="254">
        <f t="shared" si="16"/>
        <v>6.7011039192613364E-2</v>
      </c>
      <c r="N69" s="254">
        <f t="shared" si="16"/>
        <v>6.6446465178534725E-2</v>
      </c>
      <c r="O69" s="254">
        <f t="shared" si="16"/>
        <v>7.0382979733007237E-2</v>
      </c>
      <c r="P69" s="254">
        <f t="shared" si="16"/>
        <v>7.0851893959057249E-2</v>
      </c>
      <c r="Q69" s="254">
        <f t="shared" si="16"/>
        <v>7.2587153955808198E-2</v>
      </c>
      <c r="R69" s="254">
        <f t="shared" si="16"/>
        <v>6.6592875918484173E-2</v>
      </c>
      <c r="S69" s="254">
        <f t="shared" si="16"/>
        <v>7.1156063466597613E-2</v>
      </c>
      <c r="T69" s="254">
        <f t="shared" si="16"/>
        <v>7.1275338540496003E-2</v>
      </c>
      <c r="U69" s="254">
        <f t="shared" si="16"/>
        <v>7.1984978336608163E-2</v>
      </c>
      <c r="V69" s="254">
        <f t="shared" si="16"/>
        <v>7.236392084906651E-2</v>
      </c>
      <c r="W69" s="254">
        <f t="shared" si="16"/>
        <v>7.2362877733294514E-2</v>
      </c>
      <c r="DA69" s="83"/>
    </row>
    <row r="70" spans="1:105" ht="12" customHeight="1" x14ac:dyDescent="0.25">
      <c r="A70" s="107" t="s">
        <v>50</v>
      </c>
      <c r="B70" s="293">
        <f t="shared" ref="B70:W70" si="17">IF(B$53=0,"",B$53/B$10)</f>
        <v>3.7391688481913501E-2</v>
      </c>
      <c r="C70" s="293">
        <f t="shared" si="17"/>
        <v>3.7342824617409183E-2</v>
      </c>
      <c r="D70" s="293">
        <f t="shared" si="17"/>
        <v>3.6844544513080169E-2</v>
      </c>
      <c r="E70" s="293">
        <f t="shared" si="17"/>
        <v>3.7047566011349002E-2</v>
      </c>
      <c r="F70" s="293">
        <f t="shared" si="17"/>
        <v>3.4115757410391148E-2</v>
      </c>
      <c r="G70" s="293">
        <f t="shared" si="17"/>
        <v>3.4172584363643212E-2</v>
      </c>
      <c r="H70" s="293">
        <f t="shared" si="17"/>
        <v>3.5589685185607539E-2</v>
      </c>
      <c r="I70" s="293">
        <f t="shared" si="17"/>
        <v>3.4149483569605669E-2</v>
      </c>
      <c r="J70" s="293">
        <f t="shared" si="17"/>
        <v>3.4118790755233518E-2</v>
      </c>
      <c r="K70" s="293">
        <f t="shared" si="17"/>
        <v>3.3288761213903104E-2</v>
      </c>
      <c r="L70" s="293">
        <f t="shared" si="17"/>
        <v>3.4254677019761676E-2</v>
      </c>
      <c r="M70" s="293">
        <f t="shared" si="17"/>
        <v>3.4977983341682679E-2</v>
      </c>
      <c r="N70" s="293">
        <f t="shared" si="17"/>
        <v>3.4683290695552711E-2</v>
      </c>
      <c r="O70" s="293">
        <f t="shared" si="17"/>
        <v>3.6738046780066744E-2</v>
      </c>
      <c r="P70" s="293">
        <f t="shared" si="17"/>
        <v>3.6982807556575695E-2</v>
      </c>
      <c r="Q70" s="293">
        <f t="shared" si="17"/>
        <v>3.7888567204406011E-2</v>
      </c>
      <c r="R70" s="293">
        <f t="shared" si="17"/>
        <v>3.8137971993153184E-2</v>
      </c>
      <c r="S70" s="293">
        <f t="shared" si="17"/>
        <v>3.8935355690867916E-2</v>
      </c>
      <c r="T70" s="293">
        <f t="shared" si="17"/>
        <v>3.9000620929008439E-2</v>
      </c>
      <c r="U70" s="293">
        <f t="shared" si="17"/>
        <v>3.9388923436594316E-2</v>
      </c>
      <c r="V70" s="293">
        <f t="shared" si="17"/>
        <v>3.7807477845016382E-2</v>
      </c>
      <c r="W70" s="293">
        <f t="shared" si="17"/>
        <v>4.1674109290218295E-2</v>
      </c>
      <c r="DA70" s="94"/>
    </row>
    <row r="71" spans="1:105" ht="12" customHeight="1" x14ac:dyDescent="0.25">
      <c r="A71" s="49" t="s">
        <v>51</v>
      </c>
      <c r="B71" s="255">
        <f t="shared" ref="B71:W71" si="18">IF(B$54=0,"",B$54/B$11)</f>
        <v>0.17421178292664893</v>
      </c>
      <c r="C71" s="255">
        <f t="shared" si="18"/>
        <v>0.18214929142656736</v>
      </c>
      <c r="D71" s="255">
        <f t="shared" si="18"/>
        <v>0.18095050059677381</v>
      </c>
      <c r="E71" s="255">
        <f t="shared" si="18"/>
        <v>0.18061897300173596</v>
      </c>
      <c r="F71" s="255">
        <f t="shared" si="18"/>
        <v>0.16958061224261717</v>
      </c>
      <c r="G71" s="255">
        <f t="shared" si="18"/>
        <v>0.16951993014734024</v>
      </c>
      <c r="H71" s="255">
        <f t="shared" si="18"/>
        <v>0.17703766522483536</v>
      </c>
      <c r="I71" s="255">
        <f t="shared" si="18"/>
        <v>0.17136939722369285</v>
      </c>
      <c r="J71" s="255">
        <f t="shared" si="18"/>
        <v>0.174256391894556</v>
      </c>
      <c r="K71" s="255">
        <f t="shared" si="18"/>
        <v>0.17001714572443941</v>
      </c>
      <c r="L71" s="255">
        <f t="shared" si="18"/>
        <v>0.17495040975511203</v>
      </c>
      <c r="M71" s="255">
        <f t="shared" si="18"/>
        <v>0.16882761931955237</v>
      </c>
      <c r="N71" s="255">
        <f t="shared" si="18"/>
        <v>0.16398855327474149</v>
      </c>
      <c r="O71" s="255">
        <f t="shared" si="18"/>
        <v>0.16380015129557687</v>
      </c>
      <c r="P71" s="255">
        <f t="shared" si="18"/>
        <v>0.16112251908273936</v>
      </c>
      <c r="Q71" s="255">
        <f t="shared" si="18"/>
        <v>0.15264432519071555</v>
      </c>
      <c r="R71" s="255">
        <f t="shared" si="18"/>
        <v>0.14998469395359654</v>
      </c>
      <c r="S71" s="255">
        <f t="shared" si="18"/>
        <v>0.14369528224780048</v>
      </c>
      <c r="T71" s="255">
        <f t="shared" si="18"/>
        <v>0.13729121596641439</v>
      </c>
      <c r="U71" s="255">
        <f t="shared" si="18"/>
        <v>0.12963280581530126</v>
      </c>
      <c r="V71" s="255">
        <f t="shared" si="18"/>
        <v>0.13031521737209814</v>
      </c>
      <c r="W71" s="255">
        <f t="shared" si="18"/>
        <v>0.13317817839154528</v>
      </c>
      <c r="DA71" s="84"/>
    </row>
    <row r="72" spans="1:105" ht="12" customHeight="1" x14ac:dyDescent="0.25">
      <c r="A72" s="115" t="s">
        <v>150</v>
      </c>
      <c r="B72" s="288"/>
      <c r="C72" s="288"/>
      <c r="D72" s="288"/>
      <c r="E72" s="288"/>
      <c r="F72" s="288"/>
      <c r="G72" s="288"/>
      <c r="H72" s="288"/>
      <c r="I72" s="288"/>
      <c r="J72" s="288"/>
      <c r="K72" s="288"/>
      <c r="L72" s="288"/>
      <c r="M72" s="288"/>
      <c r="N72" s="288"/>
      <c r="O72" s="288"/>
      <c r="P72" s="288"/>
      <c r="Q72" s="288"/>
      <c r="R72" s="288"/>
      <c r="S72" s="288"/>
      <c r="T72" s="288"/>
      <c r="U72" s="288"/>
      <c r="V72" s="288"/>
      <c r="W72" s="288"/>
      <c r="DA72" s="118"/>
    </row>
    <row r="73" spans="1:105" ht="12" customHeight="1" x14ac:dyDescent="0.25">
      <c r="A73" s="50" t="s">
        <v>49</v>
      </c>
      <c r="B73" s="254">
        <f>IF(NMM_ued!B$5=0,"",NMM_ued!B$5/B$9)</f>
        <v>3.7876202047098857E-2</v>
      </c>
      <c r="C73" s="254">
        <f>IF(NMM_ued!C$5=0,"",NMM_ued!C$5/C$9)</f>
        <v>3.9365078160272224E-2</v>
      </c>
      <c r="D73" s="254">
        <f>IF(NMM_ued!D$5=0,"",NMM_ued!D$5/D$9)</f>
        <v>3.9399310491201815E-2</v>
      </c>
      <c r="E73" s="254">
        <f>IF(NMM_ued!E$5=0,"",NMM_ued!E$5/E$9)</f>
        <v>3.970122813564253E-2</v>
      </c>
      <c r="F73" s="254">
        <f>IF(NMM_ued!F$5=0,"",NMM_ued!F$5/F$9)</f>
        <v>3.7838896578692771E-2</v>
      </c>
      <c r="G73" s="254">
        <f>IF(NMM_ued!G$5=0,"",NMM_ued!G$5/G$9)</f>
        <v>3.783731030397422E-2</v>
      </c>
      <c r="H73" s="254">
        <f>IF(NMM_ued!H$5=0,"",NMM_ued!H$5/H$9)</f>
        <v>3.80458633866523E-2</v>
      </c>
      <c r="I73" s="254">
        <f>IF(NMM_ued!I$5=0,"",NMM_ued!I$5/I$9)</f>
        <v>3.5885852867032851E-2</v>
      </c>
      <c r="J73" s="254">
        <f>IF(NMM_ued!J$5=0,"",NMM_ued!J$5/J$9)</f>
        <v>3.6673797253755511E-2</v>
      </c>
      <c r="K73" s="254">
        <f>IF(NMM_ued!K$5=0,"",NMM_ued!K$5/K$9)</f>
        <v>3.5773508281398553E-2</v>
      </c>
      <c r="L73" s="254">
        <f>IF(NMM_ued!L$5=0,"",NMM_ued!L$5/L$9)</f>
        <v>3.693001394420789E-2</v>
      </c>
      <c r="M73" s="254">
        <f>IF(NMM_ued!M$5=0,"",NMM_ued!M$5/M$9)</f>
        <v>3.7456465923750973E-2</v>
      </c>
      <c r="N73" s="254">
        <f>IF(NMM_ued!N$5=0,"",NMM_ued!N$5/N$9)</f>
        <v>3.7176086334129513E-2</v>
      </c>
      <c r="O73" s="254">
        <f>IF(NMM_ued!O$5=0,"",NMM_ued!O$5/O$9)</f>
        <v>3.9400164951858579E-2</v>
      </c>
      <c r="P73" s="254">
        <f>IF(NMM_ued!P$5=0,"",NMM_ued!P$5/P$9)</f>
        <v>3.967039932327375E-2</v>
      </c>
      <c r="Q73" s="254">
        <f>IF(NMM_ued!Q$5=0,"",NMM_ued!Q$5/Q$9)</f>
        <v>4.0700724284171631E-2</v>
      </c>
      <c r="R73" s="254">
        <f>IF(NMM_ued!R$5=0,"",NMM_ued!R$5/R$9)</f>
        <v>3.8290816235536013E-2</v>
      </c>
      <c r="S73" s="254">
        <f>IF(NMM_ued!S$5=0,"",NMM_ued!S$5/S$9)</f>
        <v>4.1260531662323373E-2</v>
      </c>
      <c r="T73" s="254">
        <f>IF(NMM_ued!T$5=0,"",NMM_ued!T$5/T$9)</f>
        <v>4.1322597873363412E-2</v>
      </c>
      <c r="U73" s="254">
        <f>IF(NMM_ued!U$5=0,"",NMM_ued!U$5/U$9)</f>
        <v>4.1722967190359991E-2</v>
      </c>
      <c r="V73" s="254">
        <f>IF(NMM_ued!V$5=0,"",NMM_ued!V$5/V$9)</f>
        <v>4.1969991368781531E-2</v>
      </c>
      <c r="W73" s="254">
        <f>IF(NMM_ued!W$5=0,"",NMM_ued!W$5/W$9)</f>
        <v>4.3268416444408118E-2</v>
      </c>
      <c r="DA73" s="83"/>
    </row>
    <row r="74" spans="1:105" ht="12" customHeight="1" x14ac:dyDescent="0.25">
      <c r="A74" s="107" t="s">
        <v>50</v>
      </c>
      <c r="B74" s="293">
        <f>IF(NMM_ued!B$48=0,"",NMM_ued!B$48/B$10)</f>
        <v>2.3076746585175369E-2</v>
      </c>
      <c r="C74" s="293">
        <f>IF(NMM_ued!C$48=0,"",NMM_ued!C$48/C$10)</f>
        <v>2.3003375811184331E-2</v>
      </c>
      <c r="D74" s="293">
        <f>IF(NMM_ued!D$48=0,"",NMM_ued!D$48/D$10)</f>
        <v>2.2716735969593685E-2</v>
      </c>
      <c r="E74" s="293">
        <f>IF(NMM_ued!E$48=0,"",NMM_ued!E$48/E$10)</f>
        <v>2.2882431398073898E-2</v>
      </c>
      <c r="F74" s="293">
        <f>IF(NMM_ued!F$48=0,"",NMM_ued!F$48/F$10)</f>
        <v>2.1203123750716257E-2</v>
      </c>
      <c r="G74" s="293">
        <f>IF(NMM_ued!G$48=0,"",NMM_ued!G$48/G$10)</f>
        <v>2.1299080358017853E-2</v>
      </c>
      <c r="H74" s="293">
        <f>IF(NMM_ued!H$48=0,"",NMM_ued!H$48/H$10)</f>
        <v>2.2183870623575807E-2</v>
      </c>
      <c r="I74" s="293">
        <f>IF(NMM_ued!I$48=0,"",NMM_ued!I$48/I$10)</f>
        <v>2.1426826061304399E-2</v>
      </c>
      <c r="J74" s="293">
        <f>IF(NMM_ued!J$48=0,"",NMM_ued!J$48/J$10)</f>
        <v>2.1616225805682125E-2</v>
      </c>
      <c r="K74" s="293">
        <f>IF(NMM_ued!K$48=0,"",NMM_ued!K$48/K$10)</f>
        <v>2.109634011519303E-2</v>
      </c>
      <c r="L74" s="293">
        <f>IF(NMM_ued!L$48=0,"",NMM_ued!L$48/L$10)</f>
        <v>2.1751139695050367E-2</v>
      </c>
      <c r="M74" s="293">
        <f>IF(NMM_ued!M$48=0,"",NMM_ued!M$48/M$10)</f>
        <v>2.2192273080408068E-2</v>
      </c>
      <c r="N74" s="293">
        <f>IF(NMM_ued!N$48=0,"",NMM_ued!N$48/N$10)</f>
        <v>2.2040745387193861E-2</v>
      </c>
      <c r="O74" s="293">
        <f>IF(NMM_ued!O$48=0,"",NMM_ued!O$48/O$10)</f>
        <v>2.336781077190191E-2</v>
      </c>
      <c r="P74" s="293">
        <f>IF(NMM_ued!P$48=0,"",NMM_ued!P$48/P$10)</f>
        <v>2.3537155629161848E-2</v>
      </c>
      <c r="Q74" s="293">
        <f>IF(NMM_ued!Q$48=0,"",NMM_ued!Q$48/Q$10)</f>
        <v>2.4142333561854586E-2</v>
      </c>
      <c r="R74" s="293">
        <f>IF(NMM_ued!R$48=0,"",NMM_ued!R$48/R$10)</f>
        <v>2.430485163777631E-2</v>
      </c>
      <c r="S74" s="293">
        <f>IF(NMM_ued!S$48=0,"",NMM_ued!S$48/S$10)</f>
        <v>2.5253227422688412E-2</v>
      </c>
      <c r="T74" s="293">
        <f>IF(NMM_ued!T$48=0,"",NMM_ued!T$48/T$10)</f>
        <v>2.5327067518984989E-2</v>
      </c>
      <c r="U74" s="293">
        <f>IF(NMM_ued!U$48=0,"",NMM_ued!U$48/U$10)</f>
        <v>2.5591015100396335E-2</v>
      </c>
      <c r="V74" s="293">
        <f>IF(NMM_ued!V$48=0,"",NMM_ued!V$48/V$10)</f>
        <v>2.4890602831458393E-2</v>
      </c>
      <c r="W74" s="293">
        <f>IF(NMM_ued!W$48=0,"",NMM_ued!W$48/W$10)</f>
        <v>2.7530496302222981E-2</v>
      </c>
      <c r="DA74" s="94"/>
    </row>
    <row r="75" spans="1:105" ht="12" customHeight="1" x14ac:dyDescent="0.25">
      <c r="A75" s="49" t="s">
        <v>51</v>
      </c>
      <c r="B75" s="255">
        <f>IF(NMM_ued!B$99=0,"",NMM_ued!B$99/B$11)</f>
        <v>8.5782305597388905E-2</v>
      </c>
      <c r="C75" s="255">
        <f>IF(NMM_ued!C$99=0,"",NMM_ued!C$99/C$11)</f>
        <v>8.9142937164834152E-2</v>
      </c>
      <c r="D75" s="255">
        <f>IF(NMM_ued!D$99=0,"",NMM_ued!D$99/D$11)</f>
        <v>8.8367717670137944E-2</v>
      </c>
      <c r="E75" s="255">
        <f>IF(NMM_ued!E$99=0,"",NMM_ued!E$99/E$11)</f>
        <v>8.8571811051967264E-2</v>
      </c>
      <c r="F75" s="255">
        <f>IF(NMM_ued!F$99=0,"",NMM_ued!F$99/F$11)</f>
        <v>8.3801285172538736E-2</v>
      </c>
      <c r="G75" s="255">
        <f>IF(NMM_ued!G$99=0,"",NMM_ued!G$99/G$11)</f>
        <v>8.3477638765136322E-2</v>
      </c>
      <c r="H75" s="255">
        <f>IF(NMM_ued!H$99=0,"",NMM_ued!H$99/H$11)</f>
        <v>8.7166415309408579E-2</v>
      </c>
      <c r="I75" s="255">
        <f>IF(NMM_ued!I$99=0,"",NMM_ued!I$99/I$11)</f>
        <v>8.4133761852532102E-2</v>
      </c>
      <c r="J75" s="255">
        <f>IF(NMM_ued!J$99=0,"",NMM_ued!J$99/J$11)</f>
        <v>8.65343634124629E-2</v>
      </c>
      <c r="K75" s="255">
        <f>IF(NMM_ued!K$99=0,"",NMM_ued!K$99/K$11)</f>
        <v>8.4099487880497564E-2</v>
      </c>
      <c r="L75" s="255">
        <f>IF(NMM_ued!L$99=0,"",NMM_ued!L$99/L$11)</f>
        <v>8.699240189417845E-2</v>
      </c>
      <c r="M75" s="255">
        <f>IF(NMM_ued!M$99=0,"",NMM_ued!M$99/M$11)</f>
        <v>8.4683359151561305E-2</v>
      </c>
      <c r="N75" s="255">
        <f>IF(NMM_ued!N$99=0,"",NMM_ued!N$99/N$11)</f>
        <v>8.2934987041968555E-2</v>
      </c>
      <c r="O75" s="255">
        <f>IF(NMM_ued!O$99=0,"",NMM_ued!O$99/O$11)</f>
        <v>8.5305312720885068E-2</v>
      </c>
      <c r="P75" s="255">
        <f>IF(NMM_ued!P$99=0,"",NMM_ued!P$99/P$11)</f>
        <v>8.4602223895260939E-2</v>
      </c>
      <c r="Q75" s="255">
        <f>IF(NMM_ued!Q$99=0,"",NMM_ued!Q$99/Q$11)</f>
        <v>8.2557286485827538E-2</v>
      </c>
      <c r="R75" s="255">
        <f>IF(NMM_ued!R$99=0,"",NMM_ued!R$99/R$11)</f>
        <v>8.1530979692237465E-2</v>
      </c>
      <c r="S75" s="255">
        <f>IF(NMM_ued!S$99=0,"",NMM_ued!S$99/S$11)</f>
        <v>8.1736331689275396E-2</v>
      </c>
      <c r="T75" s="255">
        <f>IF(NMM_ued!T$99=0,"",NMM_ued!T$99/T$11)</f>
        <v>7.8840703850373964E-2</v>
      </c>
      <c r="U75" s="255">
        <f>IF(NMM_ued!U$99=0,"",NMM_ued!U$99/U$11)</f>
        <v>7.6219416097201148E-2</v>
      </c>
      <c r="V75" s="255">
        <f>IF(NMM_ued!V$99=0,"",NMM_ued!V$99/V$11)</f>
        <v>7.6642018718903568E-2</v>
      </c>
      <c r="W75" s="255">
        <f>IF(NMM_ued!W$99=0,"",NMM_ued!W$99/W$11)</f>
        <v>7.9892076061718192E-2</v>
      </c>
      <c r="DA75" s="84"/>
    </row>
    <row r="76" spans="1:105" ht="12" customHeight="1" x14ac:dyDescent="0.25">
      <c r="A76" s="110" t="s">
        <v>88</v>
      </c>
      <c r="B76" s="256">
        <f t="shared" ref="B76:W76" si="19">IF(B$51=0,"",B$59/B$51)</f>
        <v>5.6710461435987893</v>
      </c>
      <c r="C76" s="256">
        <f t="shared" si="19"/>
        <v>5.3559241430439437</v>
      </c>
      <c r="D76" s="256">
        <f t="shared" si="19"/>
        <v>5.2393433852885707</v>
      </c>
      <c r="E76" s="256">
        <f t="shared" si="19"/>
        <v>5.2435627294687617</v>
      </c>
      <c r="F76" s="256">
        <f t="shared" si="19"/>
        <v>5.4184748302252839</v>
      </c>
      <c r="G76" s="256">
        <f t="shared" si="19"/>
        <v>5.2545973577449878</v>
      </c>
      <c r="H76" s="256">
        <f t="shared" si="19"/>
        <v>5.327218281673658</v>
      </c>
      <c r="I76" s="256">
        <f t="shared" si="19"/>
        <v>5.5118116816099176</v>
      </c>
      <c r="J76" s="256">
        <f t="shared" si="19"/>
        <v>5.163635151599931</v>
      </c>
      <c r="K76" s="256">
        <f t="shared" si="19"/>
        <v>5.1400861081016691</v>
      </c>
      <c r="L76" s="256">
        <f t="shared" si="19"/>
        <v>5.2044505636841496</v>
      </c>
      <c r="M76" s="256">
        <f t="shared" si="19"/>
        <v>5.4478991305598754</v>
      </c>
      <c r="N76" s="256">
        <f t="shared" si="19"/>
        <v>5.3227136121236454</v>
      </c>
      <c r="O76" s="256">
        <f t="shared" si="19"/>
        <v>5.2830273104177801</v>
      </c>
      <c r="P76" s="256">
        <f t="shared" si="19"/>
        <v>5.260951895536027</v>
      </c>
      <c r="Q76" s="256">
        <f t="shared" si="19"/>
        <v>5.2236816275920095</v>
      </c>
      <c r="R76" s="256">
        <f t="shared" si="19"/>
        <v>5.1494565608437712</v>
      </c>
      <c r="S76" s="256">
        <f t="shared" si="19"/>
        <v>5.172315530278639</v>
      </c>
      <c r="T76" s="256">
        <f t="shared" si="19"/>
        <v>5.1367451421111028</v>
      </c>
      <c r="U76" s="256">
        <f t="shared" si="19"/>
        <v>5.1413626184768093</v>
      </c>
      <c r="V76" s="256">
        <f t="shared" si="19"/>
        <v>4.9647600404338208</v>
      </c>
      <c r="W76" s="256">
        <f t="shared" si="19"/>
        <v>5.0531402651864381</v>
      </c>
      <c r="DA76" s="109"/>
    </row>
    <row r="77" spans="1:105" ht="12" customHeight="1" x14ac:dyDescent="0.25">
      <c r="A77" s="50" t="s">
        <v>1438</v>
      </c>
      <c r="B77" s="257">
        <f t="shared" ref="B77:W77" si="20">IF(B$52=0,"",B$60/B$52)</f>
        <v>10.705939393475077</v>
      </c>
      <c r="C77" s="257">
        <f t="shared" si="20"/>
        <v>10.551023545600891</v>
      </c>
      <c r="D77" s="257">
        <f t="shared" si="20"/>
        <v>10.611404967126521</v>
      </c>
      <c r="E77" s="257">
        <f t="shared" si="20"/>
        <v>10.43425702362914</v>
      </c>
      <c r="F77" s="257">
        <f t="shared" si="20"/>
        <v>10.719530008903309</v>
      </c>
      <c r="G77" s="257">
        <f t="shared" si="20"/>
        <v>10.338025960392654</v>
      </c>
      <c r="H77" s="257">
        <f t="shared" si="20"/>
        <v>10.187254524922466</v>
      </c>
      <c r="I77" s="257">
        <f t="shared" si="20"/>
        <v>10.91891073230096</v>
      </c>
      <c r="J77" s="257">
        <f t="shared" si="20"/>
        <v>10.649678997739587</v>
      </c>
      <c r="K77" s="257">
        <f t="shared" si="20"/>
        <v>10.543231510725979</v>
      </c>
      <c r="L77" s="257">
        <f t="shared" si="20"/>
        <v>11.06793309754411</v>
      </c>
      <c r="M77" s="257">
        <f t="shared" si="20"/>
        <v>10.58674756714648</v>
      </c>
      <c r="N77" s="257">
        <f t="shared" si="20"/>
        <v>10.26855159360136</v>
      </c>
      <c r="O77" s="257">
        <f t="shared" si="20"/>
        <v>9.9517590351902907</v>
      </c>
      <c r="P77" s="257">
        <f t="shared" si="20"/>
        <v>10.116142172787278</v>
      </c>
      <c r="Q77" s="257">
        <f t="shared" si="20"/>
        <v>9.5704355536629198</v>
      </c>
      <c r="R77" s="257">
        <f t="shared" si="20"/>
        <v>10.308498254332743</v>
      </c>
      <c r="S77" s="257">
        <f t="shared" si="20"/>
        <v>9.3910685485688568</v>
      </c>
      <c r="T77" s="257">
        <f t="shared" si="20"/>
        <v>9.3399625074634844</v>
      </c>
      <c r="U77" s="257">
        <f t="shared" si="20"/>
        <v>9.1069496064129734</v>
      </c>
      <c r="V77" s="257">
        <f t="shared" si="20"/>
        <v>8.7626111519963725</v>
      </c>
      <c r="W77" s="257">
        <f t="shared" si="20"/>
        <v>9.234183706419488</v>
      </c>
      <c r="DA77" s="83"/>
    </row>
    <row r="78" spans="1:105" ht="12" customHeight="1" x14ac:dyDescent="0.25">
      <c r="A78" s="107" t="s">
        <v>1439</v>
      </c>
      <c r="B78" s="295">
        <f t="shared" ref="B78:W78" si="21">IF(B$53=0,"",B$61/B$53)</f>
        <v>2.598493086628229</v>
      </c>
      <c r="C78" s="295">
        <f t="shared" si="21"/>
        <v>2.6815557272023667</v>
      </c>
      <c r="D78" s="295">
        <f t="shared" si="21"/>
        <v>2.647054921708742</v>
      </c>
      <c r="E78" s="295">
        <f t="shared" si="21"/>
        <v>2.597927479786077</v>
      </c>
      <c r="F78" s="295">
        <f t="shared" si="21"/>
        <v>2.6587228335735085</v>
      </c>
      <c r="G78" s="295">
        <f t="shared" si="21"/>
        <v>2.5151379523661728</v>
      </c>
      <c r="H78" s="295">
        <f t="shared" si="21"/>
        <v>2.5372524513603656</v>
      </c>
      <c r="I78" s="295">
        <f t="shared" si="21"/>
        <v>2.5768966933878668</v>
      </c>
      <c r="J78" s="295">
        <f t="shared" si="21"/>
        <v>2.406976478929006</v>
      </c>
      <c r="K78" s="295">
        <f t="shared" si="21"/>
        <v>2.4216478119936418</v>
      </c>
      <c r="L78" s="295">
        <f t="shared" si="21"/>
        <v>2.4271149292699272</v>
      </c>
      <c r="M78" s="295">
        <f t="shared" si="21"/>
        <v>2.814225888808342</v>
      </c>
      <c r="N78" s="295">
        <f t="shared" si="21"/>
        <v>2.7769424384502512</v>
      </c>
      <c r="O78" s="295">
        <f t="shared" si="21"/>
        <v>2.7043921499075676</v>
      </c>
      <c r="P78" s="295">
        <f t="shared" si="21"/>
        <v>2.7244332701419296</v>
      </c>
      <c r="Q78" s="295">
        <f t="shared" si="21"/>
        <v>2.7134007099534374</v>
      </c>
      <c r="R78" s="295">
        <f t="shared" si="21"/>
        <v>2.7239209069336381</v>
      </c>
      <c r="S78" s="295">
        <f t="shared" si="21"/>
        <v>2.6206703121188921</v>
      </c>
      <c r="T78" s="295">
        <f t="shared" si="21"/>
        <v>2.6496051978434312</v>
      </c>
      <c r="U78" s="295">
        <f t="shared" si="21"/>
        <v>2.6536492320448062</v>
      </c>
      <c r="V78" s="295">
        <f t="shared" si="21"/>
        <v>2.5854074523579249</v>
      </c>
      <c r="W78" s="295">
        <f t="shared" si="21"/>
        <v>2.6383335450760188</v>
      </c>
      <c r="DA78" s="94"/>
    </row>
    <row r="79" spans="1:105" ht="12" customHeight="1" x14ac:dyDescent="0.25">
      <c r="A79" s="49" t="s">
        <v>1440</v>
      </c>
      <c r="B79" s="258">
        <f t="shared" ref="B79:W79" si="22">IF(B$54=0,"",B$62/B$54)</f>
        <v>2.8563636599215876</v>
      </c>
      <c r="C79" s="258">
        <f t="shared" si="22"/>
        <v>2.8720147480262748</v>
      </c>
      <c r="D79" s="258">
        <f t="shared" si="22"/>
        <v>2.9011140134966387</v>
      </c>
      <c r="E79" s="258">
        <f t="shared" si="22"/>
        <v>2.8672929283440398</v>
      </c>
      <c r="F79" s="258">
        <f t="shared" si="22"/>
        <v>2.8138080805410146</v>
      </c>
      <c r="G79" s="258">
        <f t="shared" si="22"/>
        <v>2.8636199292362923</v>
      </c>
      <c r="H79" s="258">
        <f t="shared" si="22"/>
        <v>2.8197246731943562</v>
      </c>
      <c r="I79" s="258">
        <f t="shared" si="22"/>
        <v>2.908521313352455</v>
      </c>
      <c r="J79" s="258">
        <f t="shared" si="22"/>
        <v>2.8072956576649544</v>
      </c>
      <c r="K79" s="258">
        <f t="shared" si="22"/>
        <v>2.9201777082875853</v>
      </c>
      <c r="L79" s="258">
        <f t="shared" si="22"/>
        <v>2.8262292781397824</v>
      </c>
      <c r="M79" s="258">
        <f t="shared" si="22"/>
        <v>2.9793706883750457</v>
      </c>
      <c r="N79" s="258">
        <f t="shared" si="22"/>
        <v>2.9346298822624779</v>
      </c>
      <c r="O79" s="258">
        <f t="shared" si="22"/>
        <v>2.8209404453667637</v>
      </c>
      <c r="P79" s="258">
        <f t="shared" si="22"/>
        <v>2.7712833331857256</v>
      </c>
      <c r="Q79" s="258">
        <f t="shared" si="22"/>
        <v>2.7902353714133814</v>
      </c>
      <c r="R79" s="258">
        <f t="shared" si="22"/>
        <v>2.9202210839828275</v>
      </c>
      <c r="S79" s="258">
        <f t="shared" si="22"/>
        <v>2.7855249110230464</v>
      </c>
      <c r="T79" s="258">
        <f t="shared" si="22"/>
        <v>2.8964986576329643</v>
      </c>
      <c r="U79" s="258">
        <f t="shared" si="22"/>
        <v>2.9135633624114967</v>
      </c>
      <c r="V79" s="258">
        <f t="shared" si="22"/>
        <v>2.8782908949083277</v>
      </c>
      <c r="W79" s="258">
        <f t="shared" si="22"/>
        <v>2.9849247360597313</v>
      </c>
      <c r="DA79" s="84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61"/>
  <sheetViews>
    <sheetView showGridLines="0" workbookViewId="0"/>
  </sheetViews>
  <sheetFormatPr defaultColWidth="9.140625" defaultRowHeight="15" x14ac:dyDescent="0.25"/>
  <cols>
    <col min="1" max="1" width="7.7109375" style="48" customWidth="1"/>
    <col min="2" max="2" width="15.85546875" style="48" customWidth="1"/>
    <col min="3" max="3" width="2.85546875" style="48" customWidth="1"/>
    <col min="4" max="4" width="54.7109375" style="48" customWidth="1"/>
    <col min="5" max="6" width="9.140625" style="48" customWidth="1"/>
    <col min="7" max="16384" width="9.140625" style="48"/>
  </cols>
  <sheetData>
    <row r="1" spans="1:4" ht="18" customHeight="1" x14ac:dyDescent="0.3">
      <c r="A1" s="177" t="s">
        <v>10</v>
      </c>
      <c r="B1" s="177" t="s">
        <v>11</v>
      </c>
      <c r="C1" s="178"/>
      <c r="D1" s="179"/>
    </row>
    <row r="2" spans="1:4" ht="18" customHeight="1" x14ac:dyDescent="0.3">
      <c r="A2" s="176"/>
      <c r="B2" s="178"/>
      <c r="C2" s="178"/>
      <c r="D2" s="179"/>
    </row>
    <row r="3" spans="1:4" ht="18" customHeight="1" x14ac:dyDescent="0.3">
      <c r="A3" s="176"/>
      <c r="B3" s="188" t="s">
        <v>12</v>
      </c>
      <c r="C3" s="180"/>
      <c r="D3" s="180"/>
    </row>
    <row r="4" spans="1:4" ht="15" customHeight="1" x14ac:dyDescent="0.3">
      <c r="A4" s="181"/>
      <c r="B4" s="182" t="str">
        <f ca="1">HYPERLINK("#"&amp;CELL("address",Ind_Summary!$B$2),MID(CELL("filename",Ind_Summary!$B$2),FIND("]",CELL("filename",Ind_Summary!$B$2))+1,256))</f>
        <v>Ind_Summary</v>
      </c>
      <c r="D4" s="189" t="s">
        <v>13</v>
      </c>
    </row>
    <row r="5" spans="1:4" ht="15" customHeight="1" x14ac:dyDescent="0.3">
      <c r="A5" s="181"/>
      <c r="B5" s="183" t="str">
        <f ca="1">HYPERLINK("#"&amp;CELL("address",Ind_Summary_fec!$B$2),MID(CELL("filename",Ind_Summary_fec!$B$2),FIND("]",CELL("filename",Ind_Summary_fec!$B$2))+1,256))</f>
        <v>Ind_Summary_fec</v>
      </c>
      <c r="D5" s="190" t="s">
        <v>14</v>
      </c>
    </row>
    <row r="6" spans="1:4" ht="15" customHeight="1" x14ac:dyDescent="0.3">
      <c r="A6" s="181"/>
      <c r="B6" s="183" t="str">
        <f ca="1">HYPERLINK("#"&amp;CELL("address",Ind_Summary_ued!$B$2),MID(CELL("filename",Ind_Summary_ued!$B$2),FIND("]",CELL("filename",Ind_Summary_ued!$B$2))+1,256))</f>
        <v>Ind_Summary_ued</v>
      </c>
      <c r="D6" s="190" t="s">
        <v>15</v>
      </c>
    </row>
    <row r="7" spans="1:4" ht="5.0999999999999996" customHeight="1" x14ac:dyDescent="0.3">
      <c r="A7" s="181"/>
      <c r="B7" s="185"/>
      <c r="D7" s="178"/>
    </row>
    <row r="8" spans="1:4" x14ac:dyDescent="0.25">
      <c r="A8" s="186"/>
      <c r="B8" s="182" t="str">
        <f ca="1">HYPERLINK("#"&amp;CELL("address",ISI!$B$2),MID(CELL("filename",ISI!$B$2),FIND("]",CELL("filename",ISI!$B$2))+1,256))</f>
        <v>ISI</v>
      </c>
      <c r="D8" s="189" t="s">
        <v>16</v>
      </c>
    </row>
    <row r="9" spans="1:4" x14ac:dyDescent="0.25">
      <c r="A9" s="186"/>
      <c r="B9" s="183" t="str">
        <f ca="1">HYPERLINK("#"&amp;CELL("address",ISI_fec!$B$2),MID(CELL("filename",ISI_fec!$B$2),FIND("]",CELL("filename",ISI_fec!$B$2))+1,256))</f>
        <v>ISI_fec</v>
      </c>
      <c r="D9" s="190" t="s">
        <v>17</v>
      </c>
    </row>
    <row r="10" spans="1:4" x14ac:dyDescent="0.25">
      <c r="A10" s="186"/>
      <c r="B10" s="183" t="str">
        <f ca="1">HYPERLINK("#"&amp;CELL("address",ISI_ued!$B$2),MID(CELL("filename",ISI_ued!$B$2),FIND("]",CELL("filename",ISI_ued!$B$2))+1,256))</f>
        <v>ISI_ued</v>
      </c>
      <c r="D10" s="190" t="s">
        <v>18</v>
      </c>
    </row>
    <row r="11" spans="1:4" x14ac:dyDescent="0.25">
      <c r="A11" s="186"/>
      <c r="B11" s="183" t="str">
        <f ca="1">HYPERLINK("#"&amp;CELL("address",ISI_emi!$B$2),MID(CELL("filename",ISI_emi!$B$2),FIND("]",CELL("filename",ISI_emi!$B$2))+1,256))</f>
        <v>ISI_emi</v>
      </c>
      <c r="D11" s="190" t="s">
        <v>19</v>
      </c>
    </row>
    <row r="12" spans="1:4" ht="5.0999999999999996" customHeight="1" x14ac:dyDescent="0.25">
      <c r="A12" s="186"/>
      <c r="B12" s="187"/>
      <c r="D12" s="184"/>
    </row>
    <row r="13" spans="1:4" x14ac:dyDescent="0.25">
      <c r="B13" s="182" t="str">
        <f ca="1">HYPERLINK("#"&amp;CELL("address",NFM!$B$2),MID(CELL("filename",NFM!$B$2),FIND("]",CELL("filename",NFM!$B$2))+1,256))</f>
        <v>NFM</v>
      </c>
      <c r="D13" s="189" t="s">
        <v>20</v>
      </c>
    </row>
    <row r="14" spans="1:4" x14ac:dyDescent="0.25">
      <c r="B14" s="183" t="str">
        <f ca="1">HYPERLINK("#"&amp;CELL("address",NFM_fec!$B$2),MID(CELL("filename",NFM_fec!$B$2),FIND("]",CELL("filename",NFM_fec!$B$2))+1,256))</f>
        <v>NFM_fec</v>
      </c>
      <c r="D14" s="190" t="s">
        <v>17</v>
      </c>
    </row>
    <row r="15" spans="1:4" x14ac:dyDescent="0.25">
      <c r="B15" s="183" t="str">
        <f ca="1">HYPERLINK("#"&amp;CELL("address",NFM_ued!$B$2),MID(CELL("filename",NFM_ued!$B$2),FIND("]",CELL("filename",NFM_ued!$B$2))+1,256))</f>
        <v>NFM_ued</v>
      </c>
      <c r="D15" s="190" t="s">
        <v>18</v>
      </c>
    </row>
    <row r="16" spans="1:4" x14ac:dyDescent="0.25">
      <c r="B16" s="183" t="str">
        <f ca="1">HYPERLINK("#"&amp;CELL("address",NFM_emi!$B$2),MID(CELL("filename",NFM_emi!$B$2),FIND("]",CELL("filename",NFM_emi!$B$2))+1,256))</f>
        <v>NFM_emi</v>
      </c>
      <c r="D16" s="190" t="s">
        <v>19</v>
      </c>
    </row>
    <row r="17" spans="2:4" ht="5.0999999999999996" customHeight="1" x14ac:dyDescent="0.25">
      <c r="B17" s="187"/>
      <c r="D17" s="184"/>
    </row>
    <row r="18" spans="2:4" x14ac:dyDescent="0.25">
      <c r="B18" s="182" t="str">
        <f ca="1">HYPERLINK("#"&amp;CELL("address",CHI!$B$2),MID(CELL("filename",CHI!$B$2),FIND("]",CELL("filename",CHI!$B$2))+1,256))</f>
        <v>CHI</v>
      </c>
      <c r="D18" s="189" t="s">
        <v>21</v>
      </c>
    </row>
    <row r="19" spans="2:4" x14ac:dyDescent="0.25">
      <c r="B19" s="183" t="str">
        <f ca="1">HYPERLINK("#"&amp;CELL("address",CHI_fec!$B$2),MID(CELL("filename",CHI_fec!$B$2),FIND("]",CELL("filename",CHI_fec!$B$2))+1,256))</f>
        <v>CHI_fec</v>
      </c>
      <c r="D19" s="190" t="s">
        <v>17</v>
      </c>
    </row>
    <row r="20" spans="2:4" x14ac:dyDescent="0.25">
      <c r="B20" s="183" t="str">
        <f ca="1">HYPERLINK("#"&amp;CELL("address",CHI_ued!$B$2),MID(CELL("filename",CHI_ued!$B$2),FIND("]",CELL("filename",CHI_ued!$B$2))+1,256))</f>
        <v>CHI_ued</v>
      </c>
      <c r="D20" s="190" t="s">
        <v>18</v>
      </c>
    </row>
    <row r="21" spans="2:4" x14ac:dyDescent="0.25">
      <c r="B21" s="183" t="str">
        <f ca="1">HYPERLINK("#"&amp;CELL("address",CHI_emi!$B$2),MID(CELL("filename",CHI_emi!$B$2),FIND("]",CELL("filename",CHI_emi!$B$2))+1,256))</f>
        <v>CHI_emi</v>
      </c>
      <c r="D21" s="190" t="s">
        <v>19</v>
      </c>
    </row>
    <row r="22" spans="2:4" ht="5.0999999999999996" customHeight="1" x14ac:dyDescent="0.25">
      <c r="B22" s="187"/>
      <c r="D22" s="184"/>
    </row>
    <row r="23" spans="2:4" x14ac:dyDescent="0.25">
      <c r="B23" s="182" t="str">
        <f ca="1">HYPERLINK("#"&amp;CELL("address",NMM!$B$2),MID(CELL("filename",NMM!$B$2),FIND("]",CELL("filename",NMM!$B$2))+1,256))</f>
        <v>NMM</v>
      </c>
      <c r="D23" s="189" t="s">
        <v>22</v>
      </c>
    </row>
    <row r="24" spans="2:4" x14ac:dyDescent="0.25">
      <c r="B24" s="183" t="str">
        <f ca="1">HYPERLINK("#"&amp;CELL("address",NMM_fec!$B$2),MID(CELL("filename",NMM_fec!$B$2),FIND("]",CELL("filename",NMM_fec!$B$2))+1,256))</f>
        <v>NMM_fec</v>
      </c>
      <c r="D24" s="190" t="s">
        <v>17</v>
      </c>
    </row>
    <row r="25" spans="2:4" x14ac:dyDescent="0.25">
      <c r="B25" s="183" t="str">
        <f ca="1">HYPERLINK("#"&amp;CELL("address",NMM_ued!$B$2),MID(CELL("filename",NMM_ued!$B$2),FIND("]",CELL("filename",NMM_ued!$B$2))+1,256))</f>
        <v>NMM_ued</v>
      </c>
      <c r="D25" s="190" t="s">
        <v>18</v>
      </c>
    </row>
    <row r="26" spans="2:4" x14ac:dyDescent="0.25">
      <c r="B26" s="183" t="str">
        <f ca="1">HYPERLINK("#"&amp;CELL("address",NMM_emi!$B$2),MID(CELL("filename",NMM_emi!$B$2),FIND("]",CELL("filename",NMM_emi!$B$2))+1,256))</f>
        <v>NMM_emi</v>
      </c>
      <c r="D26" s="190" t="s">
        <v>19</v>
      </c>
    </row>
    <row r="27" spans="2:4" ht="5.0999999999999996" customHeight="1" x14ac:dyDescent="0.25">
      <c r="B27" s="187"/>
      <c r="D27" s="184"/>
    </row>
    <row r="28" spans="2:4" x14ac:dyDescent="0.25">
      <c r="B28" s="182" t="str">
        <f ca="1">HYPERLINK("#"&amp;CELL("address",PPA!$B$2),MID(CELL("filename",PPA!$B$2),FIND("]",CELL("filename",PPA!$B$2))+1,256))</f>
        <v>PPA</v>
      </c>
      <c r="D28" s="189" t="s">
        <v>23</v>
      </c>
    </row>
    <row r="29" spans="2:4" x14ac:dyDescent="0.25">
      <c r="B29" s="183" t="str">
        <f ca="1">HYPERLINK("#"&amp;CELL("address",PPA_fec!$B$2),MID(CELL("filename",PPA_fec!$B$2),FIND("]",CELL("filename",PPA_fec!$B$2))+1,256))</f>
        <v>PPA_fec</v>
      </c>
      <c r="D29" s="190" t="s">
        <v>17</v>
      </c>
    </row>
    <row r="30" spans="2:4" x14ac:dyDescent="0.25">
      <c r="B30" s="183" t="str">
        <f ca="1">HYPERLINK("#"&amp;CELL("address",PPA_ued!$B$2),MID(CELL("filename",PPA_ued!$B$2),FIND("]",CELL("filename",PPA_ued!$B$2))+1,256))</f>
        <v>PPA_ued</v>
      </c>
      <c r="D30" s="190" t="s">
        <v>18</v>
      </c>
    </row>
    <row r="31" spans="2:4" x14ac:dyDescent="0.25">
      <c r="B31" s="183" t="str">
        <f ca="1">HYPERLINK("#"&amp;CELL("address",PPA_emi!$B$2),MID(CELL("filename",PPA_emi!$B$2),FIND("]",CELL("filename",PPA_emi!$B$2))+1,256))</f>
        <v>PPA_emi</v>
      </c>
      <c r="D31" s="190" t="s">
        <v>19</v>
      </c>
    </row>
    <row r="32" spans="2:4" ht="5.0999999999999996" customHeight="1" x14ac:dyDescent="0.25">
      <c r="B32" s="187"/>
      <c r="D32" s="184"/>
    </row>
    <row r="33" spans="2:4" x14ac:dyDescent="0.25">
      <c r="B33" s="182" t="str">
        <f ca="1">HYPERLINK("#"&amp;CELL("address",FBT!$B$2),MID(CELL("filename",FBT!$B$2),FIND("]",CELL("filename",FBT!$B$2))+1,256))</f>
        <v>FBT</v>
      </c>
      <c r="D33" s="189" t="s">
        <v>24</v>
      </c>
    </row>
    <row r="34" spans="2:4" x14ac:dyDescent="0.25">
      <c r="B34" s="183" t="str">
        <f ca="1">HYPERLINK("#"&amp;CELL("address",FBT_fec!$B$2),MID(CELL("filename",FBT_fec!$B$2),FIND("]",CELL("filename",FBT_fec!$B$2))+1,256))</f>
        <v>FBT_fec</v>
      </c>
      <c r="D34" s="190" t="s">
        <v>17</v>
      </c>
    </row>
    <row r="35" spans="2:4" x14ac:dyDescent="0.25">
      <c r="B35" s="183" t="str">
        <f ca="1">HYPERLINK("#"&amp;CELL("address",FBT_ued!$B$2),MID(CELL("filename",FBT_ued!$B$2),FIND("]",CELL("filename",FBT_ued!$B$2))+1,256))</f>
        <v>FBT_ued</v>
      </c>
      <c r="D35" s="190" t="s">
        <v>18</v>
      </c>
    </row>
    <row r="36" spans="2:4" x14ac:dyDescent="0.25">
      <c r="B36" s="183" t="str">
        <f ca="1">HYPERLINK("#"&amp;CELL("address",FBT_emi!$B$2),MID(CELL("filename",FBT_emi!$B$2),FIND("]",CELL("filename",FBT_emi!$B$2))+1,256))</f>
        <v>FBT_emi</v>
      </c>
      <c r="D36" s="190" t="s">
        <v>19</v>
      </c>
    </row>
    <row r="37" spans="2:4" ht="5.0999999999999996" customHeight="1" x14ac:dyDescent="0.25">
      <c r="B37" s="187"/>
      <c r="D37" s="184"/>
    </row>
    <row r="38" spans="2:4" x14ac:dyDescent="0.25">
      <c r="B38" s="182" t="str">
        <f ca="1">HYPERLINK("#"&amp;CELL("address",TRE!$B$2),MID(CELL("filename",TRE!$B$2),FIND("]",CELL("filename",TRE!$B$2))+1,256))</f>
        <v>TRE</v>
      </c>
      <c r="D38" s="189" t="s">
        <v>25</v>
      </c>
    </row>
    <row r="39" spans="2:4" x14ac:dyDescent="0.25">
      <c r="B39" s="183" t="str">
        <f ca="1">HYPERLINK("#"&amp;CELL("address",TRE_fec!$B$2),MID(CELL("filename",TRE_fec!$B$2),FIND("]",CELL("filename",TRE_fec!$B$2))+1,256))</f>
        <v>TRE_fec</v>
      </c>
      <c r="D39" s="190" t="s">
        <v>17</v>
      </c>
    </row>
    <row r="40" spans="2:4" x14ac:dyDescent="0.25">
      <c r="B40" s="183" t="str">
        <f ca="1">HYPERLINK("#"&amp;CELL("address",TRE_ued!$B$2),MID(CELL("filename",TRE_ued!$B$2),FIND("]",CELL("filename",TRE_ued!$B$2))+1,256))</f>
        <v>TRE_ued</v>
      </c>
      <c r="D40" s="190" t="s">
        <v>18</v>
      </c>
    </row>
    <row r="41" spans="2:4" x14ac:dyDescent="0.25">
      <c r="B41" s="183" t="str">
        <f ca="1">HYPERLINK("#"&amp;CELL("address",TRE_emi!$B$2),MID(CELL("filename",TRE_emi!$B$2),FIND("]",CELL("filename",TRE_emi!$B$2))+1,256))</f>
        <v>TRE_emi</v>
      </c>
      <c r="D41" s="190" t="s">
        <v>19</v>
      </c>
    </row>
    <row r="42" spans="2:4" ht="5.0999999999999996" customHeight="1" x14ac:dyDescent="0.25">
      <c r="B42" s="187"/>
      <c r="D42" s="184"/>
    </row>
    <row r="43" spans="2:4" x14ac:dyDescent="0.25">
      <c r="B43" s="182" t="str">
        <f ca="1">HYPERLINK("#"&amp;CELL("address",MAE!$B$2),MID(CELL("filename",MAE!$B$2),FIND("]",CELL("filename",MAE!$B$2))+1,256))</f>
        <v>MAE</v>
      </c>
      <c r="D43" s="189" t="s">
        <v>26</v>
      </c>
    </row>
    <row r="44" spans="2:4" x14ac:dyDescent="0.25">
      <c r="B44" s="183" t="str">
        <f ca="1">HYPERLINK("#"&amp;CELL("address",MAE_fec!$B$2),MID(CELL("filename",MAE_fec!$B$2),FIND("]",CELL("filename",MAE_fec!$B$2))+1,256))</f>
        <v>MAE_fec</v>
      </c>
      <c r="D44" s="190" t="s">
        <v>17</v>
      </c>
    </row>
    <row r="45" spans="2:4" x14ac:dyDescent="0.25">
      <c r="B45" s="183" t="str">
        <f ca="1">HYPERLINK("#"&amp;CELL("address",MAE_ued!$B$2),MID(CELL("filename",MAE_ued!$B$2),FIND("]",CELL("filename",MAE_ued!$B$2))+1,256))</f>
        <v>MAE_ued</v>
      </c>
      <c r="D45" s="190" t="s">
        <v>18</v>
      </c>
    </row>
    <row r="46" spans="2:4" x14ac:dyDescent="0.25">
      <c r="B46" s="183" t="str">
        <f ca="1">HYPERLINK("#"&amp;CELL("address",MAE_emi!$B$2),MID(CELL("filename",MAE_emi!$B$2),FIND("]",CELL("filename",MAE_emi!$B$2))+1,256))</f>
        <v>MAE_emi</v>
      </c>
      <c r="D46" s="190" t="s">
        <v>19</v>
      </c>
    </row>
    <row r="47" spans="2:4" ht="5.0999999999999996" customHeight="1" x14ac:dyDescent="0.25">
      <c r="B47" s="187"/>
      <c r="D47" s="184"/>
    </row>
    <row r="48" spans="2:4" x14ac:dyDescent="0.25">
      <c r="B48" s="182" t="str">
        <f ca="1">HYPERLINK("#"&amp;CELL("address",TEL!$B$2),MID(CELL("filename",TEL!$B$2),FIND("]",CELL("filename",TEL!$B$2))+1,256))</f>
        <v>TEL</v>
      </c>
      <c r="D48" s="189" t="s">
        <v>27</v>
      </c>
    </row>
    <row r="49" spans="2:4" x14ac:dyDescent="0.25">
      <c r="B49" s="183" t="str">
        <f ca="1">HYPERLINK("#"&amp;CELL("address",TEL_fec!$B$2),MID(CELL("filename",TEL_fec!$B$2),FIND("]",CELL("filename",TEL_fec!$B$2))+1,256))</f>
        <v>TEL_fec</v>
      </c>
      <c r="D49" s="190" t="s">
        <v>17</v>
      </c>
    </row>
    <row r="50" spans="2:4" x14ac:dyDescent="0.25">
      <c r="B50" s="183" t="str">
        <f ca="1">HYPERLINK("#"&amp;CELL("address",TEL_ued!$B$2),MID(CELL("filename",TEL_ued!$B$2),FIND("]",CELL("filename",TEL_ued!$B$2))+1,256))</f>
        <v>TEL_ued</v>
      </c>
      <c r="D50" s="190" t="s">
        <v>18</v>
      </c>
    </row>
    <row r="51" spans="2:4" x14ac:dyDescent="0.25">
      <c r="B51" s="183" t="str">
        <f ca="1">HYPERLINK("#"&amp;CELL("address",TEL_emi!$B$2),MID(CELL("filename",TEL_emi!$B$2),FIND("]",CELL("filename",TEL_emi!$B$2))+1,256))</f>
        <v>TEL_emi</v>
      </c>
      <c r="D51" s="190" t="s">
        <v>19</v>
      </c>
    </row>
    <row r="52" spans="2:4" ht="5.0999999999999996" customHeight="1" x14ac:dyDescent="0.25">
      <c r="B52" s="187"/>
      <c r="D52" s="184"/>
    </row>
    <row r="53" spans="2:4" x14ac:dyDescent="0.25">
      <c r="B53" s="182" t="str">
        <f ca="1">HYPERLINK("#"&amp;CELL("address",WWP!$B$2),MID(CELL("filename",WWP!$B$2),FIND("]",CELL("filename",WWP!$B$2))+1,256))</f>
        <v>WWP</v>
      </c>
      <c r="D53" s="189" t="s">
        <v>28</v>
      </c>
    </row>
    <row r="54" spans="2:4" x14ac:dyDescent="0.25">
      <c r="B54" s="183" t="str">
        <f ca="1">HYPERLINK("#"&amp;CELL("address",WWP_fec!$B$2),MID(CELL("filename",WWP_fec!$B$2),FIND("]",CELL("filename",WWP_fec!$B$2))+1,256))</f>
        <v>WWP_fec</v>
      </c>
      <c r="D54" s="190" t="s">
        <v>17</v>
      </c>
    </row>
    <row r="55" spans="2:4" x14ac:dyDescent="0.25">
      <c r="B55" s="183" t="str">
        <f ca="1">HYPERLINK("#"&amp;CELL("address",WWP_ued!$B$2),MID(CELL("filename",WWP_ued!$B$2),FIND("]",CELL("filename",WWP_ued!$B$2))+1,256))</f>
        <v>WWP_ued</v>
      </c>
      <c r="D55" s="190" t="s">
        <v>18</v>
      </c>
    </row>
    <row r="56" spans="2:4" x14ac:dyDescent="0.25">
      <c r="B56" s="183" t="str">
        <f ca="1">HYPERLINK("#"&amp;CELL("address",WWP_emi!$B$2),MID(CELL("filename",WWP_emi!$B$2),FIND("]",CELL("filename",WWP_emi!$B$2))+1,256))</f>
        <v>WWP_emi</v>
      </c>
      <c r="D56" s="190" t="s">
        <v>19</v>
      </c>
    </row>
    <row r="57" spans="2:4" ht="5.0999999999999996" customHeight="1" x14ac:dyDescent="0.25">
      <c r="B57" s="187"/>
      <c r="D57" s="184"/>
    </row>
    <row r="58" spans="2:4" x14ac:dyDescent="0.25">
      <c r="B58" s="182" t="str">
        <f ca="1">HYPERLINK("#"&amp;CELL("address",OIS!$B$2),MID(CELL("filename",OIS!$B$2),FIND("]",CELL("filename",OIS!$B$2))+1,256))</f>
        <v>OIS</v>
      </c>
      <c r="D58" s="189" t="s">
        <v>29</v>
      </c>
    </row>
    <row r="59" spans="2:4" x14ac:dyDescent="0.25">
      <c r="B59" s="183" t="str">
        <f ca="1">HYPERLINK("#"&amp;CELL("address",OIS_fec!$B$2),MID(CELL("filename",OIS_fec!$B$2),FIND("]",CELL("filename",OIS_fec!$B$2))+1,256))</f>
        <v>OIS_fec</v>
      </c>
      <c r="D59" s="190" t="s">
        <v>17</v>
      </c>
    </row>
    <row r="60" spans="2:4" x14ac:dyDescent="0.25">
      <c r="B60" s="183" t="str">
        <f ca="1">HYPERLINK("#"&amp;CELL("address",OIS_ued!$B$2),MID(CELL("filename",OIS_ued!$B$2),FIND("]",CELL("filename",OIS_ued!$B$2))+1,256))</f>
        <v>OIS_ued</v>
      </c>
      <c r="D60" s="190" t="s">
        <v>18</v>
      </c>
    </row>
    <row r="61" spans="2:4" x14ac:dyDescent="0.25">
      <c r="B61" s="183" t="str">
        <f ca="1">HYPERLINK("#"&amp;CELL("address",OIS_emi!$B$2),MID(CELL("filename",OIS_emi!$B$2),FIND("]",CELL("filename",OIS_emi!$B$2))+1,256))</f>
        <v>OIS_emi</v>
      </c>
      <c r="D61" s="190" t="s">
        <v>19</v>
      </c>
    </row>
  </sheetData>
  <pageMargins left="0.39370078740157483" right="0.39370078740157483" top="0.39370078740157483" bottom="0.39370078740157483" header="0.31496062992125978" footer="0.31496062992125978"/>
  <pageSetup paperSize="9" scale="9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4" tint="0.79998168889431442"/>
    <pageSetUpPr fitToPage="1"/>
  </sheetPr>
  <dimension ref="A1:DA215"/>
  <sheetViews>
    <sheetView workbookViewId="0">
      <pane xSplit="1" ySplit="1" topLeftCell="B2" activePane="bottomRight" state="frozen"/>
      <selection activeCell="J11" sqref="J11"/>
      <selection pane="topRight" activeCell="J11" sqref="J11"/>
      <selection pane="bottomLeft" activeCell="J11" sqref="J11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Non-metallic mineral products / final energy consumption"</f>
        <v>FR: Non-metallic mineral products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153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5" customHeight="1" x14ac:dyDescent="0.25">
      <c r="A5" s="34" t="s">
        <v>49</v>
      </c>
      <c r="B5" s="225">
        <v>1385.4256</v>
      </c>
      <c r="C5" s="225">
        <v>1426.9711417711819</v>
      </c>
      <c r="D5" s="225">
        <v>1401.013160724166</v>
      </c>
      <c r="E5" s="225">
        <v>1424.5330087346331</v>
      </c>
      <c r="F5" s="225">
        <v>1448.320106760802</v>
      </c>
      <c r="G5" s="225">
        <v>1472.5330250602599</v>
      </c>
      <c r="H5" s="225">
        <v>1553.480677577398</v>
      </c>
      <c r="I5" s="225">
        <v>1433.4898808064411</v>
      </c>
      <c r="J5" s="225">
        <v>1391.647014190946</v>
      </c>
      <c r="K5" s="225">
        <v>1207.114400998227</v>
      </c>
      <c r="L5" s="225">
        <v>1185.9351220393651</v>
      </c>
      <c r="M5" s="225">
        <v>1369.264105359777</v>
      </c>
      <c r="N5" s="225">
        <v>1332.6245293756881</v>
      </c>
      <c r="O5" s="225">
        <v>1383.7069997633671</v>
      </c>
      <c r="P5" s="225">
        <v>1304.285457412278</v>
      </c>
      <c r="Q5" s="225">
        <v>1326.745372276702</v>
      </c>
      <c r="R5" s="225">
        <v>1190.3213780290239</v>
      </c>
      <c r="S5" s="225">
        <v>1310.0461721230449</v>
      </c>
      <c r="T5" s="225">
        <v>1374.823774360083</v>
      </c>
      <c r="U5" s="225">
        <v>1437.1402900522651</v>
      </c>
      <c r="V5" s="225">
        <v>1354.764113556927</v>
      </c>
      <c r="W5" s="225">
        <v>1373.1253066631641</v>
      </c>
      <c r="DA5" s="89" t="s">
        <v>1441</v>
      </c>
    </row>
    <row r="6" spans="1:105" ht="12" customHeight="1" x14ac:dyDescent="0.25">
      <c r="A6" s="55" t="s">
        <v>92</v>
      </c>
      <c r="B6" s="261">
        <v>6.6287424389176151</v>
      </c>
      <c r="C6" s="261">
        <v>6.8275222910343816</v>
      </c>
      <c r="D6" s="261">
        <v>6.7033230770201433</v>
      </c>
      <c r="E6" s="261">
        <v>6.8158567379138839</v>
      </c>
      <c r="F6" s="261">
        <v>6.9296690900062199</v>
      </c>
      <c r="G6" s="261">
        <v>7.0455188325701554</v>
      </c>
      <c r="H6" s="261">
        <v>7.4328230223954712</v>
      </c>
      <c r="I6" s="261">
        <v>6.8587120150378684</v>
      </c>
      <c r="J6" s="261">
        <v>6.6585095749354046</v>
      </c>
      <c r="K6" s="261">
        <v>5.7755901569348911</v>
      </c>
      <c r="L6" s="261">
        <v>5.6742552420464989</v>
      </c>
      <c r="M6" s="261">
        <v>6.5514157420544423</v>
      </c>
      <c r="N6" s="261">
        <v>6.3761090981829573</v>
      </c>
      <c r="O6" s="261">
        <v>6.6205195806683603</v>
      </c>
      <c r="P6" s="261">
        <v>6.2405172562223639</v>
      </c>
      <c r="Q6" s="261">
        <v>6.3479795341215963</v>
      </c>
      <c r="R6" s="261">
        <v>5.6952418336229931</v>
      </c>
      <c r="S6" s="261">
        <v>6.2680801178307828</v>
      </c>
      <c r="T6" s="261">
        <v>6.5780166752610691</v>
      </c>
      <c r="U6" s="261">
        <v>6.8761778556335402</v>
      </c>
      <c r="V6" s="261">
        <v>6.4820387137770501</v>
      </c>
      <c r="W6" s="261">
        <v>6.5698901436715094</v>
      </c>
      <c r="DA6" s="67" t="s">
        <v>1442</v>
      </c>
    </row>
    <row r="7" spans="1:105" ht="12" customHeight="1" x14ac:dyDescent="0.25">
      <c r="A7" s="202" t="s">
        <v>93</v>
      </c>
      <c r="B7" s="226">
        <v>2.6504420276426401</v>
      </c>
      <c r="C7" s="226">
        <v>2.7299223331687199</v>
      </c>
      <c r="D7" s="226">
        <v>2.6802624135600071</v>
      </c>
      <c r="E7" s="226">
        <v>2.7252579684643781</v>
      </c>
      <c r="F7" s="226">
        <v>2.7707647963476529</v>
      </c>
      <c r="G7" s="226">
        <v>2.8170862561739258</v>
      </c>
      <c r="H7" s="226">
        <v>2.9719462936024921</v>
      </c>
      <c r="I7" s="226">
        <v>2.7423932590028701</v>
      </c>
      <c r="J7" s="226">
        <v>2.66234414468386</v>
      </c>
      <c r="K7" s="226">
        <v>2.3093168919199938</v>
      </c>
      <c r="L7" s="226">
        <v>2.2687990531650999</v>
      </c>
      <c r="M7" s="226">
        <v>2.6195236552494601</v>
      </c>
      <c r="N7" s="226">
        <v>2.549428897318597</v>
      </c>
      <c r="O7" s="226">
        <v>2.6471541929904419</v>
      </c>
      <c r="P7" s="226">
        <v>2.4952137396398322</v>
      </c>
      <c r="Q7" s="226">
        <v>2.5381815484444301</v>
      </c>
      <c r="R7" s="226">
        <v>2.277190349831681</v>
      </c>
      <c r="S7" s="226">
        <v>2.506234497722112</v>
      </c>
      <c r="T7" s="226">
        <v>2.6301597950595421</v>
      </c>
      <c r="U7" s="226">
        <v>2.7493768155959111</v>
      </c>
      <c r="V7" s="226">
        <v>2.5917838851205448</v>
      </c>
      <c r="W7" s="226">
        <v>2.6269104757410719</v>
      </c>
      <c r="DA7" s="174" t="s">
        <v>1443</v>
      </c>
    </row>
    <row r="8" spans="1:105" ht="12" customHeight="1" x14ac:dyDescent="0.25">
      <c r="A8" s="202" t="s">
        <v>94</v>
      </c>
      <c r="B8" s="226">
        <v>13.68029959240047</v>
      </c>
      <c r="C8" s="226">
        <v>12.312679196413169</v>
      </c>
      <c r="D8" s="226">
        <v>11.724253661611289</v>
      </c>
      <c r="E8" s="226">
        <v>12.50933298098208</v>
      </c>
      <c r="F8" s="226">
        <v>13.71856718986751</v>
      </c>
      <c r="G8" s="226">
        <v>13.601782457379979</v>
      </c>
      <c r="H8" s="226">
        <v>14.59372711862939</v>
      </c>
      <c r="I8" s="226">
        <v>14.003316479925919</v>
      </c>
      <c r="J8" s="226">
        <v>15.37002821512176</v>
      </c>
      <c r="K8" s="226">
        <v>13.39620862943427</v>
      </c>
      <c r="L8" s="226">
        <v>13.57283320052206</v>
      </c>
      <c r="M8" s="226">
        <v>13.300353474161</v>
      </c>
      <c r="N8" s="226">
        <v>13.194437208776799</v>
      </c>
      <c r="O8" s="226">
        <v>13.75564617992775</v>
      </c>
      <c r="P8" s="226">
        <v>12.79292712536313</v>
      </c>
      <c r="Q8" s="226">
        <v>13.547100049393579</v>
      </c>
      <c r="R8" s="226">
        <v>11.970477369496759</v>
      </c>
      <c r="S8" s="226">
        <v>14.72131086182717</v>
      </c>
      <c r="T8" s="226">
        <v>14.39423529873568</v>
      </c>
      <c r="U8" s="226">
        <v>15.403984554296549</v>
      </c>
      <c r="V8" s="226">
        <v>13.944903140284071</v>
      </c>
      <c r="W8" s="226">
        <v>13.92044101960861</v>
      </c>
      <c r="DA8" s="174" t="s">
        <v>1444</v>
      </c>
    </row>
    <row r="9" spans="1:105" ht="12" customHeight="1" x14ac:dyDescent="0.25">
      <c r="A9" s="202" t="s">
        <v>95</v>
      </c>
      <c r="B9" s="226">
        <v>1.322583644010308</v>
      </c>
      <c r="C9" s="226">
        <v>1.3622447084717819</v>
      </c>
      <c r="D9" s="226">
        <v>1.3374641636598781</v>
      </c>
      <c r="E9" s="226">
        <v>1.3599171674792521</v>
      </c>
      <c r="F9" s="226">
        <v>1.3826252990367429</v>
      </c>
      <c r="G9" s="226">
        <v>1.4057399359516281</v>
      </c>
      <c r="H9" s="226">
        <v>1.483015858412007</v>
      </c>
      <c r="I9" s="226">
        <v>1.3684677619707419</v>
      </c>
      <c r="J9" s="226">
        <v>1.32852285911618</v>
      </c>
      <c r="K9" s="226">
        <v>1.1523605188250929</v>
      </c>
      <c r="L9" s="226">
        <v>1.1321419174488041</v>
      </c>
      <c r="M9" s="226">
        <v>1.307155223693939</v>
      </c>
      <c r="N9" s="226">
        <v>1.2721775937728359</v>
      </c>
      <c r="O9" s="226">
        <v>1.320942998302967</v>
      </c>
      <c r="P9" s="226">
        <v>1.245123962697136</v>
      </c>
      <c r="Q9" s="226">
        <v>1.2665651112116989</v>
      </c>
      <c r="R9" s="226">
        <v>1.136329215872051</v>
      </c>
      <c r="S9" s="226">
        <v>1.250623375335556</v>
      </c>
      <c r="T9" s="226">
        <v>1.312462709917561</v>
      </c>
      <c r="U9" s="226">
        <v>1.3719525911541941</v>
      </c>
      <c r="V9" s="226">
        <v>1.2933129415845881</v>
      </c>
      <c r="W9" s="226">
        <v>1.3108412835517109</v>
      </c>
      <c r="DA9" s="174" t="s">
        <v>1445</v>
      </c>
    </row>
    <row r="10" spans="1:105" ht="12" customHeight="1" x14ac:dyDescent="0.25">
      <c r="A10" s="56" t="s">
        <v>96</v>
      </c>
      <c r="B10" s="262">
        <v>5.8294055774148923</v>
      </c>
      <c r="C10" s="262">
        <v>5.6905047277263581</v>
      </c>
      <c r="D10" s="262">
        <v>5.5208773714571384</v>
      </c>
      <c r="E10" s="262">
        <v>5.7007424203316521</v>
      </c>
      <c r="F10" s="262">
        <v>5.9326649980959214</v>
      </c>
      <c r="G10" s="262">
        <v>5.9636410490092491</v>
      </c>
      <c r="H10" s="262">
        <v>6.3446998324865733</v>
      </c>
      <c r="I10" s="262">
        <v>5.9878779205666017</v>
      </c>
      <c r="J10" s="262">
        <v>6.1686719760824484</v>
      </c>
      <c r="K10" s="262">
        <v>5.3975187482779496</v>
      </c>
      <c r="L10" s="262">
        <v>5.3726033153300943</v>
      </c>
      <c r="M10" s="262">
        <v>5.679090831433415</v>
      </c>
      <c r="N10" s="262">
        <v>5.5795750195339524</v>
      </c>
      <c r="O10" s="262">
        <v>5.726927726227566</v>
      </c>
      <c r="P10" s="262">
        <v>5.3416690726649172</v>
      </c>
      <c r="Q10" s="262">
        <v>5.5606985102001918</v>
      </c>
      <c r="R10" s="262">
        <v>4.9567814162305659</v>
      </c>
      <c r="S10" s="262">
        <v>5.7523693163455274</v>
      </c>
      <c r="T10" s="262">
        <v>5.8144774452437016</v>
      </c>
      <c r="U10" s="262">
        <v>6.1464964729333769</v>
      </c>
      <c r="V10" s="262">
        <v>5.6754506882066327</v>
      </c>
      <c r="W10" s="262">
        <v>5.7250023803917189</v>
      </c>
      <c r="DA10" s="68" t="s">
        <v>1446</v>
      </c>
    </row>
    <row r="11" spans="1:105" ht="12" customHeight="1" x14ac:dyDescent="0.25">
      <c r="A11" s="37" t="s">
        <v>160</v>
      </c>
      <c r="B11" s="228">
        <v>0.1510757437463508</v>
      </c>
      <c r="C11" s="228">
        <v>0.25574296398722107</v>
      </c>
      <c r="D11" s="228">
        <v>0.19599395758859231</v>
      </c>
      <c r="E11" s="228">
        <v>7.7689059046959483E-2</v>
      </c>
      <c r="F11" s="228">
        <v>7.1638844817962635E-2</v>
      </c>
      <c r="G11" s="228">
        <v>7.4771336765924762E-2</v>
      </c>
      <c r="H11" s="228">
        <v>8.6554064875598025E-2</v>
      </c>
      <c r="I11" s="228">
        <v>8.3555507701704168E-2</v>
      </c>
      <c r="J11" s="228">
        <v>7.9695169334560514E-2</v>
      </c>
      <c r="K11" s="228">
        <v>6.8108205771862398E-2</v>
      </c>
      <c r="L11" s="228">
        <v>5.7816960048600208E-2</v>
      </c>
      <c r="M11" s="228">
        <v>0.1192133569605221</v>
      </c>
      <c r="N11" s="228">
        <v>0.11219820363536299</v>
      </c>
      <c r="O11" s="228">
        <v>0.1075712490706256</v>
      </c>
      <c r="P11" s="228">
        <v>0.1008731012572065</v>
      </c>
      <c r="Q11" s="228">
        <v>9.5991950743782736E-2</v>
      </c>
      <c r="R11" s="228">
        <v>8.8813015899847761E-2</v>
      </c>
      <c r="S11" s="228">
        <v>9.9913755558877659E-2</v>
      </c>
      <c r="T11" s="228">
        <v>0.1094331989786403</v>
      </c>
      <c r="U11" s="228">
        <v>0.1178103876455128</v>
      </c>
      <c r="V11" s="228">
        <v>0.1099373529578509</v>
      </c>
      <c r="W11" s="228">
        <v>0.1032656779510482</v>
      </c>
      <c r="DA11" s="69" t="s">
        <v>1447</v>
      </c>
    </row>
    <row r="12" spans="1:105" ht="12" customHeight="1" x14ac:dyDescent="0.25">
      <c r="A12" s="37" t="s">
        <v>162</v>
      </c>
      <c r="B12" s="228">
        <v>3.382759437496921</v>
      </c>
      <c r="C12" s="228">
        <v>3.6533321724932231</v>
      </c>
      <c r="D12" s="228">
        <v>3.6505003517843888</v>
      </c>
      <c r="E12" s="228">
        <v>3.7521945772181402</v>
      </c>
      <c r="F12" s="228">
        <v>3.5209907132631488</v>
      </c>
      <c r="G12" s="228">
        <v>3.5193092525915248</v>
      </c>
      <c r="H12" s="228">
        <v>3.6606773665325072</v>
      </c>
      <c r="I12" s="228">
        <v>3.231856796370125</v>
      </c>
      <c r="J12" s="228">
        <v>2.8585853445627221</v>
      </c>
      <c r="K12" s="228">
        <v>2.41739290673268</v>
      </c>
      <c r="L12" s="228">
        <v>2.3622954537529508</v>
      </c>
      <c r="M12" s="228">
        <v>2.920027127017466</v>
      </c>
      <c r="N12" s="228">
        <v>2.850366684266608</v>
      </c>
      <c r="O12" s="228">
        <v>3.053364757425856</v>
      </c>
      <c r="P12" s="228">
        <v>2.881144441044917</v>
      </c>
      <c r="Q12" s="228">
        <v>2.804657875680499</v>
      </c>
      <c r="R12" s="228">
        <v>2.5521357838353889</v>
      </c>
      <c r="S12" s="228">
        <v>2.7166861070212129</v>
      </c>
      <c r="T12" s="228">
        <v>3.1086578459288918</v>
      </c>
      <c r="U12" s="228">
        <v>3.2037362417368982</v>
      </c>
      <c r="V12" s="228">
        <v>3.2226028179931259</v>
      </c>
      <c r="W12" s="228">
        <v>3.3095599510829339</v>
      </c>
      <c r="DA12" s="69" t="s">
        <v>1448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1449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1450</v>
      </c>
    </row>
    <row r="15" spans="1:105" ht="12" customHeight="1" x14ac:dyDescent="0.25">
      <c r="A15" s="37" t="s">
        <v>38</v>
      </c>
      <c r="B15" s="228">
        <v>2.2955703961716201</v>
      </c>
      <c r="C15" s="228">
        <v>1.7814295912459139</v>
      </c>
      <c r="D15" s="228">
        <v>1.6743830620841571</v>
      </c>
      <c r="E15" s="228">
        <v>1.870858784066552</v>
      </c>
      <c r="F15" s="228">
        <v>2.340035440014808</v>
      </c>
      <c r="G15" s="228">
        <v>2.3695604596517992</v>
      </c>
      <c r="H15" s="228">
        <v>2.5974684010784679</v>
      </c>
      <c r="I15" s="228">
        <v>2.672465616494772</v>
      </c>
      <c r="J15" s="228">
        <v>3.2303914621851662</v>
      </c>
      <c r="K15" s="228">
        <v>2.9120176357734082</v>
      </c>
      <c r="L15" s="228">
        <v>2.952490901528543</v>
      </c>
      <c r="M15" s="228">
        <v>2.639850347455428</v>
      </c>
      <c r="N15" s="228">
        <v>2.61701013163198</v>
      </c>
      <c r="O15" s="228">
        <v>2.5659917197310849</v>
      </c>
      <c r="P15" s="228">
        <v>2.3596515303627932</v>
      </c>
      <c r="Q15" s="228">
        <v>2.6600486837759099</v>
      </c>
      <c r="R15" s="228">
        <v>2.315832616495328</v>
      </c>
      <c r="S15" s="228">
        <v>2.935769453765436</v>
      </c>
      <c r="T15" s="228">
        <v>2.596386400336169</v>
      </c>
      <c r="U15" s="228">
        <v>2.8249498435509661</v>
      </c>
      <c r="V15" s="228">
        <v>2.3429105172556559</v>
      </c>
      <c r="W15" s="228">
        <v>2.312176751357736</v>
      </c>
      <c r="DA15" s="69" t="s">
        <v>1451</v>
      </c>
    </row>
    <row r="16" spans="1:105" ht="12" customHeight="1" x14ac:dyDescent="0.25">
      <c r="A16" s="57" t="s">
        <v>1452</v>
      </c>
      <c r="B16" s="263">
        <v>54.206415225239098</v>
      </c>
      <c r="C16" s="263">
        <v>48.787396544056428</v>
      </c>
      <c r="D16" s="263">
        <v>46.455836576881246</v>
      </c>
      <c r="E16" s="263">
        <v>49.566611694277157</v>
      </c>
      <c r="F16" s="263">
        <v>54.358045623678819</v>
      </c>
      <c r="G16" s="263">
        <v>53.895301247473469</v>
      </c>
      <c r="H16" s="263">
        <v>57.825753488301181</v>
      </c>
      <c r="I16" s="263">
        <v>55.486327804032022</v>
      </c>
      <c r="J16" s="263">
        <v>60.901746034520727</v>
      </c>
      <c r="K16" s="263">
        <v>53.080741580720478</v>
      </c>
      <c r="L16" s="263">
        <v>53.780593566760558</v>
      </c>
      <c r="M16" s="263">
        <v>52.700927943370857</v>
      </c>
      <c r="N16" s="263">
        <v>52.281248460348984</v>
      </c>
      <c r="O16" s="263">
        <v>54.504966319220813</v>
      </c>
      <c r="P16" s="263">
        <v>50.690316759501457</v>
      </c>
      <c r="Q16" s="263">
        <v>53.678629288441748</v>
      </c>
      <c r="R16" s="263">
        <v>47.431466127812449</v>
      </c>
      <c r="S16" s="263">
        <v>58.331287545728621</v>
      </c>
      <c r="T16" s="263">
        <v>57.035292990695993</v>
      </c>
      <c r="U16" s="263">
        <v>61.036293630383319</v>
      </c>
      <c r="V16" s="263">
        <v>55.254872511555917</v>
      </c>
      <c r="W16" s="263">
        <v>55.157944526779907</v>
      </c>
      <c r="DA16" s="70" t="s">
        <v>1453</v>
      </c>
    </row>
    <row r="17" spans="1:105" ht="12" customHeight="1" x14ac:dyDescent="0.25">
      <c r="A17" s="57" t="s">
        <v>1454</v>
      </c>
      <c r="B17" s="263">
        <v>477.18352539517173</v>
      </c>
      <c r="C17" s="263">
        <v>498.3263305004557</v>
      </c>
      <c r="D17" s="263">
        <v>490.66274529013532</v>
      </c>
      <c r="E17" s="263">
        <v>496.64531414740532</v>
      </c>
      <c r="F17" s="263">
        <v>501.1088851266295</v>
      </c>
      <c r="G17" s="263">
        <v>510.81950366937758</v>
      </c>
      <c r="H17" s="263">
        <v>537.95750162250272</v>
      </c>
      <c r="I17" s="263">
        <v>494.32756948431887</v>
      </c>
      <c r="J17" s="263">
        <v>473.05803660407162</v>
      </c>
      <c r="K17" s="263">
        <v>410.06982159640069</v>
      </c>
      <c r="L17" s="263">
        <v>401.29384813012962</v>
      </c>
      <c r="M17" s="263">
        <v>471.50329635395462</v>
      </c>
      <c r="N17" s="263">
        <v>458.83039709750722</v>
      </c>
      <c r="O17" s="263">
        <v>476.05372384904791</v>
      </c>
      <c r="P17" s="263">
        <v>448.92786624726</v>
      </c>
      <c r="Q17" s="263">
        <v>454.1747378810868</v>
      </c>
      <c r="R17" s="263">
        <v>408.08118886482009</v>
      </c>
      <c r="S17" s="263">
        <v>443.1391469822268</v>
      </c>
      <c r="T17" s="263">
        <v>468.78972895300808</v>
      </c>
      <c r="U17" s="263">
        <v>489.49438283344517</v>
      </c>
      <c r="V17" s="263">
        <v>463.23133550608458</v>
      </c>
      <c r="W17" s="263">
        <v>470.38627395033222</v>
      </c>
      <c r="DA17" s="70" t="s">
        <v>1455</v>
      </c>
    </row>
    <row r="18" spans="1:105" ht="12" customHeight="1" x14ac:dyDescent="0.25">
      <c r="A18" s="18" t="s">
        <v>30</v>
      </c>
      <c r="B18" s="232">
        <v>23.860220230957349</v>
      </c>
      <c r="C18" s="232">
        <v>18.980600835535501</v>
      </c>
      <c r="D18" s="232">
        <v>24.61317088206436</v>
      </c>
      <c r="E18" s="232">
        <v>28.053916782214639</v>
      </c>
      <c r="F18" s="232">
        <v>25.935422978707219</v>
      </c>
      <c r="G18" s="232">
        <v>30.73088666564675</v>
      </c>
      <c r="H18" s="232">
        <v>34.625384735460649</v>
      </c>
      <c r="I18" s="232">
        <v>49.995444811825898</v>
      </c>
      <c r="J18" s="232">
        <v>43.911105242650848</v>
      </c>
      <c r="K18" s="232">
        <v>50.281528449591001</v>
      </c>
      <c r="L18" s="232">
        <v>50.802007508883243</v>
      </c>
      <c r="M18" s="232">
        <v>59.602935332344863</v>
      </c>
      <c r="N18" s="232">
        <v>63.440016774763713</v>
      </c>
      <c r="O18" s="232">
        <v>35.974280637455337</v>
      </c>
      <c r="P18" s="232">
        <v>31.58864957112452</v>
      </c>
      <c r="Q18" s="232">
        <v>35.055119266504072</v>
      </c>
      <c r="R18" s="232">
        <v>30.788941666462119</v>
      </c>
      <c r="S18" s="232">
        <v>30.613943370438399</v>
      </c>
      <c r="T18" s="232">
        <v>36.616628349579358</v>
      </c>
      <c r="U18" s="232">
        <v>35.589472250169393</v>
      </c>
      <c r="V18" s="232">
        <v>29.666669006798639</v>
      </c>
      <c r="W18" s="232">
        <v>34.553257510813317</v>
      </c>
      <c r="DA18" s="71" t="s">
        <v>1456</v>
      </c>
    </row>
    <row r="19" spans="1:105" ht="12" customHeight="1" x14ac:dyDescent="0.25">
      <c r="A19" s="18" t="s">
        <v>33</v>
      </c>
      <c r="B19" s="232">
        <v>11.55722147029466</v>
      </c>
      <c r="C19" s="232">
        <v>8.3823884883045476</v>
      </c>
      <c r="D19" s="232">
        <v>5.440204946001777</v>
      </c>
      <c r="E19" s="232">
        <v>4.9825489265709422</v>
      </c>
      <c r="F19" s="232">
        <v>4.7766083527293901</v>
      </c>
      <c r="G19" s="232">
        <v>5.7101944512389737</v>
      </c>
      <c r="H19" s="232">
        <v>6.883058105176973</v>
      </c>
      <c r="I19" s="232">
        <v>4.7326735339962047</v>
      </c>
      <c r="J19" s="232">
        <v>3.6069807367695552</v>
      </c>
      <c r="K19" s="232">
        <v>3.3311849744184232</v>
      </c>
      <c r="L19" s="232">
        <v>3.237069990913084</v>
      </c>
      <c r="M19" s="232">
        <v>2.9852430386744011</v>
      </c>
      <c r="N19" s="232">
        <v>3.0074512297596532</v>
      </c>
      <c r="O19" s="232">
        <v>2.6691396466580102</v>
      </c>
      <c r="P19" s="232">
        <v>1.880508402969383</v>
      </c>
      <c r="Q19" s="232">
        <v>4.9195598136309364</v>
      </c>
      <c r="R19" s="232">
        <v>4.4187839808706517</v>
      </c>
      <c r="S19" s="232">
        <v>5.4166463176299748</v>
      </c>
      <c r="T19" s="232">
        <v>5.2090597522203108</v>
      </c>
      <c r="U19" s="232">
        <v>5.7960339792806526</v>
      </c>
      <c r="V19" s="232">
        <v>6.0386921043074686</v>
      </c>
      <c r="W19" s="232">
        <v>6.0298509957916977</v>
      </c>
      <c r="DA19" s="71" t="s">
        <v>1457</v>
      </c>
    </row>
    <row r="20" spans="1:105" ht="12" customHeight="1" x14ac:dyDescent="0.25">
      <c r="A20" s="18" t="s">
        <v>160</v>
      </c>
      <c r="B20" s="297">
        <v>11.171009580009949</v>
      </c>
      <c r="C20" s="297">
        <v>16.65355370337673</v>
      </c>
      <c r="D20" s="297">
        <v>12.361957006431179</v>
      </c>
      <c r="E20" s="297">
        <v>5.0774481307040276</v>
      </c>
      <c r="F20" s="297">
        <v>4.7690157665854711</v>
      </c>
      <c r="G20" s="297">
        <v>4.5972535732104056</v>
      </c>
      <c r="H20" s="297">
        <v>5.3720147820438209</v>
      </c>
      <c r="I20" s="297">
        <v>5.2604810551296382</v>
      </c>
      <c r="J20" s="297">
        <v>5.8593772019190196</v>
      </c>
      <c r="K20" s="297">
        <v>4.8412184228901491</v>
      </c>
      <c r="L20" s="297">
        <v>4.4595344716782401</v>
      </c>
      <c r="M20" s="297">
        <v>7.081991639240619</v>
      </c>
      <c r="N20" s="297">
        <v>6.8533408051851463</v>
      </c>
      <c r="O20" s="297">
        <v>6.9747520951469628</v>
      </c>
      <c r="P20" s="297">
        <v>6.5333072340725122</v>
      </c>
      <c r="Q20" s="297">
        <v>6.3093726126004821</v>
      </c>
      <c r="R20" s="297">
        <v>5.8021982842116433</v>
      </c>
      <c r="S20" s="297">
        <v>7.8747451795864896</v>
      </c>
      <c r="T20" s="297">
        <v>8.1586560372916903</v>
      </c>
      <c r="U20" s="297">
        <v>8.8800921301467888</v>
      </c>
      <c r="V20" s="297">
        <v>8.2559002446092453</v>
      </c>
      <c r="W20" s="297">
        <v>7.6513995809160047</v>
      </c>
      <c r="DA20" s="122" t="s">
        <v>1458</v>
      </c>
    </row>
    <row r="21" spans="1:105" ht="12" customHeight="1" x14ac:dyDescent="0.25">
      <c r="A21" s="18" t="s">
        <v>70</v>
      </c>
      <c r="B21" s="297">
        <v>77.825807702731794</v>
      </c>
      <c r="C21" s="297">
        <v>68.016037933794692</v>
      </c>
      <c r="D21" s="297">
        <v>62.264414473338107</v>
      </c>
      <c r="E21" s="297">
        <v>59.455088270043433</v>
      </c>
      <c r="F21" s="297">
        <v>60.594870702257367</v>
      </c>
      <c r="G21" s="297">
        <v>59.343899596138023</v>
      </c>
      <c r="H21" s="297">
        <v>65.202796966732592</v>
      </c>
      <c r="I21" s="297">
        <v>61.233174846584681</v>
      </c>
      <c r="J21" s="297">
        <v>54.528334936738403</v>
      </c>
      <c r="K21" s="297">
        <v>46.830822860716097</v>
      </c>
      <c r="L21" s="297">
        <v>36.241974555889023</v>
      </c>
      <c r="M21" s="297">
        <v>35.753029891039773</v>
      </c>
      <c r="N21" s="297">
        <v>26.6279112014881</v>
      </c>
      <c r="O21" s="297">
        <v>20.27862514726985</v>
      </c>
      <c r="P21" s="297">
        <v>14.366968985497479</v>
      </c>
      <c r="Q21" s="297">
        <v>18.747660155895669</v>
      </c>
      <c r="R21" s="297">
        <v>18.334304646174719</v>
      </c>
      <c r="S21" s="297">
        <v>15.20737061238953</v>
      </c>
      <c r="T21" s="297">
        <v>9.0907301308687956</v>
      </c>
      <c r="U21" s="297">
        <v>8.8412707218042108</v>
      </c>
      <c r="V21" s="297">
        <v>4.6399038949975866</v>
      </c>
      <c r="W21" s="297">
        <v>4.6944854563721039</v>
      </c>
      <c r="DA21" s="122" t="s">
        <v>1459</v>
      </c>
    </row>
    <row r="22" spans="1:105" ht="12" customHeight="1" x14ac:dyDescent="0.25">
      <c r="A22" s="18" t="s">
        <v>34</v>
      </c>
      <c r="B22" s="297">
        <v>102.6375301968399</v>
      </c>
      <c r="C22" s="297">
        <v>148.39487411259199</v>
      </c>
      <c r="D22" s="297">
        <v>155.73442830217459</v>
      </c>
      <c r="E22" s="297">
        <v>153.84778725141271</v>
      </c>
      <c r="F22" s="297">
        <v>170.6397373933255</v>
      </c>
      <c r="G22" s="297">
        <v>149.10975924107359</v>
      </c>
      <c r="H22" s="297">
        <v>154.37048527147809</v>
      </c>
      <c r="I22" s="297">
        <v>130.79563394159359</v>
      </c>
      <c r="J22" s="297">
        <v>115.08646361278051</v>
      </c>
      <c r="K22" s="297">
        <v>96.677980160354096</v>
      </c>
      <c r="L22" s="297">
        <v>96.573268941547994</v>
      </c>
      <c r="M22" s="297">
        <v>108.83972744990881</v>
      </c>
      <c r="N22" s="297">
        <v>102.2893496581831</v>
      </c>
      <c r="O22" s="297">
        <v>119.23392484061181</v>
      </c>
      <c r="P22" s="297">
        <v>116.41158027832439</v>
      </c>
      <c r="Q22" s="297">
        <v>106.3647505383059</v>
      </c>
      <c r="R22" s="297">
        <v>90.191141301742135</v>
      </c>
      <c r="S22" s="297">
        <v>84.903240022819986</v>
      </c>
      <c r="T22" s="297">
        <v>82.451195437703291</v>
      </c>
      <c r="U22" s="297">
        <v>85.762144476896424</v>
      </c>
      <c r="V22" s="297">
        <v>88.903874230096804</v>
      </c>
      <c r="W22" s="297">
        <v>79.411901667555199</v>
      </c>
      <c r="DA22" s="122" t="s">
        <v>1460</v>
      </c>
    </row>
    <row r="23" spans="1:105" ht="12" customHeight="1" x14ac:dyDescent="0.25">
      <c r="A23" s="18" t="s">
        <v>162</v>
      </c>
      <c r="B23" s="297">
        <v>250.1317362143381</v>
      </c>
      <c r="C23" s="297">
        <v>237.89887542685219</v>
      </c>
      <c r="D23" s="297">
        <v>230.24856968012531</v>
      </c>
      <c r="E23" s="297">
        <v>245.22852478645959</v>
      </c>
      <c r="F23" s="297">
        <v>234.3932299330246</v>
      </c>
      <c r="G23" s="297">
        <v>216.38180800964469</v>
      </c>
      <c r="H23" s="297">
        <v>227.2014948526126</v>
      </c>
      <c r="I23" s="297">
        <v>203.47098495160321</v>
      </c>
      <c r="J23" s="297">
        <v>210.16995054438081</v>
      </c>
      <c r="K23" s="297">
        <v>171.83138129698219</v>
      </c>
      <c r="L23" s="297">
        <v>182.2084384831839</v>
      </c>
      <c r="M23" s="297">
        <v>173.46720390351581</v>
      </c>
      <c r="N23" s="297">
        <v>174.10737136675209</v>
      </c>
      <c r="O23" s="297">
        <v>197.97541093086821</v>
      </c>
      <c r="P23" s="297">
        <v>186.60476960146801</v>
      </c>
      <c r="Q23" s="297">
        <v>184.34495237798779</v>
      </c>
      <c r="R23" s="297">
        <v>166.73229386493799</v>
      </c>
      <c r="S23" s="297">
        <v>214.11677207057031</v>
      </c>
      <c r="T23" s="297">
        <v>231.7621191674412</v>
      </c>
      <c r="U23" s="297">
        <v>241.48526760575061</v>
      </c>
      <c r="V23" s="297">
        <v>242.00589406175919</v>
      </c>
      <c r="W23" s="297">
        <v>245.21957464644069</v>
      </c>
      <c r="DA23" s="122" t="s">
        <v>1461</v>
      </c>
    </row>
    <row r="24" spans="1:105" ht="12" customHeight="1" x14ac:dyDescent="0.25">
      <c r="A24" s="18" t="s">
        <v>73</v>
      </c>
      <c r="B24" s="297">
        <v>0</v>
      </c>
      <c r="C24" s="297">
        <v>0</v>
      </c>
      <c r="D24" s="297">
        <v>0</v>
      </c>
      <c r="E24" s="297">
        <v>0</v>
      </c>
      <c r="F24" s="297">
        <v>0</v>
      </c>
      <c r="G24" s="297">
        <v>44.945702132425133</v>
      </c>
      <c r="H24" s="297">
        <v>44.302266908997943</v>
      </c>
      <c r="I24" s="297">
        <v>38.839176343585663</v>
      </c>
      <c r="J24" s="297">
        <v>39.895824328832447</v>
      </c>
      <c r="K24" s="297">
        <v>36.275705431448742</v>
      </c>
      <c r="L24" s="297">
        <v>27.771554178034069</v>
      </c>
      <c r="M24" s="297">
        <v>83.773165099230326</v>
      </c>
      <c r="N24" s="297">
        <v>82.504956061375395</v>
      </c>
      <c r="O24" s="297">
        <v>92.94759055103772</v>
      </c>
      <c r="P24" s="297">
        <v>91.542082173803806</v>
      </c>
      <c r="Q24" s="297">
        <v>98.433323116161986</v>
      </c>
      <c r="R24" s="297">
        <v>91.813525120420735</v>
      </c>
      <c r="S24" s="297">
        <v>85.006429408792144</v>
      </c>
      <c r="T24" s="297">
        <v>95.501340077903379</v>
      </c>
      <c r="U24" s="297">
        <v>103.1401016693972</v>
      </c>
      <c r="V24" s="297">
        <v>83.720401963515727</v>
      </c>
      <c r="W24" s="297">
        <v>92.825804092443192</v>
      </c>
      <c r="DA24" s="122" t="s">
        <v>1462</v>
      </c>
    </row>
    <row r="25" spans="1:105" ht="12" customHeight="1" x14ac:dyDescent="0.25">
      <c r="A25" s="57" t="s">
        <v>1463</v>
      </c>
      <c r="B25" s="263">
        <v>724.73469341301325</v>
      </c>
      <c r="C25" s="263">
        <v>756.8458698480747</v>
      </c>
      <c r="D25" s="263">
        <v>745.20660364908645</v>
      </c>
      <c r="E25" s="263">
        <v>754.29278323377616</v>
      </c>
      <c r="F25" s="263">
        <v>761.07194591018288</v>
      </c>
      <c r="G25" s="263">
        <v>775.82019637964606</v>
      </c>
      <c r="H25" s="263">
        <v>817.03672540820673</v>
      </c>
      <c r="I25" s="263">
        <v>750.77264920060611</v>
      </c>
      <c r="J25" s="263">
        <v>718.46900171353377</v>
      </c>
      <c r="K25" s="263">
        <v>622.80403789397781</v>
      </c>
      <c r="L25" s="263">
        <v>609.47530355803951</v>
      </c>
      <c r="M25" s="263">
        <v>716.10770016278911</v>
      </c>
      <c r="N25" s="263">
        <v>696.86041003543312</v>
      </c>
      <c r="O25" s="263">
        <v>723.01877839589361</v>
      </c>
      <c r="P25" s="263">
        <v>681.82068783667637</v>
      </c>
      <c r="Q25" s="263">
        <v>689.78950843200175</v>
      </c>
      <c r="R25" s="263">
        <v>619.78375103088968</v>
      </c>
      <c r="S25" s="263">
        <v>673.02892228206406</v>
      </c>
      <c r="T25" s="263">
        <v>711.98640021482481</v>
      </c>
      <c r="U25" s="263">
        <v>743.43212326202058</v>
      </c>
      <c r="V25" s="263">
        <v>703.54444789199704</v>
      </c>
      <c r="W25" s="263">
        <v>714.41119379544477</v>
      </c>
      <c r="DA25" s="70" t="s">
        <v>1464</v>
      </c>
    </row>
    <row r="26" spans="1:105" ht="12" customHeight="1" x14ac:dyDescent="0.25">
      <c r="A26" s="18" t="s">
        <v>30</v>
      </c>
      <c r="B26" s="232">
        <v>36.238320213443011</v>
      </c>
      <c r="C26" s="232">
        <v>28.827273355560379</v>
      </c>
      <c r="D26" s="232">
        <v>37.381883287698898</v>
      </c>
      <c r="E26" s="232">
        <v>42.607604194539597</v>
      </c>
      <c r="F26" s="232">
        <v>39.390087504476057</v>
      </c>
      <c r="G26" s="232">
        <v>46.673320726011191</v>
      </c>
      <c r="H26" s="232">
        <v>52.588189354987321</v>
      </c>
      <c r="I26" s="232">
        <v>75.931861515419527</v>
      </c>
      <c r="J26" s="232">
        <v>66.691115057052045</v>
      </c>
      <c r="K26" s="232">
        <v>76.366358363009709</v>
      </c>
      <c r="L26" s="232">
        <v>77.156849256742234</v>
      </c>
      <c r="M26" s="232">
        <v>90.523483661407354</v>
      </c>
      <c r="N26" s="232">
        <v>96.351149317863658</v>
      </c>
      <c r="O26" s="232">
        <v>54.636859533130263</v>
      </c>
      <c r="P26" s="232">
        <v>47.976070094417558</v>
      </c>
      <c r="Q26" s="232">
        <v>53.240859673701372</v>
      </c>
      <c r="R26" s="232">
        <v>46.761493244503278</v>
      </c>
      <c r="S26" s="232">
        <v>46.495710103076647</v>
      </c>
      <c r="T26" s="232">
        <v>55.612441562759678</v>
      </c>
      <c r="U26" s="232">
        <v>54.052421945199079</v>
      </c>
      <c r="V26" s="232">
        <v>45.057012916408389</v>
      </c>
      <c r="W26" s="232">
        <v>52.478644286351063</v>
      </c>
      <c r="DA26" s="71" t="s">
        <v>1465</v>
      </c>
    </row>
    <row r="27" spans="1:105" ht="12" customHeight="1" x14ac:dyDescent="0.25">
      <c r="A27" s="18" t="s">
        <v>33</v>
      </c>
      <c r="B27" s="297">
        <v>17.552825932211121</v>
      </c>
      <c r="C27" s="297">
        <v>12.73096707626117</v>
      </c>
      <c r="D27" s="297">
        <v>8.2624505118433582</v>
      </c>
      <c r="E27" s="297">
        <v>7.5673737179491214</v>
      </c>
      <c r="F27" s="297">
        <v>7.2545962000732507</v>
      </c>
      <c r="G27" s="297">
        <v>8.672503983703626</v>
      </c>
      <c r="H27" s="297">
        <v>10.45382067930433</v>
      </c>
      <c r="I27" s="297">
        <v>7.187869069545469</v>
      </c>
      <c r="J27" s="297">
        <v>5.4781943199830723</v>
      </c>
      <c r="K27" s="297">
        <v>5.0593224465112661</v>
      </c>
      <c r="L27" s="297">
        <v>4.9163829063001376</v>
      </c>
      <c r="M27" s="297">
        <v>4.5339142767038094</v>
      </c>
      <c r="N27" s="297">
        <v>4.567643535366078</v>
      </c>
      <c r="O27" s="297">
        <v>4.0538241589444111</v>
      </c>
      <c r="P27" s="297">
        <v>2.8560702714075732</v>
      </c>
      <c r="Q27" s="297">
        <v>7.4717073903718463</v>
      </c>
      <c r="R27" s="297">
        <v>6.7111412762680223</v>
      </c>
      <c r="S27" s="297">
        <v>8.2266702419856994</v>
      </c>
      <c r="T27" s="297">
        <v>7.9113928322841689</v>
      </c>
      <c r="U27" s="297">
        <v>8.8028749641067776</v>
      </c>
      <c r="V27" s="297">
        <v>9.1714182026853734</v>
      </c>
      <c r="W27" s="297">
        <v>9.1579905428257788</v>
      </c>
      <c r="DA27" s="122" t="s">
        <v>1466</v>
      </c>
    </row>
    <row r="28" spans="1:105" ht="12" customHeight="1" x14ac:dyDescent="0.25">
      <c r="A28" s="18" t="s">
        <v>160</v>
      </c>
      <c r="B28" s="297">
        <v>16.966256738175861</v>
      </c>
      <c r="C28" s="297">
        <v>25.293010959376272</v>
      </c>
      <c r="D28" s="297">
        <v>18.775038626116409</v>
      </c>
      <c r="E28" s="297">
        <v>7.7115043133119334</v>
      </c>
      <c r="F28" s="297">
        <v>7.2430647655236866</v>
      </c>
      <c r="G28" s="297">
        <v>6.9821965378275719</v>
      </c>
      <c r="H28" s="297">
        <v>8.1588849549039697</v>
      </c>
      <c r="I28" s="297">
        <v>7.9894902522821187</v>
      </c>
      <c r="J28" s="297">
        <v>8.8990791048524045</v>
      </c>
      <c r="K28" s="297">
        <v>7.3527243979203476</v>
      </c>
      <c r="L28" s="297">
        <v>6.7730321272512128</v>
      </c>
      <c r="M28" s="297">
        <v>10.75595607616194</v>
      </c>
      <c r="N28" s="297">
        <v>10.408686769283429</v>
      </c>
      <c r="O28" s="297">
        <v>10.593083273614729</v>
      </c>
      <c r="P28" s="297">
        <v>9.9226275914228612</v>
      </c>
      <c r="Q28" s="297">
        <v>9.5825211531239081</v>
      </c>
      <c r="R28" s="297">
        <v>8.8122371600052443</v>
      </c>
      <c r="S28" s="297">
        <v>11.959970807263259</v>
      </c>
      <c r="T28" s="297">
        <v>12.39116768952193</v>
      </c>
      <c r="U28" s="297">
        <v>13.48686722177094</v>
      </c>
      <c r="V28" s="297">
        <v>12.53885981849499</v>
      </c>
      <c r="W28" s="297">
        <v>11.62075896242105</v>
      </c>
      <c r="DA28" s="122" t="s">
        <v>1467</v>
      </c>
    </row>
    <row r="29" spans="1:105" ht="12" customHeight="1" x14ac:dyDescent="0.25">
      <c r="A29" s="18" t="s">
        <v>70</v>
      </c>
      <c r="B29" s="297">
        <v>118.19993751534111</v>
      </c>
      <c r="C29" s="297">
        <v>103.3010985831812</v>
      </c>
      <c r="D29" s="297">
        <v>94.565673231291441</v>
      </c>
      <c r="E29" s="297">
        <v>90.298937151172524</v>
      </c>
      <c r="F29" s="297">
        <v>92.030010894516934</v>
      </c>
      <c r="G29" s="297">
        <v>90.13006650663992</v>
      </c>
      <c r="H29" s="297">
        <v>99.028416855386283</v>
      </c>
      <c r="I29" s="297">
        <v>92.999451652054034</v>
      </c>
      <c r="J29" s="297">
        <v>82.81630441866686</v>
      </c>
      <c r="K29" s="297">
        <v>71.125510923985502</v>
      </c>
      <c r="L29" s="297">
        <v>55.043426523773732</v>
      </c>
      <c r="M29" s="297">
        <v>54.300829298771042</v>
      </c>
      <c r="N29" s="297">
        <v>40.441821718086253</v>
      </c>
      <c r="O29" s="297">
        <v>30.798681003861692</v>
      </c>
      <c r="P29" s="297">
        <v>21.820201890574619</v>
      </c>
      <c r="Q29" s="297">
        <v>28.473488735895689</v>
      </c>
      <c r="R29" s="297">
        <v>27.84569447506048</v>
      </c>
      <c r="S29" s="297">
        <v>23.096583372741289</v>
      </c>
      <c r="T29" s="297">
        <v>13.80677907695909</v>
      </c>
      <c r="U29" s="297">
        <v>13.427906214159201</v>
      </c>
      <c r="V29" s="297">
        <v>7.0469728057400056</v>
      </c>
      <c r="W29" s="297">
        <v>7.129869949173461</v>
      </c>
      <c r="DA29" s="122" t="s">
        <v>1468</v>
      </c>
    </row>
    <row r="30" spans="1:105" ht="12" customHeight="1" x14ac:dyDescent="0.25">
      <c r="A30" s="18" t="s">
        <v>34</v>
      </c>
      <c r="B30" s="297">
        <v>155.88337614605391</v>
      </c>
      <c r="C30" s="297">
        <v>225.37851344509181</v>
      </c>
      <c r="D30" s="297">
        <v>236.52564923728059</v>
      </c>
      <c r="E30" s="297">
        <v>233.66026485006401</v>
      </c>
      <c r="F30" s="297">
        <v>259.16346894292849</v>
      </c>
      <c r="G30" s="297">
        <v>226.4642635325169</v>
      </c>
      <c r="H30" s="297">
        <v>234.4541258472683</v>
      </c>
      <c r="I30" s="297">
        <v>198.64921695676941</v>
      </c>
      <c r="J30" s="297">
        <v>174.79051242040279</v>
      </c>
      <c r="K30" s="297">
        <v>146.83215698463121</v>
      </c>
      <c r="L30" s="297">
        <v>146.67312414083071</v>
      </c>
      <c r="M30" s="297">
        <v>165.3031219785772</v>
      </c>
      <c r="N30" s="297">
        <v>155.35456804077239</v>
      </c>
      <c r="O30" s="297">
        <v>181.0895753205846</v>
      </c>
      <c r="P30" s="297">
        <v>176.8030672745212</v>
      </c>
      <c r="Q30" s="297">
        <v>161.54418744338059</v>
      </c>
      <c r="R30" s="297">
        <v>136.980104427866</v>
      </c>
      <c r="S30" s="297">
        <v>128.94896900883771</v>
      </c>
      <c r="T30" s="297">
        <v>125.2248635314787</v>
      </c>
      <c r="U30" s="297">
        <v>130.25345213339779</v>
      </c>
      <c r="V30" s="297">
        <v>135.02503461329729</v>
      </c>
      <c r="W30" s="297">
        <v>120.6088583228408</v>
      </c>
      <c r="DA30" s="122" t="s">
        <v>1469</v>
      </c>
    </row>
    <row r="31" spans="1:105" ht="12" customHeight="1" x14ac:dyDescent="0.25">
      <c r="A31" s="18" t="s">
        <v>162</v>
      </c>
      <c r="B31" s="297">
        <v>379.89397686778818</v>
      </c>
      <c r="C31" s="297">
        <v>361.31500642860379</v>
      </c>
      <c r="D31" s="297">
        <v>349.69590875485568</v>
      </c>
      <c r="E31" s="297">
        <v>372.44709900673899</v>
      </c>
      <c r="F31" s="297">
        <v>355.99071760266452</v>
      </c>
      <c r="G31" s="297">
        <v>328.63540952751032</v>
      </c>
      <c r="H31" s="297">
        <v>345.06808586617763</v>
      </c>
      <c r="I31" s="297">
        <v>309.02676653647097</v>
      </c>
      <c r="J31" s="297">
        <v>319.20099200044831</v>
      </c>
      <c r="K31" s="297">
        <v>260.9733086234981</v>
      </c>
      <c r="L31" s="297">
        <v>276.73372984119021</v>
      </c>
      <c r="M31" s="297">
        <v>263.45775607847338</v>
      </c>
      <c r="N31" s="297">
        <v>264.43002679929782</v>
      </c>
      <c r="O31" s="297">
        <v>300.68022282512311</v>
      </c>
      <c r="P31" s="297">
        <v>283.4107702576905</v>
      </c>
      <c r="Q31" s="297">
        <v>279.97861500616108</v>
      </c>
      <c r="R31" s="297">
        <v>253.22893906738591</v>
      </c>
      <c r="S31" s="297">
        <v>325.19532821809139</v>
      </c>
      <c r="T31" s="297">
        <v>351.9946507802577</v>
      </c>
      <c r="U31" s="297">
        <v>366.76193134932532</v>
      </c>
      <c r="V31" s="297">
        <v>367.55264610559362</v>
      </c>
      <c r="W31" s="297">
        <v>372.4335057524932</v>
      </c>
      <c r="DA31" s="122" t="s">
        <v>1470</v>
      </c>
    </row>
    <row r="32" spans="1:105" ht="12" customHeight="1" x14ac:dyDescent="0.25">
      <c r="A32" s="18" t="s">
        <v>73</v>
      </c>
      <c r="B32" s="297">
        <v>0</v>
      </c>
      <c r="C32" s="297">
        <v>0</v>
      </c>
      <c r="D32" s="297">
        <v>0</v>
      </c>
      <c r="E32" s="297">
        <v>0</v>
      </c>
      <c r="F32" s="297">
        <v>0</v>
      </c>
      <c r="G32" s="297">
        <v>68.262435565436505</v>
      </c>
      <c r="H32" s="297">
        <v>67.285201850178879</v>
      </c>
      <c r="I32" s="297">
        <v>58.987993218064503</v>
      </c>
      <c r="J32" s="297">
        <v>60.592804392128272</v>
      </c>
      <c r="K32" s="297">
        <v>55.094656154421777</v>
      </c>
      <c r="L32" s="297">
        <v>42.178758761951293</v>
      </c>
      <c r="M32" s="297">
        <v>127.2326387926944</v>
      </c>
      <c r="N32" s="297">
        <v>125.30651385476359</v>
      </c>
      <c r="O32" s="297">
        <v>141.16653228063481</v>
      </c>
      <c r="P32" s="297">
        <v>139.03188045664211</v>
      </c>
      <c r="Q32" s="297">
        <v>149.49812902936731</v>
      </c>
      <c r="R32" s="297">
        <v>139.4441413798009</v>
      </c>
      <c r="S32" s="297">
        <v>129.1056905300681</v>
      </c>
      <c r="T32" s="297">
        <v>145.04510474156339</v>
      </c>
      <c r="U32" s="297">
        <v>156.64666943406141</v>
      </c>
      <c r="V32" s="297">
        <v>127.1525034297773</v>
      </c>
      <c r="W32" s="297">
        <v>140.98156597933951</v>
      </c>
      <c r="DA32" s="122" t="s">
        <v>1471</v>
      </c>
    </row>
    <row r="33" spans="1:105" ht="12" customHeight="1" x14ac:dyDescent="0.25">
      <c r="A33" s="57" t="s">
        <v>1472</v>
      </c>
      <c r="B33" s="263">
        <f t="shared" ref="B33:W33" si="0">B34+B35</f>
        <v>99.189492686190079</v>
      </c>
      <c r="C33" s="263">
        <f t="shared" si="0"/>
        <v>94.088671621780691</v>
      </c>
      <c r="D33" s="263">
        <f t="shared" si="0"/>
        <v>90.721794520754543</v>
      </c>
      <c r="E33" s="263">
        <f t="shared" si="0"/>
        <v>94.917192384003613</v>
      </c>
      <c r="F33" s="263">
        <f t="shared" si="0"/>
        <v>101.04693872695691</v>
      </c>
      <c r="G33" s="263">
        <f t="shared" si="0"/>
        <v>101.16425523267844</v>
      </c>
      <c r="H33" s="263">
        <f t="shared" si="0"/>
        <v>107.8344849328609</v>
      </c>
      <c r="I33" s="263">
        <f t="shared" si="0"/>
        <v>101.94256688097964</v>
      </c>
      <c r="J33" s="263">
        <f t="shared" si="0"/>
        <v>107.03015306888079</v>
      </c>
      <c r="K33" s="263">
        <f t="shared" si="0"/>
        <v>93.128804981735669</v>
      </c>
      <c r="L33" s="263">
        <f t="shared" si="0"/>
        <v>93.364744055922912</v>
      </c>
      <c r="M33" s="263">
        <f t="shared" si="0"/>
        <v>99.494641973070657</v>
      </c>
      <c r="N33" s="263">
        <f t="shared" si="0"/>
        <v>95.680745964813809</v>
      </c>
      <c r="O33" s="263">
        <f t="shared" si="0"/>
        <v>100.05834052108786</v>
      </c>
      <c r="P33" s="263">
        <f t="shared" si="0"/>
        <v>94.731135412252684</v>
      </c>
      <c r="Q33" s="263">
        <f t="shared" si="0"/>
        <v>99.841971921800521</v>
      </c>
      <c r="R33" s="263">
        <f t="shared" si="0"/>
        <v>88.988951820447539</v>
      </c>
      <c r="S33" s="263">
        <f t="shared" si="0"/>
        <v>105.04819714396479</v>
      </c>
      <c r="T33" s="263">
        <f t="shared" si="0"/>
        <v>106.28300027733719</v>
      </c>
      <c r="U33" s="263">
        <f t="shared" si="0"/>
        <v>110.62950203680241</v>
      </c>
      <c r="V33" s="263">
        <f t="shared" si="0"/>
        <v>102.74596827831712</v>
      </c>
      <c r="W33" s="263">
        <f t="shared" si="0"/>
        <v>103.016809087642</v>
      </c>
      <c r="DA33" s="70"/>
    </row>
    <row r="34" spans="1:105" ht="12" customHeight="1" x14ac:dyDescent="0.25">
      <c r="A34" s="60" t="s">
        <v>1473</v>
      </c>
      <c r="B34" s="264">
        <v>65.81521835920266</v>
      </c>
      <c r="C34" s="264">
        <v>59.235666911045413</v>
      </c>
      <c r="D34" s="264">
        <v>56.404781900118472</v>
      </c>
      <c r="E34" s="264">
        <v>60.181758163298113</v>
      </c>
      <c r="F34" s="264">
        <v>65.999321804186749</v>
      </c>
      <c r="G34" s="264">
        <v>65.437476457323299</v>
      </c>
      <c r="H34" s="264">
        <v>70.209671250238642</v>
      </c>
      <c r="I34" s="264">
        <v>67.369236006448318</v>
      </c>
      <c r="J34" s="264">
        <v>73.944415934230562</v>
      </c>
      <c r="K34" s="264">
        <v>64.448471334752753</v>
      </c>
      <c r="L34" s="264">
        <v>65.298203070174793</v>
      </c>
      <c r="M34" s="264">
        <v>63.987317108373873</v>
      </c>
      <c r="N34" s="264">
        <v>63.477759398254328</v>
      </c>
      <c r="O34" s="264">
        <v>66.177706920014856</v>
      </c>
      <c r="P34" s="264">
        <v>61.54611501906458</v>
      </c>
      <c r="Q34" s="264">
        <v>65.174402202426819</v>
      </c>
      <c r="R34" s="264">
        <v>57.589351506232752</v>
      </c>
      <c r="S34" s="264">
        <v>70.823470082707985</v>
      </c>
      <c r="T34" s="264">
        <v>69.249926355874436</v>
      </c>
      <c r="U34" s="264">
        <v>74.107778137110145</v>
      </c>
      <c r="V34" s="264">
        <v>67.08821243107613</v>
      </c>
      <c r="W34" s="264">
        <v>66.970526425524142</v>
      </c>
      <c r="DA34" s="72" t="s">
        <v>1474</v>
      </c>
    </row>
    <row r="35" spans="1:105" ht="12" customHeight="1" x14ac:dyDescent="0.25">
      <c r="A35" s="60" t="s">
        <v>1475</v>
      </c>
      <c r="B35" s="264">
        <v>33.374274326987418</v>
      </c>
      <c r="C35" s="264">
        <v>34.853004710735277</v>
      </c>
      <c r="D35" s="264">
        <v>34.317012620636078</v>
      </c>
      <c r="E35" s="264">
        <v>34.735434220705507</v>
      </c>
      <c r="F35" s="264">
        <v>35.047616922770167</v>
      </c>
      <c r="G35" s="264">
        <v>35.726778775355143</v>
      </c>
      <c r="H35" s="264">
        <v>37.624813682622253</v>
      </c>
      <c r="I35" s="264">
        <v>34.573330874531322</v>
      </c>
      <c r="J35" s="264">
        <v>33.085737134650223</v>
      </c>
      <c r="K35" s="264">
        <v>28.680333646982909</v>
      </c>
      <c r="L35" s="264">
        <v>28.066540985748119</v>
      </c>
      <c r="M35" s="264">
        <v>35.507324864696791</v>
      </c>
      <c r="N35" s="264">
        <v>32.202986566559481</v>
      </c>
      <c r="O35" s="264">
        <v>33.880633601073001</v>
      </c>
      <c r="P35" s="264">
        <v>33.185020393188111</v>
      </c>
      <c r="Q35" s="264">
        <v>34.667569719373702</v>
      </c>
      <c r="R35" s="264">
        <v>31.399600314214791</v>
      </c>
      <c r="S35" s="264">
        <v>34.2247270612568</v>
      </c>
      <c r="T35" s="264">
        <v>37.033073921462758</v>
      </c>
      <c r="U35" s="264">
        <v>36.521723899692262</v>
      </c>
      <c r="V35" s="264">
        <v>35.657755847240992</v>
      </c>
      <c r="W35" s="264">
        <v>36.046282662117868</v>
      </c>
      <c r="DA35" s="72" t="s">
        <v>1476</v>
      </c>
    </row>
    <row r="36" spans="1:105" ht="12" customHeight="1" x14ac:dyDescent="0.25">
      <c r="A36" s="64" t="s">
        <v>30</v>
      </c>
      <c r="B36" s="231">
        <v>1.668786731123729</v>
      </c>
      <c r="C36" s="231">
        <v>1.3275055517719629</v>
      </c>
      <c r="D36" s="231">
        <v>1.7214481920656559</v>
      </c>
      <c r="E36" s="231">
        <v>1.9620943825768979</v>
      </c>
      <c r="F36" s="231">
        <v>1.813926665974092</v>
      </c>
      <c r="G36" s="231">
        <v>2.1493219847468601</v>
      </c>
      <c r="H36" s="231">
        <v>2.4217036576896849</v>
      </c>
      <c r="I36" s="231">
        <v>3.4966875456730091</v>
      </c>
      <c r="J36" s="231">
        <v>3.071148089523446</v>
      </c>
      <c r="K36" s="231">
        <v>3.5166962704070159</v>
      </c>
      <c r="L36" s="231">
        <v>3.553098639688073</v>
      </c>
      <c r="M36" s="231">
        <v>3.8563892310730559</v>
      </c>
      <c r="N36" s="231">
        <v>4.4206985614981864</v>
      </c>
      <c r="O36" s="231">
        <v>2.4702647941023979</v>
      </c>
      <c r="P36" s="231">
        <v>2.0841655093966311</v>
      </c>
      <c r="Q36" s="231">
        <v>2.2360734717237571</v>
      </c>
      <c r="R36" s="231">
        <v>1.947212001431333</v>
      </c>
      <c r="S36" s="231">
        <v>1.9288422359988471</v>
      </c>
      <c r="T36" s="231">
        <v>2.252693351995176</v>
      </c>
      <c r="U36" s="231">
        <v>2.3252162315712881</v>
      </c>
      <c r="V36" s="231">
        <v>1.8755123235209239</v>
      </c>
      <c r="W36" s="231">
        <v>2.194737555080791</v>
      </c>
      <c r="DA36" s="73" t="s">
        <v>1477</v>
      </c>
    </row>
    <row r="37" spans="1:105" ht="12" customHeight="1" x14ac:dyDescent="0.25">
      <c r="A37" s="64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1478</v>
      </c>
    </row>
    <row r="38" spans="1:105" ht="12" customHeight="1" x14ac:dyDescent="0.25">
      <c r="A38" s="64" t="s">
        <v>33</v>
      </c>
      <c r="B38" s="231">
        <v>0.80831348795610714</v>
      </c>
      <c r="C38" s="231">
        <v>0.58626527957431396</v>
      </c>
      <c r="D38" s="231">
        <v>0.38048860155542602</v>
      </c>
      <c r="E38" s="231">
        <v>0.34848008339203618</v>
      </c>
      <c r="F38" s="231">
        <v>0.33407657438414801</v>
      </c>
      <c r="G38" s="231">
        <v>0.39937170068532962</v>
      </c>
      <c r="H38" s="231">
        <v>0.48140192857776049</v>
      </c>
      <c r="I38" s="231">
        <v>0.33100376777018642</v>
      </c>
      <c r="J38" s="231">
        <v>0.25227267538504239</v>
      </c>
      <c r="K38" s="231">
        <v>0.23298348592003559</v>
      </c>
      <c r="L38" s="231">
        <v>0.22640107242370669</v>
      </c>
      <c r="M38" s="231">
        <v>0.19314919713748371</v>
      </c>
      <c r="N38" s="231">
        <v>0.2095685972526915</v>
      </c>
      <c r="O38" s="231">
        <v>0.1832832118626789</v>
      </c>
      <c r="P38" s="231">
        <v>0.1240727541952913</v>
      </c>
      <c r="Q38" s="231">
        <v>0.31380572715180038</v>
      </c>
      <c r="R38" s="231">
        <v>0.2794610250814949</v>
      </c>
      <c r="S38" s="231">
        <v>0.34127770044159172</v>
      </c>
      <c r="T38" s="231">
        <v>0.32046681529341642</v>
      </c>
      <c r="U38" s="231">
        <v>0.3786803072725517</v>
      </c>
      <c r="V38" s="231">
        <v>0.38176316515284209</v>
      </c>
      <c r="W38" s="231">
        <v>0.383001238822818</v>
      </c>
      <c r="DA38" s="73" t="s">
        <v>1479</v>
      </c>
    </row>
    <row r="39" spans="1:105" ht="12" customHeight="1" x14ac:dyDescent="0.25">
      <c r="A39" s="64" t="s">
        <v>160</v>
      </c>
      <c r="B39" s="231">
        <v>0.78130178095295311</v>
      </c>
      <c r="C39" s="231">
        <v>1.16475158976923</v>
      </c>
      <c r="D39" s="231">
        <v>0.8645967901121353</v>
      </c>
      <c r="E39" s="231">
        <v>0.35511734537531092</v>
      </c>
      <c r="F39" s="231">
        <v>0.33354554797746611</v>
      </c>
      <c r="G39" s="231">
        <v>0.32153247909383847</v>
      </c>
      <c r="H39" s="231">
        <v>0.37571937311978332</v>
      </c>
      <c r="I39" s="231">
        <v>0.36791869057177867</v>
      </c>
      <c r="J39" s="231">
        <v>0.40980556057587642</v>
      </c>
      <c r="K39" s="231">
        <v>0.3385954106202595</v>
      </c>
      <c r="L39" s="231">
        <v>0.31190038823153471</v>
      </c>
      <c r="M39" s="231">
        <v>0.45821428323675328</v>
      </c>
      <c r="N39" s="231">
        <v>0.4775621977923355</v>
      </c>
      <c r="O39" s="231">
        <v>0.47893895980492962</v>
      </c>
      <c r="P39" s="231">
        <v>0.43105652772166603</v>
      </c>
      <c r="Q39" s="231">
        <v>0.40245821487582412</v>
      </c>
      <c r="R39" s="231">
        <v>0.36695350740191401</v>
      </c>
      <c r="S39" s="231">
        <v>0.49615108110449341</v>
      </c>
      <c r="T39" s="231">
        <v>0.50192907006506027</v>
      </c>
      <c r="U39" s="231">
        <v>0.58017534549890626</v>
      </c>
      <c r="V39" s="231">
        <v>0.52193398075717945</v>
      </c>
      <c r="W39" s="231">
        <v>0.48599799899938578</v>
      </c>
      <c r="DA39" s="73" t="s">
        <v>1480</v>
      </c>
    </row>
    <row r="40" spans="1:105" ht="12" customHeight="1" x14ac:dyDescent="0.25">
      <c r="A40" s="64" t="s">
        <v>70</v>
      </c>
      <c r="B40" s="231">
        <v>5.4431465416568274</v>
      </c>
      <c r="C40" s="231">
        <v>4.7570500401441818</v>
      </c>
      <c r="D40" s="231">
        <v>4.3547807894699329</v>
      </c>
      <c r="E40" s="231">
        <v>4.1582961700457686</v>
      </c>
      <c r="F40" s="231">
        <v>4.2380126932310302</v>
      </c>
      <c r="G40" s="231">
        <v>4.150519620547545</v>
      </c>
      <c r="H40" s="231">
        <v>4.5602916216617011</v>
      </c>
      <c r="I40" s="231">
        <v>4.2826557634191538</v>
      </c>
      <c r="J40" s="231">
        <v>3.81371843729409</v>
      </c>
      <c r="K40" s="231">
        <v>3.2753534980441019</v>
      </c>
      <c r="L40" s="231">
        <v>2.5347681481213522</v>
      </c>
      <c r="M40" s="231">
        <v>2.3132686113735161</v>
      </c>
      <c r="N40" s="231">
        <v>1.855516040641185</v>
      </c>
      <c r="O40" s="231">
        <v>1.392482987469229</v>
      </c>
      <c r="P40" s="231">
        <v>0.94790824048129751</v>
      </c>
      <c r="Q40" s="231">
        <v>1.1958637257168689</v>
      </c>
      <c r="R40" s="231">
        <v>1.1595324851265649</v>
      </c>
      <c r="S40" s="231">
        <v>0.95814571748339017</v>
      </c>
      <c r="T40" s="231">
        <v>0.55927124515891169</v>
      </c>
      <c r="U40" s="231">
        <v>0.57763897271495235</v>
      </c>
      <c r="V40" s="231">
        <v>0.29333245781743977</v>
      </c>
      <c r="W40" s="231">
        <v>0.29818211870924483</v>
      </c>
      <c r="DA40" s="73" t="s">
        <v>1481</v>
      </c>
    </row>
    <row r="41" spans="1:105" ht="12" customHeight="1" x14ac:dyDescent="0.25">
      <c r="A41" s="64" t="s">
        <v>34</v>
      </c>
      <c r="B41" s="231">
        <v>7.1784814578354412</v>
      </c>
      <c r="C41" s="231">
        <v>10.37875570672943</v>
      </c>
      <c r="D41" s="231">
        <v>10.89208502747257</v>
      </c>
      <c r="E41" s="231">
        <v>10.760133120850179</v>
      </c>
      <c r="F41" s="231">
        <v>11.93456417451489</v>
      </c>
      <c r="G41" s="231">
        <v>10.428754860347469</v>
      </c>
      <c r="H41" s="231">
        <v>10.796690684520041</v>
      </c>
      <c r="I41" s="231">
        <v>9.1478626893583428</v>
      </c>
      <c r="J41" s="231">
        <v>8.0491613887025757</v>
      </c>
      <c r="K41" s="231">
        <v>6.7616697969165704</v>
      </c>
      <c r="L41" s="231">
        <v>6.7543462814229169</v>
      </c>
      <c r="M41" s="231">
        <v>7.0420752016718193</v>
      </c>
      <c r="N41" s="231">
        <v>7.1278414458174497</v>
      </c>
      <c r="O41" s="231">
        <v>8.1874984454796653</v>
      </c>
      <c r="P41" s="231">
        <v>7.6806385776055066</v>
      </c>
      <c r="Q41" s="231">
        <v>6.7847265101871068</v>
      </c>
      <c r="R41" s="231">
        <v>5.7040373348345019</v>
      </c>
      <c r="S41" s="231">
        <v>5.3493584066435087</v>
      </c>
      <c r="T41" s="231">
        <v>5.0724839560140103</v>
      </c>
      <c r="U41" s="231">
        <v>5.6032168443040717</v>
      </c>
      <c r="V41" s="231">
        <v>5.620459502517436</v>
      </c>
      <c r="W41" s="231">
        <v>5.0440478109950506</v>
      </c>
      <c r="DA41" s="73" t="s">
        <v>1482</v>
      </c>
    </row>
    <row r="42" spans="1:105" ht="12" customHeight="1" x14ac:dyDescent="0.25">
      <c r="A42" s="64" t="s">
        <v>162</v>
      </c>
      <c r="B42" s="231">
        <v>17.494244327462361</v>
      </c>
      <c r="C42" s="231">
        <v>16.638676542746168</v>
      </c>
      <c r="D42" s="231">
        <v>16.103613219960351</v>
      </c>
      <c r="E42" s="231">
        <v>17.15131311846531</v>
      </c>
      <c r="F42" s="231">
        <v>16.393491266688539</v>
      </c>
      <c r="G42" s="231">
        <v>15.133770206972191</v>
      </c>
      <c r="H42" s="231">
        <v>15.89050043258143</v>
      </c>
      <c r="I42" s="231">
        <v>14.230785657852561</v>
      </c>
      <c r="J42" s="231">
        <v>14.69931213352093</v>
      </c>
      <c r="K42" s="231">
        <v>12.017907895377411</v>
      </c>
      <c r="L42" s="231">
        <v>12.74368054847209</v>
      </c>
      <c r="M42" s="231">
        <v>11.223558929569171</v>
      </c>
      <c r="N42" s="231">
        <v>12.13234556478565</v>
      </c>
      <c r="O42" s="231">
        <v>13.594481364313729</v>
      </c>
      <c r="P42" s="231">
        <v>12.311866128262579</v>
      </c>
      <c r="Q42" s="231">
        <v>11.758877627110859</v>
      </c>
      <c r="R42" s="231">
        <v>10.54479647780922</v>
      </c>
      <c r="S42" s="231">
        <v>13.49050229851327</v>
      </c>
      <c r="T42" s="231">
        <v>14.25824846865798</v>
      </c>
      <c r="U42" s="231">
        <v>15.77729110381947</v>
      </c>
      <c r="V42" s="231">
        <v>15.29949441150649</v>
      </c>
      <c r="W42" s="231">
        <v>15.57574157947497</v>
      </c>
      <c r="DA42" s="73" t="s">
        <v>1483</v>
      </c>
    </row>
    <row r="43" spans="1:105" ht="12" customHeight="1" x14ac:dyDescent="0.25">
      <c r="A43" s="64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1484</v>
      </c>
    </row>
    <row r="44" spans="1:105" ht="12" customHeight="1" x14ac:dyDescent="0.25">
      <c r="A44" s="64" t="s">
        <v>73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3.1435079229619141</v>
      </c>
      <c r="H44" s="231">
        <v>3.098505984471847</v>
      </c>
      <c r="I44" s="231">
        <v>2.7164167598862861</v>
      </c>
      <c r="J44" s="231">
        <v>2.7903188496482509</v>
      </c>
      <c r="K44" s="231">
        <v>2.5371272896975161</v>
      </c>
      <c r="L44" s="231">
        <v>1.9423459073884459</v>
      </c>
      <c r="M44" s="231">
        <v>5.4202352609009932</v>
      </c>
      <c r="N44" s="231">
        <v>5.7492030916688206</v>
      </c>
      <c r="O44" s="231">
        <v>6.3824809437833521</v>
      </c>
      <c r="P44" s="231">
        <v>6.0397912831131562</v>
      </c>
      <c r="Q44" s="231">
        <v>6.2788017031217702</v>
      </c>
      <c r="R44" s="231">
        <v>5.8066431754925478</v>
      </c>
      <c r="S44" s="231">
        <v>5.3558598900872241</v>
      </c>
      <c r="T44" s="231">
        <v>5.8753425314374903</v>
      </c>
      <c r="U44" s="231">
        <v>6.7385949654382324</v>
      </c>
      <c r="V44" s="231">
        <v>5.2927629177618689</v>
      </c>
      <c r="W44" s="231">
        <v>5.8960657546832227</v>
      </c>
      <c r="DA44" s="73" t="s">
        <v>1485</v>
      </c>
    </row>
    <row r="45" spans="1:105" ht="12" customHeight="1" x14ac:dyDescent="0.25">
      <c r="A45" s="146" t="s">
        <v>79</v>
      </c>
      <c r="B45" s="327">
        <v>0</v>
      </c>
      <c r="C45" s="327">
        <v>0</v>
      </c>
      <c r="D45" s="327">
        <v>0</v>
      </c>
      <c r="E45" s="327">
        <v>0</v>
      </c>
      <c r="F45" s="327">
        <v>0</v>
      </c>
      <c r="G45" s="327">
        <v>0</v>
      </c>
      <c r="H45" s="327">
        <v>0</v>
      </c>
      <c r="I45" s="327">
        <v>0</v>
      </c>
      <c r="J45" s="327">
        <v>0</v>
      </c>
      <c r="K45" s="327">
        <v>0</v>
      </c>
      <c r="L45" s="327">
        <v>0</v>
      </c>
      <c r="M45" s="327">
        <v>5.0004341497340068</v>
      </c>
      <c r="N45" s="327">
        <v>0.23025106710316481</v>
      </c>
      <c r="O45" s="327">
        <v>1.1912028942570221</v>
      </c>
      <c r="P45" s="327">
        <v>3.5655213724119719</v>
      </c>
      <c r="Q45" s="327">
        <v>5.6969627394857234</v>
      </c>
      <c r="R45" s="327">
        <v>5.5909643070372192</v>
      </c>
      <c r="S45" s="327">
        <v>6.3045897309844712</v>
      </c>
      <c r="T45" s="327">
        <v>8.1926384828407137</v>
      </c>
      <c r="U45" s="327">
        <v>4.5409101290727909</v>
      </c>
      <c r="V45" s="327">
        <v>6.3724970882068126</v>
      </c>
      <c r="W45" s="327">
        <v>6.1685086053523959</v>
      </c>
      <c r="DA45" s="148" t="s">
        <v>1486</v>
      </c>
    </row>
    <row r="46" spans="1:105" ht="12" hidden="1" customHeight="1" x14ac:dyDescent="0.25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DA46" s="94"/>
    </row>
    <row r="47" spans="1:105" ht="12" customHeight="1" x14ac:dyDescent="0.25">
      <c r="A47" s="201"/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DA47" s="173"/>
    </row>
    <row r="48" spans="1:105" ht="15" customHeight="1" x14ac:dyDescent="0.25">
      <c r="A48" s="34" t="s">
        <v>50</v>
      </c>
      <c r="B48" s="225">
        <v>1595.5719276190939</v>
      </c>
      <c r="C48" s="225">
        <v>2079.4432474019832</v>
      </c>
      <c r="D48" s="225">
        <v>2180.5856368026962</v>
      </c>
      <c r="E48" s="225">
        <v>2131.3554010963162</v>
      </c>
      <c r="F48" s="225">
        <v>2119.4605339446998</v>
      </c>
      <c r="G48" s="225">
        <v>2145.23165418289</v>
      </c>
      <c r="H48" s="225">
        <v>2073.1127039368521</v>
      </c>
      <c r="I48" s="225">
        <v>2060.5500431655919</v>
      </c>
      <c r="J48" s="225">
        <v>2271.7532126442152</v>
      </c>
      <c r="K48" s="225">
        <v>2022.1759095107991</v>
      </c>
      <c r="L48" s="225">
        <v>2066.11552624763</v>
      </c>
      <c r="M48" s="225">
        <v>2167.308269765168</v>
      </c>
      <c r="N48" s="225">
        <v>2120.9918714411519</v>
      </c>
      <c r="O48" s="225">
        <v>2045.3190896513979</v>
      </c>
      <c r="P48" s="225">
        <v>2020.8246031340941</v>
      </c>
      <c r="Q48" s="225">
        <v>1835.473012482405</v>
      </c>
      <c r="R48" s="225">
        <v>2143.6427569139441</v>
      </c>
      <c r="S48" s="225">
        <v>1725.138914484482</v>
      </c>
      <c r="T48" s="225">
        <v>1901.778195694598</v>
      </c>
      <c r="U48" s="225">
        <v>1900.5726532214981</v>
      </c>
      <c r="V48" s="225">
        <v>1821.033134616167</v>
      </c>
      <c r="W48" s="225">
        <v>2034.5071272063999</v>
      </c>
      <c r="DA48" s="89" t="s">
        <v>1487</v>
      </c>
    </row>
    <row r="49" spans="1:105" ht="12" customHeight="1" x14ac:dyDescent="0.25">
      <c r="A49" s="55" t="s">
        <v>92</v>
      </c>
      <c r="B49" s="261">
        <v>11.481017948164959</v>
      </c>
      <c r="C49" s="261">
        <v>14.96273833373194</v>
      </c>
      <c r="D49" s="261">
        <v>15.6905134768824</v>
      </c>
      <c r="E49" s="261">
        <v>15.336274843102469</v>
      </c>
      <c r="F49" s="261">
        <v>15.25068472905318</v>
      </c>
      <c r="G49" s="261">
        <v>15.43612211916847</v>
      </c>
      <c r="H49" s="261">
        <v>14.91718659025558</v>
      </c>
      <c r="I49" s="261">
        <v>14.826791333674</v>
      </c>
      <c r="J49" s="261">
        <v>16.346514348048871</v>
      </c>
      <c r="K49" s="261">
        <v>14.550668327490509</v>
      </c>
      <c r="L49" s="261">
        <v>14.866838046735859</v>
      </c>
      <c r="M49" s="261">
        <v>15.594975515463201</v>
      </c>
      <c r="N49" s="261">
        <v>15.261703544925391</v>
      </c>
      <c r="O49" s="261">
        <v>14.71719624263649</v>
      </c>
      <c r="P49" s="261">
        <v>14.540944934583051</v>
      </c>
      <c r="Q49" s="261">
        <v>13.207238254139961</v>
      </c>
      <c r="R49" s="261">
        <v>15.42468912906198</v>
      </c>
      <c r="S49" s="261">
        <v>12.413323710093669</v>
      </c>
      <c r="T49" s="261">
        <v>13.684340530344739</v>
      </c>
      <c r="U49" s="261">
        <v>13.67566598892707</v>
      </c>
      <c r="V49" s="261">
        <v>13.103335387661801</v>
      </c>
      <c r="W49" s="261">
        <v>14.639398223796141</v>
      </c>
      <c r="DA49" s="67" t="s">
        <v>1488</v>
      </c>
    </row>
    <row r="50" spans="1:105" ht="12" customHeight="1" x14ac:dyDescent="0.25">
      <c r="A50" s="202" t="s">
        <v>93</v>
      </c>
      <c r="B50" s="226">
        <v>12.85462993068893</v>
      </c>
      <c r="C50" s="226">
        <v>16.752910316684911</v>
      </c>
      <c r="D50" s="226">
        <v>17.567757935614779</v>
      </c>
      <c r="E50" s="226">
        <v>17.171137482188719</v>
      </c>
      <c r="F50" s="226">
        <v>17.075307195467079</v>
      </c>
      <c r="G50" s="226">
        <v>17.28293068634628</v>
      </c>
      <c r="H50" s="226">
        <v>16.70190867138394</v>
      </c>
      <c r="I50" s="226">
        <v>16.600698345253271</v>
      </c>
      <c r="J50" s="226">
        <v>18.302244064904588</v>
      </c>
      <c r="K50" s="226">
        <v>16.291539429566221</v>
      </c>
      <c r="L50" s="226">
        <v>16.645536327274979</v>
      </c>
      <c r="M50" s="226">
        <v>17.46078962113944</v>
      </c>
      <c r="N50" s="226">
        <v>17.087644324539699</v>
      </c>
      <c r="O50" s="226">
        <v>16.477991078017219</v>
      </c>
      <c r="P50" s="226">
        <v>16.280652710456451</v>
      </c>
      <c r="Q50" s="226">
        <v>14.78737869149859</v>
      </c>
      <c r="R50" s="226">
        <v>17.270129830404439</v>
      </c>
      <c r="S50" s="226">
        <v>13.89847862127983</v>
      </c>
      <c r="T50" s="226">
        <v>15.32156243961145</v>
      </c>
      <c r="U50" s="226">
        <v>15.311850058684429</v>
      </c>
      <c r="V50" s="226">
        <v>14.671044677969061</v>
      </c>
      <c r="W50" s="226">
        <v>16.390885148382001</v>
      </c>
      <c r="DA50" s="174" t="s">
        <v>1489</v>
      </c>
    </row>
    <row r="51" spans="1:105" ht="12" customHeight="1" x14ac:dyDescent="0.25">
      <c r="A51" s="202" t="s">
        <v>94</v>
      </c>
      <c r="B51" s="226">
        <v>19.408158021972781</v>
      </c>
      <c r="C51" s="226">
        <v>22.421925943798762</v>
      </c>
      <c r="D51" s="226">
        <v>22.885701362004021</v>
      </c>
      <c r="E51" s="226">
        <v>23.36820318669578</v>
      </c>
      <c r="F51" s="226">
        <v>24.938517246701529</v>
      </c>
      <c r="G51" s="226">
        <v>24.707717634519931</v>
      </c>
      <c r="H51" s="226">
        <v>24.235987544899579</v>
      </c>
      <c r="I51" s="226">
        <v>24.933876357311281</v>
      </c>
      <c r="J51" s="226">
        <v>30.69629308238088</v>
      </c>
      <c r="K51" s="226">
        <v>27.430405241085442</v>
      </c>
      <c r="L51" s="226">
        <v>28.808931145960969</v>
      </c>
      <c r="M51" s="226">
        <v>26.149318994178831</v>
      </c>
      <c r="N51" s="226">
        <v>26.032645173052899</v>
      </c>
      <c r="O51" s="226">
        <v>25.243052700810701</v>
      </c>
      <c r="P51" s="226">
        <v>24.666720077765412</v>
      </c>
      <c r="Q51" s="226">
        <v>23.215439247022982</v>
      </c>
      <c r="R51" s="226">
        <v>26.733603243133519</v>
      </c>
      <c r="S51" s="226">
        <v>23.714922055583319</v>
      </c>
      <c r="T51" s="226">
        <v>24.515309045504772</v>
      </c>
      <c r="U51" s="226">
        <v>25.0256067122065</v>
      </c>
      <c r="V51" s="226">
        <v>23.09604331470473</v>
      </c>
      <c r="W51" s="226">
        <v>25.445131875801049</v>
      </c>
      <c r="DA51" s="174" t="s">
        <v>1490</v>
      </c>
    </row>
    <row r="52" spans="1:105" ht="12" customHeight="1" x14ac:dyDescent="0.25">
      <c r="A52" s="202" t="s">
        <v>95</v>
      </c>
      <c r="B52" s="226">
        <v>9.4547826122739398</v>
      </c>
      <c r="C52" s="226">
        <v>12.32202918491082</v>
      </c>
      <c r="D52" s="226">
        <v>12.92136243220393</v>
      </c>
      <c r="E52" s="226">
        <v>12.62964184694054</v>
      </c>
      <c r="F52" s="226">
        <v>12.5591571629387</v>
      </c>
      <c r="G52" s="226">
        <v>12.711867507931039</v>
      </c>
      <c r="H52" s="226">
        <v>12.284516672159469</v>
      </c>
      <c r="I52" s="226">
        <v>12.21007488450455</v>
      </c>
      <c r="J52" s="226">
        <v>13.461588539187121</v>
      </c>
      <c r="K52" s="226">
        <v>11.98268363666404</v>
      </c>
      <c r="L52" s="226">
        <v>12.243053925914079</v>
      </c>
      <c r="M52" s="226">
        <v>12.84268555350584</v>
      </c>
      <c r="N52" s="226">
        <v>12.56823131552577</v>
      </c>
      <c r="O52" s="226">
        <v>12.119821758361001</v>
      </c>
      <c r="P52" s="226">
        <v>11.97467628343032</v>
      </c>
      <c r="Q52" s="226">
        <v>10.876349742259601</v>
      </c>
      <c r="R52" s="226">
        <v>12.70245227693383</v>
      </c>
      <c r="S52" s="226">
        <v>10.22254975165162</v>
      </c>
      <c r="T52" s="226">
        <v>11.269250295651579</v>
      </c>
      <c r="U52" s="226">
        <v>11.262106686632279</v>
      </c>
      <c r="V52" s="226">
        <v>10.790784244515541</v>
      </c>
      <c r="W52" s="226">
        <v>12.05575397629481</v>
      </c>
      <c r="DA52" s="174" t="s">
        <v>1491</v>
      </c>
    </row>
    <row r="53" spans="1:105" ht="12" customHeight="1" x14ac:dyDescent="0.25">
      <c r="A53" s="56" t="s">
        <v>96</v>
      </c>
      <c r="B53" s="262">
        <v>13.418822829366221</v>
      </c>
      <c r="C53" s="262">
        <v>16.81405925594979</v>
      </c>
      <c r="D53" s="262">
        <v>17.4859228003704</v>
      </c>
      <c r="E53" s="262">
        <v>17.279215505632141</v>
      </c>
      <c r="F53" s="262">
        <v>17.498996115376769</v>
      </c>
      <c r="G53" s="262">
        <v>17.577201678536479</v>
      </c>
      <c r="H53" s="262">
        <v>17.096492310104811</v>
      </c>
      <c r="I53" s="262">
        <v>17.29948881872426</v>
      </c>
      <c r="J53" s="262">
        <v>19.989612732772461</v>
      </c>
      <c r="K53" s="262">
        <v>17.932709622202559</v>
      </c>
      <c r="L53" s="262">
        <v>18.5030296541326</v>
      </c>
      <c r="M53" s="262">
        <v>18.116631484590869</v>
      </c>
      <c r="N53" s="262">
        <v>17.86199588401151</v>
      </c>
      <c r="O53" s="262">
        <v>17.052341259833451</v>
      </c>
      <c r="P53" s="262">
        <v>16.71167164865178</v>
      </c>
      <c r="Q53" s="262">
        <v>15.461846291259709</v>
      </c>
      <c r="R53" s="262">
        <v>17.961691451183889</v>
      </c>
      <c r="S53" s="262">
        <v>15.03569178471176</v>
      </c>
      <c r="T53" s="262">
        <v>16.06796586411517</v>
      </c>
      <c r="U53" s="262">
        <v>16.202447127521221</v>
      </c>
      <c r="V53" s="262">
        <v>15.25189734052784</v>
      </c>
      <c r="W53" s="262">
        <v>16.97965330913885</v>
      </c>
      <c r="DA53" s="68" t="s">
        <v>1492</v>
      </c>
    </row>
    <row r="54" spans="1:105" ht="12" customHeight="1" x14ac:dyDescent="0.25">
      <c r="A54" s="37" t="s">
        <v>160</v>
      </c>
      <c r="B54" s="228">
        <v>0.34776421235834171</v>
      </c>
      <c r="C54" s="228">
        <v>0.75565833902601243</v>
      </c>
      <c r="D54" s="228">
        <v>0.62075916220335525</v>
      </c>
      <c r="E54" s="228">
        <v>0.23547915248977269</v>
      </c>
      <c r="F54" s="228">
        <v>0.21130602647915411</v>
      </c>
      <c r="G54" s="228">
        <v>0.22038061233191961</v>
      </c>
      <c r="H54" s="228">
        <v>0.23322945822860661</v>
      </c>
      <c r="I54" s="228">
        <v>0.24139897145593159</v>
      </c>
      <c r="J54" s="228">
        <v>0.25825259923811122</v>
      </c>
      <c r="K54" s="228">
        <v>0.22628261872841091</v>
      </c>
      <c r="L54" s="228">
        <v>0.19911928417244801</v>
      </c>
      <c r="M54" s="228">
        <v>0.38029757230518529</v>
      </c>
      <c r="N54" s="228">
        <v>0.35918216790922131</v>
      </c>
      <c r="O54" s="228">
        <v>0.3203011695953713</v>
      </c>
      <c r="P54" s="228">
        <v>0.3155864063197435</v>
      </c>
      <c r="Q54" s="228">
        <v>0.26691121355995051</v>
      </c>
      <c r="R54" s="228">
        <v>0.32182818940102981</v>
      </c>
      <c r="S54" s="228">
        <v>0.26115715994930372</v>
      </c>
      <c r="T54" s="228">
        <v>0.30241219819815091</v>
      </c>
      <c r="U54" s="228">
        <v>0.31055359509353642</v>
      </c>
      <c r="V54" s="228">
        <v>0.29543965991753651</v>
      </c>
      <c r="W54" s="228">
        <v>0.30627330677581449</v>
      </c>
      <c r="DA54" s="69" t="s">
        <v>1493</v>
      </c>
    </row>
    <row r="55" spans="1:105" ht="12" customHeight="1" x14ac:dyDescent="0.25">
      <c r="A55" s="37" t="s">
        <v>162</v>
      </c>
      <c r="B55" s="228">
        <v>7.7868401783544332</v>
      </c>
      <c r="C55" s="228">
        <v>10.79470918118578</v>
      </c>
      <c r="D55" s="228">
        <v>11.56199695070919</v>
      </c>
      <c r="E55" s="228">
        <v>11.37307633608968</v>
      </c>
      <c r="F55" s="228">
        <v>10.38551862163874</v>
      </c>
      <c r="G55" s="228">
        <v>10.372792056661019</v>
      </c>
      <c r="H55" s="228">
        <v>9.8640982393283583</v>
      </c>
      <c r="I55" s="228">
        <v>9.3371092821532642</v>
      </c>
      <c r="J55" s="228">
        <v>9.2632602645986424</v>
      </c>
      <c r="K55" s="228">
        <v>8.0315432073376432</v>
      </c>
      <c r="L55" s="228">
        <v>8.1356504970119783</v>
      </c>
      <c r="M55" s="228">
        <v>9.3150571025171818</v>
      </c>
      <c r="N55" s="228">
        <v>9.1249311648374185</v>
      </c>
      <c r="O55" s="228">
        <v>9.091614269187188</v>
      </c>
      <c r="P55" s="228">
        <v>9.0138005960485295</v>
      </c>
      <c r="Q55" s="228">
        <v>7.7985146818869069</v>
      </c>
      <c r="R55" s="228">
        <v>9.2480728201318634</v>
      </c>
      <c r="S55" s="228">
        <v>7.1009444516906708</v>
      </c>
      <c r="T55" s="228">
        <v>8.5905928128517672</v>
      </c>
      <c r="U55" s="228">
        <v>8.4451959414356725</v>
      </c>
      <c r="V55" s="228">
        <v>8.6602474498563353</v>
      </c>
      <c r="W55" s="228">
        <v>9.8157479842573867</v>
      </c>
      <c r="DA55" s="69" t="s">
        <v>1494</v>
      </c>
    </row>
    <row r="56" spans="1:105" ht="12" customHeight="1" x14ac:dyDescent="0.25">
      <c r="A56" s="37" t="s">
        <v>97</v>
      </c>
      <c r="B56" s="228">
        <v>0</v>
      </c>
      <c r="C56" s="228">
        <v>0</v>
      </c>
      <c r="D56" s="228">
        <v>0</v>
      </c>
      <c r="E56" s="228">
        <v>0</v>
      </c>
      <c r="F56" s="228">
        <v>0</v>
      </c>
      <c r="G56" s="228">
        <v>0</v>
      </c>
      <c r="H56" s="228">
        <v>0</v>
      </c>
      <c r="I56" s="228">
        <v>0</v>
      </c>
      <c r="J56" s="228">
        <v>0</v>
      </c>
      <c r="K56" s="228">
        <v>0</v>
      </c>
      <c r="L56" s="228">
        <v>0</v>
      </c>
      <c r="M56" s="228">
        <v>0</v>
      </c>
      <c r="N56" s="228">
        <v>0</v>
      </c>
      <c r="O56" s="228">
        <v>0</v>
      </c>
      <c r="P56" s="228">
        <v>0</v>
      </c>
      <c r="Q56" s="228">
        <v>0</v>
      </c>
      <c r="R56" s="228">
        <v>0</v>
      </c>
      <c r="S56" s="228">
        <v>0</v>
      </c>
      <c r="T56" s="228">
        <v>0</v>
      </c>
      <c r="U56" s="228">
        <v>0</v>
      </c>
      <c r="V56" s="228">
        <v>0</v>
      </c>
      <c r="W56" s="228">
        <v>0</v>
      </c>
      <c r="DA56" s="69" t="s">
        <v>1495</v>
      </c>
    </row>
    <row r="57" spans="1:105" ht="12" customHeight="1" x14ac:dyDescent="0.25">
      <c r="A57" s="37" t="s">
        <v>78</v>
      </c>
      <c r="B57" s="228">
        <v>0</v>
      </c>
      <c r="C57" s="228">
        <v>0</v>
      </c>
      <c r="D57" s="228">
        <v>0</v>
      </c>
      <c r="E57" s="228">
        <v>0</v>
      </c>
      <c r="F57" s="228">
        <v>0</v>
      </c>
      <c r="G57" s="228">
        <v>0</v>
      </c>
      <c r="H57" s="228">
        <v>0</v>
      </c>
      <c r="I57" s="228">
        <v>0</v>
      </c>
      <c r="J57" s="228">
        <v>0</v>
      </c>
      <c r="K57" s="228">
        <v>0</v>
      </c>
      <c r="L57" s="228">
        <v>0</v>
      </c>
      <c r="M57" s="228">
        <v>0</v>
      </c>
      <c r="N57" s="228">
        <v>0</v>
      </c>
      <c r="O57" s="228">
        <v>0</v>
      </c>
      <c r="P57" s="228">
        <v>0</v>
      </c>
      <c r="Q57" s="228">
        <v>0</v>
      </c>
      <c r="R57" s="228">
        <v>0</v>
      </c>
      <c r="S57" s="228">
        <v>0</v>
      </c>
      <c r="T57" s="228">
        <v>0</v>
      </c>
      <c r="U57" s="228">
        <v>0</v>
      </c>
      <c r="V57" s="228">
        <v>0</v>
      </c>
      <c r="W57" s="228">
        <v>0</v>
      </c>
      <c r="DA57" s="69" t="s">
        <v>1496</v>
      </c>
    </row>
    <row r="58" spans="1:105" ht="12" customHeight="1" x14ac:dyDescent="0.25">
      <c r="A58" s="37" t="s">
        <v>38</v>
      </c>
      <c r="B58" s="228">
        <v>5.2842184386534434</v>
      </c>
      <c r="C58" s="228">
        <v>5.2636917357379964</v>
      </c>
      <c r="D58" s="228">
        <v>5.3031666874578534</v>
      </c>
      <c r="E58" s="228">
        <v>5.6706600170526862</v>
      </c>
      <c r="F58" s="228">
        <v>6.9021714672588788</v>
      </c>
      <c r="G58" s="228">
        <v>6.9840290095435451</v>
      </c>
      <c r="H58" s="228">
        <v>6.9991646125478457</v>
      </c>
      <c r="I58" s="228">
        <v>7.7209805651150702</v>
      </c>
      <c r="J58" s="228">
        <v>10.468099868935701</v>
      </c>
      <c r="K58" s="228">
        <v>9.6748837961365073</v>
      </c>
      <c r="L58" s="228">
        <v>10.16825987294818</v>
      </c>
      <c r="M58" s="228">
        <v>8.4212768097685036</v>
      </c>
      <c r="N58" s="228">
        <v>8.3778825512648751</v>
      </c>
      <c r="O58" s="228">
        <v>7.6404258210508926</v>
      </c>
      <c r="P58" s="228">
        <v>7.3822846462835079</v>
      </c>
      <c r="Q58" s="228">
        <v>7.39642039581285</v>
      </c>
      <c r="R58" s="228">
        <v>8.3917904416509987</v>
      </c>
      <c r="S58" s="228">
        <v>7.6735901730717826</v>
      </c>
      <c r="T58" s="228">
        <v>7.1749608530652553</v>
      </c>
      <c r="U58" s="228">
        <v>7.4466975909920112</v>
      </c>
      <c r="V58" s="228">
        <v>6.2962102307539674</v>
      </c>
      <c r="W58" s="228">
        <v>6.8576320181056483</v>
      </c>
      <c r="DA58" s="69" t="s">
        <v>1497</v>
      </c>
    </row>
    <row r="59" spans="1:105" ht="12" customHeight="1" x14ac:dyDescent="0.25">
      <c r="A59" s="57" t="s">
        <v>1498</v>
      </c>
      <c r="B59" s="263">
        <v>82.763575316542472</v>
      </c>
      <c r="C59" s="263">
        <v>95.615398148066845</v>
      </c>
      <c r="D59" s="263">
        <v>97.593108331131958</v>
      </c>
      <c r="E59" s="263">
        <v>99.650674848419939</v>
      </c>
      <c r="F59" s="263">
        <v>106.3470757036053</v>
      </c>
      <c r="G59" s="263">
        <v>105.362860660416</v>
      </c>
      <c r="H59" s="263">
        <v>103.35122881172791</v>
      </c>
      <c r="I59" s="263">
        <v>106.3272852320855</v>
      </c>
      <c r="J59" s="263">
        <v>130.9003647634178</v>
      </c>
      <c r="K59" s="263">
        <v>116.97340920058581</v>
      </c>
      <c r="L59" s="263">
        <v>122.8519543167583</v>
      </c>
      <c r="M59" s="263">
        <v>111.5103828813028</v>
      </c>
      <c r="N59" s="263">
        <v>111.01284248765531</v>
      </c>
      <c r="O59" s="263">
        <v>107.6457276912997</v>
      </c>
      <c r="P59" s="263">
        <v>105.18803189137959</v>
      </c>
      <c r="Q59" s="263">
        <v>98.999232820152869</v>
      </c>
      <c r="R59" s="263">
        <v>114.00198735968161</v>
      </c>
      <c r="S59" s="263">
        <v>101.1292125430508</v>
      </c>
      <c r="T59" s="263">
        <v>104.54235916148571</v>
      </c>
      <c r="U59" s="263">
        <v>106.7184574457283</v>
      </c>
      <c r="V59" s="263">
        <v>98.490084336009105</v>
      </c>
      <c r="W59" s="263">
        <v>108.5074681511767</v>
      </c>
      <c r="DA59" s="70" t="s">
        <v>1499</v>
      </c>
    </row>
    <row r="60" spans="1:105" ht="12" customHeight="1" x14ac:dyDescent="0.25">
      <c r="A60" s="57" t="s">
        <v>1500</v>
      </c>
      <c r="B60" s="263">
        <f t="shared" ref="B60:W60" si="1">B61+B67+B78</f>
        <v>230.3189872895731</v>
      </c>
      <c r="C60" s="263">
        <f t="shared" si="1"/>
        <v>304.28455666606158</v>
      </c>
      <c r="D60" s="263">
        <f t="shared" si="1"/>
        <v>319.39506436805971</v>
      </c>
      <c r="E60" s="263">
        <f t="shared" si="1"/>
        <v>310.4411803953048</v>
      </c>
      <c r="F60" s="263">
        <f t="shared" si="1"/>
        <v>303.39689895406883</v>
      </c>
      <c r="G60" s="263">
        <f t="shared" si="1"/>
        <v>306.79231837676042</v>
      </c>
      <c r="H60" s="263">
        <f t="shared" si="1"/>
        <v>296.09855117957687</v>
      </c>
      <c r="I60" s="263">
        <f t="shared" si="1"/>
        <v>293.36319156393802</v>
      </c>
      <c r="J60" s="263">
        <f t="shared" si="1"/>
        <v>316.49651686774354</v>
      </c>
      <c r="K60" s="263">
        <f t="shared" si="1"/>
        <v>281.83094430202578</v>
      </c>
      <c r="L60" s="263">
        <f t="shared" si="1"/>
        <v>286.19734978322776</v>
      </c>
      <c r="M60" s="263">
        <f t="shared" si="1"/>
        <v>309.64371594085321</v>
      </c>
      <c r="N60" s="263">
        <f t="shared" si="1"/>
        <v>299.30300283476373</v>
      </c>
      <c r="O60" s="263">
        <f t="shared" si="1"/>
        <v>287.15105024273049</v>
      </c>
      <c r="P60" s="263">
        <f t="shared" si="1"/>
        <v>284.7868410446481</v>
      </c>
      <c r="Q60" s="263">
        <f t="shared" si="1"/>
        <v>258.66278230722401</v>
      </c>
      <c r="R60" s="263">
        <f t="shared" si="1"/>
        <v>303.65336715520692</v>
      </c>
      <c r="S60" s="263">
        <f t="shared" si="1"/>
        <v>241.43224571003904</v>
      </c>
      <c r="T60" s="263">
        <f t="shared" si="1"/>
        <v>271.51457033650871</v>
      </c>
      <c r="U60" s="263">
        <f t="shared" si="1"/>
        <v>267.8349369309496</v>
      </c>
      <c r="V60" s="263">
        <f t="shared" si="1"/>
        <v>260.66949257821068</v>
      </c>
      <c r="W60" s="263">
        <f t="shared" si="1"/>
        <v>292.07892694702917</v>
      </c>
      <c r="DA60" s="70"/>
    </row>
    <row r="61" spans="1:105" ht="12" customHeight="1" x14ac:dyDescent="0.25">
      <c r="A61" s="60" t="s">
        <v>1501</v>
      </c>
      <c r="B61" s="264">
        <v>191.45932169292919</v>
      </c>
      <c r="C61" s="264">
        <v>252.1939889128931</v>
      </c>
      <c r="D61" s="264">
        <v>264.41730815421602</v>
      </c>
      <c r="E61" s="264">
        <v>257.18593185996122</v>
      </c>
      <c r="F61" s="264">
        <v>251.10686987877779</v>
      </c>
      <c r="G61" s="264">
        <v>253.52888202391819</v>
      </c>
      <c r="H61" s="264">
        <v>244.81626550234091</v>
      </c>
      <c r="I61" s="264">
        <v>242.8390857203953</v>
      </c>
      <c r="J61" s="264">
        <v>262.26514392422717</v>
      </c>
      <c r="K61" s="264">
        <v>233.6324982197259</v>
      </c>
      <c r="L61" s="264">
        <v>237.30464741261611</v>
      </c>
      <c r="M61" s="264">
        <v>252.34911881752981</v>
      </c>
      <c r="N61" s="264">
        <v>247.15687133708741</v>
      </c>
      <c r="O61" s="264">
        <v>236.12277171661509</v>
      </c>
      <c r="P61" s="264">
        <v>232.2719964445152</v>
      </c>
      <c r="Q61" s="264">
        <v>209.90404156048851</v>
      </c>
      <c r="R61" s="264">
        <v>246.1002746288805</v>
      </c>
      <c r="S61" s="264">
        <v>196.18275164126231</v>
      </c>
      <c r="T61" s="264">
        <v>219.74947083462661</v>
      </c>
      <c r="U61" s="264">
        <v>219.13803573470861</v>
      </c>
      <c r="V61" s="264">
        <v>212.1993154665696</v>
      </c>
      <c r="W61" s="264">
        <v>238.0021608730886</v>
      </c>
      <c r="DA61" s="72" t="s">
        <v>1502</v>
      </c>
    </row>
    <row r="62" spans="1:105" ht="12" customHeight="1" x14ac:dyDescent="0.25">
      <c r="A62" s="59" t="s">
        <v>30</v>
      </c>
      <c r="B62" s="232">
        <v>12.196797294399021</v>
      </c>
      <c r="C62" s="232">
        <v>13.67923160177808</v>
      </c>
      <c r="D62" s="232">
        <v>19.43146655470499</v>
      </c>
      <c r="E62" s="232">
        <v>21.047621887146189</v>
      </c>
      <c r="F62" s="232">
        <v>19.707022358471662</v>
      </c>
      <c r="G62" s="232">
        <v>24.596122979980429</v>
      </c>
      <c r="H62" s="232">
        <v>24.984492808645001</v>
      </c>
      <c r="I62" s="232">
        <v>37.391804295956277</v>
      </c>
      <c r="J62" s="232">
        <v>36.206319987497167</v>
      </c>
      <c r="K62" s="232">
        <v>42.391609797089743</v>
      </c>
      <c r="L62" s="232">
        <v>43.529860700139601</v>
      </c>
      <c r="M62" s="232">
        <v>53.930676727700799</v>
      </c>
      <c r="N62" s="232">
        <v>57.217412439289582</v>
      </c>
      <c r="O62" s="232">
        <v>32.191138673850567</v>
      </c>
      <c r="P62" s="232">
        <v>30.44790100067754</v>
      </c>
      <c r="Q62" s="232">
        <v>29.50641446040613</v>
      </c>
      <c r="R62" s="232">
        <v>33.515939283659179</v>
      </c>
      <c r="S62" s="232">
        <v>21.981258035710329</v>
      </c>
      <c r="T62" s="232">
        <v>27.666628908314461</v>
      </c>
      <c r="U62" s="232">
        <v>25.945479238713549</v>
      </c>
      <c r="V62" s="232">
        <v>21.662401699082849</v>
      </c>
      <c r="W62" s="232">
        <v>27.582724957202949</v>
      </c>
      <c r="DA62" s="71" t="s">
        <v>1503</v>
      </c>
    </row>
    <row r="63" spans="1:105" ht="12" customHeight="1" x14ac:dyDescent="0.25">
      <c r="A63" s="59" t="s">
        <v>33</v>
      </c>
      <c r="B63" s="297">
        <v>5.9077865248188601</v>
      </c>
      <c r="C63" s="297">
        <v>6.0411487761188827</v>
      </c>
      <c r="D63" s="297">
        <v>4.2949021467203989</v>
      </c>
      <c r="E63" s="297">
        <v>3.7381876710761559</v>
      </c>
      <c r="F63" s="297">
        <v>3.6295042375897562</v>
      </c>
      <c r="G63" s="297">
        <v>4.5702763636585688</v>
      </c>
      <c r="H63" s="297">
        <v>4.9665792032098786</v>
      </c>
      <c r="I63" s="297">
        <v>3.5395865212500111</v>
      </c>
      <c r="J63" s="297">
        <v>2.974088172514719</v>
      </c>
      <c r="K63" s="297">
        <v>2.8084725733635252</v>
      </c>
      <c r="L63" s="297">
        <v>2.7736936528819141</v>
      </c>
      <c r="M63" s="297">
        <v>2.7011451092912888</v>
      </c>
      <c r="N63" s="297">
        <v>2.712461095575549</v>
      </c>
      <c r="O63" s="297">
        <v>2.38844649518802</v>
      </c>
      <c r="P63" s="297">
        <v>1.812598337122131</v>
      </c>
      <c r="Q63" s="297">
        <v>4.1408665513357636</v>
      </c>
      <c r="R63" s="297">
        <v>4.8101586996668058</v>
      </c>
      <c r="S63" s="297">
        <v>3.8892310917049828</v>
      </c>
      <c r="T63" s="297">
        <v>3.9358381593746961</v>
      </c>
      <c r="U63" s="297">
        <v>4.2254315607500681</v>
      </c>
      <c r="V63" s="297">
        <v>4.4094122623139924</v>
      </c>
      <c r="W63" s="297">
        <v>4.8134310201517048</v>
      </c>
      <c r="DA63" s="122" t="s">
        <v>1504</v>
      </c>
    </row>
    <row r="64" spans="1:105" ht="12" customHeight="1" x14ac:dyDescent="0.25">
      <c r="A64" s="59" t="s">
        <v>160</v>
      </c>
      <c r="B64" s="297">
        <v>5.7103638651412414</v>
      </c>
      <c r="C64" s="297">
        <v>12.002139451488659</v>
      </c>
      <c r="D64" s="297">
        <v>9.7594477067646075</v>
      </c>
      <c r="E64" s="297">
        <v>3.809386376821609</v>
      </c>
      <c r="F64" s="297">
        <v>3.6237350135821251</v>
      </c>
      <c r="G64" s="297">
        <v>3.6795103078897058</v>
      </c>
      <c r="H64" s="297">
        <v>3.876262046337748</v>
      </c>
      <c r="I64" s="297">
        <v>3.9343359951358172</v>
      </c>
      <c r="J64" s="297">
        <v>4.8312718326677011</v>
      </c>
      <c r="K64" s="297">
        <v>4.081559345026446</v>
      </c>
      <c r="L64" s="297">
        <v>3.8211662069787309</v>
      </c>
      <c r="M64" s="297">
        <v>6.4080166447255396</v>
      </c>
      <c r="N64" s="297">
        <v>6.1811211183865877</v>
      </c>
      <c r="O64" s="297">
        <v>6.2412703723903444</v>
      </c>
      <c r="P64" s="297">
        <v>6.2973724603881127</v>
      </c>
      <c r="Q64" s="297">
        <v>5.3106926231573759</v>
      </c>
      <c r="R64" s="297">
        <v>6.3161029538477944</v>
      </c>
      <c r="S64" s="297">
        <v>5.6541819413275372</v>
      </c>
      <c r="T64" s="297">
        <v>6.164480978951782</v>
      </c>
      <c r="U64" s="297">
        <v>6.4737752889687918</v>
      </c>
      <c r="V64" s="297">
        <v>6.028402698169347</v>
      </c>
      <c r="W64" s="297">
        <v>6.1078597325307982</v>
      </c>
      <c r="DA64" s="122" t="s">
        <v>1505</v>
      </c>
    </row>
    <row r="65" spans="1:105" ht="12" customHeight="1" x14ac:dyDescent="0.25">
      <c r="A65" s="59" t="s">
        <v>70</v>
      </c>
      <c r="B65" s="297">
        <v>39.782767788183627</v>
      </c>
      <c r="C65" s="297">
        <v>49.018845272262993</v>
      </c>
      <c r="D65" s="297">
        <v>49.156156806622832</v>
      </c>
      <c r="E65" s="297">
        <v>44.606541998731458</v>
      </c>
      <c r="F65" s="297">
        <v>46.04299196193827</v>
      </c>
      <c r="G65" s="297">
        <v>47.497160380012822</v>
      </c>
      <c r="H65" s="297">
        <v>47.04810717238076</v>
      </c>
      <c r="I65" s="297">
        <v>45.796550043734818</v>
      </c>
      <c r="J65" s="297">
        <v>44.960616049066473</v>
      </c>
      <c r="K65" s="297">
        <v>39.482371168934797</v>
      </c>
      <c r="L65" s="297">
        <v>31.05405044554572</v>
      </c>
      <c r="M65" s="297">
        <v>32.350505664493959</v>
      </c>
      <c r="N65" s="297">
        <v>24.016074633485921</v>
      </c>
      <c r="O65" s="297">
        <v>18.146076103913241</v>
      </c>
      <c r="P65" s="297">
        <v>13.848140243073381</v>
      </c>
      <c r="Q65" s="297">
        <v>15.78018395878834</v>
      </c>
      <c r="R65" s="297">
        <v>19.9581865458746</v>
      </c>
      <c r="S65" s="297">
        <v>10.91911399425919</v>
      </c>
      <c r="T65" s="297">
        <v>6.8687333698562414</v>
      </c>
      <c r="U65" s="297">
        <v>6.4454736598496609</v>
      </c>
      <c r="V65" s="297">
        <v>3.388026542364527</v>
      </c>
      <c r="W65" s="297">
        <v>3.7474527869963841</v>
      </c>
      <c r="DA65" s="122" t="s">
        <v>1506</v>
      </c>
    </row>
    <row r="66" spans="1:105" ht="12" customHeight="1" x14ac:dyDescent="0.25">
      <c r="A66" s="59" t="s">
        <v>162</v>
      </c>
      <c r="B66" s="297">
        <v>127.86160622038651</v>
      </c>
      <c r="C66" s="297">
        <v>171.45262381124451</v>
      </c>
      <c r="D66" s="297">
        <v>181.77533493940319</v>
      </c>
      <c r="E66" s="297">
        <v>183.98419392618581</v>
      </c>
      <c r="F66" s="297">
        <v>178.10361630719601</v>
      </c>
      <c r="G66" s="297">
        <v>173.1858119923767</v>
      </c>
      <c r="H66" s="297">
        <v>163.9408242717675</v>
      </c>
      <c r="I66" s="297">
        <v>152.17680886431839</v>
      </c>
      <c r="J66" s="297">
        <v>173.29284788248111</v>
      </c>
      <c r="K66" s="297">
        <v>144.86848533531139</v>
      </c>
      <c r="L66" s="297">
        <v>156.12587640707011</v>
      </c>
      <c r="M66" s="297">
        <v>156.95877467131831</v>
      </c>
      <c r="N66" s="297">
        <v>157.02980205034979</v>
      </c>
      <c r="O66" s="297">
        <v>177.15584007127299</v>
      </c>
      <c r="P66" s="297">
        <v>179.865984403254</v>
      </c>
      <c r="Q66" s="297">
        <v>155.16588396680081</v>
      </c>
      <c r="R66" s="297">
        <v>181.4998871458321</v>
      </c>
      <c r="S66" s="297">
        <v>153.7389665782602</v>
      </c>
      <c r="T66" s="297">
        <v>175.11378941812939</v>
      </c>
      <c r="U66" s="297">
        <v>176.0478759864265</v>
      </c>
      <c r="V66" s="297">
        <v>176.71107226463889</v>
      </c>
      <c r="W66" s="297">
        <v>195.7506923762067</v>
      </c>
      <c r="DA66" s="122" t="s">
        <v>1507</v>
      </c>
    </row>
    <row r="67" spans="1:105" ht="12" customHeight="1" x14ac:dyDescent="0.25">
      <c r="A67" s="60" t="s">
        <v>1508</v>
      </c>
      <c r="B67" s="264">
        <v>38.859665596643907</v>
      </c>
      <c r="C67" s="264">
        <v>52.090567753168457</v>
      </c>
      <c r="D67" s="264">
        <v>54.977756213843691</v>
      </c>
      <c r="E67" s="264">
        <v>53.255248535343597</v>
      </c>
      <c r="F67" s="264">
        <v>52.290029075291031</v>
      </c>
      <c r="G67" s="264">
        <v>53.263436352842213</v>
      </c>
      <c r="H67" s="264">
        <v>51.282285677235947</v>
      </c>
      <c r="I67" s="264">
        <v>50.524105843542714</v>
      </c>
      <c r="J67" s="264">
        <v>54.231372943516362</v>
      </c>
      <c r="K67" s="264">
        <v>48.19844608229986</v>
      </c>
      <c r="L67" s="264">
        <v>48.892702370611687</v>
      </c>
      <c r="M67" s="264">
        <v>57.294597123323378</v>
      </c>
      <c r="N67" s="264">
        <v>52.146131497676301</v>
      </c>
      <c r="O67" s="264">
        <v>51.028278526115407</v>
      </c>
      <c r="P67" s="264">
        <v>52.514844600132918</v>
      </c>
      <c r="Q67" s="264">
        <v>48.758740746735469</v>
      </c>
      <c r="R67" s="264">
        <v>57.553092526326402</v>
      </c>
      <c r="S67" s="264">
        <v>45.249494068776727</v>
      </c>
      <c r="T67" s="264">
        <v>51.765099501882098</v>
      </c>
      <c r="U67" s="264">
        <v>48.696901196240972</v>
      </c>
      <c r="V67" s="264">
        <v>48.470177111641092</v>
      </c>
      <c r="W67" s="264">
        <v>54.07676607394059</v>
      </c>
      <c r="DA67" s="72" t="s">
        <v>1509</v>
      </c>
    </row>
    <row r="68" spans="1:105" ht="12" customHeight="1" x14ac:dyDescent="0.25">
      <c r="A68" s="147" t="s">
        <v>30</v>
      </c>
      <c r="B68" s="231">
        <v>1.943068295305113</v>
      </c>
      <c r="C68" s="231">
        <v>1.984061875330515</v>
      </c>
      <c r="D68" s="231">
        <v>2.757855413709184</v>
      </c>
      <c r="E68" s="231">
        <v>3.0082198866438099</v>
      </c>
      <c r="F68" s="231">
        <v>2.7063260338995399</v>
      </c>
      <c r="G68" s="231">
        <v>3.2043268008057608</v>
      </c>
      <c r="H68" s="231">
        <v>3.300760499356556</v>
      </c>
      <c r="I68" s="231">
        <v>5.1099216416409474</v>
      </c>
      <c r="J68" s="231">
        <v>5.0339690704151083</v>
      </c>
      <c r="K68" s="231">
        <v>5.909948526518221</v>
      </c>
      <c r="L68" s="231">
        <v>6.1895975842519251</v>
      </c>
      <c r="M68" s="231">
        <v>6.2226672436462156</v>
      </c>
      <c r="N68" s="231">
        <v>7.1584145781948703</v>
      </c>
      <c r="O68" s="231">
        <v>3.7205136548190838</v>
      </c>
      <c r="P68" s="231">
        <v>3.2981636458294199</v>
      </c>
      <c r="Q68" s="231">
        <v>3.1449601913543379</v>
      </c>
      <c r="R68" s="231">
        <v>3.5690923249114368</v>
      </c>
      <c r="S68" s="231">
        <v>2.550177687647301</v>
      </c>
      <c r="T68" s="231">
        <v>3.1488311167622509</v>
      </c>
      <c r="U68" s="231">
        <v>3.1003691227641341</v>
      </c>
      <c r="V68" s="231">
        <v>2.5494149123004481</v>
      </c>
      <c r="W68" s="231">
        <v>3.2925533673552732</v>
      </c>
      <c r="DA68" s="73" t="s">
        <v>1510</v>
      </c>
    </row>
    <row r="69" spans="1:105" ht="12" customHeight="1" x14ac:dyDescent="0.25">
      <c r="A69" s="147" t="s">
        <v>32</v>
      </c>
      <c r="B69" s="231">
        <v>0</v>
      </c>
      <c r="C69" s="231">
        <v>0</v>
      </c>
      <c r="D69" s="231">
        <v>0</v>
      </c>
      <c r="E69" s="231">
        <v>0</v>
      </c>
      <c r="F69" s="231">
        <v>0</v>
      </c>
      <c r="G69" s="231">
        <v>0</v>
      </c>
      <c r="H69" s="231">
        <v>0</v>
      </c>
      <c r="I69" s="231">
        <v>0</v>
      </c>
      <c r="J69" s="231">
        <v>0</v>
      </c>
      <c r="K69" s="231">
        <v>0</v>
      </c>
      <c r="L69" s="231">
        <v>0</v>
      </c>
      <c r="M69" s="231">
        <v>0</v>
      </c>
      <c r="N69" s="231">
        <v>0</v>
      </c>
      <c r="O69" s="231">
        <v>0</v>
      </c>
      <c r="P69" s="231">
        <v>0</v>
      </c>
      <c r="Q69" s="231">
        <v>0</v>
      </c>
      <c r="R69" s="231">
        <v>0</v>
      </c>
      <c r="S69" s="231">
        <v>0</v>
      </c>
      <c r="T69" s="231">
        <v>0</v>
      </c>
      <c r="U69" s="231">
        <v>0</v>
      </c>
      <c r="V69" s="231">
        <v>0</v>
      </c>
      <c r="W69" s="231">
        <v>0</v>
      </c>
      <c r="DA69" s="73" t="s">
        <v>1511</v>
      </c>
    </row>
    <row r="70" spans="1:105" ht="12" customHeight="1" x14ac:dyDescent="0.25">
      <c r="A70" s="147" t="s">
        <v>33</v>
      </c>
      <c r="B70" s="231">
        <v>0.94116778484772934</v>
      </c>
      <c r="C70" s="231">
        <v>0.87621975552625964</v>
      </c>
      <c r="D70" s="231">
        <v>0.60956382799712339</v>
      </c>
      <c r="E70" s="231">
        <v>0.53427843546569631</v>
      </c>
      <c r="F70" s="231">
        <v>0.49843257036318872</v>
      </c>
      <c r="G70" s="231">
        <v>0.59540518036440149</v>
      </c>
      <c r="H70" s="231">
        <v>0.65614653763187669</v>
      </c>
      <c r="I70" s="231">
        <v>0.48371588662149823</v>
      </c>
      <c r="J70" s="231">
        <v>0.41350426882092528</v>
      </c>
      <c r="K70" s="231">
        <v>0.39153805260436408</v>
      </c>
      <c r="L70" s="231">
        <v>0.3943970244149605</v>
      </c>
      <c r="M70" s="231">
        <v>0.31166542331349439</v>
      </c>
      <c r="N70" s="231">
        <v>0.33935335803513861</v>
      </c>
      <c r="O70" s="231">
        <v>0.27604639553711308</v>
      </c>
      <c r="P70" s="231">
        <v>0.19634345040251011</v>
      </c>
      <c r="Q70" s="231">
        <v>0.44135692864806519</v>
      </c>
      <c r="R70" s="231">
        <v>0.51223092246610669</v>
      </c>
      <c r="S70" s="231">
        <v>0.45121304413319929</v>
      </c>
      <c r="T70" s="231">
        <v>0.44795084026499637</v>
      </c>
      <c r="U70" s="231">
        <v>0.5049202375786267</v>
      </c>
      <c r="V70" s="231">
        <v>0.51893698271229516</v>
      </c>
      <c r="W70" s="231">
        <v>0.57457986977440212</v>
      </c>
      <c r="DA70" s="73" t="s">
        <v>1512</v>
      </c>
    </row>
    <row r="71" spans="1:105" ht="12" customHeight="1" x14ac:dyDescent="0.25">
      <c r="A71" s="147" t="s">
        <v>160</v>
      </c>
      <c r="B71" s="231">
        <v>0.90971643729023943</v>
      </c>
      <c r="C71" s="231">
        <v>1.7408132270385459</v>
      </c>
      <c r="D71" s="231">
        <v>1.385131977410909</v>
      </c>
      <c r="E71" s="231">
        <v>0.54445447167896421</v>
      </c>
      <c r="F71" s="231">
        <v>0.49764029434892121</v>
      </c>
      <c r="G71" s="231">
        <v>0.47935821035732312</v>
      </c>
      <c r="H71" s="231">
        <v>0.51210215655366587</v>
      </c>
      <c r="I71" s="231">
        <v>0.5376619028038091</v>
      </c>
      <c r="J71" s="231">
        <v>0.6717189978107494</v>
      </c>
      <c r="K71" s="231">
        <v>0.56902310982046589</v>
      </c>
      <c r="L71" s="231">
        <v>0.54333923296163456</v>
      </c>
      <c r="M71" s="231">
        <v>0.73937427993355942</v>
      </c>
      <c r="N71" s="231">
        <v>0.77331402517362935</v>
      </c>
      <c r="O71" s="231">
        <v>0.72133924429205309</v>
      </c>
      <c r="P71" s="231">
        <v>0.68214110761320623</v>
      </c>
      <c r="Q71" s="231">
        <v>0.56604359403820292</v>
      </c>
      <c r="R71" s="231">
        <v>0.67259802523032441</v>
      </c>
      <c r="S71" s="231">
        <v>0.65597558634936559</v>
      </c>
      <c r="T71" s="231">
        <v>0.70160009698105885</v>
      </c>
      <c r="U71" s="231">
        <v>0.77358729160353989</v>
      </c>
      <c r="V71" s="231">
        <v>0.70947349003854365</v>
      </c>
      <c r="W71" s="231">
        <v>0.72909598891629135</v>
      </c>
      <c r="DA71" s="73" t="s">
        <v>1513</v>
      </c>
    </row>
    <row r="72" spans="1:105" ht="12" customHeight="1" x14ac:dyDescent="0.25">
      <c r="A72" s="147" t="s">
        <v>70</v>
      </c>
      <c r="B72" s="231">
        <v>6.3377813800515437</v>
      </c>
      <c r="C72" s="231">
        <v>7.1097869316563589</v>
      </c>
      <c r="D72" s="231">
        <v>6.976600185303953</v>
      </c>
      <c r="E72" s="231">
        <v>6.3753657032837543</v>
      </c>
      <c r="F72" s="231">
        <v>6.3229921577500292</v>
      </c>
      <c r="G72" s="231">
        <v>6.1878217185579274</v>
      </c>
      <c r="H72" s="231">
        <v>6.2156368317532626</v>
      </c>
      <c r="I72" s="231">
        <v>6.2585046800290636</v>
      </c>
      <c r="J72" s="231">
        <v>6.251128274178825</v>
      </c>
      <c r="K72" s="231">
        <v>5.5043623592070059</v>
      </c>
      <c r="L72" s="231">
        <v>4.4156372781218378</v>
      </c>
      <c r="M72" s="231">
        <v>3.732688779898798</v>
      </c>
      <c r="N72" s="231">
        <v>3.004627637605489</v>
      </c>
      <c r="O72" s="231">
        <v>2.0972455994803698</v>
      </c>
      <c r="P72" s="231">
        <v>1.5000519316926191</v>
      </c>
      <c r="Q72" s="231">
        <v>1.6819410718043091</v>
      </c>
      <c r="R72" s="231">
        <v>2.1253353461814348</v>
      </c>
      <c r="S72" s="231">
        <v>1.266791956665976</v>
      </c>
      <c r="T72" s="231">
        <v>0.78175340549880656</v>
      </c>
      <c r="U72" s="231">
        <v>0.77020537307208514</v>
      </c>
      <c r="V72" s="231">
        <v>0.39873166006055311</v>
      </c>
      <c r="W72" s="231">
        <v>0.44733391323643412</v>
      </c>
      <c r="DA72" s="73" t="s">
        <v>1514</v>
      </c>
    </row>
    <row r="73" spans="1:105" ht="12" customHeight="1" x14ac:dyDescent="0.25">
      <c r="A73" s="147" t="s">
        <v>34</v>
      </c>
      <c r="B73" s="231">
        <v>8.358335711216478</v>
      </c>
      <c r="C73" s="231">
        <v>15.511869975688169</v>
      </c>
      <c r="D73" s="231">
        <v>17.449723899939659</v>
      </c>
      <c r="E73" s="231">
        <v>16.497089398199559</v>
      </c>
      <c r="F73" s="231">
        <v>17.806023989062268</v>
      </c>
      <c r="G73" s="231">
        <v>15.54775828619297</v>
      </c>
      <c r="H73" s="231">
        <v>14.71579316572233</v>
      </c>
      <c r="I73" s="231">
        <v>13.36832671508113</v>
      </c>
      <c r="J73" s="231">
        <v>13.193512097879889</v>
      </c>
      <c r="K73" s="231">
        <v>11.3632561302955</v>
      </c>
      <c r="L73" s="231">
        <v>11.766260851786109</v>
      </c>
      <c r="M73" s="231">
        <v>11.363088127010281</v>
      </c>
      <c r="N73" s="231">
        <v>11.54207720951438</v>
      </c>
      <c r="O73" s="231">
        <v>12.331349998567971</v>
      </c>
      <c r="P73" s="231">
        <v>12.15450635719767</v>
      </c>
      <c r="Q73" s="231">
        <v>9.5424837571709897</v>
      </c>
      <c r="R73" s="231">
        <v>10.45506902063125</v>
      </c>
      <c r="S73" s="231">
        <v>7.0725403028031506</v>
      </c>
      <c r="T73" s="231">
        <v>7.0903548882175604</v>
      </c>
      <c r="U73" s="231">
        <v>7.4711505348872009</v>
      </c>
      <c r="V73" s="231">
        <v>7.6399835340985147</v>
      </c>
      <c r="W73" s="231">
        <v>7.5670991124865479</v>
      </c>
      <c r="DA73" s="73" t="s">
        <v>1515</v>
      </c>
    </row>
    <row r="74" spans="1:105" ht="12" customHeight="1" x14ac:dyDescent="0.25">
      <c r="A74" s="147" t="s">
        <v>162</v>
      </c>
      <c r="B74" s="231">
        <v>20.369595987932811</v>
      </c>
      <c r="C74" s="231">
        <v>24.867815987928608</v>
      </c>
      <c r="D74" s="231">
        <v>25.798880909482872</v>
      </c>
      <c r="E74" s="231">
        <v>26.295840640071809</v>
      </c>
      <c r="F74" s="231">
        <v>24.458614029867078</v>
      </c>
      <c r="G74" s="231">
        <v>22.562252568755131</v>
      </c>
      <c r="H74" s="231">
        <v>21.658610448196331</v>
      </c>
      <c r="I74" s="231">
        <v>20.79631041114893</v>
      </c>
      <c r="J74" s="231">
        <v>24.09388296479182</v>
      </c>
      <c r="K74" s="231">
        <v>20.196574169852049</v>
      </c>
      <c r="L74" s="231">
        <v>22.199849296676391</v>
      </c>
      <c r="M74" s="231">
        <v>18.110327646758218</v>
      </c>
      <c r="N74" s="231">
        <v>19.64584514200088</v>
      </c>
      <c r="O74" s="231">
        <v>20.474911704553151</v>
      </c>
      <c r="P74" s="231">
        <v>19.48336113109843</v>
      </c>
      <c r="Q74" s="231">
        <v>16.538455690260719</v>
      </c>
      <c r="R74" s="231">
        <v>19.327814408003579</v>
      </c>
      <c r="S74" s="231">
        <v>17.83618033385066</v>
      </c>
      <c r="T74" s="231">
        <v>19.93028319139556</v>
      </c>
      <c r="U74" s="231">
        <v>21.036936485725469</v>
      </c>
      <c r="V74" s="231">
        <v>20.796855725334751</v>
      </c>
      <c r="W74" s="231">
        <v>23.366784911405059</v>
      </c>
      <c r="DA74" s="73" t="s">
        <v>1516</v>
      </c>
    </row>
    <row r="75" spans="1:105" ht="12" customHeight="1" x14ac:dyDescent="0.25">
      <c r="A75" s="147" t="s">
        <v>36</v>
      </c>
      <c r="B75" s="231">
        <v>0</v>
      </c>
      <c r="C75" s="231">
        <v>0</v>
      </c>
      <c r="D75" s="231">
        <v>0</v>
      </c>
      <c r="E75" s="231">
        <v>0</v>
      </c>
      <c r="F75" s="231">
        <v>0</v>
      </c>
      <c r="G75" s="231">
        <v>0</v>
      </c>
      <c r="H75" s="231">
        <v>0</v>
      </c>
      <c r="I75" s="231">
        <v>0</v>
      </c>
      <c r="J75" s="231">
        <v>0</v>
      </c>
      <c r="K75" s="231">
        <v>0</v>
      </c>
      <c r="L75" s="231">
        <v>0</v>
      </c>
      <c r="M75" s="231">
        <v>0</v>
      </c>
      <c r="N75" s="231">
        <v>0</v>
      </c>
      <c r="O75" s="231">
        <v>0</v>
      </c>
      <c r="P75" s="231">
        <v>0</v>
      </c>
      <c r="Q75" s="231">
        <v>0</v>
      </c>
      <c r="R75" s="231">
        <v>0</v>
      </c>
      <c r="S75" s="231">
        <v>0</v>
      </c>
      <c r="T75" s="231">
        <v>0</v>
      </c>
      <c r="U75" s="231">
        <v>0</v>
      </c>
      <c r="V75" s="231">
        <v>0</v>
      </c>
      <c r="W75" s="231">
        <v>0</v>
      </c>
      <c r="DA75" s="73" t="s">
        <v>1517</v>
      </c>
    </row>
    <row r="76" spans="1:105" ht="12" customHeight="1" x14ac:dyDescent="0.25">
      <c r="A76" s="147" t="s">
        <v>73</v>
      </c>
      <c r="B76" s="231">
        <v>0</v>
      </c>
      <c r="C76" s="231">
        <v>0</v>
      </c>
      <c r="D76" s="231">
        <v>0</v>
      </c>
      <c r="E76" s="231">
        <v>0</v>
      </c>
      <c r="F76" s="231">
        <v>0</v>
      </c>
      <c r="G76" s="231">
        <v>4.6865135878086939</v>
      </c>
      <c r="H76" s="231">
        <v>4.2232360380219198</v>
      </c>
      <c r="I76" s="231">
        <v>3.9696646062173371</v>
      </c>
      <c r="J76" s="231">
        <v>4.5736572696190487</v>
      </c>
      <c r="K76" s="231">
        <v>4.2637437340022499</v>
      </c>
      <c r="L76" s="231">
        <v>3.3836211023988301</v>
      </c>
      <c r="M76" s="231">
        <v>8.746088216173078</v>
      </c>
      <c r="N76" s="231">
        <v>9.3096551714346027</v>
      </c>
      <c r="O76" s="231">
        <v>9.6127781765181144</v>
      </c>
      <c r="P76" s="231">
        <v>9.5578877726117693</v>
      </c>
      <c r="Q76" s="231">
        <v>8.8309179709123917</v>
      </c>
      <c r="R76" s="231">
        <v>10.64313776615794</v>
      </c>
      <c r="S76" s="231">
        <v>7.0811361006892266</v>
      </c>
      <c r="T76" s="231">
        <v>8.2125964318407974</v>
      </c>
      <c r="U76" s="231">
        <v>8.9850274903424658</v>
      </c>
      <c r="V76" s="231">
        <v>7.1945401480921802</v>
      </c>
      <c r="W76" s="231">
        <v>8.8452995711442775</v>
      </c>
      <c r="DA76" s="73" t="s">
        <v>1518</v>
      </c>
    </row>
    <row r="77" spans="1:105" ht="12" customHeight="1" x14ac:dyDescent="0.25">
      <c r="A77" s="147" t="s">
        <v>79</v>
      </c>
      <c r="B77" s="231">
        <v>0</v>
      </c>
      <c r="C77" s="231">
        <v>0</v>
      </c>
      <c r="D77" s="231">
        <v>0</v>
      </c>
      <c r="E77" s="231">
        <v>0</v>
      </c>
      <c r="F77" s="231">
        <v>0</v>
      </c>
      <c r="G77" s="231">
        <v>0</v>
      </c>
      <c r="H77" s="231">
        <v>0</v>
      </c>
      <c r="I77" s="231">
        <v>0</v>
      </c>
      <c r="J77" s="231">
        <v>0</v>
      </c>
      <c r="K77" s="231">
        <v>0</v>
      </c>
      <c r="L77" s="231">
        <v>0</v>
      </c>
      <c r="M77" s="231">
        <v>8.0686974065897292</v>
      </c>
      <c r="N77" s="231">
        <v>0.3728443757173141</v>
      </c>
      <c r="O77" s="231">
        <v>1.794093752347566</v>
      </c>
      <c r="P77" s="231">
        <v>5.6423892036872969</v>
      </c>
      <c r="Q77" s="231">
        <v>8.0125815425464602</v>
      </c>
      <c r="R77" s="231">
        <v>10.24781471274432</v>
      </c>
      <c r="S77" s="231">
        <v>8.3354790566378441</v>
      </c>
      <c r="T77" s="231">
        <v>11.451729530921069</v>
      </c>
      <c r="U77" s="231">
        <v>6.0547046602674426</v>
      </c>
      <c r="V77" s="231">
        <v>8.6622406590037979</v>
      </c>
      <c r="W77" s="231">
        <v>9.2540193396223032</v>
      </c>
      <c r="DA77" s="73" t="s">
        <v>1519</v>
      </c>
    </row>
    <row r="78" spans="1:105" ht="12" customHeight="1" x14ac:dyDescent="0.25">
      <c r="A78" s="60" t="s">
        <v>1520</v>
      </c>
      <c r="B78" s="264">
        <v>0</v>
      </c>
      <c r="C78" s="264">
        <v>0</v>
      </c>
      <c r="D78" s="264">
        <v>0</v>
      </c>
      <c r="E78" s="264">
        <v>0</v>
      </c>
      <c r="F78" s="264">
        <v>0</v>
      </c>
      <c r="G78" s="264">
        <v>0</v>
      </c>
      <c r="H78" s="264">
        <v>0</v>
      </c>
      <c r="I78" s="264">
        <v>0</v>
      </c>
      <c r="J78" s="264">
        <v>0</v>
      </c>
      <c r="K78" s="264">
        <v>0</v>
      </c>
      <c r="L78" s="264">
        <v>0</v>
      </c>
      <c r="M78" s="264">
        <v>0</v>
      </c>
      <c r="N78" s="264">
        <v>0</v>
      </c>
      <c r="O78" s="264">
        <v>0</v>
      </c>
      <c r="P78" s="264">
        <v>0</v>
      </c>
      <c r="Q78" s="264">
        <v>0</v>
      </c>
      <c r="R78" s="264">
        <v>0</v>
      </c>
      <c r="S78" s="264">
        <v>0</v>
      </c>
      <c r="T78" s="264">
        <v>0</v>
      </c>
      <c r="U78" s="264">
        <v>0</v>
      </c>
      <c r="V78" s="264">
        <v>0</v>
      </c>
      <c r="W78" s="264">
        <v>0</v>
      </c>
      <c r="DA78" s="72" t="s">
        <v>1521</v>
      </c>
    </row>
    <row r="79" spans="1:105" ht="12" customHeight="1" x14ac:dyDescent="0.25">
      <c r="A79" s="57" t="s">
        <v>1522</v>
      </c>
      <c r="B79" s="263">
        <f t="shared" ref="B79:W79" si="2">B80+B88</f>
        <v>1027.2540426659009</v>
      </c>
      <c r="C79" s="263">
        <f t="shared" si="2"/>
        <v>1361.8441839148347</v>
      </c>
      <c r="D79" s="263">
        <f t="shared" si="2"/>
        <v>1434.0387767413852</v>
      </c>
      <c r="E79" s="263">
        <f t="shared" si="2"/>
        <v>1394.1710776476402</v>
      </c>
      <c r="F79" s="263">
        <f t="shared" si="2"/>
        <v>1377.3168164149774</v>
      </c>
      <c r="G79" s="263">
        <f t="shared" si="2"/>
        <v>1400.0231584571322</v>
      </c>
      <c r="H79" s="263">
        <f t="shared" si="2"/>
        <v>1349.836421259871</v>
      </c>
      <c r="I79" s="263">
        <f t="shared" si="2"/>
        <v>1334.3371413533812</v>
      </c>
      <c r="J79" s="263">
        <f t="shared" si="2"/>
        <v>1448.8428384653491</v>
      </c>
      <c r="K79" s="263">
        <f t="shared" si="2"/>
        <v>1288.2958077097003</v>
      </c>
      <c r="L79" s="263">
        <f t="shared" si="2"/>
        <v>1311.0026934657074</v>
      </c>
      <c r="M79" s="263">
        <f t="shared" si="2"/>
        <v>1404.8473883496481</v>
      </c>
      <c r="N79" s="263">
        <f t="shared" si="2"/>
        <v>1374.0084093537896</v>
      </c>
      <c r="O79" s="263">
        <f t="shared" si="2"/>
        <v>1326.4589366835439</v>
      </c>
      <c r="P79" s="263">
        <f t="shared" si="2"/>
        <v>1312.8456991304711</v>
      </c>
      <c r="Q79" s="263">
        <f t="shared" si="2"/>
        <v>1184.8271319021437</v>
      </c>
      <c r="R79" s="263">
        <f t="shared" si="2"/>
        <v>1385.4741940912024</v>
      </c>
      <c r="S79" s="263">
        <f t="shared" si="2"/>
        <v>1096.9381978692427</v>
      </c>
      <c r="T79" s="263">
        <f t="shared" si="2"/>
        <v>1218.3808735136272</v>
      </c>
      <c r="U79" s="263">
        <f t="shared" si="2"/>
        <v>1216.1080633459637</v>
      </c>
      <c r="V79" s="263">
        <f t="shared" si="2"/>
        <v>1168.8348032415793</v>
      </c>
      <c r="W79" s="263">
        <f t="shared" si="2"/>
        <v>1308.0538233650827</v>
      </c>
      <c r="DA79" s="70"/>
    </row>
    <row r="80" spans="1:105" ht="12" customHeight="1" x14ac:dyDescent="0.25">
      <c r="A80" s="60" t="s">
        <v>1523</v>
      </c>
      <c r="B80" s="264">
        <v>945.34954971147386</v>
      </c>
      <c r="C80" s="264">
        <v>1267.221269498669</v>
      </c>
      <c r="D80" s="264">
        <v>1337.458680689032</v>
      </c>
      <c r="E80" s="264">
        <v>1295.554772530201</v>
      </c>
      <c r="F80" s="264">
        <v>1272.073618796026</v>
      </c>
      <c r="G80" s="264">
        <v>1295.753959771434</v>
      </c>
      <c r="H80" s="264">
        <v>1247.5579737705491</v>
      </c>
      <c r="I80" s="264">
        <v>1229.113528781704</v>
      </c>
      <c r="J80" s="264">
        <v>1319.301213873953</v>
      </c>
      <c r="K80" s="264">
        <v>1172.536577479711</v>
      </c>
      <c r="L80" s="264">
        <v>1189.4259371657249</v>
      </c>
      <c r="M80" s="264">
        <v>1294.494478460053</v>
      </c>
      <c r="N80" s="264">
        <v>1264.1478754098951</v>
      </c>
      <c r="O80" s="264">
        <v>1219.930567028832</v>
      </c>
      <c r="P80" s="264">
        <v>1208.7495144986849</v>
      </c>
      <c r="Q80" s="264">
        <v>1086.855506872658</v>
      </c>
      <c r="R80" s="264">
        <v>1272.6555424708511</v>
      </c>
      <c r="S80" s="264">
        <v>996.85870221502944</v>
      </c>
      <c r="T80" s="264">
        <v>1114.923659556491</v>
      </c>
      <c r="U80" s="264">
        <v>1110.4973389114441</v>
      </c>
      <c r="V80" s="264">
        <v>1071.3670417568089</v>
      </c>
      <c r="W80" s="264">
        <v>1200.672658079508</v>
      </c>
      <c r="DA80" s="72" t="s">
        <v>1524</v>
      </c>
    </row>
    <row r="81" spans="1:105" ht="12" customHeight="1" x14ac:dyDescent="0.25">
      <c r="A81" s="59" t="s">
        <v>30</v>
      </c>
      <c r="B81" s="232">
        <v>47.269545679877652</v>
      </c>
      <c r="C81" s="232">
        <v>48.266807540551589</v>
      </c>
      <c r="D81" s="232">
        <v>67.091091327983335</v>
      </c>
      <c r="E81" s="232">
        <v>73.181775283146848</v>
      </c>
      <c r="F81" s="232">
        <v>65.837522228712302</v>
      </c>
      <c r="G81" s="232">
        <v>77.952520994718711</v>
      </c>
      <c r="H81" s="232">
        <v>80.298489548546982</v>
      </c>
      <c r="I81" s="232">
        <v>124.3104398562653</v>
      </c>
      <c r="J81" s="232">
        <v>122.4627212023514</v>
      </c>
      <c r="K81" s="232">
        <v>143.7729093284967</v>
      </c>
      <c r="L81" s="232">
        <v>150.576007264281</v>
      </c>
      <c r="M81" s="232">
        <v>163.637606108721</v>
      </c>
      <c r="N81" s="232">
        <v>174.78694290767021</v>
      </c>
      <c r="O81" s="232">
        <v>92.187335962150954</v>
      </c>
      <c r="P81" s="232">
        <v>85.053229490850086</v>
      </c>
      <c r="Q81" s="232">
        <v>83.888085886567225</v>
      </c>
      <c r="R81" s="232">
        <v>96.019415566873022</v>
      </c>
      <c r="S81" s="232">
        <v>68.867253244867612</v>
      </c>
      <c r="T81" s="232">
        <v>87.085408998423929</v>
      </c>
      <c r="U81" s="232">
        <v>80.740485719778988</v>
      </c>
      <c r="V81" s="232">
        <v>68.61343129533337</v>
      </c>
      <c r="W81" s="232">
        <v>88.198048791692756</v>
      </c>
      <c r="DA81" s="71" t="s">
        <v>1525</v>
      </c>
    </row>
    <row r="82" spans="1:105" ht="12" customHeight="1" x14ac:dyDescent="0.25">
      <c r="A82" s="59" t="s">
        <v>33</v>
      </c>
      <c r="B82" s="297">
        <v>22.89604215445403</v>
      </c>
      <c r="C82" s="297">
        <v>21.316033954923849</v>
      </c>
      <c r="D82" s="297">
        <v>14.82902339662054</v>
      </c>
      <c r="E82" s="297">
        <v>12.997535378473961</v>
      </c>
      <c r="F82" s="297">
        <v>12.12550336498694</v>
      </c>
      <c r="G82" s="297">
        <v>14.484582162796</v>
      </c>
      <c r="H82" s="297">
        <v>15.96225351842987</v>
      </c>
      <c r="I82" s="297">
        <v>11.767486636462779</v>
      </c>
      <c r="J82" s="297">
        <v>10.05942970253955</v>
      </c>
      <c r="K82" s="297">
        <v>9.5250516452310876</v>
      </c>
      <c r="L82" s="297">
        <v>9.5946026223763603</v>
      </c>
      <c r="M82" s="297">
        <v>8.1958719277422691</v>
      </c>
      <c r="N82" s="297">
        <v>8.2859878215339702</v>
      </c>
      <c r="O82" s="297">
        <v>6.8399108745531834</v>
      </c>
      <c r="P82" s="297">
        <v>5.0633159355894906</v>
      </c>
      <c r="Q82" s="297">
        <v>11.772673001980429</v>
      </c>
      <c r="R82" s="297">
        <v>13.78056641101216</v>
      </c>
      <c r="S82" s="297">
        <v>12.184956024133429</v>
      </c>
      <c r="T82" s="297">
        <v>12.388718444759419</v>
      </c>
      <c r="U82" s="297">
        <v>13.149242434558319</v>
      </c>
      <c r="V82" s="297">
        <v>13.966360217846519</v>
      </c>
      <c r="W82" s="297">
        <v>15.3913445690914</v>
      </c>
      <c r="DA82" s="122" t="s">
        <v>1526</v>
      </c>
    </row>
    <row r="83" spans="1:105" ht="12" customHeight="1" x14ac:dyDescent="0.25">
      <c r="A83" s="59" t="s">
        <v>160</v>
      </c>
      <c r="B83" s="297">
        <v>22.130916752709449</v>
      </c>
      <c r="C83" s="297">
        <v>42.349232167731152</v>
      </c>
      <c r="D83" s="297">
        <v>33.696478624598733</v>
      </c>
      <c r="E83" s="297">
        <v>13.24509055179721</v>
      </c>
      <c r="F83" s="297">
        <v>12.106229453031309</v>
      </c>
      <c r="G83" s="297">
        <v>11.66147627248059</v>
      </c>
      <c r="H83" s="297">
        <v>12.458047069403831</v>
      </c>
      <c r="I83" s="297">
        <v>13.079845899561541</v>
      </c>
      <c r="J83" s="297">
        <v>16.341088950798291</v>
      </c>
      <c r="K83" s="297">
        <v>13.8427784280948</v>
      </c>
      <c r="L83" s="297">
        <v>13.21795983919171</v>
      </c>
      <c r="M83" s="297">
        <v>19.44334036344717</v>
      </c>
      <c r="N83" s="297">
        <v>18.882001439180168</v>
      </c>
      <c r="O83" s="297">
        <v>17.87343077483456</v>
      </c>
      <c r="P83" s="297">
        <v>17.59109322678205</v>
      </c>
      <c r="Q83" s="297">
        <v>15.09854203012009</v>
      </c>
      <c r="R83" s="297">
        <v>18.094928181957641</v>
      </c>
      <c r="S83" s="297">
        <v>17.714544773250399</v>
      </c>
      <c r="T83" s="297">
        <v>19.40374987838468</v>
      </c>
      <c r="U83" s="297">
        <v>20.14592817742685</v>
      </c>
      <c r="V83" s="297">
        <v>19.094346051617961</v>
      </c>
      <c r="W83" s="297">
        <v>19.530387644382849</v>
      </c>
      <c r="DA83" s="122" t="s">
        <v>1527</v>
      </c>
    </row>
    <row r="84" spans="1:105" ht="12" customHeight="1" x14ac:dyDescent="0.25">
      <c r="A84" s="59" t="s">
        <v>70</v>
      </c>
      <c r="B84" s="297">
        <v>154.18091436996141</v>
      </c>
      <c r="C84" s="297">
        <v>172.96170132164849</v>
      </c>
      <c r="D84" s="297">
        <v>169.7216314765117</v>
      </c>
      <c r="E84" s="297">
        <v>155.0952383225291</v>
      </c>
      <c r="F84" s="297">
        <v>153.82113297635809</v>
      </c>
      <c r="G84" s="297">
        <v>150.53280530131011</v>
      </c>
      <c r="H84" s="297">
        <v>151.20947105050419</v>
      </c>
      <c r="I84" s="297">
        <v>152.25232873963799</v>
      </c>
      <c r="J84" s="297">
        <v>152.0728809280846</v>
      </c>
      <c r="K84" s="297">
        <v>133.9061054136948</v>
      </c>
      <c r="L84" s="297">
        <v>107.42039717712321</v>
      </c>
      <c r="M84" s="297">
        <v>98.158592188132872</v>
      </c>
      <c r="N84" s="297">
        <v>73.363965388742571</v>
      </c>
      <c r="O84" s="297">
        <v>51.965804351776001</v>
      </c>
      <c r="P84" s="297">
        <v>38.68342353351013</v>
      </c>
      <c r="Q84" s="297">
        <v>44.863784754904657</v>
      </c>
      <c r="R84" s="297">
        <v>57.177971104746632</v>
      </c>
      <c r="S84" s="297">
        <v>34.209570145193283</v>
      </c>
      <c r="T84" s="297">
        <v>21.620503777216271</v>
      </c>
      <c r="U84" s="297">
        <v>20.057855520887511</v>
      </c>
      <c r="V84" s="297">
        <v>10.7312259102432</v>
      </c>
      <c r="W84" s="297">
        <v>11.982790832483021</v>
      </c>
      <c r="DA84" s="122" t="s">
        <v>1528</v>
      </c>
    </row>
    <row r="85" spans="1:105" ht="12" customHeight="1" x14ac:dyDescent="0.25">
      <c r="A85" s="59" t="s">
        <v>34</v>
      </c>
      <c r="B85" s="297">
        <v>203.33548371085931</v>
      </c>
      <c r="C85" s="297">
        <v>377.36143817887631</v>
      </c>
      <c r="D85" s="297">
        <v>424.50413244992438</v>
      </c>
      <c r="E85" s="297">
        <v>401.32913638569192</v>
      </c>
      <c r="F85" s="297">
        <v>433.17194066810202</v>
      </c>
      <c r="G85" s="297">
        <v>378.23450277309507</v>
      </c>
      <c r="H85" s="297">
        <v>357.99506324275359</v>
      </c>
      <c r="I85" s="297">
        <v>325.21488403104689</v>
      </c>
      <c r="J85" s="297">
        <v>320.9621217615628</v>
      </c>
      <c r="K85" s="297">
        <v>276.43699195802498</v>
      </c>
      <c r="L85" s="297">
        <v>286.24099634517682</v>
      </c>
      <c r="M85" s="297">
        <v>298.81535783630432</v>
      </c>
      <c r="N85" s="297">
        <v>281.82279305259777</v>
      </c>
      <c r="O85" s="297">
        <v>305.54767719032429</v>
      </c>
      <c r="P85" s="297">
        <v>313.44109315314319</v>
      </c>
      <c r="Q85" s="297">
        <v>254.53444504428111</v>
      </c>
      <c r="R85" s="297">
        <v>281.27308729600941</v>
      </c>
      <c r="S85" s="297">
        <v>190.99313215583291</v>
      </c>
      <c r="T85" s="297">
        <v>196.09386228985929</v>
      </c>
      <c r="U85" s="297">
        <v>194.56532405876069</v>
      </c>
      <c r="V85" s="297">
        <v>205.61795680458039</v>
      </c>
      <c r="W85" s="297">
        <v>202.7008531894358</v>
      </c>
      <c r="DA85" s="122" t="s">
        <v>1529</v>
      </c>
    </row>
    <row r="86" spans="1:105" ht="12" customHeight="1" x14ac:dyDescent="0.25">
      <c r="A86" s="59" t="s">
        <v>162</v>
      </c>
      <c r="B86" s="297">
        <v>495.53664704361199</v>
      </c>
      <c r="C86" s="297">
        <v>604.96605633493732</v>
      </c>
      <c r="D86" s="297">
        <v>627.61632341339327</v>
      </c>
      <c r="E86" s="297">
        <v>639.70599660856249</v>
      </c>
      <c r="F86" s="297">
        <v>595.01129010483567</v>
      </c>
      <c r="G86" s="297">
        <v>548.87799415832569</v>
      </c>
      <c r="H86" s="297">
        <v>526.89484894452983</v>
      </c>
      <c r="I86" s="297">
        <v>505.91744372956168</v>
      </c>
      <c r="J86" s="297">
        <v>586.13837926423196</v>
      </c>
      <c r="K86" s="297">
        <v>491.32749868112501</v>
      </c>
      <c r="L86" s="297">
        <v>540.06171216481368</v>
      </c>
      <c r="M86" s="297">
        <v>476.24765167799632</v>
      </c>
      <c r="N86" s="297">
        <v>479.69242011598402</v>
      </c>
      <c r="O86" s="297">
        <v>507.3298310995724</v>
      </c>
      <c r="P86" s="297">
        <v>502.43801202280582</v>
      </c>
      <c r="Q86" s="297">
        <v>441.14370515396593</v>
      </c>
      <c r="R86" s="297">
        <v>519.9768665798083</v>
      </c>
      <c r="S86" s="297">
        <v>481.66398518905987</v>
      </c>
      <c r="T86" s="297">
        <v>551.20036572864683</v>
      </c>
      <c r="U86" s="297">
        <v>547.84846663654321</v>
      </c>
      <c r="V86" s="297">
        <v>559.71416209440122</v>
      </c>
      <c r="W86" s="297">
        <v>625.92906045331756</v>
      </c>
      <c r="DA86" s="122" t="s">
        <v>1530</v>
      </c>
    </row>
    <row r="87" spans="1:105" ht="12" customHeight="1" x14ac:dyDescent="0.25">
      <c r="A87" s="59" t="s">
        <v>73</v>
      </c>
      <c r="B87" s="297">
        <v>0</v>
      </c>
      <c r="C87" s="297">
        <v>0</v>
      </c>
      <c r="D87" s="297">
        <v>0</v>
      </c>
      <c r="E87" s="297">
        <v>0</v>
      </c>
      <c r="F87" s="297">
        <v>0</v>
      </c>
      <c r="G87" s="297">
        <v>114.0100781087081</v>
      </c>
      <c r="H87" s="297">
        <v>102.7398003963806</v>
      </c>
      <c r="I87" s="297">
        <v>96.571099889167257</v>
      </c>
      <c r="J87" s="297">
        <v>111.2645920643844</v>
      </c>
      <c r="K87" s="297">
        <v>103.7252420250435</v>
      </c>
      <c r="L87" s="297">
        <v>82.314261752762718</v>
      </c>
      <c r="M87" s="297">
        <v>229.99605835770839</v>
      </c>
      <c r="N87" s="297">
        <v>227.31376468418611</v>
      </c>
      <c r="O87" s="297">
        <v>238.18657677562021</v>
      </c>
      <c r="P87" s="297">
        <v>246.47934713600421</v>
      </c>
      <c r="Q87" s="297">
        <v>235.55427100083861</v>
      </c>
      <c r="R87" s="297">
        <v>286.33270733044401</v>
      </c>
      <c r="S87" s="297">
        <v>191.2252606826919</v>
      </c>
      <c r="T87" s="297">
        <v>227.13105043920109</v>
      </c>
      <c r="U87" s="297">
        <v>233.9900363634888</v>
      </c>
      <c r="V87" s="297">
        <v>193.6295593827862</v>
      </c>
      <c r="W87" s="297">
        <v>236.9401725991047</v>
      </c>
      <c r="DA87" s="122" t="s">
        <v>1531</v>
      </c>
    </row>
    <row r="88" spans="1:105" ht="12" customHeight="1" x14ac:dyDescent="0.25">
      <c r="A88" s="60" t="s">
        <v>1532</v>
      </c>
      <c r="B88" s="264">
        <v>81.904492954426985</v>
      </c>
      <c r="C88" s="264">
        <v>94.622914416165642</v>
      </c>
      <c r="D88" s="264">
        <v>96.580096052353056</v>
      </c>
      <c r="E88" s="264">
        <v>98.616305117439154</v>
      </c>
      <c r="F88" s="264">
        <v>105.2431976189515</v>
      </c>
      <c r="G88" s="264">
        <v>104.2691986856983</v>
      </c>
      <c r="H88" s="264">
        <v>102.27844748932201</v>
      </c>
      <c r="I88" s="264">
        <v>105.22361257167729</v>
      </c>
      <c r="J88" s="264">
        <v>129.5416245913961</v>
      </c>
      <c r="K88" s="264">
        <v>115.7592302299892</v>
      </c>
      <c r="L88" s="264">
        <v>121.57675629998241</v>
      </c>
      <c r="M88" s="264">
        <v>110.3529098895951</v>
      </c>
      <c r="N88" s="264">
        <v>109.8605339438945</v>
      </c>
      <c r="O88" s="264">
        <v>106.5283696547119</v>
      </c>
      <c r="P88" s="264">
        <v>104.0961846317861</v>
      </c>
      <c r="Q88" s="264">
        <v>97.971625029485651</v>
      </c>
      <c r="R88" s="264">
        <v>112.8186516203514</v>
      </c>
      <c r="S88" s="264">
        <v>100.0794956542132</v>
      </c>
      <c r="T88" s="264">
        <v>103.4572139571361</v>
      </c>
      <c r="U88" s="264">
        <v>105.6107244345196</v>
      </c>
      <c r="V88" s="264">
        <v>97.46776148477025</v>
      </c>
      <c r="W88" s="264">
        <v>107.3811652855748</v>
      </c>
      <c r="DA88" s="72" t="s">
        <v>1533</v>
      </c>
    </row>
    <row r="89" spans="1:105" ht="12" customHeight="1" x14ac:dyDescent="0.25">
      <c r="A89" s="57" t="s">
        <v>1534</v>
      </c>
      <c r="B89" s="263">
        <f t="shared" ref="B89:W89" si="3">B90+B96</f>
        <v>188.61791100461014</v>
      </c>
      <c r="C89" s="263">
        <f t="shared" si="3"/>
        <v>234.42544563794439</v>
      </c>
      <c r="D89" s="263">
        <f t="shared" si="3"/>
        <v>243.0074293550436</v>
      </c>
      <c r="E89" s="263">
        <f t="shared" si="3"/>
        <v>241.3079953403911</v>
      </c>
      <c r="F89" s="263">
        <f t="shared" si="3"/>
        <v>245.07708042251102</v>
      </c>
      <c r="G89" s="263">
        <f t="shared" si="3"/>
        <v>245.33747706207868</v>
      </c>
      <c r="H89" s="263">
        <f t="shared" si="3"/>
        <v>238.59041089687258</v>
      </c>
      <c r="I89" s="263">
        <f t="shared" si="3"/>
        <v>240.65149527672048</v>
      </c>
      <c r="J89" s="263">
        <f t="shared" si="3"/>
        <v>276.71723978041086</v>
      </c>
      <c r="K89" s="263">
        <f t="shared" si="3"/>
        <v>246.88774204147899</v>
      </c>
      <c r="L89" s="263">
        <f t="shared" si="3"/>
        <v>254.99613958191719</v>
      </c>
      <c r="M89" s="263">
        <f t="shared" si="3"/>
        <v>251.14238142448687</v>
      </c>
      <c r="N89" s="263">
        <f t="shared" si="3"/>
        <v>247.85539652288881</v>
      </c>
      <c r="O89" s="263">
        <f t="shared" si="3"/>
        <v>238.45297199416552</v>
      </c>
      <c r="P89" s="263">
        <f t="shared" si="3"/>
        <v>233.82936541270789</v>
      </c>
      <c r="Q89" s="263">
        <f t="shared" si="3"/>
        <v>215.43561322670359</v>
      </c>
      <c r="R89" s="263">
        <f t="shared" si="3"/>
        <v>250.4206423771349</v>
      </c>
      <c r="S89" s="263">
        <f t="shared" si="3"/>
        <v>210.3542924388295</v>
      </c>
      <c r="T89" s="263">
        <f t="shared" si="3"/>
        <v>226.48196450774822</v>
      </c>
      <c r="U89" s="263">
        <f t="shared" si="3"/>
        <v>228.4335189248844</v>
      </c>
      <c r="V89" s="263">
        <f t="shared" si="3"/>
        <v>216.12564949498929</v>
      </c>
      <c r="W89" s="263">
        <f t="shared" si="3"/>
        <v>240.3560862096989</v>
      </c>
      <c r="DA89" s="70"/>
    </row>
    <row r="90" spans="1:105" ht="12" customHeight="1" x14ac:dyDescent="0.25">
      <c r="A90" s="60" t="s">
        <v>1535</v>
      </c>
      <c r="B90" s="264">
        <v>102.0048670686934</v>
      </c>
      <c r="C90" s="264">
        <v>134.36281966903701</v>
      </c>
      <c r="D90" s="264">
        <v>140.8751066829285</v>
      </c>
      <c r="E90" s="264">
        <v>137.02240538274211</v>
      </c>
      <c r="F90" s="264">
        <v>133.7836291047843</v>
      </c>
      <c r="G90" s="264">
        <v>135.07401823141049</v>
      </c>
      <c r="H90" s="264">
        <v>130.43214818692459</v>
      </c>
      <c r="I90" s="264">
        <v>129.378754917561</v>
      </c>
      <c r="J90" s="264">
        <v>139.72848595822919</v>
      </c>
      <c r="K90" s="264">
        <v>124.4737091571447</v>
      </c>
      <c r="L90" s="264">
        <v>126.43014087833269</v>
      </c>
      <c r="M90" s="264">
        <v>134.44546910684409</v>
      </c>
      <c r="N90" s="264">
        <v>131.6791660125516</v>
      </c>
      <c r="O90" s="264">
        <v>125.80046627071211</v>
      </c>
      <c r="P90" s="264">
        <v>123.748866921729</v>
      </c>
      <c r="Q90" s="264">
        <v>111.8317649265434</v>
      </c>
      <c r="R90" s="264">
        <v>131.1162370007236</v>
      </c>
      <c r="S90" s="264">
        <v>104.5213955914505</v>
      </c>
      <c r="T90" s="264">
        <v>117.0771700364257</v>
      </c>
      <c r="U90" s="264">
        <v>116.7514122956336</v>
      </c>
      <c r="V90" s="264">
        <v>113.05463100381679</v>
      </c>
      <c r="W90" s="264">
        <v>126.8017590747464</v>
      </c>
      <c r="DA90" s="72" t="s">
        <v>1536</v>
      </c>
    </row>
    <row r="91" spans="1:105" ht="12" customHeight="1" x14ac:dyDescent="0.25">
      <c r="A91" s="59" t="s">
        <v>30</v>
      </c>
      <c r="B91" s="232">
        <v>6.4981567660328636</v>
      </c>
      <c r="C91" s="232">
        <v>7.2879616871262227</v>
      </c>
      <c r="D91" s="232">
        <v>10.35261247839073</v>
      </c>
      <c r="E91" s="232">
        <v>11.21366070727993</v>
      </c>
      <c r="F91" s="232">
        <v>10.49942190445935</v>
      </c>
      <c r="G91" s="232">
        <v>13.104215729971401</v>
      </c>
      <c r="H91" s="232">
        <v>13.311129722960249</v>
      </c>
      <c r="I91" s="232">
        <v>19.92144332771068</v>
      </c>
      <c r="J91" s="232">
        <v>19.289846139194911</v>
      </c>
      <c r="K91" s="232">
        <v>22.58521801887149</v>
      </c>
      <c r="L91" s="232">
        <v>23.19165039850062</v>
      </c>
      <c r="M91" s="232">
        <v>28.732952054206301</v>
      </c>
      <c r="N91" s="232">
        <v>30.484044852332119</v>
      </c>
      <c r="O91" s="232">
        <v>17.150655252411621</v>
      </c>
      <c r="P91" s="232">
        <v>16.221900645172671</v>
      </c>
      <c r="Q91" s="232">
        <v>15.720299529394261</v>
      </c>
      <c r="R91" s="232">
        <v>17.85647677575739</v>
      </c>
      <c r="S91" s="232">
        <v>11.71107932541101</v>
      </c>
      <c r="T91" s="232">
        <v>14.740106561945</v>
      </c>
      <c r="U91" s="232">
        <v>13.8231199054554</v>
      </c>
      <c r="V91" s="232">
        <v>11.541200429235561</v>
      </c>
      <c r="W91" s="232">
        <v>14.69540457875615</v>
      </c>
      <c r="DA91" s="71" t="s">
        <v>1537</v>
      </c>
    </row>
    <row r="92" spans="1:105" ht="12" customHeight="1" x14ac:dyDescent="0.25">
      <c r="A92" s="59" t="s">
        <v>33</v>
      </c>
      <c r="B92" s="297">
        <v>3.1475248831231042</v>
      </c>
      <c r="C92" s="297">
        <v>3.2185770449899391</v>
      </c>
      <c r="D92" s="297">
        <v>2.2882193391027759</v>
      </c>
      <c r="E92" s="297">
        <v>1.991615415192574</v>
      </c>
      <c r="F92" s="297">
        <v>1.9337115268505369</v>
      </c>
      <c r="G92" s="297">
        <v>2.434932020128433</v>
      </c>
      <c r="H92" s="297">
        <v>2.646072528252724</v>
      </c>
      <c r="I92" s="297">
        <v>1.885805555904569</v>
      </c>
      <c r="J92" s="297">
        <v>1.584521798183834</v>
      </c>
      <c r="K92" s="297">
        <v>1.4962858375288881</v>
      </c>
      <c r="L92" s="297">
        <v>1.47775647510793</v>
      </c>
      <c r="M92" s="297">
        <v>1.4391043766906071</v>
      </c>
      <c r="N92" s="297">
        <v>1.4451332587866601</v>
      </c>
      <c r="O92" s="297">
        <v>1.272506165216077</v>
      </c>
      <c r="P92" s="297">
        <v>0.96570828096643135</v>
      </c>
      <c r="Q92" s="297">
        <v>2.2061529226330818</v>
      </c>
      <c r="R92" s="297">
        <v>2.562735490757523</v>
      </c>
      <c r="S92" s="297">
        <v>2.0720876737726752</v>
      </c>
      <c r="T92" s="297">
        <v>2.0969187851548399</v>
      </c>
      <c r="U92" s="297">
        <v>2.2512071015975512</v>
      </c>
      <c r="V92" s="297">
        <v>2.3492275418680548</v>
      </c>
      <c r="W92" s="297">
        <v>2.5644789034736908</v>
      </c>
      <c r="DA92" s="122" t="s">
        <v>1538</v>
      </c>
    </row>
    <row r="93" spans="1:105" ht="12" customHeight="1" x14ac:dyDescent="0.25">
      <c r="A93" s="59" t="s">
        <v>160</v>
      </c>
      <c r="B93" s="297">
        <v>3.0423428947054192</v>
      </c>
      <c r="C93" s="297">
        <v>6.3944478047016657</v>
      </c>
      <c r="D93" s="297">
        <v>5.1995962233117714</v>
      </c>
      <c r="E93" s="297">
        <v>2.0295483528568781</v>
      </c>
      <c r="F93" s="297">
        <v>1.9306378247043881</v>
      </c>
      <c r="G93" s="297">
        <v>1.9603535441128519</v>
      </c>
      <c r="H93" s="297">
        <v>2.0651780820275709</v>
      </c>
      <c r="I93" s="297">
        <v>2.096118468606408</v>
      </c>
      <c r="J93" s="297">
        <v>2.5739840541918708</v>
      </c>
      <c r="K93" s="297">
        <v>2.1745554864659349</v>
      </c>
      <c r="L93" s="297">
        <v>2.035824359679864</v>
      </c>
      <c r="M93" s="297">
        <v>3.4140353169513129</v>
      </c>
      <c r="N93" s="297">
        <v>3.2931509024551322</v>
      </c>
      <c r="O93" s="297">
        <v>3.325196961141033</v>
      </c>
      <c r="P93" s="297">
        <v>3.355086788274479</v>
      </c>
      <c r="Q93" s="297">
        <v>2.829407783741587</v>
      </c>
      <c r="R93" s="297">
        <v>3.365065939347363</v>
      </c>
      <c r="S93" s="297">
        <v>3.0124105329922002</v>
      </c>
      <c r="T93" s="297">
        <v>3.2842854411339308</v>
      </c>
      <c r="U93" s="297">
        <v>3.4490699222415619</v>
      </c>
      <c r="V93" s="297">
        <v>3.2117862448586458</v>
      </c>
      <c r="W93" s="297">
        <v>3.254119019027311</v>
      </c>
      <c r="DA93" s="122" t="s">
        <v>1539</v>
      </c>
    </row>
    <row r="94" spans="1:105" ht="12" customHeight="1" x14ac:dyDescent="0.25">
      <c r="A94" s="59" t="s">
        <v>70</v>
      </c>
      <c r="B94" s="297">
        <v>21.19529048769337</v>
      </c>
      <c r="C94" s="297">
        <v>26.11604779357523</v>
      </c>
      <c r="D94" s="297">
        <v>26.189204037342972</v>
      </c>
      <c r="E94" s="297">
        <v>23.765279991288772</v>
      </c>
      <c r="F94" s="297">
        <v>24.530585572924249</v>
      </c>
      <c r="G94" s="297">
        <v>25.3053311161007</v>
      </c>
      <c r="H94" s="297">
        <v>25.066086495644232</v>
      </c>
      <c r="I94" s="297">
        <v>24.399287316541528</v>
      </c>
      <c r="J94" s="297">
        <v>23.953922028237091</v>
      </c>
      <c r="K94" s="297">
        <v>21.03524647968467</v>
      </c>
      <c r="L94" s="297">
        <v>16.54484231759071</v>
      </c>
      <c r="M94" s="297">
        <v>17.23556210652546</v>
      </c>
      <c r="N94" s="297">
        <v>12.795180087546621</v>
      </c>
      <c r="O94" s="297">
        <v>9.6677877286474381</v>
      </c>
      <c r="P94" s="297">
        <v>7.3779521004930597</v>
      </c>
      <c r="Q94" s="297">
        <v>8.4072979722416825</v>
      </c>
      <c r="R94" s="297">
        <v>10.63323607094607</v>
      </c>
      <c r="S94" s="297">
        <v>5.8174381985886461</v>
      </c>
      <c r="T94" s="297">
        <v>3.6594939756770262</v>
      </c>
      <c r="U94" s="297">
        <v>3.43399150302124</v>
      </c>
      <c r="V94" s="297">
        <v>1.8050580876567559</v>
      </c>
      <c r="W94" s="297">
        <v>1.9965516434705299</v>
      </c>
      <c r="DA94" s="122" t="s">
        <v>1540</v>
      </c>
    </row>
    <row r="95" spans="1:105" ht="12" customHeight="1" x14ac:dyDescent="0.25">
      <c r="A95" s="59" t="s">
        <v>162</v>
      </c>
      <c r="B95" s="297">
        <v>68.121552037138613</v>
      </c>
      <c r="C95" s="297">
        <v>91.345785338643935</v>
      </c>
      <c r="D95" s="297">
        <v>96.845474604780293</v>
      </c>
      <c r="E95" s="297">
        <v>98.022300916123967</v>
      </c>
      <c r="F95" s="297">
        <v>94.889272275845755</v>
      </c>
      <c r="G95" s="297">
        <v>92.269185821097167</v>
      </c>
      <c r="H95" s="297">
        <v>87.343681358039859</v>
      </c>
      <c r="I95" s="297">
        <v>81.076100248797772</v>
      </c>
      <c r="J95" s="297">
        <v>92.326211938421466</v>
      </c>
      <c r="K95" s="297">
        <v>77.182403334593701</v>
      </c>
      <c r="L95" s="297">
        <v>83.180067327453543</v>
      </c>
      <c r="M95" s="297">
        <v>83.623815252470422</v>
      </c>
      <c r="N95" s="297">
        <v>83.661656911431109</v>
      </c>
      <c r="O95" s="297">
        <v>94.384320163295968</v>
      </c>
      <c r="P95" s="297">
        <v>95.82821910682236</v>
      </c>
      <c r="Q95" s="297">
        <v>82.6686067185328</v>
      </c>
      <c r="R95" s="297">
        <v>96.698722723915253</v>
      </c>
      <c r="S95" s="297">
        <v>81.908379860685969</v>
      </c>
      <c r="T95" s="297">
        <v>93.296365272514876</v>
      </c>
      <c r="U95" s="297">
        <v>93.794023863317818</v>
      </c>
      <c r="V95" s="297">
        <v>94.147358700197728</v>
      </c>
      <c r="W95" s="297">
        <v>104.29120493001869</v>
      </c>
      <c r="DA95" s="122" t="s">
        <v>1541</v>
      </c>
    </row>
    <row r="96" spans="1:105" ht="12" customHeight="1" x14ac:dyDescent="0.25">
      <c r="A96" s="61" t="s">
        <v>1542</v>
      </c>
      <c r="B96" s="265">
        <v>86.613043935916735</v>
      </c>
      <c r="C96" s="265">
        <v>100.0626259689074</v>
      </c>
      <c r="D96" s="265">
        <v>102.13232267211509</v>
      </c>
      <c r="E96" s="265">
        <v>104.28558995764899</v>
      </c>
      <c r="F96" s="265">
        <v>111.29345131772671</v>
      </c>
      <c r="G96" s="265">
        <v>110.2634588306682</v>
      </c>
      <c r="H96" s="265">
        <v>108.158262709948</v>
      </c>
      <c r="I96" s="265">
        <v>111.2727403591595</v>
      </c>
      <c r="J96" s="265">
        <v>136.98875382218171</v>
      </c>
      <c r="K96" s="265">
        <v>122.4140328843343</v>
      </c>
      <c r="L96" s="265">
        <v>128.56599870358451</v>
      </c>
      <c r="M96" s="265">
        <v>116.6969123176428</v>
      </c>
      <c r="N96" s="265">
        <v>116.17623051033721</v>
      </c>
      <c r="O96" s="265">
        <v>112.6525057234534</v>
      </c>
      <c r="P96" s="265">
        <v>110.0804984909789</v>
      </c>
      <c r="Q96" s="265">
        <v>103.60384830016019</v>
      </c>
      <c r="R96" s="265">
        <v>119.3044053764113</v>
      </c>
      <c r="S96" s="265">
        <v>105.832896847379</v>
      </c>
      <c r="T96" s="265">
        <v>109.4047944713225</v>
      </c>
      <c r="U96" s="265">
        <v>111.6821066292508</v>
      </c>
      <c r="V96" s="265">
        <v>103.0710184911725</v>
      </c>
      <c r="W96" s="265">
        <v>113.5543271349525</v>
      </c>
      <c r="DA96" s="74" t="s">
        <v>1543</v>
      </c>
    </row>
    <row r="97" spans="1:105" ht="12" hidden="1" customHeight="1" x14ac:dyDescent="0.25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DA97" s="94"/>
    </row>
    <row r="98" spans="1:105" ht="12" customHeight="1" x14ac:dyDescent="0.25">
      <c r="A98" s="201"/>
      <c r="B98" s="201"/>
      <c r="C98" s="201"/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DA98" s="173"/>
    </row>
    <row r="99" spans="1:105" ht="15" customHeight="1" x14ac:dyDescent="0.25">
      <c r="A99" s="34" t="s">
        <v>51</v>
      </c>
      <c r="B99" s="225">
        <v>736.49181030008151</v>
      </c>
      <c r="C99" s="225">
        <v>745.62284212520206</v>
      </c>
      <c r="D99" s="225">
        <v>801.29948278268148</v>
      </c>
      <c r="E99" s="225">
        <v>738.77401493259265</v>
      </c>
      <c r="F99" s="225">
        <v>701.98591131513285</v>
      </c>
      <c r="G99" s="225">
        <v>672.83841619966961</v>
      </c>
      <c r="H99" s="225">
        <v>704.31237944877762</v>
      </c>
      <c r="I99" s="225">
        <v>654.35749649228421</v>
      </c>
      <c r="J99" s="225">
        <v>582.33898210722793</v>
      </c>
      <c r="K99" s="225">
        <v>461.75517530352812</v>
      </c>
      <c r="L99" s="225">
        <v>511.0599278093074</v>
      </c>
      <c r="M99" s="225">
        <v>538.15823536516427</v>
      </c>
      <c r="N99" s="225">
        <v>498.88746848668433</v>
      </c>
      <c r="O99" s="225">
        <v>481.71535512521803</v>
      </c>
      <c r="P99" s="225">
        <v>484.68091107873602</v>
      </c>
      <c r="Q99" s="225">
        <v>476.47765995284459</v>
      </c>
      <c r="R99" s="225">
        <v>422.31325112754041</v>
      </c>
      <c r="S99" s="225">
        <v>471.26830978112241</v>
      </c>
      <c r="T99" s="225">
        <v>468.1157427570119</v>
      </c>
      <c r="U99" s="225">
        <v>435.86728028599742</v>
      </c>
      <c r="V99" s="225">
        <v>389.32399000403342</v>
      </c>
      <c r="W99" s="225">
        <v>400.42010267385899</v>
      </c>
      <c r="DA99" s="89" t="s">
        <v>1544</v>
      </c>
    </row>
    <row r="100" spans="1:105" ht="12" customHeight="1" x14ac:dyDescent="0.25">
      <c r="A100" s="55" t="s">
        <v>92</v>
      </c>
      <c r="B100" s="261">
        <v>6.2528944530749682</v>
      </c>
      <c r="C100" s="261">
        <v>6.3304178925096348</v>
      </c>
      <c r="D100" s="261">
        <v>6.8031185426245759</v>
      </c>
      <c r="E100" s="261">
        <v>6.2722706151554508</v>
      </c>
      <c r="F100" s="261">
        <v>5.959935670174624</v>
      </c>
      <c r="G100" s="261">
        <v>5.7124703107782464</v>
      </c>
      <c r="H100" s="261">
        <v>5.9796876341268073</v>
      </c>
      <c r="I100" s="261">
        <v>5.5555653205120823</v>
      </c>
      <c r="J100" s="261">
        <v>4.9441204098981801</v>
      </c>
      <c r="K100" s="261">
        <v>3.9203509583597258</v>
      </c>
      <c r="L100" s="261">
        <v>4.3389535947257212</v>
      </c>
      <c r="M100" s="261">
        <v>4.5690211319798966</v>
      </c>
      <c r="N100" s="261">
        <v>4.2356081096648017</v>
      </c>
      <c r="O100" s="261">
        <v>4.0898150256360886</v>
      </c>
      <c r="P100" s="261">
        <v>4.1149929137167423</v>
      </c>
      <c r="Q100" s="261">
        <v>4.0453464319165562</v>
      </c>
      <c r="R100" s="261">
        <v>3.585484792233145</v>
      </c>
      <c r="S100" s="261">
        <v>4.0011184902918977</v>
      </c>
      <c r="T100" s="261">
        <v>3.9743528581664509</v>
      </c>
      <c r="U100" s="261">
        <v>3.7005599533640781</v>
      </c>
      <c r="V100" s="261">
        <v>3.3054024274255789</v>
      </c>
      <c r="W100" s="261">
        <v>3.399609613973416</v>
      </c>
      <c r="DA100" s="67" t="s">
        <v>1545</v>
      </c>
    </row>
    <row r="101" spans="1:105" ht="12" customHeight="1" x14ac:dyDescent="0.25">
      <c r="A101" s="202" t="s">
        <v>93</v>
      </c>
      <c r="B101" s="226">
        <v>7.0106791053747681</v>
      </c>
      <c r="C101" s="226">
        <v>7.0975975654735333</v>
      </c>
      <c r="D101" s="226">
        <v>7.6275845332254351</v>
      </c>
      <c r="E101" s="226">
        <v>7.0324034533002608</v>
      </c>
      <c r="F101" s="226">
        <v>6.682216817480966</v>
      </c>
      <c r="G101" s="226">
        <v>6.4047612747009204</v>
      </c>
      <c r="H101" s="226">
        <v>6.7043625104890392</v>
      </c>
      <c r="I101" s="226">
        <v>6.2288410596640142</v>
      </c>
      <c r="J101" s="226">
        <v>5.5432954949502848</v>
      </c>
      <c r="K101" s="226">
        <v>4.395456017331715</v>
      </c>
      <c r="L101" s="226">
        <v>4.8647888644234634</v>
      </c>
      <c r="M101" s="226">
        <v>5.1227381530860443</v>
      </c>
      <c r="N101" s="226">
        <v>4.7489189999649151</v>
      </c>
      <c r="O101" s="226">
        <v>4.5854573366378446</v>
      </c>
      <c r="P101" s="226">
        <v>4.6136865183726643</v>
      </c>
      <c r="Q101" s="226">
        <v>4.5355996198357298</v>
      </c>
      <c r="R101" s="226">
        <v>4.0200076147433599</v>
      </c>
      <c r="S101" s="226">
        <v>4.4860117196162941</v>
      </c>
      <c r="T101" s="226">
        <v>4.4560023760567331</v>
      </c>
      <c r="U101" s="226">
        <v>4.1490286679120292</v>
      </c>
      <c r="V101" s="226">
        <v>3.7059822305831118</v>
      </c>
      <c r="W101" s="226">
        <v>3.8116063314316841</v>
      </c>
      <c r="DA101" s="174" t="s">
        <v>1546</v>
      </c>
    </row>
    <row r="102" spans="1:105" ht="12" customHeight="1" x14ac:dyDescent="0.25">
      <c r="A102" s="202" t="s">
        <v>94</v>
      </c>
      <c r="B102" s="226">
        <v>14.71182625929106</v>
      </c>
      <c r="C102" s="226">
        <v>13.58279802700101</v>
      </c>
      <c r="D102" s="226">
        <v>14.317717217190991</v>
      </c>
      <c r="E102" s="226">
        <v>13.668561706422789</v>
      </c>
      <c r="F102" s="226">
        <v>13.82520543994714</v>
      </c>
      <c r="G102" s="226">
        <v>13.077980286381241</v>
      </c>
      <c r="H102" s="226">
        <v>13.839846716000091</v>
      </c>
      <c r="I102" s="226">
        <v>13.185526850584701</v>
      </c>
      <c r="J102" s="226">
        <v>12.81187902936621</v>
      </c>
      <c r="K102" s="226">
        <v>10.17926625741182</v>
      </c>
      <c r="L102" s="226">
        <v>11.51464203974642</v>
      </c>
      <c r="M102" s="226">
        <v>10.912118841885929</v>
      </c>
      <c r="N102" s="226">
        <v>10.22908949476866</v>
      </c>
      <c r="O102" s="226">
        <v>9.977791513192404</v>
      </c>
      <c r="P102" s="226">
        <v>9.9941182505675066</v>
      </c>
      <c r="Q102" s="226">
        <v>10.09721944805319</v>
      </c>
      <c r="R102" s="226">
        <v>8.842054093296511</v>
      </c>
      <c r="S102" s="226">
        <v>10.59001525560511</v>
      </c>
      <c r="T102" s="226">
        <v>9.9784589295131543</v>
      </c>
      <c r="U102" s="226">
        <v>9.4366474037583963</v>
      </c>
      <c r="V102" s="226">
        <v>8.1631894648793164</v>
      </c>
      <c r="W102" s="226">
        <v>8.2950248681445924</v>
      </c>
      <c r="DA102" s="174" t="s">
        <v>1547</v>
      </c>
    </row>
    <row r="103" spans="1:105" ht="12" customHeight="1" x14ac:dyDescent="0.25">
      <c r="A103" s="202" t="s">
        <v>95</v>
      </c>
      <c r="B103" s="226">
        <v>5.6122067446580113</v>
      </c>
      <c r="C103" s="226">
        <v>5.6817869323501844</v>
      </c>
      <c r="D103" s="226">
        <v>6.1060534535089896</v>
      </c>
      <c r="E103" s="226">
        <v>5.6295975751493499</v>
      </c>
      <c r="F103" s="226">
        <v>5.3492652749692704</v>
      </c>
      <c r="G103" s="226">
        <v>5.1271558551643981</v>
      </c>
      <c r="H103" s="226">
        <v>5.3669934017023504</v>
      </c>
      <c r="I103" s="226">
        <v>4.9863277552739191</v>
      </c>
      <c r="J103" s="226">
        <v>4.4375330687353296</v>
      </c>
      <c r="K103" s="226">
        <v>3.518661678210989</v>
      </c>
      <c r="L103" s="226">
        <v>3.8943732077714408</v>
      </c>
      <c r="M103" s="226">
        <v>4.1008674312058044</v>
      </c>
      <c r="N103" s="226">
        <v>3.8016167679112378</v>
      </c>
      <c r="O103" s="226">
        <v>3.6707620196581221</v>
      </c>
      <c r="P103" s="226">
        <v>3.6933601163256569</v>
      </c>
      <c r="Q103" s="226">
        <v>3.6308497928532231</v>
      </c>
      <c r="R103" s="226">
        <v>3.218106763971365</v>
      </c>
      <c r="S103" s="226">
        <v>3.5911535603082778</v>
      </c>
      <c r="T103" s="226">
        <v>3.567130403949772</v>
      </c>
      <c r="U103" s="226">
        <v>3.321391027009585</v>
      </c>
      <c r="V103" s="226">
        <v>2.9667223613352731</v>
      </c>
      <c r="W103" s="226">
        <v>3.0512768363398872</v>
      </c>
      <c r="DA103" s="174" t="s">
        <v>1548</v>
      </c>
    </row>
    <row r="104" spans="1:105" ht="12" customHeight="1" x14ac:dyDescent="0.25">
      <c r="A104" s="56" t="s">
        <v>96</v>
      </c>
      <c r="B104" s="262">
        <v>5.9723879770039101</v>
      </c>
      <c r="C104" s="262">
        <v>5.9805376456264661</v>
      </c>
      <c r="D104" s="262">
        <v>6.4231702971076832</v>
      </c>
      <c r="E104" s="262">
        <v>5.9343457322972988</v>
      </c>
      <c r="F104" s="262">
        <v>5.6959402607348029</v>
      </c>
      <c r="G104" s="262">
        <v>5.4627221361801723</v>
      </c>
      <c r="H104" s="262">
        <v>5.7322998600382498</v>
      </c>
      <c r="I104" s="262">
        <v>5.3714592096634863</v>
      </c>
      <c r="J104" s="262">
        <v>4.8987198418052076</v>
      </c>
      <c r="K104" s="262">
        <v>3.9073426025184328</v>
      </c>
      <c r="L104" s="262">
        <v>4.3422764221379628</v>
      </c>
      <c r="M104" s="262">
        <v>4.4389216575537027</v>
      </c>
      <c r="N104" s="262">
        <v>4.1209750969762347</v>
      </c>
      <c r="O104" s="262">
        <v>3.957563502953382</v>
      </c>
      <c r="P104" s="262">
        <v>3.9756147951381111</v>
      </c>
      <c r="Q104" s="262">
        <v>3.9485493229502331</v>
      </c>
      <c r="R104" s="262">
        <v>3.488142563823597</v>
      </c>
      <c r="S104" s="262">
        <v>3.9422995870228932</v>
      </c>
      <c r="T104" s="262">
        <v>3.8400628096734279</v>
      </c>
      <c r="U104" s="262">
        <v>3.587278145194539</v>
      </c>
      <c r="V104" s="262">
        <v>3.165173276220338</v>
      </c>
      <c r="W104" s="262">
        <v>3.2500731113313162</v>
      </c>
      <c r="DA104" s="68" t="s">
        <v>1549</v>
      </c>
    </row>
    <row r="105" spans="1:105" ht="12" customHeight="1" x14ac:dyDescent="0.25">
      <c r="A105" s="37" t="s">
        <v>160</v>
      </c>
      <c r="B105" s="228">
        <v>0.15478129692388909</v>
      </c>
      <c r="C105" s="228">
        <v>0.26877763870003379</v>
      </c>
      <c r="D105" s="228">
        <v>0.22802581584299231</v>
      </c>
      <c r="E105" s="228">
        <v>8.0872577992165337E-2</v>
      </c>
      <c r="F105" s="228">
        <v>6.8780317203504554E-2</v>
      </c>
      <c r="G105" s="228">
        <v>6.849088218863493E-2</v>
      </c>
      <c r="H105" s="228">
        <v>7.8199736326640804E-2</v>
      </c>
      <c r="I105" s="228">
        <v>7.4953933148984103E-2</v>
      </c>
      <c r="J105" s="228">
        <v>6.3288226190164915E-2</v>
      </c>
      <c r="K105" s="228">
        <v>4.9304524246144517E-2</v>
      </c>
      <c r="L105" s="228">
        <v>4.6729156739036888E-2</v>
      </c>
      <c r="M105" s="228">
        <v>9.3180188130249697E-2</v>
      </c>
      <c r="N105" s="228">
        <v>8.2867602189784673E-2</v>
      </c>
      <c r="O105" s="228">
        <v>7.4336550003826496E-2</v>
      </c>
      <c r="P105" s="228">
        <v>7.5076270793679636E-2</v>
      </c>
      <c r="Q105" s="228">
        <v>6.8162111544578227E-2</v>
      </c>
      <c r="R105" s="228">
        <v>6.2498713372232118E-2</v>
      </c>
      <c r="S105" s="228">
        <v>6.8474386051399674E-2</v>
      </c>
      <c r="T105" s="228">
        <v>7.2273108202564523E-2</v>
      </c>
      <c r="U105" s="228">
        <v>6.875764604090838E-2</v>
      </c>
      <c r="V105" s="228">
        <v>6.1311566386025057E-2</v>
      </c>
      <c r="W105" s="228">
        <v>5.8623731647974728E-2</v>
      </c>
      <c r="DA105" s="69" t="s">
        <v>1550</v>
      </c>
    </row>
    <row r="106" spans="1:105" ht="12" customHeight="1" x14ac:dyDescent="0.25">
      <c r="A106" s="37" t="s">
        <v>162</v>
      </c>
      <c r="B106" s="228">
        <v>3.4657310295713568</v>
      </c>
      <c r="C106" s="228">
        <v>3.8395347398830411</v>
      </c>
      <c r="D106" s="228">
        <v>4.2471121619884853</v>
      </c>
      <c r="E106" s="228">
        <v>3.9059508804763921</v>
      </c>
      <c r="F106" s="228">
        <v>3.3804964156556379</v>
      </c>
      <c r="G106" s="228">
        <v>3.223703170630853</v>
      </c>
      <c r="H106" s="228">
        <v>3.3073432801935301</v>
      </c>
      <c r="I106" s="228">
        <v>2.8991551236457371</v>
      </c>
      <c r="J106" s="228">
        <v>2.270084841793802</v>
      </c>
      <c r="K106" s="228">
        <v>1.749986008759308</v>
      </c>
      <c r="L106" s="228">
        <v>1.9092680491943039</v>
      </c>
      <c r="M106" s="228">
        <v>2.2823673787747052</v>
      </c>
      <c r="N106" s="228">
        <v>2.1052302517646861</v>
      </c>
      <c r="O106" s="228">
        <v>2.1100117729532708</v>
      </c>
      <c r="P106" s="228">
        <v>2.1443335989051868</v>
      </c>
      <c r="Q106" s="228">
        <v>1.991535764043173</v>
      </c>
      <c r="R106" s="228">
        <v>1.7959665171241901</v>
      </c>
      <c r="S106" s="228">
        <v>1.8618398661135691</v>
      </c>
      <c r="T106" s="228">
        <v>2.053054895228116</v>
      </c>
      <c r="U106" s="228">
        <v>1.8697957533302949</v>
      </c>
      <c r="V106" s="228">
        <v>1.7972310711076389</v>
      </c>
      <c r="W106" s="228">
        <v>1.8788309755458401</v>
      </c>
      <c r="DA106" s="69" t="s">
        <v>1551</v>
      </c>
    </row>
    <row r="107" spans="1:105" ht="12" customHeight="1" x14ac:dyDescent="0.25">
      <c r="A107" s="37" t="s">
        <v>97</v>
      </c>
      <c r="B107" s="228">
        <v>0</v>
      </c>
      <c r="C107" s="228">
        <v>0</v>
      </c>
      <c r="D107" s="228">
        <v>0</v>
      </c>
      <c r="E107" s="228">
        <v>0</v>
      </c>
      <c r="F107" s="228">
        <v>0</v>
      </c>
      <c r="G107" s="228">
        <v>0</v>
      </c>
      <c r="H107" s="228">
        <v>0</v>
      </c>
      <c r="I107" s="228">
        <v>0</v>
      </c>
      <c r="J107" s="228">
        <v>0</v>
      </c>
      <c r="K107" s="228">
        <v>0</v>
      </c>
      <c r="L107" s="228">
        <v>0</v>
      </c>
      <c r="M107" s="228">
        <v>0</v>
      </c>
      <c r="N107" s="228">
        <v>0</v>
      </c>
      <c r="O107" s="228">
        <v>0</v>
      </c>
      <c r="P107" s="228">
        <v>0</v>
      </c>
      <c r="Q107" s="228">
        <v>0</v>
      </c>
      <c r="R107" s="228">
        <v>0</v>
      </c>
      <c r="S107" s="228">
        <v>0</v>
      </c>
      <c r="T107" s="228">
        <v>0</v>
      </c>
      <c r="U107" s="228">
        <v>0</v>
      </c>
      <c r="V107" s="228">
        <v>0</v>
      </c>
      <c r="W107" s="228">
        <v>0</v>
      </c>
      <c r="DA107" s="69" t="s">
        <v>1552</v>
      </c>
    </row>
    <row r="108" spans="1:105" ht="12" customHeight="1" x14ac:dyDescent="0.25">
      <c r="A108" s="37" t="s">
        <v>78</v>
      </c>
      <c r="B108" s="228">
        <v>0</v>
      </c>
      <c r="C108" s="228">
        <v>0</v>
      </c>
      <c r="D108" s="228">
        <v>0</v>
      </c>
      <c r="E108" s="228">
        <v>0</v>
      </c>
      <c r="F108" s="228">
        <v>0</v>
      </c>
      <c r="G108" s="228">
        <v>0</v>
      </c>
      <c r="H108" s="228">
        <v>0</v>
      </c>
      <c r="I108" s="228">
        <v>0</v>
      </c>
      <c r="J108" s="228">
        <v>0</v>
      </c>
      <c r="K108" s="228">
        <v>0</v>
      </c>
      <c r="L108" s="228">
        <v>0</v>
      </c>
      <c r="M108" s="228">
        <v>0</v>
      </c>
      <c r="N108" s="228">
        <v>0</v>
      </c>
      <c r="O108" s="228">
        <v>0</v>
      </c>
      <c r="P108" s="228">
        <v>0</v>
      </c>
      <c r="Q108" s="228">
        <v>0</v>
      </c>
      <c r="R108" s="228">
        <v>0</v>
      </c>
      <c r="S108" s="228">
        <v>0</v>
      </c>
      <c r="T108" s="228">
        <v>0</v>
      </c>
      <c r="U108" s="228">
        <v>0</v>
      </c>
      <c r="V108" s="228">
        <v>0</v>
      </c>
      <c r="W108" s="228">
        <v>0</v>
      </c>
      <c r="DA108" s="69" t="s">
        <v>1553</v>
      </c>
    </row>
    <row r="109" spans="1:105" ht="12" customHeight="1" x14ac:dyDescent="0.25">
      <c r="A109" s="37" t="s">
        <v>38</v>
      </c>
      <c r="B109" s="228">
        <v>2.3518756505086649</v>
      </c>
      <c r="C109" s="228">
        <v>1.872225267043391</v>
      </c>
      <c r="D109" s="228">
        <v>1.9480323192762059</v>
      </c>
      <c r="E109" s="228">
        <v>1.947522273828741</v>
      </c>
      <c r="F109" s="228">
        <v>2.2466635278756599</v>
      </c>
      <c r="G109" s="228">
        <v>2.170528083360685</v>
      </c>
      <c r="H109" s="228">
        <v>2.3467568435180799</v>
      </c>
      <c r="I109" s="228">
        <v>2.397350152868766</v>
      </c>
      <c r="J109" s="228">
        <v>2.5653467738212421</v>
      </c>
      <c r="K109" s="228">
        <v>2.1080520695129801</v>
      </c>
      <c r="L109" s="228">
        <v>2.3862792162046218</v>
      </c>
      <c r="M109" s="228">
        <v>2.0633740906487481</v>
      </c>
      <c r="N109" s="228">
        <v>1.932877243021764</v>
      </c>
      <c r="O109" s="228">
        <v>1.773215179996285</v>
      </c>
      <c r="P109" s="228">
        <v>1.756204925439244</v>
      </c>
      <c r="Q109" s="228">
        <v>1.888851447362482</v>
      </c>
      <c r="R109" s="228">
        <v>1.629677333327175</v>
      </c>
      <c r="S109" s="228">
        <v>2.0119853348579242</v>
      </c>
      <c r="T109" s="228">
        <v>1.7147348062427481</v>
      </c>
      <c r="U109" s="228">
        <v>1.6487247458233361</v>
      </c>
      <c r="V109" s="228">
        <v>1.306630638726674</v>
      </c>
      <c r="W109" s="228">
        <v>1.3126184041375011</v>
      </c>
      <c r="DA109" s="69" t="s">
        <v>1554</v>
      </c>
    </row>
    <row r="110" spans="1:105" ht="12" customHeight="1" x14ac:dyDescent="0.25">
      <c r="A110" s="57" t="s">
        <v>1555</v>
      </c>
      <c r="B110" s="263">
        <f t="shared" ref="B110:W110" si="4">B111+B117</f>
        <v>526.76806902705403</v>
      </c>
      <c r="C110" s="263">
        <f t="shared" si="4"/>
        <v>544.94421043314503</v>
      </c>
      <c r="D110" s="263">
        <f t="shared" si="4"/>
        <v>588.10697450903842</v>
      </c>
      <c r="E110" s="263">
        <f t="shared" si="4"/>
        <v>538.07094026796585</v>
      </c>
      <c r="F110" s="263">
        <f t="shared" si="4"/>
        <v>503.82823474107272</v>
      </c>
      <c r="G110" s="263">
        <f t="shared" si="4"/>
        <v>484.43530925918344</v>
      </c>
      <c r="H110" s="263">
        <f t="shared" si="4"/>
        <v>505.75725339420922</v>
      </c>
      <c r="I110" s="263">
        <f t="shared" si="4"/>
        <v>466.95190740203253</v>
      </c>
      <c r="J110" s="263">
        <f t="shared" si="4"/>
        <v>405.93141120004043</v>
      </c>
      <c r="K110" s="263">
        <f t="shared" si="4"/>
        <v>321.67528117280585</v>
      </c>
      <c r="L110" s="263">
        <f t="shared" si="4"/>
        <v>353.81157391845835</v>
      </c>
      <c r="M110" s="263">
        <f t="shared" si="4"/>
        <v>383.41093028512205</v>
      </c>
      <c r="N110" s="263">
        <f t="shared" si="4"/>
        <v>354.42651262968212</v>
      </c>
      <c r="O110" s="263">
        <f t="shared" si="4"/>
        <v>341.35638687220205</v>
      </c>
      <c r="P110" s="263">
        <f t="shared" si="4"/>
        <v>343.86206528334037</v>
      </c>
      <c r="Q110" s="263">
        <f t="shared" si="4"/>
        <v>335.60012768193349</v>
      </c>
      <c r="R110" s="263">
        <f t="shared" si="4"/>
        <v>298.40911523801816</v>
      </c>
      <c r="S110" s="263">
        <f t="shared" si="4"/>
        <v>326.56866578142666</v>
      </c>
      <c r="T110" s="263">
        <f t="shared" si="4"/>
        <v>329.23047058416745</v>
      </c>
      <c r="U110" s="263">
        <f t="shared" si="4"/>
        <v>305.25276648418401</v>
      </c>
      <c r="V110" s="263">
        <f t="shared" si="4"/>
        <v>275.04072689935703</v>
      </c>
      <c r="W110" s="263">
        <f t="shared" si="4"/>
        <v>283.77517834546245</v>
      </c>
      <c r="DA110" s="70"/>
    </row>
    <row r="111" spans="1:105" ht="12" customHeight="1" x14ac:dyDescent="0.25">
      <c r="A111" s="60" t="s">
        <v>1556</v>
      </c>
      <c r="B111" s="264">
        <v>452.82825635121731</v>
      </c>
      <c r="C111" s="264">
        <v>476.67875351232789</v>
      </c>
      <c r="D111" s="264">
        <v>516.14790496006731</v>
      </c>
      <c r="E111" s="264">
        <v>469.3744457397795</v>
      </c>
      <c r="F111" s="264">
        <v>434.34446825157431</v>
      </c>
      <c r="G111" s="264">
        <v>418.70700364229037</v>
      </c>
      <c r="H111" s="264">
        <v>436.19990166861498</v>
      </c>
      <c r="I111" s="264">
        <v>400.68308610265501</v>
      </c>
      <c r="J111" s="264">
        <v>341.5404974711239</v>
      </c>
      <c r="K111" s="264">
        <v>270.51555246304298</v>
      </c>
      <c r="L111" s="264">
        <v>295.94041228001248</v>
      </c>
      <c r="M111" s="264">
        <v>328.56797545101603</v>
      </c>
      <c r="N111" s="264">
        <v>303.01637851326609</v>
      </c>
      <c r="O111" s="264">
        <v>291.20924521886172</v>
      </c>
      <c r="P111" s="264">
        <v>293.63286747450678</v>
      </c>
      <c r="Q111" s="264">
        <v>284.85275605195841</v>
      </c>
      <c r="R111" s="264">
        <v>253.9700488838275</v>
      </c>
      <c r="S111" s="264">
        <v>273.34456359090581</v>
      </c>
      <c r="T111" s="264">
        <v>279.07997457924199</v>
      </c>
      <c r="U111" s="264">
        <v>257.82534795542273</v>
      </c>
      <c r="V111" s="264">
        <v>234.01354990361489</v>
      </c>
      <c r="W111" s="264">
        <v>242.0854129769599</v>
      </c>
      <c r="DA111" s="72" t="s">
        <v>1557</v>
      </c>
    </row>
    <row r="112" spans="1:105" ht="12" customHeight="1" x14ac:dyDescent="0.25">
      <c r="A112" s="59" t="s">
        <v>30</v>
      </c>
      <c r="B112" s="232">
        <v>28.84714310620021</v>
      </c>
      <c r="C112" s="232">
        <v>25.855489645291311</v>
      </c>
      <c r="D112" s="232">
        <v>37.930613629358518</v>
      </c>
      <c r="E112" s="232">
        <v>38.412738153963112</v>
      </c>
      <c r="F112" s="232">
        <v>34.087622338825042</v>
      </c>
      <c r="G112" s="232">
        <v>40.620890495597678</v>
      </c>
      <c r="H112" s="232">
        <v>44.515969084035241</v>
      </c>
      <c r="I112" s="232">
        <v>61.69626069792092</v>
      </c>
      <c r="J112" s="232">
        <v>47.150469006667556</v>
      </c>
      <c r="K112" s="232">
        <v>49.08388101586997</v>
      </c>
      <c r="L112" s="232">
        <v>54.28568324535037</v>
      </c>
      <c r="M112" s="232">
        <v>70.21975487830764</v>
      </c>
      <c r="N112" s="232">
        <v>70.149023215329052</v>
      </c>
      <c r="O112" s="232">
        <v>39.701199201568137</v>
      </c>
      <c r="P112" s="232">
        <v>38.491529828239742</v>
      </c>
      <c r="Q112" s="232">
        <v>40.042027860792587</v>
      </c>
      <c r="R112" s="232">
        <v>34.587709221757237</v>
      </c>
      <c r="S112" s="232">
        <v>30.626838163312819</v>
      </c>
      <c r="T112" s="232">
        <v>35.136385371486718</v>
      </c>
      <c r="U112" s="232">
        <v>30.525975055694101</v>
      </c>
      <c r="V112" s="232">
        <v>23.889311376403121</v>
      </c>
      <c r="W112" s="232">
        <v>28.055944272938749</v>
      </c>
      <c r="DA112" s="71" t="s">
        <v>1558</v>
      </c>
    </row>
    <row r="113" spans="1:105" ht="12" customHeight="1" x14ac:dyDescent="0.25">
      <c r="A113" s="59" t="s">
        <v>33</v>
      </c>
      <c r="B113" s="297">
        <v>13.9727470424217</v>
      </c>
      <c r="C113" s="297">
        <v>11.418540468771869</v>
      </c>
      <c r="D113" s="297">
        <v>8.3837353935443719</v>
      </c>
      <c r="E113" s="297">
        <v>6.8223395949123669</v>
      </c>
      <c r="F113" s="297">
        <v>6.2780245273806887</v>
      </c>
      <c r="G113" s="297">
        <v>7.5478845122826286</v>
      </c>
      <c r="H113" s="297">
        <v>8.8491724829812171</v>
      </c>
      <c r="I113" s="297">
        <v>5.8402972760933132</v>
      </c>
      <c r="J113" s="297">
        <v>3.8730711171330361</v>
      </c>
      <c r="K113" s="297">
        <v>3.2518400288911211</v>
      </c>
      <c r="L113" s="297">
        <v>3.4590474823068642</v>
      </c>
      <c r="M113" s="297">
        <v>3.5169917934248791</v>
      </c>
      <c r="N113" s="297">
        <v>3.3254998479020439</v>
      </c>
      <c r="O113" s="297">
        <v>2.945661259406589</v>
      </c>
      <c r="P113" s="297">
        <v>2.291444752083295</v>
      </c>
      <c r="Q113" s="297">
        <v>5.619411807520871</v>
      </c>
      <c r="R113" s="297">
        <v>4.9639775572602511</v>
      </c>
      <c r="S113" s="297">
        <v>5.4189278444328011</v>
      </c>
      <c r="T113" s="297">
        <v>4.9984812673015124</v>
      </c>
      <c r="U113" s="297">
        <v>4.971402425688809</v>
      </c>
      <c r="V113" s="297">
        <v>4.8627028519099484</v>
      </c>
      <c r="W113" s="297">
        <v>4.8960120028947758</v>
      </c>
      <c r="DA113" s="122" t="s">
        <v>1559</v>
      </c>
    </row>
    <row r="114" spans="1:105" ht="12" customHeight="1" x14ac:dyDescent="0.25">
      <c r="A114" s="59" t="s">
        <v>160</v>
      </c>
      <c r="B114" s="297">
        <v>13.505814652002931</v>
      </c>
      <c r="C114" s="297">
        <v>22.685571919768549</v>
      </c>
      <c r="D114" s="297">
        <v>19.050638260321339</v>
      </c>
      <c r="E114" s="297">
        <v>6.9522800345195312</v>
      </c>
      <c r="F114" s="297">
        <v>6.2680453876820081</v>
      </c>
      <c r="G114" s="297">
        <v>6.0767701241315546</v>
      </c>
      <c r="H114" s="297">
        <v>6.9065064773571727</v>
      </c>
      <c r="I114" s="297">
        <v>6.4916316235470832</v>
      </c>
      <c r="J114" s="297">
        <v>6.2916289997891957</v>
      </c>
      <c r="K114" s="297">
        <v>4.7259062396881157</v>
      </c>
      <c r="L114" s="297">
        <v>4.7653407340037521</v>
      </c>
      <c r="M114" s="297">
        <v>8.3434769476501245</v>
      </c>
      <c r="N114" s="297">
        <v>7.5781058657717404</v>
      </c>
      <c r="O114" s="297">
        <v>7.6973331336798969</v>
      </c>
      <c r="P114" s="297">
        <v>7.9609921187398296</v>
      </c>
      <c r="Q114" s="297">
        <v>7.2069380799189906</v>
      </c>
      <c r="R114" s="297">
        <v>6.5180787724150164</v>
      </c>
      <c r="S114" s="297">
        <v>7.8780620736827798</v>
      </c>
      <c r="T114" s="297">
        <v>7.8288388516519616</v>
      </c>
      <c r="U114" s="297">
        <v>7.6166757672512606</v>
      </c>
      <c r="V114" s="297">
        <v>6.6481266093876181</v>
      </c>
      <c r="W114" s="297">
        <v>6.2126484076063422</v>
      </c>
      <c r="DA114" s="122" t="s">
        <v>1560</v>
      </c>
    </row>
    <row r="115" spans="1:105" ht="12" customHeight="1" x14ac:dyDescent="0.25">
      <c r="A115" s="59" t="s">
        <v>70</v>
      </c>
      <c r="B115" s="297">
        <v>94.091847871692664</v>
      </c>
      <c r="C115" s="297">
        <v>92.651859640741108</v>
      </c>
      <c r="D115" s="297">
        <v>95.953806990688037</v>
      </c>
      <c r="E115" s="297">
        <v>81.408694385442303</v>
      </c>
      <c r="F115" s="297">
        <v>79.64146448909942</v>
      </c>
      <c r="G115" s="297">
        <v>78.442320044452657</v>
      </c>
      <c r="H115" s="297">
        <v>83.827680649310153</v>
      </c>
      <c r="I115" s="297">
        <v>75.564042542584801</v>
      </c>
      <c r="J115" s="297">
        <v>58.550941776856646</v>
      </c>
      <c r="K115" s="297">
        <v>45.715367214326797</v>
      </c>
      <c r="L115" s="297">
        <v>38.727216647551089</v>
      </c>
      <c r="M115" s="297">
        <v>42.121566347474882</v>
      </c>
      <c r="N115" s="297">
        <v>29.44390711119679</v>
      </c>
      <c r="O115" s="297">
        <v>22.37948118043694</v>
      </c>
      <c r="P115" s="297">
        <v>17.506497515872919</v>
      </c>
      <c r="Q115" s="297">
        <v>21.414684816215988</v>
      </c>
      <c r="R115" s="297">
        <v>20.59640778675298</v>
      </c>
      <c r="S115" s="297">
        <v>15.213776056204409</v>
      </c>
      <c r="T115" s="297">
        <v>8.7232334483920635</v>
      </c>
      <c r="U115" s="297">
        <v>7.583377680267497</v>
      </c>
      <c r="V115" s="297">
        <v>3.7363179829451409</v>
      </c>
      <c r="W115" s="297">
        <v>3.8117454573676461</v>
      </c>
      <c r="DA115" s="122" t="s">
        <v>1561</v>
      </c>
    </row>
    <row r="116" spans="1:105" ht="12" customHeight="1" x14ac:dyDescent="0.25">
      <c r="A116" s="59" t="s">
        <v>162</v>
      </c>
      <c r="B116" s="297">
        <v>302.41070367889978</v>
      </c>
      <c r="C116" s="297">
        <v>324.06729183775508</v>
      </c>
      <c r="D116" s="297">
        <v>354.82911068615499</v>
      </c>
      <c r="E116" s="297">
        <v>335.77839357094223</v>
      </c>
      <c r="F116" s="297">
        <v>308.06931150858719</v>
      </c>
      <c r="G116" s="297">
        <v>286.01913846582579</v>
      </c>
      <c r="H116" s="297">
        <v>292.10057297493131</v>
      </c>
      <c r="I116" s="297">
        <v>251.09085396250879</v>
      </c>
      <c r="J116" s="297">
        <v>225.67438657067751</v>
      </c>
      <c r="K116" s="297">
        <v>167.73855796426699</v>
      </c>
      <c r="L116" s="297">
        <v>194.70312417080049</v>
      </c>
      <c r="M116" s="297">
        <v>204.36618548415839</v>
      </c>
      <c r="N116" s="297">
        <v>192.51984247306649</v>
      </c>
      <c r="O116" s="297">
        <v>218.4855704437702</v>
      </c>
      <c r="P116" s="297">
        <v>227.38240325957099</v>
      </c>
      <c r="Q116" s="297">
        <v>210.56969348750999</v>
      </c>
      <c r="R116" s="297">
        <v>187.30387554564209</v>
      </c>
      <c r="S116" s="297">
        <v>214.20695945327299</v>
      </c>
      <c r="T116" s="297">
        <v>222.39303564040981</v>
      </c>
      <c r="U116" s="297">
        <v>207.127917026521</v>
      </c>
      <c r="V116" s="297">
        <v>194.877091082969</v>
      </c>
      <c r="W116" s="297">
        <v>199.10906283615239</v>
      </c>
      <c r="DA116" s="122" t="s">
        <v>1562</v>
      </c>
    </row>
    <row r="117" spans="1:105" ht="12" customHeight="1" x14ac:dyDescent="0.25">
      <c r="A117" s="60" t="s">
        <v>1563</v>
      </c>
      <c r="B117" s="264">
        <v>73.939812675836777</v>
      </c>
      <c r="C117" s="264">
        <v>68.265456920817172</v>
      </c>
      <c r="D117" s="264">
        <v>71.959069548971144</v>
      </c>
      <c r="E117" s="264">
        <v>68.696494528186392</v>
      </c>
      <c r="F117" s="264">
        <v>69.483766489498421</v>
      </c>
      <c r="G117" s="264">
        <v>65.728305616893053</v>
      </c>
      <c r="H117" s="264">
        <v>69.557351725594245</v>
      </c>
      <c r="I117" s="264">
        <v>66.268821299377535</v>
      </c>
      <c r="J117" s="264">
        <v>64.390913728916544</v>
      </c>
      <c r="K117" s="264">
        <v>51.159728709762881</v>
      </c>
      <c r="L117" s="264">
        <v>57.871161638445862</v>
      </c>
      <c r="M117" s="264">
        <v>54.842954834106052</v>
      </c>
      <c r="N117" s="264">
        <v>51.410134116416017</v>
      </c>
      <c r="O117" s="264">
        <v>50.147141653340313</v>
      </c>
      <c r="P117" s="264">
        <v>50.229197808833611</v>
      </c>
      <c r="Q117" s="264">
        <v>50.747371629975078</v>
      </c>
      <c r="R117" s="264">
        <v>44.439066354190658</v>
      </c>
      <c r="S117" s="264">
        <v>53.22410219052086</v>
      </c>
      <c r="T117" s="264">
        <v>50.150496004925451</v>
      </c>
      <c r="U117" s="264">
        <v>47.427418528761272</v>
      </c>
      <c r="V117" s="264">
        <v>41.027176995742138</v>
      </c>
      <c r="W117" s="264">
        <v>41.689765368502549</v>
      </c>
      <c r="DA117" s="72" t="s">
        <v>1564</v>
      </c>
    </row>
    <row r="118" spans="1:105" ht="12" customHeight="1" x14ac:dyDescent="0.25">
      <c r="A118" s="57" t="s">
        <v>1565</v>
      </c>
      <c r="B118" s="263">
        <v>60.577423209870112</v>
      </c>
      <c r="C118" s="263">
        <v>55.928535992341132</v>
      </c>
      <c r="D118" s="263">
        <v>58.954639619759753</v>
      </c>
      <c r="E118" s="263">
        <v>56.28167656189396</v>
      </c>
      <c r="F118" s="263">
        <v>56.926672877894191</v>
      </c>
      <c r="G118" s="263">
        <v>53.849898209485183</v>
      </c>
      <c r="H118" s="263">
        <v>56.986959803538952</v>
      </c>
      <c r="I118" s="263">
        <v>54.292731996378642</v>
      </c>
      <c r="J118" s="263">
        <v>52.754199539668612</v>
      </c>
      <c r="K118" s="263">
        <v>41.914151864848129</v>
      </c>
      <c r="L118" s="263">
        <v>47.41269585829744</v>
      </c>
      <c r="M118" s="263">
        <v>44.93174603553102</v>
      </c>
      <c r="N118" s="263">
        <v>42.119304052065218</v>
      </c>
      <c r="O118" s="263">
        <v>41.08455935664599</v>
      </c>
      <c r="P118" s="263">
        <v>41.151786338679123</v>
      </c>
      <c r="Q118" s="263">
        <v>41.576315881338068</v>
      </c>
      <c r="R118" s="263">
        <v>36.408046384854337</v>
      </c>
      <c r="S118" s="263">
        <v>43.605452146543023</v>
      </c>
      <c r="T118" s="263">
        <v>41.087307510424239</v>
      </c>
      <c r="U118" s="263">
        <v>38.856344099277123</v>
      </c>
      <c r="V118" s="263">
        <v>33.61275304920418</v>
      </c>
      <c r="W118" s="263">
        <v>34.155598572043367</v>
      </c>
      <c r="DA118" s="70" t="s">
        <v>1566</v>
      </c>
    </row>
    <row r="119" spans="1:105" ht="12" customHeight="1" x14ac:dyDescent="0.25">
      <c r="A119" s="57" t="s">
        <v>1567</v>
      </c>
      <c r="B119" s="263">
        <f t="shared" ref="B119:W119" si="5">B120+B126</f>
        <v>55.532622813408942</v>
      </c>
      <c r="C119" s="263">
        <f t="shared" si="5"/>
        <v>56.171494751281244</v>
      </c>
      <c r="D119" s="263">
        <f t="shared" si="5"/>
        <v>60.354546180286164</v>
      </c>
      <c r="E119" s="263">
        <f t="shared" si="5"/>
        <v>55.663646088256002</v>
      </c>
      <c r="F119" s="263">
        <f t="shared" si="5"/>
        <v>52.922332126430291</v>
      </c>
      <c r="G119" s="263">
        <f t="shared" si="5"/>
        <v>50.717440465486085</v>
      </c>
      <c r="H119" s="263">
        <f t="shared" si="5"/>
        <v>53.095073534745779</v>
      </c>
      <c r="I119" s="263">
        <f t="shared" si="5"/>
        <v>49.339314501406122</v>
      </c>
      <c r="J119" s="263">
        <f t="shared" si="5"/>
        <v>43.944845471982305</v>
      </c>
      <c r="K119" s="263">
        <f t="shared" si="5"/>
        <v>34.844344626484443</v>
      </c>
      <c r="L119" s="263">
        <f t="shared" si="5"/>
        <v>38.573910676342599</v>
      </c>
      <c r="M119" s="263">
        <f t="shared" si="5"/>
        <v>40.578949212479792</v>
      </c>
      <c r="N119" s="263">
        <f t="shared" si="5"/>
        <v>37.622064335346543</v>
      </c>
      <c r="O119" s="263">
        <f t="shared" si="5"/>
        <v>36.332951149284924</v>
      </c>
      <c r="P119" s="263">
        <f t="shared" si="5"/>
        <v>36.555231360389811</v>
      </c>
      <c r="Q119" s="263">
        <f t="shared" si="5"/>
        <v>35.944785295231725</v>
      </c>
      <c r="R119" s="263">
        <f t="shared" si="5"/>
        <v>31.855113825499096</v>
      </c>
      <c r="S119" s="263">
        <f t="shared" si="5"/>
        <v>35.574112863392799</v>
      </c>
      <c r="T119" s="263">
        <f t="shared" si="5"/>
        <v>35.319436737297423</v>
      </c>
      <c r="U119" s="263">
        <f t="shared" si="5"/>
        <v>32.891449770558019</v>
      </c>
      <c r="V119" s="263">
        <f t="shared" si="5"/>
        <v>29.37112218958487</v>
      </c>
      <c r="W119" s="263">
        <f t="shared" si="5"/>
        <v>30.20443165392421</v>
      </c>
      <c r="DA119" s="70"/>
    </row>
    <row r="120" spans="1:105" ht="12" customHeight="1" x14ac:dyDescent="0.25">
      <c r="A120" s="60" t="s">
        <v>1568</v>
      </c>
      <c r="B120" s="264">
        <v>37.867969352512773</v>
      </c>
      <c r="C120" s="264">
        <v>39.862478049511182</v>
      </c>
      <c r="D120" s="264">
        <v>43.1631038307642</v>
      </c>
      <c r="E120" s="264">
        <v>39.251651982469888</v>
      </c>
      <c r="F120" s="264">
        <v>36.322254147115487</v>
      </c>
      <c r="G120" s="264">
        <v>35.014564041054427</v>
      </c>
      <c r="H120" s="264">
        <v>36.477415612387723</v>
      </c>
      <c r="I120" s="264">
        <v>33.50730572086303</v>
      </c>
      <c r="J120" s="264">
        <v>28.561479787266631</v>
      </c>
      <c r="K120" s="264">
        <v>22.621986385282771</v>
      </c>
      <c r="L120" s="264">
        <v>24.748151877027588</v>
      </c>
      <c r="M120" s="264">
        <v>27.476646720000559</v>
      </c>
      <c r="N120" s="264">
        <v>25.339882778759211</v>
      </c>
      <c r="O120" s="264">
        <v>24.3525058749055</v>
      </c>
      <c r="P120" s="264">
        <v>24.5551823908066</v>
      </c>
      <c r="Q120" s="264">
        <v>23.820941570810529</v>
      </c>
      <c r="R120" s="264">
        <v>21.238361106444898</v>
      </c>
      <c r="S120" s="264">
        <v>22.858563730413671</v>
      </c>
      <c r="T120" s="264">
        <v>23.338190088716559</v>
      </c>
      <c r="U120" s="264">
        <v>21.560762248688771</v>
      </c>
      <c r="V120" s="264">
        <v>19.569489782346231</v>
      </c>
      <c r="W120" s="264">
        <v>20.24450301129551</v>
      </c>
      <c r="DA120" s="72" t="s">
        <v>1569</v>
      </c>
    </row>
    <row r="121" spans="1:105" ht="12" customHeight="1" x14ac:dyDescent="0.25">
      <c r="A121" s="59" t="s">
        <v>30</v>
      </c>
      <c r="B121" s="232">
        <v>2.4123554918045542</v>
      </c>
      <c r="C121" s="232">
        <v>2.1621771074345428</v>
      </c>
      <c r="D121" s="232">
        <v>3.1719648548709429</v>
      </c>
      <c r="E121" s="232">
        <v>3.2122827380104231</v>
      </c>
      <c r="F121" s="232">
        <v>2.8505929564286712</v>
      </c>
      <c r="G121" s="232">
        <v>3.3969404841335842</v>
      </c>
      <c r="H121" s="232">
        <v>3.7226682066063188</v>
      </c>
      <c r="I121" s="232">
        <v>5.1593779242023379</v>
      </c>
      <c r="J121" s="232">
        <v>3.9429794635347308</v>
      </c>
      <c r="K121" s="232">
        <v>4.1046619241218876</v>
      </c>
      <c r="L121" s="232">
        <v>4.5396650067277049</v>
      </c>
      <c r="M121" s="232">
        <v>5.8721590103474242</v>
      </c>
      <c r="N121" s="232">
        <v>5.8662440427888418</v>
      </c>
      <c r="O121" s="232">
        <v>3.3200308804425278</v>
      </c>
      <c r="P121" s="232">
        <v>3.2188717276878371</v>
      </c>
      <c r="Q121" s="232">
        <v>3.348532832431935</v>
      </c>
      <c r="R121" s="232">
        <v>2.8924129499711722</v>
      </c>
      <c r="S121" s="232">
        <v>2.561183302203577</v>
      </c>
      <c r="T121" s="232">
        <v>2.9382962430983031</v>
      </c>
      <c r="U121" s="232">
        <v>2.552748578851987</v>
      </c>
      <c r="V121" s="232">
        <v>1.997754553445142</v>
      </c>
      <c r="W121" s="232">
        <v>2.346191128716641</v>
      </c>
      <c r="DA121" s="71" t="s">
        <v>1570</v>
      </c>
    </row>
    <row r="122" spans="1:105" ht="12" customHeight="1" x14ac:dyDescent="0.25">
      <c r="A122" s="59" t="s">
        <v>33</v>
      </c>
      <c r="B122" s="297">
        <v>1.168477340695032</v>
      </c>
      <c r="C122" s="297">
        <v>0.95488065167582947</v>
      </c>
      <c r="D122" s="297">
        <v>0.70109369388839249</v>
      </c>
      <c r="E122" s="297">
        <v>0.57052125848833757</v>
      </c>
      <c r="F122" s="297">
        <v>0.52500266284793273</v>
      </c>
      <c r="G122" s="297">
        <v>0.63119528293247162</v>
      </c>
      <c r="H122" s="297">
        <v>0.74001608265524321</v>
      </c>
      <c r="I122" s="297">
        <v>0.48839752192745622</v>
      </c>
      <c r="J122" s="297">
        <v>0.32388733765311101</v>
      </c>
      <c r="K122" s="297">
        <v>0.27193660471976899</v>
      </c>
      <c r="L122" s="297">
        <v>0.28926442246414968</v>
      </c>
      <c r="M122" s="297">
        <v>0.29411004189446111</v>
      </c>
      <c r="N122" s="297">
        <v>0.27809644066130929</v>
      </c>
      <c r="O122" s="297">
        <v>0.24633226555450799</v>
      </c>
      <c r="P122" s="297">
        <v>0.19162311191456449</v>
      </c>
      <c r="Q122" s="297">
        <v>0.4699258739306732</v>
      </c>
      <c r="R122" s="297">
        <v>0.41511488598250568</v>
      </c>
      <c r="S122" s="297">
        <v>0.45316031112974903</v>
      </c>
      <c r="T122" s="297">
        <v>0.41800027446271809</v>
      </c>
      <c r="U122" s="297">
        <v>0.4157357939893615</v>
      </c>
      <c r="V122" s="297">
        <v>0.40664574258299241</v>
      </c>
      <c r="W122" s="297">
        <v>0.4094312355175882</v>
      </c>
      <c r="DA122" s="122" t="s">
        <v>1571</v>
      </c>
    </row>
    <row r="123" spans="1:105" ht="12" customHeight="1" x14ac:dyDescent="0.25">
      <c r="A123" s="59" t="s">
        <v>160</v>
      </c>
      <c r="B123" s="297">
        <v>1.129429906701956</v>
      </c>
      <c r="C123" s="297">
        <v>1.897091292677038</v>
      </c>
      <c r="D123" s="297">
        <v>1.593118308474383</v>
      </c>
      <c r="E123" s="297">
        <v>0.58138758698193682</v>
      </c>
      <c r="F123" s="297">
        <v>0.52416815274178563</v>
      </c>
      <c r="G123" s="297">
        <v>0.50817267163734581</v>
      </c>
      <c r="H123" s="297">
        <v>0.57755975239902735</v>
      </c>
      <c r="I123" s="297">
        <v>0.54286565363452011</v>
      </c>
      <c r="J123" s="297">
        <v>0.52614034305449409</v>
      </c>
      <c r="K123" s="297">
        <v>0.39520606352920529</v>
      </c>
      <c r="L123" s="297">
        <v>0.3985037910919883</v>
      </c>
      <c r="M123" s="297">
        <v>0.69772706299926213</v>
      </c>
      <c r="N123" s="297">
        <v>0.63372255739396077</v>
      </c>
      <c r="O123" s="297">
        <v>0.643692992020788</v>
      </c>
      <c r="P123" s="297">
        <v>0.66574159483151951</v>
      </c>
      <c r="Q123" s="297">
        <v>0.6026834821106144</v>
      </c>
      <c r="R123" s="297">
        <v>0.54507730851414748</v>
      </c>
      <c r="S123" s="297">
        <v>0.65880653201117489</v>
      </c>
      <c r="T123" s="297">
        <v>0.65469021763116131</v>
      </c>
      <c r="U123" s="297">
        <v>0.63694798298671151</v>
      </c>
      <c r="V123" s="297">
        <v>0.55595261816138719</v>
      </c>
      <c r="W123" s="297">
        <v>0.51953555503105442</v>
      </c>
      <c r="DA123" s="122" t="s">
        <v>1572</v>
      </c>
    </row>
    <row r="124" spans="1:105" ht="12" customHeight="1" x14ac:dyDescent="0.25">
      <c r="A124" s="59" t="s">
        <v>70</v>
      </c>
      <c r="B124" s="297">
        <v>7.8684736686639276</v>
      </c>
      <c r="C124" s="297">
        <v>7.7480539964530131</v>
      </c>
      <c r="D124" s="297">
        <v>8.0241808487367621</v>
      </c>
      <c r="E124" s="297">
        <v>6.8078391769460982</v>
      </c>
      <c r="F124" s="297">
        <v>6.6600537712985046</v>
      </c>
      <c r="G124" s="297">
        <v>6.5597747705024529</v>
      </c>
      <c r="H124" s="297">
        <v>7.0101280059215796</v>
      </c>
      <c r="I124" s="297">
        <v>6.3190775023880201</v>
      </c>
      <c r="J124" s="297">
        <v>4.8963491956806804</v>
      </c>
      <c r="K124" s="297">
        <v>3.822968421980057</v>
      </c>
      <c r="L124" s="297">
        <v>3.23858114538714</v>
      </c>
      <c r="M124" s="297">
        <v>3.5224351863079679</v>
      </c>
      <c r="N124" s="297">
        <v>2.4622601537485429</v>
      </c>
      <c r="O124" s="297">
        <v>1.871494315073442</v>
      </c>
      <c r="P124" s="297">
        <v>1.4639888348458949</v>
      </c>
      <c r="Q124" s="297">
        <v>1.790812779327144</v>
      </c>
      <c r="R124" s="297">
        <v>1.7223839897386759</v>
      </c>
      <c r="S124" s="297">
        <v>1.272258957677548</v>
      </c>
      <c r="T124" s="297">
        <v>0.72948437348025696</v>
      </c>
      <c r="U124" s="297">
        <v>0.63416341528424813</v>
      </c>
      <c r="V124" s="297">
        <v>0.31245129446973091</v>
      </c>
      <c r="W124" s="297">
        <v>0.31875895140082461</v>
      </c>
      <c r="DA124" s="122" t="s">
        <v>1573</v>
      </c>
    </row>
    <row r="125" spans="1:105" ht="12" customHeight="1" x14ac:dyDescent="0.25">
      <c r="A125" s="59" t="s">
        <v>162</v>
      </c>
      <c r="B125" s="297">
        <v>25.289232944647299</v>
      </c>
      <c r="C125" s="297">
        <v>27.100275001270759</v>
      </c>
      <c r="D125" s="297">
        <v>29.672746124793719</v>
      </c>
      <c r="E125" s="297">
        <v>28.079621222043091</v>
      </c>
      <c r="F125" s="297">
        <v>25.762436603798591</v>
      </c>
      <c r="G125" s="297">
        <v>23.918480831848569</v>
      </c>
      <c r="H125" s="297">
        <v>24.42704356480554</v>
      </c>
      <c r="I125" s="297">
        <v>20.99758711871069</v>
      </c>
      <c r="J125" s="297">
        <v>18.872123447343611</v>
      </c>
      <c r="K125" s="297">
        <v>14.02721337093185</v>
      </c>
      <c r="L125" s="297">
        <v>16.282137511356609</v>
      </c>
      <c r="M125" s="297">
        <v>17.090215418451439</v>
      </c>
      <c r="N125" s="297">
        <v>16.09955958416656</v>
      </c>
      <c r="O125" s="297">
        <v>18.270955421814239</v>
      </c>
      <c r="P125" s="297">
        <v>19.014957121526781</v>
      </c>
      <c r="Q125" s="297">
        <v>17.608986603010159</v>
      </c>
      <c r="R125" s="297">
        <v>15.6633719722384</v>
      </c>
      <c r="S125" s="297">
        <v>17.91315462739162</v>
      </c>
      <c r="T125" s="297">
        <v>18.597718980044121</v>
      </c>
      <c r="U125" s="297">
        <v>17.321166477576462</v>
      </c>
      <c r="V125" s="297">
        <v>16.296685573686979</v>
      </c>
      <c r="W125" s="297">
        <v>16.650586140629411</v>
      </c>
      <c r="DA125" s="122" t="s">
        <v>1574</v>
      </c>
    </row>
    <row r="126" spans="1:105" ht="12" customHeight="1" x14ac:dyDescent="0.25">
      <c r="A126" s="60" t="s">
        <v>1575</v>
      </c>
      <c r="B126" s="264">
        <v>17.664653460896169</v>
      </c>
      <c r="C126" s="264">
        <v>16.309016701770059</v>
      </c>
      <c r="D126" s="264">
        <v>17.19144234952196</v>
      </c>
      <c r="E126" s="264">
        <v>16.411994105786111</v>
      </c>
      <c r="F126" s="264">
        <v>16.600077979314801</v>
      </c>
      <c r="G126" s="264">
        <v>15.702876424431659</v>
      </c>
      <c r="H126" s="264">
        <v>16.61765792235806</v>
      </c>
      <c r="I126" s="264">
        <v>15.83200878054309</v>
      </c>
      <c r="J126" s="264">
        <v>15.38336568471567</v>
      </c>
      <c r="K126" s="264">
        <v>12.22235824120167</v>
      </c>
      <c r="L126" s="264">
        <v>13.825758799315009</v>
      </c>
      <c r="M126" s="264">
        <v>13.102302492479231</v>
      </c>
      <c r="N126" s="264">
        <v>12.28218155658733</v>
      </c>
      <c r="O126" s="264">
        <v>11.98044527437942</v>
      </c>
      <c r="P126" s="264">
        <v>12.00004896958321</v>
      </c>
      <c r="Q126" s="264">
        <v>12.123843724421199</v>
      </c>
      <c r="R126" s="264">
        <v>10.616752719054199</v>
      </c>
      <c r="S126" s="264">
        <v>12.715549132979129</v>
      </c>
      <c r="T126" s="264">
        <v>11.981246648580861</v>
      </c>
      <c r="U126" s="264">
        <v>11.330687521869249</v>
      </c>
      <c r="V126" s="264">
        <v>9.8016324072386389</v>
      </c>
      <c r="W126" s="264">
        <v>9.9599286426287001</v>
      </c>
      <c r="DA126" s="72" t="s">
        <v>1576</v>
      </c>
    </row>
    <row r="127" spans="1:105" ht="12" customHeight="1" x14ac:dyDescent="0.25">
      <c r="A127" s="132" t="s">
        <v>1577</v>
      </c>
      <c r="B127" s="318">
        <v>54.053700710345737</v>
      </c>
      <c r="C127" s="318">
        <v>49.905462885473703</v>
      </c>
      <c r="D127" s="318">
        <v>52.605678429939552</v>
      </c>
      <c r="E127" s="318">
        <v>50.220572932151612</v>
      </c>
      <c r="F127" s="318">
        <v>50.796108106428768</v>
      </c>
      <c r="G127" s="318">
        <v>48.050678402309927</v>
      </c>
      <c r="H127" s="318">
        <v>50.849902593927141</v>
      </c>
      <c r="I127" s="318">
        <v>48.445822396768712</v>
      </c>
      <c r="J127" s="318">
        <v>47.072978050781288</v>
      </c>
      <c r="K127" s="318">
        <v>37.40032012555686</v>
      </c>
      <c r="L127" s="318">
        <v>42.306713227403932</v>
      </c>
      <c r="M127" s="318">
        <v>40.092942616320038</v>
      </c>
      <c r="N127" s="318">
        <v>37.583379000304411</v>
      </c>
      <c r="O127" s="318">
        <v>36.660068349007247</v>
      </c>
      <c r="P127" s="318">
        <v>36.720055502206037</v>
      </c>
      <c r="Q127" s="318">
        <v>37.098866478732504</v>
      </c>
      <c r="R127" s="318">
        <v>32.487179851100862</v>
      </c>
      <c r="S127" s="318">
        <v>38.909480376915383</v>
      </c>
      <c r="T127" s="318">
        <v>36.662520547763229</v>
      </c>
      <c r="U127" s="318">
        <v>34.671814734739648</v>
      </c>
      <c r="V127" s="318">
        <v>29.992918105443781</v>
      </c>
      <c r="W127" s="318">
        <v>30.477303341207978</v>
      </c>
      <c r="DA127" s="139" t="s">
        <v>1578</v>
      </c>
    </row>
    <row r="128" spans="1:105" ht="12" hidden="1" customHeight="1" x14ac:dyDescent="0.25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DA128" s="94"/>
    </row>
    <row r="129" spans="1:105" ht="12" customHeight="1" x14ac:dyDescent="0.25">
      <c r="A129" s="201"/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DA129" s="173"/>
    </row>
    <row r="130" spans="1:105" ht="15" customHeight="1" x14ac:dyDescent="0.25">
      <c r="A130" s="32" t="s">
        <v>253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DA130" s="88"/>
    </row>
    <row r="131" spans="1:105" ht="12" customHeight="1" x14ac:dyDescent="0.25">
      <c r="A131" s="201"/>
      <c r="B131" s="201"/>
      <c r="C131" s="201"/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201"/>
      <c r="V131" s="201"/>
      <c r="W131" s="201"/>
      <c r="DA131" s="173"/>
    </row>
    <row r="132" spans="1:105" ht="12" customHeight="1" x14ac:dyDescent="0.25">
      <c r="A132" s="35" t="s">
        <v>49</v>
      </c>
      <c r="B132" s="234">
        <f t="shared" ref="B132:W132" si="6">SUM(B133:B138,B140:B141,B139)</f>
        <v>0.99999999999999989</v>
      </c>
      <c r="C132" s="234">
        <f t="shared" si="6"/>
        <v>1</v>
      </c>
      <c r="D132" s="234">
        <f t="shared" si="6"/>
        <v>1</v>
      </c>
      <c r="E132" s="234">
        <f t="shared" si="6"/>
        <v>1.0000000000000004</v>
      </c>
      <c r="F132" s="234">
        <f t="shared" si="6"/>
        <v>1.0000000000000002</v>
      </c>
      <c r="G132" s="234">
        <f t="shared" si="6"/>
        <v>1.0000000000000004</v>
      </c>
      <c r="H132" s="234">
        <f t="shared" si="6"/>
        <v>0.99999999999999978</v>
      </c>
      <c r="I132" s="234">
        <f t="shared" si="6"/>
        <v>0.99999999999999978</v>
      </c>
      <c r="J132" s="234">
        <f t="shared" si="6"/>
        <v>1.0000000000000004</v>
      </c>
      <c r="K132" s="234">
        <f t="shared" si="6"/>
        <v>0.99999999999999989</v>
      </c>
      <c r="L132" s="234">
        <f t="shared" si="6"/>
        <v>1</v>
      </c>
      <c r="M132" s="234">
        <f t="shared" si="6"/>
        <v>1.0000000000000004</v>
      </c>
      <c r="N132" s="234">
        <f t="shared" si="6"/>
        <v>1.0000000000000002</v>
      </c>
      <c r="O132" s="234">
        <f t="shared" si="6"/>
        <v>1.0000000000000002</v>
      </c>
      <c r="P132" s="234">
        <f t="shared" si="6"/>
        <v>1</v>
      </c>
      <c r="Q132" s="234">
        <f t="shared" si="6"/>
        <v>1.0000000000000002</v>
      </c>
      <c r="R132" s="234">
        <f t="shared" si="6"/>
        <v>1</v>
      </c>
      <c r="S132" s="234">
        <f t="shared" si="6"/>
        <v>1.0000000000000004</v>
      </c>
      <c r="T132" s="234">
        <f t="shared" si="6"/>
        <v>1.0000000000000004</v>
      </c>
      <c r="U132" s="234">
        <f t="shared" si="6"/>
        <v>1</v>
      </c>
      <c r="V132" s="234">
        <f t="shared" si="6"/>
        <v>1.0000000000000002</v>
      </c>
      <c r="W132" s="234">
        <f t="shared" si="6"/>
        <v>0.99999999999999956</v>
      </c>
      <c r="DA132" s="95"/>
    </row>
    <row r="133" spans="1:105" ht="12" customHeight="1" x14ac:dyDescent="0.25">
      <c r="A133" s="55" t="s">
        <v>92</v>
      </c>
      <c r="B133" s="268">
        <f t="shared" ref="B133:W133" si="7">IF(B$6=0,0,B$6/B$5)</f>
        <v>4.7846253446721465E-3</v>
      </c>
      <c r="C133" s="268">
        <f t="shared" si="7"/>
        <v>4.7846253446723105E-3</v>
      </c>
      <c r="D133" s="268">
        <f t="shared" si="7"/>
        <v>4.7846253446721942E-3</v>
      </c>
      <c r="E133" s="268">
        <f t="shared" si="7"/>
        <v>4.7846253446722099E-3</v>
      </c>
      <c r="F133" s="268">
        <f t="shared" si="7"/>
        <v>4.7846253446722966E-3</v>
      </c>
      <c r="G133" s="268">
        <f t="shared" si="7"/>
        <v>4.7846253446722081E-3</v>
      </c>
      <c r="H133" s="268">
        <f t="shared" si="7"/>
        <v>4.7846253446722714E-3</v>
      </c>
      <c r="I133" s="268">
        <f t="shared" si="7"/>
        <v>4.7846253446723669E-3</v>
      </c>
      <c r="J133" s="268">
        <f t="shared" si="7"/>
        <v>4.7846253446722081E-3</v>
      </c>
      <c r="K133" s="268">
        <f t="shared" si="7"/>
        <v>4.7846253446721778E-3</v>
      </c>
      <c r="L133" s="268">
        <f t="shared" si="7"/>
        <v>4.7846253446722289E-3</v>
      </c>
      <c r="M133" s="268">
        <f t="shared" si="7"/>
        <v>4.7846253446723079E-3</v>
      </c>
      <c r="N133" s="268">
        <f t="shared" si="7"/>
        <v>4.784625344672333E-3</v>
      </c>
      <c r="O133" s="268">
        <f t="shared" si="7"/>
        <v>4.7846253446723625E-3</v>
      </c>
      <c r="P133" s="268">
        <f t="shared" si="7"/>
        <v>4.7846253446723573E-3</v>
      </c>
      <c r="Q133" s="268">
        <f t="shared" si="7"/>
        <v>4.7846253446721509E-3</v>
      </c>
      <c r="R133" s="268">
        <f t="shared" si="7"/>
        <v>4.7846253446723564E-3</v>
      </c>
      <c r="S133" s="268">
        <f t="shared" si="7"/>
        <v>4.784625344672248E-3</v>
      </c>
      <c r="T133" s="268">
        <f t="shared" si="7"/>
        <v>4.7846253446721431E-3</v>
      </c>
      <c r="U133" s="268">
        <f t="shared" si="7"/>
        <v>4.7846253446721413E-3</v>
      </c>
      <c r="V133" s="268">
        <f t="shared" si="7"/>
        <v>4.7846253446723556E-3</v>
      </c>
      <c r="W133" s="268">
        <f t="shared" si="7"/>
        <v>4.784625344672307E-3</v>
      </c>
      <c r="DA133" s="76"/>
    </row>
    <row r="134" spans="1:105" ht="12" customHeight="1" x14ac:dyDescent="0.25">
      <c r="A134" s="202" t="s">
        <v>93</v>
      </c>
      <c r="B134" s="269">
        <f t="shared" ref="B134:W134" si="8">IF(B$7=0,0,B$7/B$5)</f>
        <v>1.9130886766078525E-3</v>
      </c>
      <c r="C134" s="269">
        <f t="shared" si="8"/>
        <v>1.9130886766079178E-3</v>
      </c>
      <c r="D134" s="269">
        <f t="shared" si="8"/>
        <v>1.9130886766078722E-3</v>
      </c>
      <c r="E134" s="269">
        <f t="shared" si="8"/>
        <v>1.9130886766078781E-3</v>
      </c>
      <c r="F134" s="269">
        <f t="shared" si="8"/>
        <v>1.9130886766079123E-3</v>
      </c>
      <c r="G134" s="269">
        <f t="shared" si="8"/>
        <v>1.9130886766078766E-3</v>
      </c>
      <c r="H134" s="269">
        <f t="shared" si="8"/>
        <v>1.9130886766079026E-3</v>
      </c>
      <c r="I134" s="269">
        <f t="shared" si="8"/>
        <v>1.9130886766079414E-3</v>
      </c>
      <c r="J134" s="269">
        <f t="shared" si="8"/>
        <v>1.9130886766078768E-3</v>
      </c>
      <c r="K134" s="269">
        <f t="shared" si="8"/>
        <v>1.9130886766078651E-3</v>
      </c>
      <c r="L134" s="269">
        <f t="shared" si="8"/>
        <v>1.9130886766078852E-3</v>
      </c>
      <c r="M134" s="269">
        <f t="shared" si="8"/>
        <v>1.9130886766079176E-3</v>
      </c>
      <c r="N134" s="269">
        <f t="shared" si="8"/>
        <v>1.9130886766079273E-3</v>
      </c>
      <c r="O134" s="269">
        <f t="shared" si="8"/>
        <v>1.913088676607939E-3</v>
      </c>
      <c r="P134" s="269">
        <f t="shared" si="8"/>
        <v>1.9130886766079366E-3</v>
      </c>
      <c r="Q134" s="269">
        <f t="shared" si="8"/>
        <v>1.9130886766078538E-3</v>
      </c>
      <c r="R134" s="269">
        <f t="shared" si="8"/>
        <v>1.9130886766079369E-3</v>
      </c>
      <c r="S134" s="269">
        <f t="shared" si="8"/>
        <v>1.913088676607893E-3</v>
      </c>
      <c r="T134" s="269">
        <f t="shared" si="8"/>
        <v>1.9130886766078512E-3</v>
      </c>
      <c r="U134" s="269">
        <f t="shared" si="8"/>
        <v>1.9130886766078512E-3</v>
      </c>
      <c r="V134" s="269">
        <f t="shared" si="8"/>
        <v>1.913088676607936E-3</v>
      </c>
      <c r="W134" s="269">
        <f t="shared" si="8"/>
        <v>1.9130886766079165E-3</v>
      </c>
      <c r="DA134" s="77"/>
    </row>
    <row r="135" spans="1:105" ht="12" customHeight="1" x14ac:dyDescent="0.25">
      <c r="A135" s="202" t="s">
        <v>94</v>
      </c>
      <c r="B135" s="269">
        <f t="shared" ref="B135:W135" si="9">IF(B$8=0,0,B$8/B$5)</f>
        <v>9.8744382898659222E-3</v>
      </c>
      <c r="C135" s="269">
        <f t="shared" si="9"/>
        <v>8.6285411358287545E-3</v>
      </c>
      <c r="D135" s="269">
        <f t="shared" si="9"/>
        <v>8.3684107974768569E-3</v>
      </c>
      <c r="E135" s="269">
        <f t="shared" si="9"/>
        <v>8.7813570512442658E-3</v>
      </c>
      <c r="F135" s="269">
        <f t="shared" si="9"/>
        <v>9.472054641669907E-3</v>
      </c>
      <c r="G135" s="269">
        <f t="shared" si="9"/>
        <v>9.2369965399067087E-3</v>
      </c>
      <c r="H135" s="269">
        <f t="shared" si="9"/>
        <v>9.3942121902589916E-3</v>
      </c>
      <c r="I135" s="269">
        <f t="shared" si="9"/>
        <v>9.7686887556178957E-3</v>
      </c>
      <c r="J135" s="269">
        <f t="shared" si="9"/>
        <v>1.1044487616751973E-2</v>
      </c>
      <c r="K135" s="269">
        <f t="shared" si="9"/>
        <v>1.1097712543530451E-2</v>
      </c>
      <c r="L135" s="269">
        <f t="shared" si="9"/>
        <v>1.1444836187313401E-2</v>
      </c>
      <c r="M135" s="269">
        <f t="shared" si="9"/>
        <v>9.7135048104297628E-3</v>
      </c>
      <c r="N135" s="269">
        <f t="shared" si="9"/>
        <v>9.9010913561362775E-3</v>
      </c>
      <c r="O135" s="269">
        <f t="shared" si="9"/>
        <v>9.941155304034853E-3</v>
      </c>
      <c r="P135" s="269">
        <f t="shared" si="9"/>
        <v>9.8083797934422189E-3</v>
      </c>
      <c r="Q135" s="269">
        <f t="shared" si="9"/>
        <v>1.0210776183938508E-2</v>
      </c>
      <c r="R135" s="269">
        <f t="shared" si="9"/>
        <v>1.0056508763471843E-2</v>
      </c>
      <c r="S135" s="269">
        <f t="shared" si="9"/>
        <v>1.1237245812466283E-2</v>
      </c>
      <c r="T135" s="269">
        <f t="shared" si="9"/>
        <v>1.0469876625050023E-2</v>
      </c>
      <c r="U135" s="269">
        <f t="shared" si="9"/>
        <v>1.0718497463971556E-2</v>
      </c>
      <c r="V135" s="269">
        <f t="shared" si="9"/>
        <v>1.0293233339102694E-2</v>
      </c>
      <c r="W135" s="269">
        <f t="shared" si="9"/>
        <v>1.0137779088375201E-2</v>
      </c>
      <c r="DA135" s="77"/>
    </row>
    <row r="136" spans="1:105" ht="12" customHeight="1" x14ac:dyDescent="0.25">
      <c r="A136" s="202" t="s">
        <v>95</v>
      </c>
      <c r="B136" s="269">
        <f t="shared" ref="B136:W136" si="10">IF(B$9=0,0,B$9/B$5)</f>
        <v>9.5464068515141345E-4</v>
      </c>
      <c r="C136" s="269">
        <f t="shared" si="10"/>
        <v>9.5464068515144576E-4</v>
      </c>
      <c r="D136" s="269">
        <f t="shared" si="10"/>
        <v>9.5464068515142267E-4</v>
      </c>
      <c r="E136" s="269">
        <f t="shared" si="10"/>
        <v>9.546406851514257E-4</v>
      </c>
      <c r="F136" s="269">
        <f t="shared" si="10"/>
        <v>9.5464068515144283E-4</v>
      </c>
      <c r="G136" s="269">
        <f t="shared" si="10"/>
        <v>9.546406851514257E-4</v>
      </c>
      <c r="H136" s="269">
        <f t="shared" si="10"/>
        <v>9.5464068515143774E-4</v>
      </c>
      <c r="I136" s="269">
        <f t="shared" si="10"/>
        <v>9.5464068515145747E-4</v>
      </c>
      <c r="J136" s="269">
        <f t="shared" si="10"/>
        <v>9.5464068515142527E-4</v>
      </c>
      <c r="K136" s="269">
        <f t="shared" si="10"/>
        <v>9.5464068515141963E-4</v>
      </c>
      <c r="L136" s="269">
        <f t="shared" si="10"/>
        <v>9.5464068515142993E-4</v>
      </c>
      <c r="M136" s="269">
        <f t="shared" si="10"/>
        <v>9.5464068515144587E-4</v>
      </c>
      <c r="N136" s="269">
        <f t="shared" si="10"/>
        <v>9.5464068515145031E-4</v>
      </c>
      <c r="O136" s="269">
        <f t="shared" si="10"/>
        <v>9.5464068515145649E-4</v>
      </c>
      <c r="P136" s="269">
        <f t="shared" si="10"/>
        <v>9.5464068515145508E-4</v>
      </c>
      <c r="Q136" s="269">
        <f t="shared" si="10"/>
        <v>9.5464068515141421E-4</v>
      </c>
      <c r="R136" s="269">
        <f t="shared" si="10"/>
        <v>9.5464068515145465E-4</v>
      </c>
      <c r="S136" s="269">
        <f t="shared" si="10"/>
        <v>9.5464068515143318E-4</v>
      </c>
      <c r="T136" s="269">
        <f t="shared" si="10"/>
        <v>9.546406851514128E-4</v>
      </c>
      <c r="U136" s="269">
        <f t="shared" si="10"/>
        <v>9.5464068515141258E-4</v>
      </c>
      <c r="V136" s="269">
        <f t="shared" si="10"/>
        <v>9.5464068515145476E-4</v>
      </c>
      <c r="W136" s="269">
        <f t="shared" si="10"/>
        <v>9.5464068515144489E-4</v>
      </c>
      <c r="DA136" s="77"/>
    </row>
    <row r="137" spans="1:105" ht="12" customHeight="1" x14ac:dyDescent="0.25">
      <c r="A137" s="56" t="s">
        <v>96</v>
      </c>
      <c r="B137" s="270">
        <f t="shared" ref="B137:W137" si="11">IF(B$10=0,0,B$10/B$5)</f>
        <v>4.2076641123239616E-3</v>
      </c>
      <c r="C137" s="270">
        <f t="shared" si="11"/>
        <v>3.9878204689291772E-3</v>
      </c>
      <c r="D137" s="270">
        <f t="shared" si="11"/>
        <v>3.9406320555928727E-3</v>
      </c>
      <c r="E137" s="270">
        <f t="shared" si="11"/>
        <v>4.0018324499166494E-3</v>
      </c>
      <c r="F137" s="270">
        <f t="shared" si="11"/>
        <v>4.0962387875456965E-3</v>
      </c>
      <c r="G137" s="270">
        <f t="shared" si="11"/>
        <v>4.0499200680169474E-3</v>
      </c>
      <c r="H137" s="270">
        <f t="shared" si="11"/>
        <v>4.0841832950126705E-3</v>
      </c>
      <c r="I137" s="270">
        <f t="shared" si="11"/>
        <v>4.1771330239164231E-3</v>
      </c>
      <c r="J137" s="270">
        <f t="shared" si="11"/>
        <v>4.4326412611668592E-3</v>
      </c>
      <c r="K137" s="270">
        <f t="shared" si="11"/>
        <v>4.4714227117284453E-3</v>
      </c>
      <c r="L137" s="270">
        <f t="shared" si="11"/>
        <v>4.5302674787902602E-3</v>
      </c>
      <c r="M137" s="270">
        <f t="shared" si="11"/>
        <v>4.1475496284489417E-3</v>
      </c>
      <c r="N137" s="270">
        <f t="shared" si="11"/>
        <v>4.1869070368589778E-3</v>
      </c>
      <c r="O137" s="270">
        <f t="shared" si="11"/>
        <v>4.1388297719148264E-3</v>
      </c>
      <c r="P137" s="270">
        <f t="shared" si="11"/>
        <v>4.0954754515647738E-3</v>
      </c>
      <c r="Q137" s="270">
        <f t="shared" si="11"/>
        <v>4.1912326407123647E-3</v>
      </c>
      <c r="R137" s="270">
        <f t="shared" si="11"/>
        <v>4.164237917358234E-3</v>
      </c>
      <c r="S137" s="270">
        <f t="shared" si="11"/>
        <v>4.39096685197233E-3</v>
      </c>
      <c r="T137" s="270">
        <f t="shared" si="11"/>
        <v>4.2292529076681648E-3</v>
      </c>
      <c r="U137" s="270">
        <f t="shared" si="11"/>
        <v>4.2768938533550155E-3</v>
      </c>
      <c r="V137" s="270">
        <f t="shared" si="11"/>
        <v>4.1892537833067948E-3</v>
      </c>
      <c r="W137" s="270">
        <f t="shared" si="11"/>
        <v>4.1693226048714113E-3</v>
      </c>
      <c r="DA137" s="78"/>
    </row>
    <row r="138" spans="1:105" ht="12" customHeight="1" x14ac:dyDescent="0.25">
      <c r="A138" s="203" t="s">
        <v>1452</v>
      </c>
      <c r="B138" s="271">
        <f t="shared" ref="B138:W138" si="12">IF(B$16=0,0,B$16/B$5)</f>
        <v>3.91261827594633E-2</v>
      </c>
      <c r="C138" s="271">
        <f t="shared" si="12"/>
        <v>3.4189476658582352E-2</v>
      </c>
      <c r="D138" s="271">
        <f t="shared" si="12"/>
        <v>3.315874388565259E-2</v>
      </c>
      <c r="E138" s="271">
        <f t="shared" si="12"/>
        <v>3.4794989930282898E-2</v>
      </c>
      <c r="F138" s="271">
        <f t="shared" si="12"/>
        <v>3.7531789671312175E-2</v>
      </c>
      <c r="G138" s="271">
        <f t="shared" si="12"/>
        <v>3.6600402388440784E-2</v>
      </c>
      <c r="H138" s="271">
        <f t="shared" si="12"/>
        <v>3.7223349039962661E-2</v>
      </c>
      <c r="I138" s="271">
        <f t="shared" si="12"/>
        <v>3.8707163926973084E-2</v>
      </c>
      <c r="J138" s="271">
        <f t="shared" si="12"/>
        <v>4.3762351669275008E-2</v>
      </c>
      <c r="K138" s="271">
        <f t="shared" si="12"/>
        <v>4.3973248547797286E-2</v>
      </c>
      <c r="L138" s="271">
        <f t="shared" si="12"/>
        <v>4.5348681025887863E-2</v>
      </c>
      <c r="M138" s="271">
        <f t="shared" si="12"/>
        <v>3.8488504691739929E-2</v>
      </c>
      <c r="N138" s="271">
        <f t="shared" si="12"/>
        <v>3.9231792082381867E-2</v>
      </c>
      <c r="O138" s="271">
        <f t="shared" si="12"/>
        <v>3.9390540286738385E-2</v>
      </c>
      <c r="P138" s="271">
        <f t="shared" si="12"/>
        <v>3.8864434523460695E-2</v>
      </c>
      <c r="Q138" s="271">
        <f t="shared" si="12"/>
        <v>4.0458878101326208E-2</v>
      </c>
      <c r="R138" s="271">
        <f t="shared" si="12"/>
        <v>3.9847613428863338E-2</v>
      </c>
      <c r="S138" s="271">
        <f t="shared" si="12"/>
        <v>4.4526131053226656E-2</v>
      </c>
      <c r="T138" s="271">
        <f t="shared" si="12"/>
        <v>4.1485530039836044E-2</v>
      </c>
      <c r="U138" s="271">
        <f t="shared" si="12"/>
        <v>4.2470657912014688E-2</v>
      </c>
      <c r="V138" s="271">
        <f t="shared" si="12"/>
        <v>4.0785603898589033E-2</v>
      </c>
      <c r="W138" s="271">
        <f t="shared" si="12"/>
        <v>4.0169636564939139E-2</v>
      </c>
      <c r="DA138" s="79"/>
    </row>
    <row r="139" spans="1:105" ht="12" customHeight="1" x14ac:dyDescent="0.25">
      <c r="A139" s="203" t="s">
        <v>1454</v>
      </c>
      <c r="B139" s="271">
        <f t="shared" ref="B139:W139" si="13">IF(B$17=0,0,B$17/B$5)</f>
        <v>0.34443100040534236</v>
      </c>
      <c r="C139" s="271">
        <f t="shared" si="13"/>
        <v>0.34921962744244722</v>
      </c>
      <c r="D139" s="271">
        <f t="shared" si="13"/>
        <v>0.35021994014425811</v>
      </c>
      <c r="E139" s="271">
        <f t="shared" si="13"/>
        <v>0.34863728049977544</v>
      </c>
      <c r="F139" s="271">
        <f t="shared" si="13"/>
        <v>0.34599318395666684</v>
      </c>
      <c r="G139" s="271">
        <f t="shared" si="13"/>
        <v>0.34689850412589118</v>
      </c>
      <c r="H139" s="271">
        <f t="shared" si="13"/>
        <v>0.34629172373191647</v>
      </c>
      <c r="I139" s="271">
        <f t="shared" si="13"/>
        <v>0.34484203628017529</v>
      </c>
      <c r="J139" s="271">
        <f t="shared" si="13"/>
        <v>0.33992674275889617</v>
      </c>
      <c r="K139" s="271">
        <f t="shared" si="13"/>
        <v>0.33971081883978205</v>
      </c>
      <c r="L139" s="271">
        <f t="shared" si="13"/>
        <v>0.33837757283050546</v>
      </c>
      <c r="M139" s="271">
        <f t="shared" si="13"/>
        <v>0.34434795632802057</v>
      </c>
      <c r="N139" s="271">
        <f t="shared" si="13"/>
        <v>0.34430583182530899</v>
      </c>
      <c r="O139" s="271">
        <f t="shared" si="13"/>
        <v>0.34404228924942898</v>
      </c>
      <c r="P139" s="271">
        <f t="shared" si="13"/>
        <v>0.34419448878770731</v>
      </c>
      <c r="Q139" s="271">
        <f t="shared" si="13"/>
        <v>0.34232245868076444</v>
      </c>
      <c r="R139" s="271">
        <f t="shared" si="13"/>
        <v>0.34283278146321738</v>
      </c>
      <c r="S139" s="271">
        <f t="shared" si="13"/>
        <v>0.3382622356463062</v>
      </c>
      <c r="T139" s="271">
        <f t="shared" si="13"/>
        <v>0.34098168630463788</v>
      </c>
      <c r="U139" s="271">
        <f t="shared" si="13"/>
        <v>0.34060306166466431</v>
      </c>
      <c r="V139" s="271">
        <f t="shared" si="13"/>
        <v>0.34192766908319766</v>
      </c>
      <c r="W139" s="271">
        <f t="shared" si="13"/>
        <v>0.34256616760885378</v>
      </c>
      <c r="DA139" s="79"/>
    </row>
    <row r="140" spans="1:105" ht="12" customHeight="1" x14ac:dyDescent="0.25">
      <c r="A140" s="203" t="s">
        <v>1463</v>
      </c>
      <c r="B140" s="271">
        <f t="shared" ref="B140:W140" si="14">IF(B$25=0,0,B$25/B$5)</f>
        <v>0.52311339808721102</v>
      </c>
      <c r="C140" s="271">
        <f t="shared" si="14"/>
        <v>0.53038624797181544</v>
      </c>
      <c r="D140" s="271">
        <f t="shared" si="14"/>
        <v>0.53190549849217583</v>
      </c>
      <c r="E140" s="271">
        <f t="shared" si="14"/>
        <v>0.52950179364660022</v>
      </c>
      <c r="F140" s="271">
        <f t="shared" si="14"/>
        <v>0.52548600434218651</v>
      </c>
      <c r="G140" s="271">
        <f t="shared" si="14"/>
        <v>0.52686098252220692</v>
      </c>
      <c r="H140" s="271">
        <f t="shared" si="14"/>
        <v>0.52593941926741483</v>
      </c>
      <c r="I140" s="271">
        <f t="shared" si="14"/>
        <v>0.52373766934318544</v>
      </c>
      <c r="J140" s="271">
        <f t="shared" si="14"/>
        <v>0.51627244149352491</v>
      </c>
      <c r="K140" s="271">
        <f t="shared" si="14"/>
        <v>0.5159445015144779</v>
      </c>
      <c r="L140" s="271">
        <f t="shared" si="14"/>
        <v>0.51391960001148274</v>
      </c>
      <c r="M140" s="271">
        <f t="shared" si="14"/>
        <v>0.52298727276914214</v>
      </c>
      <c r="N140" s="271">
        <f t="shared" si="14"/>
        <v>0.52292329510240998</v>
      </c>
      <c r="O140" s="271">
        <f t="shared" si="14"/>
        <v>0.52252303306952974</v>
      </c>
      <c r="P140" s="271">
        <f t="shared" si="14"/>
        <v>0.52275419001406254</v>
      </c>
      <c r="Q140" s="271">
        <f t="shared" si="14"/>
        <v>0.51991099637175997</v>
      </c>
      <c r="R140" s="271">
        <f t="shared" si="14"/>
        <v>0.52068606216007773</v>
      </c>
      <c r="S140" s="271">
        <f t="shared" si="14"/>
        <v>0.51374442871075421</v>
      </c>
      <c r="T140" s="271">
        <f t="shared" si="14"/>
        <v>0.51787466400646265</v>
      </c>
      <c r="U140" s="271">
        <f t="shared" si="14"/>
        <v>0.51729961814304426</v>
      </c>
      <c r="V140" s="271">
        <f t="shared" si="14"/>
        <v>0.51931139956523076</v>
      </c>
      <c r="W140" s="271">
        <f t="shared" si="14"/>
        <v>0.52028113554438638</v>
      </c>
      <c r="DA140" s="79"/>
    </row>
    <row r="141" spans="1:105" ht="12" customHeight="1" x14ac:dyDescent="0.25">
      <c r="A141" s="203" t="s">
        <v>1472</v>
      </c>
      <c r="B141" s="271">
        <f t="shared" ref="B141:W141" si="15">IF(B$33=0,0,B$33/B$5)</f>
        <v>7.1594961639361993E-2</v>
      </c>
      <c r="C141" s="271">
        <f t="shared" si="15"/>
        <v>6.5935931615965379E-2</v>
      </c>
      <c r="D141" s="271">
        <f t="shared" si="15"/>
        <v>6.4754419918412187E-2</v>
      </c>
      <c r="E141" s="271">
        <f t="shared" si="15"/>
        <v>6.663039171574936E-2</v>
      </c>
      <c r="F141" s="271">
        <f t="shared" si="15"/>
        <v>6.9768373894187302E-2</v>
      </c>
      <c r="G141" s="271">
        <f t="shared" si="15"/>
        <v>6.8700839649106366E-2</v>
      </c>
      <c r="H141" s="271">
        <f t="shared" si="15"/>
        <v>6.9414757769002466E-2</v>
      </c>
      <c r="I141" s="271">
        <f t="shared" si="15"/>
        <v>7.1114953963699851E-2</v>
      </c>
      <c r="J141" s="271">
        <f t="shared" si="15"/>
        <v>7.6908980493954004E-2</v>
      </c>
      <c r="K141" s="271">
        <f t="shared" si="15"/>
        <v>7.7149941136252301E-2</v>
      </c>
      <c r="L141" s="271">
        <f t="shared" si="15"/>
        <v>7.8726687759588784E-2</v>
      </c>
      <c r="M141" s="271">
        <f t="shared" si="15"/>
        <v>7.2662857065787345E-2</v>
      </c>
      <c r="N141" s="271">
        <f t="shared" si="15"/>
        <v>7.1798727890472355E-2</v>
      </c>
      <c r="O141" s="271">
        <f t="shared" si="15"/>
        <v>7.2311797611921608E-2</v>
      </c>
      <c r="P141" s="271">
        <f t="shared" si="15"/>
        <v>7.2630676723330706E-2</v>
      </c>
      <c r="Q141" s="271">
        <f t="shared" si="15"/>
        <v>7.5253303315067285E-2</v>
      </c>
      <c r="R141" s="271">
        <f t="shared" si="15"/>
        <v>7.4760441560579705E-2</v>
      </c>
      <c r="S141" s="271">
        <f t="shared" si="15"/>
        <v>8.0186637218843171E-2</v>
      </c>
      <c r="T141" s="271">
        <f t="shared" si="15"/>
        <v>7.7306635409914282E-2</v>
      </c>
      <c r="U141" s="271">
        <f t="shared" si="15"/>
        <v>7.6978916256518773E-2</v>
      </c>
      <c r="V141" s="271">
        <f t="shared" si="15"/>
        <v>7.584048562414164E-2</v>
      </c>
      <c r="W141" s="271">
        <f t="shared" si="15"/>
        <v>7.502360388214202E-2</v>
      </c>
      <c r="DA141" s="79"/>
    </row>
    <row r="142" spans="1:105" ht="12" customHeight="1" x14ac:dyDescent="0.25">
      <c r="A142" s="62" t="s">
        <v>1579</v>
      </c>
      <c r="B142" s="320">
        <f t="shared" ref="B142:W142" si="16">IF(B$34=0,0,B$34/B$5)</f>
        <v>4.7505415201799836E-2</v>
      </c>
      <c r="C142" s="320">
        <f t="shared" si="16"/>
        <v>4.1511468015758925E-2</v>
      </c>
      <c r="D142" s="320">
        <f t="shared" si="16"/>
        <v>4.0259994325080824E-2</v>
      </c>
      <c r="E142" s="320">
        <f t="shared" si="16"/>
        <v>4.2246657532180064E-2</v>
      </c>
      <c r="F142" s="320">
        <f t="shared" si="16"/>
        <v>4.5569568147331464E-2</v>
      </c>
      <c r="G142" s="320">
        <f t="shared" si="16"/>
        <v>4.4438715698512384E-2</v>
      </c>
      <c r="H142" s="320">
        <f t="shared" si="16"/>
        <v>4.519507211362829E-2</v>
      </c>
      <c r="I142" s="320">
        <f t="shared" si="16"/>
        <v>4.6996659626608789E-2</v>
      </c>
      <c r="J142" s="320">
        <f t="shared" si="16"/>
        <v>5.3134462388955153E-2</v>
      </c>
      <c r="K142" s="320">
        <f t="shared" si="16"/>
        <v>5.3390524776654881E-2</v>
      </c>
      <c r="L142" s="320">
        <f t="shared" si="16"/>
        <v>5.5060518789498615E-2</v>
      </c>
      <c r="M142" s="320">
        <f t="shared" si="16"/>
        <v>4.6731172502006889E-2</v>
      </c>
      <c r="N142" s="320">
        <f t="shared" si="16"/>
        <v>4.7633641734024346E-2</v>
      </c>
      <c r="O142" s="320">
        <f t="shared" si="16"/>
        <v>4.7826387328626763E-2</v>
      </c>
      <c r="P142" s="320">
        <f t="shared" si="16"/>
        <v>4.7187611170006451E-2</v>
      </c>
      <c r="Q142" s="320">
        <f t="shared" si="16"/>
        <v>4.9123519527026656E-2</v>
      </c>
      <c r="R142" s="320">
        <f t="shared" si="16"/>
        <v>4.8381346894391858E-2</v>
      </c>
      <c r="S142" s="320">
        <f t="shared" si="16"/>
        <v>5.4061812163408204E-2</v>
      </c>
      <c r="T142" s="320">
        <f t="shared" si="16"/>
        <v>5.0370038435003844E-2</v>
      </c>
      <c r="U142" s="320">
        <f t="shared" si="16"/>
        <v>5.1566140515352916E-2</v>
      </c>
      <c r="V142" s="320">
        <f t="shared" si="16"/>
        <v>4.952021666335428E-2</v>
      </c>
      <c r="W142" s="320">
        <f t="shared" si="16"/>
        <v>4.8772334251321471E-2</v>
      </c>
      <c r="DA142" s="141"/>
    </row>
    <row r="143" spans="1:105" ht="12" customHeight="1" x14ac:dyDescent="0.25">
      <c r="A143" s="63" t="s">
        <v>1580</v>
      </c>
      <c r="B143" s="328">
        <f t="shared" ref="B143:W143" si="17">IF(B$35=0,0,B$35/B$5)</f>
        <v>2.408954643756216E-2</v>
      </c>
      <c r="C143" s="328">
        <f t="shared" si="17"/>
        <v>2.4424463600206454E-2</v>
      </c>
      <c r="D143" s="328">
        <f t="shared" si="17"/>
        <v>2.4494425593331363E-2</v>
      </c>
      <c r="E143" s="328">
        <f t="shared" si="17"/>
        <v>2.4383734183569306E-2</v>
      </c>
      <c r="F143" s="328">
        <f t="shared" si="17"/>
        <v>2.4198805746855845E-2</v>
      </c>
      <c r="G143" s="328">
        <f t="shared" si="17"/>
        <v>2.4262123950593985E-2</v>
      </c>
      <c r="H143" s="328">
        <f t="shared" si="17"/>
        <v>2.4219685655374173E-2</v>
      </c>
      <c r="I143" s="328">
        <f t="shared" si="17"/>
        <v>2.4118294337091058E-2</v>
      </c>
      <c r="J143" s="328">
        <f t="shared" si="17"/>
        <v>2.3774518104998841E-2</v>
      </c>
      <c r="K143" s="328">
        <f t="shared" si="17"/>
        <v>2.3759416359597416E-2</v>
      </c>
      <c r="L143" s="328">
        <f t="shared" si="17"/>
        <v>2.3666168970090169E-2</v>
      </c>
      <c r="M143" s="328">
        <f t="shared" si="17"/>
        <v>2.593168456378046E-2</v>
      </c>
      <c r="N143" s="328">
        <f t="shared" si="17"/>
        <v>2.4165086156448006E-2</v>
      </c>
      <c r="O143" s="328">
        <f t="shared" si="17"/>
        <v>2.4485410283294842E-2</v>
      </c>
      <c r="P143" s="328">
        <f t="shared" si="17"/>
        <v>2.5443065553324262E-2</v>
      </c>
      <c r="Q143" s="328">
        <f t="shared" si="17"/>
        <v>2.6129783788040633E-2</v>
      </c>
      <c r="R143" s="328">
        <f t="shared" si="17"/>
        <v>2.6379094666187847E-2</v>
      </c>
      <c r="S143" s="328">
        <f t="shared" si="17"/>
        <v>2.6124825055434973E-2</v>
      </c>
      <c r="T143" s="328">
        <f t="shared" si="17"/>
        <v>2.6936596974910434E-2</v>
      </c>
      <c r="U143" s="328">
        <f t="shared" si="17"/>
        <v>2.5412775741165853E-2</v>
      </c>
      <c r="V143" s="328">
        <f t="shared" si="17"/>
        <v>2.6320268960787364E-2</v>
      </c>
      <c r="W143" s="328">
        <f t="shared" si="17"/>
        <v>2.6251269630820546E-2</v>
      </c>
      <c r="DA143" s="149"/>
    </row>
    <row r="144" spans="1:105" ht="12" hidden="1" customHeight="1" x14ac:dyDescent="0.25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DA144" s="94"/>
    </row>
    <row r="145" spans="1:105" ht="12" customHeight="1" x14ac:dyDescent="0.25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01"/>
      <c r="P145" s="201"/>
      <c r="Q145" s="201"/>
      <c r="R145" s="201"/>
      <c r="S145" s="201"/>
      <c r="T145" s="201"/>
      <c r="U145" s="201"/>
      <c r="V145" s="201"/>
      <c r="W145" s="201"/>
      <c r="DA145" s="173"/>
    </row>
    <row r="146" spans="1:105" ht="12" customHeight="1" x14ac:dyDescent="0.25">
      <c r="A146" s="35" t="s">
        <v>50</v>
      </c>
      <c r="B146" s="234">
        <f t="shared" ref="B146:W146" si="18">SUM(B147:B152,B154:B156,B158:B159,B161:B162)</f>
        <v>0.99999999999999967</v>
      </c>
      <c r="C146" s="234">
        <f t="shared" si="18"/>
        <v>1.0000000000000002</v>
      </c>
      <c r="D146" s="234">
        <f t="shared" si="18"/>
        <v>0.99999999999999989</v>
      </c>
      <c r="E146" s="234">
        <f t="shared" si="18"/>
        <v>0.99999999999999967</v>
      </c>
      <c r="F146" s="234">
        <f t="shared" si="18"/>
        <v>1</v>
      </c>
      <c r="G146" s="234">
        <f t="shared" si="18"/>
        <v>0.99999999999999978</v>
      </c>
      <c r="H146" s="234">
        <f t="shared" si="18"/>
        <v>0.99999999999999978</v>
      </c>
      <c r="I146" s="234">
        <f t="shared" si="18"/>
        <v>1.0000000000000002</v>
      </c>
      <c r="J146" s="234">
        <f t="shared" si="18"/>
        <v>1</v>
      </c>
      <c r="K146" s="234">
        <f t="shared" si="18"/>
        <v>1.0000000000000002</v>
      </c>
      <c r="L146" s="234">
        <f t="shared" si="18"/>
        <v>0.99999999999999956</v>
      </c>
      <c r="M146" s="234">
        <f t="shared" si="18"/>
        <v>1.0000000000000007</v>
      </c>
      <c r="N146" s="234">
        <f t="shared" si="18"/>
        <v>1.0000000000000002</v>
      </c>
      <c r="O146" s="234">
        <f t="shared" si="18"/>
        <v>1.0000000000000004</v>
      </c>
      <c r="P146" s="234">
        <f t="shared" si="18"/>
        <v>0.99999999999999978</v>
      </c>
      <c r="Q146" s="234">
        <f t="shared" si="18"/>
        <v>1</v>
      </c>
      <c r="R146" s="234">
        <f t="shared" si="18"/>
        <v>0.99999999999999978</v>
      </c>
      <c r="S146" s="234">
        <f t="shared" si="18"/>
        <v>1</v>
      </c>
      <c r="T146" s="234">
        <f t="shared" si="18"/>
        <v>0.99999999999999967</v>
      </c>
      <c r="U146" s="234">
        <f t="shared" si="18"/>
        <v>0.99999999999999967</v>
      </c>
      <c r="V146" s="234">
        <f t="shared" si="18"/>
        <v>1</v>
      </c>
      <c r="W146" s="234">
        <f t="shared" si="18"/>
        <v>1.0000000000000002</v>
      </c>
      <c r="DA146" s="95"/>
    </row>
    <row r="147" spans="1:105" ht="12" customHeight="1" x14ac:dyDescent="0.25">
      <c r="A147" s="55" t="s">
        <v>92</v>
      </c>
      <c r="B147" s="268">
        <f t="shared" ref="B147:W147" si="19">IF(B$49=0,0,B$49/B$48)</f>
        <v>7.1955502283728998E-3</v>
      </c>
      <c r="C147" s="268">
        <f t="shared" si="19"/>
        <v>7.1955502283729553E-3</v>
      </c>
      <c r="D147" s="268">
        <f t="shared" si="19"/>
        <v>7.1955502283729432E-3</v>
      </c>
      <c r="E147" s="268">
        <f t="shared" si="19"/>
        <v>7.1955502283729267E-3</v>
      </c>
      <c r="F147" s="268">
        <f t="shared" si="19"/>
        <v>7.1955502283729223E-3</v>
      </c>
      <c r="G147" s="268">
        <f t="shared" si="19"/>
        <v>7.1955502283729007E-3</v>
      </c>
      <c r="H147" s="268">
        <f t="shared" si="19"/>
        <v>7.1955502283729024E-3</v>
      </c>
      <c r="I147" s="268">
        <f t="shared" si="19"/>
        <v>7.195550228372918E-3</v>
      </c>
      <c r="J147" s="268">
        <f t="shared" si="19"/>
        <v>7.1955502283728642E-3</v>
      </c>
      <c r="K147" s="268">
        <f t="shared" si="19"/>
        <v>7.1955502283728512E-3</v>
      </c>
      <c r="L147" s="268">
        <f t="shared" si="19"/>
        <v>7.1955502283728668E-3</v>
      </c>
      <c r="M147" s="268">
        <f t="shared" si="19"/>
        <v>7.1955502283728868E-3</v>
      </c>
      <c r="N147" s="268">
        <f t="shared" si="19"/>
        <v>7.1955502283728746E-3</v>
      </c>
      <c r="O147" s="268">
        <f t="shared" si="19"/>
        <v>7.1955502283728616E-3</v>
      </c>
      <c r="P147" s="268">
        <f t="shared" si="19"/>
        <v>7.1955502283728729E-3</v>
      </c>
      <c r="Q147" s="268">
        <f t="shared" si="19"/>
        <v>7.1955502283728434E-3</v>
      </c>
      <c r="R147" s="268">
        <f t="shared" si="19"/>
        <v>7.1955502283728703E-3</v>
      </c>
      <c r="S147" s="268">
        <f t="shared" si="19"/>
        <v>7.1955502283728295E-3</v>
      </c>
      <c r="T147" s="268">
        <f t="shared" si="19"/>
        <v>7.195550228372833E-3</v>
      </c>
      <c r="U147" s="268">
        <f t="shared" si="19"/>
        <v>7.1955502283728113E-3</v>
      </c>
      <c r="V147" s="268">
        <f t="shared" si="19"/>
        <v>7.1955502283728026E-3</v>
      </c>
      <c r="W147" s="268">
        <f t="shared" si="19"/>
        <v>7.19555022837282E-3</v>
      </c>
      <c r="DA147" s="76"/>
    </row>
    <row r="148" spans="1:105" ht="12" customHeight="1" x14ac:dyDescent="0.25">
      <c r="A148" s="202" t="s">
        <v>93</v>
      </c>
      <c r="B148" s="269">
        <f t="shared" ref="B148:W148" si="20">IF(B$50=0,0,B$50/B$48)</f>
        <v>8.0564402695844344E-3</v>
      </c>
      <c r="C148" s="269">
        <f t="shared" si="20"/>
        <v>8.0564402695845038E-3</v>
      </c>
      <c r="D148" s="269">
        <f t="shared" si="20"/>
        <v>8.0564402695844899E-3</v>
      </c>
      <c r="E148" s="269">
        <f t="shared" si="20"/>
        <v>8.0564402695844691E-3</v>
      </c>
      <c r="F148" s="269">
        <f t="shared" si="20"/>
        <v>8.0564402695844691E-3</v>
      </c>
      <c r="G148" s="269">
        <f t="shared" si="20"/>
        <v>8.0564402695844414E-3</v>
      </c>
      <c r="H148" s="269">
        <f t="shared" si="20"/>
        <v>8.0564402695844396E-3</v>
      </c>
      <c r="I148" s="269">
        <f t="shared" si="20"/>
        <v>8.0564402695844587E-3</v>
      </c>
      <c r="J148" s="269">
        <f t="shared" si="20"/>
        <v>8.0564402695843997E-3</v>
      </c>
      <c r="K148" s="269">
        <f t="shared" si="20"/>
        <v>8.0564402695843806E-3</v>
      </c>
      <c r="L148" s="269">
        <f t="shared" si="20"/>
        <v>8.0564402695844032E-3</v>
      </c>
      <c r="M148" s="269">
        <f t="shared" si="20"/>
        <v>8.056440269584424E-3</v>
      </c>
      <c r="N148" s="269">
        <f t="shared" si="20"/>
        <v>8.0564402695844119E-3</v>
      </c>
      <c r="O148" s="269">
        <f t="shared" si="20"/>
        <v>8.0564402695843963E-3</v>
      </c>
      <c r="P148" s="269">
        <f t="shared" si="20"/>
        <v>8.0564402695844101E-3</v>
      </c>
      <c r="Q148" s="269">
        <f t="shared" si="20"/>
        <v>8.0564402695843737E-3</v>
      </c>
      <c r="R148" s="269">
        <f t="shared" si="20"/>
        <v>8.0564402695844084E-3</v>
      </c>
      <c r="S148" s="269">
        <f t="shared" si="20"/>
        <v>8.0564402695843598E-3</v>
      </c>
      <c r="T148" s="269">
        <f t="shared" si="20"/>
        <v>8.0564402695843616E-3</v>
      </c>
      <c r="U148" s="269">
        <f t="shared" si="20"/>
        <v>8.056440269584339E-3</v>
      </c>
      <c r="V148" s="269">
        <f t="shared" si="20"/>
        <v>8.0564402695843251E-3</v>
      </c>
      <c r="W148" s="269">
        <f t="shared" si="20"/>
        <v>8.0564402695843459E-3</v>
      </c>
      <c r="DA148" s="77"/>
    </row>
    <row r="149" spans="1:105" ht="12" customHeight="1" x14ac:dyDescent="0.25">
      <c r="A149" s="202" t="s">
        <v>94</v>
      </c>
      <c r="B149" s="269">
        <f t="shared" ref="B149:W149" si="21">IF(B$51=0,0,B$51/B$48)</f>
        <v>1.2163762526790979E-2</v>
      </c>
      <c r="C149" s="269">
        <f t="shared" si="21"/>
        <v>1.0782658277311626E-2</v>
      </c>
      <c r="D149" s="269">
        <f t="shared" si="21"/>
        <v>1.0495208707125298E-2</v>
      </c>
      <c r="E149" s="269">
        <f t="shared" si="21"/>
        <v>1.0964010589071985E-2</v>
      </c>
      <c r="F149" s="269">
        <f t="shared" si="21"/>
        <v>1.1766445681480293E-2</v>
      </c>
      <c r="G149" s="269">
        <f t="shared" si="21"/>
        <v>1.1517505620590425E-2</v>
      </c>
      <c r="H149" s="269">
        <f t="shared" si="21"/>
        <v>1.1690627093681549E-2</v>
      </c>
      <c r="I149" s="269">
        <f t="shared" si="21"/>
        <v>1.2100592480154349E-2</v>
      </c>
      <c r="J149" s="269">
        <f t="shared" si="21"/>
        <v>1.3512160084788356E-2</v>
      </c>
      <c r="K149" s="269">
        <f t="shared" si="21"/>
        <v>1.3564796767716094E-2</v>
      </c>
      <c r="L149" s="269">
        <f t="shared" si="21"/>
        <v>1.3943523863973972E-2</v>
      </c>
      <c r="M149" s="269">
        <f t="shared" si="21"/>
        <v>1.2065343614922007E-2</v>
      </c>
      <c r="N149" s="269">
        <f t="shared" si="21"/>
        <v>1.2273807138810239E-2</v>
      </c>
      <c r="O149" s="269">
        <f t="shared" si="21"/>
        <v>1.2341865300398238E-2</v>
      </c>
      <c r="P149" s="269">
        <f t="shared" si="21"/>
        <v>1.2206264729511819E-2</v>
      </c>
      <c r="Q149" s="269">
        <f t="shared" si="21"/>
        <v>1.2648205170625208E-2</v>
      </c>
      <c r="R149" s="269">
        <f t="shared" si="21"/>
        <v>1.2471109356682202E-2</v>
      </c>
      <c r="S149" s="269">
        <f t="shared" si="21"/>
        <v>1.3746673880271246E-2</v>
      </c>
      <c r="T149" s="269">
        <f t="shared" si="21"/>
        <v>1.2890729897421554E-2</v>
      </c>
      <c r="U149" s="269">
        <f t="shared" si="21"/>
        <v>1.3167403345401047E-2</v>
      </c>
      <c r="V149" s="269">
        <f t="shared" si="21"/>
        <v>1.2682934140884184E-2</v>
      </c>
      <c r="W149" s="269">
        <f t="shared" si="21"/>
        <v>1.25067794236435E-2</v>
      </c>
      <c r="DA149" s="77"/>
    </row>
    <row r="150" spans="1:105" ht="12" customHeight="1" x14ac:dyDescent="0.25">
      <c r="A150" s="202" t="s">
        <v>95</v>
      </c>
      <c r="B150" s="269">
        <f t="shared" ref="B150:W150" si="22">IF(B$52=0,0,B$52/B$48)</f>
        <v>5.925638605576578E-3</v>
      </c>
      <c r="C150" s="269">
        <f t="shared" si="22"/>
        <v>5.9256386055766266E-3</v>
      </c>
      <c r="D150" s="269">
        <f t="shared" si="22"/>
        <v>5.9256386055766179E-3</v>
      </c>
      <c r="E150" s="269">
        <f t="shared" si="22"/>
        <v>5.9256386055766049E-3</v>
      </c>
      <c r="F150" s="269">
        <f t="shared" si="22"/>
        <v>5.9256386055765962E-3</v>
      </c>
      <c r="G150" s="269">
        <f t="shared" si="22"/>
        <v>5.9256386055765798E-3</v>
      </c>
      <c r="H150" s="269">
        <f t="shared" si="22"/>
        <v>5.9256386055765841E-3</v>
      </c>
      <c r="I150" s="269">
        <f t="shared" si="22"/>
        <v>5.9256386055765945E-3</v>
      </c>
      <c r="J150" s="269">
        <f t="shared" si="22"/>
        <v>5.9256386055765529E-3</v>
      </c>
      <c r="K150" s="269">
        <f t="shared" si="22"/>
        <v>5.925638605576539E-3</v>
      </c>
      <c r="L150" s="269">
        <f t="shared" si="22"/>
        <v>5.9256386055765563E-3</v>
      </c>
      <c r="M150" s="269">
        <f t="shared" si="22"/>
        <v>5.9256386055765702E-3</v>
      </c>
      <c r="N150" s="269">
        <f t="shared" si="22"/>
        <v>5.9256386055765616E-3</v>
      </c>
      <c r="O150" s="269">
        <f t="shared" si="22"/>
        <v>5.9256386055765459E-3</v>
      </c>
      <c r="P150" s="269">
        <f t="shared" si="22"/>
        <v>5.9256386055765607E-3</v>
      </c>
      <c r="Q150" s="269">
        <f t="shared" si="22"/>
        <v>5.9256386055765355E-3</v>
      </c>
      <c r="R150" s="269">
        <f t="shared" si="22"/>
        <v>5.9256386055765563E-3</v>
      </c>
      <c r="S150" s="269">
        <f t="shared" si="22"/>
        <v>5.9256386055765217E-3</v>
      </c>
      <c r="T150" s="269">
        <f t="shared" si="22"/>
        <v>5.925638605576526E-3</v>
      </c>
      <c r="U150" s="269">
        <f t="shared" si="22"/>
        <v>5.9256386055765069E-3</v>
      </c>
      <c r="V150" s="269">
        <f t="shared" si="22"/>
        <v>5.9256386055764965E-3</v>
      </c>
      <c r="W150" s="269">
        <f t="shared" si="22"/>
        <v>5.925638605576513E-3</v>
      </c>
      <c r="DA150" s="77"/>
    </row>
    <row r="151" spans="1:105" ht="12" customHeight="1" x14ac:dyDescent="0.25">
      <c r="A151" s="56" t="s">
        <v>96</v>
      </c>
      <c r="B151" s="270">
        <f t="shared" ref="B151:W151" si="23">IF(B$53=0,0,B$53/B$48)</f>
        <v>8.4100394329384674E-3</v>
      </c>
      <c r="C151" s="270">
        <f t="shared" si="23"/>
        <v>8.0858466692740744E-3</v>
      </c>
      <c r="D151" s="270">
        <f t="shared" si="23"/>
        <v>8.0189112985304695E-3</v>
      </c>
      <c r="E151" s="270">
        <f t="shared" si="23"/>
        <v>8.1071488578320361E-3</v>
      </c>
      <c r="F151" s="270">
        <f t="shared" si="23"/>
        <v>8.2563444023220234E-3</v>
      </c>
      <c r="G151" s="270">
        <f t="shared" si="23"/>
        <v>8.1936147288631921E-3</v>
      </c>
      <c r="H151" s="270">
        <f t="shared" si="23"/>
        <v>8.2467741756820454E-3</v>
      </c>
      <c r="I151" s="270">
        <f t="shared" si="23"/>
        <v>8.3955683950035585E-3</v>
      </c>
      <c r="J151" s="270">
        <f t="shared" si="23"/>
        <v>8.7992008205440061E-3</v>
      </c>
      <c r="K151" s="270">
        <f t="shared" si="23"/>
        <v>8.8680265341212604E-3</v>
      </c>
      <c r="L151" s="270">
        <f t="shared" si="23"/>
        <v>8.9554671164670183E-3</v>
      </c>
      <c r="M151" s="270">
        <f t="shared" si="23"/>
        <v>8.3590469050135816E-3</v>
      </c>
      <c r="N151" s="270">
        <f t="shared" si="23"/>
        <v>8.4215296270205905E-3</v>
      </c>
      <c r="O151" s="270">
        <f t="shared" si="23"/>
        <v>8.337252287974212E-3</v>
      </c>
      <c r="P151" s="270">
        <f t="shared" si="23"/>
        <v>8.2697289130059439E-3</v>
      </c>
      <c r="Q151" s="270">
        <f t="shared" si="23"/>
        <v>8.4239028229285539E-3</v>
      </c>
      <c r="R151" s="270">
        <f t="shared" si="23"/>
        <v>8.3790507505280901E-3</v>
      </c>
      <c r="S151" s="270">
        <f t="shared" si="23"/>
        <v>8.7156411918311114E-3</v>
      </c>
      <c r="T151" s="270">
        <f t="shared" si="23"/>
        <v>8.448916861330702E-3</v>
      </c>
      <c r="U151" s="270">
        <f t="shared" si="23"/>
        <v>8.5250343363921597E-3</v>
      </c>
      <c r="V151" s="270">
        <f t="shared" si="23"/>
        <v>8.3754090195303325E-3</v>
      </c>
      <c r="W151" s="270">
        <f t="shared" si="23"/>
        <v>8.3458313230161865E-3</v>
      </c>
      <c r="DA151" s="78"/>
    </row>
    <row r="152" spans="1:105" ht="12" customHeight="1" x14ac:dyDescent="0.25">
      <c r="A152" s="203" t="s">
        <v>1498</v>
      </c>
      <c r="B152" s="271">
        <f t="shared" ref="B152:W152" si="24">IF(B$59=0,0,B$59/B$48)</f>
        <v>5.1870789328840816E-2</v>
      </c>
      <c r="C152" s="271">
        <f t="shared" si="24"/>
        <v>4.5981249196161957E-2</v>
      </c>
      <c r="D152" s="271">
        <f t="shared" si="24"/>
        <v>4.4755457746767861E-2</v>
      </c>
      <c r="E152" s="271">
        <f t="shared" si="24"/>
        <v>4.6754602633217394E-2</v>
      </c>
      <c r="F152" s="271">
        <f t="shared" si="24"/>
        <v>5.0176483119350253E-2</v>
      </c>
      <c r="G152" s="271">
        <f t="shared" si="24"/>
        <v>4.91149104829652E-2</v>
      </c>
      <c r="H152" s="271">
        <f t="shared" si="24"/>
        <v>4.9853164574923191E-2</v>
      </c>
      <c r="I152" s="271">
        <f t="shared" si="24"/>
        <v>5.1601408849423769E-2</v>
      </c>
      <c r="J152" s="271">
        <f t="shared" si="24"/>
        <v>5.7620856013253244E-2</v>
      </c>
      <c r="K152" s="271">
        <f t="shared" si="24"/>
        <v>5.7845318327861883E-2</v>
      </c>
      <c r="L152" s="271">
        <f t="shared" si="24"/>
        <v>5.9460350961049853E-2</v>
      </c>
      <c r="M152" s="271">
        <f t="shared" si="24"/>
        <v>5.1451094630569176E-2</v>
      </c>
      <c r="N152" s="271">
        <f t="shared" si="24"/>
        <v>5.2340060319149326E-2</v>
      </c>
      <c r="O152" s="271">
        <f t="shared" si="24"/>
        <v>5.2630285531460388E-2</v>
      </c>
      <c r="P152" s="271">
        <f t="shared" si="24"/>
        <v>5.2052034465655067E-2</v>
      </c>
      <c r="Q152" s="271">
        <f t="shared" si="24"/>
        <v>5.3936632217904582E-2</v>
      </c>
      <c r="R152" s="271">
        <f t="shared" si="24"/>
        <v>5.3181430064309067E-2</v>
      </c>
      <c r="S152" s="271">
        <f t="shared" si="24"/>
        <v>5.8620909709912218E-2</v>
      </c>
      <c r="T152" s="271">
        <f t="shared" si="24"/>
        <v>5.4970847493234123E-2</v>
      </c>
      <c r="U152" s="271">
        <f t="shared" si="24"/>
        <v>5.615068556565779E-2</v>
      </c>
      <c r="V152" s="271">
        <f t="shared" si="24"/>
        <v>5.4084729412004144E-2</v>
      </c>
      <c r="W152" s="271">
        <f t="shared" si="24"/>
        <v>5.3333540443364913E-2</v>
      </c>
      <c r="DA152" s="79"/>
    </row>
    <row r="153" spans="1:105" ht="12" customHeight="1" x14ac:dyDescent="0.25">
      <c r="A153" s="203" t="s">
        <v>1500</v>
      </c>
      <c r="B153" s="271">
        <f t="shared" ref="B153:W153" si="25">IF(B$60=0,0,B$60/B$48)</f>
        <v>0.14434885905347694</v>
      </c>
      <c r="C153" s="271">
        <f t="shared" si="25"/>
        <v>0.14632982027580166</v>
      </c>
      <c r="D153" s="271">
        <f t="shared" si="25"/>
        <v>0.14647214903074188</v>
      </c>
      <c r="E153" s="271">
        <f t="shared" si="25"/>
        <v>0.14565434757414064</v>
      </c>
      <c r="F153" s="271">
        <f t="shared" si="25"/>
        <v>0.14314817100622879</v>
      </c>
      <c r="G153" s="271">
        <f t="shared" si="25"/>
        <v>0.14301127702388688</v>
      </c>
      <c r="H153" s="271">
        <f t="shared" si="25"/>
        <v>0.14282800477624016</v>
      </c>
      <c r="I153" s="271">
        <f t="shared" si="25"/>
        <v>0.14237130155463179</v>
      </c>
      <c r="J153" s="271">
        <f t="shared" si="25"/>
        <v>0.13931817730296342</v>
      </c>
      <c r="K153" s="271">
        <f t="shared" si="25"/>
        <v>0.13937014231872924</v>
      </c>
      <c r="L153" s="271">
        <f t="shared" si="25"/>
        <v>0.13851952911026436</v>
      </c>
      <c r="M153" s="271">
        <f t="shared" si="25"/>
        <v>0.14287017691968837</v>
      </c>
      <c r="N153" s="271">
        <f t="shared" si="25"/>
        <v>0.14111463927082196</v>
      </c>
      <c r="O153" s="271">
        <f t="shared" si="25"/>
        <v>0.14039425520233725</v>
      </c>
      <c r="P153" s="271">
        <f t="shared" si="25"/>
        <v>0.1409260559293333</v>
      </c>
      <c r="Q153" s="271">
        <f t="shared" si="25"/>
        <v>0.1409243178996093</v>
      </c>
      <c r="R153" s="271">
        <f t="shared" si="25"/>
        <v>0.1416529718750133</v>
      </c>
      <c r="S153" s="271">
        <f t="shared" si="25"/>
        <v>0.13994945200235395</v>
      </c>
      <c r="T153" s="271">
        <f t="shared" si="25"/>
        <v>0.14276878920537933</v>
      </c>
      <c r="U153" s="271">
        <f t="shared" si="25"/>
        <v>0.14092328250486269</v>
      </c>
      <c r="V153" s="271">
        <f t="shared" si="25"/>
        <v>0.14314373946477035</v>
      </c>
      <c r="W153" s="271">
        <f t="shared" si="25"/>
        <v>0.14356249876995289</v>
      </c>
      <c r="DA153" s="79"/>
    </row>
    <row r="154" spans="1:105" ht="12" customHeight="1" x14ac:dyDescent="0.25">
      <c r="A154" s="62" t="s">
        <v>1501</v>
      </c>
      <c r="B154" s="320">
        <f t="shared" ref="B154:W154" si="26">IF(B$61=0,0,B$61/B$48)</f>
        <v>0.11999416533896033</v>
      </c>
      <c r="C154" s="320">
        <f t="shared" si="26"/>
        <v>0.12127957289913031</v>
      </c>
      <c r="D154" s="320">
        <f t="shared" si="26"/>
        <v>0.12125976787681696</v>
      </c>
      <c r="E154" s="320">
        <f t="shared" si="26"/>
        <v>0.12066778338688666</v>
      </c>
      <c r="F154" s="320">
        <f t="shared" si="26"/>
        <v>0.11847678494462099</v>
      </c>
      <c r="G154" s="320">
        <f t="shared" si="26"/>
        <v>0.11818251960322033</v>
      </c>
      <c r="H154" s="320">
        <f t="shared" si="26"/>
        <v>0.11809115106835895</v>
      </c>
      <c r="I154" s="320">
        <f t="shared" si="26"/>
        <v>0.11785158362246097</v>
      </c>
      <c r="J154" s="320">
        <f t="shared" si="26"/>
        <v>0.1154461419772629</v>
      </c>
      <c r="K154" s="320">
        <f t="shared" si="26"/>
        <v>0.11553520003917257</v>
      </c>
      <c r="L154" s="320">
        <f t="shared" si="26"/>
        <v>0.11485545914443433</v>
      </c>
      <c r="M154" s="320">
        <f t="shared" si="26"/>
        <v>0.11643434500661612</v>
      </c>
      <c r="N154" s="320">
        <f t="shared" si="26"/>
        <v>0.11652891020706814</v>
      </c>
      <c r="O154" s="320">
        <f t="shared" si="26"/>
        <v>0.11544544463077377</v>
      </c>
      <c r="P154" s="320">
        <f t="shared" si="26"/>
        <v>0.11493921643881655</v>
      </c>
      <c r="Q154" s="320">
        <f t="shared" si="26"/>
        <v>0.11435964469812691</v>
      </c>
      <c r="R154" s="320">
        <f t="shared" si="26"/>
        <v>0.11480470513807731</v>
      </c>
      <c r="S154" s="320">
        <f t="shared" si="26"/>
        <v>0.11371997350131482</v>
      </c>
      <c r="T154" s="320">
        <f t="shared" si="26"/>
        <v>0.11554947434570106</v>
      </c>
      <c r="U154" s="320">
        <f t="shared" si="26"/>
        <v>0.11530105695421139</v>
      </c>
      <c r="V154" s="320">
        <f t="shared" si="26"/>
        <v>0.116526883247128</v>
      </c>
      <c r="W154" s="320">
        <f t="shared" si="26"/>
        <v>0.11698271177840085</v>
      </c>
      <c r="DA154" s="141"/>
    </row>
    <row r="155" spans="1:105" ht="12" customHeight="1" x14ac:dyDescent="0.25">
      <c r="A155" s="62" t="s">
        <v>1508</v>
      </c>
      <c r="B155" s="320">
        <f t="shared" ref="B155:W155" si="27">IF(B$67=0,0,B$67/B$48)</f>
        <v>2.4354693714516616E-2</v>
      </c>
      <c r="C155" s="320">
        <f t="shared" si="27"/>
        <v>2.5050247376671338E-2</v>
      </c>
      <c r="D155" s="320">
        <f t="shared" si="27"/>
        <v>2.5212381153924931E-2</v>
      </c>
      <c r="E155" s="320">
        <f t="shared" si="27"/>
        <v>2.4986564187254E-2</v>
      </c>
      <c r="F155" s="320">
        <f t="shared" si="27"/>
        <v>2.4671386061607771E-2</v>
      </c>
      <c r="G155" s="320">
        <f t="shared" si="27"/>
        <v>2.4828757420666554E-2</v>
      </c>
      <c r="H155" s="320">
        <f t="shared" si="27"/>
        <v>2.4736853707881205E-2</v>
      </c>
      <c r="I155" s="320">
        <f t="shared" si="27"/>
        <v>2.4519717932170816E-2</v>
      </c>
      <c r="J155" s="320">
        <f t="shared" si="27"/>
        <v>2.3872035325700525E-2</v>
      </c>
      <c r="K155" s="320">
        <f t="shared" si="27"/>
        <v>2.3834942279556647E-2</v>
      </c>
      <c r="L155" s="320">
        <f t="shared" si="27"/>
        <v>2.3664069965830047E-2</v>
      </c>
      <c r="M155" s="320">
        <f t="shared" si="27"/>
        <v>2.6435831913072225E-2</v>
      </c>
      <c r="N155" s="320">
        <f t="shared" si="27"/>
        <v>2.4585729063753805E-2</v>
      </c>
      <c r="O155" s="320">
        <f t="shared" si="27"/>
        <v>2.4948810571563489E-2</v>
      </c>
      <c r="P155" s="320">
        <f t="shared" si="27"/>
        <v>2.598683949051675E-2</v>
      </c>
      <c r="Q155" s="320">
        <f t="shared" si="27"/>
        <v>2.6564673201482376E-2</v>
      </c>
      <c r="R155" s="320">
        <f t="shared" si="27"/>
        <v>2.6848266736935987E-2</v>
      </c>
      <c r="S155" s="320">
        <f t="shared" si="27"/>
        <v>2.6229478501039145E-2</v>
      </c>
      <c r="T155" s="320">
        <f t="shared" si="27"/>
        <v>2.7219314859678267E-2</v>
      </c>
      <c r="U155" s="320">
        <f t="shared" si="27"/>
        <v>2.5622225550651287E-2</v>
      </c>
      <c r="V155" s="320">
        <f t="shared" si="27"/>
        <v>2.6616856217642367E-2</v>
      </c>
      <c r="W155" s="320">
        <f t="shared" si="27"/>
        <v>2.6579786991552046E-2</v>
      </c>
      <c r="DA155" s="141"/>
    </row>
    <row r="156" spans="1:105" ht="12" customHeight="1" x14ac:dyDescent="0.25">
      <c r="A156" s="62" t="s">
        <v>1520</v>
      </c>
      <c r="B156" s="320">
        <f t="shared" ref="B156:W156" si="28">IF(B$78=0,0,B$78/B$48)</f>
        <v>0</v>
      </c>
      <c r="C156" s="320">
        <f t="shared" si="28"/>
        <v>0</v>
      </c>
      <c r="D156" s="320">
        <f t="shared" si="28"/>
        <v>0</v>
      </c>
      <c r="E156" s="320">
        <f t="shared" si="28"/>
        <v>0</v>
      </c>
      <c r="F156" s="320">
        <f t="shared" si="28"/>
        <v>0</v>
      </c>
      <c r="G156" s="320">
        <f t="shared" si="28"/>
        <v>0</v>
      </c>
      <c r="H156" s="320">
        <f t="shared" si="28"/>
        <v>0</v>
      </c>
      <c r="I156" s="320">
        <f t="shared" si="28"/>
        <v>0</v>
      </c>
      <c r="J156" s="320">
        <f t="shared" si="28"/>
        <v>0</v>
      </c>
      <c r="K156" s="320">
        <f t="shared" si="28"/>
        <v>0</v>
      </c>
      <c r="L156" s="320">
        <f t="shared" si="28"/>
        <v>0</v>
      </c>
      <c r="M156" s="320">
        <f t="shared" si="28"/>
        <v>0</v>
      </c>
      <c r="N156" s="320">
        <f t="shared" si="28"/>
        <v>0</v>
      </c>
      <c r="O156" s="320">
        <f t="shared" si="28"/>
        <v>0</v>
      </c>
      <c r="P156" s="320">
        <f t="shared" si="28"/>
        <v>0</v>
      </c>
      <c r="Q156" s="320">
        <f t="shared" si="28"/>
        <v>0</v>
      </c>
      <c r="R156" s="320">
        <f t="shared" si="28"/>
        <v>0</v>
      </c>
      <c r="S156" s="320">
        <f t="shared" si="28"/>
        <v>0</v>
      </c>
      <c r="T156" s="320">
        <f t="shared" si="28"/>
        <v>0</v>
      </c>
      <c r="U156" s="320">
        <f t="shared" si="28"/>
        <v>0</v>
      </c>
      <c r="V156" s="320">
        <f t="shared" si="28"/>
        <v>0</v>
      </c>
      <c r="W156" s="320">
        <f t="shared" si="28"/>
        <v>0</v>
      </c>
      <c r="DA156" s="141"/>
    </row>
    <row r="157" spans="1:105" ht="12" customHeight="1" x14ac:dyDescent="0.25">
      <c r="A157" s="203" t="s">
        <v>1522</v>
      </c>
      <c r="B157" s="271">
        <f t="shared" ref="B157:W157" si="29">IF(B$79=0,0,B$79/B$48)</f>
        <v>0.64381556536831608</v>
      </c>
      <c r="C157" s="271">
        <f t="shared" si="29"/>
        <v>0.65490807965848408</v>
      </c>
      <c r="D157" s="271">
        <f t="shared" si="29"/>
        <v>0.6576392839329428</v>
      </c>
      <c r="E157" s="271">
        <f t="shared" si="29"/>
        <v>0.65412416762146441</v>
      </c>
      <c r="F157" s="271">
        <f t="shared" si="29"/>
        <v>0.64984310599619488</v>
      </c>
      <c r="G157" s="271">
        <f t="shared" si="29"/>
        <v>0.65262096786950285</v>
      </c>
      <c r="H157" s="271">
        <f t="shared" si="29"/>
        <v>0.65111579254544361</v>
      </c>
      <c r="I157" s="271">
        <f t="shared" si="29"/>
        <v>0.64756356962991257</v>
      </c>
      <c r="J157" s="271">
        <f t="shared" si="29"/>
        <v>0.63776418600458951</v>
      </c>
      <c r="K157" s="271">
        <f t="shared" si="29"/>
        <v>0.63708394588745854</v>
      </c>
      <c r="L157" s="271">
        <f t="shared" si="29"/>
        <v>0.63452535775997065</v>
      </c>
      <c r="M157" s="271">
        <f t="shared" si="29"/>
        <v>0.64819915466011024</v>
      </c>
      <c r="N157" s="271">
        <f t="shared" si="29"/>
        <v>0.64781408540721619</v>
      </c>
      <c r="O157" s="271">
        <f t="shared" si="29"/>
        <v>0.64853398347229241</v>
      </c>
      <c r="P157" s="271">
        <f t="shared" si="29"/>
        <v>0.64965841028181293</v>
      </c>
      <c r="Q157" s="271">
        <f t="shared" si="29"/>
        <v>0.64551596446504633</v>
      </c>
      <c r="R157" s="271">
        <f t="shared" si="29"/>
        <v>0.64631767099373161</v>
      </c>
      <c r="S157" s="271">
        <f t="shared" si="29"/>
        <v>0.63585499617405439</v>
      </c>
      <c r="T157" s="271">
        <f t="shared" si="29"/>
        <v>0.64065350852791247</v>
      </c>
      <c r="U157" s="271">
        <f t="shared" si="29"/>
        <v>0.63986402271159859</v>
      </c>
      <c r="V157" s="271">
        <f t="shared" si="29"/>
        <v>0.64185257314823296</v>
      </c>
      <c r="W157" s="271">
        <f t="shared" si="29"/>
        <v>0.6429340088678791</v>
      </c>
      <c r="DA157" s="79"/>
    </row>
    <row r="158" spans="1:105" ht="12" customHeight="1" x14ac:dyDescent="0.25">
      <c r="A158" s="62" t="s">
        <v>1523</v>
      </c>
      <c r="B158" s="320">
        <f t="shared" ref="B158:W158" si="30">IF(B$80=0,0,B$80/B$48)</f>
        <v>0.59248319260800775</v>
      </c>
      <c r="C158" s="320">
        <f t="shared" si="30"/>
        <v>0.60940411385687543</v>
      </c>
      <c r="D158" s="320">
        <f t="shared" si="30"/>
        <v>0.61334838591805696</v>
      </c>
      <c r="E158" s="320">
        <f t="shared" si="30"/>
        <v>0.60785487575830843</v>
      </c>
      <c r="F158" s="320">
        <f t="shared" si="30"/>
        <v>0.60018745261959028</v>
      </c>
      <c r="G158" s="320">
        <f t="shared" si="30"/>
        <v>0.60401586805084762</v>
      </c>
      <c r="H158" s="320">
        <f t="shared" si="30"/>
        <v>0.60178010168064178</v>
      </c>
      <c r="I158" s="320">
        <f t="shared" si="30"/>
        <v>0.59649778119119856</v>
      </c>
      <c r="J158" s="320">
        <f t="shared" si="30"/>
        <v>0.58074143200543671</v>
      </c>
      <c r="K158" s="320">
        <f t="shared" si="30"/>
        <v>0.57983905948289571</v>
      </c>
      <c r="L158" s="320">
        <f t="shared" si="30"/>
        <v>0.57568220269168469</v>
      </c>
      <c r="M158" s="320">
        <f t="shared" si="30"/>
        <v>0.59728212018510585</v>
      </c>
      <c r="N158" s="320">
        <f t="shared" si="30"/>
        <v>0.59601731266935198</v>
      </c>
      <c r="O158" s="320">
        <f t="shared" si="30"/>
        <v>0.59644999804737353</v>
      </c>
      <c r="P158" s="320">
        <f t="shared" si="30"/>
        <v>0.59814667370143704</v>
      </c>
      <c r="Q158" s="320">
        <f t="shared" si="30"/>
        <v>0.59213919217626021</v>
      </c>
      <c r="R158" s="320">
        <f t="shared" si="30"/>
        <v>0.59368826189257684</v>
      </c>
      <c r="S158" s="320">
        <f t="shared" si="30"/>
        <v>0.57784256899272235</v>
      </c>
      <c r="T158" s="320">
        <f t="shared" si="30"/>
        <v>0.58625325607399792</v>
      </c>
      <c r="U158" s="320">
        <f t="shared" si="30"/>
        <v>0.58429617885384966</v>
      </c>
      <c r="V158" s="320">
        <f t="shared" si="30"/>
        <v>0.5883292409078702</v>
      </c>
      <c r="W158" s="320">
        <f t="shared" si="30"/>
        <v>0.59015406828687911</v>
      </c>
      <c r="DA158" s="141"/>
    </row>
    <row r="159" spans="1:105" ht="12" customHeight="1" x14ac:dyDescent="0.25">
      <c r="A159" s="62" t="s">
        <v>1532</v>
      </c>
      <c r="B159" s="320">
        <f t="shared" ref="B159:W159" si="31">IF(B$88=0,0,B$88/B$48)</f>
        <v>5.1332372760308304E-2</v>
      </c>
      <c r="C159" s="320">
        <f t="shared" si="31"/>
        <v>4.5503965801608537E-2</v>
      </c>
      <c r="D159" s="320">
        <f t="shared" si="31"/>
        <v>4.4290898014885817E-2</v>
      </c>
      <c r="E159" s="320">
        <f t="shared" si="31"/>
        <v>4.6269291863155898E-2</v>
      </c>
      <c r="F159" s="320">
        <f t="shared" si="31"/>
        <v>4.9655653376604686E-2</v>
      </c>
      <c r="G159" s="320">
        <f t="shared" si="31"/>
        <v>4.8605099818655254E-2</v>
      </c>
      <c r="H159" s="320">
        <f t="shared" si="31"/>
        <v>4.9335690864801843E-2</v>
      </c>
      <c r="I159" s="320">
        <f t="shared" si="31"/>
        <v>5.1065788438714087E-2</v>
      </c>
      <c r="J159" s="320">
        <f t="shared" si="31"/>
        <v>5.7022753999152784E-2</v>
      </c>
      <c r="K159" s="320">
        <f t="shared" si="31"/>
        <v>5.7244886404562823E-2</v>
      </c>
      <c r="L159" s="320">
        <f t="shared" si="31"/>
        <v>5.8843155068285892E-2</v>
      </c>
      <c r="M159" s="320">
        <f t="shared" si="31"/>
        <v>5.0917034475004355E-2</v>
      </c>
      <c r="N159" s="320">
        <f t="shared" si="31"/>
        <v>5.1796772737864136E-2</v>
      </c>
      <c r="O159" s="320">
        <f t="shared" si="31"/>
        <v>5.2083985424918947E-2</v>
      </c>
      <c r="P159" s="320">
        <f t="shared" si="31"/>
        <v>5.1511736580375889E-2</v>
      </c>
      <c r="Q159" s="320">
        <f t="shared" si="31"/>
        <v>5.3376772288786137E-2</v>
      </c>
      <c r="R159" s="320">
        <f t="shared" si="31"/>
        <v>5.262940910115485E-2</v>
      </c>
      <c r="S159" s="320">
        <f t="shared" si="31"/>
        <v>5.8012427181332031E-2</v>
      </c>
      <c r="T159" s="320">
        <f t="shared" si="31"/>
        <v>5.4400252453914479E-2</v>
      </c>
      <c r="U159" s="320">
        <f t="shared" si="31"/>
        <v>5.5567843857748822E-2</v>
      </c>
      <c r="V159" s="320">
        <f t="shared" si="31"/>
        <v>5.3523332240362709E-2</v>
      </c>
      <c r="W159" s="320">
        <f t="shared" si="31"/>
        <v>5.2779940581000002E-2</v>
      </c>
      <c r="DA159" s="141"/>
    </row>
    <row r="160" spans="1:105" ht="12" customHeight="1" x14ac:dyDescent="0.25">
      <c r="A160" s="203" t="s">
        <v>1534</v>
      </c>
      <c r="B160" s="271">
        <f t="shared" ref="B160:W160" si="32">IF(B$89=0,0,B$89/B$48)</f>
        <v>0.11821335518610247</v>
      </c>
      <c r="C160" s="271">
        <f t="shared" si="32"/>
        <v>0.11273471681943284</v>
      </c>
      <c r="D160" s="271">
        <f t="shared" si="32"/>
        <v>0.11144136018035755</v>
      </c>
      <c r="E160" s="271">
        <f t="shared" si="32"/>
        <v>0.11321809362073931</v>
      </c>
      <c r="F160" s="271">
        <f t="shared" si="32"/>
        <v>0.11563182069088977</v>
      </c>
      <c r="G160" s="271">
        <f t="shared" si="32"/>
        <v>0.11436409517065732</v>
      </c>
      <c r="H160" s="271">
        <f t="shared" si="32"/>
        <v>0.11508800773049536</v>
      </c>
      <c r="I160" s="271">
        <f t="shared" si="32"/>
        <v>0.11678992998734028</v>
      </c>
      <c r="J160" s="271">
        <f t="shared" si="32"/>
        <v>0.12180779067032764</v>
      </c>
      <c r="K160" s="271">
        <f t="shared" si="32"/>
        <v>0.12209014106057944</v>
      </c>
      <c r="L160" s="271">
        <f t="shared" si="32"/>
        <v>0.12341814208473992</v>
      </c>
      <c r="M160" s="271">
        <f t="shared" si="32"/>
        <v>0.11587755416616329</v>
      </c>
      <c r="N160" s="271">
        <f t="shared" si="32"/>
        <v>0.11685824913344826</v>
      </c>
      <c r="O160" s="271">
        <f t="shared" si="32"/>
        <v>0.11658472910200393</v>
      </c>
      <c r="P160" s="271">
        <f t="shared" si="32"/>
        <v>0.11570987657714689</v>
      </c>
      <c r="Q160" s="271">
        <f t="shared" si="32"/>
        <v>0.11737334832035226</v>
      </c>
      <c r="R160" s="271">
        <f t="shared" si="32"/>
        <v>0.11682013785620154</v>
      </c>
      <c r="S160" s="271">
        <f t="shared" si="32"/>
        <v>0.12193469793804346</v>
      </c>
      <c r="T160" s="271">
        <f t="shared" si="32"/>
        <v>0.11908957891118782</v>
      </c>
      <c r="U160" s="271">
        <f t="shared" si="32"/>
        <v>0.12019194243255384</v>
      </c>
      <c r="V160" s="271">
        <f t="shared" si="32"/>
        <v>0.11868298571104459</v>
      </c>
      <c r="W160" s="271">
        <f t="shared" si="32"/>
        <v>0.11813971206860996</v>
      </c>
      <c r="DA160" s="79"/>
    </row>
    <row r="161" spans="1:105" ht="12" customHeight="1" x14ac:dyDescent="0.25">
      <c r="A161" s="62" t="s">
        <v>1535</v>
      </c>
      <c r="B161" s="320">
        <f t="shared" ref="B161:W161" si="33">IF(B$90=0,0,B$90/B$48)</f>
        <v>6.3929971004757308E-2</v>
      </c>
      <c r="C161" s="320">
        <f t="shared" si="33"/>
        <v>6.4614804869960921E-2</v>
      </c>
      <c r="D161" s="320">
        <f t="shared" si="33"/>
        <v>6.4604253236065487E-2</v>
      </c>
      <c r="E161" s="320">
        <f t="shared" si="33"/>
        <v>6.4288858306907046E-2</v>
      </c>
      <c r="F161" s="320">
        <f t="shared" si="33"/>
        <v>6.3121547659011484E-2</v>
      </c>
      <c r="G161" s="320">
        <f t="shared" si="33"/>
        <v>6.296477024662385E-2</v>
      </c>
      <c r="H161" s="320">
        <f t="shared" si="33"/>
        <v>6.2916091314877978E-2</v>
      </c>
      <c r="I161" s="320">
        <f t="shared" si="33"/>
        <v>6.2788455610036223E-2</v>
      </c>
      <c r="J161" s="320">
        <f t="shared" si="33"/>
        <v>6.1506894842504357E-2</v>
      </c>
      <c r="K161" s="320">
        <f t="shared" si="33"/>
        <v>6.1554342810491269E-2</v>
      </c>
      <c r="L161" s="320">
        <f t="shared" si="33"/>
        <v>6.1192193404571354E-2</v>
      </c>
      <c r="M161" s="320">
        <f t="shared" si="33"/>
        <v>6.2033385366730275E-2</v>
      </c>
      <c r="N161" s="320">
        <f t="shared" si="33"/>
        <v>6.2083767404105823E-2</v>
      </c>
      <c r="O161" s="320">
        <f t="shared" si="33"/>
        <v>6.1506523313266198E-2</v>
      </c>
      <c r="P161" s="320">
        <f t="shared" si="33"/>
        <v>6.1236817252624032E-2</v>
      </c>
      <c r="Q161" s="320">
        <f t="shared" si="33"/>
        <v>6.0928035534172927E-2</v>
      </c>
      <c r="R161" s="320">
        <f t="shared" si="33"/>
        <v>6.1165152905180285E-2</v>
      </c>
      <c r="S161" s="320">
        <f t="shared" si="33"/>
        <v>6.0587234288135172E-2</v>
      </c>
      <c r="T161" s="320">
        <f t="shared" si="33"/>
        <v>6.1561947813617082E-2</v>
      </c>
      <c r="U161" s="320">
        <f t="shared" si="33"/>
        <v>6.1429597073144389E-2</v>
      </c>
      <c r="V161" s="320">
        <f t="shared" si="33"/>
        <v>6.2082687489179694E-2</v>
      </c>
      <c r="W161" s="320">
        <f t="shared" si="33"/>
        <v>6.2325541837181489E-2</v>
      </c>
      <c r="DA161" s="141"/>
    </row>
    <row r="162" spans="1:105" ht="12" customHeight="1" x14ac:dyDescent="0.25">
      <c r="A162" s="63" t="s">
        <v>1542</v>
      </c>
      <c r="B162" s="328">
        <f t="shared" ref="B162:W162" si="34">IF(B$96=0,0,B$96/B$48)</f>
        <v>5.4283384181345165E-2</v>
      </c>
      <c r="C162" s="328">
        <f t="shared" si="34"/>
        <v>4.8119911949471926E-2</v>
      </c>
      <c r="D162" s="328">
        <f t="shared" si="34"/>
        <v>4.6837106944292065E-2</v>
      </c>
      <c r="E162" s="328">
        <f t="shared" si="34"/>
        <v>4.892923531383226E-2</v>
      </c>
      <c r="F162" s="328">
        <f t="shared" si="34"/>
        <v>5.2510273031878281E-2</v>
      </c>
      <c r="G162" s="328">
        <f t="shared" si="34"/>
        <v>5.1399324924033485E-2</v>
      </c>
      <c r="H162" s="328">
        <f t="shared" si="34"/>
        <v>5.2171916415617386E-2</v>
      </c>
      <c r="I162" s="328">
        <f t="shared" si="34"/>
        <v>5.4001474377304064E-2</v>
      </c>
      <c r="J162" s="328">
        <f t="shared" si="34"/>
        <v>6.0300895827823289E-2</v>
      </c>
      <c r="K162" s="328">
        <f t="shared" si="34"/>
        <v>6.0535798250088181E-2</v>
      </c>
      <c r="L162" s="328">
        <f t="shared" si="34"/>
        <v>6.2225948680168577E-2</v>
      </c>
      <c r="M162" s="328">
        <f t="shared" si="34"/>
        <v>5.3844168799433011E-2</v>
      </c>
      <c r="N162" s="328">
        <f t="shared" si="34"/>
        <v>5.477448172934244E-2</v>
      </c>
      <c r="O162" s="328">
        <f t="shared" si="34"/>
        <v>5.5078205788737726E-2</v>
      </c>
      <c r="P162" s="328">
        <f t="shared" si="34"/>
        <v>5.4473059324522871E-2</v>
      </c>
      <c r="Q162" s="328">
        <f t="shared" si="34"/>
        <v>5.6445312786179334E-2</v>
      </c>
      <c r="R162" s="328">
        <f t="shared" si="34"/>
        <v>5.5654984951021266E-2</v>
      </c>
      <c r="S162" s="328">
        <f t="shared" si="34"/>
        <v>6.1347463649908285E-2</v>
      </c>
      <c r="T162" s="328">
        <f t="shared" si="34"/>
        <v>5.7527631097570725E-2</v>
      </c>
      <c r="U162" s="328">
        <f t="shared" si="34"/>
        <v>5.8762345359409447E-2</v>
      </c>
      <c r="V162" s="328">
        <f t="shared" si="34"/>
        <v>5.6600298221864895E-2</v>
      </c>
      <c r="W162" s="328">
        <f t="shared" si="34"/>
        <v>5.581417023142847E-2</v>
      </c>
      <c r="DA162" s="149"/>
    </row>
    <row r="163" spans="1:105" ht="12" hidden="1" customHeight="1" x14ac:dyDescent="0.25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DA163" s="94"/>
    </row>
    <row r="164" spans="1:105" ht="12" customHeight="1" x14ac:dyDescent="0.25">
      <c r="A164" s="201"/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DA164" s="173"/>
    </row>
    <row r="165" spans="1:105" ht="12" customHeight="1" x14ac:dyDescent="0.25">
      <c r="A165" s="35" t="s">
        <v>51</v>
      </c>
      <c r="B165" s="234">
        <f t="shared" ref="B165:W165" si="35">SUM(B166:B170,B172:B174,B176:B178)</f>
        <v>1</v>
      </c>
      <c r="C165" s="234">
        <f t="shared" si="35"/>
        <v>0.99999999999999978</v>
      </c>
      <c r="D165" s="234">
        <f t="shared" si="35"/>
        <v>1.0000000000000002</v>
      </c>
      <c r="E165" s="234">
        <f t="shared" si="35"/>
        <v>1</v>
      </c>
      <c r="F165" s="234">
        <f t="shared" si="35"/>
        <v>1</v>
      </c>
      <c r="G165" s="234">
        <f t="shared" si="35"/>
        <v>1</v>
      </c>
      <c r="H165" s="234">
        <f t="shared" si="35"/>
        <v>1</v>
      </c>
      <c r="I165" s="234">
        <f t="shared" si="35"/>
        <v>1</v>
      </c>
      <c r="J165" s="234">
        <f t="shared" si="35"/>
        <v>0.99999999999999989</v>
      </c>
      <c r="K165" s="234">
        <f t="shared" si="35"/>
        <v>0.99999999999999956</v>
      </c>
      <c r="L165" s="234">
        <f t="shared" si="35"/>
        <v>0.99999999999999967</v>
      </c>
      <c r="M165" s="234">
        <f t="shared" si="35"/>
        <v>1</v>
      </c>
      <c r="N165" s="234">
        <f t="shared" si="35"/>
        <v>0.99999999999999956</v>
      </c>
      <c r="O165" s="234">
        <f t="shared" si="35"/>
        <v>1</v>
      </c>
      <c r="P165" s="234">
        <f t="shared" si="35"/>
        <v>1.0000000000000002</v>
      </c>
      <c r="Q165" s="234">
        <f t="shared" si="35"/>
        <v>1.0000000000000002</v>
      </c>
      <c r="R165" s="234">
        <f t="shared" si="35"/>
        <v>1</v>
      </c>
      <c r="S165" s="234">
        <f t="shared" si="35"/>
        <v>1</v>
      </c>
      <c r="T165" s="234">
        <f t="shared" si="35"/>
        <v>0.99999999999999989</v>
      </c>
      <c r="U165" s="234">
        <f t="shared" si="35"/>
        <v>1.0000000000000002</v>
      </c>
      <c r="V165" s="234">
        <f t="shared" si="35"/>
        <v>1</v>
      </c>
      <c r="W165" s="234">
        <f t="shared" si="35"/>
        <v>0.99999999999999967</v>
      </c>
      <c r="DA165" s="95"/>
    </row>
    <row r="166" spans="1:105" ht="12" customHeight="1" x14ac:dyDescent="0.25">
      <c r="A166" s="55" t="s">
        <v>92</v>
      </c>
      <c r="B166" s="268">
        <f t="shared" ref="B166:W166" si="36">IF(B$100=0,0,B$100/B$99)</f>
        <v>8.4901072430489683E-3</v>
      </c>
      <c r="C166" s="268">
        <f t="shared" si="36"/>
        <v>8.4901072430485659E-3</v>
      </c>
      <c r="D166" s="268">
        <f t="shared" si="36"/>
        <v>8.4901072430488937E-3</v>
      </c>
      <c r="E166" s="268">
        <f t="shared" si="36"/>
        <v>8.4901072430488052E-3</v>
      </c>
      <c r="F166" s="268">
        <f t="shared" si="36"/>
        <v>8.4901072430485173E-3</v>
      </c>
      <c r="G166" s="268">
        <f t="shared" si="36"/>
        <v>8.4901072430487237E-3</v>
      </c>
      <c r="H166" s="268">
        <f t="shared" si="36"/>
        <v>8.4901072430485242E-3</v>
      </c>
      <c r="I166" s="268">
        <f t="shared" si="36"/>
        <v>8.4901072430482814E-3</v>
      </c>
      <c r="J166" s="268">
        <f t="shared" si="36"/>
        <v>8.4901072430486942E-3</v>
      </c>
      <c r="K166" s="268">
        <f t="shared" si="36"/>
        <v>8.4901072430487428E-3</v>
      </c>
      <c r="L166" s="268">
        <f t="shared" si="36"/>
        <v>8.4901072430486509E-3</v>
      </c>
      <c r="M166" s="268">
        <f t="shared" si="36"/>
        <v>8.4901072430483438E-3</v>
      </c>
      <c r="N166" s="268">
        <f t="shared" si="36"/>
        <v>8.4901072430482449E-3</v>
      </c>
      <c r="O166" s="268">
        <f t="shared" si="36"/>
        <v>8.4901072430480732E-3</v>
      </c>
      <c r="P166" s="268">
        <f t="shared" si="36"/>
        <v>8.4901072430481287E-3</v>
      </c>
      <c r="Q166" s="268">
        <f t="shared" si="36"/>
        <v>8.4901072430487307E-3</v>
      </c>
      <c r="R166" s="268">
        <f t="shared" si="36"/>
        <v>8.4901072430481547E-3</v>
      </c>
      <c r="S166" s="268">
        <f t="shared" si="36"/>
        <v>8.4901072430484288E-3</v>
      </c>
      <c r="T166" s="268">
        <f t="shared" si="36"/>
        <v>8.490107243048748E-3</v>
      </c>
      <c r="U166" s="268">
        <f t="shared" si="36"/>
        <v>8.4901072430486856E-3</v>
      </c>
      <c r="V166" s="268">
        <f t="shared" si="36"/>
        <v>8.4901072430479674E-3</v>
      </c>
      <c r="W166" s="268">
        <f t="shared" si="36"/>
        <v>8.4901072430481547E-3</v>
      </c>
      <c r="DA166" s="76"/>
    </row>
    <row r="167" spans="1:105" ht="12" customHeight="1" x14ac:dyDescent="0.25">
      <c r="A167" s="202" t="s">
        <v>93</v>
      </c>
      <c r="B167" s="269">
        <f t="shared" ref="B167:W167" si="37">IF(B$101=0,0,B$101/B$99)</f>
        <v>9.5190184158575868E-3</v>
      </c>
      <c r="C167" s="269">
        <f t="shared" si="37"/>
        <v>9.5190184158571323E-3</v>
      </c>
      <c r="D167" s="269">
        <f t="shared" si="37"/>
        <v>9.5190184158575001E-3</v>
      </c>
      <c r="E167" s="269">
        <f t="shared" si="37"/>
        <v>9.519018415857403E-3</v>
      </c>
      <c r="F167" s="269">
        <f t="shared" si="37"/>
        <v>9.519018415857082E-3</v>
      </c>
      <c r="G167" s="269">
        <f t="shared" si="37"/>
        <v>9.5190184158573093E-3</v>
      </c>
      <c r="H167" s="269">
        <f t="shared" si="37"/>
        <v>9.5190184158570872E-3</v>
      </c>
      <c r="I167" s="269">
        <f t="shared" si="37"/>
        <v>9.5190184158568149E-3</v>
      </c>
      <c r="J167" s="269">
        <f t="shared" si="37"/>
        <v>9.5190184158572781E-3</v>
      </c>
      <c r="K167" s="269">
        <f t="shared" si="37"/>
        <v>9.5190184158573318E-3</v>
      </c>
      <c r="L167" s="269">
        <f t="shared" si="37"/>
        <v>9.5190184158572295E-3</v>
      </c>
      <c r="M167" s="269">
        <f t="shared" si="37"/>
        <v>9.5190184158568877E-3</v>
      </c>
      <c r="N167" s="269">
        <f t="shared" si="37"/>
        <v>9.5190184158567767E-3</v>
      </c>
      <c r="O167" s="269">
        <f t="shared" si="37"/>
        <v>9.5190184158565842E-3</v>
      </c>
      <c r="P167" s="269">
        <f t="shared" si="37"/>
        <v>9.5190184158566431E-3</v>
      </c>
      <c r="Q167" s="269">
        <f t="shared" si="37"/>
        <v>9.5190184158573214E-3</v>
      </c>
      <c r="R167" s="269">
        <f t="shared" si="37"/>
        <v>9.5190184158566709E-3</v>
      </c>
      <c r="S167" s="269">
        <f t="shared" si="37"/>
        <v>9.5190184158569745E-3</v>
      </c>
      <c r="T167" s="269">
        <f t="shared" si="37"/>
        <v>9.5190184158573388E-3</v>
      </c>
      <c r="U167" s="269">
        <f t="shared" si="37"/>
        <v>9.5190184158572642E-3</v>
      </c>
      <c r="V167" s="269">
        <f t="shared" si="37"/>
        <v>9.5190184158564627E-3</v>
      </c>
      <c r="W167" s="269">
        <f t="shared" si="37"/>
        <v>9.5190184158566744E-3</v>
      </c>
      <c r="DA167" s="77"/>
    </row>
    <row r="168" spans="1:105" ht="12" customHeight="1" x14ac:dyDescent="0.25">
      <c r="A168" s="202" t="s">
        <v>94</v>
      </c>
      <c r="B168" s="269">
        <f t="shared" ref="B168:W168" si="38">IF(B$102=0,0,B$102/B$99)</f>
        <v>1.9975546304169721E-2</v>
      </c>
      <c r="C168" s="269">
        <f t="shared" si="38"/>
        <v>1.8216713946540064E-2</v>
      </c>
      <c r="D168" s="269">
        <f t="shared" si="38"/>
        <v>1.7868122374757683E-2</v>
      </c>
      <c r="E168" s="269">
        <f t="shared" si="38"/>
        <v>1.8501681745898897E-2</v>
      </c>
      <c r="F168" s="269">
        <f t="shared" si="38"/>
        <v>1.9694420097472271E-2</v>
      </c>
      <c r="G168" s="269">
        <f t="shared" si="38"/>
        <v>1.9437029711009034E-2</v>
      </c>
      <c r="H168" s="269">
        <f t="shared" si="38"/>
        <v>1.96501539939305E-2</v>
      </c>
      <c r="I168" s="269">
        <f t="shared" si="38"/>
        <v>2.015034124506309E-2</v>
      </c>
      <c r="J168" s="269">
        <f t="shared" si="38"/>
        <v>2.2000723673015449E-2</v>
      </c>
      <c r="K168" s="269">
        <f t="shared" si="38"/>
        <v>2.204472586738335E-2</v>
      </c>
      <c r="L168" s="269">
        <f t="shared" si="38"/>
        <v>2.2530903741768023E-2</v>
      </c>
      <c r="M168" s="269">
        <f t="shared" si="38"/>
        <v>2.0276785013763791E-2</v>
      </c>
      <c r="N168" s="269">
        <f t="shared" si="38"/>
        <v>2.0503801239580909E-2</v>
      </c>
      <c r="O168" s="269">
        <f t="shared" si="38"/>
        <v>2.0713044346694652E-2</v>
      </c>
      <c r="P168" s="269">
        <f t="shared" si="38"/>
        <v>2.0619995593232618E-2</v>
      </c>
      <c r="Q168" s="269">
        <f t="shared" si="38"/>
        <v>2.1191380618038793E-2</v>
      </c>
      <c r="R168" s="269">
        <f t="shared" si="38"/>
        <v>2.0937193113616442E-2</v>
      </c>
      <c r="S168" s="269">
        <f t="shared" si="38"/>
        <v>2.2471307821490427E-2</v>
      </c>
      <c r="T168" s="269">
        <f t="shared" si="38"/>
        <v>2.1316221647971242E-2</v>
      </c>
      <c r="U168" s="269">
        <f t="shared" si="38"/>
        <v>2.1650277115470729E-2</v>
      </c>
      <c r="V168" s="269">
        <f t="shared" si="38"/>
        <v>2.096759941455122E-2</v>
      </c>
      <c r="W168" s="269">
        <f t="shared" si="38"/>
        <v>2.071580525741203E-2</v>
      </c>
      <c r="DA168" s="77"/>
    </row>
    <row r="169" spans="1:105" ht="12" customHeight="1" x14ac:dyDescent="0.25">
      <c r="A169" s="202" t="s">
        <v>95</v>
      </c>
      <c r="B169" s="269">
        <f t="shared" ref="B169:W169" si="39">IF(B$103=0,0,B$103/B$99)</f>
        <v>7.6201889364816335E-3</v>
      </c>
      <c r="C169" s="269">
        <f t="shared" si="39"/>
        <v>7.6201889364812684E-3</v>
      </c>
      <c r="D169" s="269">
        <f t="shared" si="39"/>
        <v>7.620188936481565E-3</v>
      </c>
      <c r="E169" s="269">
        <f t="shared" si="39"/>
        <v>7.6201889364814852E-3</v>
      </c>
      <c r="F169" s="269">
        <f t="shared" si="39"/>
        <v>7.6201889364812319E-3</v>
      </c>
      <c r="G169" s="269">
        <f t="shared" si="39"/>
        <v>7.6201889364814123E-3</v>
      </c>
      <c r="H169" s="269">
        <f t="shared" si="39"/>
        <v>7.6201889364812371E-3</v>
      </c>
      <c r="I169" s="269">
        <f t="shared" si="39"/>
        <v>7.620188936481016E-3</v>
      </c>
      <c r="J169" s="269">
        <f t="shared" si="39"/>
        <v>7.6201889364813855E-3</v>
      </c>
      <c r="K169" s="269">
        <f t="shared" si="39"/>
        <v>7.6201889364814314E-3</v>
      </c>
      <c r="L169" s="269">
        <f t="shared" si="39"/>
        <v>7.6201889364813482E-3</v>
      </c>
      <c r="M169" s="269">
        <f t="shared" si="39"/>
        <v>7.6201889364810775E-3</v>
      </c>
      <c r="N169" s="269">
        <f t="shared" si="39"/>
        <v>7.6201889364809847E-3</v>
      </c>
      <c r="O169" s="269">
        <f t="shared" si="39"/>
        <v>7.6201889364808329E-3</v>
      </c>
      <c r="P169" s="269">
        <f t="shared" si="39"/>
        <v>7.6201889364808789E-3</v>
      </c>
      <c r="Q169" s="269">
        <f t="shared" si="39"/>
        <v>7.620188936481421E-3</v>
      </c>
      <c r="R169" s="269">
        <f t="shared" si="39"/>
        <v>7.6201889364809041E-3</v>
      </c>
      <c r="S169" s="269">
        <f t="shared" si="39"/>
        <v>7.6201889364811443E-3</v>
      </c>
      <c r="T169" s="269">
        <f t="shared" si="39"/>
        <v>7.6201889364814358E-3</v>
      </c>
      <c r="U169" s="269">
        <f t="shared" si="39"/>
        <v>7.6201889364813768E-3</v>
      </c>
      <c r="V169" s="269">
        <f t="shared" si="39"/>
        <v>7.6201889364807384E-3</v>
      </c>
      <c r="W169" s="269">
        <f t="shared" si="39"/>
        <v>7.6201889364809023E-3</v>
      </c>
      <c r="DA169" s="77"/>
    </row>
    <row r="170" spans="1:105" ht="12" customHeight="1" x14ac:dyDescent="0.25">
      <c r="A170" s="56" t="s">
        <v>96</v>
      </c>
      <c r="B170" s="270">
        <f t="shared" ref="B170:W170" si="40">IF(B$104=0,0,B$104/B$99)</f>
        <v>8.1092388177004676E-3</v>
      </c>
      <c r="C170" s="270">
        <f t="shared" si="40"/>
        <v>8.0208616310365639E-3</v>
      </c>
      <c r="D170" s="270">
        <f t="shared" si="40"/>
        <v>8.0159421478744365E-3</v>
      </c>
      <c r="E170" s="270">
        <f t="shared" si="40"/>
        <v>8.0326941829955423E-3</v>
      </c>
      <c r="F170" s="270">
        <f t="shared" si="40"/>
        <v>8.1140378587709339E-3</v>
      </c>
      <c r="G170" s="270">
        <f t="shared" si="40"/>
        <v>8.1189212813304497E-3</v>
      </c>
      <c r="H170" s="270">
        <f t="shared" si="40"/>
        <v>8.1388600105603299E-3</v>
      </c>
      <c r="I170" s="270">
        <f t="shared" si="40"/>
        <v>8.2087532250451154E-3</v>
      </c>
      <c r="J170" s="270">
        <f t="shared" si="40"/>
        <v>8.412144802806951E-3</v>
      </c>
      <c r="K170" s="270">
        <f t="shared" si="40"/>
        <v>8.4619356999085012E-3</v>
      </c>
      <c r="L170" s="270">
        <f t="shared" si="40"/>
        <v>8.4966090782179326E-3</v>
      </c>
      <c r="M170" s="270">
        <f t="shared" si="40"/>
        <v>8.2483577614336744E-3</v>
      </c>
      <c r="N170" s="270">
        <f t="shared" si="40"/>
        <v>8.2603299487091168E-3</v>
      </c>
      <c r="O170" s="270">
        <f t="shared" si="40"/>
        <v>8.2155643594226824E-3</v>
      </c>
      <c r="P170" s="270">
        <f t="shared" si="40"/>
        <v>8.2025404843977349E-3</v>
      </c>
      <c r="Q170" s="270">
        <f t="shared" si="40"/>
        <v>8.2869558319712371E-3</v>
      </c>
      <c r="R170" s="270">
        <f t="shared" si="40"/>
        <v>8.2596095540704764E-3</v>
      </c>
      <c r="S170" s="270">
        <f t="shared" si="40"/>
        <v>8.3652974435176209E-3</v>
      </c>
      <c r="T170" s="270">
        <f t="shared" si="40"/>
        <v>8.2032336427247995E-3</v>
      </c>
      <c r="U170" s="270">
        <f t="shared" si="40"/>
        <v>8.2302074678345227E-3</v>
      </c>
      <c r="V170" s="270">
        <f t="shared" si="40"/>
        <v>8.1299209848012359E-3</v>
      </c>
      <c r="W170" s="270">
        <f t="shared" si="40"/>
        <v>8.1166582037927575E-3</v>
      </c>
      <c r="DA170" s="78"/>
    </row>
    <row r="171" spans="1:105" ht="12" customHeight="1" x14ac:dyDescent="0.25">
      <c r="A171" s="203" t="s">
        <v>1555</v>
      </c>
      <c r="B171" s="271">
        <f t="shared" ref="B171:W171" si="41">IF(B$110=0,0,B$110/B$99)</f>
        <v>0.71523954735141437</v>
      </c>
      <c r="C171" s="271">
        <f t="shared" si="41"/>
        <v>0.73085772007725069</v>
      </c>
      <c r="D171" s="271">
        <f t="shared" si="41"/>
        <v>0.73394153764671466</v>
      </c>
      <c r="E171" s="271">
        <f t="shared" si="41"/>
        <v>0.72832954244751102</v>
      </c>
      <c r="F171" s="271">
        <f t="shared" si="41"/>
        <v>0.71771844223650816</v>
      </c>
      <c r="G171" s="271">
        <f t="shared" si="41"/>
        <v>0.71998758928685158</v>
      </c>
      <c r="H171" s="271">
        <f t="shared" si="41"/>
        <v>0.7180865595320568</v>
      </c>
      <c r="I171" s="271">
        <f t="shared" si="41"/>
        <v>0.71360366451848012</v>
      </c>
      <c r="J171" s="271">
        <f t="shared" si="41"/>
        <v>0.69707064729061019</v>
      </c>
      <c r="K171" s="271">
        <f t="shared" si="41"/>
        <v>0.69663600621553889</v>
      </c>
      <c r="L171" s="271">
        <f t="shared" si="41"/>
        <v>0.69230936464749904</v>
      </c>
      <c r="M171" s="271">
        <f t="shared" si="41"/>
        <v>0.71245017745563388</v>
      </c>
      <c r="N171" s="271">
        <f t="shared" si="41"/>
        <v>0.71043378520769962</v>
      </c>
      <c r="O171" s="271">
        <f t="shared" si="41"/>
        <v>0.70862675071561543</v>
      </c>
      <c r="P171" s="271">
        <f t="shared" si="41"/>
        <v>0.70946071409748646</v>
      </c>
      <c r="Q171" s="271">
        <f t="shared" si="41"/>
        <v>0.70433549332647982</v>
      </c>
      <c r="R171" s="271">
        <f t="shared" si="41"/>
        <v>0.70660609024531251</v>
      </c>
      <c r="S171" s="271">
        <f t="shared" si="41"/>
        <v>0.69295698226154734</v>
      </c>
      <c r="T171" s="271">
        <f t="shared" si="41"/>
        <v>0.70330997339489909</v>
      </c>
      <c r="U171" s="271">
        <f t="shared" si="41"/>
        <v>0.70033420788981959</v>
      </c>
      <c r="V171" s="271">
        <f t="shared" si="41"/>
        <v>0.70645717695564458</v>
      </c>
      <c r="W171" s="271">
        <f t="shared" si="41"/>
        <v>0.70869363563546284</v>
      </c>
      <c r="DA171" s="79"/>
    </row>
    <row r="172" spans="1:105" ht="12" customHeight="1" x14ac:dyDescent="0.25">
      <c r="A172" s="62" t="s">
        <v>1556</v>
      </c>
      <c r="B172" s="320">
        <f t="shared" ref="B172:W172" si="42">IF(B$111=0,0,B$111/B$99)</f>
        <v>0.61484493108852589</v>
      </c>
      <c r="C172" s="320">
        <f t="shared" si="42"/>
        <v>0.6393027769289904</v>
      </c>
      <c r="D172" s="320">
        <f t="shared" si="42"/>
        <v>0.64413857246935291</v>
      </c>
      <c r="E172" s="320">
        <f t="shared" si="42"/>
        <v>0.63534238651126118</v>
      </c>
      <c r="F172" s="320">
        <f t="shared" si="42"/>
        <v>0.61873673139373031</v>
      </c>
      <c r="G172" s="320">
        <f t="shared" si="42"/>
        <v>0.62229949057789247</v>
      </c>
      <c r="H172" s="320">
        <f t="shared" si="42"/>
        <v>0.61932732463115592</v>
      </c>
      <c r="I172" s="320">
        <f t="shared" si="42"/>
        <v>0.61233055057905894</v>
      </c>
      <c r="J172" s="320">
        <f t="shared" si="42"/>
        <v>0.58649774094675833</v>
      </c>
      <c r="K172" s="320">
        <f t="shared" si="42"/>
        <v>0.5858419503045601</v>
      </c>
      <c r="L172" s="320">
        <f t="shared" si="42"/>
        <v>0.57907183908662307</v>
      </c>
      <c r="M172" s="320">
        <f t="shared" si="42"/>
        <v>0.61054157282953792</v>
      </c>
      <c r="N172" s="320">
        <f t="shared" si="42"/>
        <v>0.60738422520900381</v>
      </c>
      <c r="O172" s="320">
        <f t="shared" si="42"/>
        <v>0.60452556083283715</v>
      </c>
      <c r="P172" s="320">
        <f t="shared" si="42"/>
        <v>0.60582717569994493</v>
      </c>
      <c r="Q172" s="320">
        <f t="shared" si="42"/>
        <v>0.59783024471734802</v>
      </c>
      <c r="R172" s="320">
        <f t="shared" si="42"/>
        <v>0.60137835648241944</v>
      </c>
      <c r="S172" s="320">
        <f t="shared" si="42"/>
        <v>0.58001897839865146</v>
      </c>
      <c r="T172" s="320">
        <f t="shared" si="42"/>
        <v>0.59617728926520208</v>
      </c>
      <c r="U172" s="320">
        <f t="shared" si="42"/>
        <v>0.59152260244505805</v>
      </c>
      <c r="V172" s="320">
        <f t="shared" si="42"/>
        <v>0.60107662489843094</v>
      </c>
      <c r="W172" s="320">
        <f t="shared" si="42"/>
        <v>0.60457856975811664</v>
      </c>
      <c r="DA172" s="141"/>
    </row>
    <row r="173" spans="1:105" ht="12" customHeight="1" x14ac:dyDescent="0.25">
      <c r="A173" s="62" t="s">
        <v>1563</v>
      </c>
      <c r="B173" s="320">
        <f t="shared" ref="B173:W173" si="43">IF(B$117=0,0,B$117/B$99)</f>
        <v>0.10039461626288852</v>
      </c>
      <c r="C173" s="320">
        <f t="shared" si="43"/>
        <v>9.1554943148260348E-2</v>
      </c>
      <c r="D173" s="320">
        <f t="shared" si="43"/>
        <v>8.9802965177361777E-2</v>
      </c>
      <c r="E173" s="320">
        <f t="shared" si="43"/>
        <v>9.2987155936249885E-2</v>
      </c>
      <c r="F173" s="320">
        <f t="shared" si="43"/>
        <v>9.8981710842777917E-2</v>
      </c>
      <c r="G173" s="320">
        <f t="shared" si="43"/>
        <v>9.7688098708959129E-2</v>
      </c>
      <c r="H173" s="320">
        <f t="shared" si="43"/>
        <v>9.8759234900900855E-2</v>
      </c>
      <c r="I173" s="320">
        <f t="shared" si="43"/>
        <v>0.10127311393942125</v>
      </c>
      <c r="J173" s="320">
        <f t="shared" si="43"/>
        <v>0.11057290634385188</v>
      </c>
      <c r="K173" s="320">
        <f t="shared" si="43"/>
        <v>0.11079405591097874</v>
      </c>
      <c r="L173" s="320">
        <f t="shared" si="43"/>
        <v>0.11323752556087595</v>
      </c>
      <c r="M173" s="320">
        <f t="shared" si="43"/>
        <v>0.10190860462609602</v>
      </c>
      <c r="N173" s="320">
        <f t="shared" si="43"/>
        <v>0.10304955999869576</v>
      </c>
      <c r="O173" s="320">
        <f t="shared" si="43"/>
        <v>0.10410118988277832</v>
      </c>
      <c r="P173" s="320">
        <f t="shared" si="43"/>
        <v>0.10363353839754155</v>
      </c>
      <c r="Q173" s="320">
        <f t="shared" si="43"/>
        <v>0.1065052486091318</v>
      </c>
      <c r="R173" s="320">
        <f t="shared" si="43"/>
        <v>0.10522773376289316</v>
      </c>
      <c r="S173" s="320">
        <f t="shared" si="43"/>
        <v>0.11293800386289597</v>
      </c>
      <c r="T173" s="320">
        <f t="shared" si="43"/>
        <v>0.107132684129697</v>
      </c>
      <c r="U173" s="320">
        <f t="shared" si="43"/>
        <v>0.10881160544476161</v>
      </c>
      <c r="V173" s="320">
        <f t="shared" si="43"/>
        <v>0.10538055205721357</v>
      </c>
      <c r="W173" s="320">
        <f t="shared" si="43"/>
        <v>0.10411506587734617</v>
      </c>
      <c r="DA173" s="141"/>
    </row>
    <row r="174" spans="1:105" ht="12" customHeight="1" x14ac:dyDescent="0.25">
      <c r="A174" s="203" t="s">
        <v>1565</v>
      </c>
      <c r="B174" s="271">
        <f t="shared" ref="B174:W174" si="44">IF(B$118=0,0,B$118/B$99)</f>
        <v>8.2251319515946844E-2</v>
      </c>
      <c r="C174" s="271">
        <f t="shared" si="44"/>
        <v>7.5009150514932635E-2</v>
      </c>
      <c r="D174" s="271">
        <f t="shared" si="44"/>
        <v>7.3573789683511748E-2</v>
      </c>
      <c r="E174" s="271">
        <f t="shared" si="44"/>
        <v>7.6182534068999733E-2</v>
      </c>
      <c r="F174" s="271">
        <f t="shared" si="44"/>
        <v>8.1093754105755672E-2</v>
      </c>
      <c r="G174" s="271">
        <f t="shared" si="44"/>
        <v>8.0033923320907474E-2</v>
      </c>
      <c r="H174" s="271">
        <f t="shared" si="44"/>
        <v>8.0911483975532522E-2</v>
      </c>
      <c r="I174" s="271">
        <f t="shared" si="44"/>
        <v>8.2971055252545473E-2</v>
      </c>
      <c r="J174" s="271">
        <f t="shared" si="44"/>
        <v>9.0590190869198603E-2</v>
      </c>
      <c r="K174" s="271">
        <f t="shared" si="44"/>
        <v>9.0771374326874543E-2</v>
      </c>
      <c r="L174" s="271">
        <f t="shared" si="44"/>
        <v>9.2773260587139236E-2</v>
      </c>
      <c r="M174" s="271">
        <f t="shared" si="44"/>
        <v>8.3491700178187994E-2</v>
      </c>
      <c r="N174" s="271">
        <f t="shared" si="44"/>
        <v>8.442646230387206E-2</v>
      </c>
      <c r="O174" s="271">
        <f t="shared" si="44"/>
        <v>8.528804182703785E-2</v>
      </c>
      <c r="P174" s="271">
        <f t="shared" si="44"/>
        <v>8.4904904232950176E-2</v>
      </c>
      <c r="Q174" s="271">
        <f t="shared" si="44"/>
        <v>8.7257639498676057E-2</v>
      </c>
      <c r="R174" s="271">
        <f t="shared" si="44"/>
        <v>8.6210996902531367E-2</v>
      </c>
      <c r="S174" s="271">
        <f t="shared" si="44"/>
        <v>9.2527868395808954E-2</v>
      </c>
      <c r="T174" s="271">
        <f t="shared" si="44"/>
        <v>8.7771684986359691E-2</v>
      </c>
      <c r="U174" s="271">
        <f t="shared" si="44"/>
        <v>8.914719194746909E-2</v>
      </c>
      <c r="V174" s="271">
        <f t="shared" si="44"/>
        <v>8.6336197902564263E-2</v>
      </c>
      <c r="W174" s="271">
        <f t="shared" si="44"/>
        <v>8.5299410154397279E-2</v>
      </c>
      <c r="DA174" s="79"/>
    </row>
    <row r="175" spans="1:105" ht="12" customHeight="1" x14ac:dyDescent="0.25">
      <c r="A175" s="203" t="s">
        <v>1567</v>
      </c>
      <c r="B175" s="271">
        <f t="shared" ref="B175:W175" si="45">IF(B$119=0,0,B$119/B$99)</f>
        <v>7.5401548308843144E-2</v>
      </c>
      <c r="C175" s="271">
        <f t="shared" si="45"/>
        <v>7.5334997236912907E-2</v>
      </c>
      <c r="D175" s="271">
        <f t="shared" si="45"/>
        <v>7.5320835064927621E-2</v>
      </c>
      <c r="E175" s="271">
        <f t="shared" si="45"/>
        <v>7.5345971789945634E-2</v>
      </c>
      <c r="F175" s="271">
        <f t="shared" si="45"/>
        <v>7.5389450519431578E-2</v>
      </c>
      <c r="G175" s="271">
        <f t="shared" si="45"/>
        <v>7.5378336379704161E-2</v>
      </c>
      <c r="H175" s="271">
        <f t="shared" si="45"/>
        <v>7.5385688345134663E-2</v>
      </c>
      <c r="I175" s="271">
        <f t="shared" si="45"/>
        <v>7.540116032274706E-2</v>
      </c>
      <c r="J175" s="271">
        <f t="shared" si="45"/>
        <v>7.5462654608773216E-2</v>
      </c>
      <c r="K175" s="271">
        <f t="shared" si="45"/>
        <v>7.5460647741695613E-2</v>
      </c>
      <c r="L175" s="271">
        <f t="shared" si="45"/>
        <v>7.5478253287617855E-2</v>
      </c>
      <c r="M175" s="271">
        <f t="shared" si="45"/>
        <v>7.5403378682749642E-2</v>
      </c>
      <c r="N175" s="271">
        <f t="shared" si="45"/>
        <v>7.5411924956681295E-2</v>
      </c>
      <c r="O175" s="271">
        <f t="shared" si="45"/>
        <v>7.5424108371717702E-2</v>
      </c>
      <c r="P175" s="271">
        <f t="shared" si="45"/>
        <v>7.5421231834837912E-2</v>
      </c>
      <c r="Q175" s="271">
        <f t="shared" si="45"/>
        <v>7.543855319216658E-2</v>
      </c>
      <c r="R175" s="271">
        <f t="shared" si="45"/>
        <v>7.5430059891439957E-2</v>
      </c>
      <c r="S175" s="271">
        <f t="shared" si="45"/>
        <v>7.5485900759834607E-2</v>
      </c>
      <c r="T175" s="271">
        <f t="shared" si="45"/>
        <v>7.5450222052521165E-2</v>
      </c>
      <c r="U175" s="271">
        <f t="shared" si="45"/>
        <v>7.5462075861661509E-2</v>
      </c>
      <c r="V175" s="271">
        <f t="shared" si="45"/>
        <v>7.5441336633996228E-2</v>
      </c>
      <c r="W175" s="271">
        <f t="shared" si="45"/>
        <v>7.5431856323471436E-2</v>
      </c>
      <c r="DA175" s="79"/>
    </row>
    <row r="176" spans="1:105" ht="12" customHeight="1" x14ac:dyDescent="0.25">
      <c r="A176" s="62" t="s">
        <v>1568</v>
      </c>
      <c r="B176" s="320">
        <f t="shared" ref="B176:W176" si="46">IF(B$120=0,0,B$120/B$99)</f>
        <v>5.1416687630353383E-2</v>
      </c>
      <c r="C176" s="320">
        <f t="shared" si="46"/>
        <v>5.3461986137513788E-2</v>
      </c>
      <c r="D176" s="320">
        <f t="shared" si="46"/>
        <v>5.3866381743903312E-2</v>
      </c>
      <c r="E176" s="320">
        <f t="shared" si="46"/>
        <v>5.3130796683545096E-2</v>
      </c>
      <c r="F176" s="320">
        <f t="shared" si="46"/>
        <v>5.1742141204896404E-2</v>
      </c>
      <c r="G176" s="320">
        <f t="shared" si="46"/>
        <v>5.2040078565703661E-2</v>
      </c>
      <c r="H176" s="320">
        <f t="shared" si="46"/>
        <v>5.1791529833589429E-2</v>
      </c>
      <c r="I176" s="320">
        <f t="shared" si="46"/>
        <v>5.1206421414105599E-2</v>
      </c>
      <c r="J176" s="320">
        <f t="shared" si="46"/>
        <v>4.9046140933095762E-2</v>
      </c>
      <c r="K176" s="320">
        <f t="shared" si="46"/>
        <v>4.8991300141709368E-2</v>
      </c>
      <c r="L176" s="320">
        <f t="shared" si="46"/>
        <v>4.8425146505053134E-2</v>
      </c>
      <c r="M176" s="320">
        <f t="shared" si="46"/>
        <v>5.105681733432256E-2</v>
      </c>
      <c r="N176" s="320">
        <f t="shared" si="46"/>
        <v>5.0792782700324633E-2</v>
      </c>
      <c r="O176" s="320">
        <f t="shared" si="46"/>
        <v>5.0553725588787311E-2</v>
      </c>
      <c r="P176" s="320">
        <f t="shared" si="46"/>
        <v>5.0662573725371307E-2</v>
      </c>
      <c r="Q176" s="320">
        <f t="shared" si="46"/>
        <v>4.9993826726667537E-2</v>
      </c>
      <c r="R176" s="320">
        <f t="shared" si="46"/>
        <v>5.0290539190376536E-2</v>
      </c>
      <c r="S176" s="320">
        <f t="shared" si="46"/>
        <v>4.850435146176111E-2</v>
      </c>
      <c r="T176" s="320">
        <f t="shared" si="46"/>
        <v>4.9855597573506251E-2</v>
      </c>
      <c r="U176" s="320">
        <f t="shared" si="46"/>
        <v>4.9466347266400736E-2</v>
      </c>
      <c r="V176" s="320">
        <f t="shared" si="46"/>
        <v>5.0265306749125556E-2</v>
      </c>
      <c r="W176" s="320">
        <f t="shared" si="46"/>
        <v>5.0558158484327147E-2</v>
      </c>
      <c r="DA176" s="141"/>
    </row>
    <row r="177" spans="1:105" ht="12" customHeight="1" x14ac:dyDescent="0.25">
      <c r="A177" s="62" t="s">
        <v>1575</v>
      </c>
      <c r="B177" s="320">
        <f t="shared" ref="B177:W177" si="47">IF(B$126=0,0,B$126/B$99)</f>
        <v>2.3984860678489765E-2</v>
      </c>
      <c r="C177" s="320">
        <f t="shared" si="47"/>
        <v>2.1873011099399115E-2</v>
      </c>
      <c r="D177" s="320">
        <f t="shared" si="47"/>
        <v>2.1454453321024306E-2</v>
      </c>
      <c r="E177" s="320">
        <f t="shared" si="47"/>
        <v>2.2215175106400538E-2</v>
      </c>
      <c r="F177" s="320">
        <f t="shared" si="47"/>
        <v>2.3647309314535171E-2</v>
      </c>
      <c r="G177" s="320">
        <f t="shared" si="47"/>
        <v>2.33382578140005E-2</v>
      </c>
      <c r="H177" s="320">
        <f t="shared" si="47"/>
        <v>2.3594158511545244E-2</v>
      </c>
      <c r="I177" s="320">
        <f t="shared" si="47"/>
        <v>2.4194738908641465E-2</v>
      </c>
      <c r="J177" s="320">
        <f t="shared" si="47"/>
        <v>2.6416513675677447E-2</v>
      </c>
      <c r="K177" s="320">
        <f t="shared" si="47"/>
        <v>2.6469347599986245E-2</v>
      </c>
      <c r="L177" s="320">
        <f t="shared" si="47"/>
        <v>2.7053106782564718E-2</v>
      </c>
      <c r="M177" s="320">
        <f t="shared" si="47"/>
        <v>2.4346561348427078E-2</v>
      </c>
      <c r="N177" s="320">
        <f t="shared" si="47"/>
        <v>2.4619142256356658E-2</v>
      </c>
      <c r="O177" s="320">
        <f t="shared" si="47"/>
        <v>2.4870382782930387E-2</v>
      </c>
      <c r="P177" s="320">
        <f t="shared" si="47"/>
        <v>2.4758658109466605E-2</v>
      </c>
      <c r="Q177" s="320">
        <f t="shared" si="47"/>
        <v>2.5444726465499046E-2</v>
      </c>
      <c r="R177" s="320">
        <f t="shared" si="47"/>
        <v>2.5139520701063425E-2</v>
      </c>
      <c r="S177" s="320">
        <f t="shared" si="47"/>
        <v>2.6981549298073504E-2</v>
      </c>
      <c r="T177" s="320">
        <f t="shared" si="47"/>
        <v>2.5594624479014904E-2</v>
      </c>
      <c r="U177" s="320">
        <f t="shared" si="47"/>
        <v>2.5995728595260781E-2</v>
      </c>
      <c r="V177" s="320">
        <f t="shared" si="47"/>
        <v>2.5176029884870679E-2</v>
      </c>
      <c r="W177" s="320">
        <f t="shared" si="47"/>
        <v>2.4873697839144289E-2</v>
      </c>
      <c r="DA177" s="141"/>
    </row>
    <row r="178" spans="1:105" ht="12" customHeight="1" x14ac:dyDescent="0.25">
      <c r="A178" s="41" t="s">
        <v>1577</v>
      </c>
      <c r="B178" s="321">
        <f t="shared" ref="B178:W178" si="48">IF(B$127=0,0,B$127/B$99)</f>
        <v>7.3393485106537315E-2</v>
      </c>
      <c r="C178" s="321">
        <f t="shared" si="48"/>
        <v>6.6931241997939997E-2</v>
      </c>
      <c r="D178" s="321">
        <f t="shared" si="48"/>
        <v>6.5650458486825963E-2</v>
      </c>
      <c r="E178" s="321">
        <f t="shared" si="48"/>
        <v>6.7978261169261409E-2</v>
      </c>
      <c r="F178" s="321">
        <f t="shared" si="48"/>
        <v>7.2360580586674439E-2</v>
      </c>
      <c r="G178" s="321">
        <f t="shared" si="48"/>
        <v>7.1414885424809851E-2</v>
      </c>
      <c r="H178" s="321">
        <f t="shared" si="48"/>
        <v>7.2197939547398352E-2</v>
      </c>
      <c r="I178" s="321">
        <f t="shared" si="48"/>
        <v>7.4035710840733002E-2</v>
      </c>
      <c r="J178" s="321">
        <f t="shared" si="48"/>
        <v>8.0834324160208096E-2</v>
      </c>
      <c r="K178" s="321">
        <f t="shared" si="48"/>
        <v>8.0995995553211284E-2</v>
      </c>
      <c r="L178" s="321">
        <f t="shared" si="48"/>
        <v>8.2782294062370518E-2</v>
      </c>
      <c r="M178" s="321">
        <f t="shared" si="48"/>
        <v>7.4500286312844763E-2</v>
      </c>
      <c r="N178" s="321">
        <f t="shared" si="48"/>
        <v>7.5334381748070584E-2</v>
      </c>
      <c r="O178" s="321">
        <f t="shared" si="48"/>
        <v>7.6103175784126204E-2</v>
      </c>
      <c r="P178" s="321">
        <f t="shared" si="48"/>
        <v>7.5761299161709497E-2</v>
      </c>
      <c r="Q178" s="321">
        <f t="shared" si="48"/>
        <v>7.786066293728032E-2</v>
      </c>
      <c r="R178" s="321">
        <f t="shared" si="48"/>
        <v>7.6926735697643536E-2</v>
      </c>
      <c r="S178" s="321">
        <f t="shared" si="48"/>
        <v>8.25633287224143E-2</v>
      </c>
      <c r="T178" s="321">
        <f t="shared" si="48"/>
        <v>7.8319349680136471E-2</v>
      </c>
      <c r="U178" s="321">
        <f t="shared" si="48"/>
        <v>7.9546725122357179E-2</v>
      </c>
      <c r="V178" s="321">
        <f t="shared" si="48"/>
        <v>7.7038453513057478E-2</v>
      </c>
      <c r="W178" s="321">
        <f t="shared" si="48"/>
        <v>7.61133198300777E-2</v>
      </c>
      <c r="DA178" s="82"/>
    </row>
    <row r="179" spans="1:105" ht="12" hidden="1" customHeight="1" x14ac:dyDescent="0.25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DA179" s="94"/>
    </row>
    <row r="180" spans="1:105" ht="12" customHeight="1" x14ac:dyDescent="0.25">
      <c r="A180" s="201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201"/>
      <c r="W180" s="201"/>
      <c r="DA180" s="173"/>
    </row>
    <row r="181" spans="1:105" ht="15" customHeight="1" x14ac:dyDescent="0.25">
      <c r="A181" s="32" t="s">
        <v>254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DA181" s="88"/>
    </row>
    <row r="182" spans="1:105" ht="12" customHeight="1" x14ac:dyDescent="0.25">
      <c r="A182" s="201"/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DA182" s="173"/>
    </row>
    <row r="183" spans="1:105" ht="12" customHeight="1" x14ac:dyDescent="0.25">
      <c r="A183" s="35" t="s">
        <v>49</v>
      </c>
      <c r="B183" s="322">
        <f t="shared" ref="B183:W183" si="49">SUM(B184:B190,B191:B192)</f>
        <v>68.8</v>
      </c>
      <c r="C183" s="322">
        <f t="shared" si="49"/>
        <v>71.927574059739996</v>
      </c>
      <c r="D183" s="322">
        <f t="shared" si="49"/>
        <v>72.079701637298243</v>
      </c>
      <c r="E183" s="322">
        <f t="shared" si="49"/>
        <v>72.476876557345875</v>
      </c>
      <c r="F183" s="322">
        <f t="shared" si="49"/>
        <v>69.092648924759203</v>
      </c>
      <c r="G183" s="322">
        <f t="shared" si="49"/>
        <v>69.207737230824861</v>
      </c>
      <c r="H183" s="322">
        <f t="shared" si="49"/>
        <v>68.921059342386755</v>
      </c>
      <c r="I183" s="322">
        <f t="shared" si="49"/>
        <v>64.282057435266395</v>
      </c>
      <c r="J183" s="322">
        <f t="shared" si="49"/>
        <v>65.364992663225976</v>
      </c>
      <c r="K183" s="322">
        <f t="shared" si="49"/>
        <v>63.77481687802463</v>
      </c>
      <c r="L183" s="322">
        <f t="shared" si="49"/>
        <v>65.625324418464189</v>
      </c>
      <c r="M183" s="322">
        <f t="shared" si="49"/>
        <v>67.011039192613396</v>
      </c>
      <c r="N183" s="322">
        <f t="shared" si="49"/>
        <v>66.446465178534737</v>
      </c>
      <c r="O183" s="322">
        <f t="shared" si="49"/>
        <v>70.382979733007247</v>
      </c>
      <c r="P183" s="322">
        <f t="shared" si="49"/>
        <v>70.85189395905725</v>
      </c>
      <c r="Q183" s="322">
        <f t="shared" si="49"/>
        <v>72.587153955808205</v>
      </c>
      <c r="R183" s="322">
        <f t="shared" si="49"/>
        <v>66.592875918484168</v>
      </c>
      <c r="S183" s="322">
        <f t="shared" si="49"/>
        <v>71.156063466597644</v>
      </c>
      <c r="T183" s="322">
        <f t="shared" si="49"/>
        <v>71.275338540496037</v>
      </c>
      <c r="U183" s="322">
        <f t="shared" si="49"/>
        <v>71.984978336608165</v>
      </c>
      <c r="V183" s="322">
        <f t="shared" si="49"/>
        <v>72.363920849066545</v>
      </c>
      <c r="W183" s="322">
        <f t="shared" si="49"/>
        <v>72.362877733294496</v>
      </c>
      <c r="DA183" s="95"/>
    </row>
    <row r="184" spans="1:105" ht="12" customHeight="1" x14ac:dyDescent="0.25">
      <c r="A184" s="55" t="s">
        <v>92</v>
      </c>
      <c r="B184" s="275">
        <f>IF(B$6=0,0,B$6/NMM!B$9*1000)</f>
        <v>0.32918222371344369</v>
      </c>
      <c r="C184" s="275">
        <f>IF(C$6=0,0,C$6/NMM!C$9*1000)</f>
        <v>0.34414649382702667</v>
      </c>
      <c r="D184" s="275">
        <f>IF(D$6=0,0,D$6/NMM!D$9*1000)</f>
        <v>0.34487436729022702</v>
      </c>
      <c r="E184" s="275">
        <f>IF(E$6=0,0,E$6/NMM!E$9*1000)</f>
        <v>0.3467747004789562</v>
      </c>
      <c r="F184" s="275">
        <f>IF(F$6=0,0,F$6/NMM!F$9*1000)</f>
        <v>0.33058243917594787</v>
      </c>
      <c r="G184" s="275">
        <f>IF(G$6=0,0,G$6/NMM!G$9*1000)</f>
        <v>0.33113309360201887</v>
      </c>
      <c r="H184" s="275">
        <f>IF(H$6=0,0,H$6/NMM!H$9*1000)</f>
        <v>0.3297614473112454</v>
      </c>
      <c r="I184" s="275">
        <f>IF(I$6=0,0,I$6/NMM!I$9*1000)</f>
        <v>0.30756556121246043</v>
      </c>
      <c r="J184" s="275">
        <f>IF(J$6=0,0,J$6/NMM!J$9*1000)</f>
        <v>0.3127470005507838</v>
      </c>
      <c r="K184" s="275">
        <f>IF(K$6=0,0,K$6/NMM!K$9*1000)</f>
        <v>0.30513860518642366</v>
      </c>
      <c r="L184" s="275">
        <f>IF(L$6=0,0,L$6/NMM!L$9*1000)</f>
        <v>0.31399259046492101</v>
      </c>
      <c r="M184" s="275">
        <f>IF(M$6=0,0,M$6/NMM!M$9*1000)</f>
        <v>0.32062271649380719</v>
      </c>
      <c r="N184" s="275">
        <f>IF(N$6=0,0,N$6/NMM!N$9*1000)</f>
        <v>0.31792144135710487</v>
      </c>
      <c r="O184" s="275">
        <f>IF(O$6=0,0,O$6/NMM!O$9*1000)</f>
        <v>0.33675618866410756</v>
      </c>
      <c r="P184" s="275">
        <f>IF(P$6=0,0,P$6/NMM!P$9*1000)</f>
        <v>0.33899976755454359</v>
      </c>
      <c r="Q184" s="275">
        <f>IF(Q$6=0,0,Q$6/NMM!Q$9*1000)</f>
        <v>0.34730233651457931</v>
      </c>
      <c r="R184" s="275">
        <f>IF(R$6=0,0,R$6/NMM!R$9*1000)</f>
        <v>0.31862196189420083</v>
      </c>
      <c r="S184" s="275">
        <f>IF(S$6=0,0,S$6/NMM!S$9*1000)</f>
        <v>0.34045510468938994</v>
      </c>
      <c r="T184" s="275">
        <f>IF(T$6=0,0,T$6/NMM!T$9*1000)</f>
        <v>0.34102579123094445</v>
      </c>
      <c r="U184" s="275">
        <f>IF(U$6=0,0,U$6/NMM!U$9*1000)</f>
        <v>0.34442115178501043</v>
      </c>
      <c r="V184" s="275">
        <f>IF(V$6=0,0,V$6/NMM!V$9*1000)</f>
        <v>0.34623424973430794</v>
      </c>
      <c r="W184" s="275">
        <f>IF(W$6=0,0,W$6/NMM!W$9*1000)</f>
        <v>0.34622925881614436</v>
      </c>
      <c r="DA184" s="76"/>
    </row>
    <row r="185" spans="1:105" ht="12" customHeight="1" x14ac:dyDescent="0.25">
      <c r="A185" s="202" t="s">
        <v>93</v>
      </c>
      <c r="B185" s="276">
        <f>IF(B$7=0,0,B$7/NMM!B$9*1000)</f>
        <v>0.13162050095062025</v>
      </c>
      <c r="C185" s="276">
        <f>IF(C$7=0,0,C$7/NMM!C$9*1000)</f>
        <v>0.13760382746956598</v>
      </c>
      <c r="D185" s="276">
        <f>IF(D$7=0,0,D$7/NMM!D$9*1000)</f>
        <v>0.13789486101558918</v>
      </c>
      <c r="E185" s="276">
        <f>IF(E$7=0,0,E$7/NMM!E$9*1000)</f>
        <v>0.13865469185776536</v>
      </c>
      <c r="F185" s="276">
        <f>IF(F$7=0,0,F$7/NMM!F$9*1000)</f>
        <v>0.13218036429480262</v>
      </c>
      <c r="G185" s="276">
        <f>IF(G$7=0,0,G$7/NMM!G$9*1000)</f>
        <v>0.13240053842994434</v>
      </c>
      <c r="H185" s="276">
        <f>IF(H$7=0,0,H$7/NMM!H$9*1000)</f>
        <v>0.13185209820774144</v>
      </c>
      <c r="I185" s="276">
        <f>IF(I$7=0,0,I$7/NMM!I$9*1000)</f>
        <v>0.1229772761884695</v>
      </c>
      <c r="J185" s="276">
        <f>IF(J$7=0,0,J$7/NMM!J$9*1000)</f>
        <v>0.12504902731057449</v>
      </c>
      <c r="K185" s="276">
        <f>IF(K$7=0,0,K$7/NMM!K$9*1000)</f>
        <v>0.12200688002208909</v>
      </c>
      <c r="L185" s="276">
        <f>IF(L$7=0,0,L$7/NMM!L$9*1000)</f>
        <v>0.12554706504368279</v>
      </c>
      <c r="M185" s="276">
        <f>IF(M$7=0,0,M$7/NMM!M$9*1000)</f>
        <v>0.128198060287118</v>
      </c>
      <c r="N185" s="276">
        <f>IF(N$7=0,0,N$7/NMM!N$9*1000)</f>
        <v>0.12711798013367773</v>
      </c>
      <c r="O185" s="276">
        <f>IF(O$7=0,0,O$7/NMM!O$9*1000)</f>
        <v>0.13464888155314222</v>
      </c>
      <c r="P185" s="276">
        <f>IF(P$7=0,0,P$7/NMM!P$9*1000)</f>
        <v>0.1355459560492987</v>
      </c>
      <c r="Q185" s="276">
        <f>IF(Q$7=0,0,Q$7/NMM!Q$9*1000)</f>
        <v>0.13886566230004765</v>
      </c>
      <c r="R185" s="276">
        <f>IF(R$7=0,0,R$7/NMM!R$9*1000)</f>
        <v>0.12739807686240942</v>
      </c>
      <c r="S185" s="276">
        <f>IF(S$7=0,0,S$7/NMM!S$9*1000)</f>
        <v>0.13612785928994048</v>
      </c>
      <c r="T185" s="276">
        <f>IF(T$7=0,0,T$7/NMM!T$9*1000)</f>
        <v>0.13635604308321408</v>
      </c>
      <c r="U185" s="276">
        <f>IF(U$7=0,0,U$7/NMM!U$9*1000)</f>
        <v>0.13771364694162652</v>
      </c>
      <c r="V185" s="276">
        <f>IF(V$7=0,0,V$7/NMM!V$9*1000)</f>
        <v>0.13843859757130206</v>
      </c>
      <c r="W185" s="276">
        <f>IF(W$7=0,0,W$7/NMM!W$9*1000)</f>
        <v>0.13843660199832888</v>
      </c>
      <c r="DA185" s="77"/>
    </row>
    <row r="186" spans="1:105" ht="12" customHeight="1" x14ac:dyDescent="0.25">
      <c r="A186" s="202" t="s">
        <v>94</v>
      </c>
      <c r="B186" s="276">
        <f>IF(B$8=0,0,B$8/NMM!B$9*1000)</f>
        <v>0.67936135434277545</v>
      </c>
      <c r="C186" s="276">
        <f>IF(C$8=0,0,C$8/NMM!C$9*1000)</f>
        <v>0.62063003157483587</v>
      </c>
      <c r="D186" s="276">
        <f>IF(D$8=0,0,D$8/NMM!D$9*1000)</f>
        <v>0.60319255346047684</v>
      </c>
      <c r="E186" s="276">
        <f>IF(E$8=0,0,E$8/NMM!E$9*1000)</f>
        <v>0.63644533100900935</v>
      </c>
      <c r="F186" s="276">
        <f>IF(F$8=0,0,F$8/NMM!F$9*1000)</f>
        <v>0.6544493459530345</v>
      </c>
      <c r="G186" s="276">
        <f>IF(G$8=0,0,G$8/NMM!G$9*1000)</f>
        <v>0.63927162933590165</v>
      </c>
      <c r="H186" s="276">
        <f>IF(H$8=0,0,H$8/NMM!H$9*1000)</f>
        <v>0.64745905583981322</v>
      </c>
      <c r="I186" s="276">
        <f>IF(I$8=0,0,I$8/NMM!I$9*1000)</f>
        <v>0.62795141165587076</v>
      </c>
      <c r="J186" s="276">
        <f>IF(J$8=0,0,J$8/NMM!J$9*1000)</f>
        <v>0.72192285203808249</v>
      </c>
      <c r="K186" s="276">
        <f>IF(K$8=0,0,K$8/NMM!K$9*1000)</f>
        <v>0.70775458522861157</v>
      </c>
      <c r="L186" s="276">
        <f>IF(L$8=0,0,L$8/NMM!L$9*1000)</f>
        <v>0.75107108770862074</v>
      </c>
      <c r="M186" s="276">
        <f>IF(M$8=0,0,M$8/NMM!M$9*1000)</f>
        <v>0.65091205154934728</v>
      </c>
      <c r="N186" s="276">
        <f>IF(N$8=0,0,N$8/NMM!N$9*1000)</f>
        <v>0.65789252202500026</v>
      </c>
      <c r="O186" s="276">
        <f>IF(O$8=0,0,O$8/NMM!O$9*1000)</f>
        <v>0.69968813228656246</v>
      </c>
      <c r="P186" s="276">
        <f>IF(P$8=0,0,P$8/NMM!P$9*1000)</f>
        <v>0.69494228503512789</v>
      </c>
      <c r="Q186" s="276">
        <f>IF(Q$8=0,0,Q$8/NMM!Q$9*1000)</f>
        <v>0.74117118287184425</v>
      </c>
      <c r="R186" s="276">
        <f>IF(R$8=0,0,R$8/NMM!R$9*1000)</f>
        <v>0.66969184025902917</v>
      </c>
      <c r="S186" s="276">
        <f>IF(S$8=0,0,S$8/NMM!S$9*1000)</f>
        <v>0.79959817622160911</v>
      </c>
      <c r="T186" s="276">
        <f>IF(T$8=0,0,T$8/NMM!T$9*1000)</f>
        <v>0.74624400092766607</v>
      </c>
      <c r="U186" s="276">
        <f>IF(U$8=0,0,U$8/NMM!U$9*1000)</f>
        <v>0.77157080774498188</v>
      </c>
      <c r="V186" s="276">
        <f>IF(V$8=0,0,V$8/NMM!V$9*1000)</f>
        <v>0.74485872263180009</v>
      </c>
      <c r="W186" s="276">
        <f>IF(W$8=0,0,W$8/NMM!W$9*1000)</f>
        <v>0.73359886865924462</v>
      </c>
      <c r="DA186" s="77"/>
    </row>
    <row r="187" spans="1:105" ht="12" customHeight="1" x14ac:dyDescent="0.25">
      <c r="A187" s="202" t="s">
        <v>95</v>
      </c>
      <c r="B187" s="276">
        <f>IF(B$9=0,0,B$9/NMM!B$9*1000)</f>
        <v>6.5679279138417243E-2</v>
      </c>
      <c r="C187" s="276">
        <f>IF(C$9=0,0,C$9/NMM!C$9*1000)</f>
        <v>6.8664988581671554E-2</v>
      </c>
      <c r="D187" s="276">
        <f>IF(D$9=0,0,D$9/NMM!D$9*1000)</f>
        <v>6.8810215756540519E-2</v>
      </c>
      <c r="E187" s="276">
        <f>IF(E$9=0,0,E$9/NMM!E$9*1000)</f>
        <v>6.9189375094339964E-2</v>
      </c>
      <c r="F187" s="276">
        <f>IF(F$9=0,0,F$9/NMM!F$9*1000)</f>
        <v>6.5958653708460213E-2</v>
      </c>
      <c r="G187" s="276">
        <f>IF(G$9=0,0,G$9/NMM!G$9*1000)</f>
        <v>6.6068521687814449E-2</v>
      </c>
      <c r="H187" s="276">
        <f>IF(H$9=0,0,H$9/NMM!H$9*1000)</f>
        <v>6.5794847311979016E-2</v>
      </c>
      <c r="I187" s="276">
        <f>IF(I$9=0,0,I$9/NMM!I$9*1000)</f>
        <v>6.1366267352948069E-2</v>
      </c>
      <c r="J187" s="276">
        <f>IF(J$9=0,0,J$9/NMM!J$9*1000)</f>
        <v>6.2400081380939908E-2</v>
      </c>
      <c r="K187" s="276">
        <f>IF(K$9=0,0,K$9/NMM!K$9*1000)</f>
        <v>6.0882034879843762E-2</v>
      </c>
      <c r="L187" s="276">
        <f>IF(L$9=0,0,L$9/NMM!L$9*1000)</f>
        <v>6.2648604666127511E-2</v>
      </c>
      <c r="M187" s="276">
        <f>IF(M$9=0,0,M$9/NMM!M$9*1000)</f>
        <v>6.3971464367546804E-2</v>
      </c>
      <c r="N187" s="276">
        <f>IF(N$9=0,0,N$9/NMM!N$9*1000)</f>
        <v>6.3432499043928378E-2</v>
      </c>
      <c r="O187" s="276">
        <f>IF(O$9=0,0,O$9/NMM!O$9*1000)</f>
        <v>6.7190455995319101E-2</v>
      </c>
      <c r="P187" s="276">
        <f>IF(P$9=0,0,P$9/NMM!P$9*1000)</f>
        <v>6.7638100593352651E-2</v>
      </c>
      <c r="Q187" s="276">
        <f>IF(Q$9=0,0,Q$9/NMM!Q$9*1000)</f>
        <v>6.9294650385563927E-2</v>
      </c>
      <c r="R187" s="276">
        <f>IF(R$9=0,0,R$9/NMM!R$9*1000)</f>
        <v>6.3572268693027539E-2</v>
      </c>
      <c r="S187" s="276">
        <f>IF(S$9=0,0,S$9/NMM!S$9*1000)</f>
        <v>6.7928473180431603E-2</v>
      </c>
      <c r="T187" s="276">
        <f>IF(T$9=0,0,T$9/NMM!T$9*1000)</f>
        <v>6.8042338018698009E-2</v>
      </c>
      <c r="U187" s="276">
        <f>IF(U$9=0,0,U$9/NMM!U$9*1000)</f>
        <v>6.8719789039869195E-2</v>
      </c>
      <c r="V187" s="276">
        <f>IF(V$9=0,0,V$9/NMM!V$9*1000)</f>
        <v>6.9081542979598495E-2</v>
      </c>
      <c r="W187" s="276">
        <f>IF(W$9=0,0,W$9/NMM!W$9*1000)</f>
        <v>6.9080547178842516E-2</v>
      </c>
      <c r="DA187" s="77"/>
    </row>
    <row r="188" spans="1:105" ht="12" customHeight="1" x14ac:dyDescent="0.25">
      <c r="A188" s="56" t="s">
        <v>96</v>
      </c>
      <c r="B188" s="277">
        <f>IF(B$10=0,0,B$10/NMM!B$9*1000)</f>
        <v>0.28948729092788855</v>
      </c>
      <c r="C188" s="277">
        <f>IF(C$10=0,0,C$10/NMM!C$9*1000)</f>
        <v>0.28683425211585051</v>
      </c>
      <c r="D188" s="277">
        <f>IF(D$10=0,0,D$10/NMM!D$9*1000)</f>
        <v>0.28403958282950759</v>
      </c>
      <c r="E188" s="277">
        <f>IF(E$10=0,0,E$10/NMM!E$9*1000)</f>
        <v>0.29004031647578998</v>
      </c>
      <c r="F188" s="277">
        <f>IF(F$10=0,0,F$10/NMM!F$9*1000)</f>
        <v>0.28301998845987603</v>
      </c>
      <c r="G188" s="277">
        <f>IF(G$10=0,0,G$10/NMM!G$9*1000)</f>
        <v>0.28028580387316115</v>
      </c>
      <c r="H188" s="277">
        <f>IF(H$10=0,0,H$10/NMM!H$9*1000)</f>
        <v>0.28148623924075306</v>
      </c>
      <c r="I188" s="277">
        <f>IF(I$10=0,0,I$10/NMM!I$9*1000)</f>
        <v>0.26851470495814361</v>
      </c>
      <c r="J188" s="277">
        <f>IF(J$10=0,0,J$10/NMM!J$9*1000)</f>
        <v>0.28973956351488434</v>
      </c>
      <c r="K188" s="277">
        <f>IF(K$10=0,0,K$10/NMM!K$9*1000)</f>
        <v>0.28516416462472194</v>
      </c>
      <c r="L188" s="277">
        <f>IF(L$10=0,0,L$10/NMM!L$9*1000)</f>
        <v>0.29730027299802864</v>
      </c>
      <c r="M188" s="277">
        <f>IF(M$10=0,0,M$10/NMM!M$9*1000)</f>
        <v>0.27793161070530098</v>
      </c>
      <c r="N188" s="277">
        <f>IF(N$10=0,0,N$10/NMM!N$9*1000)</f>
        <v>0.27820517263041211</v>
      </c>
      <c r="O188" s="277">
        <f>IF(O$10=0,0,O$10/NMM!O$9*1000)</f>
        <v>0.29130317195504823</v>
      </c>
      <c r="P188" s="277">
        <f>IF(P$10=0,0,P$10/NMM!P$9*1000)</f>
        <v>0.29017219240618947</v>
      </c>
      <c r="Q188" s="277">
        <f>IF(Q$10=0,0,Q$10/NMM!Q$9*1000)</f>
        <v>0.30422964895599702</v>
      </c>
      <c r="R188" s="277">
        <f>IF(R$10=0,0,R$10/NMM!R$9*1000)</f>
        <v>0.27730857892568384</v>
      </c>
      <c r="S188" s="277">
        <f>IF(S$10=0,0,S$10/NMM!S$9*1000)</f>
        <v>0.31244391599866944</v>
      </c>
      <c r="T188" s="277">
        <f>IF(T$10=0,0,T$10/NMM!T$9*1000)</f>
        <v>0.30144143276742552</v>
      </c>
      <c r="U188" s="277">
        <f>IF(U$10=0,0,U$10/NMM!U$9*1000)</f>
        <v>0.30787211138173337</v>
      </c>
      <c r="V188" s="277">
        <f>IF(V$10=0,0,V$10/NMM!V$9*1000)</f>
        <v>0.30315082919186537</v>
      </c>
      <c r="W188" s="277">
        <f>IF(W$10=0,0,W$10/NMM!W$9*1000)</f>
        <v>0.30170418188697096</v>
      </c>
      <c r="DA188" s="78"/>
    </row>
    <row r="189" spans="1:105" ht="12" customHeight="1" x14ac:dyDescent="0.25">
      <c r="A189" s="203" t="s">
        <v>1452</v>
      </c>
      <c r="B189" s="278">
        <f>IF(B$16=0,0,B$16/NMM!B$9*1000)</f>
        <v>2.6918813738510754</v>
      </c>
      <c r="C189" s="278">
        <f>IF(C$16=0,0,C$16/NMM!C$9*1000)</f>
        <v>2.4591661144239341</v>
      </c>
      <c r="D189" s="278">
        <f>IF(D$16=0,0,D$16/NMM!D$9*1000)</f>
        <v>2.3900723659454259</v>
      </c>
      <c r="E189" s="278">
        <f>IF(E$16=0,0,E$16/NMM!E$9*1000)</f>
        <v>2.5218321899912062</v>
      </c>
      <c r="F189" s="278">
        <f>IF(F$16=0,0,F$16/NMM!F$9*1000)</f>
        <v>2.5931707672778752</v>
      </c>
      <c r="G189" s="278">
        <f>IF(G$16=0,0,G$16/NMM!G$9*1000)</f>
        <v>2.5330310310416633</v>
      </c>
      <c r="H189" s="278">
        <f>IF(H$16=0,0,H$16/NMM!H$9*1000)</f>
        <v>2.5654726481056427</v>
      </c>
      <c r="I189" s="278">
        <f>IF(I$16=0,0,I$16/NMM!I$9*1000)</f>
        <v>2.4881761347099562</v>
      </c>
      <c r="J189" s="278">
        <f>IF(J$16=0,0,J$16/NMM!J$9*1000)</f>
        <v>2.8605257957876744</v>
      </c>
      <c r="K189" s="278">
        <f>IF(K$16=0,0,K$16/NMM!K$9*1000)</f>
        <v>2.8043858736676346</v>
      </c>
      <c r="L189" s="278">
        <f>IF(L$16=0,0,L$16/NMM!L$9*1000)</f>
        <v>2.9760219042733422</v>
      </c>
      <c r="M189" s="278">
        <f>IF(M$16=0,0,M$16/NMM!M$9*1000)</f>
        <v>2.5791546963632679</v>
      </c>
      <c r="N189" s="278">
        <f>IF(N$16=0,0,N$16/NMM!N$9*1000)</f>
        <v>2.6068139064935014</v>
      </c>
      <c r="O189" s="278">
        <f>IF(O$16=0,0,O$16/NMM!O$9*1000)</f>
        <v>2.7724235986737127</v>
      </c>
      <c r="P189" s="278">
        <f>IF(P$16=0,0,P$16/NMM!P$9*1000)</f>
        <v>2.7536187936349603</v>
      </c>
      <c r="Q189" s="278">
        <f>IF(Q$16=0,0,Q$16/NMM!Q$9*1000)</f>
        <v>2.9367948136202422</v>
      </c>
      <c r="R189" s="278">
        <f>IF(R$16=0,0,R$16/NMM!R$9*1000)</f>
        <v>2.6535671767160203</v>
      </c>
      <c r="S189" s="278">
        <f>IF(S$16=0,0,S$16/NMM!S$9*1000)</f>
        <v>3.1683042071454386</v>
      </c>
      <c r="T189" s="278">
        <f>IF(T$16=0,0,T$16/NMM!T$9*1000)</f>
        <v>2.9568951981212304</v>
      </c>
      <c r="U189" s="278">
        <f>IF(U$16=0,0,U$16/NMM!U$9*1000)</f>
        <v>3.0572493897378732</v>
      </c>
      <c r="V189" s="278">
        <f>IF(V$16=0,0,V$16/NMM!V$9*1000)</f>
        <v>2.9514062122988753</v>
      </c>
      <c r="W189" s="278">
        <f>IF(W$16=0,0,W$16/NMM!W$9*1000)</f>
        <v>2.9067904993395679</v>
      </c>
      <c r="DA189" s="79"/>
    </row>
    <row r="190" spans="1:105" ht="12" customHeight="1" x14ac:dyDescent="0.25">
      <c r="A190" s="203" t="s">
        <v>1454</v>
      </c>
      <c r="B190" s="278">
        <f>IF(B$17=0,0,B$17/NMM!B$9*1000)</f>
        <v>23.696852827887557</v>
      </c>
      <c r="C190" s="278">
        <f>IF(C$17=0,0,C$17/NMM!C$9*1000)</f>
        <v>25.118520615981435</v>
      </c>
      <c r="D190" s="278">
        <f>IF(D$17=0,0,D$17/NMM!D$9*1000)</f>
        <v>25.243748793030576</v>
      </c>
      <c r="E190" s="278">
        <f>IF(E$17=0,0,E$17/NMM!E$9*1000)</f>
        <v>25.268141142070991</v>
      </c>
      <c r="F190" s="278">
        <f>IF(F$17=0,0,F$17/NMM!F$9*1000)</f>
        <v>23.905585589477603</v>
      </c>
      <c r="G190" s="278">
        <f>IF(G$17=0,0,G$17/NMM!G$9*1000)</f>
        <v>24.008060519310881</v>
      </c>
      <c r="H190" s="278">
        <f>IF(H$17=0,0,H$17/NMM!H$9*1000)</f>
        <v>23.866792441104824</v>
      </c>
      <c r="I190" s="278">
        <f>IF(I$17=0,0,I$17/NMM!I$9*1000)</f>
        <v>22.167155582256452</v>
      </c>
      <c r="J190" s="278">
        <f>IF(J$17=0,0,J$17/NMM!J$9*1000)</f>
        <v>22.21930904646954</v>
      </c>
      <c r="K190" s="278">
        <f>IF(K$17=0,0,K$17/NMM!K$9*1000)</f>
        <v>21.664995262990903</v>
      </c>
      <c r="L190" s="278">
        <f>IF(L$17=0,0,L$17/NMM!L$9*1000)</f>
        <v>22.206137992934412</v>
      </c>
      <c r="M190" s="278">
        <f>IF(M$17=0,0,M$17/NMM!M$9*1000)</f>
        <v>23.0751143973933</v>
      </c>
      <c r="N190" s="278">
        <f>IF(N$17=0,0,N$17/NMM!N$9*1000)</f>
        <v>22.877905465146828</v>
      </c>
      <c r="O190" s="278">
        <f>IF(O$17=0,0,O$17/NMM!O$9*1000)</f>
        <v>24.214721471539971</v>
      </c>
      <c r="P190" s="278">
        <f>IF(P$17=0,0,P$17/NMM!P$9*1000)</f>
        <v>24.386831420878554</v>
      </c>
      <c r="Q190" s="278">
        <f>IF(Q$17=0,0,Q$17/NMM!Q$9*1000)</f>
        <v>24.84821301079144</v>
      </c>
      <c r="R190" s="278">
        <f>IF(R$17=0,0,R$17/NMM!R$9*1000)</f>
        <v>22.830220876768838</v>
      </c>
      <c r="S190" s="278">
        <f>IF(S$17=0,0,S$17/NMM!S$9*1000)</f>
        <v>24.069409108001761</v>
      </c>
      <c r="T190" s="278">
        <f>IF(T$17=0,0,T$17/NMM!T$9*1000)</f>
        <v>24.303585127472275</v>
      </c>
      <c r="U190" s="278">
        <f>IF(U$17=0,0,U$17/NMM!U$9*1000)</f>
        <v>24.518304015313273</v>
      </c>
      <c r="V190" s="278">
        <f>IF(V$17=0,0,V$17/NMM!V$9*1000)</f>
        <v>24.743226781642324</v>
      </c>
      <c r="W190" s="278">
        <f>IF(W$17=0,0,W$17/NMM!W$9*1000)</f>
        <v>24.789073702242764</v>
      </c>
      <c r="DA190" s="79"/>
    </row>
    <row r="191" spans="1:105" ht="12" customHeight="1" x14ac:dyDescent="0.25">
      <c r="A191" s="203" t="s">
        <v>1463</v>
      </c>
      <c r="B191" s="278">
        <f>IF(B$25=0,0,B$25/NMM!B$9*1000)</f>
        <v>35.990201788400121</v>
      </c>
      <c r="C191" s="278">
        <f>IF(C$25=0,0,C$25/NMM!C$9*1000)</f>
        <v>38.149396131260382</v>
      </c>
      <c r="D191" s="278">
        <f>IF(D$25=0,0,D$25/NMM!D$9*1000)</f>
        <v>38.339589630554428</v>
      </c>
      <c r="E191" s="278">
        <f>IF(E$25=0,0,E$25/NMM!E$9*1000)</f>
        <v>38.376636135017861</v>
      </c>
      <c r="F191" s="278">
        <f>IF(F$25=0,0,F$25/NMM!F$9*1000)</f>
        <v>36.307220012889175</v>
      </c>
      <c r="G191" s="278">
        <f>IF(G$25=0,0,G$25/NMM!G$9*1000)</f>
        <v>36.462856435571091</v>
      </c>
      <c r="H191" s="278">
        <f>IF(H$25=0,0,H$25/NMM!H$9*1000)</f>
        <v>36.248301925829935</v>
      </c>
      <c r="I191" s="278">
        <f>IF(I$25=0,0,I$25/NMM!I$9*1000)</f>
        <v>33.666934941731213</v>
      </c>
      <c r="J191" s="278">
        <f>IF(J$25=0,0,J$25/NMM!J$9*1000)</f>
        <v>33.746144350450002</v>
      </c>
      <c r="K191" s="278">
        <f>IF(K$25=0,0,K$25/NMM!K$9*1000)</f>
        <v>32.904266103309538</v>
      </c>
      <c r="L191" s="278">
        <f>IF(L$25=0,0,L$25/NMM!L$9*1000)</f>
        <v>33.726140475760907</v>
      </c>
      <c r="M191" s="278">
        <f>IF(M$25=0,0,M$25/NMM!M$9*1000)</f>
        <v>35.045920632770965</v>
      </c>
      <c r="N191" s="278">
        <f>IF(N$25=0,0,N$25/NMM!N$9*1000)</f>
        <v>34.746404519066921</v>
      </c>
      <c r="O191" s="278">
        <f>IF(O$25=0,0,O$25/NMM!O$9*1000)</f>
        <v>36.776728046562177</v>
      </c>
      <c r="P191" s="278">
        <f>IF(P$25=0,0,P$25/NMM!P$9*1000)</f>
        <v>37.03812443752922</v>
      </c>
      <c r="Q191" s="278">
        <f>IF(Q$25=0,0,Q$25/NMM!Q$9*1000)</f>
        <v>37.738859536954578</v>
      </c>
      <c r="R191" s="278">
        <f>IF(R$25=0,0,R$25/NMM!R$9*1000)</f>
        <v>34.673982329910189</v>
      </c>
      <c r="S191" s="278">
        <f>IF(S$25=0,0,S$25/NMM!S$9*1000)</f>
        <v>36.556031174953361</v>
      </c>
      <c r="T191" s="278">
        <f>IF(T$25=0,0,T$25/NMM!T$9*1000)</f>
        <v>36.911691998606251</v>
      </c>
      <c r="U191" s="278">
        <f>IF(U$25=0,0,U$25/NMM!U$9*1000)</f>
        <v>37.237801805562718</v>
      </c>
      <c r="V191" s="278">
        <f>IF(V$25=0,0,V$25/NMM!V$9*1000)</f>
        <v>37.579409014156319</v>
      </c>
      <c r="W191" s="278">
        <f>IF(W$25=0,0,W$25/NMM!W$9*1000)</f>
        <v>37.649040198338064</v>
      </c>
      <c r="DA191" s="79"/>
    </row>
    <row r="192" spans="1:105" ht="12" customHeight="1" x14ac:dyDescent="0.25">
      <c r="A192" s="41" t="s">
        <v>1472</v>
      </c>
      <c r="B192" s="279">
        <f>IF(B$33=0,0,B$33/NMM!B$9*1000)</f>
        <v>4.9257333607881062</v>
      </c>
      <c r="C192" s="279">
        <f>IF(C$33=0,0,C$33/NMM!C$9*1000)</f>
        <v>4.7426116045053028</v>
      </c>
      <c r="D192" s="279">
        <f>IF(D$33=0,0,D$33/NMM!D$9*1000)</f>
        <v>4.667479267415473</v>
      </c>
      <c r="E192" s="279">
        <f>IF(E$33=0,0,E$33/NMM!E$9*1000)</f>
        <v>4.8291626753499672</v>
      </c>
      <c r="F192" s="279">
        <f>IF(F$33=0,0,F$33/NMM!F$9*1000)</f>
        <v>4.8204817635224169</v>
      </c>
      <c r="G192" s="279">
        <f>IF(G$33=0,0,G$33/NMM!G$9*1000)</f>
        <v>4.7546296579723855</v>
      </c>
      <c r="H192" s="279">
        <f>IF(H$33=0,0,H$33/NMM!H$9*1000)</f>
        <v>4.7841386394348229</v>
      </c>
      <c r="I192" s="279">
        <f>IF(I$33=0,0,I$33/NMM!I$9*1000)</f>
        <v>4.5714155552008808</v>
      </c>
      <c r="J192" s="279">
        <f>IF(J$33=0,0,J$33/NMM!J$9*1000)</f>
        <v>5.027154945723491</v>
      </c>
      <c r="K192" s="279">
        <f>IF(K$33=0,0,K$33/NMM!K$9*1000)</f>
        <v>4.920223368114871</v>
      </c>
      <c r="L192" s="279">
        <f>IF(L$33=0,0,L$33/NMM!L$9*1000)</f>
        <v>5.1664644246141478</v>
      </c>
      <c r="M192" s="279">
        <f>IF(M$33=0,0,M$33/NMM!M$9*1000)</f>
        <v>4.8692135626827389</v>
      </c>
      <c r="N192" s="279">
        <f>IF(N$33=0,0,N$33/NMM!N$9*1000)</f>
        <v>4.7707716726373608</v>
      </c>
      <c r="O192" s="279">
        <f>IF(O$33=0,0,O$33/NMM!O$9*1000)</f>
        <v>5.089519785777199</v>
      </c>
      <c r="P192" s="279">
        <f>IF(P$33=0,0,P$33/NMM!P$9*1000)</f>
        <v>5.1460210053759949</v>
      </c>
      <c r="Q192" s="279">
        <f>IF(Q$33=0,0,Q$33/NMM!Q$9*1000)</f>
        <v>5.4624231134139203</v>
      </c>
      <c r="R192" s="279">
        <f>IF(R$33=0,0,R$33/NMM!R$9*1000)</f>
        <v>4.978512808454771</v>
      </c>
      <c r="S192" s="279">
        <f>IF(S$33=0,0,S$33/NMM!S$9*1000)</f>
        <v>5.7057654471170425</v>
      </c>
      <c r="T192" s="279">
        <f>IF(T$33=0,0,T$33/NMM!T$9*1000)</f>
        <v>5.5100566102683368</v>
      </c>
      <c r="U192" s="279">
        <f>IF(U$33=0,0,U$33/NMM!U$9*1000)</f>
        <v>5.5413256191010776</v>
      </c>
      <c r="V192" s="279">
        <f>IF(V$33=0,0,V$33/NMM!V$9*1000)</f>
        <v>5.4881148988601529</v>
      </c>
      <c r="W192" s="279">
        <f>IF(W$33=0,0,W$33/NMM!W$9*1000)</f>
        <v>5.4289238748345632</v>
      </c>
      <c r="DA192" s="82"/>
    </row>
    <row r="193" spans="1:105" ht="12" customHeight="1" x14ac:dyDescent="0.25">
      <c r="A193" s="201"/>
      <c r="B193" s="201"/>
      <c r="C193" s="201"/>
      <c r="D193" s="201"/>
      <c r="E193" s="201"/>
      <c r="F193" s="201"/>
      <c r="G193" s="201"/>
      <c r="H193" s="201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DA193" s="173"/>
    </row>
    <row r="194" spans="1:105" ht="12" customHeight="1" x14ac:dyDescent="0.25">
      <c r="A194" s="35" t="s">
        <v>50</v>
      </c>
      <c r="B194" s="322">
        <f t="shared" ref="B194:W194" si="50">SUM(B195:B201,B202,B203)</f>
        <v>37.391688481913491</v>
      </c>
      <c r="C194" s="322">
        <f t="shared" si="50"/>
        <v>37.342824617409192</v>
      </c>
      <c r="D194" s="322">
        <f t="shared" si="50"/>
        <v>36.844544513080166</v>
      </c>
      <c r="E194" s="322">
        <f t="shared" si="50"/>
        <v>37.047566011348991</v>
      </c>
      <c r="F194" s="322">
        <f t="shared" si="50"/>
        <v>34.115757410391147</v>
      </c>
      <c r="G194" s="322">
        <f t="shared" si="50"/>
        <v>34.17258436364321</v>
      </c>
      <c r="H194" s="322">
        <f t="shared" si="50"/>
        <v>35.589685185607529</v>
      </c>
      <c r="I194" s="322">
        <f t="shared" si="50"/>
        <v>34.149483569605685</v>
      </c>
      <c r="J194" s="322">
        <f t="shared" si="50"/>
        <v>34.118790755233512</v>
      </c>
      <c r="K194" s="322">
        <f t="shared" si="50"/>
        <v>33.288761213903115</v>
      </c>
      <c r="L194" s="322">
        <f t="shared" si="50"/>
        <v>34.254677019761665</v>
      </c>
      <c r="M194" s="322">
        <f t="shared" si="50"/>
        <v>34.977983341682702</v>
      </c>
      <c r="N194" s="322">
        <f t="shared" si="50"/>
        <v>34.683290695552721</v>
      </c>
      <c r="O194" s="322">
        <f t="shared" si="50"/>
        <v>36.738046780066753</v>
      </c>
      <c r="P194" s="322">
        <f t="shared" si="50"/>
        <v>36.982807556575686</v>
      </c>
      <c r="Q194" s="322">
        <f t="shared" si="50"/>
        <v>37.888567204406016</v>
      </c>
      <c r="R194" s="322">
        <f t="shared" si="50"/>
        <v>38.137971993153172</v>
      </c>
      <c r="S194" s="322">
        <f t="shared" si="50"/>
        <v>38.935355690867922</v>
      </c>
      <c r="T194" s="322">
        <f t="shared" si="50"/>
        <v>39.000620929008427</v>
      </c>
      <c r="U194" s="322">
        <f t="shared" si="50"/>
        <v>39.388923436594304</v>
      </c>
      <c r="V194" s="322">
        <f t="shared" si="50"/>
        <v>37.807477845016386</v>
      </c>
      <c r="W194" s="322">
        <f t="shared" si="50"/>
        <v>41.674109290218297</v>
      </c>
      <c r="DA194" s="95"/>
    </row>
    <row r="195" spans="1:105" ht="12" customHeight="1" x14ac:dyDescent="0.25">
      <c r="A195" s="55" t="s">
        <v>92</v>
      </c>
      <c r="B195" s="275">
        <f>IF(B$49=0,0,B$49/NMM!B$10*1000)</f>
        <v>0.26905377259528107</v>
      </c>
      <c r="C195" s="275">
        <f>IF(C$49=0,0,C$49/NMM!C$10*1000)</f>
        <v>0.26870217020388981</v>
      </c>
      <c r="D195" s="275">
        <f>IF(D$49=0,0,D$49/NMM!D$10*1000)</f>
        <v>0.26511677068539108</v>
      </c>
      <c r="E195" s="275">
        <f>IF(E$49=0,0,E$49/NMM!E$10*1000)</f>
        <v>0.2665776220736234</v>
      </c>
      <c r="F195" s="275">
        <f>IF(F$49=0,0,F$49/NMM!F$10*1000)</f>
        <v>0.24548164602545522</v>
      </c>
      <c r="G195" s="275">
        <f>IF(G$49=0,0,G$49/NMM!G$10*1000)</f>
        <v>0.24589054722190518</v>
      </c>
      <c r="H195" s="275">
        <f>IF(H$49=0,0,H$49/NMM!H$10*1000)</f>
        <v>0.25608736736501803</v>
      </c>
      <c r="I195" s="275">
        <f>IF(I$49=0,0,I$49/NMM!I$10*1000)</f>
        <v>0.24572432429809332</v>
      </c>
      <c r="J195" s="275">
        <f>IF(J$49=0,0,J$49/NMM!J$10*1000)</f>
        <v>0.24550347261062647</v>
      </c>
      <c r="K195" s="275">
        <f>IF(K$49=0,0,K$49/NMM!K$10*1000)</f>
        <v>0.23953095335494978</v>
      </c>
      <c r="L195" s="275">
        <f>IF(L$49=0,0,L$49/NMM!L$10*1000)</f>
        <v>0.24648124905238494</v>
      </c>
      <c r="M195" s="275">
        <f>IF(M$49=0,0,M$49/NMM!M$10*1000)</f>
        <v>0.25168583602226791</v>
      </c>
      <c r="N195" s="275">
        <f>IF(N$49=0,0,N$49/NMM!N$10*1000)</f>
        <v>0.24956536028510706</v>
      </c>
      <c r="O195" s="275">
        <f>IF(O$49=0,0,O$49/NMM!O$10*1000)</f>
        <v>0.26435046089828218</v>
      </c>
      <c r="P195" s="275">
        <f>IF(P$49=0,0,P$49/NMM!P$10*1000)</f>
        <v>0.26611164935958825</v>
      </c>
      <c r="Q195" s="275">
        <f>IF(Q$49=0,0,Q$49/NMM!Q$10*1000)</f>
        <v>0.27262908840038352</v>
      </c>
      <c r="R195" s="275">
        <f>IF(R$49=0,0,R$49/NMM!R$10*1000)</f>
        <v>0.27442369308501152</v>
      </c>
      <c r="S195" s="275">
        <f>IF(S$49=0,0,S$49/NMM!S$10*1000)</f>
        <v>0.28016130753320201</v>
      </c>
      <c r="T195" s="275">
        <f>IF(T$49=0,0,T$49/NMM!T$10*1000)</f>
        <v>0.28063092683240898</v>
      </c>
      <c r="U195" s="275">
        <f>IF(U$49=0,0,U$49/NMM!U$10*1000)</f>
        <v>0.28342497702954539</v>
      </c>
      <c r="V195" s="275">
        <f>IF(V$49=0,0,V$49/NMM!V$10*1000)</f>
        <v>0.27204560584190729</v>
      </c>
      <c r="W195" s="275">
        <f>IF(W$49=0,0,W$49/NMM!W$10*1000)</f>
        <v>0.29986814662046407</v>
      </c>
      <c r="DA195" s="76"/>
    </row>
    <row r="196" spans="1:105" ht="12" customHeight="1" x14ac:dyDescent="0.25">
      <c r="A196" s="202" t="s">
        <v>93</v>
      </c>
      <c r="B196" s="276">
        <f>IF(B$50=0,0,B$50/NMM!B$10*1000)</f>
        <v>0.30124390483344443</v>
      </c>
      <c r="C196" s="276">
        <f>IF(C$50=0,0,C$50/NMM!C$10*1000)</f>
        <v>0.30085023602772692</v>
      </c>
      <c r="D196" s="276">
        <f>IF(D$50=0,0,D$50/NMM!D$10*1000)</f>
        <v>0.29683587212967733</v>
      </c>
      <c r="E196" s="276">
        <f>IF(E$50=0,0,E$50/NMM!E$10*1000)</f>
        <v>0.29847150270392092</v>
      </c>
      <c r="F196" s="276">
        <f>IF(F$50=0,0,F$50/NMM!F$10*1000)</f>
        <v>0.27485156182845</v>
      </c>
      <c r="G196" s="276">
        <f>IF(G$50=0,0,G$50/NMM!G$10*1000)</f>
        <v>0.2753093847830268</v>
      </c>
      <c r="H196" s="276">
        <f>IF(H$50=0,0,H$50/NMM!H$10*1000)</f>
        <v>0.28672617291116131</v>
      </c>
      <c r="I196" s="276">
        <f>IF(I$50=0,0,I$50/NMM!I$10*1000)</f>
        <v>0.27512327461568398</v>
      </c>
      <c r="J196" s="276">
        <f>IF(J$50=0,0,J$50/NMM!J$10*1000)</f>
        <v>0.27487599978998722</v>
      </c>
      <c r="K196" s="276">
        <f>IF(K$50=0,0,K$50/NMM!K$10*1000)</f>
        <v>0.26818891636826753</v>
      </c>
      <c r="L196" s="276">
        <f>IF(L$50=0,0,L$50/NMM!L$10*1000)</f>
        <v>0.27597075936361543</v>
      </c>
      <c r="M196" s="276">
        <f>IF(M$50=0,0,M$50/NMM!M$10*1000)</f>
        <v>0.28179803354278549</v>
      </c>
      <c r="N196" s="276">
        <f>IF(N$50=0,0,N$50/NMM!N$10*1000)</f>
        <v>0.27942385984135315</v>
      </c>
      <c r="O196" s="276">
        <f>IF(O$50=0,0,O$50/NMM!O$10*1000)</f>
        <v>0.29597787950480509</v>
      </c>
      <c r="P196" s="276">
        <f>IF(P$50=0,0,P$50/NMM!P$10*1000)</f>
        <v>0.29794978008108708</v>
      </c>
      <c r="Q196" s="276">
        <f>IF(Q$50=0,0,Q$50/NMM!Q$10*1000)</f>
        <v>0.30524697858243049</v>
      </c>
      <c r="R196" s="276">
        <f>IF(R$50=0,0,R$50/NMM!R$10*1000)</f>
        <v>0.3072562933659217</v>
      </c>
      <c r="S196" s="276">
        <f>IF(S$50=0,0,S$50/NMM!S$10*1000)</f>
        <v>0.31368036749849887</v>
      </c>
      <c r="T196" s="276">
        <f>IF(T$50=0,0,T$50/NMM!T$10*1000)</f>
        <v>0.31420617299125825</v>
      </c>
      <c r="U196" s="276">
        <f>IF(U$50=0,0,U$50/NMM!U$10*1000)</f>
        <v>0.3173345089501528</v>
      </c>
      <c r="V196" s="276">
        <f>IF(V$50=0,0,V$50/NMM!V$10*1000)</f>
        <v>0.30459368700200717</v>
      </c>
      <c r="W196" s="276">
        <f>IF(W$50=0,0,W$50/NMM!W$10*1000)</f>
        <v>0.33574497228477374</v>
      </c>
      <c r="DA196" s="77"/>
    </row>
    <row r="197" spans="1:105" ht="12" customHeight="1" x14ac:dyDescent="0.25">
      <c r="A197" s="202" t="s">
        <v>94</v>
      </c>
      <c r="B197" s="276">
        <f>IF(B$51=0,0,B$51/NMM!B$10*1000)</f>
        <v>0.45482361916974134</v>
      </c>
      <c r="C197" s="276">
        <f>IF(C$51=0,0,C$51/NMM!C$10*1000)</f>
        <v>0.40265491695910349</v>
      </c>
      <c r="D197" s="276">
        <f>IF(D$51=0,0,D$51/NMM!D$10*1000)</f>
        <v>0.38669118438374461</v>
      </c>
      <c r="E197" s="276">
        <f>IF(E$51=0,0,E$51/NMM!E$10*1000)</f>
        <v>0.40618990604777383</v>
      </c>
      <c r="F197" s="276">
        <f>IF(F$51=0,0,F$51/NMM!F$10*1000)</f>
        <v>0.40142120645192625</v>
      </c>
      <c r="G197" s="276">
        <f>IF(G$51=0,0,G$51/NMM!G$10*1000)</f>
        <v>0.39358293247836118</v>
      </c>
      <c r="H197" s="276">
        <f>IF(H$51=0,0,H$51/NMM!H$10*1000)</f>
        <v>0.41606573788646034</v>
      </c>
      <c r="I197" s="276">
        <f>IF(I$51=0,0,I$51/NMM!I$10*1000)</f>
        <v>0.41322898408352493</v>
      </c>
      <c r="J197" s="276">
        <f>IF(J$51=0,0,J$51/NMM!J$10*1000)</f>
        <v>0.46101856258411228</v>
      </c>
      <c r="K197" s="276">
        <f>IF(K$51=0,0,K$51/NMM!K$10*1000)</f>
        <v>0.45155528051562566</v>
      </c>
      <c r="L197" s="276">
        <f>IF(L$51=0,0,L$51/NMM!L$10*1000)</f>
        <v>0.47763090647776774</v>
      </c>
      <c r="M197" s="276">
        <f>IF(M$51=0,0,M$51/NMM!M$10*1000)</f>
        <v>0.4220213879744194</v>
      </c>
      <c r="N197" s="276">
        <f>IF(N$51=0,0,N$51/NMM!N$10*1000)</f>
        <v>0.42569602093650555</v>
      </c>
      <c r="O197" s="276">
        <f>IF(O$51=0,0,O$51/NMM!O$10*1000)</f>
        <v>0.45341602475931297</v>
      </c>
      <c r="P197" s="276">
        <f>IF(P$51=0,0,P$51/NMM!P$10*1000)</f>
        <v>0.45142193947615311</v>
      </c>
      <c r="Q197" s="276">
        <f>IF(Q$51=0,0,Q$51/NMM!Q$10*1000)</f>
        <v>0.47922237162234882</v>
      </c>
      <c r="R197" s="276">
        <f>IF(R$51=0,0,R$51/NMM!R$10*1000)</f>
        <v>0.47562281936869644</v>
      </c>
      <c r="S197" s="276">
        <f>IF(S$51=0,0,S$51/NMM!S$10*1000)</f>
        <v>0.53523163709472432</v>
      </c>
      <c r="T197" s="276">
        <f>IF(T$51=0,0,T$51/NMM!T$10*1000)</f>
        <v>0.50274647022757379</v>
      </c>
      <c r="U197" s="276">
        <f>IF(U$51=0,0,U$51/NMM!U$10*1000)</f>
        <v>0.51864984223075772</v>
      </c>
      <c r="V197" s="276">
        <f>IF(V$51=0,0,V$51/NMM!V$10*1000)</f>
        <v>0.47950975154128067</v>
      </c>
      <c r="W197" s="276">
        <f>IF(W$51=0,0,W$51/NMM!W$10*1000)</f>
        <v>0.52120889256957248</v>
      </c>
      <c r="DA197" s="77"/>
    </row>
    <row r="198" spans="1:105" ht="12" customHeight="1" x14ac:dyDescent="0.25">
      <c r="A198" s="202" t="s">
        <v>95</v>
      </c>
      <c r="B198" s="276">
        <f>IF(B$52=0,0,B$52/NMM!B$10*1000)</f>
        <v>0.22156963279611971</v>
      </c>
      <c r="C198" s="276">
        <f>IF(C$52=0,0,C$52/NMM!C$10*1000)</f>
        <v>0.22128008319419709</v>
      </c>
      <c r="D198" s="276">
        <f>IF(D$52=0,0,D$52/NMM!D$10*1000)</f>
        <v>0.21832745537159398</v>
      </c>
      <c r="E198" s="276">
        <f>IF(E$52=0,0,E$52/NMM!E$10*1000)</f>
        <v>0.21953048739949732</v>
      </c>
      <c r="F198" s="276">
        <f>IF(F$52=0,0,F$52/NMM!F$10*1000)</f>
        <v>0.20215764916949963</v>
      </c>
      <c r="G198" s="276">
        <f>IF(G$52=0,0,G$52/NMM!G$10*1000)</f>
        <v>0.2024943851575268</v>
      </c>
      <c r="H198" s="276">
        <f>IF(H$52=0,0,H$52/NMM!H$10*1000)</f>
        <v>0.21089161249615304</v>
      </c>
      <c r="I198" s="276">
        <f>IF(I$52=0,0,I$52/NMM!I$10*1000)</f>
        <v>0.20235749820055901</v>
      </c>
      <c r="J198" s="276">
        <f>IF(J$52=0,0,J$52/NMM!J$10*1000)</f>
        <v>0.20217562367480008</v>
      </c>
      <c r="K198" s="276">
        <f>IF(K$52=0,0,K$52/NMM!K$10*1000)</f>
        <v>0.19725716858092315</v>
      </c>
      <c r="L198" s="276">
        <f>IF(L$52=0,0,L$52/NMM!L$10*1000)</f>
        <v>0.20298083656985591</v>
      </c>
      <c r="M198" s="276">
        <f>IF(M$52=0,0,M$52/NMM!M$10*1000)</f>
        <v>0.20726688843468907</v>
      </c>
      <c r="N198" s="276">
        <f>IF(N$52=0,0,N$52/NMM!N$10*1000)</f>
        <v>0.20552064631400149</v>
      </c>
      <c r="O198" s="276">
        <f>IF(O$52=0,0,O$52/NMM!O$10*1000)</f>
        <v>0.21769638829344065</v>
      </c>
      <c r="P198" s="276">
        <f>IF(P$52=0,0,P$52/NMM!P$10*1000)</f>
        <v>0.2191467521998535</v>
      </c>
      <c r="Q198" s="276">
        <f>IF(Q$52=0,0,Q$52/NMM!Q$10*1000)</f>
        <v>0.22451395653640929</v>
      </c>
      <c r="R198" s="276">
        <f>IF(R$52=0,0,R$52/NMM!R$10*1000)</f>
        <v>0.22599183918102603</v>
      </c>
      <c r="S198" s="276">
        <f>IF(S$52=0,0,S$52/NMM!S$10*1000)</f>
        <v>0.23071684680366045</v>
      </c>
      <c r="T198" s="276">
        <f>IF(T$52=0,0,T$52/NMM!T$10*1000)</f>
        <v>0.23110358501838824</v>
      </c>
      <c r="U198" s="276">
        <f>IF(U$52=0,0,U$52/NMM!U$10*1000)</f>
        <v>0.23340452534798051</v>
      </c>
      <c r="V198" s="276">
        <f>IF(V$52=0,0,V$52/NMM!V$10*1000)</f>
        <v>0.22403345029790717</v>
      </c>
      <c r="W198" s="276">
        <f>IF(W$52=0,0,W$52/NMM!W$10*1000)</f>
        <v>0.24694571086313236</v>
      </c>
      <c r="DA198" s="77"/>
    </row>
    <row r="199" spans="1:105" ht="12" customHeight="1" x14ac:dyDescent="0.25">
      <c r="A199" s="56" t="s">
        <v>96</v>
      </c>
      <c r="B199" s="277">
        <f>IF(B$53=0,0,B$53/NMM!B$10*1000)</f>
        <v>0.31446557459704366</v>
      </c>
      <c r="C199" s="277">
        <f>IF(C$53=0,0,C$53/NMM!C$10*1000)</f>
        <v>0.30194835405396392</v>
      </c>
      <c r="D199" s="277">
        <f>IF(D$53=0,0,D$53/NMM!D$10*1000)</f>
        <v>0.29545313428514741</v>
      </c>
      <c r="E199" s="277">
        <f>IF(E$53=0,0,E$53/NMM!E$10*1000)</f>
        <v>0.30035013247436498</v>
      </c>
      <c r="F199" s="277">
        <f>IF(F$53=0,0,F$53/NMM!F$10*1000)</f>
        <v>0.2816714427262591</v>
      </c>
      <c r="G199" s="277">
        <f>IF(G$53=0,0,G$53/NMM!G$10*1000)</f>
        <v>0.27999699056526711</v>
      </c>
      <c r="H199" s="277">
        <f>IF(H$53=0,0,H$53/NMM!H$10*1000)</f>
        <v>0.29350009670932209</v>
      </c>
      <c r="I199" s="277">
        <f>IF(I$53=0,0,I$53/NMM!I$10*1000)</f>
        <v>0.28670432496267467</v>
      </c>
      <c r="J199" s="277">
        <f>IF(J$53=0,0,J$53/NMM!J$10*1000)</f>
        <v>0.30021809160942003</v>
      </c>
      <c r="K199" s="277">
        <f>IF(K$53=0,0,K$53/NMM!K$10*1000)</f>
        <v>0.29520561773291931</v>
      </c>
      <c r="L199" s="277">
        <f>IF(L$53=0,0,L$53/NMM!L$10*1000)</f>
        <v>0.30676663363567419</v>
      </c>
      <c r="M199" s="277">
        <f>IF(M$53=0,0,M$53/NMM!M$10*1000)</f>
        <v>0.29238260339590921</v>
      </c>
      <c r="N199" s="277">
        <f>IF(N$53=0,0,N$53/NMM!N$10*1000)</f>
        <v>0.29208636015516476</v>
      </c>
      <c r="O199" s="277">
        <f>IF(O$53=0,0,O$53/NMM!O$10*1000)</f>
        <v>0.30629436457281511</v>
      </c>
      <c r="P199" s="277">
        <f>IF(P$53=0,0,P$53/NMM!P$10*1000)</f>
        <v>0.30583779293474872</v>
      </c>
      <c r="Q199" s="277">
        <f>IF(Q$53=0,0,Q$53/NMM!Q$10*1000)</f>
        <v>0.31916960822991408</v>
      </c>
      <c r="R199" s="277">
        <f>IF(R$53=0,0,R$53/NMM!R$10*1000)</f>
        <v>0.31956000285284952</v>
      </c>
      <c r="S199" s="277">
        <f>IF(S$53=0,0,S$53/NMM!S$10*1000)</f>
        <v>0.33934658987792432</v>
      </c>
      <c r="T199" s="277">
        <f>IF(T$53=0,0,T$53/NMM!T$10*1000)</f>
        <v>0.32951300376946646</v>
      </c>
      <c r="U199" s="277">
        <f>IF(U$53=0,0,U$53/NMM!U$10*1000)</f>
        <v>0.33579192477048841</v>
      </c>
      <c r="V199" s="277">
        <f>IF(V$53=0,0,V$53/NMM!V$10*1000)</f>
        <v>0.31665309094884347</v>
      </c>
      <c r="W199" s="277">
        <f>IF(W$53=0,0,W$53/NMM!W$10*1000)</f>
        <v>0.34780508667310372</v>
      </c>
      <c r="DA199" s="78"/>
    </row>
    <row r="200" spans="1:105" ht="12" customHeight="1" x14ac:dyDescent="0.25">
      <c r="A200" s="203" t="s">
        <v>1498</v>
      </c>
      <c r="B200" s="278">
        <f>IF(B$59=0,0,B$59/NMM!B$10*1000)</f>
        <v>1.9395363958949792</v>
      </c>
      <c r="C200" s="278">
        <f>IF(C$59=0,0,C$59/NMM!C$10*1000)</f>
        <v>1.7170697244216628</v>
      </c>
      <c r="D200" s="278">
        <f>IF(D$59=0,0,D$59/NMM!D$10*1000)</f>
        <v>1.648994455154067</v>
      </c>
      <c r="E200" s="278">
        <f>IF(E$59=0,0,E$59/NMM!E$10*1000)</f>
        <v>1.732144227388513</v>
      </c>
      <c r="F200" s="278">
        <f>IF(F$59=0,0,F$59/NMM!F$10*1000)</f>
        <v>1.7118087258063397</v>
      </c>
      <c r="G200" s="278">
        <f>IF(G$59=0,0,G$59/NMM!G$10*1000)</f>
        <v>1.6783834219919129</v>
      </c>
      <c r="H200" s="278">
        <f>IF(H$59=0,0,H$59/NMM!H$10*1000)</f>
        <v>1.7742584327277984</v>
      </c>
      <c r="I200" s="278">
        <f>IF(I$59=0,0,I$59/NMM!I$10*1000)</f>
        <v>1.7621614636719019</v>
      </c>
      <c r="J200" s="278">
        <f>IF(J$59=0,0,J$59/NMM!J$10*1000)</f>
        <v>1.9659539294536263</v>
      </c>
      <c r="K200" s="278">
        <f>IF(K$59=0,0,K$59/NMM!K$10*1000)</f>
        <v>1.9255989891584071</v>
      </c>
      <c r="L200" s="278">
        <f>IF(L$59=0,0,L$59/NMM!L$10*1000)</f>
        <v>2.0367951176524386</v>
      </c>
      <c r="M200" s="278">
        <f>IF(M$59=0,0,M$59/NMM!M$10*1000)</f>
        <v>1.7996555308993878</v>
      </c>
      <c r="N200" s="278">
        <f>IF(N$59=0,0,N$59/NMM!N$10*1000)</f>
        <v>1.8153255270718194</v>
      </c>
      <c r="O200" s="278">
        <f>IF(O$59=0,0,O$59/NMM!O$10*1000)</f>
        <v>1.9335338919030618</v>
      </c>
      <c r="P200" s="278">
        <f>IF(P$59=0,0,P$59/NMM!P$10*1000)</f>
        <v>1.9250303735715668</v>
      </c>
      <c r="Q200" s="278">
        <f>IF(Q$59=0,0,Q$59/NMM!Q$10*1000)</f>
        <v>2.0435817145674084</v>
      </c>
      <c r="R200" s="278">
        <f>IF(R$59=0,0,R$59/NMM!R$10*1000)</f>
        <v>2.028231890348454</v>
      </c>
      <c r="S200" s="278">
        <f>IF(S$59=0,0,S$59/NMM!S$10*1000)</f>
        <v>2.2824259704776848</v>
      </c>
      <c r="T200" s="278">
        <f>IF(T$59=0,0,T$59/NMM!T$10*1000)</f>
        <v>2.1438971852299575</v>
      </c>
      <c r="U200" s="278">
        <f>IF(U$59=0,0,U$59/NMM!U$10*1000)</f>
        <v>2.2117150546579762</v>
      </c>
      <c r="V200" s="278">
        <f>IF(V$59=0,0,V$59/NMM!V$10*1000)</f>
        <v>2.0448072089980522</v>
      </c>
      <c r="W200" s="278">
        <f>IF(W$59=0,0,W$59/NMM!W$10*1000)</f>
        <v>2.2226277932710667</v>
      </c>
      <c r="DA200" s="79"/>
    </row>
    <row r="201" spans="1:105" ht="12" customHeight="1" x14ac:dyDescent="0.25">
      <c r="A201" s="203" t="s">
        <v>1500</v>
      </c>
      <c r="B201" s="278">
        <f>IF(B$60=0,0,B$60/NMM!B$10*1000)</f>
        <v>5.39744757044725</v>
      </c>
      <c r="C201" s="278">
        <f>IF(C$60=0,0,C$60/NMM!C$10*1000)</f>
        <v>5.4643688148562672</v>
      </c>
      <c r="D201" s="278">
        <f>IF(D$60=0,0,D$60/NMM!D$10*1000)</f>
        <v>5.3966996148896813</v>
      </c>
      <c r="E201" s="278">
        <f>IF(E$60=0,0,E$60/NMM!E$10*1000)</f>
        <v>5.396139056592947</v>
      </c>
      <c r="F201" s="278">
        <f>IF(F$60=0,0,F$60/NMM!F$10*1000)</f>
        <v>4.8836082757896886</v>
      </c>
      <c r="G201" s="278">
        <f>IF(G$60=0,0,G$60/NMM!G$10*1000)</f>
        <v>4.8870649290511263</v>
      </c>
      <c r="H201" s="278">
        <f>IF(H$60=0,0,H$60/NMM!H$10*1000)</f>
        <v>5.0832037256748368</v>
      </c>
      <c r="I201" s="278">
        <f>IF(I$60=0,0,I$60/NMM!I$10*1000)</f>
        <v>4.8619064232232727</v>
      </c>
      <c r="J201" s="278">
        <f>IF(J$60=0,0,J$60/NMM!J$10*1000)</f>
        <v>4.753367739800332</v>
      </c>
      <c r="K201" s="278">
        <f>IF(K$60=0,0,K$60/NMM!K$10*1000)</f>
        <v>4.6394593879958688</v>
      </c>
      <c r="L201" s="278">
        <f>IF(L$60=0,0,L$60/NMM!L$10*1000)</f>
        <v>4.7449417306015818</v>
      </c>
      <c r="M201" s="278">
        <f>IF(M$60=0,0,M$60/NMM!M$10*1000)</f>
        <v>4.9973106683201172</v>
      </c>
      <c r="N201" s="278">
        <f>IF(N$60=0,0,N$60/NMM!N$10*1000)</f>
        <v>4.8943200552279755</v>
      </c>
      <c r="O201" s="278">
        <f>IF(O$60=0,0,O$60/NMM!O$10*1000)</f>
        <v>5.1578107152760957</v>
      </c>
      <c r="P201" s="278">
        <f>IF(P$60=0,0,P$60/NMM!P$10*1000)</f>
        <v>5.2118412061417567</v>
      </c>
      <c r="Q201" s="278">
        <f>IF(Q$60=0,0,Q$60/NMM!Q$10*1000)</f>
        <v>5.339420489474425</v>
      </c>
      <c r="R201" s="278">
        <f>IF(R$60=0,0,R$60/NMM!R$10*1000)</f>
        <v>5.4023570741161731</v>
      </c>
      <c r="S201" s="278">
        <f>IF(S$60=0,0,S$60/NMM!S$10*1000)</f>
        <v>5.4489816924536987</v>
      </c>
      <c r="T201" s="278">
        <f>IF(T$60=0,0,T$60/NMM!T$10*1000)</f>
        <v>5.5680714282925106</v>
      </c>
      <c r="U201" s="278">
        <f>IF(U$60=0,0,U$60/NMM!U$10*1000)</f>
        <v>5.5508163850175869</v>
      </c>
      <c r="V201" s="278">
        <f>IF(V$60=0,0,V$60/NMM!V$10*1000)</f>
        <v>5.4119037584671021</v>
      </c>
      <c r="W201" s="278">
        <f>IF(W$60=0,0,W$60/NMM!W$10*1000)</f>
        <v>5.9828392637158458</v>
      </c>
      <c r="DA201" s="79"/>
    </row>
    <row r="202" spans="1:105" ht="12" customHeight="1" x14ac:dyDescent="0.25">
      <c r="A202" s="203" t="s">
        <v>1522</v>
      </c>
      <c r="B202" s="278">
        <f>IF(B$79=0,0,B$79/NMM!B$10*1000)</f>
        <v>24.073351060059096</v>
      </c>
      <c r="C202" s="278">
        <f>IF(C$79=0,0,C$79/NMM!C$10*1000)</f>
        <v>24.456117559211009</v>
      </c>
      <c r="D202" s="278">
        <f>IF(D$79=0,0,D$79/NMM!D$10*1000)</f>
        <v>24.230419870417478</v>
      </c>
      <c r="E202" s="278">
        <f>IF(E$79=0,0,E$79/NMM!E$10*1000)</f>
        <v>24.233708279574923</v>
      </c>
      <c r="F202" s="278">
        <f>IF(F$79=0,0,F$79/NMM!F$10*1000)</f>
        <v>22.169889758981284</v>
      </c>
      <c r="G202" s="278">
        <f>IF(G$79=0,0,G$79/NMM!G$10*1000)</f>
        <v>22.301745082003073</v>
      </c>
      <c r="H202" s="278">
        <f>IF(H$79=0,0,H$79/NMM!H$10*1000)</f>
        <v>23.173006076069683</v>
      </c>
      <c r="I202" s="278">
        <f>IF(I$79=0,0,I$79/NMM!I$10*1000)</f>
        <v>22.1139614813519</v>
      </c>
      <c r="J202" s="278">
        <f>IF(J$79=0,0,J$79/NMM!J$10*1000)</f>
        <v>21.759742813472418</v>
      </c>
      <c r="K202" s="278">
        <f>IF(K$79=0,0,K$79/NMM!K$10*1000)</f>
        <v>21.207735347858776</v>
      </c>
      <c r="L202" s="278">
        <f>IF(L$79=0,0,L$79/NMM!L$10*1000)</f>
        <v>21.735461190916524</v>
      </c>
      <c r="M202" s="278">
        <f>IF(M$79=0,0,M$79/NMM!M$10*1000)</f>
        <v>22.672699233794134</v>
      </c>
      <c r="N202" s="278">
        <f>IF(N$79=0,0,N$79/NMM!N$10*1000)</f>
        <v>22.468324240852088</v>
      </c>
      <c r="O202" s="278">
        <f>IF(O$79=0,0,O$79/NMM!O$10*1000)</f>
        <v>23.825871823268113</v>
      </c>
      <c r="P202" s="278">
        <f>IF(P$79=0,0,P$79/NMM!P$10*1000)</f>
        <v>24.026191964963186</v>
      </c>
      <c r="Q202" s="278">
        <f>IF(Q$79=0,0,Q$79/NMM!Q$10*1000)</f>
        <v>24.457675001150871</v>
      </c>
      <c r="R202" s="278">
        <f>IF(R$79=0,0,R$79/NMM!R$10*1000)</f>
        <v>24.649245235038933</v>
      </c>
      <c r="S202" s="278">
        <f>IF(S$79=0,0,S$79/NMM!S$10*1000)</f>
        <v>24.757240443852268</v>
      </c>
      <c r="T202" s="278">
        <f>IF(T$79=0,0,T$79/NMM!T$10*1000)</f>
        <v>24.98588463293639</v>
      </c>
      <c r="U202" s="278">
        <f>IF(U$79=0,0,U$79/NMM!U$10*1000)</f>
        <v>25.203555000418401</v>
      </c>
      <c r="V202" s="278">
        <f>IF(V$79=0,0,V$79/NMM!V$10*1000)</f>
        <v>24.266826939068576</v>
      </c>
      <c r="W202" s="278">
        <f>IF(W$79=0,0,W$79/NMM!W$10*1000)</f>
        <v>26.793702151958172</v>
      </c>
      <c r="DA202" s="79"/>
    </row>
    <row r="203" spans="1:105" ht="12" customHeight="1" x14ac:dyDescent="0.25">
      <c r="A203" s="41" t="s">
        <v>1534</v>
      </c>
      <c r="B203" s="279">
        <f>IF(B$89=0,0,B$89/NMM!B$10*1000)</f>
        <v>4.4201969515205377</v>
      </c>
      <c r="C203" s="279">
        <f>IF(C$89=0,0,C$89/NMM!C$10*1000)</f>
        <v>4.2098327584813697</v>
      </c>
      <c r="D203" s="279">
        <f>IF(D$89=0,0,D$89/NMM!D$10*1000)</f>
        <v>4.1060061557633833</v>
      </c>
      <c r="E203" s="279">
        <f>IF(E$89=0,0,E$89/NMM!E$10*1000)</f>
        <v>4.1944547970934307</v>
      </c>
      <c r="F203" s="279">
        <f>IF(F$89=0,0,F$89/NMM!F$10*1000)</f>
        <v>3.9448671436122429</v>
      </c>
      <c r="G203" s="279">
        <f>IF(G$89=0,0,G$89/NMM!G$10*1000)</f>
        <v>3.908116690391009</v>
      </c>
      <c r="H203" s="279">
        <f>IF(H$89=0,0,H$89/NMM!H$10*1000)</f>
        <v>4.0959459637670967</v>
      </c>
      <c r="I203" s="279">
        <f>IF(I$89=0,0,I$89/NMM!I$10*1000)</f>
        <v>3.9883157951980741</v>
      </c>
      <c r="J203" s="279">
        <f>IF(J$89=0,0,J$89/NMM!J$10*1000)</f>
        <v>4.1559345222381934</v>
      </c>
      <c r="K203" s="279">
        <f>IF(K$89=0,0,K$89/NMM!K$10*1000)</f>
        <v>4.064229552337375</v>
      </c>
      <c r="L203" s="279">
        <f>IF(L$89=0,0,L$89/NMM!L$10*1000)</f>
        <v>4.2276485954918224</v>
      </c>
      <c r="M203" s="279">
        <f>IF(M$89=0,0,M$89/NMM!M$10*1000)</f>
        <v>4.0531631592989914</v>
      </c>
      <c r="N203" s="279">
        <f>IF(N$89=0,0,N$89/NMM!N$10*1000)</f>
        <v>4.0530286248687064</v>
      </c>
      <c r="O203" s="279">
        <f>IF(O$89=0,0,O$89/NMM!O$10*1000)</f>
        <v>4.2830952315908295</v>
      </c>
      <c r="P203" s="279">
        <f>IF(P$89=0,0,P$89/NMM!P$10*1000)</f>
        <v>4.2792760978477489</v>
      </c>
      <c r="Q203" s="279">
        <f>IF(Q$89=0,0,Q$89/NMM!Q$10*1000)</f>
        <v>4.4471079958418223</v>
      </c>
      <c r="R203" s="279">
        <f>IF(R$89=0,0,R$89/NMM!R$10*1000)</f>
        <v>4.4552831457961091</v>
      </c>
      <c r="S203" s="279">
        <f>IF(S$89=0,0,S$89/NMM!S$10*1000)</f>
        <v>4.7475708352762611</v>
      </c>
      <c r="T203" s="279">
        <f>IF(T$89=0,0,T$89/NMM!T$10*1000)</f>
        <v>4.6445675237104727</v>
      </c>
      <c r="U203" s="279">
        <f>IF(U$89=0,0,U$89/NMM!U$10*1000)</f>
        <v>4.7342312181714146</v>
      </c>
      <c r="V203" s="279">
        <f>IF(V$89=0,0,V$89/NMM!V$10*1000)</f>
        <v>4.4871043528507144</v>
      </c>
      <c r="W203" s="279">
        <f>IF(W$89=0,0,W$89/NMM!W$10*1000)</f>
        <v>4.9233672722621726</v>
      </c>
      <c r="DA203" s="82"/>
    </row>
    <row r="204" spans="1:105" ht="12" customHeight="1" x14ac:dyDescent="0.25">
      <c r="A204" s="201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01"/>
      <c r="P204" s="201"/>
      <c r="Q204" s="201"/>
      <c r="R204" s="201"/>
      <c r="S204" s="201"/>
      <c r="T204" s="201"/>
      <c r="U204" s="201"/>
      <c r="V204" s="201"/>
      <c r="W204" s="201"/>
      <c r="DA204" s="173"/>
    </row>
    <row r="205" spans="1:105" ht="12" customHeight="1" x14ac:dyDescent="0.25">
      <c r="A205" s="35" t="s">
        <v>51</v>
      </c>
      <c r="B205" s="322">
        <f t="shared" ref="B205:W205" si="51">SUM(B206:B211,B212:B213,B214)</f>
        <v>174.21178292664894</v>
      </c>
      <c r="C205" s="322">
        <f t="shared" si="51"/>
        <v>182.14929142656732</v>
      </c>
      <c r="D205" s="322">
        <f t="shared" si="51"/>
        <v>180.95050059677382</v>
      </c>
      <c r="E205" s="322">
        <f t="shared" si="51"/>
        <v>180.61897300173595</v>
      </c>
      <c r="F205" s="322">
        <f t="shared" si="51"/>
        <v>169.58061224261715</v>
      </c>
      <c r="G205" s="322">
        <f t="shared" si="51"/>
        <v>169.51993014734026</v>
      </c>
      <c r="H205" s="322">
        <f t="shared" si="51"/>
        <v>177.03766522483537</v>
      </c>
      <c r="I205" s="322">
        <f t="shared" si="51"/>
        <v>171.36939722369283</v>
      </c>
      <c r="J205" s="322">
        <f t="shared" si="51"/>
        <v>174.25639189455597</v>
      </c>
      <c r="K205" s="322">
        <f t="shared" si="51"/>
        <v>170.01714572443936</v>
      </c>
      <c r="L205" s="322">
        <f t="shared" si="51"/>
        <v>174.95040975511199</v>
      </c>
      <c r="M205" s="322">
        <f t="shared" si="51"/>
        <v>168.82761931955238</v>
      </c>
      <c r="N205" s="322">
        <f t="shared" si="51"/>
        <v>163.98855327474141</v>
      </c>
      <c r="O205" s="322">
        <f t="shared" si="51"/>
        <v>163.80015129557691</v>
      </c>
      <c r="P205" s="322">
        <f t="shared" si="51"/>
        <v>161.12251908273936</v>
      </c>
      <c r="Q205" s="322">
        <f t="shared" si="51"/>
        <v>152.64432519071559</v>
      </c>
      <c r="R205" s="322">
        <f t="shared" si="51"/>
        <v>149.98469395359655</v>
      </c>
      <c r="S205" s="322">
        <f t="shared" si="51"/>
        <v>143.69528224780044</v>
      </c>
      <c r="T205" s="322">
        <f t="shared" si="51"/>
        <v>137.2912159664144</v>
      </c>
      <c r="U205" s="322">
        <f t="shared" si="51"/>
        <v>129.63280581530128</v>
      </c>
      <c r="V205" s="322">
        <f t="shared" si="51"/>
        <v>130.31521737209815</v>
      </c>
      <c r="W205" s="322">
        <f t="shared" si="51"/>
        <v>133.17817839154523</v>
      </c>
      <c r="DA205" s="95"/>
    </row>
    <row r="206" spans="1:105" ht="12" customHeight="1" x14ac:dyDescent="0.25">
      <c r="A206" s="55" t="s">
        <v>92</v>
      </c>
      <c r="B206" s="275">
        <f>IF(B$100=0,0,B$100/NMM!B$11*1000)</f>
        <v>1.4790767200500166</v>
      </c>
      <c r="C206" s="275">
        <f>IF(C$100=0,0,C$100/NMM!C$11*1000)</f>
        <v>1.5464670184568634</v>
      </c>
      <c r="D206" s="275">
        <f>IF(D$100=0,0,D$100/NMM!D$11*1000)</f>
        <v>1.5362891557499925</v>
      </c>
      <c r="E206" s="275">
        <f>IF(E$100=0,0,E$100/NMM!E$11*1000)</f>
        <v>1.533474450914075</v>
      </c>
      <c r="F206" s="275">
        <f>IF(F$100=0,0,F$100/NMM!F$11*1000)</f>
        <v>1.4397575842816464</v>
      </c>
      <c r="G206" s="275">
        <f>IF(G$100=0,0,G$100/NMM!G$11*1000)</f>
        <v>1.439242386785047</v>
      </c>
      <c r="H206" s="275">
        <f>IF(H$100=0,0,H$100/NMM!H$11*1000)</f>
        <v>1.5030687638177747</v>
      </c>
      <c r="I206" s="275">
        <f>IF(I$100=0,0,I$100/NMM!I$11*1000)</f>
        <v>1.4549445606056925</v>
      </c>
      <c r="J206" s="275">
        <f>IF(J$100=0,0,J$100/NMM!J$11*1000)</f>
        <v>1.4794554549715018</v>
      </c>
      <c r="K206" s="275">
        <f>IF(K$100=0,0,K$100/NMM!K$11*1000)</f>
        <v>1.4434638003575366</v>
      </c>
      <c r="L206" s="275">
        <f>IF(L$100=0,0,L$100/NMM!L$11*1000)</f>
        <v>1.4853477410362059</v>
      </c>
      <c r="M206" s="275">
        <f>IF(M$100=0,0,M$100/NMM!M$11*1000)</f>
        <v>1.43336459361154</v>
      </c>
      <c r="N206" s="275">
        <f>IF(N$100=0,0,N$100/NMM!N$11*1000)</f>
        <v>1.3922804039348857</v>
      </c>
      <c r="O206" s="275">
        <f>IF(O$100=0,0,O$100/NMM!O$11*1000)</f>
        <v>1.3906808509269477</v>
      </c>
      <c r="P206" s="275">
        <f>IF(P$100=0,0,P$100/NMM!P$11*1000)</f>
        <v>1.3679474662825255</v>
      </c>
      <c r="Q206" s="275">
        <f>IF(Q$100=0,0,Q$100/NMM!Q$11*1000)</f>
        <v>1.2959666909119802</v>
      </c>
      <c r="R206" s="275">
        <f>IF(R$100=0,0,R$100/NMM!R$11*1000)</f>
        <v>1.2733861364817904</v>
      </c>
      <c r="S206" s="275">
        <f>IF(S$100=0,0,S$100/NMM!S$11*1000)</f>
        <v>1.2199883566039391</v>
      </c>
      <c r="T206" s="275">
        <f>IF(T$100=0,0,T$100/NMM!T$11*1000)</f>
        <v>1.1656171470834247</v>
      </c>
      <c r="U206" s="275">
        <f>IF(U$100=0,0,U$100/NMM!U$11*1000)</f>
        <v>1.1005964235892132</v>
      </c>
      <c r="V206" s="275">
        <f>IF(V$100=0,0,V$100/NMM!V$11*1000)</f>
        <v>1.1063901708902206</v>
      </c>
      <c r="W206" s="275">
        <f>IF(W$100=0,0,W$100/NMM!W$11*1000)</f>
        <v>1.1306970169780177</v>
      </c>
      <c r="DA206" s="76"/>
    </row>
    <row r="207" spans="1:105" ht="12" customHeight="1" x14ac:dyDescent="0.25">
      <c r="A207" s="202" t="s">
        <v>93</v>
      </c>
      <c r="B207" s="276">
        <f>IF(B$101=0,0,B$101/NMM!B$11*1000)</f>
        <v>1.6583251699381556</v>
      </c>
      <c r="C207" s="276">
        <f>IF(C$101=0,0,C$101/NMM!C$11*1000)</f>
        <v>1.7338824595248223</v>
      </c>
      <c r="D207" s="276">
        <f>IF(D$101=0,0,D$101/NMM!D$11*1000)</f>
        <v>1.7224711475393235</v>
      </c>
      <c r="E207" s="276">
        <f>IF(E$101=0,0,E$101/NMM!E$11*1000)</f>
        <v>1.7193153302567754</v>
      </c>
      <c r="F207" s="276">
        <f>IF(F$101=0,0,F$101/NMM!F$11*1000)</f>
        <v>1.6142409709097918</v>
      </c>
      <c r="G207" s="276">
        <f>IF(G$101=0,0,G$101/NMM!G$11*1000)</f>
        <v>1.6136633369273765</v>
      </c>
      <c r="H207" s="276">
        <f>IF(H$101=0,0,H$101/NMM!H$11*1000)</f>
        <v>1.6852247955755497</v>
      </c>
      <c r="I207" s="276">
        <f>IF(I$101=0,0,I$101/NMM!I$11*1000)</f>
        <v>1.6312684480866138</v>
      </c>
      <c r="J207" s="276">
        <f>IF(J$101=0,0,J$101/NMM!J$11*1000)</f>
        <v>1.6587498035251216</v>
      </c>
      <c r="K207" s="276">
        <f>IF(K$101=0,0,K$101/NMM!K$11*1000)</f>
        <v>1.6183963411624385</v>
      </c>
      <c r="L207" s="276">
        <f>IF(L$101=0,0,L$101/NMM!L$11*1000)</f>
        <v>1.6653561723206796</v>
      </c>
      <c r="M207" s="276">
        <f>IF(M$101=0,0,M$101/NMM!M$11*1000)</f>
        <v>1.6070732174080951</v>
      </c>
      <c r="N207" s="276">
        <f>IF(N$101=0,0,N$101/NMM!N$11*1000)</f>
        <v>1.5610100586119739</v>
      </c>
      <c r="O207" s="276">
        <f>IF(O$101=0,0,O$101/NMM!O$11*1000)</f>
        <v>1.5592166567026908</v>
      </c>
      <c r="P207" s="276">
        <f>IF(P$101=0,0,P$101/NMM!P$11*1000)</f>
        <v>1.5337282263578094</v>
      </c>
      <c r="Q207" s="276">
        <f>IF(Q$101=0,0,Q$101/NMM!Q$11*1000)</f>
        <v>1.4530241425665349</v>
      </c>
      <c r="R207" s="276">
        <f>IF(R$101=0,0,R$101/NMM!R$11*1000)</f>
        <v>1.4277070638409119</v>
      </c>
      <c r="S207" s="276">
        <f>IF(S$101=0,0,S$101/NMM!S$11*1000)</f>
        <v>1.3678380379885788</v>
      </c>
      <c r="T207" s="276">
        <f>IF(T$101=0,0,T$101/NMM!T$11*1000)</f>
        <v>1.3068776131197459</v>
      </c>
      <c r="U207" s="276">
        <f>IF(U$101=0,0,U$101/NMM!U$11*1000)</f>
        <v>1.2339770658551013</v>
      </c>
      <c r="V207" s="276">
        <f>IF(V$101=0,0,V$101/NMM!V$11*1000)</f>
        <v>1.2404729540313404</v>
      </c>
      <c r="W207" s="276">
        <f>IF(W$101=0,0,W$101/NMM!W$11*1000)</f>
        <v>1.2677255326993648</v>
      </c>
      <c r="DA207" s="77"/>
    </row>
    <row r="208" spans="1:105" ht="12" customHeight="1" x14ac:dyDescent="0.25">
      <c r="A208" s="202" t="s">
        <v>94</v>
      </c>
      <c r="B208" s="276">
        <f>IF(B$102=0,0,B$102/NMM!B$11*1000)</f>
        <v>3.4799755365832397</v>
      </c>
      <c r="C208" s="276">
        <f>IF(C$102=0,0,C$102/NMM!C$11*1000)</f>
        <v>3.31816153748274</v>
      </c>
      <c r="D208" s="276">
        <f>IF(D$102=0,0,D$102/NMM!D$11*1000)</f>
        <v>3.2332456884368175</v>
      </c>
      <c r="E208" s="276">
        <f>IF(E$102=0,0,E$102/NMM!E$11*1000)</f>
        <v>3.341754755749224</v>
      </c>
      <c r="F208" s="276">
        <f>IF(F$102=0,0,F$102/NMM!F$11*1000)</f>
        <v>3.3397918178926518</v>
      </c>
      <c r="G208" s="276">
        <f>IF(G$102=0,0,G$102/NMM!G$11*1000)</f>
        <v>3.2949639188820283</v>
      </c>
      <c r="H208" s="276">
        <f>IF(H$102=0,0,H$102/NMM!H$11*1000)</f>
        <v>3.4788173843939294</v>
      </c>
      <c r="I208" s="276">
        <f>IF(I$102=0,0,I$102/NMM!I$11*1000)</f>
        <v>3.4531518330181781</v>
      </c>
      <c r="J208" s="276">
        <f>IF(J$102=0,0,J$102/NMM!J$11*1000)</f>
        <v>3.833766726328816</v>
      </c>
      <c r="K208" s="276">
        <f>IF(K$102=0,0,K$102/NMM!K$11*1000)</f>
        <v>3.7479813702502343</v>
      </c>
      <c r="L208" s="276">
        <f>IF(L$102=0,0,L$102/NMM!L$11*1000)</f>
        <v>3.941790841775302</v>
      </c>
      <c r="M208" s="276">
        <f>IF(M$102=0,0,M$102/NMM!M$11*1000)</f>
        <v>3.4232813413281176</v>
      </c>
      <c r="N208" s="276">
        <f>IF(N$102=0,0,N$102/NMM!N$11*1000)</f>
        <v>3.362388701911724</v>
      </c>
      <c r="O208" s="276">
        <f>IF(O$102=0,0,O$102/NMM!O$11*1000)</f>
        <v>3.3927997977805773</v>
      </c>
      <c r="P208" s="276">
        <f>IF(P$102=0,0,P$102/NMM!P$11*1000)</f>
        <v>3.3223456334566235</v>
      </c>
      <c r="Q208" s="276">
        <f>IF(Q$102=0,0,Q$102/NMM!Q$11*1000)</f>
        <v>3.2347439943001404</v>
      </c>
      <c r="R208" s="276">
        <f>IF(R$102=0,0,R$102/NMM!R$11*1000)</f>
        <v>3.1402585013931112</v>
      </c>
      <c r="S208" s="276">
        <f>IF(S$102=0,0,S$102/NMM!S$11*1000)</f>
        <v>3.2290209198862736</v>
      </c>
      <c r="T208" s="276">
        <f>IF(T$102=0,0,T$102/NMM!T$11*1000)</f>
        <v>2.9265299898595778</v>
      </c>
      <c r="U208" s="276">
        <f>IF(U$102=0,0,U$102/NMM!U$11*1000)</f>
        <v>2.8065861691572778</v>
      </c>
      <c r="V208" s="276">
        <f>IF(V$102=0,0,V$102/NMM!V$11*1000)</f>
        <v>2.7323972754783199</v>
      </c>
      <c r="W208" s="276">
        <f>IF(W$102=0,0,W$102/NMM!W$11*1000)</f>
        <v>2.7588932080961301</v>
      </c>
      <c r="DA208" s="77"/>
    </row>
    <row r="209" spans="1:105" ht="12" customHeight="1" x14ac:dyDescent="0.25">
      <c r="A209" s="202" t="s">
        <v>95</v>
      </c>
      <c r="B209" s="276">
        <f>IF(B$103=0,0,B$103/NMM!B$11*1000)</f>
        <v>1.3275267008623901</v>
      </c>
      <c r="C209" s="276">
        <f>IF(C$103=0,0,C$103/NMM!C$11*1000)</f>
        <v>1.3880120153166309</v>
      </c>
      <c r="D209" s="276">
        <f>IF(D$103=0,0,D$103/NMM!D$11*1000)</f>
        <v>1.3788770026983368</v>
      </c>
      <c r="E209" s="276">
        <f>IF(E$103=0,0,E$103/NMM!E$11*1000)</f>
        <v>1.3763506997864763</v>
      </c>
      <c r="F209" s="276">
        <f>IF(F$103=0,0,F$103/NMM!F$11*1000)</f>
        <v>1.2922363052529051</v>
      </c>
      <c r="G209" s="276">
        <f>IF(G$103=0,0,G$103/NMM!G$11*1000)</f>
        <v>1.2917738962218641</v>
      </c>
      <c r="H209" s="276">
        <f>IF(H$103=0,0,H$103/NMM!H$11*1000)</f>
        <v>1.3490604578867595</v>
      </c>
      <c r="I209" s="276">
        <f>IF(I$103=0,0,I$103/NMM!I$11*1000)</f>
        <v>1.3058671847754046</v>
      </c>
      <c r="J209" s="276">
        <f>IF(J$103=0,0,J$103/NMM!J$11*1000)</f>
        <v>1.3278666296260602</v>
      </c>
      <c r="K209" s="276">
        <f>IF(K$103=0,0,K$103/NMM!K$11*1000)</f>
        <v>1.2955627728615244</v>
      </c>
      <c r="L209" s="276">
        <f>IF(L$103=0,0,L$103/NMM!L$11*1000)</f>
        <v>1.3331551768487833</v>
      </c>
      <c r="M209" s="276">
        <f>IF(M$103=0,0,M$103/NMM!M$11*1000)</f>
        <v>1.286498356911292</v>
      </c>
      <c r="N209" s="276">
        <f>IF(N$103=0,0,N$103/NMM!N$11*1000)</f>
        <v>1.2496237593737076</v>
      </c>
      <c r="O209" s="276">
        <f>IF(O$103=0,0,O$103/NMM!O$11*1000)</f>
        <v>1.2481881006964415</v>
      </c>
      <c r="P209" s="276">
        <f>IF(P$103=0,0,P$103/NMM!P$11*1000)</f>
        <v>1.2277840373322197</v>
      </c>
      <c r="Q209" s="276">
        <f>IF(Q$103=0,0,Q$103/NMM!Q$11*1000)</f>
        <v>1.1631785980349632</v>
      </c>
      <c r="R209" s="276">
        <f>IF(R$103=0,0,R$103/NMM!R$11*1000)</f>
        <v>1.1429117055066706</v>
      </c>
      <c r="S209" s="276">
        <f>IF(S$103=0,0,S$103/NMM!S$11*1000)</f>
        <v>1.0949852000092246</v>
      </c>
      <c r="T209" s="276">
        <f>IF(T$103=0,0,T$103/NMM!T$11*1000)</f>
        <v>1.0461850049833545</v>
      </c>
      <c r="U209" s="276">
        <f>IF(U$103=0,0,U$103/NMM!U$11*1000)</f>
        <v>0.98782647267879742</v>
      </c>
      <c r="V209" s="276">
        <f>IF(V$103=0,0,V$103/NMM!V$11*1000)</f>
        <v>0.99302657767394464</v>
      </c>
      <c r="W209" s="276">
        <f>IF(W$103=0,0,W$103/NMM!W$11*1000)</f>
        <v>1.0148428815599333</v>
      </c>
      <c r="DA209" s="77"/>
    </row>
    <row r="210" spans="1:105" ht="12" customHeight="1" x14ac:dyDescent="0.25">
      <c r="A210" s="56" t="s">
        <v>96</v>
      </c>
      <c r="B210" s="277">
        <f>IF(B$104=0,0,B$104/NMM!B$11*1000)</f>
        <v>1.4127249526095891</v>
      </c>
      <c r="C210" s="277">
        <f>IF(C$104=0,0,C$104/NMM!C$11*1000)</f>
        <v>1.4609942627238512</v>
      </c>
      <c r="D210" s="277">
        <f>IF(D$104=0,0,D$104/NMM!D$11*1000)</f>
        <v>1.4504887444126575</v>
      </c>
      <c r="E210" s="277">
        <f>IF(E$104=0,0,E$104/NMM!E$11*1000)</f>
        <v>1.4508569737696733</v>
      </c>
      <c r="F210" s="277">
        <f>IF(F$104=0,0,F$104/NMM!F$11*1000)</f>
        <v>1.3759835078501494</v>
      </c>
      <c r="G210" s="277">
        <f>IF(G$104=0,0,G$104/NMM!G$11*1000)</f>
        <v>1.376318968482892</v>
      </c>
      <c r="H210" s="277">
        <f>IF(H$104=0,0,H$104/NMM!H$11*1000)</f>
        <v>1.4408847738613799</v>
      </c>
      <c r="I210" s="277">
        <f>IF(I$104=0,0,I$104/NMM!I$11*1000)</f>
        <v>1.4067290921340263</v>
      </c>
      <c r="J210" s="277">
        <f>IF(J$104=0,0,J$104/NMM!J$11*1000)</f>
        <v>1.4658700014316806</v>
      </c>
      <c r="K210" s="277">
        <f>IF(K$104=0,0,K$104/NMM!K$11*1000)</f>
        <v>1.4386741550021798</v>
      </c>
      <c r="L210" s="277">
        <f>IF(L$104=0,0,L$104/NMM!L$11*1000)</f>
        <v>1.4864852397632322</v>
      </c>
      <c r="M210" s="277">
        <f>IF(M$104=0,0,M$104/NMM!M$11*1000)</f>
        <v>1.3925506041587996</v>
      </c>
      <c r="N210" s="277">
        <f>IF(N$104=0,0,N$104/NMM!N$11*1000)</f>
        <v>1.3545995578608276</v>
      </c>
      <c r="O210" s="277">
        <f>IF(O$104=0,0,O$104/NMM!O$11*1000)</f>
        <v>1.3457106850519847</v>
      </c>
      <c r="P210" s="277">
        <f>IF(P$104=0,0,P$104/NMM!P$11*1000)</f>
        <v>1.3216139857243161</v>
      </c>
      <c r="Q210" s="277">
        <f>IF(Q$104=0,0,Q$104/NMM!Q$11*1000)</f>
        <v>1.2649567808565143</v>
      </c>
      <c r="R210" s="277">
        <f>IF(R$104=0,0,R$104/NMM!R$11*1000)</f>
        <v>1.2388150111434624</v>
      </c>
      <c r="S210" s="277">
        <f>IF(S$104=0,0,S$104/NMM!S$11*1000)</f>
        <v>1.2020537772330684</v>
      </c>
      <c r="T210" s="277">
        <f>IF(T$104=0,0,T$104/NMM!T$11*1000)</f>
        <v>1.1262319216662868</v>
      </c>
      <c r="U210" s="277">
        <f>IF(U$104=0,0,U$104/NMM!U$11*1000)</f>
        <v>1.0669048864974349</v>
      </c>
      <c r="V210" s="277">
        <f>IF(V$104=0,0,V$104/NMM!V$11*1000)</f>
        <v>1.0594524203523552</v>
      </c>
      <c r="W210" s="277">
        <f>IF(W$104=0,0,W$104/NMM!W$11*1000)</f>
        <v>1.0809617542079113</v>
      </c>
      <c r="DA210" s="78"/>
    </row>
    <row r="211" spans="1:105" ht="12" customHeight="1" x14ac:dyDescent="0.25">
      <c r="A211" s="203" t="s">
        <v>1555</v>
      </c>
      <c r="B211" s="278">
        <f>IF(B$110=0,0,B$110/NMM!B$11*1000)</f>
        <v>124.60315676373925</v>
      </c>
      <c r="C211" s="278">
        <f>IF(C$110=0,0,C$110/NMM!C$11*1000)</f>
        <v>133.12521584570771</v>
      </c>
      <c r="D211" s="278">
        <f>IF(D$110=0,0,D$110/NMM!D$11*1000)</f>
        <v>132.80708864593893</v>
      </c>
      <c r="E211" s="278">
        <f>IF(E$110=0,0,E$110/NMM!E$11*1000)</f>
        <v>131.5501339636937</v>
      </c>
      <c r="F211" s="278">
        <f>IF(F$110=0,0,F$110/NMM!F$11*1000)</f>
        <v>121.71113285228452</v>
      </c>
      <c r="G211" s="278">
        <f>IF(G$110=0,0,G$110/NMM!G$11*1000)</f>
        <v>122.05224584285898</v>
      </c>
      <c r="H211" s="278">
        <f>IF(H$110=0,0,H$110/NMM!H$11*1000)</f>
        <v>127.12836792889007</v>
      </c>
      <c r="I211" s="278">
        <f>IF(I$110=0,0,I$110/NMM!I$11*1000)</f>
        <v>122.28982984515027</v>
      </c>
      <c r="J211" s="278">
        <f>IF(J$110=0,0,J$110/NMM!J$11*1000)</f>
        <v>121.46901589246438</v>
      </c>
      <c r="K211" s="278">
        <f>IF(K$110=0,0,K$110/NMM!K$11*1000)</f>
        <v>118.44006538563876</v>
      </c>
      <c r="L211" s="278">
        <f>IF(L$110=0,0,L$110/NMM!L$11*1000)</f>
        <v>121.11980702238124</v>
      </c>
      <c r="M211" s="278">
        <f>IF(M$110=0,0,M$110/NMM!M$11*1000)</f>
        <v>120.28126734362729</v>
      </c>
      <c r="N211" s="278">
        <f>IF(N$110=0,0,N$110/NMM!N$11*1000)</f>
        <v>116.5030086337091</v>
      </c>
      <c r="O211" s="278">
        <f>IF(O$110=0,0,O$110/NMM!O$11*1000)</f>
        <v>116.07316897931086</v>
      </c>
      <c r="P211" s="278">
        <f>IF(P$110=0,0,P$110/NMM!P$11*1000)</f>
        <v>114.31009744562614</v>
      </c>
      <c r="Q211" s="278">
        <f>IF(Q$110=0,0,Q$110/NMM!Q$11*1000)</f>
        <v>107.51281608669025</v>
      </c>
      <c r="R211" s="278">
        <f>IF(R$110=0,0,R$110/NMM!R$11*1000)</f>
        <v>105.98009819119062</v>
      </c>
      <c r="S211" s="278">
        <f>IF(S$110=0,0,S$110/NMM!S$11*1000)</f>
        <v>99.574649151657113</v>
      </c>
      <c r="T211" s="278">
        <f>IF(T$110=0,0,T$110/NMM!T$11*1000)</f>
        <v>96.558281448692242</v>
      </c>
      <c r="U211" s="278">
        <f>IF(U$110=0,0,U$110/NMM!U$11*1000)</f>
        <v>90.786288377193827</v>
      </c>
      <c r="V211" s="278">
        <f>IF(V$110=0,0,V$110/NMM!V$11*1000)</f>
        <v>92.062120579053612</v>
      </c>
      <c r="W211" s="278">
        <f>IF(W$110=0,0,W$110/NMM!W$11*1000)</f>
        <v>94.382527431612445</v>
      </c>
      <c r="DA211" s="79"/>
    </row>
    <row r="212" spans="1:105" ht="12" customHeight="1" x14ac:dyDescent="0.25">
      <c r="A212" s="203" t="s">
        <v>1565</v>
      </c>
      <c r="B212" s="278">
        <f>IF(B$118=0,0,B$118/NMM!B$11*1000)</f>
        <v>14.329149020942573</v>
      </c>
      <c r="C212" s="278">
        <f>IF(C$118=0,0,C$118/NMM!C$11*1000)</f>
        <v>13.662863616803719</v>
      </c>
      <c r="D212" s="278">
        <f>IF(D$118=0,0,D$118/NMM!D$11*1000)</f>
        <v>13.313214074033203</v>
      </c>
      <c r="E212" s="278">
        <f>IF(E$118=0,0,E$118/NMM!E$11*1000)</f>
        <v>13.760011064212494</v>
      </c>
      <c r="F212" s="278">
        <f>IF(F$118=0,0,F$118/NMM!F$11*1000)</f>
        <v>13.751928470306298</v>
      </c>
      <c r="G212" s="278">
        <f>IF(G$118=0,0,G$118/NMM!G$11*1000)</f>
        <v>13.567345090777819</v>
      </c>
      <c r="H212" s="278">
        <f>IF(H$118=0,0,H$118/NMM!H$11*1000)</f>
        <v>14.324380212904959</v>
      </c>
      <c r="I212" s="278">
        <f>IF(I$118=0,0,I$118/NMM!I$11*1000)</f>
        <v>14.218699725642431</v>
      </c>
      <c r="J212" s="278">
        <f>IF(J$118=0,0,J$118/NMM!J$11*1000)</f>
        <v>15.785919801905701</v>
      </c>
      <c r="K212" s="278">
        <f>IF(K$118=0,0,K$118/NMM!K$11*1000)</f>
        <v>15.432689976539869</v>
      </c>
      <c r="L212" s="278">
        <f>IF(L$118=0,0,L$118/NMM!L$11*1000)</f>
        <v>16.230719954037795</v>
      </c>
      <c r="M212" s="278">
        <f>IF(M$118=0,0,M$118/NMM!M$11*1000)</f>
        <v>14.095704974025324</v>
      </c>
      <c r="N212" s="278">
        <f>IF(N$118=0,0,N$118/NMM!N$11*1000)</f>
        <v>13.844973411316477</v>
      </c>
      <c r="O212" s="278">
        <f>IF(O$118=0,0,O$118/NMM!O$11*1000)</f>
        <v>13.97019415497229</v>
      </c>
      <c r="P212" s="278">
        <f>IF(P$118=0,0,P$118/NMM!P$11*1000)</f>
        <v>13.680092052491672</v>
      </c>
      <c r="Q212" s="278">
        <f>IF(Q$118=0,0,Q$118/NMM!Q$11*1000)</f>
        <v>13.319383499010135</v>
      </c>
      <c r="R212" s="278">
        <f>IF(R$118=0,0,R$118/NMM!R$11*1000)</f>
        <v>12.930329985860626</v>
      </c>
      <c r="S212" s="278">
        <f>IF(S$118=0,0,S$118/NMM!S$11*1000)</f>
        <v>13.295818164923107</v>
      </c>
      <c r="T212" s="278">
        <f>IF(T$118=0,0,T$118/NMM!T$11*1000)</f>
        <v>12.050281359198401</v>
      </c>
      <c r="U212" s="278">
        <f>IF(U$118=0,0,U$118/NMM!U$11*1000)</f>
        <v>11.556400622705651</v>
      </c>
      <c r="V212" s="278">
        <f>IF(V$118=0,0,V$118/NMM!V$11*1000)</f>
        <v>11.250920396753145</v>
      </c>
      <c r="W212" s="278">
        <f>IF(W$118=0,0,W$118/NMM!W$11*1000)</f>
        <v>11.360020062235908</v>
      </c>
      <c r="DA212" s="79"/>
    </row>
    <row r="213" spans="1:105" ht="12" customHeight="1" x14ac:dyDescent="0.25">
      <c r="A213" s="203" t="s">
        <v>1567</v>
      </c>
      <c r="B213" s="278">
        <f>IF(B$119=0,0,B$119/NMM!B$11*1000)</f>
        <v>13.135838166313416</v>
      </c>
      <c r="C213" s="278">
        <f>IF(C$119=0,0,C$119/NMM!C$11*1000)</f>
        <v>13.722216366326094</v>
      </c>
      <c r="D213" s="278">
        <f>IF(D$119=0,0,D$119/NMM!D$11*1000)</f>
        <v>13.629342810365687</v>
      </c>
      <c r="E213" s="278">
        <f>IF(E$119=0,0,E$119/NMM!E$11*1000)</f>
        <v>13.60891204451775</v>
      </c>
      <c r="F213" s="278">
        <f>IF(F$119=0,0,F$119/NMM!F$11*1000)</f>
        <v>12.784589175719701</v>
      </c>
      <c r="G213" s="278">
        <f>IF(G$119=0,0,G$119/NMM!G$11*1000)</f>
        <v>12.778130317710167</v>
      </c>
      <c r="H213" s="278">
        <f>IF(H$119=0,0,H$119/NMM!H$11*1000)</f>
        <v>13.346106255989724</v>
      </c>
      <c r="I213" s="278">
        <f>IF(I$119=0,0,I$119/NMM!I$11*1000)</f>
        <v>12.92145139447619</v>
      </c>
      <c r="J213" s="278">
        <f>IF(J$119=0,0,J$119/NMM!J$11*1000)</f>
        <v>13.149849914909906</v>
      </c>
      <c r="K213" s="278">
        <f>IF(K$119=0,0,K$119/NMM!K$11*1000)</f>
        <v>12.829603943560453</v>
      </c>
      <c r="L213" s="278">
        <f>IF(L$119=0,0,L$119/NMM!L$11*1000)</f>
        <v>13.204951340268876</v>
      </c>
      <c r="M213" s="278">
        <f>IF(M$119=0,0,M$119/NMM!M$11*1000)</f>
        <v>12.730172911659306</v>
      </c>
      <c r="N213" s="278">
        <f>IF(N$119=0,0,N$119/NMM!N$11*1000)</f>
        <v>12.366692473309538</v>
      </c>
      <c r="O213" s="278">
        <f>IF(O$119=0,0,O$119/NMM!O$11*1000)</f>
        <v>12.354480362621347</v>
      </c>
      <c r="P213" s="278">
        <f>IF(P$119=0,0,P$119/NMM!P$11*1000)</f>
        <v>12.152058865552382</v>
      </c>
      <c r="Q213" s="278">
        <f>IF(Q$119=0,0,Q$119/NMM!Q$11*1000)</f>
        <v>11.515267045382167</v>
      </c>
      <c r="R213" s="278">
        <f>IF(R$119=0,0,R$119/NMM!R$11*1000)</f>
        <v>11.313354447719078</v>
      </c>
      <c r="S213" s="278">
        <f>IF(S$119=0,0,S$119/NMM!S$11*1000)</f>
        <v>10.84696781541389</v>
      </c>
      <c r="T213" s="278">
        <f>IF(T$119=0,0,T$119/NMM!T$11*1000)</f>
        <v>10.358652730526606</v>
      </c>
      <c r="U213" s="278">
        <f>IF(U$119=0,0,U$119/NMM!U$11*1000)</f>
        <v>9.7823606265942988</v>
      </c>
      <c r="V213" s="278">
        <f>IF(V$119=0,0,V$119/NMM!V$11*1000)</f>
        <v>9.8311541823008497</v>
      </c>
      <c r="W213" s="278">
        <f>IF(W$119=0,0,W$119/NMM!W$11*1000)</f>
        <v>10.045877217852691</v>
      </c>
      <c r="DA213" s="79"/>
    </row>
    <row r="214" spans="1:105" ht="12" customHeight="1" x14ac:dyDescent="0.25">
      <c r="A214" s="41" t="s">
        <v>1577</v>
      </c>
      <c r="B214" s="279">
        <f>IF(B$127=0,0,B$127/NMM!B$11*1000)</f>
        <v>12.78600989561032</v>
      </c>
      <c r="C214" s="279">
        <f>IF(C$127=0,0,C$127/NMM!C$11*1000)</f>
        <v>12.191478304224875</v>
      </c>
      <c r="D214" s="279">
        <f>IF(D$127=0,0,D$127/NMM!D$11*1000)</f>
        <v>11.879483327598876</v>
      </c>
      <c r="E214" s="279">
        <f>IF(E$127=0,0,E$127/NMM!E$11*1000)</f>
        <v>12.278163718835783</v>
      </c>
      <c r="F214" s="279">
        <f>IF(F$127=0,0,F$127/NMM!F$11*1000)</f>
        <v>12.27095155811949</v>
      </c>
      <c r="G214" s="279">
        <f>IF(G$127=0,0,G$127/NMM!G$11*1000)</f>
        <v>12.106246388694073</v>
      </c>
      <c r="H214" s="279">
        <f>IF(H$127=0,0,H$127/NMM!H$11*1000)</f>
        <v>12.781754651515213</v>
      </c>
      <c r="I214" s="279">
        <f>IF(I$127=0,0,I$127/NMM!I$11*1000)</f>
        <v>12.687455139804037</v>
      </c>
      <c r="J214" s="279">
        <f>IF(J$127=0,0,J$127/NMM!J$11*1000)</f>
        <v>14.0858976693928</v>
      </c>
      <c r="K214" s="279">
        <f>IF(K$127=0,0,K$127/NMM!K$11*1000)</f>
        <v>13.770707979066369</v>
      </c>
      <c r="L214" s="279">
        <f>IF(L$127=0,0,L$127/NMM!L$11*1000)</f>
        <v>14.482796266679898</v>
      </c>
      <c r="M214" s="279">
        <f>IF(M$127=0,0,M$127/NMM!M$11*1000)</f>
        <v>12.577705976822614</v>
      </c>
      <c r="N214" s="279">
        <f>IF(N$127=0,0,N$127/NMM!N$11*1000)</f>
        <v>12.353976274713185</v>
      </c>
      <c r="O214" s="279">
        <f>IF(O$127=0,0,O$127/NMM!O$11*1000)</f>
        <v>12.465711707513755</v>
      </c>
      <c r="P214" s="279">
        <f>IF(P$127=0,0,P$127/NMM!P$11*1000)</f>
        <v>12.206851369915663</v>
      </c>
      <c r="Q214" s="279">
        <f>IF(Q$127=0,0,Q$127/NMM!Q$11*1000)</f>
        <v>11.884988352962912</v>
      </c>
      <c r="R214" s="279">
        <f>IF(R$127=0,0,R$127/NMM!R$11*1000)</f>
        <v>11.537832910460274</v>
      </c>
      <c r="S214" s="279">
        <f>IF(S$127=0,0,S$127/NMM!S$11*1000)</f>
        <v>11.863960824085254</v>
      </c>
      <c r="T214" s="279">
        <f>IF(T$127=0,0,T$127/NMM!T$11*1000)</f>
        <v>10.752558751284745</v>
      </c>
      <c r="U214" s="279">
        <f>IF(U$127=0,0,U$127/NMM!U$11*1000)</f>
        <v>10.311865171029675</v>
      </c>
      <c r="V214" s="279">
        <f>IF(V$127=0,0,V$127/NMM!V$11*1000)</f>
        <v>10.039282815564361</v>
      </c>
      <c r="W214" s="279">
        <f>IF(W$127=0,0,W$127/NMM!W$11*1000)</f>
        <v>10.136633286302828</v>
      </c>
      <c r="DA214" s="82"/>
    </row>
    <row r="215" spans="1:105" ht="12" customHeight="1" x14ac:dyDescent="0.25"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  <c r="T215" s="313"/>
      <c r="U215" s="313"/>
      <c r="V215" s="313"/>
      <c r="W215" s="313"/>
      <c r="DA215" s="150"/>
    </row>
  </sheetData>
  <conditionalFormatting sqref="B50:V59 B101:V110 B144:V144 B134:V139 B157:V157 B159:V160 B162:V163 B148:V152 B167:V171 B178:V179 B193:V193 B185:V190 B196:V200 B215:V215 B207:V211 B20:W25 B6:W15 B27:W32 B34:W44 B49:W58 B100:W109 B133:W138 B156:W156 B158:W159 B161:W162 B147:W151 B166:W170 B177:W178 B192:W192 B184:W189 B195:W199 B214:W214 B206:W210">
    <cfRule type="cellIs" dxfId="561" priority="436" operator="lessThan">
      <formula>0</formula>
    </cfRule>
  </conditionalFormatting>
  <conditionalFormatting sqref="B16:W16">
    <cfRule type="cellIs" dxfId="560" priority="433" operator="lessThan">
      <formula>0</formula>
    </cfRule>
  </conditionalFormatting>
  <conditionalFormatting sqref="B20:V24">
    <cfRule type="cellIs" dxfId="559" priority="431" operator="lessThan">
      <formula>0</formula>
    </cfRule>
  </conditionalFormatting>
  <conditionalFormatting sqref="B16:V16">
    <cfRule type="cellIs" dxfId="558" priority="428" operator="lessThan">
      <formula>0</formula>
    </cfRule>
  </conditionalFormatting>
  <conditionalFormatting sqref="B46:V46">
    <cfRule type="cellIs" dxfId="557" priority="429" operator="lessThan">
      <formula>0</formula>
    </cfRule>
  </conditionalFormatting>
  <conditionalFormatting sqref="B28:V45">
    <cfRule type="cellIs" dxfId="556" priority="427" operator="lessThan">
      <formula>0</formula>
    </cfRule>
  </conditionalFormatting>
  <conditionalFormatting sqref="B63:W66">
    <cfRule type="cellIs" dxfId="555" priority="426" operator="lessThan">
      <formula>0</formula>
    </cfRule>
  </conditionalFormatting>
  <conditionalFormatting sqref="B92:W95">
    <cfRule type="cellIs" dxfId="554" priority="419" operator="lessThan">
      <formula>0</formula>
    </cfRule>
  </conditionalFormatting>
  <conditionalFormatting sqref="B70:W70">
    <cfRule type="cellIs" dxfId="553" priority="423" operator="lessThan">
      <formula>0</formula>
    </cfRule>
  </conditionalFormatting>
  <conditionalFormatting sqref="B68:W69 B71:W77">
    <cfRule type="cellIs" dxfId="552" priority="424" operator="lessThan">
      <formula>0</formula>
    </cfRule>
  </conditionalFormatting>
  <conditionalFormatting sqref="B71:V71">
    <cfRule type="cellIs" dxfId="551" priority="414" operator="lessThan">
      <formula>0</formula>
    </cfRule>
  </conditionalFormatting>
  <conditionalFormatting sqref="B82:W87">
    <cfRule type="cellIs" dxfId="550" priority="422" operator="lessThan">
      <formula>0</formula>
    </cfRule>
  </conditionalFormatting>
  <conditionalFormatting sqref="B88:W88">
    <cfRule type="cellIs" dxfId="549" priority="421" operator="lessThan">
      <formula>0</formula>
    </cfRule>
  </conditionalFormatting>
  <conditionalFormatting sqref="B78:W78 B80:W80">
    <cfRule type="cellIs" dxfId="548" priority="425" operator="lessThan">
      <formula>0</formula>
    </cfRule>
  </conditionalFormatting>
  <conditionalFormatting sqref="B90:W90">
    <cfRule type="cellIs" dxfId="547" priority="420" operator="lessThan">
      <formula>0</formula>
    </cfRule>
  </conditionalFormatting>
  <conditionalFormatting sqref="B96:W96">
    <cfRule type="cellIs" dxfId="546" priority="418" operator="lessThan">
      <formula>0</formula>
    </cfRule>
  </conditionalFormatting>
  <conditionalFormatting sqref="B64:V67">
    <cfRule type="cellIs" dxfId="545" priority="417" operator="lessThan">
      <formula>0</formula>
    </cfRule>
  </conditionalFormatting>
  <conditionalFormatting sqref="B69:V70 B72:V78">
    <cfRule type="cellIs" dxfId="544" priority="415" operator="lessThan">
      <formula>0</formula>
    </cfRule>
  </conditionalFormatting>
  <conditionalFormatting sqref="B83:V88">
    <cfRule type="cellIs" dxfId="543" priority="413" operator="lessThan">
      <formula>0</formula>
    </cfRule>
  </conditionalFormatting>
  <conditionalFormatting sqref="B89:V89">
    <cfRule type="cellIs" dxfId="542" priority="412" operator="lessThan">
      <formula>0</formula>
    </cfRule>
  </conditionalFormatting>
  <conditionalFormatting sqref="B79:V79 B81:V81">
    <cfRule type="cellIs" dxfId="541" priority="416" operator="lessThan">
      <formula>0</formula>
    </cfRule>
  </conditionalFormatting>
  <conditionalFormatting sqref="B91:V91">
    <cfRule type="cellIs" dxfId="540" priority="411" operator="lessThan">
      <formula>0</formula>
    </cfRule>
  </conditionalFormatting>
  <conditionalFormatting sqref="B93:V96">
    <cfRule type="cellIs" dxfId="539" priority="410" operator="lessThan">
      <formula>0</formula>
    </cfRule>
  </conditionalFormatting>
  <conditionalFormatting sqref="B97:V97">
    <cfRule type="cellIs" dxfId="538" priority="409" operator="lessThan">
      <formula>0</formula>
    </cfRule>
  </conditionalFormatting>
  <conditionalFormatting sqref="B126:W127">
    <cfRule type="cellIs" dxfId="537" priority="408" operator="lessThan">
      <formula>0</formula>
    </cfRule>
  </conditionalFormatting>
  <conditionalFormatting sqref="B113:W116">
    <cfRule type="cellIs" dxfId="536" priority="407" operator="lessThan">
      <formula>0</formula>
    </cfRule>
  </conditionalFormatting>
  <conditionalFormatting sqref="B122:W125">
    <cfRule type="cellIs" dxfId="535" priority="406" operator="lessThan">
      <formula>0</formula>
    </cfRule>
  </conditionalFormatting>
  <conditionalFormatting sqref="B127:V128">
    <cfRule type="cellIs" dxfId="534" priority="405" operator="lessThan">
      <formula>0</formula>
    </cfRule>
  </conditionalFormatting>
  <conditionalFormatting sqref="B114:V117">
    <cfRule type="cellIs" dxfId="533" priority="404" operator="lessThan">
      <formula>0</formula>
    </cfRule>
  </conditionalFormatting>
  <conditionalFormatting sqref="B123:V126">
    <cfRule type="cellIs" dxfId="532" priority="403" operator="lessThan">
      <formula>0</formula>
    </cfRule>
  </conditionalFormatting>
  <conditionalFormatting sqref="B139:V139">
    <cfRule type="cellIs" dxfId="531" priority="399" operator="lessThan">
      <formula>0</formula>
    </cfRule>
  </conditionalFormatting>
  <conditionalFormatting sqref="B144:V144">
    <cfRule type="cellIs" dxfId="530" priority="400" operator="lessThan">
      <formula>0</formula>
    </cfRule>
  </conditionalFormatting>
  <conditionalFormatting sqref="B160:V160">
    <cfRule type="cellIs" dxfId="529" priority="392" operator="lessThan">
      <formula>0</formula>
    </cfRule>
  </conditionalFormatting>
  <conditionalFormatting sqref="B157:V157 B159:V159">
    <cfRule type="cellIs" dxfId="528" priority="393" operator="lessThan">
      <formula>0</formula>
    </cfRule>
  </conditionalFormatting>
  <conditionalFormatting sqref="B162:V162">
    <cfRule type="cellIs" dxfId="527" priority="391" operator="lessThan">
      <formula>0</formula>
    </cfRule>
  </conditionalFormatting>
  <conditionalFormatting sqref="B163:V163">
    <cfRule type="cellIs" dxfId="526" priority="390" operator="lessThan">
      <formula>0</formula>
    </cfRule>
  </conditionalFormatting>
  <conditionalFormatting sqref="B178:V179">
    <cfRule type="cellIs" dxfId="525" priority="387" operator="lessThan">
      <formula>0</formula>
    </cfRule>
  </conditionalFormatting>
  <conditionalFormatting sqref="B193:V193">
    <cfRule type="cellIs" dxfId="524" priority="383" operator="lessThan">
      <formula>0</formula>
    </cfRule>
  </conditionalFormatting>
  <conditionalFormatting sqref="B190:V190">
    <cfRule type="cellIs" dxfId="523" priority="382" operator="lessThan">
      <formula>0</formula>
    </cfRule>
  </conditionalFormatting>
  <conditionalFormatting sqref="W6:W15 W50:W59 W101:W110">
    <cfRule type="cellIs" dxfId="522" priority="377" operator="lessThan">
      <formula>0</formula>
    </cfRule>
  </conditionalFormatting>
  <conditionalFormatting sqref="W20:W24">
    <cfRule type="cellIs" dxfId="521" priority="376" operator="lessThan">
      <formula>0</formula>
    </cfRule>
  </conditionalFormatting>
  <conditionalFormatting sqref="W16">
    <cfRule type="cellIs" dxfId="520" priority="373" operator="lessThan">
      <formula>0</formula>
    </cfRule>
  </conditionalFormatting>
  <conditionalFormatting sqref="W46">
    <cfRule type="cellIs" dxfId="519" priority="374" operator="lessThan">
      <formula>0</formula>
    </cfRule>
  </conditionalFormatting>
  <conditionalFormatting sqref="W28:W45">
    <cfRule type="cellIs" dxfId="518" priority="372" operator="lessThan">
      <formula>0</formula>
    </cfRule>
  </conditionalFormatting>
  <conditionalFormatting sqref="W71">
    <cfRule type="cellIs" dxfId="517" priority="368" operator="lessThan">
      <formula>0</formula>
    </cfRule>
  </conditionalFormatting>
  <conditionalFormatting sqref="W64:W67">
    <cfRule type="cellIs" dxfId="516" priority="371" operator="lessThan">
      <formula>0</formula>
    </cfRule>
  </conditionalFormatting>
  <conditionalFormatting sqref="W69:W70 W72:W78">
    <cfRule type="cellIs" dxfId="515" priority="369" operator="lessThan">
      <formula>0</formula>
    </cfRule>
  </conditionalFormatting>
  <conditionalFormatting sqref="W83:W88">
    <cfRule type="cellIs" dxfId="514" priority="367" operator="lessThan">
      <formula>0</formula>
    </cfRule>
  </conditionalFormatting>
  <conditionalFormatting sqref="W89">
    <cfRule type="cellIs" dxfId="513" priority="366" operator="lessThan">
      <formula>0</formula>
    </cfRule>
  </conditionalFormatting>
  <conditionalFormatting sqref="W79 W81">
    <cfRule type="cellIs" dxfId="512" priority="370" operator="lessThan">
      <formula>0</formula>
    </cfRule>
  </conditionalFormatting>
  <conditionalFormatting sqref="W91">
    <cfRule type="cellIs" dxfId="511" priority="365" operator="lessThan">
      <formula>0</formula>
    </cfRule>
  </conditionalFormatting>
  <conditionalFormatting sqref="W93:W96">
    <cfRule type="cellIs" dxfId="510" priority="364" operator="lessThan">
      <formula>0</formula>
    </cfRule>
  </conditionalFormatting>
  <conditionalFormatting sqref="W97">
    <cfRule type="cellIs" dxfId="509" priority="363" operator="lessThan">
      <formula>0</formula>
    </cfRule>
  </conditionalFormatting>
  <conditionalFormatting sqref="W127:W128">
    <cfRule type="cellIs" dxfId="508" priority="362" operator="lessThan">
      <formula>0</formula>
    </cfRule>
  </conditionalFormatting>
  <conditionalFormatting sqref="W114:W117">
    <cfRule type="cellIs" dxfId="507" priority="361" operator="lessThan">
      <formula>0</formula>
    </cfRule>
  </conditionalFormatting>
  <conditionalFormatting sqref="W123:W126">
    <cfRule type="cellIs" dxfId="506" priority="360" operator="lessThan">
      <formula>0</formula>
    </cfRule>
  </conditionalFormatting>
  <conditionalFormatting sqref="W139">
    <cfRule type="cellIs" dxfId="505" priority="356" operator="lessThan">
      <formula>0</formula>
    </cfRule>
    <cfRule type="cellIs" dxfId="504" priority="358" operator="lessThan">
      <formula>0</formula>
    </cfRule>
  </conditionalFormatting>
  <conditionalFormatting sqref="W144">
    <cfRule type="cellIs" dxfId="503" priority="357" operator="lessThan">
      <formula>0</formula>
    </cfRule>
    <cfRule type="cellIs" dxfId="502" priority="359" operator="lessThan">
      <formula>0</formula>
    </cfRule>
  </conditionalFormatting>
  <conditionalFormatting sqref="W134:W138">
    <cfRule type="cellIs" dxfId="501" priority="355" operator="lessThan">
      <formula>0</formula>
    </cfRule>
  </conditionalFormatting>
  <conditionalFormatting sqref="W160">
    <cfRule type="cellIs" dxfId="500" priority="349" operator="lessThan">
      <formula>0</formula>
    </cfRule>
    <cfRule type="cellIs" dxfId="499" priority="353" operator="lessThan">
      <formula>0</formula>
    </cfRule>
  </conditionalFormatting>
  <conditionalFormatting sqref="W157 W159">
    <cfRule type="cellIs" dxfId="498" priority="350" operator="lessThan">
      <formula>0</formula>
    </cfRule>
    <cfRule type="cellIs" dxfId="497" priority="354" operator="lessThan">
      <formula>0</formula>
    </cfRule>
  </conditionalFormatting>
  <conditionalFormatting sqref="W162">
    <cfRule type="cellIs" dxfId="496" priority="348" operator="lessThan">
      <formula>0</formula>
    </cfRule>
    <cfRule type="cellIs" dxfId="495" priority="352" operator="lessThan">
      <formula>0</formula>
    </cfRule>
  </conditionalFormatting>
  <conditionalFormatting sqref="W163">
    <cfRule type="cellIs" dxfId="494" priority="347" operator="lessThan">
      <formula>0</formula>
    </cfRule>
    <cfRule type="cellIs" dxfId="493" priority="351" operator="lessThan">
      <formula>0</formula>
    </cfRule>
  </conditionalFormatting>
  <conditionalFormatting sqref="W148:W152">
    <cfRule type="cellIs" dxfId="492" priority="346" operator="lessThan">
      <formula>0</formula>
    </cfRule>
  </conditionalFormatting>
  <conditionalFormatting sqref="W167:W171">
    <cfRule type="cellIs" dxfId="491" priority="343" operator="lessThan">
      <formula>0</formula>
    </cfRule>
  </conditionalFormatting>
  <conditionalFormatting sqref="W178:W179">
    <cfRule type="cellIs" dxfId="490" priority="344" operator="lessThan">
      <formula>0</formula>
    </cfRule>
    <cfRule type="cellIs" dxfId="489" priority="345" operator="lessThan">
      <formula>0</formula>
    </cfRule>
  </conditionalFormatting>
  <conditionalFormatting sqref="W193">
    <cfRule type="cellIs" dxfId="488" priority="340" operator="lessThan">
      <formula>0</formula>
    </cfRule>
    <cfRule type="cellIs" dxfId="487" priority="342" operator="lessThan">
      <formula>0</formula>
    </cfRule>
  </conditionalFormatting>
  <conditionalFormatting sqref="W190">
    <cfRule type="cellIs" dxfId="486" priority="339" operator="lessThan">
      <formula>0</formula>
    </cfRule>
    <cfRule type="cellIs" dxfId="485" priority="341" operator="lessThan">
      <formula>0</formula>
    </cfRule>
  </conditionalFormatting>
  <conditionalFormatting sqref="W185:W189">
    <cfRule type="cellIs" dxfId="484" priority="338" operator="lessThan">
      <formula>0</formula>
    </cfRule>
  </conditionalFormatting>
  <conditionalFormatting sqref="W196:W200">
    <cfRule type="cellIs" dxfId="483" priority="337" operator="lessThan">
      <formula>0</formula>
    </cfRule>
  </conditionalFormatting>
  <conditionalFormatting sqref="W215">
    <cfRule type="cellIs" dxfId="482" priority="336" operator="lessThan">
      <formula>0</formula>
    </cfRule>
  </conditionalFormatting>
  <conditionalFormatting sqref="W207:W211">
    <cfRule type="cellIs" dxfId="481" priority="335" operator="lessThan">
      <formula>0</formula>
    </cfRule>
  </conditionalFormatting>
  <conditionalFormatting sqref="B45:W45">
    <cfRule type="cellIs" dxfId="480" priority="333" operator="lessThan">
      <formula>0</formula>
    </cfRule>
  </conditionalFormatting>
  <conditionalFormatting sqref="B142:W143">
    <cfRule type="cellIs" dxfId="479" priority="332" operator="lessThan">
      <formula>0</formula>
    </cfRule>
  </conditionalFormatting>
  <conditionalFormatting sqref="B144 B20:B25 B6:B15 B27:B32 B34:B44 B49:B59 B100:B110 B133:B139 B156:B163 B147:B152 B166:B171 B177:B179 B192:B193 B184:B190 B195:B200 B214:B215 B206:B211">
    <cfRule type="cellIs" dxfId="478" priority="331" operator="lessThan">
      <formula>0</formula>
    </cfRule>
  </conditionalFormatting>
  <conditionalFormatting sqref="B16">
    <cfRule type="cellIs" dxfId="477" priority="327" operator="lessThan">
      <formula>0</formula>
    </cfRule>
    <cfRule type="cellIs" dxfId="476" priority="330" operator="lessThan">
      <formula>0</formula>
    </cfRule>
  </conditionalFormatting>
  <conditionalFormatting sqref="B20:B24">
    <cfRule type="cellIs" dxfId="475" priority="329" operator="lessThan">
      <formula>0</formula>
    </cfRule>
  </conditionalFormatting>
  <conditionalFormatting sqref="B46">
    <cfRule type="cellIs" dxfId="474" priority="328" operator="lessThan">
      <formula>0</formula>
    </cfRule>
  </conditionalFormatting>
  <conditionalFormatting sqref="B28:B45">
    <cfRule type="cellIs" dxfId="473" priority="326" operator="lessThan">
      <formula>0</formula>
    </cfRule>
  </conditionalFormatting>
  <conditionalFormatting sqref="B63:B66">
    <cfRule type="cellIs" dxfId="472" priority="325" operator="lessThan">
      <formula>0</formula>
    </cfRule>
  </conditionalFormatting>
  <conditionalFormatting sqref="B92:B95">
    <cfRule type="cellIs" dxfId="471" priority="318" operator="lessThan">
      <formula>0</formula>
    </cfRule>
  </conditionalFormatting>
  <conditionalFormatting sqref="B70">
    <cfRule type="cellIs" dxfId="470" priority="322" operator="lessThan">
      <formula>0</formula>
    </cfRule>
  </conditionalFormatting>
  <conditionalFormatting sqref="B68:B69 B71:B77">
    <cfRule type="cellIs" dxfId="469" priority="323" operator="lessThan">
      <formula>0</formula>
    </cfRule>
  </conditionalFormatting>
  <conditionalFormatting sqref="B71">
    <cfRule type="cellIs" dxfId="468" priority="313" operator="lessThan">
      <formula>0</formula>
    </cfRule>
  </conditionalFormatting>
  <conditionalFormatting sqref="B82:B87">
    <cfRule type="cellIs" dxfId="467" priority="321" operator="lessThan">
      <formula>0</formula>
    </cfRule>
  </conditionalFormatting>
  <conditionalFormatting sqref="B88">
    <cfRule type="cellIs" dxfId="466" priority="320" operator="lessThan">
      <formula>0</formula>
    </cfRule>
  </conditionalFormatting>
  <conditionalFormatting sqref="B78 B80">
    <cfRule type="cellIs" dxfId="465" priority="324" operator="lessThan">
      <formula>0</formula>
    </cfRule>
  </conditionalFormatting>
  <conditionalFormatting sqref="B90">
    <cfRule type="cellIs" dxfId="464" priority="319" operator="lessThan">
      <formula>0</formula>
    </cfRule>
  </conditionalFormatting>
  <conditionalFormatting sqref="B96">
    <cfRule type="cellIs" dxfId="463" priority="317" operator="lessThan">
      <formula>0</formula>
    </cfRule>
  </conditionalFormatting>
  <conditionalFormatting sqref="B64:B67">
    <cfRule type="cellIs" dxfId="462" priority="316" operator="lessThan">
      <formula>0</formula>
    </cfRule>
  </conditionalFormatting>
  <conditionalFormatting sqref="B69:B70 B72:B78">
    <cfRule type="cellIs" dxfId="461" priority="314" operator="lessThan">
      <formula>0</formula>
    </cfRule>
  </conditionalFormatting>
  <conditionalFormatting sqref="B83:B88">
    <cfRule type="cellIs" dxfId="460" priority="312" operator="lessThan">
      <formula>0</formula>
    </cfRule>
  </conditionalFormatting>
  <conditionalFormatting sqref="B89">
    <cfRule type="cellIs" dxfId="459" priority="311" operator="lessThan">
      <formula>0</formula>
    </cfRule>
  </conditionalFormatting>
  <conditionalFormatting sqref="B79 B81">
    <cfRule type="cellIs" dxfId="458" priority="315" operator="lessThan">
      <formula>0</formula>
    </cfRule>
  </conditionalFormatting>
  <conditionalFormatting sqref="B91">
    <cfRule type="cellIs" dxfId="457" priority="310" operator="lessThan">
      <formula>0</formula>
    </cfRule>
  </conditionalFormatting>
  <conditionalFormatting sqref="B93:B96">
    <cfRule type="cellIs" dxfId="456" priority="309" operator="lessThan">
      <formula>0</formula>
    </cfRule>
  </conditionalFormatting>
  <conditionalFormatting sqref="B97">
    <cfRule type="cellIs" dxfId="455" priority="308" operator="lessThan">
      <formula>0</formula>
    </cfRule>
  </conditionalFormatting>
  <conditionalFormatting sqref="B126:B127">
    <cfRule type="cellIs" dxfId="454" priority="307" operator="lessThan">
      <formula>0</formula>
    </cfRule>
  </conditionalFormatting>
  <conditionalFormatting sqref="B113:B116">
    <cfRule type="cellIs" dxfId="453" priority="306" operator="lessThan">
      <formula>0</formula>
    </cfRule>
  </conditionalFormatting>
  <conditionalFormatting sqref="B122:B125">
    <cfRule type="cellIs" dxfId="452" priority="305" operator="lessThan">
      <formula>0</formula>
    </cfRule>
  </conditionalFormatting>
  <conditionalFormatting sqref="B127:B128">
    <cfRule type="cellIs" dxfId="451" priority="304" operator="lessThan">
      <formula>0</formula>
    </cfRule>
  </conditionalFormatting>
  <conditionalFormatting sqref="B114:B117">
    <cfRule type="cellIs" dxfId="450" priority="303" operator="lessThan">
      <formula>0</formula>
    </cfRule>
  </conditionalFormatting>
  <conditionalFormatting sqref="B123:B126">
    <cfRule type="cellIs" dxfId="449" priority="302" operator="lessThan">
      <formula>0</formula>
    </cfRule>
  </conditionalFormatting>
  <conditionalFormatting sqref="B139">
    <cfRule type="cellIs" dxfId="448" priority="300" operator="lessThan">
      <formula>0</formula>
    </cfRule>
  </conditionalFormatting>
  <conditionalFormatting sqref="B144">
    <cfRule type="cellIs" dxfId="447" priority="301" operator="lessThan">
      <formula>0</formula>
    </cfRule>
  </conditionalFormatting>
  <conditionalFormatting sqref="B160">
    <cfRule type="cellIs" dxfId="446" priority="298" operator="lessThan">
      <formula>0</formula>
    </cfRule>
  </conditionalFormatting>
  <conditionalFormatting sqref="B157 B159">
    <cfRule type="cellIs" dxfId="445" priority="299" operator="lessThan">
      <formula>0</formula>
    </cfRule>
  </conditionalFormatting>
  <conditionalFormatting sqref="B162">
    <cfRule type="cellIs" dxfId="444" priority="297" operator="lessThan">
      <formula>0</formula>
    </cfRule>
  </conditionalFormatting>
  <conditionalFormatting sqref="B163">
    <cfRule type="cellIs" dxfId="443" priority="296" operator="lessThan">
      <formula>0</formula>
    </cfRule>
  </conditionalFormatting>
  <conditionalFormatting sqref="B178:B179">
    <cfRule type="cellIs" dxfId="442" priority="295" operator="lessThan">
      <formula>0</formula>
    </cfRule>
  </conditionalFormatting>
  <conditionalFormatting sqref="B193">
    <cfRule type="cellIs" dxfId="441" priority="294" operator="lessThan">
      <formula>0</formula>
    </cfRule>
  </conditionalFormatting>
  <conditionalFormatting sqref="B190">
    <cfRule type="cellIs" dxfId="440" priority="293" operator="lessThan">
      <formula>0</formula>
    </cfRule>
  </conditionalFormatting>
  <conditionalFormatting sqref="B45">
    <cfRule type="cellIs" dxfId="439" priority="292" operator="lessThan">
      <formula>0</formula>
    </cfRule>
  </conditionalFormatting>
  <conditionalFormatting sqref="B142:B143">
    <cfRule type="cellIs" dxfId="438" priority="291" operator="lessThan">
      <formula>0</formula>
    </cfRule>
  </conditionalFormatting>
  <conditionalFormatting sqref="DA20:DA25 DA6:DA15 DA27:DA32 DA34:DA44 DA49:DA58 DA100:DA109 DA133:DA138 DA156 DA158:DA159 DA161:DA162 DA147:DA151 DA166:DA170 DA177:DA178 DA192 DA184:DA189 DA195:DA199 DA214 DA206:DA210">
    <cfRule type="cellIs" dxfId="437" priority="58" operator="lessThan">
      <formula>0</formula>
    </cfRule>
  </conditionalFormatting>
  <conditionalFormatting sqref="DA16">
    <cfRule type="cellIs" dxfId="436" priority="41" operator="lessThan">
      <formula>0</formula>
    </cfRule>
    <cfRule type="cellIs" dxfId="435" priority="57" operator="lessThan">
      <formula>0</formula>
    </cfRule>
  </conditionalFormatting>
  <conditionalFormatting sqref="DA63:DA66">
    <cfRule type="cellIs" dxfId="434" priority="56" operator="lessThan">
      <formula>0</formula>
    </cfRule>
  </conditionalFormatting>
  <conditionalFormatting sqref="DA92:DA95">
    <cfRule type="cellIs" dxfId="433" priority="49" operator="lessThan">
      <formula>0</formula>
    </cfRule>
  </conditionalFormatting>
  <conditionalFormatting sqref="DA70">
    <cfRule type="cellIs" dxfId="432" priority="53" operator="lessThan">
      <formula>0</formula>
    </cfRule>
  </conditionalFormatting>
  <conditionalFormatting sqref="DA68:DA69 DA71:DA77">
    <cfRule type="cellIs" dxfId="431" priority="54" operator="lessThan">
      <formula>0</formula>
    </cfRule>
  </conditionalFormatting>
  <conditionalFormatting sqref="DA82:DA87">
    <cfRule type="cellIs" dxfId="430" priority="52" operator="lessThan">
      <formula>0</formula>
    </cfRule>
  </conditionalFormatting>
  <conditionalFormatting sqref="DA88">
    <cfRule type="cellIs" dxfId="429" priority="51" operator="lessThan">
      <formula>0</formula>
    </cfRule>
  </conditionalFormatting>
  <conditionalFormatting sqref="DA78 DA80">
    <cfRule type="cellIs" dxfId="428" priority="55" operator="lessThan">
      <formula>0</formula>
    </cfRule>
  </conditionalFormatting>
  <conditionalFormatting sqref="DA90">
    <cfRule type="cellIs" dxfId="427" priority="50" operator="lessThan">
      <formula>0</formula>
    </cfRule>
  </conditionalFormatting>
  <conditionalFormatting sqref="DA96">
    <cfRule type="cellIs" dxfId="426" priority="48" operator="lessThan">
      <formula>0</formula>
    </cfRule>
  </conditionalFormatting>
  <conditionalFormatting sqref="DA126:DA127">
    <cfRule type="cellIs" dxfId="425" priority="47" operator="lessThan">
      <formula>0</formula>
    </cfRule>
  </conditionalFormatting>
  <conditionalFormatting sqref="DA113:DA116">
    <cfRule type="cellIs" dxfId="424" priority="46" operator="lessThan">
      <formula>0</formula>
    </cfRule>
  </conditionalFormatting>
  <conditionalFormatting sqref="DA122:DA125">
    <cfRule type="cellIs" dxfId="423" priority="45" operator="lessThan">
      <formula>0</formula>
    </cfRule>
  </conditionalFormatting>
  <conditionalFormatting sqref="DA6:DA15 DA50:DA59 DA101:DA110">
    <cfRule type="cellIs" dxfId="422" priority="44" operator="lessThan">
      <formula>0</formula>
    </cfRule>
  </conditionalFormatting>
  <conditionalFormatting sqref="DA20:DA24">
    <cfRule type="cellIs" dxfId="421" priority="43" operator="lessThan">
      <formula>0</formula>
    </cfRule>
  </conditionalFormatting>
  <conditionalFormatting sqref="DA46">
    <cfRule type="cellIs" dxfId="420" priority="42" operator="lessThan">
      <formula>0</formula>
    </cfRule>
  </conditionalFormatting>
  <conditionalFormatting sqref="DA28:DA45">
    <cfRule type="cellIs" dxfId="419" priority="40" operator="lessThan">
      <formula>0</formula>
    </cfRule>
  </conditionalFormatting>
  <conditionalFormatting sqref="DA71">
    <cfRule type="cellIs" dxfId="418" priority="36" operator="lessThan">
      <formula>0</formula>
    </cfRule>
  </conditionalFormatting>
  <conditionalFormatting sqref="DA64:DA67">
    <cfRule type="cellIs" dxfId="417" priority="39" operator="lessThan">
      <formula>0</formula>
    </cfRule>
  </conditionalFormatting>
  <conditionalFormatting sqref="DA69:DA70 DA72:DA78">
    <cfRule type="cellIs" dxfId="416" priority="37" operator="lessThan">
      <formula>0</formula>
    </cfRule>
  </conditionalFormatting>
  <conditionalFormatting sqref="DA83:DA88">
    <cfRule type="cellIs" dxfId="415" priority="35" operator="lessThan">
      <formula>0</formula>
    </cfRule>
  </conditionalFormatting>
  <conditionalFormatting sqref="DA89">
    <cfRule type="cellIs" dxfId="414" priority="34" operator="lessThan">
      <formula>0</formula>
    </cfRule>
  </conditionalFormatting>
  <conditionalFormatting sqref="DA79 DA81">
    <cfRule type="cellIs" dxfId="413" priority="38" operator="lessThan">
      <formula>0</formula>
    </cfRule>
  </conditionalFormatting>
  <conditionalFormatting sqref="DA91">
    <cfRule type="cellIs" dxfId="412" priority="33" operator="lessThan">
      <formula>0</formula>
    </cfRule>
  </conditionalFormatting>
  <conditionalFormatting sqref="DA93:DA96">
    <cfRule type="cellIs" dxfId="411" priority="32" operator="lessThan">
      <formula>0</formula>
    </cfRule>
  </conditionalFormatting>
  <conditionalFormatting sqref="DA97">
    <cfRule type="cellIs" dxfId="410" priority="31" operator="lessThan">
      <formula>0</formula>
    </cfRule>
  </conditionalFormatting>
  <conditionalFormatting sqref="DA127:DA128">
    <cfRule type="cellIs" dxfId="409" priority="30" operator="lessThan">
      <formula>0</formula>
    </cfRule>
  </conditionalFormatting>
  <conditionalFormatting sqref="DA114:DA117">
    <cfRule type="cellIs" dxfId="408" priority="29" operator="lessThan">
      <formula>0</formula>
    </cfRule>
  </conditionalFormatting>
  <conditionalFormatting sqref="DA123:DA126">
    <cfRule type="cellIs" dxfId="407" priority="28" operator="lessThan">
      <formula>0</formula>
    </cfRule>
  </conditionalFormatting>
  <conditionalFormatting sqref="DA139">
    <cfRule type="cellIs" dxfId="406" priority="24" operator="lessThan">
      <formula>0</formula>
    </cfRule>
    <cfRule type="cellIs" dxfId="405" priority="26" operator="lessThan">
      <formula>0</formula>
    </cfRule>
  </conditionalFormatting>
  <conditionalFormatting sqref="DA144">
    <cfRule type="cellIs" dxfId="404" priority="25" operator="lessThan">
      <formula>0</formula>
    </cfRule>
    <cfRule type="cellIs" dxfId="403" priority="27" operator="lessThan">
      <formula>0</formula>
    </cfRule>
  </conditionalFormatting>
  <conditionalFormatting sqref="DA134:DA138">
    <cfRule type="cellIs" dxfId="402" priority="23" operator="lessThan">
      <formula>0</formula>
    </cfRule>
  </conditionalFormatting>
  <conditionalFormatting sqref="DA160">
    <cfRule type="cellIs" dxfId="401" priority="17" operator="lessThan">
      <formula>0</formula>
    </cfRule>
    <cfRule type="cellIs" dxfId="400" priority="21" operator="lessThan">
      <formula>0</formula>
    </cfRule>
  </conditionalFormatting>
  <conditionalFormatting sqref="DA157 DA159">
    <cfRule type="cellIs" dxfId="399" priority="18" operator="lessThan">
      <formula>0</formula>
    </cfRule>
    <cfRule type="cellIs" dxfId="398" priority="22" operator="lessThan">
      <formula>0</formula>
    </cfRule>
  </conditionalFormatting>
  <conditionalFormatting sqref="DA162">
    <cfRule type="cellIs" dxfId="397" priority="16" operator="lessThan">
      <formula>0</formula>
    </cfRule>
    <cfRule type="cellIs" dxfId="396" priority="20" operator="lessThan">
      <formula>0</formula>
    </cfRule>
  </conditionalFormatting>
  <conditionalFormatting sqref="DA163">
    <cfRule type="cellIs" dxfId="395" priority="15" operator="lessThan">
      <formula>0</formula>
    </cfRule>
    <cfRule type="cellIs" dxfId="394" priority="19" operator="lessThan">
      <formula>0</formula>
    </cfRule>
  </conditionalFormatting>
  <conditionalFormatting sqref="DA148:DA152">
    <cfRule type="cellIs" dxfId="393" priority="14" operator="lessThan">
      <formula>0</formula>
    </cfRule>
  </conditionalFormatting>
  <conditionalFormatting sqref="DA167:DA171">
    <cfRule type="cellIs" dxfId="392" priority="11" operator="lessThan">
      <formula>0</formula>
    </cfRule>
  </conditionalFormatting>
  <conditionalFormatting sqref="DA178:DA179">
    <cfRule type="cellIs" dxfId="391" priority="12" operator="lessThan">
      <formula>0</formula>
    </cfRule>
    <cfRule type="cellIs" dxfId="390" priority="13" operator="lessThan">
      <formula>0</formula>
    </cfRule>
  </conditionalFormatting>
  <conditionalFormatting sqref="DA193">
    <cfRule type="cellIs" dxfId="389" priority="8" operator="lessThan">
      <formula>0</formula>
    </cfRule>
    <cfRule type="cellIs" dxfId="388" priority="10" operator="lessThan">
      <formula>0</formula>
    </cfRule>
  </conditionalFormatting>
  <conditionalFormatting sqref="DA190">
    <cfRule type="cellIs" dxfId="387" priority="7" operator="lessThan">
      <formula>0</formula>
    </cfRule>
    <cfRule type="cellIs" dxfId="386" priority="9" operator="lessThan">
      <formula>0</formula>
    </cfRule>
  </conditionalFormatting>
  <conditionalFormatting sqref="DA185:DA189">
    <cfRule type="cellIs" dxfId="385" priority="6" operator="lessThan">
      <formula>0</formula>
    </cfRule>
  </conditionalFormatting>
  <conditionalFormatting sqref="DA196:DA200">
    <cfRule type="cellIs" dxfId="384" priority="5" operator="lessThan">
      <formula>0</formula>
    </cfRule>
  </conditionalFormatting>
  <conditionalFormatting sqref="DA215">
    <cfRule type="cellIs" dxfId="383" priority="4" operator="lessThan">
      <formula>0</formula>
    </cfRule>
  </conditionalFormatting>
  <conditionalFormatting sqref="DA207:DA211">
    <cfRule type="cellIs" dxfId="382" priority="3" operator="lessThan">
      <formula>0</formula>
    </cfRule>
  </conditionalFormatting>
  <conditionalFormatting sqref="DA45">
    <cfRule type="cellIs" dxfId="381" priority="2" operator="lessThan">
      <formula>0</formula>
    </cfRule>
  </conditionalFormatting>
  <conditionalFormatting sqref="DA142:DA143">
    <cfRule type="cellIs" dxfId="380" priority="1" operator="lessThan">
      <formula>0</formula>
    </cfRule>
  </conditionalFormatting>
  <pageMargins left="0.39370078740157483" right="0.39370078740157483" top="0.39370078740157483" bottom="0.39370078740157483" header="0.31496062992125978" footer="0.31496062992125978"/>
  <pageSetup paperSize="9" scale="35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4" tint="0.79998168889431442"/>
    <pageSetUpPr fitToPage="1"/>
  </sheetPr>
  <dimension ref="A1:DA214"/>
  <sheetViews>
    <sheetView workbookViewId="0">
      <pane xSplit="1" ySplit="1" topLeftCell="B2" activePane="bottomRight" state="frozen"/>
      <selection activeCell="DA5" sqref="DA5"/>
      <selection pane="topRight" activeCell="DA5" sqref="DA5"/>
      <selection pane="bottomLeft" activeCell="DA5" sqref="DA5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Non-metallic mineral products / useful energy demand"</f>
        <v>FR: Non-metallic mineral products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255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5" customHeight="1" x14ac:dyDescent="0.25">
      <c r="A5" s="34" t="s">
        <v>49</v>
      </c>
      <c r="B5" s="225">
        <v>762.71308062242963</v>
      </c>
      <c r="C5" s="225">
        <v>780.96378562164068</v>
      </c>
      <c r="D5" s="225">
        <v>765.80439801748969</v>
      </c>
      <c r="E5" s="225">
        <v>780.32763900605391</v>
      </c>
      <c r="F5" s="225">
        <v>793.17895008255789</v>
      </c>
      <c r="G5" s="225">
        <v>805.06445133765953</v>
      </c>
      <c r="H5" s="225">
        <v>857.55376073514276</v>
      </c>
      <c r="I5" s="225">
        <v>800.2545189348325</v>
      </c>
      <c r="J5" s="225">
        <v>780.79991089704743</v>
      </c>
      <c r="K5" s="225">
        <v>677.11236401190376</v>
      </c>
      <c r="L5" s="225">
        <v>667.37347178000584</v>
      </c>
      <c r="M5" s="225">
        <v>765.36336282749824</v>
      </c>
      <c r="N5" s="225">
        <v>745.58916598401038</v>
      </c>
      <c r="O5" s="225">
        <v>774.59471370108497</v>
      </c>
      <c r="P5" s="225">
        <v>730.27723093730401</v>
      </c>
      <c r="Q5" s="225">
        <v>743.92636505916926</v>
      </c>
      <c r="R5" s="225">
        <v>684.43322981172173</v>
      </c>
      <c r="S5" s="225">
        <v>759.64294440434185</v>
      </c>
      <c r="T5" s="225">
        <v>797.06797804044595</v>
      </c>
      <c r="U5" s="225">
        <v>832.9759702004576</v>
      </c>
      <c r="V5" s="225">
        <v>785.74291560726931</v>
      </c>
      <c r="W5" s="225">
        <v>821.0419411183974</v>
      </c>
      <c r="DA5" s="89" t="s">
        <v>1581</v>
      </c>
    </row>
    <row r="6" spans="1:105" ht="12" customHeight="1" x14ac:dyDescent="0.25">
      <c r="A6" s="55" t="s">
        <v>92</v>
      </c>
      <c r="B6" s="261">
        <v>3.065931959220813</v>
      </c>
      <c r="C6" s="261">
        <v>3.1578717965383558</v>
      </c>
      <c r="D6" s="261">
        <v>3.1004270635342879</v>
      </c>
      <c r="E6" s="261">
        <v>3.1524762343387849</v>
      </c>
      <c r="F6" s="261">
        <v>3.20511682655509</v>
      </c>
      <c r="G6" s="261">
        <v>3.2586997544584211</v>
      </c>
      <c r="H6" s="261">
        <v>3.469598260312476</v>
      </c>
      <c r="I6" s="261">
        <v>3.2332112088827292</v>
      </c>
      <c r="J6" s="261">
        <v>3.138835359311301</v>
      </c>
      <c r="K6" s="261">
        <v>2.7226252964656008</v>
      </c>
      <c r="L6" s="261">
        <v>2.6748558053497788</v>
      </c>
      <c r="M6" s="261">
        <v>3.088351102192215</v>
      </c>
      <c r="N6" s="261">
        <v>3.0057111831062162</v>
      </c>
      <c r="O6" s="261">
        <v>3.120926796446978</v>
      </c>
      <c r="P6" s="261">
        <v>2.9417929048203151</v>
      </c>
      <c r="Q6" s="261">
        <v>2.992450847692691</v>
      </c>
      <c r="R6" s="261">
        <v>2.7295123365654899</v>
      </c>
      <c r="S6" s="261">
        <v>3.0343021225244828</v>
      </c>
      <c r="T6" s="261">
        <v>3.184338678595835</v>
      </c>
      <c r="U6" s="261">
        <v>3.3286749163993319</v>
      </c>
      <c r="V6" s="261">
        <v>3.1378769029369562</v>
      </c>
      <c r="W6" s="261">
        <v>3.223708208142996</v>
      </c>
      <c r="DA6" s="67" t="s">
        <v>1582</v>
      </c>
    </row>
    <row r="7" spans="1:105" ht="12" customHeight="1" x14ac:dyDescent="0.25">
      <c r="A7" s="202" t="s">
        <v>93</v>
      </c>
      <c r="B7" s="226">
        <v>0.31755617855989032</v>
      </c>
      <c r="C7" s="226">
        <v>0.32707891545826451</v>
      </c>
      <c r="D7" s="226">
        <v>0.32112903459535053</v>
      </c>
      <c r="E7" s="226">
        <v>0.32652006609824369</v>
      </c>
      <c r="F7" s="226">
        <v>0.33197235451288543</v>
      </c>
      <c r="G7" s="226">
        <v>0.33752224604581971</v>
      </c>
      <c r="H7" s="226">
        <v>0.35936621534252389</v>
      </c>
      <c r="I7" s="226">
        <v>0.33488225101731828</v>
      </c>
      <c r="J7" s="226">
        <v>0.32510720234146229</v>
      </c>
      <c r="K7" s="226">
        <v>0.28199793612374668</v>
      </c>
      <c r="L7" s="226">
        <v>0.27705017562147322</v>
      </c>
      <c r="M7" s="226">
        <v>0.31987825793519242</v>
      </c>
      <c r="N7" s="226">
        <v>0.31131876697110789</v>
      </c>
      <c r="O7" s="226">
        <v>0.3232523096490168</v>
      </c>
      <c r="P7" s="226">
        <v>0.30469838385022568</v>
      </c>
      <c r="Q7" s="226">
        <v>0.30994531788732199</v>
      </c>
      <c r="R7" s="226">
        <v>0.28555811499184242</v>
      </c>
      <c r="S7" s="226">
        <v>0.31428009474480367</v>
      </c>
      <c r="T7" s="226">
        <v>0.32982024241409957</v>
      </c>
      <c r="U7" s="226">
        <v>0.34476997538737769</v>
      </c>
      <c r="V7" s="226">
        <v>0.32500792951101409</v>
      </c>
      <c r="W7" s="226">
        <v>0.34050723265425042</v>
      </c>
      <c r="DA7" s="174" t="s">
        <v>1583</v>
      </c>
    </row>
    <row r="8" spans="1:105" ht="12" customHeight="1" x14ac:dyDescent="0.25">
      <c r="A8" s="202" t="s">
        <v>94</v>
      </c>
      <c r="B8" s="226">
        <v>8.984710169723904</v>
      </c>
      <c r="C8" s="226">
        <v>8.0865081386094051</v>
      </c>
      <c r="D8" s="226">
        <v>7.700052209705877</v>
      </c>
      <c r="E8" s="226">
        <v>8.2156630044218826</v>
      </c>
      <c r="F8" s="226">
        <v>9.0098428994430666</v>
      </c>
      <c r="G8" s="226">
        <v>8.9331430460106098</v>
      </c>
      <c r="H8" s="226">
        <v>9.6731676869669823</v>
      </c>
      <c r="I8" s="226">
        <v>9.3734508798400888</v>
      </c>
      <c r="J8" s="226">
        <v>10.288291684525451</v>
      </c>
      <c r="K8" s="226">
        <v>8.9670688900088535</v>
      </c>
      <c r="L8" s="226">
        <v>9.0852967215113125</v>
      </c>
      <c r="M8" s="226">
        <v>8.9029059761147487</v>
      </c>
      <c r="N8" s="226">
        <v>8.832008420355141</v>
      </c>
      <c r="O8" s="226">
        <v>9.2076669103957016</v>
      </c>
      <c r="P8" s="226">
        <v>8.5632481555968916</v>
      </c>
      <c r="Q8" s="226">
        <v>9.068071628553362</v>
      </c>
      <c r="R8" s="226">
        <v>8.1285798913365088</v>
      </c>
      <c r="S8" s="226">
        <v>10.11923918987897</v>
      </c>
      <c r="T8" s="226">
        <v>9.894411666898705</v>
      </c>
      <c r="U8" s="226">
        <v>10.58850027997989</v>
      </c>
      <c r="V8" s="226">
        <v>9.5855465373084634</v>
      </c>
      <c r="W8" s="226">
        <v>9.6783869678194243</v>
      </c>
      <c r="DA8" s="174" t="s">
        <v>1584</v>
      </c>
    </row>
    <row r="9" spans="1:105" ht="12" customHeight="1" x14ac:dyDescent="0.25">
      <c r="A9" s="202" t="s">
        <v>95</v>
      </c>
      <c r="B9" s="226">
        <v>0.60462646350238236</v>
      </c>
      <c r="C9" s="226">
        <v>0.62275773954884062</v>
      </c>
      <c r="D9" s="226">
        <v>0.61142917576299727</v>
      </c>
      <c r="E9" s="226">
        <v>0.62169369124811957</v>
      </c>
      <c r="F9" s="226">
        <v>0.63207483979666912</v>
      </c>
      <c r="G9" s="226">
        <v>0.64264182452862229</v>
      </c>
      <c r="H9" s="226">
        <v>0.68423270764296251</v>
      </c>
      <c r="I9" s="226">
        <v>0.63761527815504715</v>
      </c>
      <c r="J9" s="226">
        <v>0.61900360088191275</v>
      </c>
      <c r="K9" s="226">
        <v>0.53692362594455134</v>
      </c>
      <c r="L9" s="226">
        <v>0.52750309774600401</v>
      </c>
      <c r="M9" s="226">
        <v>0.60904769897330857</v>
      </c>
      <c r="N9" s="226">
        <v>0.5927504416676409</v>
      </c>
      <c r="O9" s="226">
        <v>0.61547188811884912</v>
      </c>
      <c r="P9" s="226">
        <v>0.58014524263935352</v>
      </c>
      <c r="Q9" s="226">
        <v>0.59013539677669935</v>
      </c>
      <c r="R9" s="226">
        <v>0.54370220089848376</v>
      </c>
      <c r="S9" s="226">
        <v>0.59838880508163905</v>
      </c>
      <c r="T9" s="226">
        <v>0.62797722175235771</v>
      </c>
      <c r="U9" s="226">
        <v>0.65644148977236494</v>
      </c>
      <c r="V9" s="226">
        <v>0.61881458556919577</v>
      </c>
      <c r="W9" s="226">
        <v>0.64832523432666889</v>
      </c>
      <c r="DA9" s="174" t="s">
        <v>1585</v>
      </c>
    </row>
    <row r="10" spans="1:105" ht="12" customHeight="1" x14ac:dyDescent="0.25">
      <c r="A10" s="56" t="s">
        <v>96</v>
      </c>
      <c r="B10" s="262">
        <v>4.1806278575633007</v>
      </c>
      <c r="C10" s="262">
        <v>3.999942610342766</v>
      </c>
      <c r="D10" s="262">
        <v>3.8753809970307409</v>
      </c>
      <c r="E10" s="262">
        <v>4.0325784185113536</v>
      </c>
      <c r="F10" s="262">
        <v>4.2606019593007369</v>
      </c>
      <c r="G10" s="262">
        <v>4.2854597322681656</v>
      </c>
      <c r="H10" s="262">
        <v>4.6134017191667773</v>
      </c>
      <c r="I10" s="262">
        <v>4.4331309718166061</v>
      </c>
      <c r="J10" s="262">
        <v>4.6458215135473644</v>
      </c>
      <c r="K10" s="262">
        <v>4.0791916380512232</v>
      </c>
      <c r="L10" s="262">
        <v>4.0698783011195596</v>
      </c>
      <c r="M10" s="262">
        <v>4.2191737807926586</v>
      </c>
      <c r="N10" s="262">
        <v>4.1494129897578063</v>
      </c>
      <c r="O10" s="262">
        <v>4.2397561164754372</v>
      </c>
      <c r="P10" s="262">
        <v>3.9489649519798782</v>
      </c>
      <c r="Q10" s="262">
        <v>4.1449444270209241</v>
      </c>
      <c r="R10" s="262">
        <v>3.7846598909107301</v>
      </c>
      <c r="S10" s="262">
        <v>4.4342172682597818</v>
      </c>
      <c r="T10" s="262">
        <v>4.4189057242628476</v>
      </c>
      <c r="U10" s="262">
        <v>4.6846413133348861</v>
      </c>
      <c r="V10" s="262">
        <v>4.2807403177849412</v>
      </c>
      <c r="W10" s="262">
        <v>4.4551517994233016</v>
      </c>
      <c r="DA10" s="68" t="s">
        <v>1586</v>
      </c>
    </row>
    <row r="11" spans="1:105" ht="12" customHeight="1" x14ac:dyDescent="0.25">
      <c r="A11" s="37" t="s">
        <v>160</v>
      </c>
      <c r="B11" s="228">
        <v>8.9242538941947253E-2</v>
      </c>
      <c r="C11" s="228">
        <v>0.15107091884371329</v>
      </c>
      <c r="D11" s="228">
        <v>0.1157763513767828</v>
      </c>
      <c r="E11" s="228">
        <v>4.589200559556398E-2</v>
      </c>
      <c r="F11" s="228">
        <v>4.2318060066327323E-2</v>
      </c>
      <c r="G11" s="228">
        <v>4.4168466542701852E-2</v>
      </c>
      <c r="H11" s="228">
        <v>5.1601066341212767E-2</v>
      </c>
      <c r="I11" s="228">
        <v>5.0305144269583213E-2</v>
      </c>
      <c r="J11" s="228">
        <v>4.7981002105528033E-2</v>
      </c>
      <c r="K11" s="228">
        <v>4.1004994303040047E-2</v>
      </c>
      <c r="L11" s="228">
        <v>3.4809081968084833E-2</v>
      </c>
      <c r="M11" s="228">
        <v>7.1773187497944826E-2</v>
      </c>
      <c r="N11" s="228">
        <v>6.7549668189615913E-2</v>
      </c>
      <c r="O11" s="228">
        <v>6.4763979689716158E-2</v>
      </c>
      <c r="P11" s="228">
        <v>6.0731315639657717E-2</v>
      </c>
      <c r="Q11" s="228">
        <v>5.7792586793009561E-2</v>
      </c>
      <c r="R11" s="228">
        <v>5.4909401327296707E-2</v>
      </c>
      <c r="S11" s="228">
        <v>6.1772527894858258E-2</v>
      </c>
      <c r="T11" s="228">
        <v>6.7658004633286833E-2</v>
      </c>
      <c r="U11" s="228">
        <v>7.2837272670108172E-2</v>
      </c>
      <c r="V11" s="228">
        <v>6.7969702112476646E-2</v>
      </c>
      <c r="W11" s="228">
        <v>6.5995145115609707E-2</v>
      </c>
      <c r="DA11" s="69" t="s">
        <v>1587</v>
      </c>
    </row>
    <row r="12" spans="1:105" ht="12" customHeight="1" x14ac:dyDescent="0.25">
      <c r="A12" s="37" t="s">
        <v>162</v>
      </c>
      <c r="B12" s="228">
        <v>2.2168864253243759</v>
      </c>
      <c r="C12" s="228">
        <v>2.3942058695116439</v>
      </c>
      <c r="D12" s="228">
        <v>2.3923500399723698</v>
      </c>
      <c r="E12" s="228">
        <v>2.45899520113842</v>
      </c>
      <c r="F12" s="228">
        <v>2.3074760887230168</v>
      </c>
      <c r="G12" s="228">
        <v>2.306374145943308</v>
      </c>
      <c r="H12" s="228">
        <v>2.421184110673098</v>
      </c>
      <c r="I12" s="228">
        <v>2.158661662642932</v>
      </c>
      <c r="J12" s="228">
        <v>1.9093415895256109</v>
      </c>
      <c r="K12" s="228">
        <v>1.6146548934871721</v>
      </c>
      <c r="L12" s="228">
        <v>1.5778535229591839</v>
      </c>
      <c r="M12" s="228">
        <v>1.9503805428661389</v>
      </c>
      <c r="N12" s="228">
        <v>1.903852080547543</v>
      </c>
      <c r="O12" s="228">
        <v>2.039441057946362</v>
      </c>
      <c r="P12" s="228">
        <v>1.9244095395581351</v>
      </c>
      <c r="Q12" s="228">
        <v>1.873321689210049</v>
      </c>
      <c r="R12" s="228">
        <v>1.750527834716449</v>
      </c>
      <c r="S12" s="228">
        <v>1.863394055539342</v>
      </c>
      <c r="T12" s="228">
        <v>2.1322502205310552</v>
      </c>
      <c r="U12" s="228">
        <v>2.197465159092034</v>
      </c>
      <c r="V12" s="228">
        <v>2.2104058760756322</v>
      </c>
      <c r="W12" s="228">
        <v>2.3465045106025748</v>
      </c>
      <c r="DA12" s="69" t="s">
        <v>1588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1589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1590</v>
      </c>
    </row>
    <row r="15" spans="1:105" ht="12" customHeight="1" x14ac:dyDescent="0.25">
      <c r="A15" s="37" t="s">
        <v>38</v>
      </c>
      <c r="B15" s="228">
        <v>1.8744988932969771</v>
      </c>
      <c r="C15" s="228">
        <v>1.4546658219874089</v>
      </c>
      <c r="D15" s="228">
        <v>1.3672546056815891</v>
      </c>
      <c r="E15" s="228">
        <v>1.52769121177737</v>
      </c>
      <c r="F15" s="228">
        <v>1.910807810511393</v>
      </c>
      <c r="G15" s="228">
        <v>1.934917119782156</v>
      </c>
      <c r="H15" s="228">
        <v>2.140616542152467</v>
      </c>
      <c r="I15" s="228">
        <v>2.2241641649040909</v>
      </c>
      <c r="J15" s="228">
        <v>2.6884989219162261</v>
      </c>
      <c r="K15" s="228">
        <v>2.4235317502610112</v>
      </c>
      <c r="L15" s="228">
        <v>2.4572156961922911</v>
      </c>
      <c r="M15" s="228">
        <v>2.197020050428574</v>
      </c>
      <c r="N15" s="228">
        <v>2.178011241020648</v>
      </c>
      <c r="O15" s="228">
        <v>2.1355510788393581</v>
      </c>
      <c r="P15" s="228">
        <v>1.963824096782085</v>
      </c>
      <c r="Q15" s="228">
        <v>2.213830151017866</v>
      </c>
      <c r="R15" s="228">
        <v>1.979222654866984</v>
      </c>
      <c r="S15" s="228">
        <v>2.5090506848255809</v>
      </c>
      <c r="T15" s="228">
        <v>2.218997499098506</v>
      </c>
      <c r="U15" s="228">
        <v>2.414338881572744</v>
      </c>
      <c r="V15" s="228">
        <v>2.0023647395968318</v>
      </c>
      <c r="W15" s="228">
        <v>2.0426521437051171</v>
      </c>
      <c r="DA15" s="69" t="s">
        <v>1591</v>
      </c>
    </row>
    <row r="16" spans="1:105" ht="12" customHeight="1" x14ac:dyDescent="0.25">
      <c r="A16" s="57" t="s">
        <v>1452</v>
      </c>
      <c r="B16" s="263">
        <v>35.013390565528027</v>
      </c>
      <c r="C16" s="263">
        <v>31.513099746115991</v>
      </c>
      <c r="D16" s="263">
        <v>30.007082065027131</v>
      </c>
      <c r="E16" s="263">
        <v>32.016415899303553</v>
      </c>
      <c r="F16" s="263">
        <v>35.111332743407083</v>
      </c>
      <c r="G16" s="263">
        <v>34.812433627707293</v>
      </c>
      <c r="H16" s="263">
        <v>37.696307597201887</v>
      </c>
      <c r="I16" s="263">
        <v>36.528312032653879</v>
      </c>
      <c r="J16" s="263">
        <v>40.093444106437268</v>
      </c>
      <c r="K16" s="263">
        <v>34.944642547498432</v>
      </c>
      <c r="L16" s="263">
        <v>35.40537607834289</v>
      </c>
      <c r="M16" s="263">
        <v>34.694599850343117</v>
      </c>
      <c r="N16" s="263">
        <v>34.418312272551532</v>
      </c>
      <c r="O16" s="263">
        <v>35.882252364394347</v>
      </c>
      <c r="P16" s="263">
        <v>33.370954267594932</v>
      </c>
      <c r="Q16" s="263">
        <v>35.338249938949261</v>
      </c>
      <c r="R16" s="263">
        <v>31.752851050324509</v>
      </c>
      <c r="S16" s="263">
        <v>39.434647004547458</v>
      </c>
      <c r="T16" s="263">
        <v>38.558494772223391</v>
      </c>
      <c r="U16" s="263">
        <v>41.263356168731207</v>
      </c>
      <c r="V16" s="263">
        <v>37.354848220456212</v>
      </c>
      <c r="W16" s="263">
        <v>37.80479221097346</v>
      </c>
      <c r="DA16" s="70" t="s">
        <v>1592</v>
      </c>
    </row>
    <row r="17" spans="1:105" ht="12" customHeight="1" x14ac:dyDescent="0.25">
      <c r="A17" s="57" t="s">
        <v>1454</v>
      </c>
      <c r="B17" s="263">
        <v>210.24713550513249</v>
      </c>
      <c r="C17" s="263">
        <v>219.45425149974611</v>
      </c>
      <c r="D17" s="263">
        <v>215.80518513194431</v>
      </c>
      <c r="E17" s="263">
        <v>218.81403494466201</v>
      </c>
      <c r="F17" s="263">
        <v>220.4543033294855</v>
      </c>
      <c r="G17" s="263">
        <v>221.28369256019249</v>
      </c>
      <c r="H17" s="263">
        <v>235.1674091863382</v>
      </c>
      <c r="I17" s="263">
        <v>217.24525369528229</v>
      </c>
      <c r="J17" s="263">
        <v>208.53603471502271</v>
      </c>
      <c r="K17" s="263">
        <v>179.78090838217281</v>
      </c>
      <c r="L17" s="263">
        <v>177.09291397698459</v>
      </c>
      <c r="M17" s="263">
        <v>203.93335780962369</v>
      </c>
      <c r="N17" s="263">
        <v>198.5842845232327</v>
      </c>
      <c r="O17" s="263">
        <v>207.79742786772971</v>
      </c>
      <c r="P17" s="263">
        <v>195.9805534377239</v>
      </c>
      <c r="Q17" s="263">
        <v>197.54567799515681</v>
      </c>
      <c r="R17" s="263">
        <v>182.08642144107679</v>
      </c>
      <c r="S17" s="263">
        <v>200.0240534775304</v>
      </c>
      <c r="T17" s="263">
        <v>211.4638163104683</v>
      </c>
      <c r="U17" s="263">
        <v>220.7313219504195</v>
      </c>
      <c r="V17" s="263">
        <v>210.51444099621429</v>
      </c>
      <c r="W17" s="263">
        <v>220.23550616333779</v>
      </c>
      <c r="DA17" s="70" t="s">
        <v>1593</v>
      </c>
    </row>
    <row r="18" spans="1:105" ht="12" customHeight="1" x14ac:dyDescent="0.25">
      <c r="A18" s="18" t="s">
        <v>30</v>
      </c>
      <c r="B18" s="232">
        <v>9.1953808602449421</v>
      </c>
      <c r="C18" s="232">
        <v>7.3148467176587104</v>
      </c>
      <c r="D18" s="232">
        <v>9.4855570589086575</v>
      </c>
      <c r="E18" s="232">
        <v>10.811570343319101</v>
      </c>
      <c r="F18" s="232">
        <v>9.9951337310515846</v>
      </c>
      <c r="G18" s="232">
        <v>11.84323549105425</v>
      </c>
      <c r="H18" s="232">
        <v>13.46740476092862</v>
      </c>
      <c r="I18" s="232">
        <v>19.63748428735537</v>
      </c>
      <c r="J18" s="232">
        <v>17.247644110148919</v>
      </c>
      <c r="K18" s="232">
        <v>19.749853783469</v>
      </c>
      <c r="L18" s="232">
        <v>19.954290395388721</v>
      </c>
      <c r="M18" s="232">
        <v>23.41116696680179</v>
      </c>
      <c r="N18" s="232">
        <v>24.918316804520199</v>
      </c>
      <c r="O18" s="232">
        <v>14.130174727435159</v>
      </c>
      <c r="P18" s="232">
        <v>12.40756256788023</v>
      </c>
      <c r="Q18" s="232">
        <v>13.769141496357079</v>
      </c>
      <c r="R18" s="232">
        <v>12.41889481967622</v>
      </c>
      <c r="S18" s="232">
        <v>12.348308261181151</v>
      </c>
      <c r="T18" s="232">
        <v>14.769525404633811</v>
      </c>
      <c r="U18" s="232">
        <v>14.35521614710397</v>
      </c>
      <c r="V18" s="232">
        <v>11.966219756325771</v>
      </c>
      <c r="W18" s="232">
        <v>14.40665253514762</v>
      </c>
      <c r="DA18" s="71" t="s">
        <v>1594</v>
      </c>
    </row>
    <row r="19" spans="1:105" ht="12" customHeight="1" x14ac:dyDescent="0.25">
      <c r="A19" s="18" t="s">
        <v>33</v>
      </c>
      <c r="B19" s="232">
        <v>5.1695234916298096</v>
      </c>
      <c r="C19" s="232">
        <v>3.7494266522135642</v>
      </c>
      <c r="D19" s="232">
        <v>2.4333934709066218</v>
      </c>
      <c r="E19" s="232">
        <v>2.228684791609056</v>
      </c>
      <c r="F19" s="232">
        <v>2.13656795910827</v>
      </c>
      <c r="G19" s="232">
        <v>2.554159270316505</v>
      </c>
      <c r="H19" s="232">
        <v>3.107223870646032</v>
      </c>
      <c r="I19" s="232">
        <v>2.1575643858248288</v>
      </c>
      <c r="J19" s="232">
        <v>1.6443756625314769</v>
      </c>
      <c r="K19" s="232">
        <v>1.518643957114695</v>
      </c>
      <c r="L19" s="232">
        <v>1.4757381587060421</v>
      </c>
      <c r="M19" s="232">
        <v>1.36093352246015</v>
      </c>
      <c r="N19" s="232">
        <v>1.3710579482873151</v>
      </c>
      <c r="O19" s="232">
        <v>1.216826092282707</v>
      </c>
      <c r="P19" s="232">
        <v>0.85729935275402835</v>
      </c>
      <c r="Q19" s="232">
        <v>2.2427634130221952</v>
      </c>
      <c r="R19" s="232">
        <v>2.0686773652988668</v>
      </c>
      <c r="S19" s="232">
        <v>2.5358319577556632</v>
      </c>
      <c r="T19" s="232">
        <v>2.4386491963755752</v>
      </c>
      <c r="U19" s="232">
        <v>2.7134443216385842</v>
      </c>
      <c r="V19" s="232">
        <v>2.8270460213193029</v>
      </c>
      <c r="W19" s="232">
        <v>2.9179810623123119</v>
      </c>
      <c r="DA19" s="71" t="s">
        <v>1595</v>
      </c>
    </row>
    <row r="20" spans="1:105" ht="12" customHeight="1" x14ac:dyDescent="0.25">
      <c r="A20" s="18" t="s">
        <v>160</v>
      </c>
      <c r="B20" s="297">
        <v>4.7765070282873969</v>
      </c>
      <c r="C20" s="297">
        <v>7.1207365583576676</v>
      </c>
      <c r="D20" s="297">
        <v>5.2857330487181047</v>
      </c>
      <c r="E20" s="297">
        <v>2.1710183406763219</v>
      </c>
      <c r="F20" s="297">
        <v>2.0391386440014698</v>
      </c>
      <c r="G20" s="297">
        <v>1.9656964615403449</v>
      </c>
      <c r="H20" s="297">
        <v>2.3181910631093041</v>
      </c>
      <c r="I20" s="297">
        <v>2.292469665581832</v>
      </c>
      <c r="J20" s="297">
        <v>2.5534631441173561</v>
      </c>
      <c r="K20" s="297">
        <v>2.1097588343387881</v>
      </c>
      <c r="L20" s="297">
        <v>1.943424449551016</v>
      </c>
      <c r="M20" s="297">
        <v>3.086267365041043</v>
      </c>
      <c r="N20" s="297">
        <v>2.9866234169707391</v>
      </c>
      <c r="O20" s="297">
        <v>3.0395333498038228</v>
      </c>
      <c r="P20" s="297">
        <v>2.8471557055476322</v>
      </c>
      <c r="Q20" s="297">
        <v>2.7495670399069509</v>
      </c>
      <c r="R20" s="297">
        <v>2.5965905806510881</v>
      </c>
      <c r="S20" s="297">
        <v>3.524093482634242</v>
      </c>
      <c r="T20" s="297">
        <v>3.6511488197239612</v>
      </c>
      <c r="U20" s="297">
        <v>3.974004756644737</v>
      </c>
      <c r="V20" s="297">
        <v>3.6946673932671521</v>
      </c>
      <c r="W20" s="297">
        <v>3.539465559394579</v>
      </c>
      <c r="DA20" s="122" t="s">
        <v>1596</v>
      </c>
    </row>
    <row r="21" spans="1:105" ht="12" customHeight="1" x14ac:dyDescent="0.25">
      <c r="A21" s="18" t="s">
        <v>70</v>
      </c>
      <c r="B21" s="297">
        <v>31.020275425808808</v>
      </c>
      <c r="C21" s="297">
        <v>27.110238780143249</v>
      </c>
      <c r="D21" s="297">
        <v>24.817722336621081</v>
      </c>
      <c r="E21" s="297">
        <v>23.697964313421231</v>
      </c>
      <c r="F21" s="297">
        <v>24.152265605196121</v>
      </c>
      <c r="G21" s="297">
        <v>23.653646067448751</v>
      </c>
      <c r="H21" s="297">
        <v>26.229032429697369</v>
      </c>
      <c r="I21" s="297">
        <v>24.875334554919</v>
      </c>
      <c r="J21" s="297">
        <v>22.15156371807333</v>
      </c>
      <c r="K21" s="297">
        <v>19.02453023318024</v>
      </c>
      <c r="L21" s="297">
        <v>14.722921753891139</v>
      </c>
      <c r="M21" s="297">
        <v>14.524293115943809</v>
      </c>
      <c r="N21" s="297">
        <v>10.81730942900205</v>
      </c>
      <c r="O21" s="297">
        <v>8.2379786139778535</v>
      </c>
      <c r="P21" s="297">
        <v>5.8364303492313274</v>
      </c>
      <c r="Q21" s="297">
        <v>7.6160401558182622</v>
      </c>
      <c r="R21" s="297">
        <v>7.6485545856679176</v>
      </c>
      <c r="S21" s="297">
        <v>6.3440859349749834</v>
      </c>
      <c r="T21" s="297">
        <v>3.7923961105355062</v>
      </c>
      <c r="U21" s="297">
        <v>3.688328683711275</v>
      </c>
      <c r="V21" s="297">
        <v>1.9356369874952739</v>
      </c>
      <c r="W21" s="297">
        <v>2.0243650091125009</v>
      </c>
      <c r="DA21" s="122" t="s">
        <v>1597</v>
      </c>
    </row>
    <row r="22" spans="1:105" ht="12" customHeight="1" x14ac:dyDescent="0.25">
      <c r="A22" s="18" t="s">
        <v>34</v>
      </c>
      <c r="B22" s="297">
        <v>44.272747619452218</v>
      </c>
      <c r="C22" s="297">
        <v>64.010199748643686</v>
      </c>
      <c r="D22" s="297">
        <v>67.176119950070088</v>
      </c>
      <c r="E22" s="297">
        <v>66.362316432694968</v>
      </c>
      <c r="F22" s="297">
        <v>73.605532137959671</v>
      </c>
      <c r="G22" s="297">
        <v>64.318565789890656</v>
      </c>
      <c r="H22" s="297">
        <v>67.202988038691402</v>
      </c>
      <c r="I22" s="297">
        <v>57.502095266778177</v>
      </c>
      <c r="J22" s="297">
        <v>50.595823386075928</v>
      </c>
      <c r="K22" s="297">
        <v>42.502844000609457</v>
      </c>
      <c r="L22" s="297">
        <v>42.456809478677499</v>
      </c>
      <c r="M22" s="297">
        <v>47.849551151145853</v>
      </c>
      <c r="N22" s="297">
        <v>44.969787993444427</v>
      </c>
      <c r="O22" s="297">
        <v>52.41918478929005</v>
      </c>
      <c r="P22" s="297">
        <v>51.178388586805191</v>
      </c>
      <c r="Q22" s="297">
        <v>46.761469279715648</v>
      </c>
      <c r="R22" s="297">
        <v>40.718060145467867</v>
      </c>
      <c r="S22" s="297">
        <v>38.330762687970363</v>
      </c>
      <c r="T22" s="297">
        <v>37.223752648457513</v>
      </c>
      <c r="U22" s="297">
        <v>38.718527192505128</v>
      </c>
      <c r="V22" s="297">
        <v>40.136905308196482</v>
      </c>
      <c r="W22" s="297">
        <v>37.059084807729057</v>
      </c>
      <c r="DA22" s="122" t="s">
        <v>1598</v>
      </c>
    </row>
    <row r="23" spans="1:105" ht="12" customHeight="1" x14ac:dyDescent="0.25">
      <c r="A23" s="18" t="s">
        <v>162</v>
      </c>
      <c r="B23" s="297">
        <v>115.8127010797093</v>
      </c>
      <c r="C23" s="297">
        <v>110.1488030427292</v>
      </c>
      <c r="D23" s="297">
        <v>106.6066592667197</v>
      </c>
      <c r="E23" s="297">
        <v>113.54248072294131</v>
      </c>
      <c r="F23" s="297">
        <v>108.52566525216839</v>
      </c>
      <c r="G23" s="297">
        <v>100.1862539691257</v>
      </c>
      <c r="H23" s="297">
        <v>106.16774886473451</v>
      </c>
      <c r="I23" s="297">
        <v>96.017417386409292</v>
      </c>
      <c r="J23" s="297">
        <v>99.178641457408474</v>
      </c>
      <c r="K23" s="297">
        <v>81.086772455541677</v>
      </c>
      <c r="L23" s="297">
        <v>85.983678180587191</v>
      </c>
      <c r="M23" s="297">
        <v>81.858712798873725</v>
      </c>
      <c r="N23" s="297">
        <v>82.160806124511168</v>
      </c>
      <c r="O23" s="297">
        <v>93.424070602088491</v>
      </c>
      <c r="P23" s="297">
        <v>88.058295158794422</v>
      </c>
      <c r="Q23" s="297">
        <v>86.991893413034418</v>
      </c>
      <c r="R23" s="297">
        <v>80.797892390895456</v>
      </c>
      <c r="S23" s="297">
        <v>103.76024648744951</v>
      </c>
      <c r="T23" s="297">
        <v>112.3111206035812</v>
      </c>
      <c r="U23" s="297">
        <v>117.02292467589611</v>
      </c>
      <c r="V23" s="297">
        <v>117.27521845410389</v>
      </c>
      <c r="W23" s="297">
        <v>122.8347762161311</v>
      </c>
      <c r="DA23" s="122" t="s">
        <v>1599</v>
      </c>
    </row>
    <row r="24" spans="1:105" ht="12" customHeight="1" x14ac:dyDescent="0.25">
      <c r="A24" s="18" t="s">
        <v>73</v>
      </c>
      <c r="B24" s="297">
        <v>0</v>
      </c>
      <c r="C24" s="297">
        <v>0</v>
      </c>
      <c r="D24" s="297">
        <v>0</v>
      </c>
      <c r="E24" s="297">
        <v>0</v>
      </c>
      <c r="F24" s="297">
        <v>0</v>
      </c>
      <c r="G24" s="297">
        <v>16.762135510816321</v>
      </c>
      <c r="H24" s="297">
        <v>16.674820158530931</v>
      </c>
      <c r="I24" s="297">
        <v>14.762888148413801</v>
      </c>
      <c r="J24" s="297">
        <v>15.1645232366672</v>
      </c>
      <c r="K24" s="297">
        <v>13.788505117918881</v>
      </c>
      <c r="L24" s="297">
        <v>10.55605156018302</v>
      </c>
      <c r="M24" s="297">
        <v>31.842432889357301</v>
      </c>
      <c r="N24" s="297">
        <v>31.36038280649678</v>
      </c>
      <c r="O24" s="297">
        <v>35.329659692851592</v>
      </c>
      <c r="P24" s="297">
        <v>34.795421716711047</v>
      </c>
      <c r="Q24" s="297">
        <v>37.414803197302227</v>
      </c>
      <c r="R24" s="297">
        <v>35.837751553419331</v>
      </c>
      <c r="S24" s="297">
        <v>33.180724665564512</v>
      </c>
      <c r="T24" s="297">
        <v>37.277223527160707</v>
      </c>
      <c r="U24" s="297">
        <v>40.258876172919642</v>
      </c>
      <c r="V24" s="297">
        <v>32.678747075506337</v>
      </c>
      <c r="W24" s="297">
        <v>37.453180973510733</v>
      </c>
      <c r="DA24" s="122" t="s">
        <v>1600</v>
      </c>
    </row>
    <row r="25" spans="1:105" ht="12" customHeight="1" x14ac:dyDescent="0.25">
      <c r="A25" s="57" t="s">
        <v>1463</v>
      </c>
      <c r="B25" s="263">
        <v>434.42617023265029</v>
      </c>
      <c r="C25" s="263">
        <v>451.61120503846558</v>
      </c>
      <c r="D25" s="263">
        <v>444.51938862196909</v>
      </c>
      <c r="E25" s="263">
        <v>450.40429863053862</v>
      </c>
      <c r="F25" s="263">
        <v>453.34844126460598</v>
      </c>
      <c r="G25" s="263">
        <v>464.84241860250108</v>
      </c>
      <c r="H25" s="263">
        <v>494.1404146372048</v>
      </c>
      <c r="I25" s="263">
        <v>459.97823169571058</v>
      </c>
      <c r="J25" s="263">
        <v>440.92189437556721</v>
      </c>
      <c r="K25" s="263">
        <v>383.03351465576151</v>
      </c>
      <c r="L25" s="263">
        <v>375.1682621751919</v>
      </c>
      <c r="M25" s="263">
        <v>442.46544697171788</v>
      </c>
      <c r="N25" s="263">
        <v>431.52877199462392</v>
      </c>
      <c r="O25" s="263">
        <v>446.04556852412321</v>
      </c>
      <c r="P25" s="263">
        <v>420.60177278106829</v>
      </c>
      <c r="Q25" s="263">
        <v>426.27940814428069</v>
      </c>
      <c r="R25" s="263">
        <v>393.6218961750003</v>
      </c>
      <c r="S25" s="263">
        <v>428.15773827532252</v>
      </c>
      <c r="T25" s="263">
        <v>454.12320175293058</v>
      </c>
      <c r="U25" s="263">
        <v>474.18658334582608</v>
      </c>
      <c r="V25" s="263">
        <v>447.99392992400021</v>
      </c>
      <c r="W25" s="263">
        <v>471.23619747957252</v>
      </c>
      <c r="DA25" s="70" t="s">
        <v>1601</v>
      </c>
    </row>
    <row r="26" spans="1:105" ht="12" customHeight="1" x14ac:dyDescent="0.25">
      <c r="A26" s="18" t="s">
        <v>30</v>
      </c>
      <c r="B26" s="232">
        <v>23.280204493156319</v>
      </c>
      <c r="C26" s="232">
        <v>18.519203283837872</v>
      </c>
      <c r="D26" s="232">
        <v>24.0148517412267</v>
      </c>
      <c r="E26" s="232">
        <v>27.37195688900572</v>
      </c>
      <c r="F26" s="232">
        <v>25.304961342202311</v>
      </c>
      <c r="G26" s="232">
        <v>29.983852575846988</v>
      </c>
      <c r="H26" s="232">
        <v>34.095807622499457</v>
      </c>
      <c r="I26" s="232">
        <v>49.716771593145218</v>
      </c>
      <c r="J26" s="232">
        <v>43.666345963483458</v>
      </c>
      <c r="K26" s="232">
        <v>50.001260608671267</v>
      </c>
      <c r="L26" s="232">
        <v>50.518838532164978</v>
      </c>
      <c r="M26" s="232">
        <v>59.270710228749969</v>
      </c>
      <c r="N26" s="232">
        <v>63.086403885943128</v>
      </c>
      <c r="O26" s="232">
        <v>35.773760997862297</v>
      </c>
      <c r="P26" s="232">
        <v>31.41257531710211</v>
      </c>
      <c r="Q26" s="232">
        <v>34.859723006824836</v>
      </c>
      <c r="R26" s="232">
        <v>31.441265497877481</v>
      </c>
      <c r="S26" s="232">
        <v>31.26255952134332</v>
      </c>
      <c r="T26" s="232">
        <v>37.392423099436833</v>
      </c>
      <c r="U26" s="232">
        <v>36.34350469297884</v>
      </c>
      <c r="V26" s="232">
        <v>30.295215301162681</v>
      </c>
      <c r="W26" s="232">
        <v>36.380179632133547</v>
      </c>
      <c r="DA26" s="71" t="s">
        <v>1602</v>
      </c>
    </row>
    <row r="27" spans="1:105" ht="12" customHeight="1" x14ac:dyDescent="0.25">
      <c r="A27" s="18" t="s">
        <v>33</v>
      </c>
      <c r="B27" s="297">
        <v>10.83627180111694</v>
      </c>
      <c r="C27" s="297">
        <v>7.8594877008535793</v>
      </c>
      <c r="D27" s="297">
        <v>5.1008401630251807</v>
      </c>
      <c r="E27" s="297">
        <v>4.6717331297545499</v>
      </c>
      <c r="F27" s="297">
        <v>4.4786393105557929</v>
      </c>
      <c r="G27" s="297">
        <v>5.3539874847857956</v>
      </c>
      <c r="H27" s="297">
        <v>6.5133125835982142</v>
      </c>
      <c r="I27" s="297">
        <v>4.5226516817387967</v>
      </c>
      <c r="J27" s="297">
        <v>3.446913753498587</v>
      </c>
      <c r="K27" s="297">
        <v>3.183356979625668</v>
      </c>
      <c r="L27" s="297">
        <v>3.0934185367202649</v>
      </c>
      <c r="M27" s="297">
        <v>2.8527669090793122</v>
      </c>
      <c r="N27" s="297">
        <v>2.8739895672742199</v>
      </c>
      <c r="O27" s="297">
        <v>2.5506912372129049</v>
      </c>
      <c r="P27" s="297">
        <v>1.7970570820320271</v>
      </c>
      <c r="Q27" s="297">
        <v>4.7012445089880144</v>
      </c>
      <c r="R27" s="297">
        <v>4.3363281423312801</v>
      </c>
      <c r="S27" s="297">
        <v>5.3155700676650728</v>
      </c>
      <c r="T27" s="297">
        <v>5.1118571300214306</v>
      </c>
      <c r="U27" s="297">
        <v>5.6878782414049729</v>
      </c>
      <c r="V27" s="297">
        <v>5.926008292811515</v>
      </c>
      <c r="W27" s="297">
        <v>6.1166248597042792</v>
      </c>
      <c r="DA27" s="122" t="s">
        <v>1603</v>
      </c>
    </row>
    <row r="28" spans="1:105" ht="12" customHeight="1" x14ac:dyDescent="0.25">
      <c r="A28" s="18" t="s">
        <v>160</v>
      </c>
      <c r="B28" s="297">
        <v>10.543351650281339</v>
      </c>
      <c r="C28" s="297">
        <v>15.71785178984597</v>
      </c>
      <c r="D28" s="297">
        <v>11.667384122353161</v>
      </c>
      <c r="E28" s="297">
        <v>4.792165000365932</v>
      </c>
      <c r="F28" s="297">
        <v>4.501062316052713</v>
      </c>
      <c r="G28" s="297">
        <v>4.3389508084037054</v>
      </c>
      <c r="H28" s="297">
        <v>5.1170245173206306</v>
      </c>
      <c r="I28" s="297">
        <v>5.060248773568393</v>
      </c>
      <c r="J28" s="297">
        <v>5.6363488413237226</v>
      </c>
      <c r="K28" s="297">
        <v>4.6569447414164058</v>
      </c>
      <c r="L28" s="297">
        <v>4.289789014445879</v>
      </c>
      <c r="M28" s="297">
        <v>6.8124263030932646</v>
      </c>
      <c r="N28" s="297">
        <v>6.592478718361189</v>
      </c>
      <c r="O28" s="297">
        <v>6.7092686705895233</v>
      </c>
      <c r="P28" s="297">
        <v>6.28462674270504</v>
      </c>
      <c r="Q28" s="297">
        <v>6.0692158550337751</v>
      </c>
      <c r="R28" s="297">
        <v>5.731545546040679</v>
      </c>
      <c r="S28" s="297">
        <v>7.7788552630266992</v>
      </c>
      <c r="T28" s="297">
        <v>8.0593089690609681</v>
      </c>
      <c r="U28" s="297">
        <v>8.7719602129883256</v>
      </c>
      <c r="V28" s="297">
        <v>8.1553690442303761</v>
      </c>
      <c r="W28" s="297">
        <v>7.8127865877205602</v>
      </c>
      <c r="DA28" s="122" t="s">
        <v>1604</v>
      </c>
    </row>
    <row r="29" spans="1:105" ht="12" customHeight="1" x14ac:dyDescent="0.25">
      <c r="A29" s="18" t="s">
        <v>70</v>
      </c>
      <c r="B29" s="297">
        <v>68.12187546058756</v>
      </c>
      <c r="C29" s="297">
        <v>59.535264743367641</v>
      </c>
      <c r="D29" s="297">
        <v>54.50079881702603</v>
      </c>
      <c r="E29" s="297">
        <v>52.041761443716673</v>
      </c>
      <c r="F29" s="297">
        <v>53.039426860772373</v>
      </c>
      <c r="G29" s="297">
        <v>51.944436645940819</v>
      </c>
      <c r="H29" s="297">
        <v>57.600097229986723</v>
      </c>
      <c r="I29" s="297">
        <v>54.627317756849301</v>
      </c>
      <c r="J29" s="297">
        <v>48.645798405915187</v>
      </c>
      <c r="K29" s="297">
        <v>41.778696721777898</v>
      </c>
      <c r="L29" s="297">
        <v>32.332177208848769</v>
      </c>
      <c r="M29" s="297">
        <v>31.895980071608111</v>
      </c>
      <c r="N29" s="297">
        <v>23.755282492689329</v>
      </c>
      <c r="O29" s="297">
        <v>18.090959718606371</v>
      </c>
      <c r="P29" s="297">
        <v>12.81705516560104</v>
      </c>
      <c r="Q29" s="297">
        <v>16.725155785232939</v>
      </c>
      <c r="R29" s="297">
        <v>16.79655888886391</v>
      </c>
      <c r="S29" s="297">
        <v>13.931888935262821</v>
      </c>
      <c r="T29" s="297">
        <v>8.3282669799950728</v>
      </c>
      <c r="U29" s="297">
        <v>8.0997303795841766</v>
      </c>
      <c r="V29" s="297">
        <v>4.2507431023437396</v>
      </c>
      <c r="W29" s="297">
        <v>4.4455937010410107</v>
      </c>
      <c r="DA29" s="122" t="s">
        <v>1605</v>
      </c>
    </row>
    <row r="30" spans="1:105" ht="12" customHeight="1" x14ac:dyDescent="0.25">
      <c r="A30" s="18" t="s">
        <v>34</v>
      </c>
      <c r="B30" s="297">
        <v>89.07081884243749</v>
      </c>
      <c r="C30" s="297">
        <v>128.7799202093033</v>
      </c>
      <c r="D30" s="297">
        <v>135.14932621849709</v>
      </c>
      <c r="E30" s="297">
        <v>133.51206290038289</v>
      </c>
      <c r="F30" s="297">
        <v>148.08443955669111</v>
      </c>
      <c r="G30" s="297">
        <v>129.40031124609089</v>
      </c>
      <c r="H30" s="297">
        <v>135.20338120227191</v>
      </c>
      <c r="I30" s="297">
        <v>115.68648855029321</v>
      </c>
      <c r="J30" s="297">
        <v>101.79199759052339</v>
      </c>
      <c r="K30" s="297">
        <v>85.510010600817225</v>
      </c>
      <c r="L30" s="297">
        <v>85.417395328805128</v>
      </c>
      <c r="M30" s="297">
        <v>96.266866897663519</v>
      </c>
      <c r="N30" s="297">
        <v>90.473170406686151</v>
      </c>
      <c r="O30" s="297">
        <v>105.4603557106464</v>
      </c>
      <c r="P30" s="297">
        <v>102.9640404893306</v>
      </c>
      <c r="Q30" s="297">
        <v>94.077792388691421</v>
      </c>
      <c r="R30" s="297">
        <v>81.919265323368649</v>
      </c>
      <c r="S30" s="297">
        <v>77.11634364370434</v>
      </c>
      <c r="T30" s="297">
        <v>74.889188204115413</v>
      </c>
      <c r="U30" s="297">
        <v>77.896473719068467</v>
      </c>
      <c r="V30" s="297">
        <v>80.750059886314077</v>
      </c>
      <c r="W30" s="297">
        <v>74.557898636619626</v>
      </c>
      <c r="DA30" s="122" t="s">
        <v>1606</v>
      </c>
    </row>
    <row r="31" spans="1:105" ht="12" customHeight="1" x14ac:dyDescent="0.25">
      <c r="A31" s="18" t="s">
        <v>162</v>
      </c>
      <c r="B31" s="297">
        <v>232.57364798507069</v>
      </c>
      <c r="C31" s="297">
        <v>221.19947731125731</v>
      </c>
      <c r="D31" s="297">
        <v>214.08618755984099</v>
      </c>
      <c r="E31" s="297">
        <v>228.01461926731281</v>
      </c>
      <c r="F31" s="297">
        <v>217.9399118783318</v>
      </c>
      <c r="G31" s="297">
        <v>201.19280826997891</v>
      </c>
      <c r="H31" s="297">
        <v>213.2047730657776</v>
      </c>
      <c r="I31" s="297">
        <v>192.82100169905141</v>
      </c>
      <c r="J31" s="297">
        <v>199.16933316387471</v>
      </c>
      <c r="K31" s="297">
        <v>162.83746339998589</v>
      </c>
      <c r="L31" s="297">
        <v>172.67136950609569</v>
      </c>
      <c r="M31" s="297">
        <v>164.38766454374499</v>
      </c>
      <c r="N31" s="297">
        <v>164.9943246606442</v>
      </c>
      <c r="O31" s="297">
        <v>187.61307444671391</v>
      </c>
      <c r="P31" s="297">
        <v>176.83758991452331</v>
      </c>
      <c r="Q31" s="297">
        <v>174.69605498858849</v>
      </c>
      <c r="R31" s="297">
        <v>162.25733799199051</v>
      </c>
      <c r="S31" s="297">
        <v>208.3700562756689</v>
      </c>
      <c r="T31" s="297">
        <v>225.54181695570981</v>
      </c>
      <c r="U31" s="297">
        <v>235.00400418968991</v>
      </c>
      <c r="V31" s="297">
        <v>235.510657465321</v>
      </c>
      <c r="W31" s="297">
        <v>246.67529327679779</v>
      </c>
      <c r="DA31" s="122" t="s">
        <v>1607</v>
      </c>
    </row>
    <row r="32" spans="1:105" ht="12" customHeight="1" x14ac:dyDescent="0.25">
      <c r="A32" s="18" t="s">
        <v>73</v>
      </c>
      <c r="B32" s="297">
        <v>0</v>
      </c>
      <c r="C32" s="297">
        <v>0</v>
      </c>
      <c r="D32" s="297">
        <v>0</v>
      </c>
      <c r="E32" s="297">
        <v>0</v>
      </c>
      <c r="F32" s="297">
        <v>0</v>
      </c>
      <c r="G32" s="297">
        <v>42.628071571453937</v>
      </c>
      <c r="H32" s="297">
        <v>42.40601841575031</v>
      </c>
      <c r="I32" s="297">
        <v>37.543751641064297</v>
      </c>
      <c r="J32" s="297">
        <v>38.565156656948183</v>
      </c>
      <c r="K32" s="297">
        <v>35.065781603467073</v>
      </c>
      <c r="L32" s="297">
        <v>26.845274048111168</v>
      </c>
      <c r="M32" s="297">
        <v>80.979032017778806</v>
      </c>
      <c r="N32" s="297">
        <v>79.753122263025674</v>
      </c>
      <c r="O32" s="297">
        <v>89.847457742491713</v>
      </c>
      <c r="P32" s="297">
        <v>88.488828069774158</v>
      </c>
      <c r="Q32" s="297">
        <v>95.15022161092115</v>
      </c>
      <c r="R32" s="297">
        <v>91.139594784527858</v>
      </c>
      <c r="S32" s="297">
        <v>84.3824645686514</v>
      </c>
      <c r="T32" s="297">
        <v>94.800340414591119</v>
      </c>
      <c r="U32" s="297">
        <v>102.3830319101114</v>
      </c>
      <c r="V32" s="297">
        <v>83.105876831816872</v>
      </c>
      <c r="W32" s="297">
        <v>95.247820785555703</v>
      </c>
      <c r="DA32" s="122" t="s">
        <v>1608</v>
      </c>
    </row>
    <row r="33" spans="1:105" ht="12" customHeight="1" x14ac:dyDescent="0.25">
      <c r="A33" s="57" t="s">
        <v>1472</v>
      </c>
      <c r="B33" s="263">
        <f t="shared" ref="B33:W33" si="0">B34+B35</f>
        <v>65.872931690548498</v>
      </c>
      <c r="C33" s="263">
        <f t="shared" si="0"/>
        <v>62.191070136815327</v>
      </c>
      <c r="D33" s="263">
        <f t="shared" si="0"/>
        <v>59.864323717919937</v>
      </c>
      <c r="E33" s="263">
        <f t="shared" si="0"/>
        <v>62.743958116931424</v>
      </c>
      <c r="F33" s="263">
        <f t="shared" si="0"/>
        <v>66.825263865450779</v>
      </c>
      <c r="G33" s="263">
        <f t="shared" si="0"/>
        <v>66.668439943947021</v>
      </c>
      <c r="H33" s="263">
        <f t="shared" si="0"/>
        <v>71.74986272496605</v>
      </c>
      <c r="I33" s="263">
        <f t="shared" si="0"/>
        <v>68.490430921473944</v>
      </c>
      <c r="J33" s="263">
        <f t="shared" si="0"/>
        <v>72.231478339412831</v>
      </c>
      <c r="K33" s="263">
        <f t="shared" si="0"/>
        <v>62.765491039877233</v>
      </c>
      <c r="L33" s="263">
        <f t="shared" si="0"/>
        <v>63.072335448138297</v>
      </c>
      <c r="M33" s="263">
        <f t="shared" si="0"/>
        <v>67.130601379805427</v>
      </c>
      <c r="N33" s="263">
        <f t="shared" si="0"/>
        <v>64.166595391744451</v>
      </c>
      <c r="O33" s="263">
        <f t="shared" si="0"/>
        <v>67.36239092375196</v>
      </c>
      <c r="P33" s="263">
        <f t="shared" si="0"/>
        <v>63.98510081202997</v>
      </c>
      <c r="Q33" s="263">
        <f t="shared" si="0"/>
        <v>67.65748136285157</v>
      </c>
      <c r="R33" s="263">
        <f t="shared" si="0"/>
        <v>61.500048710617079</v>
      </c>
      <c r="S33" s="263">
        <f t="shared" si="0"/>
        <v>73.526078166451811</v>
      </c>
      <c r="T33" s="263">
        <f t="shared" si="0"/>
        <v>74.467011670899836</v>
      </c>
      <c r="U33" s="263">
        <f t="shared" si="0"/>
        <v>77.191680760606971</v>
      </c>
      <c r="V33" s="263">
        <f t="shared" si="0"/>
        <v>71.931710193488058</v>
      </c>
      <c r="W33" s="263">
        <f t="shared" si="0"/>
        <v>73.419365822146887</v>
      </c>
      <c r="DA33" s="70"/>
    </row>
    <row r="34" spans="1:105" ht="12" customHeight="1" x14ac:dyDescent="0.25">
      <c r="A34" s="60" t="s">
        <v>1473</v>
      </c>
      <c r="B34" s="264">
        <v>44.873599046070247</v>
      </c>
      <c r="C34" s="264">
        <v>40.387582575286693</v>
      </c>
      <c r="D34" s="264">
        <v>38.457451488695789</v>
      </c>
      <c r="E34" s="264">
        <v>41.032638849093708</v>
      </c>
      <c r="F34" s="264">
        <v>44.999122965600947</v>
      </c>
      <c r="G34" s="264">
        <v>44.61605012242584</v>
      </c>
      <c r="H34" s="264">
        <v>48.312059052618046</v>
      </c>
      <c r="I34" s="264">
        <v>46.8151413361511</v>
      </c>
      <c r="J34" s="264">
        <v>51.384259169108063</v>
      </c>
      <c r="K34" s="264">
        <v>44.785490726754603</v>
      </c>
      <c r="L34" s="264">
        <v>45.375972579447527</v>
      </c>
      <c r="M34" s="264">
        <v>44.465032880333048</v>
      </c>
      <c r="N34" s="264">
        <v>44.110939266804643</v>
      </c>
      <c r="O34" s="264">
        <v>45.987143189011981</v>
      </c>
      <c r="P34" s="264">
        <v>42.768632154782551</v>
      </c>
      <c r="Q34" s="264">
        <v>45.289942880066583</v>
      </c>
      <c r="R34" s="264">
        <v>40.694850843856429</v>
      </c>
      <c r="S34" s="264">
        <v>50.539936567799558</v>
      </c>
      <c r="T34" s="264">
        <v>49.417048914201757</v>
      </c>
      <c r="U34" s="264">
        <v>52.883633093044033</v>
      </c>
      <c r="V34" s="264">
        <v>47.874440446846947</v>
      </c>
      <c r="W34" s="264">
        <v>48.451094289778062</v>
      </c>
      <c r="DA34" s="72" t="s">
        <v>1609</v>
      </c>
    </row>
    <row r="35" spans="1:105" ht="12" customHeight="1" x14ac:dyDescent="0.25">
      <c r="A35" s="60" t="s">
        <v>1475</v>
      </c>
      <c r="B35" s="264">
        <v>20.999332644478251</v>
      </c>
      <c r="C35" s="264">
        <v>21.80348756152863</v>
      </c>
      <c r="D35" s="264">
        <v>21.406872229224149</v>
      </c>
      <c r="E35" s="264">
        <v>21.71131926783772</v>
      </c>
      <c r="F35" s="264">
        <v>21.82614089984984</v>
      </c>
      <c r="G35" s="264">
        <v>22.052389821521189</v>
      </c>
      <c r="H35" s="264">
        <v>23.437803672348</v>
      </c>
      <c r="I35" s="264">
        <v>21.675289585322851</v>
      </c>
      <c r="J35" s="264">
        <v>20.847219170304761</v>
      </c>
      <c r="K35" s="264">
        <v>17.98000031312263</v>
      </c>
      <c r="L35" s="264">
        <v>17.69636286869077</v>
      </c>
      <c r="M35" s="264">
        <v>22.665568499472379</v>
      </c>
      <c r="N35" s="264">
        <v>20.055656124939809</v>
      </c>
      <c r="O35" s="264">
        <v>21.375247734739979</v>
      </c>
      <c r="P35" s="264">
        <v>21.216468657247422</v>
      </c>
      <c r="Q35" s="264">
        <v>22.36753848278499</v>
      </c>
      <c r="R35" s="264">
        <v>20.805197866760651</v>
      </c>
      <c r="S35" s="264">
        <v>22.98614159865226</v>
      </c>
      <c r="T35" s="264">
        <v>25.049962756698079</v>
      </c>
      <c r="U35" s="264">
        <v>24.308047667562931</v>
      </c>
      <c r="V35" s="264">
        <v>24.057269746641111</v>
      </c>
      <c r="W35" s="264">
        <v>24.968271532368821</v>
      </c>
      <c r="DA35" s="72" t="s">
        <v>1610</v>
      </c>
    </row>
    <row r="36" spans="1:105" ht="12" customHeight="1" x14ac:dyDescent="0.25">
      <c r="A36" s="64" t="s">
        <v>30</v>
      </c>
      <c r="B36" s="231">
        <v>0.92634913468085289</v>
      </c>
      <c r="C36" s="231">
        <v>0.73690280263668428</v>
      </c>
      <c r="D36" s="231">
        <v>0.9555816890059553</v>
      </c>
      <c r="E36" s="231">
        <v>1.089165199820558</v>
      </c>
      <c r="F36" s="231">
        <v>1.006916801326748</v>
      </c>
      <c r="G36" s="231">
        <v>1.1930958723407821</v>
      </c>
      <c r="H36" s="231">
        <v>1.3567158268146731</v>
      </c>
      <c r="I36" s="231">
        <v>1.978293977528184</v>
      </c>
      <c r="J36" s="231">
        <v>1.737539797377589</v>
      </c>
      <c r="K36" s="231">
        <v>1.989614159592574</v>
      </c>
      <c r="L36" s="231">
        <v>2.0102092476511531</v>
      </c>
      <c r="M36" s="231">
        <v>2.1817996292739958</v>
      </c>
      <c r="N36" s="231">
        <v>2.501064572241078</v>
      </c>
      <c r="O36" s="231">
        <v>1.397582683966144</v>
      </c>
      <c r="P36" s="231">
        <v>1.179142265803375</v>
      </c>
      <c r="Q36" s="231">
        <v>1.265086063493337</v>
      </c>
      <c r="R36" s="231">
        <v>1.1313058009108941</v>
      </c>
      <c r="S36" s="231">
        <v>1.1206331971164081</v>
      </c>
      <c r="T36" s="231">
        <v>1.3087866420873731</v>
      </c>
      <c r="U36" s="231">
        <v>1.350921527401818</v>
      </c>
      <c r="V36" s="231">
        <v>1.0896491854607711</v>
      </c>
      <c r="W36" s="231">
        <v>1.318060267196671</v>
      </c>
      <c r="DA36" s="73" t="s">
        <v>1611</v>
      </c>
    </row>
    <row r="37" spans="1:105" ht="12" customHeight="1" x14ac:dyDescent="0.25">
      <c r="A37" s="64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1612</v>
      </c>
    </row>
    <row r="38" spans="1:105" ht="12" customHeight="1" x14ac:dyDescent="0.25">
      <c r="A38" s="64" t="s">
        <v>33</v>
      </c>
      <c r="B38" s="231">
        <v>0.52597237920694606</v>
      </c>
      <c r="C38" s="231">
        <v>0.38148484287184342</v>
      </c>
      <c r="D38" s="231">
        <v>0.2475852475594201</v>
      </c>
      <c r="E38" s="231">
        <v>0.22675719420618801</v>
      </c>
      <c r="F38" s="231">
        <v>0.21738478113293369</v>
      </c>
      <c r="G38" s="231">
        <v>0.25987254540133781</v>
      </c>
      <c r="H38" s="231">
        <v>0.31614401880917931</v>
      </c>
      <c r="I38" s="231">
        <v>0.21952105936686259</v>
      </c>
      <c r="J38" s="231">
        <v>0.16730675098625011</v>
      </c>
      <c r="K38" s="231">
        <v>0.1545141977950541</v>
      </c>
      <c r="L38" s="231">
        <v>0.1501487538799017</v>
      </c>
      <c r="M38" s="231">
        <v>0.12809617442456919</v>
      </c>
      <c r="N38" s="231">
        <v>0.13898548886270981</v>
      </c>
      <c r="O38" s="231">
        <v>0.1215530720489893</v>
      </c>
      <c r="P38" s="231">
        <v>8.2284810904100836E-2</v>
      </c>
      <c r="Q38" s="231">
        <v>0.2081153520511573</v>
      </c>
      <c r="R38" s="231">
        <v>0.19032562932424801</v>
      </c>
      <c r="S38" s="231">
        <v>0.2324255881189036</v>
      </c>
      <c r="T38" s="231">
        <v>0.21825243173165401</v>
      </c>
      <c r="U38" s="231">
        <v>0.2578984592693403</v>
      </c>
      <c r="V38" s="231">
        <v>0.25999802526789911</v>
      </c>
      <c r="W38" s="231">
        <v>0.26962620708496138</v>
      </c>
      <c r="DA38" s="73" t="s">
        <v>1613</v>
      </c>
    </row>
    <row r="39" spans="1:105" ht="12" customHeight="1" x14ac:dyDescent="0.25">
      <c r="A39" s="64" t="s">
        <v>160</v>
      </c>
      <c r="B39" s="231">
        <v>0.49522687993152448</v>
      </c>
      <c r="C39" s="231">
        <v>0.73827592584411628</v>
      </c>
      <c r="D39" s="231">
        <v>0.54802328780538978</v>
      </c>
      <c r="E39" s="231">
        <v>0.22509055943182421</v>
      </c>
      <c r="F39" s="231">
        <v>0.21141731027217209</v>
      </c>
      <c r="G39" s="231">
        <v>0.2038028458402785</v>
      </c>
      <c r="H39" s="231">
        <v>0.24034938511969239</v>
      </c>
      <c r="I39" s="231">
        <v>0.23768259799479699</v>
      </c>
      <c r="J39" s="231">
        <v>0.2647423270587706</v>
      </c>
      <c r="K39" s="231">
        <v>0.21873919136934289</v>
      </c>
      <c r="L39" s="231">
        <v>0.201493690019518</v>
      </c>
      <c r="M39" s="231">
        <v>0.2960152992194553</v>
      </c>
      <c r="N39" s="231">
        <v>0.30851442664950079</v>
      </c>
      <c r="O39" s="231">
        <v>0.30940384156741468</v>
      </c>
      <c r="P39" s="231">
        <v>0.27847086331025489</v>
      </c>
      <c r="Q39" s="231">
        <v>0.2599957994723619</v>
      </c>
      <c r="R39" s="231">
        <v>0.24343854985874661</v>
      </c>
      <c r="S39" s="231">
        <v>0.32914878113601931</v>
      </c>
      <c r="T39" s="231">
        <v>0.33298192409633348</v>
      </c>
      <c r="U39" s="231">
        <v>0.38489084290822168</v>
      </c>
      <c r="V39" s="231">
        <v>0.34625326869642559</v>
      </c>
      <c r="W39" s="231">
        <v>0.33327189221428122</v>
      </c>
      <c r="DA39" s="73" t="s">
        <v>1614</v>
      </c>
    </row>
    <row r="40" spans="1:105" ht="12" customHeight="1" x14ac:dyDescent="0.25">
      <c r="A40" s="64" t="s">
        <v>70</v>
      </c>
      <c r="B40" s="231">
        <v>3.118005145206022</v>
      </c>
      <c r="C40" s="231">
        <v>2.7249875394053311</v>
      </c>
      <c r="D40" s="231">
        <v>2.494555089394773</v>
      </c>
      <c r="E40" s="231">
        <v>2.3820025336937989</v>
      </c>
      <c r="F40" s="231">
        <v>2.4276666596818388</v>
      </c>
      <c r="G40" s="231">
        <v>2.3775478821127982</v>
      </c>
      <c r="H40" s="231">
        <v>2.6364130217080302</v>
      </c>
      <c r="I40" s="231">
        <v>2.500345985530084</v>
      </c>
      <c r="J40" s="231">
        <v>2.2265659701347031</v>
      </c>
      <c r="K40" s="231">
        <v>1.9122519815807479</v>
      </c>
      <c r="L40" s="231">
        <v>1.4798755056476509</v>
      </c>
      <c r="M40" s="231">
        <v>1.3505572722666741</v>
      </c>
      <c r="N40" s="231">
        <v>1.0833072606330301</v>
      </c>
      <c r="O40" s="231">
        <v>0.81297434114992728</v>
      </c>
      <c r="P40" s="231">
        <v>0.55341794780304188</v>
      </c>
      <c r="Q40" s="231">
        <v>0.69818197656167247</v>
      </c>
      <c r="R40" s="231">
        <v>0.69518858957446872</v>
      </c>
      <c r="S40" s="231">
        <v>0.57444873557931431</v>
      </c>
      <c r="T40" s="231">
        <v>0.33530668014802772</v>
      </c>
      <c r="U40" s="231">
        <v>0.34631890686626249</v>
      </c>
      <c r="V40" s="231">
        <v>0.17586517000794499</v>
      </c>
      <c r="W40" s="231">
        <v>0.18479372004175509</v>
      </c>
      <c r="DA40" s="73" t="s">
        <v>1615</v>
      </c>
    </row>
    <row r="41" spans="1:105" ht="12" customHeight="1" x14ac:dyDescent="0.25">
      <c r="A41" s="64" t="s">
        <v>34</v>
      </c>
      <c r="B41" s="231">
        <v>4.1787414850427274</v>
      </c>
      <c r="C41" s="231">
        <v>6.0416868511229396</v>
      </c>
      <c r="D41" s="231">
        <v>6.3405063912551753</v>
      </c>
      <c r="E41" s="231">
        <v>6.2636944764411311</v>
      </c>
      <c r="F41" s="231">
        <v>6.9473549127182714</v>
      </c>
      <c r="G41" s="231">
        <v>6.0707923853042187</v>
      </c>
      <c r="H41" s="231">
        <v>6.3430423711205064</v>
      </c>
      <c r="I41" s="231">
        <v>5.4274108540439876</v>
      </c>
      <c r="J41" s="231">
        <v>4.7755533035947213</v>
      </c>
      <c r="K41" s="231">
        <v>4.0116868052618884</v>
      </c>
      <c r="L41" s="231">
        <v>4.0073417763923302</v>
      </c>
      <c r="M41" s="231">
        <v>4.1780508390237454</v>
      </c>
      <c r="N41" s="231">
        <v>4.2289358009207003</v>
      </c>
      <c r="O41" s="231">
        <v>4.8576284362201703</v>
      </c>
      <c r="P41" s="231">
        <v>4.5569093675376404</v>
      </c>
      <c r="Q41" s="231">
        <v>4.0253663127176216</v>
      </c>
      <c r="R41" s="231">
        <v>3.4752671511219231</v>
      </c>
      <c r="S41" s="231">
        <v>3.2591738901592371</v>
      </c>
      <c r="T41" s="231">
        <v>3.0904841311737208</v>
      </c>
      <c r="U41" s="231">
        <v>3.413840810736553</v>
      </c>
      <c r="V41" s="231">
        <v>3.4243461493536369</v>
      </c>
      <c r="W41" s="231">
        <v>3.1766614103153969</v>
      </c>
      <c r="DA41" s="73" t="s">
        <v>1616</v>
      </c>
    </row>
    <row r="42" spans="1:105" ht="12" customHeight="1" x14ac:dyDescent="0.25">
      <c r="A42" s="64" t="s">
        <v>162</v>
      </c>
      <c r="B42" s="231">
        <v>11.75503762041018</v>
      </c>
      <c r="C42" s="231">
        <v>11.180149599647709</v>
      </c>
      <c r="D42" s="231">
        <v>10.820620524203431</v>
      </c>
      <c r="E42" s="231">
        <v>11.524609304244221</v>
      </c>
      <c r="F42" s="231">
        <v>11.01540043471787</v>
      </c>
      <c r="G42" s="231">
        <v>10.16894669993477</v>
      </c>
      <c r="H42" s="231">
        <v>10.776070934743689</v>
      </c>
      <c r="I42" s="231">
        <v>9.7458080423755611</v>
      </c>
      <c r="J42" s="231">
        <v>10.06667360836876</v>
      </c>
      <c r="K42" s="231">
        <v>8.2303413342937013</v>
      </c>
      <c r="L42" s="231">
        <v>8.7273793144535272</v>
      </c>
      <c r="M42" s="231">
        <v>7.686339567591884</v>
      </c>
      <c r="N42" s="231">
        <v>8.3087128020175598</v>
      </c>
      <c r="O42" s="231">
        <v>9.3100415534082472</v>
      </c>
      <c r="P42" s="231">
        <v>8.4316556242460656</v>
      </c>
      <c r="Q42" s="231">
        <v>8.0529471037581715</v>
      </c>
      <c r="R42" s="231">
        <v>7.4158331815384173</v>
      </c>
      <c r="S42" s="231">
        <v>9.4874580833749693</v>
      </c>
      <c r="T42" s="231">
        <v>10.02739050744211</v>
      </c>
      <c r="U42" s="231">
        <v>11.09568678055733</v>
      </c>
      <c r="V42" s="231">
        <v>10.75966696525408</v>
      </c>
      <c r="W42" s="231">
        <v>11.31488068001212</v>
      </c>
      <c r="DA42" s="73" t="s">
        <v>1617</v>
      </c>
    </row>
    <row r="43" spans="1:105" ht="12" customHeight="1" x14ac:dyDescent="0.25">
      <c r="A43" s="64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1618</v>
      </c>
    </row>
    <row r="44" spans="1:105" ht="12" customHeight="1" x14ac:dyDescent="0.25">
      <c r="A44" s="64" t="s">
        <v>73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1.778331590587009</v>
      </c>
      <c r="H44" s="231">
        <v>1.769068114032238</v>
      </c>
      <c r="I44" s="231">
        <v>1.566227068483369</v>
      </c>
      <c r="J44" s="231">
        <v>1.60883741278397</v>
      </c>
      <c r="K44" s="231">
        <v>1.4628526432293261</v>
      </c>
      <c r="L44" s="231">
        <v>1.1199145806466839</v>
      </c>
      <c r="M44" s="231">
        <v>3.1251902537689138</v>
      </c>
      <c r="N44" s="231">
        <v>3.314865979827383</v>
      </c>
      <c r="O44" s="231">
        <v>3.6800002730991959</v>
      </c>
      <c r="P44" s="231">
        <v>3.482412837122137</v>
      </c>
      <c r="Q44" s="231">
        <v>3.6202210685375329</v>
      </c>
      <c r="R44" s="231">
        <v>3.4380820529058469</v>
      </c>
      <c r="S44" s="231">
        <v>3.1711757050449738</v>
      </c>
      <c r="T44" s="231">
        <v>3.4787585704017689</v>
      </c>
      <c r="U44" s="231">
        <v>3.9898856727165208</v>
      </c>
      <c r="V44" s="231">
        <v>3.133816328622451</v>
      </c>
      <c r="W44" s="231">
        <v>3.608604725696182</v>
      </c>
      <c r="DA44" s="73" t="s">
        <v>1619</v>
      </c>
    </row>
    <row r="45" spans="1:105" ht="12" customHeight="1" x14ac:dyDescent="0.25">
      <c r="A45" s="146" t="s">
        <v>79</v>
      </c>
      <c r="B45" s="327">
        <v>0</v>
      </c>
      <c r="C45" s="327">
        <v>0</v>
      </c>
      <c r="D45" s="327">
        <v>0</v>
      </c>
      <c r="E45" s="327">
        <v>0</v>
      </c>
      <c r="F45" s="327">
        <v>0</v>
      </c>
      <c r="G45" s="327">
        <v>0</v>
      </c>
      <c r="H45" s="327">
        <v>0</v>
      </c>
      <c r="I45" s="327">
        <v>0</v>
      </c>
      <c r="J45" s="327">
        <v>0</v>
      </c>
      <c r="K45" s="327">
        <v>0</v>
      </c>
      <c r="L45" s="327">
        <v>0</v>
      </c>
      <c r="M45" s="327">
        <v>3.7195194639031439</v>
      </c>
      <c r="N45" s="327">
        <v>0.17126979378785481</v>
      </c>
      <c r="O45" s="327">
        <v>0.88606353327989273</v>
      </c>
      <c r="P45" s="327">
        <v>2.652174940520803</v>
      </c>
      <c r="Q45" s="327">
        <v>4.2376248061931392</v>
      </c>
      <c r="R45" s="327">
        <v>4.2157569115261051</v>
      </c>
      <c r="S45" s="327">
        <v>4.8116776181224372</v>
      </c>
      <c r="T45" s="327">
        <v>6.2580018696170887</v>
      </c>
      <c r="U45" s="327">
        <v>3.4686046671068769</v>
      </c>
      <c r="V45" s="327">
        <v>4.8676746539778986</v>
      </c>
      <c r="W45" s="327">
        <v>4.7623726298074542</v>
      </c>
      <c r="DA45" s="148" t="s">
        <v>1620</v>
      </c>
    </row>
    <row r="46" spans="1:105" ht="12" hidden="1" customHeight="1" x14ac:dyDescent="0.25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DA46" s="94"/>
    </row>
    <row r="47" spans="1:105" ht="12" customHeight="1" x14ac:dyDescent="0.25">
      <c r="A47" s="201"/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DA47" s="173"/>
    </row>
    <row r="48" spans="1:105" ht="15" customHeight="1" x14ac:dyDescent="0.25">
      <c r="A48" s="34" t="s">
        <v>50</v>
      </c>
      <c r="B48" s="225">
        <v>984.72710185034487</v>
      </c>
      <c r="C48" s="225">
        <v>1280.9479461742999</v>
      </c>
      <c r="D48" s="225">
        <v>1344.453807883267</v>
      </c>
      <c r="E48" s="225">
        <v>1316.431792997158</v>
      </c>
      <c r="F48" s="225">
        <v>1317.2559367625479</v>
      </c>
      <c r="G48" s="225">
        <v>1337.07948169167</v>
      </c>
      <c r="H48" s="225">
        <v>1292.2189047860629</v>
      </c>
      <c r="I48" s="225">
        <v>1292.875989633369</v>
      </c>
      <c r="J48" s="225">
        <v>1439.2869539717969</v>
      </c>
      <c r="K48" s="225">
        <v>1281.528936618176</v>
      </c>
      <c r="L48" s="225">
        <v>1311.9483628935809</v>
      </c>
      <c r="M48" s="225">
        <v>1375.0791891634969</v>
      </c>
      <c r="N48" s="225">
        <v>1347.86062306183</v>
      </c>
      <c r="O48" s="225">
        <v>1300.957281187438</v>
      </c>
      <c r="P48" s="225">
        <v>1286.1236430047411</v>
      </c>
      <c r="Q48" s="225">
        <v>1169.550737352223</v>
      </c>
      <c r="R48" s="225">
        <v>1366.1166666266561</v>
      </c>
      <c r="S48" s="225">
        <v>1118.9142765022809</v>
      </c>
      <c r="T48" s="225">
        <v>1235.017895129577</v>
      </c>
      <c r="U48" s="225">
        <v>1234.803574824411</v>
      </c>
      <c r="V48" s="225">
        <v>1198.879562462839</v>
      </c>
      <c r="W48" s="225">
        <v>1344.023709117376</v>
      </c>
      <c r="DA48" s="89" t="s">
        <v>1621</v>
      </c>
    </row>
    <row r="49" spans="1:105" ht="12" customHeight="1" x14ac:dyDescent="0.25">
      <c r="A49" s="55" t="s">
        <v>92</v>
      </c>
      <c r="B49" s="261">
        <v>6.2514142727758184</v>
      </c>
      <c r="C49" s="261">
        <v>8.1472110227170429</v>
      </c>
      <c r="D49" s="261">
        <v>8.5434845881624693</v>
      </c>
      <c r="E49" s="261">
        <v>8.3506016520692956</v>
      </c>
      <c r="F49" s="261">
        <v>8.3039978349694579</v>
      </c>
      <c r="G49" s="261">
        <v>8.40496849388723</v>
      </c>
      <c r="H49" s="261">
        <v>8.1224080983941622</v>
      </c>
      <c r="I49" s="261">
        <v>8.0731878811854916</v>
      </c>
      <c r="J49" s="261">
        <v>8.9006770625126119</v>
      </c>
      <c r="K49" s="261">
        <v>7.9228389043185814</v>
      </c>
      <c r="L49" s="261">
        <v>8.0949933164476775</v>
      </c>
      <c r="M49" s="261">
        <v>8.4914641681697098</v>
      </c>
      <c r="N49" s="261">
        <v>8.309997580211876</v>
      </c>
      <c r="O49" s="261">
        <v>8.0135133541155668</v>
      </c>
      <c r="P49" s="261">
        <v>7.9175445168804686</v>
      </c>
      <c r="Q49" s="261">
        <v>7.1913412293792067</v>
      </c>
      <c r="R49" s="261">
        <v>8.3987432307742491</v>
      </c>
      <c r="S49" s="261">
        <v>6.759054760146002</v>
      </c>
      <c r="T49" s="261">
        <v>7.4511234187727089</v>
      </c>
      <c r="U49" s="261">
        <v>7.4464001309707886</v>
      </c>
      <c r="V49" s="261">
        <v>7.1347661185818474</v>
      </c>
      <c r="W49" s="261">
        <v>7.9711523328569953</v>
      </c>
      <c r="DA49" s="67" t="s">
        <v>1622</v>
      </c>
    </row>
    <row r="50" spans="1:105" ht="12" customHeight="1" x14ac:dyDescent="0.25">
      <c r="A50" s="202" t="s">
        <v>93</v>
      </c>
      <c r="B50" s="226">
        <v>1.852855566198073</v>
      </c>
      <c r="C50" s="226">
        <v>2.4220314451542899</v>
      </c>
      <c r="D50" s="226">
        <v>2.544175635834188</v>
      </c>
      <c r="E50" s="226">
        <v>2.4867367698173468</v>
      </c>
      <c r="F50" s="226">
        <v>2.4893869319122128</v>
      </c>
      <c r="G50" s="226">
        <v>2.5196560918773052</v>
      </c>
      <c r="H50" s="226">
        <v>2.43494964445336</v>
      </c>
      <c r="I50" s="226">
        <v>2.434166305664264</v>
      </c>
      <c r="J50" s="226">
        <v>2.6998315960732731</v>
      </c>
      <c r="K50" s="226">
        <v>2.4032251315541471</v>
      </c>
      <c r="L50" s="226">
        <v>2.4554445209337619</v>
      </c>
      <c r="M50" s="226">
        <v>2.5757055443237129</v>
      </c>
      <c r="N50" s="226">
        <v>2.520661503925524</v>
      </c>
      <c r="O50" s="226">
        <v>2.4307293026187868</v>
      </c>
      <c r="P50" s="226">
        <v>2.4016191914232041</v>
      </c>
      <c r="Q50" s="226">
        <v>2.1813408275416681</v>
      </c>
      <c r="R50" s="226">
        <v>2.547580614653798</v>
      </c>
      <c r="S50" s="226">
        <v>2.0783466524757022</v>
      </c>
      <c r="T50" s="226">
        <v>2.296995824998834</v>
      </c>
      <c r="U50" s="226">
        <v>2.29553975297432</v>
      </c>
      <c r="V50" s="226">
        <v>2.2256361114517231</v>
      </c>
      <c r="W50" s="226">
        <v>2.5030670696714332</v>
      </c>
      <c r="DA50" s="174" t="s">
        <v>1623</v>
      </c>
    </row>
    <row r="51" spans="1:105" ht="12" customHeight="1" x14ac:dyDescent="0.25">
      <c r="A51" s="202" t="s">
        <v>94</v>
      </c>
      <c r="B51" s="226">
        <v>14.72105717470393</v>
      </c>
      <c r="C51" s="226">
        <v>17.006995378538651</v>
      </c>
      <c r="D51" s="226">
        <v>17.35876830000252</v>
      </c>
      <c r="E51" s="226">
        <v>17.724745171179311</v>
      </c>
      <c r="F51" s="226">
        <v>18.915825902973371</v>
      </c>
      <c r="G51" s="226">
        <v>18.740764762035731</v>
      </c>
      <c r="H51" s="226">
        <v>18.38295823488011</v>
      </c>
      <c r="I51" s="226">
        <v>18.912305795708271</v>
      </c>
      <c r="J51" s="226">
        <v>23.283089771095401</v>
      </c>
      <c r="K51" s="226">
        <v>20.805919006953321</v>
      </c>
      <c r="L51" s="226">
        <v>21.85152872630475</v>
      </c>
      <c r="M51" s="226">
        <v>19.834217114115891</v>
      </c>
      <c r="N51" s="226">
        <v>19.745720205257172</v>
      </c>
      <c r="O51" s="226">
        <v>19.146815563434199</v>
      </c>
      <c r="P51" s="226">
        <v>18.70966818005596</v>
      </c>
      <c r="Q51" s="226">
        <v>17.608873964462521</v>
      </c>
      <c r="R51" s="226">
        <v>20.277395793174609</v>
      </c>
      <c r="S51" s="226">
        <v>17.987730885056109</v>
      </c>
      <c r="T51" s="226">
        <v>18.594823151472291</v>
      </c>
      <c r="U51" s="226">
        <v>18.981883124867469</v>
      </c>
      <c r="V51" s="226">
        <v>17.51831233856818</v>
      </c>
      <c r="W51" s="226">
        <v>19.300092298170281</v>
      </c>
      <c r="DA51" s="174" t="s">
        <v>1624</v>
      </c>
    </row>
    <row r="52" spans="1:105" ht="12" customHeight="1" x14ac:dyDescent="0.25">
      <c r="A52" s="202" t="s">
        <v>95</v>
      </c>
      <c r="B52" s="226">
        <v>5.1996916806410614</v>
      </c>
      <c r="C52" s="226">
        <v>6.7969770474130478</v>
      </c>
      <c r="D52" s="226">
        <v>7.1397518128633903</v>
      </c>
      <c r="E52" s="226">
        <v>6.9785604068942426</v>
      </c>
      <c r="F52" s="226">
        <v>6.9859975898287399</v>
      </c>
      <c r="G52" s="226">
        <v>7.0709423108970109</v>
      </c>
      <c r="H52" s="226">
        <v>6.8332295511967462</v>
      </c>
      <c r="I52" s="226">
        <v>6.8310312577846224</v>
      </c>
      <c r="J52" s="226">
        <v>7.5765710751214366</v>
      </c>
      <c r="K52" s="226">
        <v>6.7442006550411167</v>
      </c>
      <c r="L52" s="226">
        <v>6.8907445786360313</v>
      </c>
      <c r="M52" s="226">
        <v>7.228234588237382</v>
      </c>
      <c r="N52" s="226">
        <v>7.0737638112654828</v>
      </c>
      <c r="O52" s="226">
        <v>6.8213859532784689</v>
      </c>
      <c r="P52" s="226">
        <v>6.7396938852254786</v>
      </c>
      <c r="Q52" s="226">
        <v>6.1215239657803888</v>
      </c>
      <c r="R52" s="226">
        <v>7.1493072473851482</v>
      </c>
      <c r="S52" s="226">
        <v>5.8442135815587299</v>
      </c>
      <c r="T52" s="226">
        <v>6.4460880273691554</v>
      </c>
      <c r="U52" s="226">
        <v>6.4420018342894521</v>
      </c>
      <c r="V52" s="226">
        <v>6.2582054912903304</v>
      </c>
      <c r="W52" s="226">
        <v>7.0243883310145776</v>
      </c>
      <c r="DA52" s="174" t="s">
        <v>1625</v>
      </c>
    </row>
    <row r="53" spans="1:105" ht="12" customHeight="1" x14ac:dyDescent="0.25">
      <c r="A53" s="56" t="s">
        <v>96</v>
      </c>
      <c r="B53" s="262">
        <v>11.53720699953176</v>
      </c>
      <c r="C53" s="262">
        <v>14.21189855483254</v>
      </c>
      <c r="D53" s="262">
        <v>14.7847045952067</v>
      </c>
      <c r="E53" s="262">
        <v>14.72289499054312</v>
      </c>
      <c r="F53" s="262">
        <v>15.238604281534201</v>
      </c>
      <c r="G53" s="262">
        <v>15.316043053923799</v>
      </c>
      <c r="H53" s="262">
        <v>14.935992815670881</v>
      </c>
      <c r="I53" s="262">
        <v>15.32574811402309</v>
      </c>
      <c r="J53" s="262">
        <v>18.123182221754199</v>
      </c>
      <c r="K53" s="262">
        <v>16.31492562123319</v>
      </c>
      <c r="L53" s="262">
        <v>16.873249369037119</v>
      </c>
      <c r="M53" s="262">
        <v>16.20262131854653</v>
      </c>
      <c r="N53" s="262">
        <v>15.99096816876494</v>
      </c>
      <c r="O53" s="262">
        <v>15.19715948938809</v>
      </c>
      <c r="P53" s="262">
        <v>14.87254963840542</v>
      </c>
      <c r="Q53" s="262">
        <v>13.87426379012048</v>
      </c>
      <c r="R53" s="262">
        <v>16.076843353749162</v>
      </c>
      <c r="S53" s="262">
        <v>13.80844894133927</v>
      </c>
      <c r="T53" s="262">
        <v>14.54843313463283</v>
      </c>
      <c r="U53" s="262">
        <v>14.712300819200321</v>
      </c>
      <c r="V53" s="262">
        <v>13.960681105740489</v>
      </c>
      <c r="W53" s="262">
        <v>15.512934591275391</v>
      </c>
      <c r="DA53" s="68" t="s">
        <v>1626</v>
      </c>
    </row>
    <row r="54" spans="1:105" ht="12" customHeight="1" x14ac:dyDescent="0.25">
      <c r="A54" s="37" t="s">
        <v>160</v>
      </c>
      <c r="B54" s="228">
        <v>0.2462811041825505</v>
      </c>
      <c r="C54" s="228">
        <v>0.53675884439957255</v>
      </c>
      <c r="D54" s="228">
        <v>0.44169054746567638</v>
      </c>
      <c r="E54" s="228">
        <v>0.16755115689438471</v>
      </c>
      <c r="F54" s="228">
        <v>0.151356117626814</v>
      </c>
      <c r="G54" s="228">
        <v>0.15785614087097499</v>
      </c>
      <c r="H54" s="228">
        <v>0.16705962391077189</v>
      </c>
      <c r="I54" s="228">
        <v>0.17390958553144181</v>
      </c>
      <c r="J54" s="228">
        <v>0.18717215928445949</v>
      </c>
      <c r="K54" s="228">
        <v>0.16400147174080579</v>
      </c>
      <c r="L54" s="228">
        <v>0.14431446763240549</v>
      </c>
      <c r="M54" s="228">
        <v>0.27562594912498739</v>
      </c>
      <c r="N54" s="228">
        <v>0.26032226642589018</v>
      </c>
      <c r="O54" s="228">
        <v>0.23214272271168021</v>
      </c>
      <c r="P54" s="228">
        <v>0.2287256325239424</v>
      </c>
      <c r="Q54" s="228">
        <v>0.19344761031113339</v>
      </c>
      <c r="R54" s="228">
        <v>0.23324945153120971</v>
      </c>
      <c r="S54" s="228">
        <v>0.1923637805299426</v>
      </c>
      <c r="T54" s="228">
        <v>0.22275151764959941</v>
      </c>
      <c r="U54" s="228">
        <v>0.22874832771559611</v>
      </c>
      <c r="V54" s="228">
        <v>0.22166804468425921</v>
      </c>
      <c r="W54" s="228">
        <v>0.22979651774215731</v>
      </c>
      <c r="DA54" s="69" t="s">
        <v>1627</v>
      </c>
    </row>
    <row r="55" spans="1:105" ht="12" customHeight="1" x14ac:dyDescent="0.25">
      <c r="A55" s="37" t="s">
        <v>162</v>
      </c>
      <c r="B55" s="228">
        <v>6.1179034477196508</v>
      </c>
      <c r="C55" s="228">
        <v>8.5066747830085223</v>
      </c>
      <c r="D55" s="228">
        <v>9.1268932413155106</v>
      </c>
      <c r="E55" s="228">
        <v>8.9777617125608451</v>
      </c>
      <c r="F55" s="228">
        <v>8.2529922628405679</v>
      </c>
      <c r="G55" s="228">
        <v>8.2428789265575961</v>
      </c>
      <c r="H55" s="228">
        <v>7.8386385326446701</v>
      </c>
      <c r="I55" s="228">
        <v>7.462695127977927</v>
      </c>
      <c r="J55" s="228">
        <v>7.4482727004560934</v>
      </c>
      <c r="K55" s="228">
        <v>6.4578908834467974</v>
      </c>
      <c r="L55" s="228">
        <v>6.5416000162413539</v>
      </c>
      <c r="M55" s="228">
        <v>7.4899207771395266</v>
      </c>
      <c r="N55" s="228">
        <v>7.3370469734442194</v>
      </c>
      <c r="O55" s="228">
        <v>7.3102579901654137</v>
      </c>
      <c r="P55" s="228">
        <v>7.2476906606501403</v>
      </c>
      <c r="Q55" s="228">
        <v>6.2705205672768614</v>
      </c>
      <c r="R55" s="228">
        <v>7.4360609926145349</v>
      </c>
      <c r="S55" s="228">
        <v>5.8027336318610629</v>
      </c>
      <c r="T55" s="228">
        <v>7.0200410905749733</v>
      </c>
      <c r="U55" s="228">
        <v>6.9012260059797574</v>
      </c>
      <c r="V55" s="228">
        <v>7.2087464455481483</v>
      </c>
      <c r="W55" s="228">
        <v>8.1705792821295962</v>
      </c>
      <c r="DA55" s="69" t="s">
        <v>1628</v>
      </c>
    </row>
    <row r="56" spans="1:105" ht="12" customHeight="1" x14ac:dyDescent="0.25">
      <c r="A56" s="37" t="s">
        <v>97</v>
      </c>
      <c r="B56" s="228">
        <v>0</v>
      </c>
      <c r="C56" s="228">
        <v>0</v>
      </c>
      <c r="D56" s="228">
        <v>0</v>
      </c>
      <c r="E56" s="228">
        <v>0</v>
      </c>
      <c r="F56" s="228">
        <v>0</v>
      </c>
      <c r="G56" s="228">
        <v>0</v>
      </c>
      <c r="H56" s="228">
        <v>0</v>
      </c>
      <c r="I56" s="228">
        <v>0</v>
      </c>
      <c r="J56" s="228">
        <v>0</v>
      </c>
      <c r="K56" s="228">
        <v>0</v>
      </c>
      <c r="L56" s="228">
        <v>0</v>
      </c>
      <c r="M56" s="228">
        <v>0</v>
      </c>
      <c r="N56" s="228">
        <v>0</v>
      </c>
      <c r="O56" s="228">
        <v>0</v>
      </c>
      <c r="P56" s="228">
        <v>0</v>
      </c>
      <c r="Q56" s="228">
        <v>0</v>
      </c>
      <c r="R56" s="228">
        <v>0</v>
      </c>
      <c r="S56" s="228">
        <v>0</v>
      </c>
      <c r="T56" s="228">
        <v>0</v>
      </c>
      <c r="U56" s="228">
        <v>0</v>
      </c>
      <c r="V56" s="228">
        <v>0</v>
      </c>
      <c r="W56" s="228">
        <v>0</v>
      </c>
      <c r="DA56" s="69" t="s">
        <v>1629</v>
      </c>
    </row>
    <row r="57" spans="1:105" ht="12" customHeight="1" x14ac:dyDescent="0.25">
      <c r="A57" s="37" t="s">
        <v>78</v>
      </c>
      <c r="B57" s="228">
        <v>0</v>
      </c>
      <c r="C57" s="228">
        <v>0</v>
      </c>
      <c r="D57" s="228">
        <v>0</v>
      </c>
      <c r="E57" s="228">
        <v>0</v>
      </c>
      <c r="F57" s="228">
        <v>0</v>
      </c>
      <c r="G57" s="228">
        <v>0</v>
      </c>
      <c r="H57" s="228">
        <v>0</v>
      </c>
      <c r="I57" s="228">
        <v>0</v>
      </c>
      <c r="J57" s="228">
        <v>0</v>
      </c>
      <c r="K57" s="228">
        <v>0</v>
      </c>
      <c r="L57" s="228">
        <v>0</v>
      </c>
      <c r="M57" s="228">
        <v>0</v>
      </c>
      <c r="N57" s="228">
        <v>0</v>
      </c>
      <c r="O57" s="228">
        <v>0</v>
      </c>
      <c r="P57" s="228">
        <v>0</v>
      </c>
      <c r="Q57" s="228">
        <v>0</v>
      </c>
      <c r="R57" s="228">
        <v>0</v>
      </c>
      <c r="S57" s="228">
        <v>0</v>
      </c>
      <c r="T57" s="228">
        <v>0</v>
      </c>
      <c r="U57" s="228">
        <v>0</v>
      </c>
      <c r="V57" s="228">
        <v>0</v>
      </c>
      <c r="W57" s="228">
        <v>0</v>
      </c>
      <c r="DA57" s="69" t="s">
        <v>1630</v>
      </c>
    </row>
    <row r="58" spans="1:105" ht="12" customHeight="1" x14ac:dyDescent="0.25">
      <c r="A58" s="37" t="s">
        <v>38</v>
      </c>
      <c r="B58" s="228">
        <v>5.1730224476295623</v>
      </c>
      <c r="C58" s="228">
        <v>5.1684649274244414</v>
      </c>
      <c r="D58" s="228">
        <v>5.2161208064255176</v>
      </c>
      <c r="E58" s="228">
        <v>5.5775821210878869</v>
      </c>
      <c r="F58" s="228">
        <v>6.8342559010668147</v>
      </c>
      <c r="G58" s="228">
        <v>6.9153079864952263</v>
      </c>
      <c r="H58" s="228">
        <v>6.9302946591154333</v>
      </c>
      <c r="I58" s="228">
        <v>7.689143400513716</v>
      </c>
      <c r="J58" s="228">
        <v>10.48773736201364</v>
      </c>
      <c r="K58" s="228">
        <v>9.6930332660455871</v>
      </c>
      <c r="L58" s="228">
        <v>10.187334885163359</v>
      </c>
      <c r="M58" s="228">
        <v>8.4370745922820198</v>
      </c>
      <c r="N58" s="228">
        <v>8.3935989288948267</v>
      </c>
      <c r="O58" s="228">
        <v>7.6547587765109979</v>
      </c>
      <c r="P58" s="228">
        <v>7.396133345231342</v>
      </c>
      <c r="Q58" s="228">
        <v>7.4102956125324884</v>
      </c>
      <c r="R58" s="228">
        <v>8.4075329096034164</v>
      </c>
      <c r="S58" s="228">
        <v>7.8133515289482656</v>
      </c>
      <c r="T58" s="228">
        <v>7.3056405264082569</v>
      </c>
      <c r="U58" s="228">
        <v>7.5823264855049626</v>
      </c>
      <c r="V58" s="228">
        <v>6.5302666155080873</v>
      </c>
      <c r="W58" s="228">
        <v>7.1125587914036386</v>
      </c>
      <c r="DA58" s="69" t="s">
        <v>1631</v>
      </c>
    </row>
    <row r="59" spans="1:105" ht="12" customHeight="1" x14ac:dyDescent="0.25">
      <c r="A59" s="57" t="s">
        <v>1498</v>
      </c>
      <c r="B59" s="263">
        <v>54.643078094816147</v>
      </c>
      <c r="C59" s="263">
        <v>63.128249934696321</v>
      </c>
      <c r="D59" s="263">
        <v>64.433995506571591</v>
      </c>
      <c r="E59" s="263">
        <v>65.792464705847152</v>
      </c>
      <c r="F59" s="263">
        <v>70.213636138867045</v>
      </c>
      <c r="G59" s="263">
        <v>69.563826856687129</v>
      </c>
      <c r="H59" s="263">
        <v>68.235685149595895</v>
      </c>
      <c r="I59" s="263">
        <v>70.200569856065044</v>
      </c>
      <c r="J59" s="263">
        <v>86.4244787281161</v>
      </c>
      <c r="K59" s="263">
        <v>77.229470929911997</v>
      </c>
      <c r="L59" s="263">
        <v>81.110668650507648</v>
      </c>
      <c r="M59" s="263">
        <v>73.622611600105458</v>
      </c>
      <c r="N59" s="263">
        <v>73.294120008467146</v>
      </c>
      <c r="O59" s="263">
        <v>71.071046439354504</v>
      </c>
      <c r="P59" s="263">
        <v>69.44839948367742</v>
      </c>
      <c r="Q59" s="263">
        <v>65.362362484082354</v>
      </c>
      <c r="R59" s="263">
        <v>75.267646116469962</v>
      </c>
      <c r="S59" s="263">
        <v>66.768641126510985</v>
      </c>
      <c r="T59" s="263">
        <v>69.02210633154688</v>
      </c>
      <c r="U59" s="263">
        <v>70.458833877850623</v>
      </c>
      <c r="V59" s="263">
        <v>65.026206871247624</v>
      </c>
      <c r="W59" s="263">
        <v>71.639994204919518</v>
      </c>
      <c r="DA59" s="70" t="s">
        <v>1632</v>
      </c>
    </row>
    <row r="60" spans="1:105" ht="12" customHeight="1" x14ac:dyDescent="0.25">
      <c r="A60" s="57" t="s">
        <v>1500</v>
      </c>
      <c r="B60" s="263">
        <f t="shared" ref="B60:W60" si="1">B61+B67+B78</f>
        <v>111.79542269815653</v>
      </c>
      <c r="C60" s="263">
        <f t="shared" si="1"/>
        <v>148.33952425370535</v>
      </c>
      <c r="D60" s="263">
        <f t="shared" si="1"/>
        <v>155.78746449525406</v>
      </c>
      <c r="E60" s="263">
        <f t="shared" si="1"/>
        <v>151.72513140291068</v>
      </c>
      <c r="F60" s="263">
        <f t="shared" si="1"/>
        <v>149.09063476621228</v>
      </c>
      <c r="G60" s="263">
        <f t="shared" si="1"/>
        <v>150.0535395613357</v>
      </c>
      <c r="H60" s="263">
        <f t="shared" si="1"/>
        <v>144.6050502053327</v>
      </c>
      <c r="I60" s="263">
        <f t="shared" si="1"/>
        <v>142.99925344211678</v>
      </c>
      <c r="J60" s="263">
        <f t="shared" si="1"/>
        <v>155.98808553993538</v>
      </c>
      <c r="K60" s="263">
        <f t="shared" si="1"/>
        <v>137.94862945234794</v>
      </c>
      <c r="L60" s="263">
        <f t="shared" si="1"/>
        <v>140.84528957903291</v>
      </c>
      <c r="M60" s="263">
        <f t="shared" si="1"/>
        <v>152.22967460908268</v>
      </c>
      <c r="N60" s="263">
        <f t="shared" si="1"/>
        <v>146.5183397525239</v>
      </c>
      <c r="O60" s="263">
        <f t="shared" si="1"/>
        <v>143.19292986553768</v>
      </c>
      <c r="P60" s="263">
        <f t="shared" si="1"/>
        <v>142.8240362789297</v>
      </c>
      <c r="Q60" s="263">
        <f t="shared" si="1"/>
        <v>129.54898229747013</v>
      </c>
      <c r="R60" s="263">
        <f t="shared" si="1"/>
        <v>152.15869305521562</v>
      </c>
      <c r="S60" s="263">
        <f t="shared" si="1"/>
        <v>123.79906711097445</v>
      </c>
      <c r="T60" s="263">
        <f t="shared" si="1"/>
        <v>139.60705572405627</v>
      </c>
      <c r="U60" s="263">
        <f t="shared" si="1"/>
        <v>137.38294136518343</v>
      </c>
      <c r="V60" s="263">
        <f t="shared" si="1"/>
        <v>136.85536499503621</v>
      </c>
      <c r="W60" s="263">
        <f t="shared" si="1"/>
        <v>153.16211288127201</v>
      </c>
      <c r="DA60" s="70"/>
    </row>
    <row r="61" spans="1:105" ht="12" customHeight="1" x14ac:dyDescent="0.25">
      <c r="A61" s="60" t="s">
        <v>1501</v>
      </c>
      <c r="B61" s="264">
        <v>89.404182692203904</v>
      </c>
      <c r="C61" s="264">
        <v>118.4073832607761</v>
      </c>
      <c r="D61" s="264">
        <v>124.2327002052801</v>
      </c>
      <c r="E61" s="264">
        <v>121.0977346818247</v>
      </c>
      <c r="F61" s="264">
        <v>118.92832051446371</v>
      </c>
      <c r="G61" s="264">
        <v>119.6013658826021</v>
      </c>
      <c r="H61" s="264">
        <v>115.2864512913382</v>
      </c>
      <c r="I61" s="264">
        <v>114.0465243340672</v>
      </c>
      <c r="J61" s="264">
        <v>124.5661056801552</v>
      </c>
      <c r="K61" s="264">
        <v>110.1633888551564</v>
      </c>
      <c r="L61" s="264">
        <v>112.4977875975017</v>
      </c>
      <c r="M61" s="264">
        <v>118.9515415906322</v>
      </c>
      <c r="N61" s="264">
        <v>116.6712939933993</v>
      </c>
      <c r="O61" s="264">
        <v>113.6676467002958</v>
      </c>
      <c r="P61" s="264">
        <v>112.19699221098639</v>
      </c>
      <c r="Q61" s="264">
        <v>100.9709557617287</v>
      </c>
      <c r="R61" s="264">
        <v>118.36898290571401</v>
      </c>
      <c r="S61" s="264">
        <v>96.628784631986804</v>
      </c>
      <c r="T61" s="264">
        <v>108.36980644093489</v>
      </c>
      <c r="U61" s="264">
        <v>108.2188398410476</v>
      </c>
      <c r="V61" s="264">
        <v>107.2527704020964</v>
      </c>
      <c r="W61" s="264">
        <v>120.0415724461615</v>
      </c>
      <c r="DA61" s="72" t="s">
        <v>1633</v>
      </c>
    </row>
    <row r="62" spans="1:105" ht="12" customHeight="1" x14ac:dyDescent="0.25">
      <c r="A62" s="59" t="s">
        <v>30</v>
      </c>
      <c r="B62" s="232">
        <v>4.9532070630077172</v>
      </c>
      <c r="C62" s="232">
        <v>5.571984576022885</v>
      </c>
      <c r="D62" s="232">
        <v>7.928572819437945</v>
      </c>
      <c r="E62" s="232">
        <v>8.5880086476451751</v>
      </c>
      <c r="F62" s="232">
        <v>8.094752569642381</v>
      </c>
      <c r="G62" s="232">
        <v>10.102973755943781</v>
      </c>
      <c r="H62" s="232">
        <v>10.26249849851367</v>
      </c>
      <c r="I62" s="232">
        <v>15.447528310652441</v>
      </c>
      <c r="J62" s="232">
        <v>15.047883065146941</v>
      </c>
      <c r="K62" s="232">
        <v>17.61858115904144</v>
      </c>
      <c r="L62" s="232">
        <v>18.091655100104969</v>
      </c>
      <c r="M62" s="232">
        <v>22.41438835272201</v>
      </c>
      <c r="N62" s="232">
        <v>23.780404414865568</v>
      </c>
      <c r="O62" s="232">
        <v>13.379114217222559</v>
      </c>
      <c r="P62" s="232">
        <v>12.654598810251469</v>
      </c>
      <c r="Q62" s="232">
        <v>12.26330305386678</v>
      </c>
      <c r="R62" s="232">
        <v>13.929720980569931</v>
      </c>
      <c r="S62" s="232">
        <v>9.2847108693463802</v>
      </c>
      <c r="T62" s="232">
        <v>11.68616690299906</v>
      </c>
      <c r="U62" s="232">
        <v>10.95916679139698</v>
      </c>
      <c r="V62" s="232">
        <v>9.3204176524587528</v>
      </c>
      <c r="W62" s="232">
        <v>11.867683009724329</v>
      </c>
      <c r="DA62" s="71" t="s">
        <v>1634</v>
      </c>
    </row>
    <row r="63" spans="1:105" ht="12" customHeight="1" x14ac:dyDescent="0.25">
      <c r="A63" s="59" t="s">
        <v>33</v>
      </c>
      <c r="B63" s="297">
        <v>2.7846285717025778</v>
      </c>
      <c r="C63" s="297">
        <v>2.8560745401032812</v>
      </c>
      <c r="D63" s="297">
        <v>2.0339698778479298</v>
      </c>
      <c r="E63" s="297">
        <v>1.7703223172423981</v>
      </c>
      <c r="F63" s="297">
        <v>1.73034092815361</v>
      </c>
      <c r="G63" s="297">
        <v>2.1788475029479581</v>
      </c>
      <c r="H63" s="297">
        <v>2.367782128265961</v>
      </c>
      <c r="I63" s="297">
        <v>1.697215205592558</v>
      </c>
      <c r="J63" s="297">
        <v>1.4346523227706811</v>
      </c>
      <c r="K63" s="297">
        <v>1.3547620201881529</v>
      </c>
      <c r="L63" s="297">
        <v>1.337985228056193</v>
      </c>
      <c r="M63" s="297">
        <v>1.3029889769235601</v>
      </c>
      <c r="N63" s="297">
        <v>1.308447626790497</v>
      </c>
      <c r="O63" s="297">
        <v>1.152148192445033</v>
      </c>
      <c r="P63" s="297">
        <v>0.87436829836949637</v>
      </c>
      <c r="Q63" s="297">
        <v>1.997487455502758</v>
      </c>
      <c r="R63" s="297">
        <v>2.320343228270052</v>
      </c>
      <c r="S63" s="297">
        <v>1.90669572244367</v>
      </c>
      <c r="T63" s="297">
        <v>1.929544839522626</v>
      </c>
      <c r="U63" s="297">
        <v>2.071518017930051</v>
      </c>
      <c r="V63" s="297">
        <v>2.201969392003567</v>
      </c>
      <c r="W63" s="297">
        <v>2.403728013250535</v>
      </c>
      <c r="DA63" s="122" t="s">
        <v>1635</v>
      </c>
    </row>
    <row r="64" spans="1:105" ht="12" customHeight="1" x14ac:dyDescent="0.25">
      <c r="A64" s="59" t="s">
        <v>160</v>
      </c>
      <c r="B64" s="297">
        <v>2.572925331598384</v>
      </c>
      <c r="C64" s="297">
        <v>5.4241238134639476</v>
      </c>
      <c r="D64" s="297">
        <v>4.4181189486928156</v>
      </c>
      <c r="E64" s="297">
        <v>1.724515837372862</v>
      </c>
      <c r="F64" s="297">
        <v>1.6514359109681831</v>
      </c>
      <c r="G64" s="297">
        <v>1.6768542496764831</v>
      </c>
      <c r="H64" s="297">
        <v>1.766519439101391</v>
      </c>
      <c r="I64" s="297">
        <v>1.8033363918814069</v>
      </c>
      <c r="J64" s="297">
        <v>2.2277949706320022</v>
      </c>
      <c r="K64" s="297">
        <v>1.8820877185387259</v>
      </c>
      <c r="L64" s="297">
        <v>1.7620152938394389</v>
      </c>
      <c r="M64" s="297">
        <v>2.954863180398406</v>
      </c>
      <c r="N64" s="297">
        <v>2.85023716680527</v>
      </c>
      <c r="O64" s="297">
        <v>2.8779731771557482</v>
      </c>
      <c r="P64" s="297">
        <v>2.9038429592363739</v>
      </c>
      <c r="Q64" s="297">
        <v>2.448865376699294</v>
      </c>
      <c r="R64" s="297">
        <v>2.9124799601281008</v>
      </c>
      <c r="S64" s="297">
        <v>2.6497709945959129</v>
      </c>
      <c r="T64" s="297">
        <v>2.8889170996378488</v>
      </c>
      <c r="U64" s="297">
        <v>3.0338645208529869</v>
      </c>
      <c r="V64" s="297">
        <v>2.8777545368049018</v>
      </c>
      <c r="W64" s="297">
        <v>2.9156846241867829</v>
      </c>
      <c r="DA64" s="122" t="s">
        <v>1636</v>
      </c>
    </row>
    <row r="65" spans="1:105" ht="12" customHeight="1" x14ac:dyDescent="0.25">
      <c r="A65" s="59" t="s">
        <v>70</v>
      </c>
      <c r="B65" s="297">
        <v>16.70945985498507</v>
      </c>
      <c r="C65" s="297">
        <v>20.650854100686502</v>
      </c>
      <c r="D65" s="297">
        <v>20.74407623468883</v>
      </c>
      <c r="E65" s="297">
        <v>18.82412230532362</v>
      </c>
      <c r="F65" s="297">
        <v>19.560179916650039</v>
      </c>
      <c r="G65" s="297">
        <v>20.177945936507349</v>
      </c>
      <c r="H65" s="297">
        <v>19.987177240574368</v>
      </c>
      <c r="I65" s="297">
        <v>19.567803551165149</v>
      </c>
      <c r="J65" s="297">
        <v>19.326357757090879</v>
      </c>
      <c r="K65" s="297">
        <v>16.971529693373231</v>
      </c>
      <c r="L65" s="297">
        <v>13.348609104074439</v>
      </c>
      <c r="M65" s="297">
        <v>13.90589144535948</v>
      </c>
      <c r="N65" s="297">
        <v>10.32332941748874</v>
      </c>
      <c r="O65" s="297">
        <v>7.8001057256177591</v>
      </c>
      <c r="P65" s="297">
        <v>5.9526344638144826</v>
      </c>
      <c r="Q65" s="297">
        <v>6.7831250427580043</v>
      </c>
      <c r="R65" s="297">
        <v>8.5790428882777583</v>
      </c>
      <c r="S65" s="297">
        <v>4.770127404553107</v>
      </c>
      <c r="T65" s="297">
        <v>3.0006769138362301</v>
      </c>
      <c r="U65" s="297">
        <v>2.8157715503601191</v>
      </c>
      <c r="V65" s="297">
        <v>1.507656178340361</v>
      </c>
      <c r="W65" s="297">
        <v>1.6675991987391039</v>
      </c>
      <c r="DA65" s="122" t="s">
        <v>1637</v>
      </c>
    </row>
    <row r="66" spans="1:105" ht="12" customHeight="1" x14ac:dyDescent="0.25">
      <c r="A66" s="59" t="s">
        <v>162</v>
      </c>
      <c r="B66" s="297">
        <v>62.383961870910163</v>
      </c>
      <c r="C66" s="297">
        <v>83.904346230499513</v>
      </c>
      <c r="D66" s="297">
        <v>89.107962324612615</v>
      </c>
      <c r="E66" s="297">
        <v>90.190765574240672</v>
      </c>
      <c r="F66" s="297">
        <v>87.891611189049456</v>
      </c>
      <c r="G66" s="297">
        <v>85.464744437526548</v>
      </c>
      <c r="H66" s="297">
        <v>80.902473984882775</v>
      </c>
      <c r="I66" s="297">
        <v>75.530640874775656</v>
      </c>
      <c r="J66" s="297">
        <v>86.529417564514702</v>
      </c>
      <c r="K66" s="297">
        <v>72.336428264014828</v>
      </c>
      <c r="L66" s="297">
        <v>77.957522871426661</v>
      </c>
      <c r="M66" s="297">
        <v>78.373409635228711</v>
      </c>
      <c r="N66" s="297">
        <v>78.408875367449227</v>
      </c>
      <c r="O66" s="297">
        <v>88.458305387854679</v>
      </c>
      <c r="P66" s="297">
        <v>89.811547679314529</v>
      </c>
      <c r="Q66" s="297">
        <v>77.478174832901885</v>
      </c>
      <c r="R66" s="297">
        <v>90.627395848468183</v>
      </c>
      <c r="S66" s="297">
        <v>78.017479641047728</v>
      </c>
      <c r="T66" s="297">
        <v>88.864500684939131</v>
      </c>
      <c r="U66" s="297">
        <v>89.3385189605075</v>
      </c>
      <c r="V66" s="297">
        <v>91.344972642488827</v>
      </c>
      <c r="W66" s="297">
        <v>101.1868776002608</v>
      </c>
      <c r="DA66" s="122" t="s">
        <v>1638</v>
      </c>
    </row>
    <row r="67" spans="1:105" ht="12" customHeight="1" x14ac:dyDescent="0.25">
      <c r="A67" s="60" t="s">
        <v>1508</v>
      </c>
      <c r="B67" s="264">
        <v>22.391240005952621</v>
      </c>
      <c r="C67" s="264">
        <v>29.932140992929241</v>
      </c>
      <c r="D67" s="264">
        <v>31.554764289973949</v>
      </c>
      <c r="E67" s="264">
        <v>30.627396721085979</v>
      </c>
      <c r="F67" s="264">
        <v>30.162314251748569</v>
      </c>
      <c r="G67" s="264">
        <v>30.452173678733612</v>
      </c>
      <c r="H67" s="264">
        <v>29.31859891399451</v>
      </c>
      <c r="I67" s="264">
        <v>28.952729108049571</v>
      </c>
      <c r="J67" s="264">
        <v>31.421979859780169</v>
      </c>
      <c r="K67" s="264">
        <v>27.785240597191539</v>
      </c>
      <c r="L67" s="264">
        <v>28.347501981531199</v>
      </c>
      <c r="M67" s="264">
        <v>33.278133018450482</v>
      </c>
      <c r="N67" s="264">
        <v>29.847045759124612</v>
      </c>
      <c r="O67" s="264">
        <v>29.525283165241881</v>
      </c>
      <c r="P67" s="264">
        <v>30.627044067943309</v>
      </c>
      <c r="Q67" s="264">
        <v>28.57802653574144</v>
      </c>
      <c r="R67" s="264">
        <v>33.78971014950163</v>
      </c>
      <c r="S67" s="264">
        <v>27.170282478987652</v>
      </c>
      <c r="T67" s="264">
        <v>31.237249283121361</v>
      </c>
      <c r="U67" s="264">
        <v>29.164101524135841</v>
      </c>
      <c r="V67" s="264">
        <v>29.602594592939798</v>
      </c>
      <c r="W67" s="264">
        <v>33.12054043511052</v>
      </c>
      <c r="DA67" s="72" t="s">
        <v>1639</v>
      </c>
    </row>
    <row r="68" spans="1:105" ht="12" customHeight="1" x14ac:dyDescent="0.25">
      <c r="A68" s="147" t="s">
        <v>30</v>
      </c>
      <c r="B68" s="231">
        <v>0.98775071356372945</v>
      </c>
      <c r="C68" s="231">
        <v>1.011630755142346</v>
      </c>
      <c r="D68" s="231">
        <v>1.4085735941953139</v>
      </c>
      <c r="E68" s="231">
        <v>1.536447152666617</v>
      </c>
      <c r="F68" s="231">
        <v>1.391493857129448</v>
      </c>
      <c r="G68" s="231">
        <v>1.6475476360591319</v>
      </c>
      <c r="H68" s="231">
        <v>1.6971303165909211</v>
      </c>
      <c r="I68" s="231">
        <v>2.642502625028079</v>
      </c>
      <c r="J68" s="231">
        <v>2.618907590156399</v>
      </c>
      <c r="K68" s="231">
        <v>3.0746333235328951</v>
      </c>
      <c r="L68" s="231">
        <v>3.220119922603017</v>
      </c>
      <c r="M68" s="231">
        <v>3.2373243155542162</v>
      </c>
      <c r="N68" s="231">
        <v>3.7241441117505398</v>
      </c>
      <c r="O68" s="231">
        <v>1.9355862766718881</v>
      </c>
      <c r="P68" s="231">
        <v>1.7158599277862281</v>
      </c>
      <c r="Q68" s="231">
        <v>1.6361562815876449</v>
      </c>
      <c r="R68" s="231">
        <v>1.856809775533391</v>
      </c>
      <c r="S68" s="231">
        <v>1.348356988630111</v>
      </c>
      <c r="T68" s="231">
        <v>1.6648833776831089</v>
      </c>
      <c r="U68" s="231">
        <v>1.6392600383343141</v>
      </c>
      <c r="V68" s="231">
        <v>1.3708332561528549</v>
      </c>
      <c r="W68" s="231">
        <v>1.773291779706347</v>
      </c>
      <c r="DA68" s="73" t="s">
        <v>1640</v>
      </c>
    </row>
    <row r="69" spans="1:105" ht="12" customHeight="1" x14ac:dyDescent="0.25">
      <c r="A69" s="147" t="s">
        <v>32</v>
      </c>
      <c r="B69" s="231">
        <v>0</v>
      </c>
      <c r="C69" s="231">
        <v>0</v>
      </c>
      <c r="D69" s="231">
        <v>0</v>
      </c>
      <c r="E69" s="231">
        <v>0</v>
      </c>
      <c r="F69" s="231">
        <v>0</v>
      </c>
      <c r="G69" s="231">
        <v>0</v>
      </c>
      <c r="H69" s="231">
        <v>0</v>
      </c>
      <c r="I69" s="231">
        <v>0</v>
      </c>
      <c r="J69" s="231">
        <v>0</v>
      </c>
      <c r="K69" s="231">
        <v>0</v>
      </c>
      <c r="L69" s="231">
        <v>0</v>
      </c>
      <c r="M69" s="231">
        <v>0</v>
      </c>
      <c r="N69" s="231">
        <v>0</v>
      </c>
      <c r="O69" s="231">
        <v>0</v>
      </c>
      <c r="P69" s="231">
        <v>0</v>
      </c>
      <c r="Q69" s="231">
        <v>0</v>
      </c>
      <c r="R69" s="231">
        <v>0</v>
      </c>
      <c r="S69" s="231">
        <v>0</v>
      </c>
      <c r="T69" s="231">
        <v>0</v>
      </c>
      <c r="U69" s="231">
        <v>0</v>
      </c>
      <c r="V69" s="231">
        <v>0</v>
      </c>
      <c r="W69" s="231">
        <v>0</v>
      </c>
      <c r="DA69" s="73" t="s">
        <v>1641</v>
      </c>
    </row>
    <row r="70" spans="1:105" ht="12" customHeight="1" x14ac:dyDescent="0.25">
      <c r="A70" s="147" t="s">
        <v>33</v>
      </c>
      <c r="B70" s="231">
        <v>0.56083562171779044</v>
      </c>
      <c r="C70" s="231">
        <v>0.52370787339788871</v>
      </c>
      <c r="D70" s="231">
        <v>0.36495262104413928</v>
      </c>
      <c r="E70" s="231">
        <v>0.31987842197140359</v>
      </c>
      <c r="F70" s="231">
        <v>0.30041169953797181</v>
      </c>
      <c r="G70" s="231">
        <v>0.3588583346723293</v>
      </c>
      <c r="H70" s="231">
        <v>0.39546792933760011</v>
      </c>
      <c r="I70" s="231">
        <v>0.29322486051879759</v>
      </c>
      <c r="J70" s="231">
        <v>0.25217317076915219</v>
      </c>
      <c r="K70" s="231">
        <v>0.23877720170473149</v>
      </c>
      <c r="L70" s="231">
        <v>0.24052072901745669</v>
      </c>
      <c r="M70" s="231">
        <v>0.1900673437790075</v>
      </c>
      <c r="N70" s="231">
        <v>0.20695266955984021</v>
      </c>
      <c r="O70" s="231">
        <v>0.1683452870764334</v>
      </c>
      <c r="P70" s="231">
        <v>0.1197389100454461</v>
      </c>
      <c r="Q70" s="231">
        <v>0.26915895319648242</v>
      </c>
      <c r="R70" s="231">
        <v>0.31238104567240987</v>
      </c>
      <c r="S70" s="231">
        <v>0.27943048972099349</v>
      </c>
      <c r="T70" s="231">
        <v>0.27763489788482271</v>
      </c>
      <c r="U70" s="231">
        <v>0.31294389026526542</v>
      </c>
      <c r="V70" s="231">
        <v>0.32601561462367928</v>
      </c>
      <c r="W70" s="231">
        <v>0.36274967732247132</v>
      </c>
      <c r="DA70" s="73" t="s">
        <v>1642</v>
      </c>
    </row>
    <row r="71" spans="1:105" ht="12" customHeight="1" x14ac:dyDescent="0.25">
      <c r="A71" s="147" t="s">
        <v>160</v>
      </c>
      <c r="B71" s="231">
        <v>0.52805220592863056</v>
      </c>
      <c r="C71" s="231">
        <v>1.013515798410288</v>
      </c>
      <c r="D71" s="231">
        <v>0.80781281295770035</v>
      </c>
      <c r="E71" s="231">
        <v>0.31752735874056559</v>
      </c>
      <c r="F71" s="231">
        <v>0.29216504099139923</v>
      </c>
      <c r="G71" s="231">
        <v>0.28143161389663029</v>
      </c>
      <c r="H71" s="231">
        <v>0.30065561261882179</v>
      </c>
      <c r="I71" s="231">
        <v>0.31748410310054481</v>
      </c>
      <c r="J71" s="231">
        <v>0.399032983771831</v>
      </c>
      <c r="K71" s="231">
        <v>0.3380267494098157</v>
      </c>
      <c r="L71" s="231">
        <v>0.32276930686135408</v>
      </c>
      <c r="M71" s="231">
        <v>0.43922343421521121</v>
      </c>
      <c r="N71" s="231">
        <v>0.45938525464271163</v>
      </c>
      <c r="O71" s="231">
        <v>0.4285097665834835</v>
      </c>
      <c r="P71" s="231">
        <v>0.40522421192709551</v>
      </c>
      <c r="Q71" s="231">
        <v>0.33625677554177491</v>
      </c>
      <c r="R71" s="231">
        <v>0.39955516780294142</v>
      </c>
      <c r="S71" s="231">
        <v>0.39597326027558633</v>
      </c>
      <c r="T71" s="231">
        <v>0.42358017164108142</v>
      </c>
      <c r="U71" s="231">
        <v>0.46704132335037718</v>
      </c>
      <c r="V71" s="231">
        <v>0.43445214660237891</v>
      </c>
      <c r="W71" s="231">
        <v>0.44837730229719558</v>
      </c>
      <c r="DA71" s="73" t="s">
        <v>1643</v>
      </c>
    </row>
    <row r="72" spans="1:105" ht="12" customHeight="1" x14ac:dyDescent="0.25">
      <c r="A72" s="147" t="s">
        <v>70</v>
      </c>
      <c r="B72" s="231">
        <v>3.3246771565600768</v>
      </c>
      <c r="C72" s="231">
        <v>3.7409020462108691</v>
      </c>
      <c r="D72" s="231">
        <v>3.6770947671069378</v>
      </c>
      <c r="E72" s="231">
        <v>3.360207442490327</v>
      </c>
      <c r="F72" s="231">
        <v>3.3548782179959322</v>
      </c>
      <c r="G72" s="231">
        <v>3.283158951096842</v>
      </c>
      <c r="H72" s="231">
        <v>3.2979172040033782</v>
      </c>
      <c r="I72" s="231">
        <v>3.3398326564675278</v>
      </c>
      <c r="J72" s="231">
        <v>3.3559924946585462</v>
      </c>
      <c r="K72" s="231">
        <v>2.9550823395647492</v>
      </c>
      <c r="L72" s="231">
        <v>2.3705873427238289</v>
      </c>
      <c r="M72" s="231">
        <v>2.00393832613875</v>
      </c>
      <c r="N72" s="231">
        <v>1.613070050521763</v>
      </c>
      <c r="O72" s="231">
        <v>1.125931221150053</v>
      </c>
      <c r="P72" s="231">
        <v>0.80532070428834579</v>
      </c>
      <c r="Q72" s="231">
        <v>0.90297005050255608</v>
      </c>
      <c r="R72" s="231">
        <v>1.1410115354502759</v>
      </c>
      <c r="S72" s="231">
        <v>0.69118242188540091</v>
      </c>
      <c r="T72" s="231">
        <v>0.42653745098911983</v>
      </c>
      <c r="U72" s="231">
        <v>0.42023665552013101</v>
      </c>
      <c r="V72" s="231">
        <v>0.22124719300728179</v>
      </c>
      <c r="W72" s="231">
        <v>0.2486177550806212</v>
      </c>
      <c r="DA72" s="73" t="s">
        <v>1644</v>
      </c>
    </row>
    <row r="73" spans="1:105" ht="12" customHeight="1" x14ac:dyDescent="0.25">
      <c r="A73" s="147" t="s">
        <v>34</v>
      </c>
      <c r="B73" s="231">
        <v>4.455722717408638</v>
      </c>
      <c r="C73" s="231">
        <v>8.2941145150569611</v>
      </c>
      <c r="D73" s="231">
        <v>9.3462128662586856</v>
      </c>
      <c r="E73" s="231">
        <v>8.835974143396367</v>
      </c>
      <c r="F73" s="231">
        <v>9.6007948934884535</v>
      </c>
      <c r="G73" s="231">
        <v>8.3831650710437664</v>
      </c>
      <c r="H73" s="231">
        <v>7.9345794415353756</v>
      </c>
      <c r="I73" s="231">
        <v>7.2496542939674411</v>
      </c>
      <c r="J73" s="231">
        <v>7.1979547247531732</v>
      </c>
      <c r="K73" s="231">
        <v>6.1994260925250053</v>
      </c>
      <c r="L73" s="231">
        <v>6.4192924721236073</v>
      </c>
      <c r="M73" s="231">
        <v>6.1993344353505098</v>
      </c>
      <c r="N73" s="231">
        <v>6.2969851065691786</v>
      </c>
      <c r="O73" s="231">
        <v>6.7275868871216282</v>
      </c>
      <c r="P73" s="231">
        <v>6.6311066993975114</v>
      </c>
      <c r="Q73" s="231">
        <v>5.206071403598953</v>
      </c>
      <c r="R73" s="231">
        <v>5.7039484934997873</v>
      </c>
      <c r="S73" s="231">
        <v>3.921470382338228</v>
      </c>
      <c r="T73" s="231">
        <v>3.9313479321414508</v>
      </c>
      <c r="U73" s="231">
        <v>4.1424854847329122</v>
      </c>
      <c r="V73" s="231">
        <v>4.307998982377006</v>
      </c>
      <c r="W73" s="231">
        <v>4.2738163845903454</v>
      </c>
      <c r="DA73" s="73" t="s">
        <v>1645</v>
      </c>
    </row>
    <row r="74" spans="1:105" ht="12" customHeight="1" x14ac:dyDescent="0.25">
      <c r="A74" s="147" t="s">
        <v>162</v>
      </c>
      <c r="B74" s="231">
        <v>12.534201590773749</v>
      </c>
      <c r="C74" s="231">
        <v>15.348270004710891</v>
      </c>
      <c r="D74" s="231">
        <v>15.95011762841118</v>
      </c>
      <c r="E74" s="231">
        <v>16.257362201820701</v>
      </c>
      <c r="F74" s="231">
        <v>15.222570542605361</v>
      </c>
      <c r="G74" s="231">
        <v>14.042311674265401</v>
      </c>
      <c r="H74" s="231">
        <v>13.47990221358712</v>
      </c>
      <c r="I74" s="231">
        <v>13.017945577115469</v>
      </c>
      <c r="J74" s="231">
        <v>15.1729980288071</v>
      </c>
      <c r="K74" s="231">
        <v>12.718687997099661</v>
      </c>
      <c r="L74" s="231">
        <v>13.98024013441521</v>
      </c>
      <c r="M74" s="231">
        <v>11.404885052644209</v>
      </c>
      <c r="N74" s="231">
        <v>12.371869243717169</v>
      </c>
      <c r="O74" s="231">
        <v>12.893969618228731</v>
      </c>
      <c r="P74" s="231">
        <v>12.26954577926197</v>
      </c>
      <c r="Q74" s="231">
        <v>10.415006827854731</v>
      </c>
      <c r="R74" s="231">
        <v>12.171591035879411</v>
      </c>
      <c r="S74" s="231">
        <v>11.384304875662121</v>
      </c>
      <c r="T74" s="231">
        <v>12.755658745685199</v>
      </c>
      <c r="U74" s="231">
        <v>13.4639322627597</v>
      </c>
      <c r="V74" s="231">
        <v>13.46622469432987</v>
      </c>
      <c r="W74" s="231">
        <v>15.233556662777829</v>
      </c>
      <c r="DA74" s="73" t="s">
        <v>1646</v>
      </c>
    </row>
    <row r="75" spans="1:105" ht="12" customHeight="1" x14ac:dyDescent="0.25">
      <c r="A75" s="147" t="s">
        <v>36</v>
      </c>
      <c r="B75" s="231">
        <v>0</v>
      </c>
      <c r="C75" s="231">
        <v>0</v>
      </c>
      <c r="D75" s="231">
        <v>0</v>
      </c>
      <c r="E75" s="231">
        <v>0</v>
      </c>
      <c r="F75" s="231">
        <v>0</v>
      </c>
      <c r="G75" s="231">
        <v>0</v>
      </c>
      <c r="H75" s="231">
        <v>0</v>
      </c>
      <c r="I75" s="231">
        <v>0</v>
      </c>
      <c r="J75" s="231">
        <v>0</v>
      </c>
      <c r="K75" s="231">
        <v>0</v>
      </c>
      <c r="L75" s="231">
        <v>0</v>
      </c>
      <c r="M75" s="231">
        <v>0</v>
      </c>
      <c r="N75" s="231">
        <v>0</v>
      </c>
      <c r="O75" s="231">
        <v>0</v>
      </c>
      <c r="P75" s="231">
        <v>0</v>
      </c>
      <c r="Q75" s="231">
        <v>0</v>
      </c>
      <c r="R75" s="231">
        <v>0</v>
      </c>
      <c r="S75" s="231">
        <v>0</v>
      </c>
      <c r="T75" s="231">
        <v>0</v>
      </c>
      <c r="U75" s="231">
        <v>0</v>
      </c>
      <c r="V75" s="231">
        <v>0</v>
      </c>
      <c r="W75" s="231">
        <v>0</v>
      </c>
      <c r="DA75" s="73" t="s">
        <v>1647</v>
      </c>
    </row>
    <row r="76" spans="1:105" ht="12" customHeight="1" x14ac:dyDescent="0.25">
      <c r="A76" s="147" t="s">
        <v>73</v>
      </c>
      <c r="B76" s="231">
        <v>0</v>
      </c>
      <c r="C76" s="231">
        <v>0</v>
      </c>
      <c r="D76" s="231">
        <v>0</v>
      </c>
      <c r="E76" s="231">
        <v>0</v>
      </c>
      <c r="F76" s="231">
        <v>0</v>
      </c>
      <c r="G76" s="231">
        <v>2.45570039769951</v>
      </c>
      <c r="H76" s="231">
        <v>2.2129461963212989</v>
      </c>
      <c r="I76" s="231">
        <v>2.092084991851709</v>
      </c>
      <c r="J76" s="231">
        <v>2.4249208668639768</v>
      </c>
      <c r="K76" s="231">
        <v>2.260606893354685</v>
      </c>
      <c r="L76" s="231">
        <v>1.7939720737867251</v>
      </c>
      <c r="M76" s="231">
        <v>4.6371143635337919</v>
      </c>
      <c r="N76" s="231">
        <v>4.9359135933681904</v>
      </c>
      <c r="O76" s="231">
        <v>5.0966272754221906</v>
      </c>
      <c r="P76" s="231">
        <v>5.0675247699268073</v>
      </c>
      <c r="Q76" s="231">
        <v>4.6820905019437982</v>
      </c>
      <c r="R76" s="231">
        <v>5.6429166718506947</v>
      </c>
      <c r="S76" s="231">
        <v>3.812502691393489</v>
      </c>
      <c r="T76" s="231">
        <v>4.4252646937146141</v>
      </c>
      <c r="U76" s="231">
        <v>4.841480432535457</v>
      </c>
      <c r="V76" s="231">
        <v>3.929541601098125</v>
      </c>
      <c r="W76" s="231">
        <v>4.8549442355139947</v>
      </c>
      <c r="DA76" s="73" t="s">
        <v>1648</v>
      </c>
    </row>
    <row r="77" spans="1:105" ht="12" customHeight="1" x14ac:dyDescent="0.25">
      <c r="A77" s="147" t="s">
        <v>79</v>
      </c>
      <c r="B77" s="231">
        <v>0</v>
      </c>
      <c r="C77" s="231">
        <v>0</v>
      </c>
      <c r="D77" s="231">
        <v>0</v>
      </c>
      <c r="E77" s="231">
        <v>0</v>
      </c>
      <c r="F77" s="231">
        <v>0</v>
      </c>
      <c r="G77" s="231">
        <v>0</v>
      </c>
      <c r="H77" s="231">
        <v>0</v>
      </c>
      <c r="I77" s="231">
        <v>0</v>
      </c>
      <c r="J77" s="231">
        <v>0</v>
      </c>
      <c r="K77" s="231">
        <v>0</v>
      </c>
      <c r="L77" s="231">
        <v>0</v>
      </c>
      <c r="M77" s="231">
        <v>5.1662457472347887</v>
      </c>
      <c r="N77" s="231">
        <v>0.23872572899522121</v>
      </c>
      <c r="O77" s="231">
        <v>1.1487268329874809</v>
      </c>
      <c r="P77" s="231">
        <v>3.6127230653099121</v>
      </c>
      <c r="Q77" s="231">
        <v>5.1303157415155054</v>
      </c>
      <c r="R77" s="231">
        <v>6.5614964238127129</v>
      </c>
      <c r="S77" s="231">
        <v>5.337061369081721</v>
      </c>
      <c r="T77" s="231">
        <v>7.3323420133819681</v>
      </c>
      <c r="U77" s="231">
        <v>3.876721436637689</v>
      </c>
      <c r="V77" s="231">
        <v>5.5462811047485996</v>
      </c>
      <c r="W77" s="231">
        <v>5.9251866378217182</v>
      </c>
      <c r="DA77" s="73" t="s">
        <v>1649</v>
      </c>
    </row>
    <row r="78" spans="1:105" ht="12" customHeight="1" x14ac:dyDescent="0.25">
      <c r="A78" s="60" t="s">
        <v>1520</v>
      </c>
      <c r="B78" s="264">
        <v>0</v>
      </c>
      <c r="C78" s="264">
        <v>0</v>
      </c>
      <c r="D78" s="264">
        <v>0</v>
      </c>
      <c r="E78" s="264">
        <v>0</v>
      </c>
      <c r="F78" s="264">
        <v>0</v>
      </c>
      <c r="G78" s="264">
        <v>0</v>
      </c>
      <c r="H78" s="264">
        <v>0</v>
      </c>
      <c r="I78" s="264">
        <v>0</v>
      </c>
      <c r="J78" s="264">
        <v>0</v>
      </c>
      <c r="K78" s="264">
        <v>0</v>
      </c>
      <c r="L78" s="264">
        <v>0</v>
      </c>
      <c r="M78" s="264">
        <v>0</v>
      </c>
      <c r="N78" s="264">
        <v>0</v>
      </c>
      <c r="O78" s="264">
        <v>0</v>
      </c>
      <c r="P78" s="264">
        <v>0</v>
      </c>
      <c r="Q78" s="264">
        <v>0</v>
      </c>
      <c r="R78" s="264">
        <v>0</v>
      </c>
      <c r="S78" s="264">
        <v>0</v>
      </c>
      <c r="T78" s="264">
        <v>0</v>
      </c>
      <c r="U78" s="264">
        <v>0</v>
      </c>
      <c r="V78" s="264">
        <v>0</v>
      </c>
      <c r="W78" s="264">
        <v>0</v>
      </c>
      <c r="DA78" s="72" t="s">
        <v>1650</v>
      </c>
    </row>
    <row r="79" spans="1:105" ht="12" customHeight="1" x14ac:dyDescent="0.25">
      <c r="A79" s="57" t="s">
        <v>1522</v>
      </c>
      <c r="B79" s="263">
        <f t="shared" ref="B79:W79" si="2">B80+B88</f>
        <v>672.747198919276</v>
      </c>
      <c r="C79" s="263">
        <f t="shared" si="2"/>
        <v>889.73603255362082</v>
      </c>
      <c r="D79" s="263">
        <f t="shared" si="2"/>
        <v>937.97276719317244</v>
      </c>
      <c r="E79" s="263">
        <f t="shared" si="2"/>
        <v>913.14302565605522</v>
      </c>
      <c r="F79" s="263">
        <f t="shared" si="2"/>
        <v>906.73932929633816</v>
      </c>
      <c r="G79" s="263">
        <f t="shared" si="2"/>
        <v>926.41963414056227</v>
      </c>
      <c r="H79" s="263">
        <f t="shared" si="2"/>
        <v>893.47814588867845</v>
      </c>
      <c r="I79" s="263">
        <f t="shared" si="2"/>
        <v>891.17185646536552</v>
      </c>
      <c r="J79" s="263">
        <f t="shared" si="2"/>
        <v>976.11383262539016</v>
      </c>
      <c r="K79" s="263">
        <f t="shared" si="2"/>
        <v>869.67289974253993</v>
      </c>
      <c r="L79" s="263">
        <f t="shared" si="2"/>
        <v>885.98512947819381</v>
      </c>
      <c r="M79" s="263">
        <f t="shared" si="2"/>
        <v>951.20252314449976</v>
      </c>
      <c r="N79" s="263">
        <f t="shared" si="2"/>
        <v>932.34296817181735</v>
      </c>
      <c r="O79" s="263">
        <f t="shared" si="2"/>
        <v>897.02668864343264</v>
      </c>
      <c r="P79" s="263">
        <f t="shared" si="2"/>
        <v>887.67078075450127</v>
      </c>
      <c r="Q79" s="263">
        <f t="shared" si="2"/>
        <v>802.70618973313321</v>
      </c>
      <c r="R79" s="263">
        <f t="shared" si="2"/>
        <v>939.16561800462796</v>
      </c>
      <c r="S79" s="263">
        <f t="shared" si="2"/>
        <v>756.76678517444464</v>
      </c>
      <c r="T79" s="263">
        <f t="shared" si="2"/>
        <v>842.94347820491214</v>
      </c>
      <c r="U79" s="263">
        <f t="shared" si="2"/>
        <v>841.54204226725756</v>
      </c>
      <c r="V79" s="263">
        <f t="shared" si="2"/>
        <v>819.36722081899541</v>
      </c>
      <c r="W79" s="263">
        <f t="shared" si="2"/>
        <v>922.03969433008513</v>
      </c>
      <c r="DA79" s="70"/>
    </row>
    <row r="80" spans="1:105" ht="12" customHeight="1" x14ac:dyDescent="0.25">
      <c r="A80" s="60" t="s">
        <v>1523</v>
      </c>
      <c r="B80" s="264">
        <v>613.33421271048724</v>
      </c>
      <c r="C80" s="264">
        <v>820.89022458468912</v>
      </c>
      <c r="D80" s="264">
        <v>867.58291541249218</v>
      </c>
      <c r="E80" s="264">
        <v>841.26913668609541</v>
      </c>
      <c r="F80" s="264">
        <v>829.52292365656217</v>
      </c>
      <c r="G80" s="264">
        <v>849.91784662741429</v>
      </c>
      <c r="H80" s="264">
        <v>818.43696253223629</v>
      </c>
      <c r="I80" s="264">
        <v>813.52412648367147</v>
      </c>
      <c r="J80" s="264">
        <v>879.94522248997703</v>
      </c>
      <c r="K80" s="264">
        <v>783.73601021627746</v>
      </c>
      <c r="L80" s="264">
        <v>795.72944745305358</v>
      </c>
      <c r="M80" s="264">
        <v>869.27915679831517</v>
      </c>
      <c r="N80" s="264">
        <v>850.78512997545727</v>
      </c>
      <c r="O80" s="264">
        <v>817.9425696816761</v>
      </c>
      <c r="P80" s="264">
        <v>810.3922579012135</v>
      </c>
      <c r="Q80" s="264">
        <v>729.97439374468559</v>
      </c>
      <c r="R80" s="264">
        <v>855.41174385102875</v>
      </c>
      <c r="S80" s="264">
        <v>681.46607222008265</v>
      </c>
      <c r="T80" s="264">
        <v>764.88688428008209</v>
      </c>
      <c r="U80" s="264">
        <v>761.86066369555283</v>
      </c>
      <c r="V80" s="264">
        <v>744.96967142541325</v>
      </c>
      <c r="W80" s="264">
        <v>839.51387225952544</v>
      </c>
      <c r="DA80" s="72" t="s">
        <v>1651</v>
      </c>
    </row>
    <row r="81" spans="1:105" ht="12" customHeight="1" x14ac:dyDescent="0.25">
      <c r="A81" s="59" t="s">
        <v>30</v>
      </c>
      <c r="B81" s="232">
        <v>32.867600694733738</v>
      </c>
      <c r="C81" s="232">
        <v>33.6622138095629</v>
      </c>
      <c r="D81" s="232">
        <v>46.870565424471827</v>
      </c>
      <c r="E81" s="232">
        <v>51.125583417914463</v>
      </c>
      <c r="F81" s="232">
        <v>46.302233789633988</v>
      </c>
      <c r="G81" s="232">
        <v>54.822474014897509</v>
      </c>
      <c r="H81" s="232">
        <v>56.47234753330148</v>
      </c>
      <c r="I81" s="232">
        <v>87.929798401107334</v>
      </c>
      <c r="J81" s="232">
        <v>87.144668940919217</v>
      </c>
      <c r="K81" s="232">
        <v>102.3090330109705</v>
      </c>
      <c r="L81" s="232">
        <v>107.1501284199723</v>
      </c>
      <c r="M81" s="232">
        <v>116.444783119479</v>
      </c>
      <c r="N81" s="232">
        <v>124.37866907853591</v>
      </c>
      <c r="O81" s="232">
        <v>65.600656216780919</v>
      </c>
      <c r="P81" s="232">
        <v>60.524014602689093</v>
      </c>
      <c r="Q81" s="232">
        <v>59.694896544009943</v>
      </c>
      <c r="R81" s="232">
        <v>68.32757021338368</v>
      </c>
      <c r="S81" s="232">
        <v>49.534005463645471</v>
      </c>
      <c r="T81" s="232">
        <v>62.980649061334233</v>
      </c>
      <c r="U81" s="232">
        <v>58.391965481279414</v>
      </c>
      <c r="V81" s="232">
        <v>50.068005870489401</v>
      </c>
      <c r="W81" s="232">
        <v>64.875553466002074</v>
      </c>
      <c r="DA81" s="71" t="s">
        <v>1652</v>
      </c>
    </row>
    <row r="82" spans="1:105" ht="12" customHeight="1" x14ac:dyDescent="0.25">
      <c r="A82" s="59" t="s">
        <v>33</v>
      </c>
      <c r="B82" s="297">
        <v>15.298931531439759</v>
      </c>
      <c r="C82" s="297">
        <v>14.28613052974355</v>
      </c>
      <c r="D82" s="297">
        <v>9.9554752682655057</v>
      </c>
      <c r="E82" s="297">
        <v>8.7259045014584249</v>
      </c>
      <c r="F82" s="297">
        <v>8.1948753690035012</v>
      </c>
      <c r="G82" s="297">
        <v>9.7892303538470262</v>
      </c>
      <c r="H82" s="297">
        <v>10.787896737523299</v>
      </c>
      <c r="I82" s="297">
        <v>7.998826912336189</v>
      </c>
      <c r="J82" s="297">
        <v>6.8789854357800468</v>
      </c>
      <c r="K82" s="297">
        <v>6.5135592652987002</v>
      </c>
      <c r="L82" s="297">
        <v>6.5611206254328449</v>
      </c>
      <c r="M82" s="297">
        <v>5.6046202708911403</v>
      </c>
      <c r="N82" s="297">
        <v>5.6662446312431909</v>
      </c>
      <c r="O82" s="297">
        <v>4.6773672742309147</v>
      </c>
      <c r="P82" s="297">
        <v>3.4624702997705739</v>
      </c>
      <c r="Q82" s="297">
        <v>8.0505603712683165</v>
      </c>
      <c r="R82" s="297">
        <v>9.423627227517736</v>
      </c>
      <c r="S82" s="297">
        <v>8.4683697746226159</v>
      </c>
      <c r="T82" s="297">
        <v>8.6099817361771329</v>
      </c>
      <c r="U82" s="297">
        <v>9.1385350075498497</v>
      </c>
      <c r="V82" s="297">
        <v>9.8485329578502157</v>
      </c>
      <c r="W82" s="297">
        <v>10.89595591080055</v>
      </c>
      <c r="DA82" s="122" t="s">
        <v>1653</v>
      </c>
    </row>
    <row r="83" spans="1:105" ht="12" customHeight="1" x14ac:dyDescent="0.25">
      <c r="A83" s="59" t="s">
        <v>160</v>
      </c>
      <c r="B83" s="297">
        <v>14.88537921251851</v>
      </c>
      <c r="C83" s="297">
        <v>28.570218678822531</v>
      </c>
      <c r="D83" s="297">
        <v>22.771612197813361</v>
      </c>
      <c r="E83" s="297">
        <v>8.9508482156431697</v>
      </c>
      <c r="F83" s="297">
        <v>8.2359042893304064</v>
      </c>
      <c r="G83" s="297">
        <v>7.933337363633008</v>
      </c>
      <c r="H83" s="297">
        <v>8.4752468713445719</v>
      </c>
      <c r="I83" s="297">
        <v>8.9496288729388684</v>
      </c>
      <c r="J83" s="297">
        <v>11.248428119528089</v>
      </c>
      <c r="K83" s="297">
        <v>9.5287100261070279</v>
      </c>
      <c r="L83" s="297">
        <v>9.0986146385730109</v>
      </c>
      <c r="M83" s="297">
        <v>13.38387038588824</v>
      </c>
      <c r="N83" s="297">
        <v>12.997471379107109</v>
      </c>
      <c r="O83" s="297">
        <v>12.30321932188407</v>
      </c>
      <c r="P83" s="297">
        <v>12.108871587514921</v>
      </c>
      <c r="Q83" s="297">
        <v>10.39311794011028</v>
      </c>
      <c r="R83" s="297">
        <v>12.455687598030631</v>
      </c>
      <c r="S83" s="297">
        <v>12.37719310486286</v>
      </c>
      <c r="T83" s="297">
        <v>13.57442144114316</v>
      </c>
      <c r="U83" s="297">
        <v>14.0936324740009</v>
      </c>
      <c r="V83" s="297">
        <v>13.53416066413719</v>
      </c>
      <c r="W83" s="297">
        <v>13.91744305934316</v>
      </c>
      <c r="DA83" s="122" t="s">
        <v>1654</v>
      </c>
    </row>
    <row r="84" spans="1:105" ht="12" customHeight="1" x14ac:dyDescent="0.25">
      <c r="A84" s="59" t="s">
        <v>70</v>
      </c>
      <c r="B84" s="297">
        <v>96.176242862178114</v>
      </c>
      <c r="C84" s="297">
        <v>108.2167942261959</v>
      </c>
      <c r="D84" s="297">
        <v>106.3709776002519</v>
      </c>
      <c r="E84" s="297">
        <v>97.204062782030405</v>
      </c>
      <c r="F84" s="297">
        <v>97.049899004585498</v>
      </c>
      <c r="G84" s="297">
        <v>94.975204438355505</v>
      </c>
      <c r="H84" s="297">
        <v>95.402131098876509</v>
      </c>
      <c r="I84" s="297">
        <v>96.614661081800065</v>
      </c>
      <c r="J84" s="297">
        <v>97.082132793874749</v>
      </c>
      <c r="K84" s="297">
        <v>85.484605988562606</v>
      </c>
      <c r="L84" s="297">
        <v>68.576337870865586</v>
      </c>
      <c r="M84" s="297">
        <v>62.663674308732247</v>
      </c>
      <c r="N84" s="297">
        <v>46.834979298664649</v>
      </c>
      <c r="O84" s="297">
        <v>33.174561355258312</v>
      </c>
      <c r="P84" s="297">
        <v>24.69519376158787</v>
      </c>
      <c r="Q84" s="297">
        <v>28.640687824354259</v>
      </c>
      <c r="R84" s="297">
        <v>36.501967673647208</v>
      </c>
      <c r="S84" s="297">
        <v>22.195246353812649</v>
      </c>
      <c r="T84" s="297">
        <v>14.02743166874542</v>
      </c>
      <c r="U84" s="297">
        <v>13.01358195165256</v>
      </c>
      <c r="V84" s="297">
        <v>7.0920962225553748</v>
      </c>
      <c r="W84" s="297">
        <v>7.9192355383745721</v>
      </c>
      <c r="DA84" s="122" t="s">
        <v>1655</v>
      </c>
    </row>
    <row r="85" spans="1:105" ht="12" customHeight="1" x14ac:dyDescent="0.25">
      <c r="A85" s="59" t="s">
        <v>34</v>
      </c>
      <c r="B85" s="297">
        <v>125.752508236206</v>
      </c>
      <c r="C85" s="297">
        <v>234.08227352022669</v>
      </c>
      <c r="D85" s="297">
        <v>263.77532557166558</v>
      </c>
      <c r="E85" s="297">
        <v>249.37501314906251</v>
      </c>
      <c r="F85" s="297">
        <v>270.96031676308792</v>
      </c>
      <c r="G85" s="297">
        <v>236.5955203009155</v>
      </c>
      <c r="H85" s="297">
        <v>223.9352243967295</v>
      </c>
      <c r="I85" s="297">
        <v>204.60479009384861</v>
      </c>
      <c r="J85" s="297">
        <v>203.14568886252081</v>
      </c>
      <c r="K85" s="297">
        <v>174.96451871075979</v>
      </c>
      <c r="L85" s="297">
        <v>181.1697407285738</v>
      </c>
      <c r="M85" s="297">
        <v>189.1283973859444</v>
      </c>
      <c r="N85" s="297">
        <v>178.37333925141641</v>
      </c>
      <c r="O85" s="297">
        <v>193.38946609183631</v>
      </c>
      <c r="P85" s="297">
        <v>198.3854245384112</v>
      </c>
      <c r="Q85" s="297">
        <v>161.10179884769269</v>
      </c>
      <c r="R85" s="297">
        <v>178.02541547156039</v>
      </c>
      <c r="S85" s="297">
        <v>122.85600703757</v>
      </c>
      <c r="T85" s="297">
        <v>126.1370430107976</v>
      </c>
      <c r="U85" s="297">
        <v>125.1538133964268</v>
      </c>
      <c r="V85" s="297">
        <v>134.7263715784388</v>
      </c>
      <c r="W85" s="297">
        <v>132.81500745589631</v>
      </c>
      <c r="DA85" s="122" t="s">
        <v>1656</v>
      </c>
    </row>
    <row r="86" spans="1:105" ht="12" customHeight="1" x14ac:dyDescent="0.25">
      <c r="A86" s="59" t="s">
        <v>162</v>
      </c>
      <c r="B86" s="297">
        <v>328.35355017341101</v>
      </c>
      <c r="C86" s="297">
        <v>402.07259382013768</v>
      </c>
      <c r="D86" s="297">
        <v>417.83895935002403</v>
      </c>
      <c r="E86" s="297">
        <v>425.8877246199865</v>
      </c>
      <c r="F86" s="297">
        <v>398.77969444092082</v>
      </c>
      <c r="G86" s="297">
        <v>367.86091698736959</v>
      </c>
      <c r="H86" s="297">
        <v>353.12769750566309</v>
      </c>
      <c r="I86" s="297">
        <v>341.02600115802431</v>
      </c>
      <c r="J86" s="297">
        <v>397.48106279064768</v>
      </c>
      <c r="K86" s="297">
        <v>333.18646801322251</v>
      </c>
      <c r="L86" s="297">
        <v>366.23485326668242</v>
      </c>
      <c r="M86" s="297">
        <v>322.96029305936941</v>
      </c>
      <c r="N86" s="297">
        <v>325.29631176798529</v>
      </c>
      <c r="O86" s="297">
        <v>344.03821279198633</v>
      </c>
      <c r="P86" s="297">
        <v>340.72089811954748</v>
      </c>
      <c r="Q86" s="297">
        <v>299.1550715176017</v>
      </c>
      <c r="R86" s="297">
        <v>352.61461263487911</v>
      </c>
      <c r="S86" s="297">
        <v>331.95963255854309</v>
      </c>
      <c r="T86" s="297">
        <v>379.88364606831749</v>
      </c>
      <c r="U86" s="297">
        <v>377.57353938564478</v>
      </c>
      <c r="V86" s="297">
        <v>391.97345106449689</v>
      </c>
      <c r="W86" s="297">
        <v>439.41931726670089</v>
      </c>
      <c r="DA86" s="122" t="s">
        <v>1657</v>
      </c>
    </row>
    <row r="87" spans="1:105" ht="12" customHeight="1" x14ac:dyDescent="0.25">
      <c r="A87" s="59" t="s">
        <v>73</v>
      </c>
      <c r="B87" s="297">
        <v>0</v>
      </c>
      <c r="C87" s="297">
        <v>0</v>
      </c>
      <c r="D87" s="297">
        <v>0</v>
      </c>
      <c r="E87" s="297">
        <v>0</v>
      </c>
      <c r="F87" s="297">
        <v>0</v>
      </c>
      <c r="G87" s="297">
        <v>77.941163168396102</v>
      </c>
      <c r="H87" s="297">
        <v>70.236418388797844</v>
      </c>
      <c r="I87" s="297">
        <v>66.400419963616201</v>
      </c>
      <c r="J87" s="297">
        <v>76.964255546706482</v>
      </c>
      <c r="K87" s="297">
        <v>71.74911520135629</v>
      </c>
      <c r="L87" s="297">
        <v>56.93865190295363</v>
      </c>
      <c r="M87" s="297">
        <v>159.09351826801071</v>
      </c>
      <c r="N87" s="297">
        <v>157.2381145685047</v>
      </c>
      <c r="O87" s="297">
        <v>164.75908662969931</v>
      </c>
      <c r="P87" s="297">
        <v>170.4953849916923</v>
      </c>
      <c r="Q87" s="297">
        <v>162.9382606996484</v>
      </c>
      <c r="R87" s="297">
        <v>198.06286303200989</v>
      </c>
      <c r="S87" s="297">
        <v>134.075617927026</v>
      </c>
      <c r="T87" s="297">
        <v>159.6737112935671</v>
      </c>
      <c r="U87" s="297">
        <v>164.49559599899851</v>
      </c>
      <c r="V87" s="297">
        <v>137.72705306744541</v>
      </c>
      <c r="W87" s="297">
        <v>169.6713595624079</v>
      </c>
      <c r="DA87" s="122" t="s">
        <v>1658</v>
      </c>
    </row>
    <row r="88" spans="1:105" ht="12" customHeight="1" x14ac:dyDescent="0.25">
      <c r="A88" s="60" t="s">
        <v>1532</v>
      </c>
      <c r="B88" s="264">
        <v>59.412986208788737</v>
      </c>
      <c r="C88" s="264">
        <v>68.845807968931652</v>
      </c>
      <c r="D88" s="264">
        <v>70.389851780680232</v>
      </c>
      <c r="E88" s="264">
        <v>71.87388896995985</v>
      </c>
      <c r="F88" s="264">
        <v>77.216405639775942</v>
      </c>
      <c r="G88" s="264">
        <v>76.501787513147974</v>
      </c>
      <c r="H88" s="264">
        <v>75.041183356442119</v>
      </c>
      <c r="I88" s="264">
        <v>77.647729981694056</v>
      </c>
      <c r="J88" s="264">
        <v>96.168610135413132</v>
      </c>
      <c r="K88" s="264">
        <v>85.936889526262433</v>
      </c>
      <c r="L88" s="264">
        <v>90.255682025140288</v>
      </c>
      <c r="M88" s="264">
        <v>81.923366346184551</v>
      </c>
      <c r="N88" s="264">
        <v>81.557838196360137</v>
      </c>
      <c r="O88" s="264">
        <v>79.084118961756488</v>
      </c>
      <c r="P88" s="264">
        <v>77.278522853287754</v>
      </c>
      <c r="Q88" s="264">
        <v>72.731795988447629</v>
      </c>
      <c r="R88" s="264">
        <v>83.75387415359917</v>
      </c>
      <c r="S88" s="264">
        <v>75.300712954361941</v>
      </c>
      <c r="T88" s="264">
        <v>78.056593924830025</v>
      </c>
      <c r="U88" s="264">
        <v>79.681378571704727</v>
      </c>
      <c r="V88" s="264">
        <v>74.397549393582125</v>
      </c>
      <c r="W88" s="264">
        <v>82.525822070559641</v>
      </c>
      <c r="DA88" s="72" t="s">
        <v>1659</v>
      </c>
    </row>
    <row r="89" spans="1:105" ht="12" customHeight="1" x14ac:dyDescent="0.25">
      <c r="A89" s="57" t="s">
        <v>1534</v>
      </c>
      <c r="B89" s="263">
        <f t="shared" ref="B89:W89" si="3">B90+B96</f>
        <v>105.97917644424564</v>
      </c>
      <c r="C89" s="263">
        <f t="shared" si="3"/>
        <v>131.15902598362186</v>
      </c>
      <c r="D89" s="263">
        <f t="shared" si="3"/>
        <v>135.88869575619972</v>
      </c>
      <c r="E89" s="263">
        <f t="shared" si="3"/>
        <v>135.50763224184107</v>
      </c>
      <c r="F89" s="263">
        <f t="shared" si="3"/>
        <v>139.27852401991231</v>
      </c>
      <c r="G89" s="263">
        <f t="shared" si="3"/>
        <v>138.99010642046443</v>
      </c>
      <c r="H89" s="263">
        <f t="shared" si="3"/>
        <v>135.19048519786111</v>
      </c>
      <c r="I89" s="263">
        <f t="shared" si="3"/>
        <v>136.92787051545594</v>
      </c>
      <c r="J89" s="263">
        <f t="shared" si="3"/>
        <v>160.17720535179799</v>
      </c>
      <c r="K89" s="263">
        <f t="shared" si="3"/>
        <v>142.4868271742755</v>
      </c>
      <c r="L89" s="263">
        <f t="shared" si="3"/>
        <v>147.84131467448688</v>
      </c>
      <c r="M89" s="263">
        <f t="shared" si="3"/>
        <v>143.69213707641566</v>
      </c>
      <c r="N89" s="263">
        <f t="shared" si="3"/>
        <v>142.06408385959648</v>
      </c>
      <c r="O89" s="263">
        <f t="shared" si="3"/>
        <v>138.05701257627851</v>
      </c>
      <c r="P89" s="263">
        <f t="shared" si="3"/>
        <v>135.53935107564223</v>
      </c>
      <c r="Q89" s="263">
        <f t="shared" si="3"/>
        <v>124.95585906025345</v>
      </c>
      <c r="R89" s="263">
        <f t="shared" si="3"/>
        <v>145.07483921060575</v>
      </c>
      <c r="S89" s="263">
        <f t="shared" si="3"/>
        <v>125.10198826977529</v>
      </c>
      <c r="T89" s="263">
        <f t="shared" si="3"/>
        <v>134.1077913118165</v>
      </c>
      <c r="U89" s="263">
        <f t="shared" si="3"/>
        <v>135.54163165181714</v>
      </c>
      <c r="V89" s="263">
        <f t="shared" si="3"/>
        <v>130.53316861192732</v>
      </c>
      <c r="W89" s="263">
        <f t="shared" si="3"/>
        <v>144.87027307811059</v>
      </c>
      <c r="DA89" s="70"/>
    </row>
    <row r="90" spans="1:105" ht="12" customHeight="1" x14ac:dyDescent="0.25">
      <c r="A90" s="60" t="s">
        <v>1535</v>
      </c>
      <c r="B90" s="264">
        <v>50.434276993817058</v>
      </c>
      <c r="C90" s="264">
        <v>66.795429315051337</v>
      </c>
      <c r="D90" s="264">
        <v>70.081580359766505</v>
      </c>
      <c r="E90" s="264">
        <v>68.313098004524264</v>
      </c>
      <c r="F90" s="264">
        <v>67.089298046443119</v>
      </c>
      <c r="G90" s="264">
        <v>67.468973308874183</v>
      </c>
      <c r="H90" s="264">
        <v>65.034863503858929</v>
      </c>
      <c r="I90" s="264">
        <v>64.335401602502515</v>
      </c>
      <c r="J90" s="264">
        <v>70.269659525245771</v>
      </c>
      <c r="K90" s="264">
        <v>62.144865047606139</v>
      </c>
      <c r="L90" s="264">
        <v>63.461735346513628</v>
      </c>
      <c r="M90" s="264">
        <v>67.102397413299443</v>
      </c>
      <c r="N90" s="264">
        <v>65.816074609709233</v>
      </c>
      <c r="O90" s="264">
        <v>64.121670891556107</v>
      </c>
      <c r="P90" s="264">
        <v>63.292052034333459</v>
      </c>
      <c r="Q90" s="264">
        <v>56.959271902851768</v>
      </c>
      <c r="R90" s="264">
        <v>66.773767083089211</v>
      </c>
      <c r="S90" s="264">
        <v>54.509786264513103</v>
      </c>
      <c r="T90" s="264">
        <v>61.133077572276143</v>
      </c>
      <c r="U90" s="264">
        <v>61.047914987190588</v>
      </c>
      <c r="V90" s="264">
        <v>60.502940331507347</v>
      </c>
      <c r="W90" s="264">
        <v>67.717300614068463</v>
      </c>
      <c r="DA90" s="72" t="s">
        <v>1660</v>
      </c>
    </row>
    <row r="91" spans="1:105" ht="12" customHeight="1" x14ac:dyDescent="0.25">
      <c r="A91" s="59" t="s">
        <v>30</v>
      </c>
      <c r="B91" s="232">
        <v>2.7941804231184588</v>
      </c>
      <c r="C91" s="232">
        <v>3.1432423523169168</v>
      </c>
      <c r="D91" s="232">
        <v>4.4726300906730572</v>
      </c>
      <c r="E91" s="232">
        <v>4.8446280019335406</v>
      </c>
      <c r="F91" s="232">
        <v>4.5663746482563203</v>
      </c>
      <c r="G91" s="232">
        <v>5.6992431620647768</v>
      </c>
      <c r="H91" s="232">
        <v>5.7892335273012163</v>
      </c>
      <c r="I91" s="232">
        <v>8.7141887351229332</v>
      </c>
      <c r="J91" s="232">
        <v>8.4887426944105258</v>
      </c>
      <c r="K91" s="232">
        <v>9.9389130984207004</v>
      </c>
      <c r="L91" s="232">
        <v>10.20578139768468</v>
      </c>
      <c r="M91" s="232">
        <v>12.64430183003893</v>
      </c>
      <c r="N91" s="232">
        <v>13.414892538231371</v>
      </c>
      <c r="O91" s="232">
        <v>7.5473644749526754</v>
      </c>
      <c r="P91" s="232">
        <v>7.1386541705671789</v>
      </c>
      <c r="Q91" s="232">
        <v>6.9179182053165018</v>
      </c>
      <c r="R91" s="232">
        <v>7.8579702338905282</v>
      </c>
      <c r="S91" s="232">
        <v>5.2376484599635251</v>
      </c>
      <c r="T91" s="232">
        <v>6.5923468101143596</v>
      </c>
      <c r="U91" s="232">
        <v>6.1822348455622516</v>
      </c>
      <c r="V91" s="232">
        <v>5.2577912064863286</v>
      </c>
      <c r="W91" s="232">
        <v>6.6947428427131772</v>
      </c>
      <c r="DA91" s="71" t="s">
        <v>1661</v>
      </c>
    </row>
    <row r="92" spans="1:105" ht="12" customHeight="1" x14ac:dyDescent="0.25">
      <c r="A92" s="59" t="s">
        <v>33</v>
      </c>
      <c r="B92" s="297">
        <v>1.5708518827765261</v>
      </c>
      <c r="C92" s="297">
        <v>1.611155654388845</v>
      </c>
      <c r="D92" s="297">
        <v>1.1473937474449729</v>
      </c>
      <c r="E92" s="297">
        <v>0.99866609623315616</v>
      </c>
      <c r="F92" s="297">
        <v>0.9761119786160467</v>
      </c>
      <c r="G92" s="297">
        <v>1.2291214480342909</v>
      </c>
      <c r="H92" s="297">
        <v>1.3357023812755959</v>
      </c>
      <c r="I92" s="297">
        <v>0.95742524811915086</v>
      </c>
      <c r="J92" s="297">
        <v>0.80930948035778094</v>
      </c>
      <c r="K92" s="297">
        <v>0.76424212972342975</v>
      </c>
      <c r="L92" s="297">
        <v>0.75477808278544789</v>
      </c>
      <c r="M92" s="297">
        <v>0.73503615830027114</v>
      </c>
      <c r="N92" s="297">
        <v>0.73811546679693429</v>
      </c>
      <c r="O92" s="297">
        <v>0.64994454762534859</v>
      </c>
      <c r="P92" s="297">
        <v>0.49324462935250413</v>
      </c>
      <c r="Q92" s="297">
        <v>1.1268134508799179</v>
      </c>
      <c r="R92" s="297">
        <v>1.3089413668506611</v>
      </c>
      <c r="S92" s="297">
        <v>1.075596435344804</v>
      </c>
      <c r="T92" s="297">
        <v>1.088485974347601</v>
      </c>
      <c r="U92" s="297">
        <v>1.1685752318059881</v>
      </c>
      <c r="V92" s="297">
        <v>1.2421648619119789</v>
      </c>
      <c r="W92" s="297">
        <v>1.3559800088485841</v>
      </c>
      <c r="DA92" s="122" t="s">
        <v>1662</v>
      </c>
    </row>
    <row r="93" spans="1:105" ht="12" customHeight="1" x14ac:dyDescent="0.25">
      <c r="A93" s="59" t="s">
        <v>160</v>
      </c>
      <c r="B93" s="297">
        <v>1.4514268231161509</v>
      </c>
      <c r="C93" s="297">
        <v>3.0598318179229298</v>
      </c>
      <c r="D93" s="297">
        <v>2.492328973210733</v>
      </c>
      <c r="E93" s="297">
        <v>0.97282595515379078</v>
      </c>
      <c r="F93" s="297">
        <v>0.93160044265545072</v>
      </c>
      <c r="G93" s="297">
        <v>0.94593931916585428</v>
      </c>
      <c r="H93" s="297">
        <v>0.99652083407917469</v>
      </c>
      <c r="I93" s="297">
        <v>1.0172898444169589</v>
      </c>
      <c r="J93" s="297">
        <v>1.2567334687360729</v>
      </c>
      <c r="K93" s="297">
        <v>1.0617146811825899</v>
      </c>
      <c r="L93" s="297">
        <v>0.99397997633716306</v>
      </c>
      <c r="M93" s="297">
        <v>1.6668838485119291</v>
      </c>
      <c r="N93" s="297">
        <v>1.607862702169353</v>
      </c>
      <c r="O93" s="297">
        <v>1.623509012963728</v>
      </c>
      <c r="P93" s="297">
        <v>1.638102555636288</v>
      </c>
      <c r="Q93" s="297">
        <v>1.3814426910452611</v>
      </c>
      <c r="R93" s="297">
        <v>1.6429748209179791</v>
      </c>
      <c r="S93" s="297">
        <v>1.494776645648882</v>
      </c>
      <c r="T93" s="297">
        <v>1.6296826482595319</v>
      </c>
      <c r="U93" s="297">
        <v>1.7114497219128011</v>
      </c>
      <c r="V93" s="297">
        <v>1.6233856745730111</v>
      </c>
      <c r="W93" s="297">
        <v>1.644782621290855</v>
      </c>
      <c r="DA93" s="122" t="s">
        <v>1663</v>
      </c>
    </row>
    <row r="94" spans="1:105" ht="12" customHeight="1" x14ac:dyDescent="0.25">
      <c r="A94" s="59" t="s">
        <v>70</v>
      </c>
      <c r="B94" s="297">
        <v>9.4260637630868906</v>
      </c>
      <c r="C94" s="297">
        <v>11.6494649859793</v>
      </c>
      <c r="D94" s="297">
        <v>11.70205302813404</v>
      </c>
      <c r="E94" s="297">
        <v>10.618977433982719</v>
      </c>
      <c r="F94" s="297">
        <v>11.034198873687041</v>
      </c>
      <c r="G94" s="297">
        <v>11.38269020401008</v>
      </c>
      <c r="H94" s="297">
        <v>11.275074643275561</v>
      </c>
      <c r="I94" s="297">
        <v>11.03849948338175</v>
      </c>
      <c r="J94" s="297">
        <v>10.902296190754431</v>
      </c>
      <c r="K94" s="297">
        <v>9.5739013968863826</v>
      </c>
      <c r="L94" s="297">
        <v>7.5301560706038932</v>
      </c>
      <c r="M94" s="297">
        <v>7.8445276259134999</v>
      </c>
      <c r="N94" s="297">
        <v>5.8235491859761526</v>
      </c>
      <c r="O94" s="297">
        <v>4.4001598236317054</v>
      </c>
      <c r="P94" s="297">
        <v>3.357972819062979</v>
      </c>
      <c r="Q94" s="297">
        <v>3.826465350820615</v>
      </c>
      <c r="R94" s="297">
        <v>4.8395702789302124</v>
      </c>
      <c r="S94" s="297">
        <v>2.690902366897959</v>
      </c>
      <c r="T94" s="297">
        <v>1.692728081440928</v>
      </c>
      <c r="U94" s="297">
        <v>1.588420116887389</v>
      </c>
      <c r="V94" s="297">
        <v>0.8504920801260003</v>
      </c>
      <c r="W94" s="297">
        <v>0.94071840233051329</v>
      </c>
      <c r="DA94" s="122" t="s">
        <v>1664</v>
      </c>
    </row>
    <row r="95" spans="1:105" ht="12" customHeight="1" x14ac:dyDescent="0.25">
      <c r="A95" s="59" t="s">
        <v>162</v>
      </c>
      <c r="B95" s="297">
        <v>35.191754101719042</v>
      </c>
      <c r="C95" s="297">
        <v>47.331734504443347</v>
      </c>
      <c r="D95" s="297">
        <v>50.267174520303698</v>
      </c>
      <c r="E95" s="297">
        <v>50.878000517221047</v>
      </c>
      <c r="F95" s="297">
        <v>49.581012103228268</v>
      </c>
      <c r="G95" s="297">
        <v>48.211979175599183</v>
      </c>
      <c r="H95" s="297">
        <v>45.638332117927384</v>
      </c>
      <c r="I95" s="297">
        <v>42.607998291461733</v>
      </c>
      <c r="J95" s="297">
        <v>48.81257769098697</v>
      </c>
      <c r="K95" s="297">
        <v>40.806093741393028</v>
      </c>
      <c r="L95" s="297">
        <v>43.977039819102451</v>
      </c>
      <c r="M95" s="297">
        <v>44.211647950534811</v>
      </c>
      <c r="N95" s="297">
        <v>44.231654716535417</v>
      </c>
      <c r="O95" s="297">
        <v>49.900693032382662</v>
      </c>
      <c r="P95" s="297">
        <v>50.66407785971451</v>
      </c>
      <c r="Q95" s="297">
        <v>43.706632204789472</v>
      </c>
      <c r="R95" s="297">
        <v>51.124310382499843</v>
      </c>
      <c r="S95" s="297">
        <v>44.010862356657917</v>
      </c>
      <c r="T95" s="297">
        <v>50.129834058113723</v>
      </c>
      <c r="U95" s="297">
        <v>50.397235071022173</v>
      </c>
      <c r="V95" s="297">
        <v>51.529106508410017</v>
      </c>
      <c r="W95" s="297">
        <v>57.081076738885344</v>
      </c>
      <c r="DA95" s="122" t="s">
        <v>1665</v>
      </c>
    </row>
    <row r="96" spans="1:105" ht="12" customHeight="1" x14ac:dyDescent="0.25">
      <c r="A96" s="61" t="s">
        <v>1542</v>
      </c>
      <c r="B96" s="265">
        <v>55.544899450428581</v>
      </c>
      <c r="C96" s="265">
        <v>64.363596668570537</v>
      </c>
      <c r="D96" s="265">
        <v>65.807115396433218</v>
      </c>
      <c r="E96" s="265">
        <v>67.194534237316816</v>
      </c>
      <c r="F96" s="265">
        <v>72.189225973469192</v>
      </c>
      <c r="G96" s="265">
        <v>71.52113311159026</v>
      </c>
      <c r="H96" s="265">
        <v>70.155621694002178</v>
      </c>
      <c r="I96" s="265">
        <v>72.592468912953407</v>
      </c>
      <c r="J96" s="265">
        <v>89.907545826552223</v>
      </c>
      <c r="K96" s="265">
        <v>80.341962126669372</v>
      </c>
      <c r="L96" s="265">
        <v>84.379579327973246</v>
      </c>
      <c r="M96" s="265">
        <v>76.58973966311622</v>
      </c>
      <c r="N96" s="265">
        <v>76.248009249887247</v>
      </c>
      <c r="O96" s="265">
        <v>73.935341684722403</v>
      </c>
      <c r="P96" s="265">
        <v>72.247299041308779</v>
      </c>
      <c r="Q96" s="265">
        <v>67.996587157401677</v>
      </c>
      <c r="R96" s="265">
        <v>78.301072127516534</v>
      </c>
      <c r="S96" s="265">
        <v>70.59220200526218</v>
      </c>
      <c r="T96" s="265">
        <v>72.974713739540348</v>
      </c>
      <c r="U96" s="265">
        <v>74.493716664626561</v>
      </c>
      <c r="V96" s="265">
        <v>70.030228280419976</v>
      </c>
      <c r="W96" s="265">
        <v>77.152972464042136</v>
      </c>
      <c r="DA96" s="74" t="s">
        <v>1666</v>
      </c>
    </row>
    <row r="97" spans="1:105" ht="12" hidden="1" customHeight="1" x14ac:dyDescent="0.25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DA97" s="94"/>
    </row>
    <row r="98" spans="1:105" ht="12" customHeight="1" x14ac:dyDescent="0.25">
      <c r="A98" s="201"/>
      <c r="B98" s="201"/>
      <c r="C98" s="201"/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DA98" s="173"/>
    </row>
    <row r="99" spans="1:105" ht="15" customHeight="1" x14ac:dyDescent="0.25">
      <c r="A99" s="34" t="s">
        <v>51</v>
      </c>
      <c r="B99" s="225">
        <v>362.65035854513098</v>
      </c>
      <c r="C99" s="225">
        <v>364.90402813907082</v>
      </c>
      <c r="D99" s="225">
        <v>391.31699680431842</v>
      </c>
      <c r="E99" s="225">
        <v>362.27950681617449</v>
      </c>
      <c r="F99" s="225">
        <v>346.89886280785629</v>
      </c>
      <c r="G99" s="225">
        <v>331.32955049004732</v>
      </c>
      <c r="H99" s="225">
        <v>346.77584172058778</v>
      </c>
      <c r="I99" s="225">
        <v>321.25664598351909</v>
      </c>
      <c r="J99" s="225">
        <v>289.1849909150157</v>
      </c>
      <c r="K99" s="225">
        <v>228.4085737572403</v>
      </c>
      <c r="L99" s="225">
        <v>254.1196142051221</v>
      </c>
      <c r="M99" s="225">
        <v>269.93833893694392</v>
      </c>
      <c r="N99" s="225">
        <v>252.30557199333819</v>
      </c>
      <c r="O99" s="225">
        <v>250.87204551634969</v>
      </c>
      <c r="P99" s="225">
        <v>254.49628760946459</v>
      </c>
      <c r="Q99" s="225">
        <v>257.7017037985263</v>
      </c>
      <c r="R99" s="225">
        <v>229.56751248294049</v>
      </c>
      <c r="S99" s="225">
        <v>268.06546659261409</v>
      </c>
      <c r="T99" s="225">
        <v>268.81963556526358</v>
      </c>
      <c r="U99" s="225">
        <v>256.27424624756918</v>
      </c>
      <c r="V99" s="225">
        <v>228.97231137946989</v>
      </c>
      <c r="W99" s="225">
        <v>240.20747006622099</v>
      </c>
      <c r="DA99" s="89" t="s">
        <v>1667</v>
      </c>
    </row>
    <row r="100" spans="1:105" ht="12" customHeight="1" x14ac:dyDescent="0.25">
      <c r="A100" s="55" t="s">
        <v>92</v>
      </c>
      <c r="B100" s="261">
        <v>2.958178977600959</v>
      </c>
      <c r="C100" s="261">
        <v>2.9948545061146659</v>
      </c>
      <c r="D100" s="261">
        <v>3.2184842405300089</v>
      </c>
      <c r="E100" s="261">
        <v>2.9673456372596529</v>
      </c>
      <c r="F100" s="261">
        <v>2.8281397620049988</v>
      </c>
      <c r="G100" s="261">
        <v>2.710711208852973</v>
      </c>
      <c r="H100" s="261">
        <v>2.8375125669683818</v>
      </c>
      <c r="I100" s="261">
        <v>2.6362558344351918</v>
      </c>
      <c r="J100" s="261">
        <v>2.346109806075106</v>
      </c>
      <c r="K100" s="261">
        <v>1.860305385817477</v>
      </c>
      <c r="L100" s="261">
        <v>2.058942892311252</v>
      </c>
      <c r="M100" s="261">
        <v>2.202600328394861</v>
      </c>
      <c r="N100" s="261">
        <v>2.0683059740047529</v>
      </c>
      <c r="O100" s="261">
        <v>2.02234170306525</v>
      </c>
      <c r="P100" s="261">
        <v>2.0569815580571</v>
      </c>
      <c r="Q100" s="261">
        <v>2.0424443824182408</v>
      </c>
      <c r="R100" s="261">
        <v>1.826441100998663</v>
      </c>
      <c r="S100" s="261">
        <v>2.054409426854968</v>
      </c>
      <c r="T100" s="261">
        <v>2.0551891473839379</v>
      </c>
      <c r="U100" s="261">
        <v>1.925777370431953</v>
      </c>
      <c r="V100" s="261">
        <v>1.729920214235235</v>
      </c>
      <c r="W100" s="261">
        <v>1.788280690536288</v>
      </c>
      <c r="DA100" s="67" t="s">
        <v>1668</v>
      </c>
    </row>
    <row r="101" spans="1:105" ht="12" customHeight="1" x14ac:dyDescent="0.25">
      <c r="A101" s="202" t="s">
        <v>93</v>
      </c>
      <c r="B101" s="226">
        <v>0.86088234427860477</v>
      </c>
      <c r="C101" s="226">
        <v>0.87155557101830061</v>
      </c>
      <c r="D101" s="226">
        <v>0.93663577457312819</v>
      </c>
      <c r="E101" s="226">
        <v>0.86355000418557237</v>
      </c>
      <c r="F101" s="226">
        <v>0.82303863515280018</v>
      </c>
      <c r="G101" s="226">
        <v>0.78886485158925634</v>
      </c>
      <c r="H101" s="226">
        <v>0.82576628698537702</v>
      </c>
      <c r="I101" s="226">
        <v>0.76719702223942332</v>
      </c>
      <c r="J101" s="226">
        <v>0.68275940201120899</v>
      </c>
      <c r="K101" s="226">
        <v>0.54138173306723325</v>
      </c>
      <c r="L101" s="226">
        <v>0.59918875676216188</v>
      </c>
      <c r="M101" s="226">
        <v>0.64533463637102306</v>
      </c>
      <c r="N101" s="226">
        <v>0.60191357895142317</v>
      </c>
      <c r="O101" s="226">
        <v>0.59114828042618184</v>
      </c>
      <c r="P101" s="226">
        <v>0.59861797384354432</v>
      </c>
      <c r="Q101" s="226">
        <v>0.60572413355561183</v>
      </c>
      <c r="R101" s="226">
        <v>0.5410040056022829</v>
      </c>
      <c r="S101" s="226">
        <v>0.61860063389390108</v>
      </c>
      <c r="T101" s="226">
        <v>0.62776739415541993</v>
      </c>
      <c r="U101" s="226">
        <v>0.59567004408099189</v>
      </c>
      <c r="V101" s="226">
        <v>0.53571138122964979</v>
      </c>
      <c r="W101" s="226">
        <v>0.55982287741571668</v>
      </c>
      <c r="DA101" s="174" t="s">
        <v>1669</v>
      </c>
    </row>
    <row r="102" spans="1:105" ht="12" customHeight="1" x14ac:dyDescent="0.25">
      <c r="A102" s="202" t="s">
        <v>94</v>
      </c>
      <c r="B102" s="226">
        <v>9.8710861938880576</v>
      </c>
      <c r="C102" s="226">
        <v>9.1135503992255966</v>
      </c>
      <c r="D102" s="226">
        <v>9.6066537396301417</v>
      </c>
      <c r="E102" s="226">
        <v>9.1710946263634536</v>
      </c>
      <c r="F102" s="226">
        <v>9.304346973470075</v>
      </c>
      <c r="G102" s="226">
        <v>8.8014653254337389</v>
      </c>
      <c r="H102" s="226">
        <v>9.3142005350046801</v>
      </c>
      <c r="I102" s="226">
        <v>8.873844036440973</v>
      </c>
      <c r="J102" s="226">
        <v>8.6223794929592081</v>
      </c>
      <c r="K102" s="226">
        <v>6.8506341989416306</v>
      </c>
      <c r="L102" s="226">
        <v>7.7493405272331044</v>
      </c>
      <c r="M102" s="226">
        <v>7.4455017305151419</v>
      </c>
      <c r="N102" s="226">
        <v>7.0652264816003356</v>
      </c>
      <c r="O102" s="226">
        <v>6.9669480873774177</v>
      </c>
      <c r="P102" s="226">
        <v>7.0462227255761798</v>
      </c>
      <c r="Q102" s="226">
        <v>7.1806301767371847</v>
      </c>
      <c r="R102" s="226">
        <v>6.3366610662495946</v>
      </c>
      <c r="S102" s="226">
        <v>7.6417688528142023</v>
      </c>
      <c r="T102" s="226">
        <v>7.244931736034224</v>
      </c>
      <c r="U102" s="226">
        <v>6.8893892250989914</v>
      </c>
      <c r="V102" s="226">
        <v>5.9891420567702847</v>
      </c>
      <c r="W102" s="226">
        <v>6.112811601693223</v>
      </c>
      <c r="DA102" s="174" t="s">
        <v>1670</v>
      </c>
    </row>
    <row r="103" spans="1:105" ht="12" customHeight="1" x14ac:dyDescent="0.25">
      <c r="A103" s="202" t="s">
        <v>95</v>
      </c>
      <c r="B103" s="226">
        <v>2.6304907861882998</v>
      </c>
      <c r="C103" s="226">
        <v>2.6631036336746718</v>
      </c>
      <c r="D103" s="226">
        <v>2.8619610930615149</v>
      </c>
      <c r="E103" s="226">
        <v>2.6386420217811759</v>
      </c>
      <c r="F103" s="226">
        <v>2.5148564851340289</v>
      </c>
      <c r="G103" s="226">
        <v>2.4104359178050241</v>
      </c>
      <c r="H103" s="226">
        <v>2.5231910305701262</v>
      </c>
      <c r="I103" s="226">
        <v>2.344228234675922</v>
      </c>
      <c r="J103" s="226">
        <v>2.086222731956374</v>
      </c>
      <c r="K103" s="226">
        <v>1.6542326255248809</v>
      </c>
      <c r="L103" s="226">
        <v>1.8308663365274001</v>
      </c>
      <c r="M103" s="226">
        <v>1.9718685442488071</v>
      </c>
      <c r="N103" s="226">
        <v>1.8391922357754089</v>
      </c>
      <c r="O103" s="226">
        <v>1.8062980560197039</v>
      </c>
      <c r="P103" s="226">
        <v>1.8291222663669251</v>
      </c>
      <c r="Q103" s="226">
        <v>1.85368095559449</v>
      </c>
      <c r="R103" s="226">
        <v>1.6530784508309231</v>
      </c>
      <c r="S103" s="226">
        <v>1.8942063783750589</v>
      </c>
      <c r="T103" s="226">
        <v>1.9253284472882011</v>
      </c>
      <c r="U103" s="226">
        <v>1.829819420432383</v>
      </c>
      <c r="V103" s="226">
        <v>1.6369064387789929</v>
      </c>
      <c r="W103" s="226">
        <v>1.7140013324253001</v>
      </c>
      <c r="DA103" s="174" t="s">
        <v>1671</v>
      </c>
    </row>
    <row r="104" spans="1:105" ht="12" customHeight="1" x14ac:dyDescent="0.25">
      <c r="A104" s="56" t="s">
        <v>96</v>
      </c>
      <c r="B104" s="262">
        <v>4.3701756317927662</v>
      </c>
      <c r="C104" s="262">
        <v>4.2892053676927899</v>
      </c>
      <c r="D104" s="262">
        <v>4.6003341866342176</v>
      </c>
      <c r="E104" s="262">
        <v>4.2830967837445693</v>
      </c>
      <c r="F104" s="262">
        <v>4.1863559377037252</v>
      </c>
      <c r="G104" s="262">
        <v>4.0173958029434962</v>
      </c>
      <c r="H104" s="262">
        <v>4.2266340714810591</v>
      </c>
      <c r="I104" s="262">
        <v>3.99318429761954</v>
      </c>
      <c r="J104" s="262">
        <v>3.7046134102967749</v>
      </c>
      <c r="K104" s="262">
        <v>2.9651788216173909</v>
      </c>
      <c r="L104" s="262">
        <v>3.3029618806716492</v>
      </c>
      <c r="M104" s="262">
        <v>3.3868712308098088</v>
      </c>
      <c r="N104" s="262">
        <v>3.1667567025412922</v>
      </c>
      <c r="O104" s="262">
        <v>3.079290253074654</v>
      </c>
      <c r="P104" s="262">
        <v>3.108866383843595</v>
      </c>
      <c r="Q104" s="262">
        <v>3.209401215792528</v>
      </c>
      <c r="R104" s="262">
        <v>2.8454564014581338</v>
      </c>
      <c r="S104" s="262">
        <v>3.379676854783829</v>
      </c>
      <c r="T104" s="262">
        <v>3.276165391246106</v>
      </c>
      <c r="U104" s="262">
        <v>3.1376053276615932</v>
      </c>
      <c r="V104" s="262">
        <v>2.7396846312694971</v>
      </c>
      <c r="W104" s="262">
        <v>2.8741749594828971</v>
      </c>
      <c r="DA104" s="68" t="s">
        <v>1672</v>
      </c>
    </row>
    <row r="105" spans="1:105" ht="12" customHeight="1" x14ac:dyDescent="0.25">
      <c r="A105" s="37" t="s">
        <v>160</v>
      </c>
      <c r="B105" s="228">
        <v>9.3288755251880212E-2</v>
      </c>
      <c r="C105" s="228">
        <v>0.16199587322359371</v>
      </c>
      <c r="D105" s="228">
        <v>0.13743420521762051</v>
      </c>
      <c r="E105" s="228">
        <v>4.8742983066032718E-2</v>
      </c>
      <c r="F105" s="228">
        <v>4.1580617885236128E-2</v>
      </c>
      <c r="G105" s="228">
        <v>4.1405642147332902E-2</v>
      </c>
      <c r="H105" s="228">
        <v>4.7275056108037138E-2</v>
      </c>
      <c r="I105" s="228">
        <v>4.5312830472154911E-2</v>
      </c>
      <c r="J105" s="228">
        <v>3.8260416014969399E-2</v>
      </c>
      <c r="K105" s="228">
        <v>2.9806675311288569E-2</v>
      </c>
      <c r="L105" s="228">
        <v>2.8249756463266169E-2</v>
      </c>
      <c r="M105" s="228">
        <v>5.7614726605226187E-2</v>
      </c>
      <c r="N105" s="228">
        <v>5.1552681071254901E-2</v>
      </c>
      <c r="O105" s="228">
        <v>4.7037396946939043E-2</v>
      </c>
      <c r="P105" s="228">
        <v>4.7811400692241143E-2</v>
      </c>
      <c r="Q105" s="228">
        <v>4.4748392067246352E-2</v>
      </c>
      <c r="R105" s="228">
        <v>4.1283051056244982E-2</v>
      </c>
      <c r="S105" s="228">
        <v>4.7081856877453747E-2</v>
      </c>
      <c r="T105" s="228">
        <v>5.0161471425670609E-2</v>
      </c>
      <c r="U105" s="228">
        <v>4.8783802109148698E-2</v>
      </c>
      <c r="V105" s="228">
        <v>4.3500781277448511E-2</v>
      </c>
      <c r="W105" s="228">
        <v>4.2575786881892279E-2</v>
      </c>
      <c r="DA105" s="69" t="s">
        <v>1673</v>
      </c>
    </row>
    <row r="106" spans="1:105" ht="12" customHeight="1" x14ac:dyDescent="0.25">
      <c r="A106" s="37" t="s">
        <v>162</v>
      </c>
      <c r="B106" s="228">
        <v>2.3173990521250469</v>
      </c>
      <c r="C106" s="228">
        <v>2.5673470015088351</v>
      </c>
      <c r="D106" s="228">
        <v>2.8398781135875319</v>
      </c>
      <c r="E106" s="228">
        <v>2.6117568821209129</v>
      </c>
      <c r="F106" s="228">
        <v>2.267265592376619</v>
      </c>
      <c r="G106" s="228">
        <v>2.162105909936066</v>
      </c>
      <c r="H106" s="228">
        <v>2.218202506186203</v>
      </c>
      <c r="I106" s="228">
        <v>1.944434736970285</v>
      </c>
      <c r="J106" s="228">
        <v>1.522523505642168</v>
      </c>
      <c r="K106" s="228">
        <v>1.1736983498711819</v>
      </c>
      <c r="L106" s="228">
        <v>1.2805272428377099</v>
      </c>
      <c r="M106" s="228">
        <v>1.5656353809924199</v>
      </c>
      <c r="N106" s="228">
        <v>1.452985362412194</v>
      </c>
      <c r="O106" s="228">
        <v>1.4812245796522761</v>
      </c>
      <c r="P106" s="228">
        <v>1.5150127182771469</v>
      </c>
      <c r="Q106" s="228">
        <v>1.4504997624883449</v>
      </c>
      <c r="R106" s="228">
        <v>1.3161157876265439</v>
      </c>
      <c r="S106" s="228">
        <v>1.4202438400858111</v>
      </c>
      <c r="T106" s="228">
        <v>1.580844854784957</v>
      </c>
      <c r="U106" s="228">
        <v>1.471783628533486</v>
      </c>
      <c r="V106" s="228">
        <v>1.4146653517833021</v>
      </c>
      <c r="W106" s="228">
        <v>1.5138125052350859</v>
      </c>
      <c r="DA106" s="69" t="s">
        <v>1674</v>
      </c>
    </row>
    <row r="107" spans="1:105" ht="12" customHeight="1" x14ac:dyDescent="0.25">
      <c r="A107" s="37" t="s">
        <v>97</v>
      </c>
      <c r="B107" s="228">
        <v>0</v>
      </c>
      <c r="C107" s="228">
        <v>0</v>
      </c>
      <c r="D107" s="228">
        <v>0</v>
      </c>
      <c r="E107" s="228">
        <v>0</v>
      </c>
      <c r="F107" s="228">
        <v>0</v>
      </c>
      <c r="G107" s="228">
        <v>0</v>
      </c>
      <c r="H107" s="228">
        <v>0</v>
      </c>
      <c r="I107" s="228">
        <v>0</v>
      </c>
      <c r="J107" s="228">
        <v>0</v>
      </c>
      <c r="K107" s="228">
        <v>0</v>
      </c>
      <c r="L107" s="228">
        <v>0</v>
      </c>
      <c r="M107" s="228">
        <v>0</v>
      </c>
      <c r="N107" s="228">
        <v>0</v>
      </c>
      <c r="O107" s="228">
        <v>0</v>
      </c>
      <c r="P107" s="228">
        <v>0</v>
      </c>
      <c r="Q107" s="228">
        <v>0</v>
      </c>
      <c r="R107" s="228">
        <v>0</v>
      </c>
      <c r="S107" s="228">
        <v>0</v>
      </c>
      <c r="T107" s="228">
        <v>0</v>
      </c>
      <c r="U107" s="228">
        <v>0</v>
      </c>
      <c r="V107" s="228">
        <v>0</v>
      </c>
      <c r="W107" s="228">
        <v>0</v>
      </c>
      <c r="DA107" s="69" t="s">
        <v>1675</v>
      </c>
    </row>
    <row r="108" spans="1:105" ht="12" customHeight="1" x14ac:dyDescent="0.25">
      <c r="A108" s="37" t="s">
        <v>78</v>
      </c>
      <c r="B108" s="228">
        <v>0</v>
      </c>
      <c r="C108" s="228">
        <v>0</v>
      </c>
      <c r="D108" s="228">
        <v>0</v>
      </c>
      <c r="E108" s="228">
        <v>0</v>
      </c>
      <c r="F108" s="228">
        <v>0</v>
      </c>
      <c r="G108" s="228">
        <v>0</v>
      </c>
      <c r="H108" s="228">
        <v>0</v>
      </c>
      <c r="I108" s="228">
        <v>0</v>
      </c>
      <c r="J108" s="228">
        <v>0</v>
      </c>
      <c r="K108" s="228">
        <v>0</v>
      </c>
      <c r="L108" s="228">
        <v>0</v>
      </c>
      <c r="M108" s="228">
        <v>0</v>
      </c>
      <c r="N108" s="228">
        <v>0</v>
      </c>
      <c r="O108" s="228">
        <v>0</v>
      </c>
      <c r="P108" s="228">
        <v>0</v>
      </c>
      <c r="Q108" s="228">
        <v>0</v>
      </c>
      <c r="R108" s="228">
        <v>0</v>
      </c>
      <c r="S108" s="228">
        <v>0</v>
      </c>
      <c r="T108" s="228">
        <v>0</v>
      </c>
      <c r="U108" s="228">
        <v>0</v>
      </c>
      <c r="V108" s="228">
        <v>0</v>
      </c>
      <c r="W108" s="228">
        <v>0</v>
      </c>
      <c r="DA108" s="69" t="s">
        <v>1676</v>
      </c>
    </row>
    <row r="109" spans="1:105" ht="12" customHeight="1" x14ac:dyDescent="0.25">
      <c r="A109" s="37" t="s">
        <v>38</v>
      </c>
      <c r="B109" s="228">
        <v>1.9594878244158389</v>
      </c>
      <c r="C109" s="228">
        <v>1.5598624929603611</v>
      </c>
      <c r="D109" s="228">
        <v>1.623021867829066</v>
      </c>
      <c r="E109" s="228">
        <v>1.6225969185576239</v>
      </c>
      <c r="F109" s="228">
        <v>1.8775097274418699</v>
      </c>
      <c r="G109" s="228">
        <v>1.813884250860097</v>
      </c>
      <c r="H109" s="228">
        <v>1.9611565091868191</v>
      </c>
      <c r="I109" s="228">
        <v>2.0034367301770999</v>
      </c>
      <c r="J109" s="228">
        <v>2.143829488639637</v>
      </c>
      <c r="K109" s="228">
        <v>1.7616737964349201</v>
      </c>
      <c r="L109" s="228">
        <v>1.9941848813706731</v>
      </c>
      <c r="M109" s="228">
        <v>1.763621123212163</v>
      </c>
      <c r="N109" s="228">
        <v>1.6622186590578429</v>
      </c>
      <c r="O109" s="228">
        <v>1.5510282764754391</v>
      </c>
      <c r="P109" s="228">
        <v>1.5460422648742069</v>
      </c>
      <c r="Q109" s="228">
        <v>1.714153061236936</v>
      </c>
      <c r="R109" s="228">
        <v>1.488057562775345</v>
      </c>
      <c r="S109" s="228">
        <v>1.9123511578205641</v>
      </c>
      <c r="T109" s="228">
        <v>1.6451590650354779</v>
      </c>
      <c r="U109" s="228">
        <v>1.6170378970189581</v>
      </c>
      <c r="V109" s="228">
        <v>1.281518498208746</v>
      </c>
      <c r="W109" s="228">
        <v>1.317786667365918</v>
      </c>
      <c r="DA109" s="69" t="s">
        <v>1677</v>
      </c>
    </row>
    <row r="110" spans="1:105" ht="12" customHeight="1" x14ac:dyDescent="0.25">
      <c r="A110" s="57" t="s">
        <v>1555</v>
      </c>
      <c r="B110" s="263">
        <f t="shared" ref="B110:W110" si="4">B111+B117</f>
        <v>247.36177371673566</v>
      </c>
      <c r="C110" s="263">
        <f t="shared" si="4"/>
        <v>255.31826687376179</v>
      </c>
      <c r="D110" s="263">
        <f t="shared" si="4"/>
        <v>275.07762983441404</v>
      </c>
      <c r="E110" s="263">
        <f t="shared" si="4"/>
        <v>252.51564116047751</v>
      </c>
      <c r="F110" s="263">
        <f t="shared" si="4"/>
        <v>237.68652603876464</v>
      </c>
      <c r="G110" s="263">
        <f t="shared" si="4"/>
        <v>227.64435566986859</v>
      </c>
      <c r="H110" s="263">
        <f t="shared" si="4"/>
        <v>237.44084676472701</v>
      </c>
      <c r="I110" s="263">
        <f t="shared" si="4"/>
        <v>217.97862937685238</v>
      </c>
      <c r="J110" s="263">
        <f t="shared" si="4"/>
        <v>191.24552659671599</v>
      </c>
      <c r="K110" s="263">
        <f t="shared" si="4"/>
        <v>150.6884893246953</v>
      </c>
      <c r="L110" s="263">
        <f t="shared" si="4"/>
        <v>166.67867541430437</v>
      </c>
      <c r="M110" s="263">
        <f t="shared" si="4"/>
        <v>182.77287965189183</v>
      </c>
      <c r="N110" s="263">
        <f t="shared" si="4"/>
        <v>170.29534345727799</v>
      </c>
      <c r="O110" s="263">
        <f t="shared" si="4"/>
        <v>169.60992028642164</v>
      </c>
      <c r="P110" s="263">
        <f t="shared" si="4"/>
        <v>172.39842715051952</v>
      </c>
      <c r="Q110" s="263">
        <f t="shared" si="4"/>
        <v>173.10591539129408</v>
      </c>
      <c r="R110" s="263">
        <f t="shared" si="4"/>
        <v>154.75758889623484</v>
      </c>
      <c r="S110" s="263">
        <f t="shared" si="4"/>
        <v>177.64125449818417</v>
      </c>
      <c r="T110" s="263">
        <f t="shared" si="4"/>
        <v>180.86490882309613</v>
      </c>
      <c r="U110" s="263">
        <f t="shared" si="4"/>
        <v>171.75780046806548</v>
      </c>
      <c r="V110" s="263">
        <f t="shared" si="4"/>
        <v>155.10676341048836</v>
      </c>
      <c r="W110" s="263">
        <f t="shared" si="4"/>
        <v>163.43271346865242</v>
      </c>
      <c r="DA110" s="70"/>
    </row>
    <row r="111" spans="1:105" ht="12" customHeight="1" x14ac:dyDescent="0.25">
      <c r="A111" s="60" t="s">
        <v>1556</v>
      </c>
      <c r="B111" s="264">
        <v>204.12962322553099</v>
      </c>
      <c r="C111" s="264">
        <v>215.40387704577569</v>
      </c>
      <c r="D111" s="264">
        <v>233.00360758084091</v>
      </c>
      <c r="E111" s="264">
        <v>212.349226313293</v>
      </c>
      <c r="F111" s="264">
        <v>196.93650920388939</v>
      </c>
      <c r="G111" s="264">
        <v>189.0967970711126</v>
      </c>
      <c r="H111" s="264">
        <v>196.6476745316746</v>
      </c>
      <c r="I111" s="264">
        <v>179.11407553915689</v>
      </c>
      <c r="J111" s="264">
        <v>153.4823057606244</v>
      </c>
      <c r="K111" s="264">
        <v>120.68493725033311</v>
      </c>
      <c r="L111" s="264">
        <v>132.73908160462111</v>
      </c>
      <c r="M111" s="264">
        <v>149.8764743091198</v>
      </c>
      <c r="N111" s="264">
        <v>139.2688356138614</v>
      </c>
      <c r="O111" s="264">
        <v>138.82736003448531</v>
      </c>
      <c r="P111" s="264">
        <v>141.36693255594761</v>
      </c>
      <c r="Q111" s="264">
        <v>140.78634132345641</v>
      </c>
      <c r="R111" s="264">
        <v>126.2813051323055</v>
      </c>
      <c r="S111" s="264">
        <v>142.39548053596869</v>
      </c>
      <c r="T111" s="264">
        <v>147.09837797383389</v>
      </c>
      <c r="U111" s="264">
        <v>139.11391780064889</v>
      </c>
      <c r="V111" s="264">
        <v>126.86811172818859</v>
      </c>
      <c r="W111" s="264">
        <v>134.06052199268979</v>
      </c>
      <c r="DA111" s="72" t="s">
        <v>1678</v>
      </c>
    </row>
    <row r="112" spans="1:105" ht="12" customHeight="1" x14ac:dyDescent="0.25">
      <c r="A112" s="59" t="s">
        <v>30</v>
      </c>
      <c r="B112" s="232">
        <v>11.30927280002944</v>
      </c>
      <c r="C112" s="232">
        <v>10.136420951650081</v>
      </c>
      <c r="D112" s="232">
        <v>14.870368806633429</v>
      </c>
      <c r="E112" s="232">
        <v>15.059381554005491</v>
      </c>
      <c r="F112" s="232">
        <v>13.404312001031821</v>
      </c>
      <c r="G112" s="232">
        <v>15.97339598962207</v>
      </c>
      <c r="H112" s="232">
        <v>17.505061887260471</v>
      </c>
      <c r="I112" s="232">
        <v>24.260886238169789</v>
      </c>
      <c r="J112" s="232">
        <v>18.541029094906879</v>
      </c>
      <c r="K112" s="232">
        <v>19.301306756407879</v>
      </c>
      <c r="L112" s="232">
        <v>21.346816981748571</v>
      </c>
      <c r="M112" s="232">
        <v>28.241664254025419</v>
      </c>
      <c r="N112" s="232">
        <v>28.38632468987981</v>
      </c>
      <c r="O112" s="232">
        <v>16.340508141900521</v>
      </c>
      <c r="P112" s="232">
        <v>15.944650398179039</v>
      </c>
      <c r="Q112" s="232">
        <v>17.099031661826409</v>
      </c>
      <c r="R112" s="232">
        <v>14.860847008851961</v>
      </c>
      <c r="S112" s="232">
        <v>13.69773164424484</v>
      </c>
      <c r="T112" s="232">
        <v>15.86250130565274</v>
      </c>
      <c r="U112" s="232">
        <v>14.08786705181187</v>
      </c>
      <c r="V112" s="232">
        <v>11.02501859534628</v>
      </c>
      <c r="W112" s="232">
        <v>13.25363994078781</v>
      </c>
      <c r="DA112" s="71" t="s">
        <v>1679</v>
      </c>
    </row>
    <row r="113" spans="1:105" ht="12" customHeight="1" x14ac:dyDescent="0.25">
      <c r="A113" s="59" t="s">
        <v>33</v>
      </c>
      <c r="B113" s="297">
        <v>6.3579260393402448</v>
      </c>
      <c r="C113" s="297">
        <v>5.1957024311149791</v>
      </c>
      <c r="D113" s="297">
        <v>3.8147952871202859</v>
      </c>
      <c r="E113" s="297">
        <v>3.1043237545219009</v>
      </c>
      <c r="F113" s="297">
        <v>2.8653166936948962</v>
      </c>
      <c r="G113" s="297">
        <v>3.4448861104000512</v>
      </c>
      <c r="H113" s="297">
        <v>4.0387993914783999</v>
      </c>
      <c r="I113" s="297">
        <v>2.6655361425153381</v>
      </c>
      <c r="J113" s="297">
        <v>1.7676858826193449</v>
      </c>
      <c r="K113" s="297">
        <v>1.4841534115341339</v>
      </c>
      <c r="L113" s="297">
        <v>1.5787237612899749</v>
      </c>
      <c r="M113" s="297">
        <v>1.641739075539058</v>
      </c>
      <c r="N113" s="297">
        <v>1.561875001190457</v>
      </c>
      <c r="O113" s="297">
        <v>1.4071699077872419</v>
      </c>
      <c r="P113" s="297">
        <v>1.1016940991806341</v>
      </c>
      <c r="Q113" s="297">
        <v>2.7851469620962499</v>
      </c>
      <c r="R113" s="297">
        <v>2.475445543485399</v>
      </c>
      <c r="S113" s="297">
        <v>2.8129477267288912</v>
      </c>
      <c r="T113" s="297">
        <v>2.6191143589082482</v>
      </c>
      <c r="U113" s="297">
        <v>2.6629095977388051</v>
      </c>
      <c r="V113" s="297">
        <v>2.6046851545132621</v>
      </c>
      <c r="W113" s="297">
        <v>2.6844452769005871</v>
      </c>
      <c r="DA113" s="122" t="s">
        <v>1680</v>
      </c>
    </row>
    <row r="114" spans="1:105" ht="12" customHeight="1" x14ac:dyDescent="0.25">
      <c r="A114" s="59" t="s">
        <v>160</v>
      </c>
      <c r="B114" s="297">
        <v>5.8745604815243269</v>
      </c>
      <c r="C114" s="297">
        <v>9.8674361920764699</v>
      </c>
      <c r="D114" s="297">
        <v>8.2863662470965487</v>
      </c>
      <c r="E114" s="297">
        <v>3.0240004471868112</v>
      </c>
      <c r="F114" s="297">
        <v>2.7346558168242678</v>
      </c>
      <c r="G114" s="297">
        <v>2.6512052385768961</v>
      </c>
      <c r="H114" s="297">
        <v>3.0132069798594538</v>
      </c>
      <c r="I114" s="297">
        <v>2.832203196055417</v>
      </c>
      <c r="J114" s="297">
        <v>2.7449449991836352</v>
      </c>
      <c r="K114" s="297">
        <v>2.061843236414175</v>
      </c>
      <c r="L114" s="297">
        <v>2.0790479250521519</v>
      </c>
      <c r="M114" s="297">
        <v>3.7230662976025091</v>
      </c>
      <c r="N114" s="297">
        <v>3.4022868681543792</v>
      </c>
      <c r="O114" s="297">
        <v>3.5149968353620609</v>
      </c>
      <c r="P114" s="297">
        <v>3.6588090614717461</v>
      </c>
      <c r="Q114" s="297">
        <v>3.4145145421101288</v>
      </c>
      <c r="R114" s="297">
        <v>3.107163392876525</v>
      </c>
      <c r="S114" s="297">
        <v>3.909206491556982</v>
      </c>
      <c r="T114" s="297">
        <v>3.9213415010500641</v>
      </c>
      <c r="U114" s="297">
        <v>3.899993570363173</v>
      </c>
      <c r="V114" s="297">
        <v>3.4040639018731542</v>
      </c>
      <c r="W114" s="297">
        <v>3.2561902907415532</v>
      </c>
      <c r="DA114" s="122" t="s">
        <v>1681</v>
      </c>
    </row>
    <row r="115" spans="1:105" ht="12" customHeight="1" x14ac:dyDescent="0.25">
      <c r="A115" s="59" t="s">
        <v>70</v>
      </c>
      <c r="B115" s="297">
        <v>38.151411285119551</v>
      </c>
      <c r="C115" s="297">
        <v>37.56753941431009</v>
      </c>
      <c r="D115" s="297">
        <v>38.906379645840232</v>
      </c>
      <c r="E115" s="297">
        <v>33.008774425589777</v>
      </c>
      <c r="F115" s="297">
        <v>32.390212318827821</v>
      </c>
      <c r="G115" s="297">
        <v>31.90251984089295</v>
      </c>
      <c r="H115" s="297">
        <v>34.092747940335563</v>
      </c>
      <c r="I115" s="297">
        <v>30.731923343251129</v>
      </c>
      <c r="J115" s="297">
        <v>23.81268912852909</v>
      </c>
      <c r="K115" s="297">
        <v>18.59245632666504</v>
      </c>
      <c r="L115" s="297">
        <v>15.750372971897219</v>
      </c>
      <c r="M115" s="297">
        <v>17.521134691372211</v>
      </c>
      <c r="N115" s="297">
        <v>12.322808965445409</v>
      </c>
      <c r="O115" s="297">
        <v>9.526616564276674</v>
      </c>
      <c r="P115" s="297">
        <v>7.5002516394897683</v>
      </c>
      <c r="Q115" s="297">
        <v>9.4578817275232527</v>
      </c>
      <c r="R115" s="297">
        <v>9.1525052097532313</v>
      </c>
      <c r="S115" s="297">
        <v>7.0373677776167911</v>
      </c>
      <c r="T115" s="297">
        <v>4.0730413880494849</v>
      </c>
      <c r="U115" s="297">
        <v>3.6196378798511741</v>
      </c>
      <c r="V115" s="297">
        <v>1.7833897601365829</v>
      </c>
      <c r="W115" s="297">
        <v>1.862348305690694</v>
      </c>
      <c r="DA115" s="122" t="s">
        <v>1682</v>
      </c>
    </row>
    <row r="116" spans="1:105" ht="12" customHeight="1" x14ac:dyDescent="0.25">
      <c r="A116" s="59" t="s">
        <v>162</v>
      </c>
      <c r="B116" s="297">
        <v>142.43645261951741</v>
      </c>
      <c r="C116" s="297">
        <v>152.63677805662411</v>
      </c>
      <c r="D116" s="297">
        <v>167.12569759415041</v>
      </c>
      <c r="E116" s="297">
        <v>158.15274613198901</v>
      </c>
      <c r="F116" s="297">
        <v>145.5420123735106</v>
      </c>
      <c r="G116" s="297">
        <v>135.12478989162071</v>
      </c>
      <c r="H116" s="297">
        <v>137.99785833274069</v>
      </c>
      <c r="I116" s="297">
        <v>118.6235266191653</v>
      </c>
      <c r="J116" s="297">
        <v>106.6159566553854</v>
      </c>
      <c r="K116" s="297">
        <v>79.245177519311881</v>
      </c>
      <c r="L116" s="297">
        <v>91.984119964633166</v>
      </c>
      <c r="M116" s="297">
        <v>98.74886999058063</v>
      </c>
      <c r="N116" s="297">
        <v>93.595540089191317</v>
      </c>
      <c r="O116" s="297">
        <v>108.0380685851587</v>
      </c>
      <c r="P116" s="297">
        <v>113.1615273576264</v>
      </c>
      <c r="Q116" s="297">
        <v>108.02976642990031</v>
      </c>
      <c r="R116" s="297">
        <v>96.685343977338349</v>
      </c>
      <c r="S116" s="297">
        <v>114.9382268958211</v>
      </c>
      <c r="T116" s="297">
        <v>120.6223794201734</v>
      </c>
      <c r="U116" s="297">
        <v>114.8435097008839</v>
      </c>
      <c r="V116" s="297">
        <v>108.05095431631931</v>
      </c>
      <c r="W116" s="297">
        <v>113.0038981785692</v>
      </c>
      <c r="DA116" s="122" t="s">
        <v>1683</v>
      </c>
    </row>
    <row r="117" spans="1:105" ht="12" customHeight="1" x14ac:dyDescent="0.25">
      <c r="A117" s="60" t="s">
        <v>1563</v>
      </c>
      <c r="B117" s="264">
        <v>43.232150491204671</v>
      </c>
      <c r="C117" s="264">
        <v>39.914389827986113</v>
      </c>
      <c r="D117" s="264">
        <v>42.074022253573119</v>
      </c>
      <c r="E117" s="264">
        <v>40.166414847184519</v>
      </c>
      <c r="F117" s="264">
        <v>40.750016834875261</v>
      </c>
      <c r="G117" s="264">
        <v>38.547558598755977</v>
      </c>
      <c r="H117" s="264">
        <v>40.79317223305241</v>
      </c>
      <c r="I117" s="264">
        <v>38.86455383769551</v>
      </c>
      <c r="J117" s="264">
        <v>37.763220836091591</v>
      </c>
      <c r="K117" s="264">
        <v>30.00355207436219</v>
      </c>
      <c r="L117" s="264">
        <v>33.939593809683252</v>
      </c>
      <c r="M117" s="264">
        <v>32.896405342772027</v>
      </c>
      <c r="N117" s="264">
        <v>31.026507843416599</v>
      </c>
      <c r="O117" s="264">
        <v>30.782560251936339</v>
      </c>
      <c r="P117" s="264">
        <v>31.031494594571921</v>
      </c>
      <c r="Q117" s="264">
        <v>32.319574067837657</v>
      </c>
      <c r="R117" s="264">
        <v>28.47628376392932</v>
      </c>
      <c r="S117" s="264">
        <v>35.245773962215488</v>
      </c>
      <c r="T117" s="264">
        <v>33.766530849262253</v>
      </c>
      <c r="U117" s="264">
        <v>32.643882667416598</v>
      </c>
      <c r="V117" s="264">
        <v>28.238651682299761</v>
      </c>
      <c r="W117" s="264">
        <v>29.37219147596263</v>
      </c>
      <c r="DA117" s="72" t="s">
        <v>1684</v>
      </c>
    </row>
    <row r="118" spans="1:105" ht="12" customHeight="1" x14ac:dyDescent="0.25">
      <c r="A118" s="57" t="s">
        <v>1565</v>
      </c>
      <c r="B118" s="263">
        <v>34.655496800591123</v>
      </c>
      <c r="C118" s="263">
        <v>31.995933426044449</v>
      </c>
      <c r="D118" s="263">
        <v>33.727124999098614</v>
      </c>
      <c r="E118" s="263">
        <v>32.197960208132827</v>
      </c>
      <c r="F118" s="263">
        <v>32.665783728069677</v>
      </c>
      <c r="G118" s="263">
        <v>30.900262386012098</v>
      </c>
      <c r="H118" s="263">
        <v>32.700377699141313</v>
      </c>
      <c r="I118" s="263">
        <v>31.154370205402351</v>
      </c>
      <c r="J118" s="263">
        <v>30.271526259870779</v>
      </c>
      <c r="K118" s="263">
        <v>24.051267195948672</v>
      </c>
      <c r="L118" s="263">
        <v>27.206453329776629</v>
      </c>
      <c r="M118" s="263">
        <v>26.37021885689725</v>
      </c>
      <c r="N118" s="263">
        <v>24.871282855100869</v>
      </c>
      <c r="O118" s="263">
        <v>24.6757310521024</v>
      </c>
      <c r="P118" s="263">
        <v>24.8752803046088</v>
      </c>
      <c r="Q118" s="263">
        <v>25.907822835051501</v>
      </c>
      <c r="R118" s="263">
        <v>22.82698754655631</v>
      </c>
      <c r="S118" s="263">
        <v>28.137673915435439</v>
      </c>
      <c r="T118" s="263">
        <v>27.067723638955659</v>
      </c>
      <c r="U118" s="263">
        <v>26.167793146669439</v>
      </c>
      <c r="V118" s="263">
        <v>22.636498344629931</v>
      </c>
      <c r="W118" s="263">
        <v>23.468473231918971</v>
      </c>
      <c r="DA118" s="70" t="s">
        <v>1685</v>
      </c>
    </row>
    <row r="119" spans="1:105" ht="12" customHeight="1" x14ac:dyDescent="0.25">
      <c r="A119" s="57" t="s">
        <v>1567</v>
      </c>
      <c r="B119" s="263">
        <f t="shared" ref="B119:W119" si="5">B120+B126</f>
        <v>28.159925318812448</v>
      </c>
      <c r="C119" s="263">
        <f t="shared" si="5"/>
        <v>28.314279245174681</v>
      </c>
      <c r="D119" s="263">
        <f t="shared" si="5"/>
        <v>30.357228385921239</v>
      </c>
      <c r="E119" s="263">
        <f t="shared" si="5"/>
        <v>28.113619704719927</v>
      </c>
      <c r="F119" s="263">
        <f t="shared" si="5"/>
        <v>26.932220426856421</v>
      </c>
      <c r="G119" s="263">
        <f t="shared" si="5"/>
        <v>25.717613566695007</v>
      </c>
      <c r="H119" s="263">
        <f t="shared" si="5"/>
        <v>26.917992021112731</v>
      </c>
      <c r="I119" s="263">
        <f t="shared" si="5"/>
        <v>24.937450454146621</v>
      </c>
      <c r="J119" s="263">
        <f t="shared" si="5"/>
        <v>22.46401759389828</v>
      </c>
      <c r="K119" s="263">
        <f t="shared" si="5"/>
        <v>17.739811222693561</v>
      </c>
      <c r="L119" s="263">
        <f t="shared" si="5"/>
        <v>19.742309492449841</v>
      </c>
      <c r="M119" s="263">
        <f t="shared" si="5"/>
        <v>20.959094014694838</v>
      </c>
      <c r="N119" s="263">
        <f t="shared" si="5"/>
        <v>19.588246004220036</v>
      </c>
      <c r="O119" s="263">
        <f t="shared" si="5"/>
        <v>19.490402482558235</v>
      </c>
      <c r="P119" s="263">
        <f t="shared" si="5"/>
        <v>19.769798505755528</v>
      </c>
      <c r="Q119" s="263">
        <f t="shared" si="5"/>
        <v>20.036175390125223</v>
      </c>
      <c r="R119" s="263">
        <f t="shared" si="5"/>
        <v>17.84580130778339</v>
      </c>
      <c r="S119" s="263">
        <f t="shared" si="5"/>
        <v>20.892983629484274</v>
      </c>
      <c r="T119" s="263">
        <f t="shared" si="5"/>
        <v>20.933973581463384</v>
      </c>
      <c r="U119" s="263">
        <f t="shared" si="5"/>
        <v>19.972064709763991</v>
      </c>
      <c r="V119" s="263">
        <f t="shared" si="5"/>
        <v>17.837887702249187</v>
      </c>
      <c r="W119" s="263">
        <f t="shared" si="5"/>
        <v>18.734395512772188</v>
      </c>
      <c r="DA119" s="70"/>
    </row>
    <row r="120" spans="1:105" ht="12" customHeight="1" x14ac:dyDescent="0.25">
      <c r="A120" s="60" t="s">
        <v>1568</v>
      </c>
      <c r="B120" s="264">
        <v>17.54461148039972</v>
      </c>
      <c r="C120" s="264">
        <v>18.513615390180441</v>
      </c>
      <c r="D120" s="264">
        <v>20.026283808993391</v>
      </c>
      <c r="E120" s="264">
        <v>18.251073092483079</v>
      </c>
      <c r="F120" s="264">
        <v>16.926374945938061</v>
      </c>
      <c r="G120" s="264">
        <v>16.25256434797414</v>
      </c>
      <c r="H120" s="264">
        <v>16.901550072281779</v>
      </c>
      <c r="I120" s="264">
        <v>15.394565552759209</v>
      </c>
      <c r="J120" s="264">
        <v>13.1915563313952</v>
      </c>
      <c r="K120" s="264">
        <v>10.372675470302291</v>
      </c>
      <c r="L120" s="264">
        <v>11.408709712088831</v>
      </c>
      <c r="M120" s="264">
        <v>12.881640940964299</v>
      </c>
      <c r="N120" s="264">
        <v>11.96993152470214</v>
      </c>
      <c r="O120" s="264">
        <v>11.931987411565361</v>
      </c>
      <c r="P120" s="264">
        <v>12.150259568792279</v>
      </c>
      <c r="Q120" s="264">
        <v>12.100358689919201</v>
      </c>
      <c r="R120" s="264">
        <v>10.8536742525423</v>
      </c>
      <c r="S120" s="264">
        <v>12.23866160673894</v>
      </c>
      <c r="T120" s="264">
        <v>12.64286804711605</v>
      </c>
      <c r="U120" s="264">
        <v>11.956616588823371</v>
      </c>
      <c r="V120" s="264">
        <v>10.90410933186212</v>
      </c>
      <c r="W120" s="264">
        <v>11.522285379534029</v>
      </c>
      <c r="DA120" s="72" t="s">
        <v>1686</v>
      </c>
    </row>
    <row r="121" spans="1:105" ht="12" customHeight="1" x14ac:dyDescent="0.25">
      <c r="A121" s="59" t="s">
        <v>30</v>
      </c>
      <c r="B121" s="232">
        <v>0.97201373454331785</v>
      </c>
      <c r="C121" s="232">
        <v>0.87120901213832924</v>
      </c>
      <c r="D121" s="232">
        <v>1.2780841857254159</v>
      </c>
      <c r="E121" s="232">
        <v>1.2943295261374841</v>
      </c>
      <c r="F121" s="232">
        <v>1.1520789707250529</v>
      </c>
      <c r="G121" s="232">
        <v>1.372887590895445</v>
      </c>
      <c r="H121" s="232">
        <v>1.504531801408457</v>
      </c>
      <c r="I121" s="232">
        <v>2.085183994821719</v>
      </c>
      <c r="J121" s="232">
        <v>1.593571509988674</v>
      </c>
      <c r="K121" s="232">
        <v>1.6589161472710561</v>
      </c>
      <c r="L121" s="232">
        <v>1.834724447975836</v>
      </c>
      <c r="M121" s="232">
        <v>2.427325436981441</v>
      </c>
      <c r="N121" s="232">
        <v>2.439758767840265</v>
      </c>
      <c r="O121" s="232">
        <v>1.4044402875579129</v>
      </c>
      <c r="P121" s="232">
        <v>1.370416953730329</v>
      </c>
      <c r="Q121" s="232">
        <v>1.469634159204565</v>
      </c>
      <c r="R121" s="232">
        <v>1.277265802582239</v>
      </c>
      <c r="S121" s="232">
        <v>1.1772979152346521</v>
      </c>
      <c r="T121" s="232">
        <v>1.363356371884993</v>
      </c>
      <c r="U121" s="232">
        <v>1.2108294235103929</v>
      </c>
      <c r="V121" s="232">
        <v>0.94758254467468217</v>
      </c>
      <c r="W121" s="232">
        <v>1.139128950457726</v>
      </c>
      <c r="DA121" s="71" t="s">
        <v>1687</v>
      </c>
    </row>
    <row r="122" spans="1:105" ht="12" customHeight="1" x14ac:dyDescent="0.25">
      <c r="A122" s="59" t="s">
        <v>33</v>
      </c>
      <c r="B122" s="297">
        <v>0.54645347607436168</v>
      </c>
      <c r="C122" s="297">
        <v>0.44656223374775411</v>
      </c>
      <c r="D122" s="297">
        <v>0.32787549465977911</v>
      </c>
      <c r="E122" s="297">
        <v>0.26681161372785289</v>
      </c>
      <c r="F122" s="297">
        <v>0.24626934280694321</v>
      </c>
      <c r="G122" s="297">
        <v>0.29608239826327648</v>
      </c>
      <c r="H122" s="297">
        <v>0.34712828569949961</v>
      </c>
      <c r="I122" s="297">
        <v>0.2290985270458574</v>
      </c>
      <c r="J122" s="297">
        <v>0.15192974708858889</v>
      </c>
      <c r="K122" s="297">
        <v>0.12756058905721551</v>
      </c>
      <c r="L122" s="297">
        <v>0.13568875790313839</v>
      </c>
      <c r="M122" s="297">
        <v>0.1411048224034582</v>
      </c>
      <c r="N122" s="297">
        <v>0.1342406341805667</v>
      </c>
      <c r="O122" s="297">
        <v>0.1209439812258922</v>
      </c>
      <c r="P122" s="297">
        <v>9.4688828769442776E-2</v>
      </c>
      <c r="Q122" s="297">
        <v>0.2393788838369966</v>
      </c>
      <c r="R122" s="297">
        <v>0.21276054702434921</v>
      </c>
      <c r="S122" s="297">
        <v>0.24176831466350049</v>
      </c>
      <c r="T122" s="297">
        <v>0.22510864970838859</v>
      </c>
      <c r="U122" s="297">
        <v>0.228872779763753</v>
      </c>
      <c r="V122" s="297">
        <v>0.22386848289143621</v>
      </c>
      <c r="W122" s="297">
        <v>0.23072373661112131</v>
      </c>
      <c r="DA122" s="122" t="s">
        <v>1688</v>
      </c>
    </row>
    <row r="123" spans="1:105" ht="12" customHeight="1" x14ac:dyDescent="0.25">
      <c r="A123" s="59" t="s">
        <v>160</v>
      </c>
      <c r="B123" s="297">
        <v>0.50490898693611763</v>
      </c>
      <c r="C123" s="297">
        <v>0.84809020641921173</v>
      </c>
      <c r="D123" s="297">
        <v>0.71219979781662424</v>
      </c>
      <c r="E123" s="297">
        <v>0.25990795517135862</v>
      </c>
      <c r="F123" s="297">
        <v>0.2350392514357815</v>
      </c>
      <c r="G123" s="297">
        <v>0.2278668089944057</v>
      </c>
      <c r="H123" s="297">
        <v>0.25898027408425012</v>
      </c>
      <c r="I123" s="297">
        <v>0.24342329115769309</v>
      </c>
      <c r="J123" s="297">
        <v>0.2359235900442285</v>
      </c>
      <c r="K123" s="297">
        <v>0.17721209663141249</v>
      </c>
      <c r="L123" s="297">
        <v>0.1786908118370987</v>
      </c>
      <c r="M123" s="297">
        <v>0.31999153613798742</v>
      </c>
      <c r="N123" s="297">
        <v>0.29242106218304492</v>
      </c>
      <c r="O123" s="297">
        <v>0.30210830185644882</v>
      </c>
      <c r="P123" s="297">
        <v>0.31446873045743712</v>
      </c>
      <c r="Q123" s="297">
        <v>0.29347201101385528</v>
      </c>
      <c r="R123" s="297">
        <v>0.26705567605888281</v>
      </c>
      <c r="S123" s="297">
        <v>0.33598998522251522</v>
      </c>
      <c r="T123" s="297">
        <v>0.33703296969239699</v>
      </c>
      <c r="U123" s="297">
        <v>0.33519814952326249</v>
      </c>
      <c r="V123" s="297">
        <v>0.29257379536155592</v>
      </c>
      <c r="W123" s="297">
        <v>0.27986429727640411</v>
      </c>
      <c r="DA123" s="122" t="s">
        <v>1689</v>
      </c>
    </row>
    <row r="124" spans="1:105" ht="12" customHeight="1" x14ac:dyDescent="0.25">
      <c r="A124" s="59" t="s">
        <v>70</v>
      </c>
      <c r="B124" s="297">
        <v>3.2790521916891602</v>
      </c>
      <c r="C124" s="297">
        <v>3.2288693472503192</v>
      </c>
      <c r="D124" s="297">
        <v>3.3439405031431231</v>
      </c>
      <c r="E124" s="297">
        <v>2.837050858126966</v>
      </c>
      <c r="F124" s="297">
        <v>2.7838864439270461</v>
      </c>
      <c r="G124" s="297">
        <v>2.741970062991844</v>
      </c>
      <c r="H124" s="297">
        <v>2.9302166312800679</v>
      </c>
      <c r="I124" s="297">
        <v>2.641359184340724</v>
      </c>
      <c r="J124" s="297">
        <v>2.0466621770128648</v>
      </c>
      <c r="K124" s="297">
        <v>1.59799159751175</v>
      </c>
      <c r="L124" s="297">
        <v>1.35371912266756</v>
      </c>
      <c r="M124" s="297">
        <v>1.50591323296692</v>
      </c>
      <c r="N124" s="297">
        <v>1.05912553126628</v>
      </c>
      <c r="O124" s="297">
        <v>0.81879730977757448</v>
      </c>
      <c r="P124" s="297">
        <v>0.64463451673887595</v>
      </c>
      <c r="Q124" s="297">
        <v>0.81288966155409692</v>
      </c>
      <c r="R124" s="297">
        <v>0.78664304298471355</v>
      </c>
      <c r="S124" s="297">
        <v>0.60485039629235049</v>
      </c>
      <c r="T124" s="297">
        <v>0.35007133000958052</v>
      </c>
      <c r="U124" s="297">
        <v>0.31110203065217762</v>
      </c>
      <c r="V124" s="297">
        <v>0.153279470002011</v>
      </c>
      <c r="W124" s="297">
        <v>0.1600658294872965</v>
      </c>
      <c r="DA124" s="122" t="s">
        <v>1690</v>
      </c>
    </row>
    <row r="125" spans="1:105" ht="12" customHeight="1" x14ac:dyDescent="0.25">
      <c r="A125" s="59" t="s">
        <v>162</v>
      </c>
      <c r="B125" s="297">
        <v>12.242183091156759</v>
      </c>
      <c r="C125" s="297">
        <v>13.11888459062483</v>
      </c>
      <c r="D125" s="297">
        <v>14.364183827648439</v>
      </c>
      <c r="E125" s="297">
        <v>13.592973139319421</v>
      </c>
      <c r="F125" s="297">
        <v>12.50910093704324</v>
      </c>
      <c r="G125" s="297">
        <v>11.61375748682917</v>
      </c>
      <c r="H125" s="297">
        <v>11.860693079809501</v>
      </c>
      <c r="I125" s="297">
        <v>10.19550055539321</v>
      </c>
      <c r="J125" s="297">
        <v>9.1634693072608435</v>
      </c>
      <c r="K125" s="297">
        <v>6.8109950398308534</v>
      </c>
      <c r="L125" s="297">
        <v>7.905886571705202</v>
      </c>
      <c r="M125" s="297">
        <v>8.4873059124744969</v>
      </c>
      <c r="N125" s="297">
        <v>8.044385529231981</v>
      </c>
      <c r="O125" s="297">
        <v>9.2856975311475303</v>
      </c>
      <c r="P125" s="297">
        <v>9.7260505390961924</v>
      </c>
      <c r="Q125" s="297">
        <v>9.2849839743096858</v>
      </c>
      <c r="R125" s="297">
        <v>8.3099491838921189</v>
      </c>
      <c r="S125" s="297">
        <v>9.8787549953259184</v>
      </c>
      <c r="T125" s="297">
        <v>10.367298725820691</v>
      </c>
      <c r="U125" s="297">
        <v>9.8706142053737818</v>
      </c>
      <c r="V125" s="297">
        <v>9.286805038932437</v>
      </c>
      <c r="W125" s="297">
        <v>9.7125025657014792</v>
      </c>
      <c r="DA125" s="122" t="s">
        <v>1691</v>
      </c>
    </row>
    <row r="126" spans="1:105" ht="12" customHeight="1" x14ac:dyDescent="0.25">
      <c r="A126" s="60" t="s">
        <v>1575</v>
      </c>
      <c r="B126" s="264">
        <v>10.61531383841273</v>
      </c>
      <c r="C126" s="264">
        <v>9.8006638549942391</v>
      </c>
      <c r="D126" s="264">
        <v>10.33094457692785</v>
      </c>
      <c r="E126" s="264">
        <v>9.8625466122368479</v>
      </c>
      <c r="F126" s="264">
        <v>10.00584548091836</v>
      </c>
      <c r="G126" s="264">
        <v>9.4650492187208695</v>
      </c>
      <c r="H126" s="264">
        <v>10.01644194883095</v>
      </c>
      <c r="I126" s="264">
        <v>9.5428849013874135</v>
      </c>
      <c r="J126" s="264">
        <v>9.2724612625030804</v>
      </c>
      <c r="K126" s="264">
        <v>7.3671357523912686</v>
      </c>
      <c r="L126" s="264">
        <v>8.3335997803610091</v>
      </c>
      <c r="M126" s="264">
        <v>8.0774530737305383</v>
      </c>
      <c r="N126" s="264">
        <v>7.6183144795178963</v>
      </c>
      <c r="O126" s="264">
        <v>7.5584150709928748</v>
      </c>
      <c r="P126" s="264">
        <v>7.6195389369632487</v>
      </c>
      <c r="Q126" s="264">
        <v>7.9358167002060229</v>
      </c>
      <c r="R126" s="264">
        <v>6.9921270552410917</v>
      </c>
      <c r="S126" s="264">
        <v>8.6543220227453332</v>
      </c>
      <c r="T126" s="264">
        <v>8.2911055343473326</v>
      </c>
      <c r="U126" s="264">
        <v>8.0154481209406203</v>
      </c>
      <c r="V126" s="264">
        <v>6.9337783703870661</v>
      </c>
      <c r="W126" s="264">
        <v>7.2121101332381583</v>
      </c>
      <c r="DA126" s="72" t="s">
        <v>1692</v>
      </c>
    </row>
    <row r="127" spans="1:105" ht="12" customHeight="1" x14ac:dyDescent="0.25">
      <c r="A127" s="132" t="s">
        <v>1577</v>
      </c>
      <c r="B127" s="318">
        <v>31.78234877524303</v>
      </c>
      <c r="C127" s="318">
        <v>29.343279116363881</v>
      </c>
      <c r="D127" s="318">
        <v>30.93094455045544</v>
      </c>
      <c r="E127" s="318">
        <v>29.528556669509911</v>
      </c>
      <c r="F127" s="318">
        <v>29.95759482069986</v>
      </c>
      <c r="G127" s="318">
        <v>28.338445760847051</v>
      </c>
      <c r="H127" s="318">
        <v>29.989320744597158</v>
      </c>
      <c r="I127" s="318">
        <v>28.57148652170665</v>
      </c>
      <c r="J127" s="318">
        <v>27.76183562123196</v>
      </c>
      <c r="K127" s="318">
        <v>22.057273248934159</v>
      </c>
      <c r="L127" s="318">
        <v>24.950875575085789</v>
      </c>
      <c r="M127" s="318">
        <v>24.183969943120331</v>
      </c>
      <c r="N127" s="318">
        <v>22.809304703866051</v>
      </c>
      <c r="O127" s="318">
        <v>22.629965315304201</v>
      </c>
      <c r="P127" s="318">
        <v>22.812970740893409</v>
      </c>
      <c r="Q127" s="318">
        <v>23.759909317957529</v>
      </c>
      <c r="R127" s="318">
        <v>20.934493707226469</v>
      </c>
      <c r="S127" s="318">
        <v>25.80489240278828</v>
      </c>
      <c r="T127" s="318">
        <v>24.823647405640578</v>
      </c>
      <c r="U127" s="318">
        <v>23.998326535364409</v>
      </c>
      <c r="V127" s="318">
        <v>20.75979719981876</v>
      </c>
      <c r="W127" s="318">
        <v>21.522796391324022</v>
      </c>
      <c r="DA127" s="139" t="s">
        <v>1693</v>
      </c>
    </row>
    <row r="128" spans="1:105" ht="12" hidden="1" customHeight="1" x14ac:dyDescent="0.25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DA128" s="94"/>
    </row>
    <row r="129" spans="1:105" ht="12" customHeight="1" x14ac:dyDescent="0.25">
      <c r="A129" s="201"/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DA129" s="173"/>
    </row>
    <row r="130" spans="1:105" ht="15" customHeight="1" x14ac:dyDescent="0.25">
      <c r="A130" s="32" t="s">
        <v>342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DA130" s="88"/>
    </row>
    <row r="131" spans="1:105" ht="12" customHeight="1" x14ac:dyDescent="0.25">
      <c r="A131" s="201"/>
      <c r="B131" s="201"/>
      <c r="C131" s="201"/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201"/>
      <c r="V131" s="201"/>
      <c r="W131" s="201"/>
      <c r="DA131" s="173"/>
    </row>
    <row r="132" spans="1:105" ht="12" customHeight="1" x14ac:dyDescent="0.25">
      <c r="A132" s="35" t="s">
        <v>49</v>
      </c>
      <c r="B132" s="234">
        <f t="shared" ref="B132:W132" si="6">SUM(B133:B138,B140:B141,B139)</f>
        <v>1</v>
      </c>
      <c r="C132" s="234">
        <f t="shared" si="6"/>
        <v>1</v>
      </c>
      <c r="D132" s="234">
        <f t="shared" si="6"/>
        <v>1</v>
      </c>
      <c r="E132" s="234">
        <f t="shared" si="6"/>
        <v>1.0000000000000002</v>
      </c>
      <c r="F132" s="234">
        <f t="shared" si="6"/>
        <v>0.99999999999999978</v>
      </c>
      <c r="G132" s="234">
        <f t="shared" si="6"/>
        <v>1</v>
      </c>
      <c r="H132" s="234">
        <f t="shared" si="6"/>
        <v>0.99999999999999989</v>
      </c>
      <c r="I132" s="234">
        <f t="shared" si="6"/>
        <v>1</v>
      </c>
      <c r="J132" s="234">
        <f t="shared" si="6"/>
        <v>1</v>
      </c>
      <c r="K132" s="234">
        <f t="shared" si="6"/>
        <v>1.0000000000000002</v>
      </c>
      <c r="L132" s="234">
        <f t="shared" si="6"/>
        <v>1</v>
      </c>
      <c r="M132" s="234">
        <f t="shared" si="6"/>
        <v>0.99999999999999978</v>
      </c>
      <c r="N132" s="234">
        <f t="shared" si="6"/>
        <v>1.0000000000000002</v>
      </c>
      <c r="O132" s="234">
        <f t="shared" si="6"/>
        <v>1.0000000000000004</v>
      </c>
      <c r="P132" s="234">
        <f t="shared" si="6"/>
        <v>0.99999999999999956</v>
      </c>
      <c r="Q132" s="234">
        <f t="shared" si="6"/>
        <v>1.0000000000000002</v>
      </c>
      <c r="R132" s="234">
        <f t="shared" si="6"/>
        <v>1</v>
      </c>
      <c r="S132" s="234">
        <f t="shared" si="6"/>
        <v>1</v>
      </c>
      <c r="T132" s="234">
        <f t="shared" si="6"/>
        <v>1</v>
      </c>
      <c r="U132" s="234">
        <f t="shared" si="6"/>
        <v>1</v>
      </c>
      <c r="V132" s="234">
        <f t="shared" si="6"/>
        <v>1</v>
      </c>
      <c r="W132" s="234">
        <f t="shared" si="6"/>
        <v>0.99999999999999978</v>
      </c>
      <c r="DA132" s="95"/>
    </row>
    <row r="133" spans="1:105" ht="12" customHeight="1" x14ac:dyDescent="0.25">
      <c r="A133" s="55" t="s">
        <v>92</v>
      </c>
      <c r="B133" s="268">
        <f t="shared" ref="B133:W133" si="7">IF(B$6=0,0,B$6/B$5)</f>
        <v>4.0197710477428662E-3</v>
      </c>
      <c r="C133" s="268">
        <f t="shared" si="7"/>
        <v>4.0435572745856786E-3</v>
      </c>
      <c r="D133" s="268">
        <f t="shared" si="7"/>
        <v>4.048588740885606E-3</v>
      </c>
      <c r="E133" s="268">
        <f t="shared" si="7"/>
        <v>4.0399392213689451E-3</v>
      </c>
      <c r="F133" s="268">
        <f t="shared" si="7"/>
        <v>4.04084957905336E-3</v>
      </c>
      <c r="G133" s="268">
        <f t="shared" si="7"/>
        <v>4.0477501509896627E-3</v>
      </c>
      <c r="H133" s="268">
        <f t="shared" si="7"/>
        <v>4.045925071027784E-3</v>
      </c>
      <c r="I133" s="268">
        <f t="shared" si="7"/>
        <v>4.0402286177480748E-3</v>
      </c>
      <c r="J133" s="268">
        <f t="shared" si="7"/>
        <v>4.0200252529552002E-3</v>
      </c>
      <c r="K133" s="268">
        <f t="shared" si="7"/>
        <v>4.0209357282061627E-3</v>
      </c>
      <c r="L133" s="268">
        <f t="shared" si="7"/>
        <v>4.0080343592553275E-3</v>
      </c>
      <c r="M133" s="268">
        <f t="shared" si="7"/>
        <v>4.035143635283055E-3</v>
      </c>
      <c r="N133" s="268">
        <f t="shared" si="7"/>
        <v>4.0313235763550182E-3</v>
      </c>
      <c r="O133" s="268">
        <f t="shared" si="7"/>
        <v>4.0291093409802687E-3</v>
      </c>
      <c r="P133" s="268">
        <f t="shared" si="7"/>
        <v>4.0283234642884197E-3</v>
      </c>
      <c r="Q133" s="268">
        <f t="shared" si="7"/>
        <v>4.0225094690046134E-3</v>
      </c>
      <c r="R133" s="268">
        <f t="shared" si="7"/>
        <v>3.9879892116230853E-3</v>
      </c>
      <c r="S133" s="268">
        <f t="shared" si="7"/>
        <v>3.994379392154781E-3</v>
      </c>
      <c r="T133" s="268">
        <f t="shared" si="7"/>
        <v>3.9950653724973141E-3</v>
      </c>
      <c r="U133" s="268">
        <f t="shared" si="7"/>
        <v>3.9961235803696454E-3</v>
      </c>
      <c r="V133" s="268">
        <f t="shared" si="7"/>
        <v>3.9935159969107913E-3</v>
      </c>
      <c r="W133" s="268">
        <f t="shared" si="7"/>
        <v>3.9263624020860156E-3</v>
      </c>
      <c r="DA133" s="76"/>
    </row>
    <row r="134" spans="1:105" ht="12" customHeight="1" x14ac:dyDescent="0.25">
      <c r="A134" s="202" t="s">
        <v>93</v>
      </c>
      <c r="B134" s="269">
        <f t="shared" ref="B134:W134" si="8">IF(B$7=0,0,B$7/B$5)</f>
        <v>4.1635077020147769E-4</v>
      </c>
      <c r="C134" s="269">
        <f t="shared" si="8"/>
        <v>4.1881444630356631E-4</v>
      </c>
      <c r="D134" s="269">
        <f t="shared" si="8"/>
        <v>4.1933558416050839E-4</v>
      </c>
      <c r="E134" s="269">
        <f t="shared" si="8"/>
        <v>4.1843970375591232E-4</v>
      </c>
      <c r="F134" s="269">
        <f t="shared" si="8"/>
        <v>4.1853399472884667E-4</v>
      </c>
      <c r="G134" s="269">
        <f t="shared" si="8"/>
        <v>4.1924872658953907E-4</v>
      </c>
      <c r="H134" s="269">
        <f t="shared" si="8"/>
        <v>4.190596925777052E-4</v>
      </c>
      <c r="I134" s="269">
        <f t="shared" si="8"/>
        <v>4.1846967820070369E-4</v>
      </c>
      <c r="J134" s="269">
        <f t="shared" si="8"/>
        <v>4.1637709969504514E-4</v>
      </c>
      <c r="K134" s="269">
        <f t="shared" si="8"/>
        <v>4.164714028450219E-4</v>
      </c>
      <c r="L134" s="269">
        <f t="shared" si="8"/>
        <v>4.1513513397907508E-4</v>
      </c>
      <c r="M134" s="269">
        <f t="shared" si="8"/>
        <v>4.1794299736723657E-4</v>
      </c>
      <c r="N134" s="269">
        <f t="shared" si="8"/>
        <v>4.1754733192808267E-4</v>
      </c>
      <c r="O134" s="269">
        <f t="shared" si="8"/>
        <v>4.173179908554855E-4</v>
      </c>
      <c r="P134" s="269">
        <f t="shared" si="8"/>
        <v>4.1723659309375995E-4</v>
      </c>
      <c r="Q134" s="269">
        <f t="shared" si="8"/>
        <v>4.1663440421643082E-4</v>
      </c>
      <c r="R134" s="269">
        <f t="shared" si="8"/>
        <v>4.1721836777328238E-4</v>
      </c>
      <c r="S134" s="269">
        <f t="shared" si="8"/>
        <v>4.1372081062536535E-4</v>
      </c>
      <c r="T134" s="269">
        <f t="shared" si="8"/>
        <v>4.1379186154855585E-4</v>
      </c>
      <c r="U134" s="269">
        <f t="shared" si="8"/>
        <v>4.1390146621445516E-4</v>
      </c>
      <c r="V134" s="269">
        <f t="shared" si="8"/>
        <v>4.1363138382205896E-4</v>
      </c>
      <c r="W134" s="269">
        <f t="shared" si="8"/>
        <v>4.1472574737220152E-4</v>
      </c>
      <c r="DA134" s="77"/>
    </row>
    <row r="135" spans="1:105" ht="12" customHeight="1" x14ac:dyDescent="0.25">
      <c r="A135" s="202" t="s">
        <v>94</v>
      </c>
      <c r="B135" s="269">
        <f t="shared" ref="B135:W135" si="9">IF(B$8=0,0,B$8/B$5)</f>
        <v>1.1779934549426796E-2</v>
      </c>
      <c r="C135" s="269">
        <f t="shared" si="9"/>
        <v>1.0354523842834289E-2</v>
      </c>
      <c r="D135" s="269">
        <f t="shared" si="9"/>
        <v>1.0054855038231343E-2</v>
      </c>
      <c r="E135" s="269">
        <f t="shared" si="9"/>
        <v>1.0528478800118656E-2</v>
      </c>
      <c r="F135" s="269">
        <f t="shared" si="9"/>
        <v>1.1359155331221634E-2</v>
      </c>
      <c r="G135" s="269">
        <f t="shared" si="9"/>
        <v>1.1096183704506756E-2</v>
      </c>
      <c r="H135" s="269">
        <f t="shared" si="9"/>
        <v>1.1279954831840053E-2</v>
      </c>
      <c r="I135" s="269">
        <f t="shared" si="9"/>
        <v>1.1713087096735785E-2</v>
      </c>
      <c r="J135" s="269">
        <f t="shared" si="9"/>
        <v>1.3176604583247726E-2</v>
      </c>
      <c r="K135" s="269">
        <f t="shared" si="9"/>
        <v>1.3243103163674044E-2</v>
      </c>
      <c r="L135" s="269">
        <f t="shared" si="9"/>
        <v>1.3613511932500376E-2</v>
      </c>
      <c r="M135" s="269">
        <f t="shared" si="9"/>
        <v>1.1632260451068042E-2</v>
      </c>
      <c r="N135" s="269">
        <f t="shared" si="9"/>
        <v>1.1845676980430465E-2</v>
      </c>
      <c r="O135" s="269">
        <f t="shared" si="9"/>
        <v>1.188707687714601E-2</v>
      </c>
      <c r="P135" s="269">
        <f t="shared" si="9"/>
        <v>1.1726023752111294E-2</v>
      </c>
      <c r="Q135" s="269">
        <f t="shared" si="9"/>
        <v>1.2189474730919261E-2</v>
      </c>
      <c r="R135" s="269">
        <f t="shared" si="9"/>
        <v>1.1876366513608011E-2</v>
      </c>
      <c r="S135" s="269">
        <f t="shared" si="9"/>
        <v>1.3321046768641759E-2</v>
      </c>
      <c r="T135" s="269">
        <f t="shared" si="9"/>
        <v>1.2413510440130402E-2</v>
      </c>
      <c r="U135" s="269">
        <f t="shared" si="9"/>
        <v>1.2711651546720781E-2</v>
      </c>
      <c r="V135" s="269">
        <f t="shared" si="9"/>
        <v>1.219934198184934E-2</v>
      </c>
      <c r="W135" s="269">
        <f t="shared" si="9"/>
        <v>1.1787932483249067E-2</v>
      </c>
      <c r="DA135" s="77"/>
    </row>
    <row r="136" spans="1:105" ht="12" customHeight="1" x14ac:dyDescent="0.25">
      <c r="A136" s="202" t="s">
        <v>95</v>
      </c>
      <c r="B136" s="269">
        <f t="shared" ref="B136:W136" si="10">IF(B$9=0,0,B$9/B$5)</f>
        <v>7.9273121028547585E-4</v>
      </c>
      <c r="C136" s="269">
        <f t="shared" si="10"/>
        <v>7.974220457010444E-4</v>
      </c>
      <c r="D136" s="269">
        <f t="shared" si="10"/>
        <v>7.984142913593364E-4</v>
      </c>
      <c r="E136" s="269">
        <f t="shared" si="10"/>
        <v>7.9670853648091322E-4</v>
      </c>
      <c r="F136" s="269">
        <f t="shared" si="10"/>
        <v>7.9688806634477596E-4</v>
      </c>
      <c r="G136" s="269">
        <f t="shared" si="10"/>
        <v>7.9824891468110038E-4</v>
      </c>
      <c r="H136" s="269">
        <f t="shared" si="10"/>
        <v>7.9788899422049084E-4</v>
      </c>
      <c r="I136" s="269">
        <f t="shared" si="10"/>
        <v>7.9676560777655581E-4</v>
      </c>
      <c r="J136" s="269">
        <f t="shared" si="10"/>
        <v>7.9278134159973233E-4</v>
      </c>
      <c r="K136" s="269">
        <f t="shared" si="10"/>
        <v>7.9296089464866439E-4</v>
      </c>
      <c r="L136" s="269">
        <f t="shared" si="10"/>
        <v>7.9041664083389133E-4</v>
      </c>
      <c r="M136" s="269">
        <f t="shared" si="10"/>
        <v>7.9576280829969529E-4</v>
      </c>
      <c r="N136" s="269">
        <f t="shared" si="10"/>
        <v>7.9500946192712356E-4</v>
      </c>
      <c r="O136" s="269">
        <f t="shared" si="10"/>
        <v>7.9457279688634544E-4</v>
      </c>
      <c r="P136" s="269">
        <f t="shared" si="10"/>
        <v>7.9441781567630488E-4</v>
      </c>
      <c r="Q136" s="269">
        <f t="shared" si="10"/>
        <v>7.932712490029333E-4</v>
      </c>
      <c r="R136" s="269">
        <f t="shared" si="10"/>
        <v>7.9438311469483855E-4</v>
      </c>
      <c r="S136" s="269">
        <f t="shared" si="10"/>
        <v>7.877237713974335E-4</v>
      </c>
      <c r="T136" s="269">
        <f t="shared" si="10"/>
        <v>7.8785905224321032E-4</v>
      </c>
      <c r="U136" s="269">
        <f t="shared" si="10"/>
        <v>7.8806773935434266E-4</v>
      </c>
      <c r="V136" s="269">
        <f t="shared" si="10"/>
        <v>7.8755350290487657E-4</v>
      </c>
      <c r="W136" s="269">
        <f t="shared" si="10"/>
        <v>7.8963716937960652E-4</v>
      </c>
      <c r="DA136" s="77"/>
    </row>
    <row r="137" spans="1:105" ht="12" customHeight="1" x14ac:dyDescent="0.25">
      <c r="A137" s="56" t="s">
        <v>96</v>
      </c>
      <c r="B137" s="270">
        <f t="shared" ref="B137:W137" si="11">IF(B$10=0,0,B$10/B$5)</f>
        <v>5.4812588950901471E-3</v>
      </c>
      <c r="C137" s="270">
        <f t="shared" si="11"/>
        <v>5.1218029363024114E-3</v>
      </c>
      <c r="D137" s="270">
        <f t="shared" si="11"/>
        <v>5.0605363550579058E-3</v>
      </c>
      <c r="E137" s="270">
        <f t="shared" si="11"/>
        <v>5.1678015963241668E-3</v>
      </c>
      <c r="F137" s="270">
        <f t="shared" si="11"/>
        <v>5.3715519793575877E-3</v>
      </c>
      <c r="G137" s="270">
        <f t="shared" si="11"/>
        <v>5.3231262728687563E-3</v>
      </c>
      <c r="H137" s="270">
        <f t="shared" si="11"/>
        <v>5.3797230335879036E-3</v>
      </c>
      <c r="I137" s="270">
        <f t="shared" si="11"/>
        <v>5.5396512820911807E-3</v>
      </c>
      <c r="J137" s="270">
        <f t="shared" si="11"/>
        <v>5.9500794617277312E-3</v>
      </c>
      <c r="K137" s="270">
        <f t="shared" si="11"/>
        <v>6.0243939630372934E-3</v>
      </c>
      <c r="L137" s="270">
        <f t="shared" si="11"/>
        <v>6.0983519321864228E-3</v>
      </c>
      <c r="M137" s="270">
        <f t="shared" si="11"/>
        <v>5.5126414272113509E-3</v>
      </c>
      <c r="N137" s="270">
        <f t="shared" si="11"/>
        <v>5.5652806921912719E-3</v>
      </c>
      <c r="O137" s="270">
        <f t="shared" si="11"/>
        <v>5.4735154287556282E-3</v>
      </c>
      <c r="P137" s="270">
        <f t="shared" si="11"/>
        <v>5.4074874372180802E-3</v>
      </c>
      <c r="Q137" s="270">
        <f t="shared" si="11"/>
        <v>5.5717133061835358E-3</v>
      </c>
      <c r="R137" s="270">
        <f t="shared" si="11"/>
        <v>5.5296261579114714E-3</v>
      </c>
      <c r="S137" s="270">
        <f t="shared" si="11"/>
        <v>5.8372387987316605E-3</v>
      </c>
      <c r="T137" s="270">
        <f t="shared" si="11"/>
        <v>5.5439508875096436E-3</v>
      </c>
      <c r="U137" s="270">
        <f t="shared" si="11"/>
        <v>5.6239813403110728E-3</v>
      </c>
      <c r="V137" s="270">
        <f t="shared" si="11"/>
        <v>5.4480164348367404E-3</v>
      </c>
      <c r="W137" s="270">
        <f t="shared" si="11"/>
        <v>5.4262170740688774E-3</v>
      </c>
      <c r="DA137" s="78"/>
    </row>
    <row r="138" spans="1:105" ht="12" customHeight="1" x14ac:dyDescent="0.25">
      <c r="A138" s="203" t="s">
        <v>1452</v>
      </c>
      <c r="B138" s="271">
        <f t="shared" ref="B138:W138" si="12">IF(B$16=0,0,B$16/B$5)</f>
        <v>4.5906372206117853E-2</v>
      </c>
      <c r="C138" s="271">
        <f t="shared" si="12"/>
        <v>4.0351550643326982E-2</v>
      </c>
      <c r="D138" s="271">
        <f t="shared" si="12"/>
        <v>3.9183742144481414E-2</v>
      </c>
      <c r="E138" s="271">
        <f t="shared" si="12"/>
        <v>4.1029452628494126E-2</v>
      </c>
      <c r="F138" s="271">
        <f t="shared" si="12"/>
        <v>4.4266596761994917E-2</v>
      </c>
      <c r="G138" s="271">
        <f t="shared" si="12"/>
        <v>4.3241797063408388E-2</v>
      </c>
      <c r="H138" s="271">
        <f t="shared" si="12"/>
        <v>4.3957952635979951E-2</v>
      </c>
      <c r="I138" s="271">
        <f t="shared" si="12"/>
        <v>4.5645867868730532E-2</v>
      </c>
      <c r="J138" s="271">
        <f t="shared" si="12"/>
        <v>5.134919144697981E-2</v>
      </c>
      <c r="K138" s="271">
        <f t="shared" si="12"/>
        <v>5.1608336230121031E-2</v>
      </c>
      <c r="L138" s="271">
        <f t="shared" si="12"/>
        <v>5.305181817297943E-2</v>
      </c>
      <c r="M138" s="271">
        <f t="shared" si="12"/>
        <v>4.5330886655156992E-2</v>
      </c>
      <c r="N138" s="271">
        <f t="shared" si="12"/>
        <v>4.6162570277060132E-2</v>
      </c>
      <c r="O138" s="271">
        <f t="shared" si="12"/>
        <v>4.6323905559522392E-2</v>
      </c>
      <c r="P138" s="271">
        <f t="shared" si="12"/>
        <v>4.5696281978781707E-2</v>
      </c>
      <c r="Q138" s="271">
        <f t="shared" si="12"/>
        <v>4.7502349155401399E-2</v>
      </c>
      <c r="R138" s="271">
        <f t="shared" si="12"/>
        <v>4.6392912657176634E-2</v>
      </c>
      <c r="S138" s="271">
        <f t="shared" si="12"/>
        <v>5.1912082242097715E-2</v>
      </c>
      <c r="T138" s="271">
        <f t="shared" si="12"/>
        <v>4.8375415691667395E-2</v>
      </c>
      <c r="U138" s="271">
        <f t="shared" si="12"/>
        <v>4.9537270755603054E-2</v>
      </c>
      <c r="V138" s="271">
        <f t="shared" si="12"/>
        <v>4.7540801804857688E-2</v>
      </c>
      <c r="W138" s="271">
        <f t="shared" si="12"/>
        <v>4.6044897730165853E-2</v>
      </c>
      <c r="DA138" s="79"/>
    </row>
    <row r="139" spans="1:105" ht="12" customHeight="1" x14ac:dyDescent="0.25">
      <c r="A139" s="203" t="s">
        <v>1454</v>
      </c>
      <c r="B139" s="271">
        <f t="shared" ref="B139:W139" si="13">IF(B$17=0,0,B$17/B$5)</f>
        <v>0.27565691587923924</v>
      </c>
      <c r="C139" s="271">
        <f t="shared" si="13"/>
        <v>0.28100438911525499</v>
      </c>
      <c r="D139" s="271">
        <f t="shared" si="13"/>
        <v>0.28180196626007842</v>
      </c>
      <c r="E139" s="271">
        <f t="shared" si="13"/>
        <v>0.28041302653764444</v>
      </c>
      <c r="F139" s="271">
        <f t="shared" si="13"/>
        <v>0.2779376624991618</v>
      </c>
      <c r="G139" s="271">
        <f t="shared" si="13"/>
        <v>0.27486456791442881</v>
      </c>
      <c r="H139" s="271">
        <f t="shared" si="13"/>
        <v>0.27423051469652426</v>
      </c>
      <c r="I139" s="271">
        <f t="shared" si="13"/>
        <v>0.27147019923666726</v>
      </c>
      <c r="J139" s="271">
        <f t="shared" si="13"/>
        <v>0.26707999297212942</v>
      </c>
      <c r="K139" s="271">
        <f t="shared" si="13"/>
        <v>0.26551118830110776</v>
      </c>
      <c r="L139" s="271">
        <f t="shared" si="13"/>
        <v>0.26535803634005067</v>
      </c>
      <c r="M139" s="271">
        <f t="shared" si="13"/>
        <v>0.26645299176096998</v>
      </c>
      <c r="N139" s="271">
        <f t="shared" si="13"/>
        <v>0.26634545347925759</v>
      </c>
      <c r="O139" s="271">
        <f t="shared" si="13"/>
        <v>0.26826600310096932</v>
      </c>
      <c r="P139" s="271">
        <f t="shared" si="13"/>
        <v>0.26836459516365407</v>
      </c>
      <c r="Q139" s="271">
        <f t="shared" si="13"/>
        <v>0.26554466580767672</v>
      </c>
      <c r="R139" s="271">
        <f t="shared" si="13"/>
        <v>0.26603971506638607</v>
      </c>
      <c r="S139" s="271">
        <f t="shared" si="13"/>
        <v>0.26331325124644589</v>
      </c>
      <c r="T139" s="271">
        <f t="shared" si="13"/>
        <v>0.26530210990327591</v>
      </c>
      <c r="U139" s="271">
        <f t="shared" si="13"/>
        <v>0.2649912240533181</v>
      </c>
      <c r="V139" s="271">
        <f t="shared" si="13"/>
        <v>0.26791770796115433</v>
      </c>
      <c r="W139" s="271">
        <f t="shared" si="13"/>
        <v>0.26823904496686241</v>
      </c>
      <c r="DA139" s="79"/>
    </row>
    <row r="140" spans="1:105" ht="12" customHeight="1" x14ac:dyDescent="0.25">
      <c r="A140" s="203" t="s">
        <v>1463</v>
      </c>
      <c r="B140" s="271">
        <f t="shared" ref="B140:W140" si="14">IF(B$25=0,0,B$25/B$5)</f>
        <v>0.56958007050059611</v>
      </c>
      <c r="C140" s="271">
        <f t="shared" si="14"/>
        <v>0.57827419574774108</v>
      </c>
      <c r="D140" s="271">
        <f t="shared" si="14"/>
        <v>0.58046074137565484</v>
      </c>
      <c r="E140" s="271">
        <f t="shared" si="14"/>
        <v>0.5771989560747115</v>
      </c>
      <c r="F140" s="271">
        <f t="shared" si="14"/>
        <v>0.57155884081066355</v>
      </c>
      <c r="G140" s="271">
        <f t="shared" si="14"/>
        <v>0.57739776961973599</v>
      </c>
      <c r="H140" s="271">
        <f t="shared" si="14"/>
        <v>0.57622091729106306</v>
      </c>
      <c r="I140" s="271">
        <f t="shared" si="14"/>
        <v>0.57478992097159054</v>
      </c>
      <c r="J140" s="271">
        <f t="shared" si="14"/>
        <v>0.56470535949344525</v>
      </c>
      <c r="K140" s="271">
        <f t="shared" si="14"/>
        <v>0.56568678259880023</v>
      </c>
      <c r="L140" s="271">
        <f t="shared" si="14"/>
        <v>0.562156390745575</v>
      </c>
      <c r="M140" s="271">
        <f t="shared" si="14"/>
        <v>0.57811161137516209</v>
      </c>
      <c r="N140" s="271">
        <f t="shared" si="14"/>
        <v>0.57877553977746277</v>
      </c>
      <c r="O140" s="271">
        <f t="shared" si="14"/>
        <v>0.57584380661840096</v>
      </c>
      <c r="P140" s="271">
        <f t="shared" si="14"/>
        <v>0.57594808514189855</v>
      </c>
      <c r="Q140" s="271">
        <f t="shared" si="14"/>
        <v>0.57301290580066477</v>
      </c>
      <c r="R140" s="271">
        <f t="shared" si="14"/>
        <v>0.57510634935606553</v>
      </c>
      <c r="S140" s="271">
        <f t="shared" si="14"/>
        <v>0.563630244220926</v>
      </c>
      <c r="T140" s="271">
        <f t="shared" si="14"/>
        <v>0.56974212270999902</v>
      </c>
      <c r="U140" s="271">
        <f t="shared" si="14"/>
        <v>0.56926802249975106</v>
      </c>
      <c r="V140" s="271">
        <f t="shared" si="14"/>
        <v>0.57015331735796004</v>
      </c>
      <c r="W140" s="271">
        <f t="shared" si="14"/>
        <v>0.57394899563555724</v>
      </c>
      <c r="DA140" s="79"/>
    </row>
    <row r="141" spans="1:105" ht="12" customHeight="1" x14ac:dyDescent="0.25">
      <c r="A141" s="203" t="s">
        <v>1472</v>
      </c>
      <c r="B141" s="271">
        <f t="shared" ref="B141:W141" si="15">IF(B$33=0,0,B$33/B$5)</f>
        <v>8.6366594941300043E-2</v>
      </c>
      <c r="C141" s="271">
        <f t="shared" si="15"/>
        <v>7.9633743947949837E-2</v>
      </c>
      <c r="D141" s="271">
        <f t="shared" si="15"/>
        <v>7.8171820210090698E-2</v>
      </c>
      <c r="E141" s="271">
        <f t="shared" si="15"/>
        <v>8.0407196901101499E-2</v>
      </c>
      <c r="F141" s="271">
        <f t="shared" si="15"/>
        <v>8.4249920977473344E-2</v>
      </c>
      <c r="G141" s="271">
        <f t="shared" si="15"/>
        <v>8.2811307632791001E-2</v>
      </c>
      <c r="H141" s="271">
        <f t="shared" si="15"/>
        <v>8.3668063753178673E-2</v>
      </c>
      <c r="I141" s="271">
        <f t="shared" si="15"/>
        <v>8.5585809640459351E-2</v>
      </c>
      <c r="J141" s="271">
        <f t="shared" si="15"/>
        <v>9.2509588348220151E-2</v>
      </c>
      <c r="K141" s="271">
        <f t="shared" si="15"/>
        <v>9.2695827717560048E-2</v>
      </c>
      <c r="L141" s="271">
        <f t="shared" si="15"/>
        <v>9.450830474263977E-2</v>
      </c>
      <c r="M141" s="271">
        <f t="shared" si="15"/>
        <v>8.7710758889481474E-2</v>
      </c>
      <c r="N141" s="271">
        <f t="shared" si="15"/>
        <v>8.6061598423387689E-2</v>
      </c>
      <c r="O141" s="271">
        <f t="shared" si="15"/>
        <v>8.6964692286483916E-2</v>
      </c>
      <c r="P141" s="271">
        <f t="shared" si="15"/>
        <v>8.7617548653277449E-2</v>
      </c>
      <c r="Q141" s="271">
        <f t="shared" si="15"/>
        <v>9.094647607693046E-2</v>
      </c>
      <c r="R141" s="271">
        <f t="shared" si="15"/>
        <v>8.9855439554761107E-2</v>
      </c>
      <c r="S141" s="271">
        <f t="shared" si="15"/>
        <v>9.6790312748979396E-2</v>
      </c>
      <c r="T141" s="271">
        <f t="shared" si="15"/>
        <v>9.3426174081128535E-2</v>
      </c>
      <c r="U141" s="271">
        <f t="shared" si="15"/>
        <v>9.266975701835746E-2</v>
      </c>
      <c r="V141" s="271">
        <f t="shared" si="15"/>
        <v>9.1546113575704233E-2</v>
      </c>
      <c r="W141" s="271">
        <f t="shared" si="15"/>
        <v>8.9422186791258615E-2</v>
      </c>
      <c r="DA141" s="79"/>
    </row>
    <row r="142" spans="1:105" ht="12" customHeight="1" x14ac:dyDescent="0.25">
      <c r="A142" s="62" t="s">
        <v>1579</v>
      </c>
      <c r="B142" s="320">
        <f t="shared" ref="B142:W142" si="16">IF(B$34=0,0,B$34/B$5)</f>
        <v>5.8834180488225155E-2</v>
      </c>
      <c r="C142" s="320">
        <f t="shared" si="16"/>
        <v>5.1715051733338076E-2</v>
      </c>
      <c r="D142" s="320">
        <f t="shared" si="16"/>
        <v>5.0218373762613837E-2</v>
      </c>
      <c r="E142" s="320">
        <f t="shared" si="16"/>
        <v>5.2583859391882141E-2</v>
      </c>
      <c r="F142" s="320">
        <f t="shared" si="16"/>
        <v>5.6732623780443518E-2</v>
      </c>
      <c r="G142" s="320">
        <f t="shared" si="16"/>
        <v>5.5419227675863443E-2</v>
      </c>
      <c r="H142" s="320">
        <f t="shared" si="16"/>
        <v>5.6337061610227522E-2</v>
      </c>
      <c r="I142" s="320">
        <f t="shared" si="16"/>
        <v>5.8500314872902852E-2</v>
      </c>
      <c r="J142" s="320">
        <f t="shared" si="16"/>
        <v>6.5809765667203493E-2</v>
      </c>
      <c r="K142" s="320">
        <f t="shared" si="16"/>
        <v>6.6141888860808434E-2</v>
      </c>
      <c r="L142" s="320">
        <f t="shared" si="16"/>
        <v>6.7991873363533004E-2</v>
      </c>
      <c r="M142" s="320">
        <f t="shared" si="16"/>
        <v>5.8096631012052792E-2</v>
      </c>
      <c r="N142" s="320">
        <f t="shared" si="16"/>
        <v>5.9162527138639551E-2</v>
      </c>
      <c r="O142" s="320">
        <f t="shared" si="16"/>
        <v>5.9369296453471998E-2</v>
      </c>
      <c r="P142" s="320">
        <f t="shared" si="16"/>
        <v>5.8564926226563861E-2</v>
      </c>
      <c r="Q142" s="320">
        <f t="shared" si="16"/>
        <v>6.0879604497502092E-2</v>
      </c>
      <c r="R142" s="320">
        <f t="shared" si="16"/>
        <v>5.9457736812473336E-2</v>
      </c>
      <c r="S142" s="320">
        <f t="shared" si="16"/>
        <v>6.653117354684232E-2</v>
      </c>
      <c r="T142" s="320">
        <f t="shared" si="16"/>
        <v>6.1998537484458029E-2</v>
      </c>
      <c r="U142" s="320">
        <f t="shared" si="16"/>
        <v>6.3487585458578674E-2</v>
      </c>
      <c r="V142" s="320">
        <f t="shared" si="16"/>
        <v>6.0928885893736254E-2</v>
      </c>
      <c r="W142" s="320">
        <f t="shared" si="16"/>
        <v>5.9011716531532497E-2</v>
      </c>
      <c r="DA142" s="141"/>
    </row>
    <row r="143" spans="1:105" ht="12" customHeight="1" x14ac:dyDescent="0.25">
      <c r="A143" s="63" t="s">
        <v>1580</v>
      </c>
      <c r="B143" s="328">
        <f t="shared" ref="B143:W143" si="17">IF(B$35=0,0,B$35/B$5)</f>
        <v>2.7532414453074885E-2</v>
      </c>
      <c r="C143" s="328">
        <f t="shared" si="17"/>
        <v>2.7918692214611764E-2</v>
      </c>
      <c r="D143" s="328">
        <f t="shared" si="17"/>
        <v>2.7953446447476854E-2</v>
      </c>
      <c r="E143" s="328">
        <f t="shared" si="17"/>
        <v>2.7823337509219354E-2</v>
      </c>
      <c r="F143" s="328">
        <f t="shared" si="17"/>
        <v>2.7517297197029836E-2</v>
      </c>
      <c r="G143" s="328">
        <f t="shared" si="17"/>
        <v>2.7392079956927561E-2</v>
      </c>
      <c r="H143" s="328">
        <f t="shared" si="17"/>
        <v>2.7331002142951144E-2</v>
      </c>
      <c r="I143" s="328">
        <f t="shared" si="17"/>
        <v>2.7085494767556503E-2</v>
      </c>
      <c r="J143" s="328">
        <f t="shared" si="17"/>
        <v>2.6699822681016644E-2</v>
      </c>
      <c r="K143" s="328">
        <f t="shared" si="17"/>
        <v>2.6553938856751606E-2</v>
      </c>
      <c r="L143" s="328">
        <f t="shared" si="17"/>
        <v>2.6516431379106763E-2</v>
      </c>
      <c r="M143" s="328">
        <f t="shared" si="17"/>
        <v>2.9614127877428682E-2</v>
      </c>
      <c r="N143" s="328">
        <f t="shared" si="17"/>
        <v>2.6899071284748142E-2</v>
      </c>
      <c r="O143" s="328">
        <f t="shared" si="17"/>
        <v>2.7595395833011918E-2</v>
      </c>
      <c r="P143" s="328">
        <f t="shared" si="17"/>
        <v>2.9052622426713595E-2</v>
      </c>
      <c r="Q143" s="328">
        <f t="shared" si="17"/>
        <v>3.0066871579428368E-2</v>
      </c>
      <c r="R143" s="328">
        <f t="shared" si="17"/>
        <v>3.0397702742287772E-2</v>
      </c>
      <c r="S143" s="328">
        <f t="shared" si="17"/>
        <v>3.0259139202137082E-2</v>
      </c>
      <c r="T143" s="328">
        <f t="shared" si="17"/>
        <v>3.14276365966705E-2</v>
      </c>
      <c r="U143" s="328">
        <f t="shared" si="17"/>
        <v>2.9182171559778782E-2</v>
      </c>
      <c r="V143" s="328">
        <f t="shared" si="17"/>
        <v>3.0617227681967975E-2</v>
      </c>
      <c r="W143" s="328">
        <f t="shared" si="17"/>
        <v>3.0410470259726111E-2</v>
      </c>
      <c r="DA143" s="149"/>
    </row>
    <row r="144" spans="1:105" ht="12" hidden="1" customHeight="1" x14ac:dyDescent="0.25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DA144" s="94"/>
    </row>
    <row r="145" spans="1:105" ht="12" customHeight="1" x14ac:dyDescent="0.25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01"/>
      <c r="P145" s="201"/>
      <c r="Q145" s="201"/>
      <c r="R145" s="201"/>
      <c r="S145" s="201"/>
      <c r="T145" s="201"/>
      <c r="U145" s="201"/>
      <c r="V145" s="201"/>
      <c r="W145" s="201"/>
      <c r="DA145" s="173"/>
    </row>
    <row r="146" spans="1:105" ht="12" customHeight="1" x14ac:dyDescent="0.25">
      <c r="A146" s="35" t="s">
        <v>50</v>
      </c>
      <c r="B146" s="234">
        <f t="shared" ref="B146:W146" si="18">SUM(B147:B152,B154:B156,B158:B159,B161:B162)</f>
        <v>1</v>
      </c>
      <c r="C146" s="234">
        <f t="shared" si="18"/>
        <v>1</v>
      </c>
      <c r="D146" s="234">
        <f t="shared" si="18"/>
        <v>1</v>
      </c>
      <c r="E146" s="234">
        <f t="shared" si="18"/>
        <v>0.99999999999999944</v>
      </c>
      <c r="F146" s="234">
        <f t="shared" si="18"/>
        <v>1</v>
      </c>
      <c r="G146" s="234">
        <f t="shared" si="18"/>
        <v>1.0000000000000004</v>
      </c>
      <c r="H146" s="234">
        <f t="shared" si="18"/>
        <v>1.0000000000000004</v>
      </c>
      <c r="I146" s="234">
        <f t="shared" si="18"/>
        <v>1</v>
      </c>
      <c r="J146" s="234">
        <f t="shared" si="18"/>
        <v>0.99999999999999978</v>
      </c>
      <c r="K146" s="234">
        <f t="shared" si="18"/>
        <v>0.99999999999999967</v>
      </c>
      <c r="L146" s="234">
        <f t="shared" si="18"/>
        <v>0.99999999999999978</v>
      </c>
      <c r="M146" s="234">
        <f t="shared" si="18"/>
        <v>0.99999999999999989</v>
      </c>
      <c r="N146" s="234">
        <f t="shared" si="18"/>
        <v>1</v>
      </c>
      <c r="O146" s="234">
        <f t="shared" si="18"/>
        <v>1.0000000000000002</v>
      </c>
      <c r="P146" s="234">
        <f t="shared" si="18"/>
        <v>1</v>
      </c>
      <c r="Q146" s="234">
        <f t="shared" si="18"/>
        <v>1.0000000000000002</v>
      </c>
      <c r="R146" s="234">
        <f t="shared" si="18"/>
        <v>1</v>
      </c>
      <c r="S146" s="234">
        <f t="shared" si="18"/>
        <v>1.0000000000000002</v>
      </c>
      <c r="T146" s="234">
        <f t="shared" si="18"/>
        <v>1.0000000000000004</v>
      </c>
      <c r="U146" s="234">
        <f t="shared" si="18"/>
        <v>1</v>
      </c>
      <c r="V146" s="234">
        <f t="shared" si="18"/>
        <v>1</v>
      </c>
      <c r="W146" s="234">
        <f t="shared" si="18"/>
        <v>0.99999999999999989</v>
      </c>
      <c r="DA146" s="95"/>
    </row>
    <row r="147" spans="1:105" ht="12" customHeight="1" x14ac:dyDescent="0.25">
      <c r="A147" s="55" t="s">
        <v>92</v>
      </c>
      <c r="B147" s="268">
        <f t="shared" ref="B147:W147" si="19">IF(B$49=0,0,B$49/B$48)</f>
        <v>6.3483723165830824E-3</v>
      </c>
      <c r="C147" s="268">
        <f t="shared" si="19"/>
        <v>6.3602982830408029E-3</v>
      </c>
      <c r="D147" s="268">
        <f t="shared" si="19"/>
        <v>6.3546137011679781E-3</v>
      </c>
      <c r="E147" s="268">
        <f t="shared" si="19"/>
        <v>6.3433606636445943E-3</v>
      </c>
      <c r="F147" s="268">
        <f t="shared" si="19"/>
        <v>6.3040124574260002E-3</v>
      </c>
      <c r="G147" s="268">
        <f t="shared" si="19"/>
        <v>6.2860649714355666E-3</v>
      </c>
      <c r="H147" s="268">
        <f t="shared" si="19"/>
        <v>6.2856285945908606E-3</v>
      </c>
      <c r="I147" s="268">
        <f t="shared" si="19"/>
        <v>6.2443636867870588E-3</v>
      </c>
      <c r="J147" s="268">
        <f t="shared" si="19"/>
        <v>6.1840879179448343E-3</v>
      </c>
      <c r="K147" s="268">
        <f t="shared" si="19"/>
        <v>6.182333209912641E-3</v>
      </c>
      <c r="L147" s="268">
        <f t="shared" si="19"/>
        <v>6.1702072622688313E-3</v>
      </c>
      <c r="M147" s="268">
        <f t="shared" si="19"/>
        <v>6.1752546581228746E-3</v>
      </c>
      <c r="N147" s="268">
        <f t="shared" si="19"/>
        <v>6.1653240980767739E-3</v>
      </c>
      <c r="O147" s="268">
        <f t="shared" si="19"/>
        <v>6.1597052186074079E-3</v>
      </c>
      <c r="P147" s="268">
        <f t="shared" si="19"/>
        <v>6.1561301356554583E-3</v>
      </c>
      <c r="Q147" s="268">
        <f t="shared" si="19"/>
        <v>6.1488065457167554E-3</v>
      </c>
      <c r="R147" s="268">
        <f t="shared" si="19"/>
        <v>6.1478960296364859E-3</v>
      </c>
      <c r="S147" s="268">
        <f t="shared" si="19"/>
        <v>6.0407261772320621E-3</v>
      </c>
      <c r="T147" s="268">
        <f t="shared" si="19"/>
        <v>6.0332108936696363E-3</v>
      </c>
      <c r="U147" s="268">
        <f t="shared" si="19"/>
        <v>6.0304329229283827E-3</v>
      </c>
      <c r="V147" s="268">
        <f t="shared" si="19"/>
        <v>5.9511950507564011E-3</v>
      </c>
      <c r="W147" s="268">
        <f t="shared" si="19"/>
        <v>5.9308122905746006E-3</v>
      </c>
      <c r="DA147" s="76"/>
    </row>
    <row r="148" spans="1:105" ht="12" customHeight="1" x14ac:dyDescent="0.25">
      <c r="A148" s="202" t="s">
        <v>93</v>
      </c>
      <c r="B148" s="269">
        <f t="shared" ref="B148:W148" si="20">IF(B$50=0,0,B$50/B$48)</f>
        <v>1.8815929435845495E-3</v>
      </c>
      <c r="C148" s="269">
        <f t="shared" si="20"/>
        <v>1.8908117635755368E-3</v>
      </c>
      <c r="D148" s="269">
        <f t="shared" si="20"/>
        <v>1.8923488638406887E-3</v>
      </c>
      <c r="E148" s="269">
        <f t="shared" si="20"/>
        <v>1.8889978068333656E-3</v>
      </c>
      <c r="F148" s="269">
        <f t="shared" si="20"/>
        <v>1.8898278325702141E-3</v>
      </c>
      <c r="G148" s="269">
        <f t="shared" si="20"/>
        <v>1.8844475039654649E-3</v>
      </c>
      <c r="H148" s="269">
        <f t="shared" si="20"/>
        <v>1.8843166861550328E-3</v>
      </c>
      <c r="I148" s="269">
        <f t="shared" si="20"/>
        <v>1.8827531218632496E-3</v>
      </c>
      <c r="J148" s="269">
        <f t="shared" si="20"/>
        <v>1.8758119002072026E-3</v>
      </c>
      <c r="K148" s="269">
        <f t="shared" si="20"/>
        <v>1.8752796467444682E-3</v>
      </c>
      <c r="L148" s="269">
        <f t="shared" si="20"/>
        <v>1.8716014977282578E-3</v>
      </c>
      <c r="M148" s="269">
        <f t="shared" si="20"/>
        <v>1.8731325182010747E-3</v>
      </c>
      <c r="N148" s="269">
        <f t="shared" si="20"/>
        <v>1.870120293446613E-3</v>
      </c>
      <c r="O148" s="269">
        <f t="shared" si="20"/>
        <v>1.8684159255407363E-3</v>
      </c>
      <c r="P148" s="269">
        <f t="shared" si="20"/>
        <v>1.8673314999577773E-3</v>
      </c>
      <c r="Q148" s="269">
        <f t="shared" si="20"/>
        <v>1.8651100442893685E-3</v>
      </c>
      <c r="R148" s="269">
        <f t="shared" si="20"/>
        <v>1.8648338585492291E-3</v>
      </c>
      <c r="S148" s="269">
        <f t="shared" si="20"/>
        <v>1.8574672753060234E-3</v>
      </c>
      <c r="T148" s="269">
        <f t="shared" si="20"/>
        <v>1.8598886980158577E-3</v>
      </c>
      <c r="U148" s="269">
        <f t="shared" si="20"/>
        <v>1.8590323188048313E-3</v>
      </c>
      <c r="V148" s="269">
        <f t="shared" si="20"/>
        <v>1.8564301045216208E-3</v>
      </c>
      <c r="W148" s="269">
        <f t="shared" si="20"/>
        <v>1.86236824000315E-3</v>
      </c>
      <c r="DA148" s="77"/>
    </row>
    <row r="149" spans="1:105" ht="12" customHeight="1" x14ac:dyDescent="0.25">
      <c r="A149" s="202" t="s">
        <v>94</v>
      </c>
      <c r="B149" s="269">
        <f t="shared" ref="B149:W149" si="21">IF(B$51=0,0,B$51/B$48)</f>
        <v>1.4949377494579388E-2</v>
      </c>
      <c r="C149" s="269">
        <f t="shared" si="21"/>
        <v>1.327688250668735E-2</v>
      </c>
      <c r="D149" s="269">
        <f t="shared" si="21"/>
        <v>1.2911390631807936E-2</v>
      </c>
      <c r="E149" s="269">
        <f t="shared" si="21"/>
        <v>1.3464233593770077E-2</v>
      </c>
      <c r="F149" s="269">
        <f t="shared" si="21"/>
        <v>1.436002326887458E-2</v>
      </c>
      <c r="G149" s="269">
        <f t="shared" si="21"/>
        <v>1.4016193516278447E-2</v>
      </c>
      <c r="H149" s="269">
        <f t="shared" si="21"/>
        <v>1.4225885542143152E-2</v>
      </c>
      <c r="I149" s="269">
        <f t="shared" si="21"/>
        <v>1.4628089582722765E-2</v>
      </c>
      <c r="J149" s="269">
        <f t="shared" si="21"/>
        <v>1.6176822632098724E-2</v>
      </c>
      <c r="K149" s="269">
        <f t="shared" si="21"/>
        <v>1.6235231536681504E-2</v>
      </c>
      <c r="L149" s="269">
        <f t="shared" si="21"/>
        <v>1.6655784133233636E-2</v>
      </c>
      <c r="M149" s="269">
        <f t="shared" si="21"/>
        <v>1.4424054462042769E-2</v>
      </c>
      <c r="N149" s="269">
        <f t="shared" si="21"/>
        <v>1.4649675098010028E-2</v>
      </c>
      <c r="O149" s="269">
        <f t="shared" si="21"/>
        <v>1.4717482149727547E-2</v>
      </c>
      <c r="P149" s="269">
        <f t="shared" si="21"/>
        <v>1.4547332429365028E-2</v>
      </c>
      <c r="Q149" s="269">
        <f t="shared" si="21"/>
        <v>1.5056100947213047E-2</v>
      </c>
      <c r="R149" s="269">
        <f t="shared" si="21"/>
        <v>1.4843092313078548E-2</v>
      </c>
      <c r="S149" s="269">
        <f t="shared" si="21"/>
        <v>1.6076058070583963E-2</v>
      </c>
      <c r="T149" s="269">
        <f t="shared" si="21"/>
        <v>1.5056318798944477E-2</v>
      </c>
      <c r="U149" s="269">
        <f t="shared" si="21"/>
        <v>1.5372390809256193E-2</v>
      </c>
      <c r="V149" s="269">
        <f t="shared" si="21"/>
        <v>1.4612237031199859E-2</v>
      </c>
      <c r="W149" s="269">
        <f t="shared" si="21"/>
        <v>1.4359934402380968E-2</v>
      </c>
      <c r="DA149" s="77"/>
    </row>
    <row r="150" spans="1:105" ht="12" customHeight="1" x14ac:dyDescent="0.25">
      <c r="A150" s="202" t="s">
        <v>95</v>
      </c>
      <c r="B150" s="269">
        <f t="shared" ref="B150:W150" si="22">IF(B$52=0,0,B$52/B$48)</f>
        <v>5.2803377411575403E-3</v>
      </c>
      <c r="C150" s="269">
        <f t="shared" si="22"/>
        <v>5.3062086306574835E-3</v>
      </c>
      <c r="D150" s="269">
        <f t="shared" si="22"/>
        <v>5.3105222142993133E-3</v>
      </c>
      <c r="E150" s="269">
        <f t="shared" si="22"/>
        <v>5.3011181012317804E-3</v>
      </c>
      <c r="F150" s="269">
        <f t="shared" si="22"/>
        <v>5.3034474128075652E-3</v>
      </c>
      <c r="G150" s="269">
        <f t="shared" si="22"/>
        <v>5.288348529551041E-3</v>
      </c>
      <c r="H150" s="269">
        <f t="shared" si="22"/>
        <v>5.2879814138983225E-3</v>
      </c>
      <c r="I150" s="269">
        <f t="shared" si="22"/>
        <v>5.2835935639285493E-3</v>
      </c>
      <c r="J150" s="269">
        <f t="shared" si="22"/>
        <v>5.2641143270377349E-3</v>
      </c>
      <c r="K150" s="269">
        <f t="shared" si="22"/>
        <v>5.2626206575080341E-3</v>
      </c>
      <c r="L150" s="269">
        <f t="shared" si="22"/>
        <v>5.2522986220571062E-3</v>
      </c>
      <c r="M150" s="269">
        <f t="shared" si="22"/>
        <v>5.2565951439018871E-3</v>
      </c>
      <c r="N150" s="269">
        <f t="shared" si="22"/>
        <v>5.2481419000108224E-3</v>
      </c>
      <c r="O150" s="269">
        <f t="shared" si="22"/>
        <v>5.2433589111029882E-3</v>
      </c>
      <c r="P150" s="269">
        <f t="shared" si="22"/>
        <v>5.2403156740666755E-3</v>
      </c>
      <c r="Q150" s="269">
        <f t="shared" si="22"/>
        <v>5.2340815753227346E-3</v>
      </c>
      <c r="R150" s="269">
        <f t="shared" si="22"/>
        <v>5.2333065118361308E-3</v>
      </c>
      <c r="S150" s="269">
        <f t="shared" si="22"/>
        <v>5.223111103584901E-3</v>
      </c>
      <c r="T150" s="269">
        <f t="shared" si="22"/>
        <v>5.2194288461648872E-3</v>
      </c>
      <c r="U150" s="269">
        <f t="shared" si="22"/>
        <v>5.2170255785058805E-3</v>
      </c>
      <c r="V150" s="269">
        <f t="shared" si="22"/>
        <v>5.2200451882207415E-3</v>
      </c>
      <c r="W150" s="269">
        <f t="shared" si="22"/>
        <v>5.2263872157638589E-3</v>
      </c>
      <c r="DA150" s="77"/>
    </row>
    <row r="151" spans="1:105" ht="12" customHeight="1" x14ac:dyDescent="0.25">
      <c r="A151" s="56" t="s">
        <v>96</v>
      </c>
      <c r="B151" s="270">
        <f t="shared" ref="B151:W151" si="23">IF(B$53=0,0,B$53/B$48)</f>
        <v>1.1716146511914671E-2</v>
      </c>
      <c r="C151" s="270">
        <f t="shared" si="23"/>
        <v>1.1094829104709547E-2</v>
      </c>
      <c r="D151" s="270">
        <f t="shared" si="23"/>
        <v>1.099681112769803E-2</v>
      </c>
      <c r="E151" s="270">
        <f t="shared" si="23"/>
        <v>1.1183940610415586E-2</v>
      </c>
      <c r="F151" s="270">
        <f t="shared" si="23"/>
        <v>1.1568446082684957E-2</v>
      </c>
      <c r="G151" s="270">
        <f t="shared" si="23"/>
        <v>1.1454848618681946E-2</v>
      </c>
      <c r="H151" s="270">
        <f t="shared" si="23"/>
        <v>1.1558407604432665E-2</v>
      </c>
      <c r="I151" s="270">
        <f t="shared" si="23"/>
        <v>1.1853997008923596E-2</v>
      </c>
      <c r="J151" s="270">
        <f t="shared" si="23"/>
        <v>1.2591778291147718E-2</v>
      </c>
      <c r="K151" s="270">
        <f t="shared" si="23"/>
        <v>1.2730828899023234E-2</v>
      </c>
      <c r="L151" s="270">
        <f t="shared" si="23"/>
        <v>1.2861214546449186E-2</v>
      </c>
      <c r="M151" s="270">
        <f t="shared" si="23"/>
        <v>1.178304598472113E-2</v>
      </c>
      <c r="N151" s="270">
        <f t="shared" si="23"/>
        <v>1.1863962708873788E-2</v>
      </c>
      <c r="O151" s="270">
        <f t="shared" si="23"/>
        <v>1.1681520761017618E-2</v>
      </c>
      <c r="P151" s="270">
        <f t="shared" si="23"/>
        <v>1.1563856802802431E-2</v>
      </c>
      <c r="Q151" s="270">
        <f t="shared" si="23"/>
        <v>1.186290029753715E-2</v>
      </c>
      <c r="R151" s="270">
        <f t="shared" si="23"/>
        <v>1.1768279932816879E-2</v>
      </c>
      <c r="S151" s="270">
        <f t="shared" si="23"/>
        <v>1.2340935522339027E-2</v>
      </c>
      <c r="T151" s="270">
        <f t="shared" si="23"/>
        <v>1.1779937110228206E-2</v>
      </c>
      <c r="U151" s="270">
        <f t="shared" si="23"/>
        <v>1.1914689201715673E-2</v>
      </c>
      <c r="V151" s="270">
        <f t="shared" si="23"/>
        <v>1.1644773622682571E-2</v>
      </c>
      <c r="W151" s="270">
        <f t="shared" si="23"/>
        <v>1.1542158435183242E-2</v>
      </c>
      <c r="DA151" s="78"/>
    </row>
    <row r="152" spans="1:105" ht="12" customHeight="1" x14ac:dyDescent="0.25">
      <c r="A152" s="203" t="s">
        <v>1498</v>
      </c>
      <c r="B152" s="271">
        <f t="shared" ref="B152:W152" si="24">IF(B$59=0,0,B$59/B$48)</f>
        <v>5.5490580072529168E-2</v>
      </c>
      <c r="C152" s="271">
        <f t="shared" si="24"/>
        <v>4.9282447521178503E-2</v>
      </c>
      <c r="D152" s="271">
        <f t="shared" si="24"/>
        <v>4.7925778579196908E-2</v>
      </c>
      <c r="E152" s="271">
        <f t="shared" si="24"/>
        <v>4.9977875842739682E-2</v>
      </c>
      <c r="F152" s="271">
        <f t="shared" si="24"/>
        <v>5.3302956683902156E-2</v>
      </c>
      <c r="G152" s="271">
        <f t="shared" si="24"/>
        <v>5.2026695352975674E-2</v>
      </c>
      <c r="H152" s="271">
        <f t="shared" si="24"/>
        <v>5.2805050983906518E-2</v>
      </c>
      <c r="I152" s="271">
        <f t="shared" si="24"/>
        <v>5.4297991778757042E-2</v>
      </c>
      <c r="J152" s="271">
        <f t="shared" si="24"/>
        <v>6.0046732508498513E-2</v>
      </c>
      <c r="K152" s="271">
        <f t="shared" si="24"/>
        <v>6.0263540465744524E-2</v>
      </c>
      <c r="L152" s="271">
        <f t="shared" si="24"/>
        <v>6.1824589248019791E-2</v>
      </c>
      <c r="M152" s="271">
        <f t="shared" si="24"/>
        <v>5.3540634008789244E-2</v>
      </c>
      <c r="N152" s="271">
        <f t="shared" si="24"/>
        <v>5.4378115032376717E-2</v>
      </c>
      <c r="O152" s="271">
        <f t="shared" si="24"/>
        <v>5.462980796301397E-2</v>
      </c>
      <c r="P152" s="271">
        <f t="shared" si="24"/>
        <v>5.3998229378185381E-2</v>
      </c>
      <c r="Q152" s="271">
        <f t="shared" si="24"/>
        <v>5.588672675463225E-2</v>
      </c>
      <c r="R152" s="271">
        <f t="shared" si="24"/>
        <v>5.5096060208626195E-2</v>
      </c>
      <c r="S152" s="271">
        <f t="shared" si="24"/>
        <v>5.9672704628659617E-2</v>
      </c>
      <c r="T152" s="271">
        <f t="shared" si="24"/>
        <v>5.5887535398266547E-2</v>
      </c>
      <c r="U152" s="271">
        <f t="shared" si="24"/>
        <v>5.7060762792065824E-2</v>
      </c>
      <c r="V152" s="271">
        <f t="shared" si="24"/>
        <v>5.4239148707869653E-2</v>
      </c>
      <c r="W152" s="271">
        <f t="shared" si="24"/>
        <v>5.3302626820449242E-2</v>
      </c>
      <c r="DA152" s="79"/>
    </row>
    <row r="153" spans="1:105" ht="12" customHeight="1" x14ac:dyDescent="0.25">
      <c r="A153" s="203" t="s">
        <v>1500</v>
      </c>
      <c r="B153" s="271">
        <f t="shared" ref="B153:W153" si="25">IF(B$60=0,0,B$60/B$48)</f>
        <v>0.11352934481856759</v>
      </c>
      <c r="C153" s="271">
        <f t="shared" si="25"/>
        <v>0.11580449049216918</v>
      </c>
      <c r="D153" s="271">
        <f t="shared" si="25"/>
        <v>0.11587416658109566</v>
      </c>
      <c r="E153" s="271">
        <f t="shared" si="25"/>
        <v>0.11525483675646706</v>
      </c>
      <c r="F153" s="271">
        <f t="shared" si="25"/>
        <v>0.11318273890845842</v>
      </c>
      <c r="G153" s="271">
        <f t="shared" si="25"/>
        <v>0.11222484647770399</v>
      </c>
      <c r="H153" s="271">
        <f t="shared" si="25"/>
        <v>0.11190445339388778</v>
      </c>
      <c r="I153" s="271">
        <f t="shared" si="25"/>
        <v>0.11060554499327364</v>
      </c>
      <c r="J153" s="271">
        <f t="shared" si="25"/>
        <v>0.10837872538862184</v>
      </c>
      <c r="K153" s="271">
        <f t="shared" si="25"/>
        <v>0.10764378822095137</v>
      </c>
      <c r="L153" s="271">
        <f t="shared" si="25"/>
        <v>0.10735581792898477</v>
      </c>
      <c r="M153" s="271">
        <f t="shared" si="25"/>
        <v>0.11070611482505868</v>
      </c>
      <c r="N153" s="271">
        <f t="shared" si="25"/>
        <v>0.10870436990709736</v>
      </c>
      <c r="O153" s="271">
        <f t="shared" si="25"/>
        <v>0.11006735727313008</v>
      </c>
      <c r="P153" s="271">
        <f t="shared" si="25"/>
        <v>0.11105000445000232</v>
      </c>
      <c r="Q153" s="271">
        <f t="shared" si="25"/>
        <v>0.11076815922561814</v>
      </c>
      <c r="R153" s="271">
        <f t="shared" si="25"/>
        <v>0.11138045290885748</v>
      </c>
      <c r="S153" s="271">
        <f t="shared" si="25"/>
        <v>0.1106421373923028</v>
      </c>
      <c r="T153" s="271">
        <f t="shared" si="25"/>
        <v>0.11304051242869546</v>
      </c>
      <c r="U153" s="271">
        <f t="shared" si="25"/>
        <v>0.11125894366212802</v>
      </c>
      <c r="V153" s="271">
        <f t="shared" si="25"/>
        <v>0.11415272165779225</v>
      </c>
      <c r="W153" s="271">
        <f t="shared" si="25"/>
        <v>0.11395789511916719</v>
      </c>
      <c r="DA153" s="79"/>
    </row>
    <row r="154" spans="1:105" ht="12" customHeight="1" x14ac:dyDescent="0.25">
      <c r="A154" s="62" t="s">
        <v>1501</v>
      </c>
      <c r="B154" s="320">
        <f t="shared" ref="B154:W154" si="26">IF(B$61=0,0,B$61/B$48)</f>
        <v>9.0790821664407911E-2</v>
      </c>
      <c r="C154" s="320">
        <f t="shared" si="26"/>
        <v>9.2437310676373327E-2</v>
      </c>
      <c r="D154" s="320">
        <f t="shared" si="26"/>
        <v>9.2403844205606711E-2</v>
      </c>
      <c r="E154" s="320">
        <f t="shared" si="26"/>
        <v>9.1989372579735426E-2</v>
      </c>
      <c r="F154" s="320">
        <f t="shared" si="26"/>
        <v>9.0284899991991491E-2</v>
      </c>
      <c r="G154" s="320">
        <f t="shared" si="26"/>
        <v>8.9449705511360264E-2</v>
      </c>
      <c r="H154" s="320">
        <f t="shared" si="26"/>
        <v>8.9215883519692646E-2</v>
      </c>
      <c r="I154" s="320">
        <f t="shared" si="26"/>
        <v>8.8211495339478196E-2</v>
      </c>
      <c r="J154" s="320">
        <f t="shared" si="26"/>
        <v>8.6547095654836384E-2</v>
      </c>
      <c r="K154" s="320">
        <f t="shared" si="26"/>
        <v>8.5962466946603908E-2</v>
      </c>
      <c r="L154" s="320">
        <f t="shared" si="26"/>
        <v>8.5748639793551837E-2</v>
      </c>
      <c r="M154" s="320">
        <f t="shared" si="26"/>
        <v>8.6505230046419426E-2</v>
      </c>
      <c r="N154" s="320">
        <f t="shared" si="26"/>
        <v>8.6560354978221871E-2</v>
      </c>
      <c r="O154" s="320">
        <f t="shared" si="26"/>
        <v>8.7372312945238756E-2</v>
      </c>
      <c r="P154" s="320">
        <f t="shared" si="26"/>
        <v>8.7236552116298202E-2</v>
      </c>
      <c r="Q154" s="320">
        <f t="shared" si="26"/>
        <v>8.6333112824433372E-2</v>
      </c>
      <c r="R154" s="320">
        <f t="shared" si="26"/>
        <v>8.6646320769954335E-2</v>
      </c>
      <c r="S154" s="320">
        <f t="shared" si="26"/>
        <v>8.6359417035992952E-2</v>
      </c>
      <c r="T154" s="320">
        <f t="shared" si="26"/>
        <v>8.7747559665574584E-2</v>
      </c>
      <c r="U154" s="320">
        <f t="shared" si="26"/>
        <v>8.7640530078993584E-2</v>
      </c>
      <c r="V154" s="320">
        <f t="shared" si="26"/>
        <v>8.9460838069312626E-2</v>
      </c>
      <c r="W154" s="320">
        <f t="shared" si="26"/>
        <v>8.9315070583831535E-2</v>
      </c>
      <c r="DA154" s="141"/>
    </row>
    <row r="155" spans="1:105" ht="12" customHeight="1" x14ac:dyDescent="0.25">
      <c r="A155" s="62" t="s">
        <v>1508</v>
      </c>
      <c r="B155" s="320">
        <f t="shared" ref="B155:W155" si="27">IF(B$67=0,0,B$67/B$48)</f>
        <v>2.2738523154159678E-2</v>
      </c>
      <c r="C155" s="320">
        <f t="shared" si="27"/>
        <v>2.3367179815795842E-2</v>
      </c>
      <c r="D155" s="320">
        <f t="shared" si="27"/>
        <v>2.347032237548894E-2</v>
      </c>
      <c r="E155" s="320">
        <f t="shared" si="27"/>
        <v>2.3265464176731639E-2</v>
      </c>
      <c r="F155" s="320">
        <f t="shared" si="27"/>
        <v>2.289783891646693E-2</v>
      </c>
      <c r="G155" s="320">
        <f t="shared" si="27"/>
        <v>2.2775140966343744E-2</v>
      </c>
      <c r="H155" s="320">
        <f t="shared" si="27"/>
        <v>2.2688569874195142E-2</v>
      </c>
      <c r="I155" s="320">
        <f t="shared" si="27"/>
        <v>2.239404965379543E-2</v>
      </c>
      <c r="J155" s="320">
        <f t="shared" si="27"/>
        <v>2.1831629733785447E-2</v>
      </c>
      <c r="K155" s="320">
        <f t="shared" si="27"/>
        <v>2.1681321274347461E-2</v>
      </c>
      <c r="L155" s="320">
        <f t="shared" si="27"/>
        <v>2.1607178135432923E-2</v>
      </c>
      <c r="M155" s="320">
        <f t="shared" si="27"/>
        <v>2.4200884778639256E-2</v>
      </c>
      <c r="N155" s="320">
        <f t="shared" si="27"/>
        <v>2.2144014928875511E-2</v>
      </c>
      <c r="O155" s="320">
        <f t="shared" si="27"/>
        <v>2.2695044327891323E-2</v>
      </c>
      <c r="P155" s="320">
        <f t="shared" si="27"/>
        <v>2.3813452333704129E-2</v>
      </c>
      <c r="Q155" s="320">
        <f t="shared" si="27"/>
        <v>2.4435046401184778E-2</v>
      </c>
      <c r="R155" s="320">
        <f t="shared" si="27"/>
        <v>2.4734132138903162E-2</v>
      </c>
      <c r="S155" s="320">
        <f t="shared" si="27"/>
        <v>2.4282720356309857E-2</v>
      </c>
      <c r="T155" s="320">
        <f t="shared" si="27"/>
        <v>2.5292952763120873E-2</v>
      </c>
      <c r="U155" s="320">
        <f t="shared" si="27"/>
        <v>2.3618413583134445E-2</v>
      </c>
      <c r="V155" s="320">
        <f t="shared" si="27"/>
        <v>2.4691883588479617E-2</v>
      </c>
      <c r="W155" s="320">
        <f t="shared" si="27"/>
        <v>2.4642824535335665E-2</v>
      </c>
      <c r="DA155" s="141"/>
    </row>
    <row r="156" spans="1:105" ht="12" customHeight="1" x14ac:dyDescent="0.25">
      <c r="A156" s="62" t="s">
        <v>1520</v>
      </c>
      <c r="B156" s="320">
        <f t="shared" ref="B156:W156" si="28">IF(B$78=0,0,B$78/B$48)</f>
        <v>0</v>
      </c>
      <c r="C156" s="320">
        <f t="shared" si="28"/>
        <v>0</v>
      </c>
      <c r="D156" s="320">
        <f t="shared" si="28"/>
        <v>0</v>
      </c>
      <c r="E156" s="320">
        <f t="shared" si="28"/>
        <v>0</v>
      </c>
      <c r="F156" s="320">
        <f t="shared" si="28"/>
        <v>0</v>
      </c>
      <c r="G156" s="320">
        <f t="shared" si="28"/>
        <v>0</v>
      </c>
      <c r="H156" s="320">
        <f t="shared" si="28"/>
        <v>0</v>
      </c>
      <c r="I156" s="320">
        <f t="shared" si="28"/>
        <v>0</v>
      </c>
      <c r="J156" s="320">
        <f t="shared" si="28"/>
        <v>0</v>
      </c>
      <c r="K156" s="320">
        <f t="shared" si="28"/>
        <v>0</v>
      </c>
      <c r="L156" s="320">
        <f t="shared" si="28"/>
        <v>0</v>
      </c>
      <c r="M156" s="320">
        <f t="shared" si="28"/>
        <v>0</v>
      </c>
      <c r="N156" s="320">
        <f t="shared" si="28"/>
        <v>0</v>
      </c>
      <c r="O156" s="320">
        <f t="shared" si="28"/>
        <v>0</v>
      </c>
      <c r="P156" s="320">
        <f t="shared" si="28"/>
        <v>0</v>
      </c>
      <c r="Q156" s="320">
        <f t="shared" si="28"/>
        <v>0</v>
      </c>
      <c r="R156" s="320">
        <f t="shared" si="28"/>
        <v>0</v>
      </c>
      <c r="S156" s="320">
        <f t="shared" si="28"/>
        <v>0</v>
      </c>
      <c r="T156" s="320">
        <f t="shared" si="28"/>
        <v>0</v>
      </c>
      <c r="U156" s="320">
        <f t="shared" si="28"/>
        <v>0</v>
      </c>
      <c r="V156" s="320">
        <f t="shared" si="28"/>
        <v>0</v>
      </c>
      <c r="W156" s="320">
        <f t="shared" si="28"/>
        <v>0</v>
      </c>
      <c r="DA156" s="141"/>
    </row>
    <row r="157" spans="1:105" ht="12" customHeight="1" x14ac:dyDescent="0.25">
      <c r="A157" s="203" t="s">
        <v>1522</v>
      </c>
      <c r="B157" s="271">
        <f t="shared" ref="B157:W157" si="29">IF(B$79=0,0,B$79/B$48)</f>
        <v>0.68318135822113035</v>
      </c>
      <c r="C157" s="271">
        <f t="shared" si="29"/>
        <v>0.69459187253543053</v>
      </c>
      <c r="D157" s="271">
        <f t="shared" si="29"/>
        <v>0.69766083571880699</v>
      </c>
      <c r="E157" s="271">
        <f t="shared" si="29"/>
        <v>0.6936500854154215</v>
      </c>
      <c r="F157" s="271">
        <f t="shared" si="29"/>
        <v>0.6883547107214818</v>
      </c>
      <c r="G157" s="271">
        <f t="shared" si="29"/>
        <v>0.69286803576437972</v>
      </c>
      <c r="H157" s="271">
        <f t="shared" si="29"/>
        <v>0.69142940300552314</v>
      </c>
      <c r="I157" s="271">
        <f t="shared" si="29"/>
        <v>0.68929415010490069</v>
      </c>
      <c r="J157" s="271">
        <f t="shared" si="29"/>
        <v>0.67819264944474533</v>
      </c>
      <c r="K157" s="271">
        <f t="shared" si="29"/>
        <v>0.67862135211516794</v>
      </c>
      <c r="L157" s="271">
        <f t="shared" si="29"/>
        <v>0.67532012275551789</v>
      </c>
      <c r="M157" s="271">
        <f t="shared" si="29"/>
        <v>0.69174381420399911</v>
      </c>
      <c r="N157" s="271">
        <f t="shared" si="29"/>
        <v>0.69172060687839254</v>
      </c>
      <c r="O157" s="271">
        <f t="shared" si="29"/>
        <v>0.689512793090853</v>
      </c>
      <c r="P157" s="271">
        <f t="shared" si="29"/>
        <v>0.69019085807384462</v>
      </c>
      <c r="Q157" s="271">
        <f t="shared" si="29"/>
        <v>0.6863372097480791</v>
      </c>
      <c r="R157" s="271">
        <f t="shared" si="29"/>
        <v>0.68747101982417369</v>
      </c>
      <c r="S157" s="271">
        <f t="shared" si="29"/>
        <v>0.67634027116008644</v>
      </c>
      <c r="T157" s="271">
        <f t="shared" si="29"/>
        <v>0.68253543655452154</v>
      </c>
      <c r="U157" s="271">
        <f t="shared" si="29"/>
        <v>0.68151895526130524</v>
      </c>
      <c r="V157" s="271">
        <f t="shared" si="29"/>
        <v>0.68344414774723705</v>
      </c>
      <c r="W157" s="271">
        <f t="shared" si="29"/>
        <v>0.6860293371875047</v>
      </c>
      <c r="DA157" s="79"/>
    </row>
    <row r="158" spans="1:105" ht="12" customHeight="1" x14ac:dyDescent="0.25">
      <c r="A158" s="62" t="s">
        <v>1523</v>
      </c>
      <c r="B158" s="320">
        <f t="shared" ref="B158:W158" si="30">IF(B$80=0,0,B$80/B$48)</f>
        <v>0.62284688982156144</v>
      </c>
      <c r="C158" s="320">
        <f t="shared" si="30"/>
        <v>0.64084588841909873</v>
      </c>
      <c r="D158" s="320">
        <f t="shared" si="30"/>
        <v>0.64530511225107157</v>
      </c>
      <c r="E158" s="320">
        <f t="shared" si="30"/>
        <v>0.639052582261595</v>
      </c>
      <c r="F158" s="320">
        <f t="shared" si="30"/>
        <v>0.62973557416283199</v>
      </c>
      <c r="G158" s="320">
        <f t="shared" si="30"/>
        <v>0.63565244868771753</v>
      </c>
      <c r="H158" s="320">
        <f t="shared" si="30"/>
        <v>0.63335783086050346</v>
      </c>
      <c r="I158" s="320">
        <f t="shared" si="30"/>
        <v>0.6292360079440944</v>
      </c>
      <c r="J158" s="320">
        <f t="shared" si="30"/>
        <v>0.61137580665322955</v>
      </c>
      <c r="K158" s="320">
        <f t="shared" si="30"/>
        <v>0.6115632568426248</v>
      </c>
      <c r="L158" s="320">
        <f t="shared" si="30"/>
        <v>0.60652497457904864</v>
      </c>
      <c r="M158" s="320">
        <f t="shared" si="30"/>
        <v>0.63216661531116947</v>
      </c>
      <c r="N158" s="320">
        <f t="shared" si="30"/>
        <v>0.63121150319147612</v>
      </c>
      <c r="O158" s="320">
        <f t="shared" si="30"/>
        <v>0.62872361876102945</v>
      </c>
      <c r="P158" s="320">
        <f t="shared" si="30"/>
        <v>0.63010447114393509</v>
      </c>
      <c r="Q158" s="320">
        <f t="shared" si="30"/>
        <v>0.62414940235709138</v>
      </c>
      <c r="R158" s="320">
        <f t="shared" si="30"/>
        <v>0.6261630245411558</v>
      </c>
      <c r="S158" s="320">
        <f t="shared" si="30"/>
        <v>0.60904225330857464</v>
      </c>
      <c r="T158" s="320">
        <f t="shared" si="30"/>
        <v>0.61933263258491555</v>
      </c>
      <c r="U158" s="320">
        <f t="shared" si="30"/>
        <v>0.61698935703509716</v>
      </c>
      <c r="V158" s="320">
        <f t="shared" si="30"/>
        <v>0.62138824845344265</v>
      </c>
      <c r="W158" s="320">
        <f t="shared" si="30"/>
        <v>0.62462727894200354</v>
      </c>
      <c r="DA158" s="141"/>
    </row>
    <row r="159" spans="1:105" ht="12" customHeight="1" x14ac:dyDescent="0.25">
      <c r="A159" s="62" t="s">
        <v>1532</v>
      </c>
      <c r="B159" s="320">
        <f t="shared" ref="B159:W159" si="31">IF(B$88=0,0,B$88/B$48)</f>
        <v>6.0334468399568943E-2</v>
      </c>
      <c r="C159" s="320">
        <f t="shared" si="31"/>
        <v>5.3745984116331712E-2</v>
      </c>
      <c r="D159" s="320">
        <f t="shared" si="31"/>
        <v>5.2355723467735434E-2</v>
      </c>
      <c r="E159" s="320">
        <f t="shared" si="31"/>
        <v>5.4597503153826533E-2</v>
      </c>
      <c r="F159" s="320">
        <f t="shared" si="31"/>
        <v>5.8619136558649788E-2</v>
      </c>
      <c r="G159" s="320">
        <f t="shared" si="31"/>
        <v>5.7215587076662099E-2</v>
      </c>
      <c r="H159" s="320">
        <f t="shared" si="31"/>
        <v>5.8071572145019644E-2</v>
      </c>
      <c r="I159" s="320">
        <f t="shared" si="31"/>
        <v>6.0058142160806335E-2</v>
      </c>
      <c r="J159" s="320">
        <f t="shared" si="31"/>
        <v>6.6816842791515757E-2</v>
      </c>
      <c r="K159" s="320">
        <f t="shared" si="31"/>
        <v>6.7058095272543056E-2</v>
      </c>
      <c r="L159" s="320">
        <f t="shared" si="31"/>
        <v>6.8795148176469353E-2</v>
      </c>
      <c r="M159" s="320">
        <f t="shared" si="31"/>
        <v>5.9577198892829628E-2</v>
      </c>
      <c r="N159" s="320">
        <f t="shared" si="31"/>
        <v>6.0509103686916491E-2</v>
      </c>
      <c r="O159" s="320">
        <f t="shared" si="31"/>
        <v>6.0789174329823586E-2</v>
      </c>
      <c r="P159" s="320">
        <f t="shared" si="31"/>
        <v>6.0086386929909565E-2</v>
      </c>
      <c r="Q159" s="320">
        <f t="shared" si="31"/>
        <v>6.218780739098765E-2</v>
      </c>
      <c r="R159" s="320">
        <f t="shared" si="31"/>
        <v>6.1307995283017905E-2</v>
      </c>
      <c r="S159" s="320">
        <f t="shared" si="31"/>
        <v>6.7298017851511821E-2</v>
      </c>
      <c r="T159" s="320">
        <f t="shared" si="31"/>
        <v>6.3202803969605953E-2</v>
      </c>
      <c r="U159" s="320">
        <f t="shared" si="31"/>
        <v>6.4529598226208087E-2</v>
      </c>
      <c r="V159" s="320">
        <f t="shared" si="31"/>
        <v>6.2055899293794313E-2</v>
      </c>
      <c r="W159" s="320">
        <f t="shared" si="31"/>
        <v>6.140205824550117E-2</v>
      </c>
      <c r="DA159" s="141"/>
    </row>
    <row r="160" spans="1:105" ht="12" customHeight="1" x14ac:dyDescent="0.25">
      <c r="A160" s="203" t="s">
        <v>1534</v>
      </c>
      <c r="B160" s="271">
        <f t="shared" ref="B160:W160" si="32">IF(B$89=0,0,B$89/B$48)</f>
        <v>0.10762288987995372</v>
      </c>
      <c r="C160" s="271">
        <f t="shared" si="32"/>
        <v>0.10239215916255111</v>
      </c>
      <c r="D160" s="271">
        <f t="shared" si="32"/>
        <v>0.10107353258208655</v>
      </c>
      <c r="E160" s="271">
        <f t="shared" si="32"/>
        <v>0.10293555120947584</v>
      </c>
      <c r="F160" s="271">
        <f t="shared" si="32"/>
        <v>0.10573383663179423</v>
      </c>
      <c r="G160" s="271">
        <f t="shared" si="32"/>
        <v>0.10395051926502862</v>
      </c>
      <c r="H160" s="271">
        <f t="shared" si="32"/>
        <v>0.10461887277546289</v>
      </c>
      <c r="I160" s="271">
        <f t="shared" si="32"/>
        <v>0.10590951615884339</v>
      </c>
      <c r="J160" s="271">
        <f t="shared" si="32"/>
        <v>0.11128927758969785</v>
      </c>
      <c r="K160" s="271">
        <f t="shared" si="32"/>
        <v>0.1111850252482661</v>
      </c>
      <c r="L160" s="271">
        <f t="shared" si="32"/>
        <v>0.11268836400574027</v>
      </c>
      <c r="M160" s="271">
        <f t="shared" si="32"/>
        <v>0.10449735419516312</v>
      </c>
      <c r="N160" s="271">
        <f t="shared" si="32"/>
        <v>0.10539968408371525</v>
      </c>
      <c r="O160" s="271">
        <f t="shared" si="32"/>
        <v>0.10611955870700698</v>
      </c>
      <c r="P160" s="271">
        <f t="shared" si="32"/>
        <v>0.10538594155612034</v>
      </c>
      <c r="Q160" s="271">
        <f t="shared" si="32"/>
        <v>0.10684090486159184</v>
      </c>
      <c r="R160" s="271">
        <f t="shared" si="32"/>
        <v>0.10619505841242549</v>
      </c>
      <c r="S160" s="271">
        <f t="shared" si="32"/>
        <v>0.11180658866990538</v>
      </c>
      <c r="T160" s="271">
        <f t="shared" si="32"/>
        <v>0.10858773127149386</v>
      </c>
      <c r="U160" s="271">
        <f t="shared" si="32"/>
        <v>0.10976776745329</v>
      </c>
      <c r="V160" s="271">
        <f t="shared" si="32"/>
        <v>0.10887930088972002</v>
      </c>
      <c r="W160" s="271">
        <f t="shared" si="32"/>
        <v>0.10778848028897293</v>
      </c>
      <c r="DA160" s="79"/>
    </row>
    <row r="161" spans="1:105" ht="12" customHeight="1" x14ac:dyDescent="0.25">
      <c r="A161" s="62" t="s">
        <v>1535</v>
      </c>
      <c r="B161" s="320">
        <f t="shared" ref="B161:W161" si="33">IF(B$90=0,0,B$90/B$48)</f>
        <v>5.1216501403331817E-2</v>
      </c>
      <c r="C161" s="320">
        <f t="shared" si="33"/>
        <v>5.2145311224038149E-2</v>
      </c>
      <c r="D161" s="320">
        <f t="shared" si="33"/>
        <v>5.2126432272228261E-2</v>
      </c>
      <c r="E161" s="320">
        <f t="shared" si="33"/>
        <v>5.1892622441907052E-2</v>
      </c>
      <c r="F161" s="320">
        <f t="shared" si="33"/>
        <v>5.0931103192694754E-2</v>
      </c>
      <c r="G161" s="320">
        <f t="shared" si="33"/>
        <v>5.0459957117517489E-2</v>
      </c>
      <c r="H161" s="320">
        <f t="shared" si="33"/>
        <v>5.032805452929507E-2</v>
      </c>
      <c r="I161" s="320">
        <f t="shared" si="33"/>
        <v>4.9761463681251138E-2</v>
      </c>
      <c r="J161" s="320">
        <f t="shared" si="33"/>
        <v>4.8822550174120953E-2</v>
      </c>
      <c r="K161" s="320">
        <f t="shared" si="33"/>
        <v>4.8492752111864205E-2</v>
      </c>
      <c r="L161" s="320">
        <f t="shared" si="33"/>
        <v>4.8372128920184755E-2</v>
      </c>
      <c r="M161" s="320">
        <f t="shared" si="33"/>
        <v>4.8798933139348799E-2</v>
      </c>
      <c r="N161" s="320">
        <f t="shared" si="33"/>
        <v>4.883002996274198E-2</v>
      </c>
      <c r="O161" s="320">
        <f t="shared" si="33"/>
        <v>4.9288067962561834E-2</v>
      </c>
      <c r="P161" s="320">
        <f t="shared" si="33"/>
        <v>4.9211483187157415E-2</v>
      </c>
      <c r="Q161" s="320">
        <f t="shared" si="33"/>
        <v>4.8701839162449148E-2</v>
      </c>
      <c r="R161" s="320">
        <f t="shared" si="33"/>
        <v>4.8878524590416778E-2</v>
      </c>
      <c r="S161" s="320">
        <f t="shared" si="33"/>
        <v>4.871667777348445E-2</v>
      </c>
      <c r="T161" s="320">
        <f t="shared" si="33"/>
        <v>4.9499750419294219E-2</v>
      </c>
      <c r="U161" s="320">
        <f t="shared" si="33"/>
        <v>4.9439373380395009E-2</v>
      </c>
      <c r="V161" s="320">
        <f t="shared" si="33"/>
        <v>5.0466237164988562E-2</v>
      </c>
      <c r="W161" s="320">
        <f t="shared" si="33"/>
        <v>5.038400748044735E-2</v>
      </c>
      <c r="DA161" s="141"/>
    </row>
    <row r="162" spans="1:105" ht="12" customHeight="1" x14ac:dyDescent="0.25">
      <c r="A162" s="63" t="s">
        <v>1542</v>
      </c>
      <c r="B162" s="328">
        <f t="shared" ref="B162:W162" si="34">IF(B$96=0,0,B$96/B$48)</f>
        <v>5.640638847662191E-2</v>
      </c>
      <c r="C162" s="328">
        <f t="shared" si="34"/>
        <v>5.0246847938512966E-2</v>
      </c>
      <c r="D162" s="328">
        <f t="shared" si="34"/>
        <v>4.8947100309858292E-2</v>
      </c>
      <c r="E162" s="328">
        <f t="shared" si="34"/>
        <v>5.1042928767568801E-2</v>
      </c>
      <c r="F162" s="328">
        <f t="shared" si="34"/>
        <v>5.4802733439099478E-2</v>
      </c>
      <c r="G162" s="328">
        <f t="shared" si="34"/>
        <v>5.3490562147511141E-2</v>
      </c>
      <c r="H162" s="328">
        <f t="shared" si="34"/>
        <v>5.429081824616782E-2</v>
      </c>
      <c r="I162" s="328">
        <f t="shared" si="34"/>
        <v>5.614805247759224E-2</v>
      </c>
      <c r="J162" s="328">
        <f t="shared" si="34"/>
        <v>6.2466727415576906E-2</v>
      </c>
      <c r="K162" s="328">
        <f t="shared" si="34"/>
        <v>6.269227313640191E-2</v>
      </c>
      <c r="L162" s="328">
        <f t="shared" si="34"/>
        <v>6.431623508555552E-2</v>
      </c>
      <c r="M162" s="328">
        <f t="shared" si="34"/>
        <v>5.569842105581433E-2</v>
      </c>
      <c r="N162" s="328">
        <f t="shared" si="34"/>
        <v>5.656965412097327E-2</v>
      </c>
      <c r="O162" s="328">
        <f t="shared" si="34"/>
        <v>5.683149074444515E-2</v>
      </c>
      <c r="P162" s="328">
        <f t="shared" si="34"/>
        <v>5.6174458368962933E-2</v>
      </c>
      <c r="Q162" s="328">
        <f t="shared" si="34"/>
        <v>5.8139065699142699E-2</v>
      </c>
      <c r="R162" s="328">
        <f t="shared" si="34"/>
        <v>5.7316533822008714E-2</v>
      </c>
      <c r="S162" s="328">
        <f t="shared" si="34"/>
        <v>6.3089910896420923E-2</v>
      </c>
      <c r="T162" s="328">
        <f t="shared" si="34"/>
        <v>5.9087980852199636E-2</v>
      </c>
      <c r="U162" s="328">
        <f t="shared" si="34"/>
        <v>6.0328394072895003E-2</v>
      </c>
      <c r="V162" s="328">
        <f t="shared" si="34"/>
        <v>5.8413063724731457E-2</v>
      </c>
      <c r="W162" s="328">
        <f t="shared" si="34"/>
        <v>5.7404472808525606E-2</v>
      </c>
      <c r="DA162" s="149"/>
    </row>
    <row r="163" spans="1:105" ht="12" hidden="1" customHeight="1" x14ac:dyDescent="0.25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DA163" s="94"/>
    </row>
    <row r="164" spans="1:105" ht="12" customHeight="1" x14ac:dyDescent="0.25">
      <c r="A164" s="201"/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DA164" s="173"/>
    </row>
    <row r="165" spans="1:105" ht="12" customHeight="1" x14ac:dyDescent="0.25">
      <c r="A165" s="35" t="s">
        <v>51</v>
      </c>
      <c r="B165" s="234">
        <f t="shared" ref="B165:W165" si="35">SUM(B166:B170,B172:B174,B176:B178)</f>
        <v>1</v>
      </c>
      <c r="C165" s="234">
        <f t="shared" si="35"/>
        <v>1</v>
      </c>
      <c r="D165" s="234">
        <f t="shared" si="35"/>
        <v>0.99999999999999967</v>
      </c>
      <c r="E165" s="234">
        <f t="shared" si="35"/>
        <v>1.0000000000000002</v>
      </c>
      <c r="F165" s="234">
        <f t="shared" si="35"/>
        <v>0.99999999999999978</v>
      </c>
      <c r="G165" s="234">
        <f t="shared" si="35"/>
        <v>0.99999999999999978</v>
      </c>
      <c r="H165" s="234">
        <f t="shared" si="35"/>
        <v>1</v>
      </c>
      <c r="I165" s="234">
        <f t="shared" si="35"/>
        <v>1</v>
      </c>
      <c r="J165" s="234">
        <f t="shared" si="35"/>
        <v>0.99999999999999978</v>
      </c>
      <c r="K165" s="234">
        <f t="shared" si="35"/>
        <v>0.99999999999999989</v>
      </c>
      <c r="L165" s="234">
        <f t="shared" si="35"/>
        <v>1.0000000000000002</v>
      </c>
      <c r="M165" s="234">
        <f t="shared" si="35"/>
        <v>0.99999999999999989</v>
      </c>
      <c r="N165" s="234">
        <f t="shared" si="35"/>
        <v>0.99999999999999989</v>
      </c>
      <c r="O165" s="234">
        <f t="shared" si="35"/>
        <v>1</v>
      </c>
      <c r="P165" s="234">
        <f t="shared" si="35"/>
        <v>1.0000000000000002</v>
      </c>
      <c r="Q165" s="234">
        <f t="shared" si="35"/>
        <v>1.0000000000000004</v>
      </c>
      <c r="R165" s="234">
        <f t="shared" si="35"/>
        <v>1.0000000000000004</v>
      </c>
      <c r="S165" s="234">
        <f t="shared" si="35"/>
        <v>1.0000000000000002</v>
      </c>
      <c r="T165" s="234">
        <f t="shared" si="35"/>
        <v>1.0000000000000004</v>
      </c>
      <c r="U165" s="234">
        <f t="shared" si="35"/>
        <v>1.0000000000000002</v>
      </c>
      <c r="V165" s="234">
        <f t="shared" si="35"/>
        <v>0.99999999999999989</v>
      </c>
      <c r="W165" s="234">
        <f t="shared" si="35"/>
        <v>1.0000000000000002</v>
      </c>
      <c r="DA165" s="95"/>
    </row>
    <row r="166" spans="1:105" ht="12" customHeight="1" x14ac:dyDescent="0.25">
      <c r="A166" s="55" t="s">
        <v>92</v>
      </c>
      <c r="B166" s="268">
        <f t="shared" ref="B166:W166" si="36">IF(B$100=0,0,B$100/B$99)</f>
        <v>8.1571103072074335E-3</v>
      </c>
      <c r="C166" s="268">
        <f t="shared" si="36"/>
        <v>8.2072388221849889E-3</v>
      </c>
      <c r="D166" s="268">
        <f t="shared" si="36"/>
        <v>8.2247494149594556E-3</v>
      </c>
      <c r="E166" s="268">
        <f t="shared" si="36"/>
        <v>8.1907631578104264E-3</v>
      </c>
      <c r="F166" s="268">
        <f t="shared" si="36"/>
        <v>8.1526348605284304E-3</v>
      </c>
      <c r="G166" s="268">
        <f t="shared" si="36"/>
        <v>8.1813143586008004E-3</v>
      </c>
      <c r="H166" s="268">
        <f t="shared" si="36"/>
        <v>8.1825554885529995E-3</v>
      </c>
      <c r="I166" s="268">
        <f t="shared" si="36"/>
        <v>8.2060740762712053E-3</v>
      </c>
      <c r="J166" s="268">
        <f t="shared" si="36"/>
        <v>8.1128339290768015E-3</v>
      </c>
      <c r="K166" s="268">
        <f t="shared" si="36"/>
        <v>8.1446390352871208E-3</v>
      </c>
      <c r="L166" s="268">
        <f t="shared" si="36"/>
        <v>8.1022588466913847E-3</v>
      </c>
      <c r="M166" s="268">
        <f t="shared" si="36"/>
        <v>8.1596424467492035E-3</v>
      </c>
      <c r="N166" s="268">
        <f t="shared" si="36"/>
        <v>8.1976230555041562E-3</v>
      </c>
      <c r="O166" s="268">
        <f t="shared" si="36"/>
        <v>8.0612477125652938E-3</v>
      </c>
      <c r="P166" s="268">
        <f t="shared" si="36"/>
        <v>8.0825601716187946E-3</v>
      </c>
      <c r="Q166" s="268">
        <f t="shared" si="36"/>
        <v>7.9256145858276651E-3</v>
      </c>
      <c r="R166" s="268">
        <f t="shared" si="36"/>
        <v>7.9560085886908258E-3</v>
      </c>
      <c r="S166" s="268">
        <f t="shared" si="36"/>
        <v>7.6638347078742007E-3</v>
      </c>
      <c r="T166" s="268">
        <f t="shared" si="36"/>
        <v>7.6452344824527617E-3</v>
      </c>
      <c r="U166" s="268">
        <f t="shared" si="36"/>
        <v>7.5145177427293651E-3</v>
      </c>
      <c r="V166" s="268">
        <f t="shared" si="36"/>
        <v>7.5551502442069646E-3</v>
      </c>
      <c r="W166" s="268">
        <f t="shared" si="36"/>
        <v>7.4447338796053697E-3</v>
      </c>
      <c r="DA166" s="76"/>
    </row>
    <row r="167" spans="1:105" ht="12" customHeight="1" x14ac:dyDescent="0.25">
      <c r="A167" s="202" t="s">
        <v>93</v>
      </c>
      <c r="B167" s="269">
        <f t="shared" ref="B167:W167" si="37">IF(B$101=0,0,B$101/B$99)</f>
        <v>2.3738632100965369E-3</v>
      </c>
      <c r="C167" s="269">
        <f t="shared" si="37"/>
        <v>2.3884514935695275E-3</v>
      </c>
      <c r="D167" s="269">
        <f t="shared" si="37"/>
        <v>2.3935473854244604E-3</v>
      </c>
      <c r="E167" s="269">
        <f t="shared" si="37"/>
        <v>2.3836567841629235E-3</v>
      </c>
      <c r="F167" s="269">
        <f t="shared" si="37"/>
        <v>2.3725607760457629E-3</v>
      </c>
      <c r="G167" s="269">
        <f t="shared" si="37"/>
        <v>2.3809070166621094E-3</v>
      </c>
      <c r="H167" s="269">
        <f t="shared" si="37"/>
        <v>2.381268207405095E-3</v>
      </c>
      <c r="I167" s="269">
        <f t="shared" si="37"/>
        <v>2.3881125319311887E-3</v>
      </c>
      <c r="J167" s="269">
        <f t="shared" si="37"/>
        <v>2.3609780018350088E-3</v>
      </c>
      <c r="K167" s="269">
        <f t="shared" si="37"/>
        <v>2.3702338496392455E-3</v>
      </c>
      <c r="L167" s="269">
        <f t="shared" si="37"/>
        <v>2.3579004660321274E-3</v>
      </c>
      <c r="M167" s="269">
        <f t="shared" si="37"/>
        <v>2.3906742514325451E-3</v>
      </c>
      <c r="N167" s="269">
        <f t="shared" si="37"/>
        <v>2.3856531355847979E-3</v>
      </c>
      <c r="O167" s="269">
        <f t="shared" si="37"/>
        <v>2.3563736613597943E-3</v>
      </c>
      <c r="P167" s="269">
        <f t="shared" si="37"/>
        <v>2.3521678035718506E-3</v>
      </c>
      <c r="Q167" s="269">
        <f t="shared" si="37"/>
        <v>2.3504855599603366E-3</v>
      </c>
      <c r="R167" s="269">
        <f t="shared" si="37"/>
        <v>2.3566226760525872E-3</v>
      </c>
      <c r="S167" s="269">
        <f t="shared" si="37"/>
        <v>2.3076476121931967E-3</v>
      </c>
      <c r="T167" s="269">
        <f t="shared" si="37"/>
        <v>2.3352735853367809E-3</v>
      </c>
      <c r="U167" s="269">
        <f t="shared" si="37"/>
        <v>2.3243460972100778E-3</v>
      </c>
      <c r="V167" s="269">
        <f t="shared" si="37"/>
        <v>2.3396338972262423E-3</v>
      </c>
      <c r="W167" s="269">
        <f t="shared" si="37"/>
        <v>2.3305806320735294E-3</v>
      </c>
      <c r="DA167" s="77"/>
    </row>
    <row r="168" spans="1:105" ht="12" customHeight="1" x14ac:dyDescent="0.25">
      <c r="A168" s="202" t="s">
        <v>94</v>
      </c>
      <c r="B168" s="269">
        <f t="shared" ref="B168:W168" si="38">IF(B$102=0,0,B$102/B$99)</f>
        <v>2.7219292525970641E-2</v>
      </c>
      <c r="C168" s="269">
        <f t="shared" si="38"/>
        <v>2.4975198124566264E-2</v>
      </c>
      <c r="D168" s="269">
        <f t="shared" si="38"/>
        <v>2.4549543766518363E-2</v>
      </c>
      <c r="E168" s="269">
        <f t="shared" si="38"/>
        <v>2.5314969391898257E-2</v>
      </c>
      <c r="F168" s="269">
        <f t="shared" si="38"/>
        <v>2.6821497476697286E-2</v>
      </c>
      <c r="G168" s="269">
        <f t="shared" si="38"/>
        <v>2.6564081931165155E-2</v>
      </c>
      <c r="H168" s="269">
        <f t="shared" si="38"/>
        <v>2.685942737184539E-2</v>
      </c>
      <c r="I168" s="269">
        <f t="shared" si="38"/>
        <v>2.762228936703838E-2</v>
      </c>
      <c r="J168" s="269">
        <f t="shared" si="38"/>
        <v>2.9816137641434894E-2</v>
      </c>
      <c r="K168" s="269">
        <f t="shared" si="38"/>
        <v>2.9992894251958759E-2</v>
      </c>
      <c r="L168" s="269">
        <f t="shared" si="38"/>
        <v>3.0494853974467061E-2</v>
      </c>
      <c r="M168" s="269">
        <f t="shared" si="38"/>
        <v>2.7582231408241602E-2</v>
      </c>
      <c r="N168" s="269">
        <f t="shared" si="38"/>
        <v>2.8002657356242945E-2</v>
      </c>
      <c r="O168" s="269">
        <f t="shared" si="38"/>
        <v>2.777092231634621E-2</v>
      </c>
      <c r="P168" s="269">
        <f t="shared" si="38"/>
        <v>2.768693717210095E-2</v>
      </c>
      <c r="Q168" s="269">
        <f t="shared" si="38"/>
        <v>2.7864116033749903E-2</v>
      </c>
      <c r="R168" s="269">
        <f t="shared" si="38"/>
        <v>2.760260368600928E-2</v>
      </c>
      <c r="S168" s="269">
        <f t="shared" si="38"/>
        <v>2.8507099217026686E-2</v>
      </c>
      <c r="T168" s="269">
        <f t="shared" si="38"/>
        <v>2.6950902305926651E-2</v>
      </c>
      <c r="U168" s="269">
        <f t="shared" si="38"/>
        <v>2.6882877721718552E-2</v>
      </c>
      <c r="V168" s="269">
        <f t="shared" si="38"/>
        <v>2.6156621386612264E-2</v>
      </c>
      <c r="W168" s="269">
        <f t="shared" si="38"/>
        <v>2.5448049554862004E-2</v>
      </c>
      <c r="DA168" s="77"/>
    </row>
    <row r="169" spans="1:105" ht="12" customHeight="1" x14ac:dyDescent="0.25">
      <c r="A169" s="202" t="s">
        <v>95</v>
      </c>
      <c r="B169" s="269">
        <f t="shared" ref="B169:W169" si="39">IF(B$103=0,0,B$103/B$99)</f>
        <v>7.2535176767540444E-3</v>
      </c>
      <c r="C169" s="269">
        <f t="shared" si="39"/>
        <v>7.2980932747054245E-3</v>
      </c>
      <c r="D169" s="269">
        <f t="shared" si="39"/>
        <v>7.313664155744976E-3</v>
      </c>
      <c r="E169" s="269">
        <f t="shared" si="39"/>
        <v>7.2834426793013671E-3</v>
      </c>
      <c r="F169" s="269">
        <f t="shared" si="39"/>
        <v>7.2495379915009468E-3</v>
      </c>
      <c r="G169" s="269">
        <f t="shared" si="39"/>
        <v>7.2750405577767206E-3</v>
      </c>
      <c r="H169" s="269">
        <f t="shared" si="39"/>
        <v>7.2761442032722966E-3</v>
      </c>
      <c r="I169" s="269">
        <f t="shared" si="39"/>
        <v>7.2970575519118886E-3</v>
      </c>
      <c r="J169" s="269">
        <f t="shared" si="39"/>
        <v>7.214145953271355E-3</v>
      </c>
      <c r="K169" s="269">
        <f t="shared" si="39"/>
        <v>7.2424278927596232E-3</v>
      </c>
      <c r="L169" s="269">
        <f t="shared" si="39"/>
        <v>7.2047423110344726E-3</v>
      </c>
      <c r="M169" s="269">
        <f t="shared" si="39"/>
        <v>7.3048850786231762E-3</v>
      </c>
      <c r="N169" s="269">
        <f t="shared" si="39"/>
        <v>7.2895426813006352E-3</v>
      </c>
      <c r="O169" s="269">
        <f t="shared" si="39"/>
        <v>7.200077044462831E-3</v>
      </c>
      <c r="P169" s="269">
        <f t="shared" si="39"/>
        <v>7.1872257294919419E-3</v>
      </c>
      <c r="Q169" s="269">
        <f t="shared" si="39"/>
        <v>7.1931265035163131E-3</v>
      </c>
      <c r="R169" s="269">
        <f t="shared" si="39"/>
        <v>7.2008379275955514E-3</v>
      </c>
      <c r="S169" s="269">
        <f t="shared" si="39"/>
        <v>7.0662081261430535E-3</v>
      </c>
      <c r="T169" s="269">
        <f t="shared" si="39"/>
        <v>7.1621570471952119E-3</v>
      </c>
      <c r="U169" s="269">
        <f t="shared" si="39"/>
        <v>7.1400831227680928E-3</v>
      </c>
      <c r="V169" s="269">
        <f t="shared" si="39"/>
        <v>7.1489274354495647E-3</v>
      </c>
      <c r="W169" s="269">
        <f t="shared" si="39"/>
        <v>7.135503870686369E-3</v>
      </c>
      <c r="DA169" s="77"/>
    </row>
    <row r="170" spans="1:105" ht="12" customHeight="1" x14ac:dyDescent="0.25">
      <c r="A170" s="56" t="s">
        <v>96</v>
      </c>
      <c r="B170" s="270">
        <f t="shared" ref="B170:W170" si="40">IF(B$104=0,0,B$104/B$99)</f>
        <v>1.2050658516718131E-2</v>
      </c>
      <c r="C170" s="270">
        <f t="shared" si="40"/>
        <v>1.1754338228511154E-2</v>
      </c>
      <c r="D170" s="270">
        <f t="shared" si="40"/>
        <v>1.1756029572450838E-2</v>
      </c>
      <c r="E170" s="270">
        <f t="shared" si="40"/>
        <v>1.182263060195086E-2</v>
      </c>
      <c r="F170" s="270">
        <f t="shared" si="40"/>
        <v>1.2067943676201972E-2</v>
      </c>
      <c r="G170" s="270">
        <f t="shared" si="40"/>
        <v>1.2125075463391767E-2</v>
      </c>
      <c r="H170" s="270">
        <f t="shared" si="40"/>
        <v>1.2188375206617306E-2</v>
      </c>
      <c r="I170" s="270">
        <f t="shared" si="40"/>
        <v>1.2429888525401575E-2</v>
      </c>
      <c r="J170" s="270">
        <f t="shared" si="40"/>
        <v>1.2810531413040966E-2</v>
      </c>
      <c r="K170" s="270">
        <f t="shared" si="40"/>
        <v>1.2981906820927286E-2</v>
      </c>
      <c r="L170" s="270">
        <f t="shared" si="40"/>
        <v>1.2997666044013197E-2</v>
      </c>
      <c r="M170" s="270">
        <f t="shared" si="40"/>
        <v>1.2546832895793149E-2</v>
      </c>
      <c r="N170" s="270">
        <f t="shared" si="40"/>
        <v>1.2551275334596679E-2</v>
      </c>
      <c r="O170" s="270">
        <f t="shared" si="40"/>
        <v>1.2274345859208025E-2</v>
      </c>
      <c r="P170" s="270">
        <f t="shared" si="40"/>
        <v>1.2215763196570801E-2</v>
      </c>
      <c r="Q170" s="270">
        <f t="shared" si="40"/>
        <v>1.2453938675941658E-2</v>
      </c>
      <c r="R170" s="270">
        <f t="shared" si="40"/>
        <v>1.2394856618353539E-2</v>
      </c>
      <c r="S170" s="270">
        <f t="shared" si="40"/>
        <v>1.26076547559183E-2</v>
      </c>
      <c r="T170" s="270">
        <f t="shared" si="40"/>
        <v>1.2187225030482285E-2</v>
      </c>
      <c r="U170" s="270">
        <f t="shared" si="40"/>
        <v>1.2243155032560569E-2</v>
      </c>
      <c r="V170" s="270">
        <f t="shared" si="40"/>
        <v>1.1965135062680521E-2</v>
      </c>
      <c r="W170" s="270">
        <f t="shared" si="40"/>
        <v>1.1965385417408282E-2</v>
      </c>
      <c r="DA170" s="78"/>
    </row>
    <row r="171" spans="1:105" ht="12" customHeight="1" x14ac:dyDescent="0.25">
      <c r="A171" s="203" t="s">
        <v>1555</v>
      </c>
      <c r="B171" s="271">
        <f t="shared" ref="B171:W171" si="41">IF(B$110=0,0,B$110/B$99)</f>
        <v>0.68209438619913032</v>
      </c>
      <c r="C171" s="271">
        <f t="shared" si="41"/>
        <v>0.69968607410509553</v>
      </c>
      <c r="D171" s="271">
        <f t="shared" si="41"/>
        <v>0.70295344204527122</v>
      </c>
      <c r="E171" s="271">
        <f t="shared" si="41"/>
        <v>0.69701883879566873</v>
      </c>
      <c r="F171" s="271">
        <f t="shared" si="41"/>
        <v>0.68517528167976949</v>
      </c>
      <c r="G171" s="271">
        <f t="shared" si="41"/>
        <v>0.68706324362911508</v>
      </c>
      <c r="H171" s="271">
        <f t="shared" si="41"/>
        <v>0.68470988517142239</v>
      </c>
      <c r="I171" s="271">
        <f t="shared" si="41"/>
        <v>0.67851866133233241</v>
      </c>
      <c r="J171" s="271">
        <f t="shared" si="41"/>
        <v>0.66132590765375621</v>
      </c>
      <c r="K171" s="271">
        <f t="shared" si="41"/>
        <v>0.6597321932619381</v>
      </c>
      <c r="L171" s="271">
        <f t="shared" si="41"/>
        <v>0.65590637674966512</v>
      </c>
      <c r="M171" s="271">
        <f t="shared" si="41"/>
        <v>0.67709122154221502</v>
      </c>
      <c r="N171" s="271">
        <f t="shared" si="41"/>
        <v>0.67495672850924759</v>
      </c>
      <c r="O171" s="271">
        <f t="shared" si="41"/>
        <v>0.67608138617966473</v>
      </c>
      <c r="P171" s="271">
        <f t="shared" si="41"/>
        <v>0.67741038099177409</v>
      </c>
      <c r="Q171" s="271">
        <f t="shared" si="41"/>
        <v>0.6717298055841725</v>
      </c>
      <c r="R171" s="271">
        <f t="shared" si="41"/>
        <v>0.67412669685888205</v>
      </c>
      <c r="S171" s="271">
        <f t="shared" si="41"/>
        <v>0.66267862383090959</v>
      </c>
      <c r="T171" s="271">
        <f t="shared" si="41"/>
        <v>0.67281137571212146</v>
      </c>
      <c r="U171" s="271">
        <f t="shared" si="41"/>
        <v>0.67021092826526907</v>
      </c>
      <c r="V171" s="271">
        <f t="shared" si="41"/>
        <v>0.6774040165644043</v>
      </c>
      <c r="W171" s="271">
        <f t="shared" si="41"/>
        <v>0.68038147782663416</v>
      </c>
      <c r="DA171" s="79"/>
    </row>
    <row r="172" spans="1:105" ht="12" customHeight="1" x14ac:dyDescent="0.25">
      <c r="A172" s="62" t="s">
        <v>1556</v>
      </c>
      <c r="B172" s="320">
        <f t="shared" ref="B172:W172" si="42">IF(B$111=0,0,B$111/B$99)</f>
        <v>0.56288272826877006</v>
      </c>
      <c r="C172" s="320">
        <f t="shared" si="42"/>
        <v>0.59030282056432049</v>
      </c>
      <c r="D172" s="320">
        <f t="shared" si="42"/>
        <v>0.59543441630100324</v>
      </c>
      <c r="E172" s="320">
        <f t="shared" si="42"/>
        <v>0.58614749749298367</v>
      </c>
      <c r="F172" s="320">
        <f t="shared" si="42"/>
        <v>0.5677058368247534</v>
      </c>
      <c r="G172" s="320">
        <f t="shared" si="42"/>
        <v>0.57072119523124998</v>
      </c>
      <c r="H172" s="320">
        <f t="shared" si="42"/>
        <v>0.5670743196987813</v>
      </c>
      <c r="I172" s="320">
        <f t="shared" si="42"/>
        <v>0.55754200816858956</v>
      </c>
      <c r="J172" s="320">
        <f t="shared" si="42"/>
        <v>0.53074091181215222</v>
      </c>
      <c r="K172" s="320">
        <f t="shared" si="42"/>
        <v>0.52837306089306779</v>
      </c>
      <c r="L172" s="320">
        <f t="shared" si="42"/>
        <v>0.52234882387896209</v>
      </c>
      <c r="M172" s="320">
        <f t="shared" si="42"/>
        <v>0.55522485208790628</v>
      </c>
      <c r="N172" s="320">
        <f t="shared" si="42"/>
        <v>0.55198477985868111</v>
      </c>
      <c r="O172" s="320">
        <f t="shared" si="42"/>
        <v>0.55337915290142492</v>
      </c>
      <c r="P172" s="320">
        <f t="shared" si="42"/>
        <v>0.55547738587401796</v>
      </c>
      <c r="Q172" s="320">
        <f t="shared" si="42"/>
        <v>0.54631513586547553</v>
      </c>
      <c r="R172" s="320">
        <f t="shared" si="42"/>
        <v>0.55008351907672326</v>
      </c>
      <c r="S172" s="320">
        <f t="shared" si="42"/>
        <v>0.53119666007696065</v>
      </c>
      <c r="T172" s="320">
        <f t="shared" si="42"/>
        <v>0.54720101701098245</v>
      </c>
      <c r="U172" s="320">
        <f t="shared" si="42"/>
        <v>0.54283221914643875</v>
      </c>
      <c r="V172" s="320">
        <f t="shared" si="42"/>
        <v>0.55407621543346064</v>
      </c>
      <c r="W172" s="320">
        <f t="shared" si="42"/>
        <v>0.55810305131531357</v>
      </c>
      <c r="DA172" s="141"/>
    </row>
    <row r="173" spans="1:105" ht="12" customHeight="1" x14ac:dyDescent="0.25">
      <c r="A173" s="62" t="s">
        <v>1563</v>
      </c>
      <c r="B173" s="320">
        <f t="shared" ref="B173:W173" si="43">IF(B$117=0,0,B$117/B$99)</f>
        <v>0.1192116579303603</v>
      </c>
      <c r="C173" s="320">
        <f t="shared" si="43"/>
        <v>0.10938325354077509</v>
      </c>
      <c r="D173" s="320">
        <f t="shared" si="43"/>
        <v>0.10751902574426792</v>
      </c>
      <c r="E173" s="320">
        <f t="shared" si="43"/>
        <v>0.11087134130268511</v>
      </c>
      <c r="F173" s="320">
        <f t="shared" si="43"/>
        <v>0.11746944485501608</v>
      </c>
      <c r="G173" s="320">
        <f t="shared" si="43"/>
        <v>0.11634204839786511</v>
      </c>
      <c r="H173" s="320">
        <f t="shared" si="43"/>
        <v>0.11763556547264103</v>
      </c>
      <c r="I173" s="320">
        <f t="shared" si="43"/>
        <v>0.12097665316374284</v>
      </c>
      <c r="J173" s="320">
        <f t="shared" si="43"/>
        <v>0.13058499584160391</v>
      </c>
      <c r="K173" s="320">
        <f t="shared" si="43"/>
        <v>0.13135913236887023</v>
      </c>
      <c r="L173" s="320">
        <f t="shared" si="43"/>
        <v>0.13355755287070303</v>
      </c>
      <c r="M173" s="320">
        <f t="shared" si="43"/>
        <v>0.12186636945430876</v>
      </c>
      <c r="N173" s="320">
        <f t="shared" si="43"/>
        <v>0.12297194865056653</v>
      </c>
      <c r="O173" s="320">
        <f t="shared" si="43"/>
        <v>0.12270223327823983</v>
      </c>
      <c r="P173" s="320">
        <f t="shared" si="43"/>
        <v>0.1219329951177562</v>
      </c>
      <c r="Q173" s="320">
        <f t="shared" si="43"/>
        <v>0.125414669718697</v>
      </c>
      <c r="R173" s="320">
        <f t="shared" si="43"/>
        <v>0.12404317778215869</v>
      </c>
      <c r="S173" s="320">
        <f t="shared" si="43"/>
        <v>0.13148196375394891</v>
      </c>
      <c r="T173" s="320">
        <f t="shared" si="43"/>
        <v>0.12561035870113912</v>
      </c>
      <c r="U173" s="320">
        <f t="shared" si="43"/>
        <v>0.12737870911883029</v>
      </c>
      <c r="V173" s="320">
        <f t="shared" si="43"/>
        <v>0.12332780113094362</v>
      </c>
      <c r="W173" s="320">
        <f t="shared" si="43"/>
        <v>0.12227842651132054</v>
      </c>
      <c r="DA173" s="141"/>
    </row>
    <row r="174" spans="1:105" ht="12" customHeight="1" x14ac:dyDescent="0.25">
      <c r="A174" s="203" t="s">
        <v>1565</v>
      </c>
      <c r="B174" s="271">
        <f t="shared" ref="B174:W174" si="44">IF(B$118=0,0,B$118/B$99)</f>
        <v>9.5561733179089989E-2</v>
      </c>
      <c r="C174" s="271">
        <f t="shared" si="44"/>
        <v>8.768314668713463E-2</v>
      </c>
      <c r="D174" s="271">
        <f t="shared" si="44"/>
        <v>8.6188755598480091E-2</v>
      </c>
      <c r="E174" s="271">
        <f t="shared" si="44"/>
        <v>8.887601866056008E-2</v>
      </c>
      <c r="F174" s="271">
        <f t="shared" si="44"/>
        <v>9.4165150798326255E-2</v>
      </c>
      <c r="G174" s="271">
        <f t="shared" si="44"/>
        <v>9.3261414022110592E-2</v>
      </c>
      <c r="H174" s="271">
        <f t="shared" si="44"/>
        <v>9.4298315410014683E-2</v>
      </c>
      <c r="I174" s="271">
        <f t="shared" si="44"/>
        <v>9.697657805653806E-2</v>
      </c>
      <c r="J174" s="271">
        <f t="shared" si="44"/>
        <v>0.10467876000095326</v>
      </c>
      <c r="K174" s="271">
        <f t="shared" si="44"/>
        <v>0.105299318674049</v>
      </c>
      <c r="L174" s="271">
        <f t="shared" si="44"/>
        <v>0.10706160331180074</v>
      </c>
      <c r="M174" s="271">
        <f t="shared" si="44"/>
        <v>9.7689787085254248E-2</v>
      </c>
      <c r="N174" s="271">
        <f t="shared" si="44"/>
        <v>9.8576034839839219E-2</v>
      </c>
      <c r="O174" s="271">
        <f t="shared" si="44"/>
        <v>9.8359827223134147E-2</v>
      </c>
      <c r="P174" s="271">
        <f t="shared" si="44"/>
        <v>9.7743195149396361E-2</v>
      </c>
      <c r="Q174" s="271">
        <f t="shared" si="44"/>
        <v>0.10053415423014234</v>
      </c>
      <c r="R174" s="271">
        <f t="shared" si="44"/>
        <v>9.9434747101912427E-2</v>
      </c>
      <c r="S174" s="271">
        <f t="shared" si="44"/>
        <v>0.10496567973896084</v>
      </c>
      <c r="T174" s="271">
        <f t="shared" si="44"/>
        <v>0.10069102125683152</v>
      </c>
      <c r="U174" s="271">
        <f t="shared" si="44"/>
        <v>0.10210855569697201</v>
      </c>
      <c r="V174" s="271">
        <f t="shared" si="44"/>
        <v>9.8861291167712625E-2</v>
      </c>
      <c r="W174" s="271">
        <f t="shared" si="44"/>
        <v>9.7700846794852483E-2</v>
      </c>
      <c r="DA174" s="79"/>
    </row>
    <row r="175" spans="1:105" ht="12" customHeight="1" x14ac:dyDescent="0.25">
      <c r="A175" s="203" t="s">
        <v>1567</v>
      </c>
      <c r="B175" s="271">
        <f t="shared" ref="B175:W175" si="45">IF(B$119=0,0,B$119/B$99)</f>
        <v>7.7650344623354378E-2</v>
      </c>
      <c r="C175" s="271">
        <f t="shared" si="45"/>
        <v>7.7593770037484078E-2</v>
      </c>
      <c r="D175" s="271">
        <f t="shared" si="45"/>
        <v>7.7577075961005715E-2</v>
      </c>
      <c r="E175" s="271">
        <f t="shared" si="45"/>
        <v>7.7602014951911588E-2</v>
      </c>
      <c r="F175" s="271">
        <f t="shared" si="45"/>
        <v>7.7637096325028604E-2</v>
      </c>
      <c r="G175" s="271">
        <f t="shared" si="45"/>
        <v>7.7619438195771578E-2</v>
      </c>
      <c r="H175" s="271">
        <f t="shared" si="45"/>
        <v>7.7623608056300863E-2</v>
      </c>
      <c r="I175" s="271">
        <f t="shared" si="45"/>
        <v>7.7624699024673088E-2</v>
      </c>
      <c r="J175" s="271">
        <f t="shared" si="45"/>
        <v>7.7680440892936589E-2</v>
      </c>
      <c r="K175" s="271">
        <f t="shared" si="45"/>
        <v>7.7667011053394089E-2</v>
      </c>
      <c r="L175" s="271">
        <f t="shared" si="45"/>
        <v>7.7689042438550612E-2</v>
      </c>
      <c r="M175" s="271">
        <f t="shared" si="45"/>
        <v>7.7644006024615728E-2</v>
      </c>
      <c r="N175" s="271">
        <f t="shared" si="45"/>
        <v>7.763699330721574E-2</v>
      </c>
      <c r="O175" s="271">
        <f t="shared" si="45"/>
        <v>7.7690610934521273E-2</v>
      </c>
      <c r="P175" s="271">
        <f t="shared" si="45"/>
        <v>7.7682070302310766E-2</v>
      </c>
      <c r="Q175" s="271">
        <f t="shared" si="45"/>
        <v>7.7749487468618761E-2</v>
      </c>
      <c r="R175" s="271">
        <f t="shared" si="45"/>
        <v>7.7736614884083566E-2</v>
      </c>
      <c r="S175" s="271">
        <f t="shared" si="45"/>
        <v>7.7939855122166377E-2</v>
      </c>
      <c r="T175" s="271">
        <f t="shared" si="45"/>
        <v>7.7873677409926664E-2</v>
      </c>
      <c r="U175" s="271">
        <f t="shared" si="45"/>
        <v>7.7932390796968079E-2</v>
      </c>
      <c r="V175" s="271">
        <f t="shared" si="45"/>
        <v>7.7904125589608589E-2</v>
      </c>
      <c r="W175" s="271">
        <f t="shared" si="45"/>
        <v>7.7992559963299402E-2</v>
      </c>
      <c r="DA175" s="79"/>
    </row>
    <row r="176" spans="1:105" ht="12" customHeight="1" x14ac:dyDescent="0.25">
      <c r="A176" s="62" t="s">
        <v>1568</v>
      </c>
      <c r="B176" s="320">
        <f t="shared" ref="B176:W176" si="46">IF(B$120=0,0,B$120/B$99)</f>
        <v>4.8378861531488973E-2</v>
      </c>
      <c r="C176" s="320">
        <f t="shared" si="46"/>
        <v>5.0735574185343336E-2</v>
      </c>
      <c r="D176" s="320">
        <f t="shared" si="46"/>
        <v>5.1176626552226441E-2</v>
      </c>
      <c r="E176" s="320">
        <f t="shared" si="46"/>
        <v>5.0378430877526616E-2</v>
      </c>
      <c r="F176" s="320">
        <f t="shared" si="46"/>
        <v>4.8793399923347129E-2</v>
      </c>
      <c r="G176" s="320">
        <f t="shared" si="46"/>
        <v>4.9052565109076629E-2</v>
      </c>
      <c r="H176" s="320">
        <f t="shared" si="46"/>
        <v>4.873912204616631E-2</v>
      </c>
      <c r="I176" s="320">
        <f t="shared" si="46"/>
        <v>4.7919835263264786E-2</v>
      </c>
      <c r="J176" s="320">
        <f t="shared" si="46"/>
        <v>4.5616324310800316E-2</v>
      </c>
      <c r="K176" s="320">
        <f t="shared" si="46"/>
        <v>4.5412811347995588E-2</v>
      </c>
      <c r="L176" s="320">
        <f t="shared" si="46"/>
        <v>4.4895037904787098E-2</v>
      </c>
      <c r="M176" s="320">
        <f t="shared" si="46"/>
        <v>4.772067943995676E-2</v>
      </c>
      <c r="N176" s="320">
        <f t="shared" si="46"/>
        <v>4.7442200464039658E-2</v>
      </c>
      <c r="O176" s="320">
        <f t="shared" si="46"/>
        <v>4.7562044575379908E-2</v>
      </c>
      <c r="P176" s="320">
        <f t="shared" si="46"/>
        <v>4.7742384311072431E-2</v>
      </c>
      <c r="Q176" s="320">
        <f t="shared" si="46"/>
        <v>4.6954903718368038E-2</v>
      </c>
      <c r="R176" s="320">
        <f t="shared" si="46"/>
        <v>4.7278790170054451E-2</v>
      </c>
      <c r="S176" s="320">
        <f t="shared" si="46"/>
        <v>4.5655495138201989E-2</v>
      </c>
      <c r="T176" s="320">
        <f t="shared" si="46"/>
        <v>4.7031043772271741E-2</v>
      </c>
      <c r="U176" s="320">
        <f t="shared" si="46"/>
        <v>4.6655552650705659E-2</v>
      </c>
      <c r="V176" s="320">
        <f t="shared" si="46"/>
        <v>4.7621955974366796E-2</v>
      </c>
      <c r="W176" s="320">
        <f t="shared" si="46"/>
        <v>4.7968056015733139E-2</v>
      </c>
      <c r="DA176" s="141"/>
    </row>
    <row r="177" spans="1:105" ht="12" customHeight="1" x14ac:dyDescent="0.25">
      <c r="A177" s="62" t="s">
        <v>1575</v>
      </c>
      <c r="B177" s="320">
        <f t="shared" ref="B177:W177" si="47">IF(B$126=0,0,B$126/B$99)</f>
        <v>2.9271483091865409E-2</v>
      </c>
      <c r="C177" s="320">
        <f t="shared" si="47"/>
        <v>2.6858195852140738E-2</v>
      </c>
      <c r="D177" s="320">
        <f t="shared" si="47"/>
        <v>2.6400449408779277E-2</v>
      </c>
      <c r="E177" s="320">
        <f t="shared" si="47"/>
        <v>2.7223584074384966E-2</v>
      </c>
      <c r="F177" s="320">
        <f t="shared" si="47"/>
        <v>2.8843696401681475E-2</v>
      </c>
      <c r="G177" s="320">
        <f t="shared" si="47"/>
        <v>2.8566873086694953E-2</v>
      </c>
      <c r="H177" s="320">
        <f t="shared" si="47"/>
        <v>2.8884486010134547E-2</v>
      </c>
      <c r="I177" s="320">
        <f t="shared" si="47"/>
        <v>2.9704863761408306E-2</v>
      </c>
      <c r="J177" s="320">
        <f t="shared" si="47"/>
        <v>3.2064116582136266E-2</v>
      </c>
      <c r="K177" s="320">
        <f t="shared" si="47"/>
        <v>3.2254199705398487E-2</v>
      </c>
      <c r="L177" s="320">
        <f t="shared" si="47"/>
        <v>3.2794004533763514E-2</v>
      </c>
      <c r="M177" s="320">
        <f t="shared" si="47"/>
        <v>2.9923326584658974E-2</v>
      </c>
      <c r="N177" s="320">
        <f t="shared" si="47"/>
        <v>3.0194792843176086E-2</v>
      </c>
      <c r="O177" s="320">
        <f t="shared" si="47"/>
        <v>3.0128566359141365E-2</v>
      </c>
      <c r="P177" s="320">
        <f t="shared" si="47"/>
        <v>2.9939685991238332E-2</v>
      </c>
      <c r="Q177" s="320">
        <f t="shared" si="47"/>
        <v>3.0794583750250723E-2</v>
      </c>
      <c r="R177" s="320">
        <f t="shared" si="47"/>
        <v>3.0457824714029112E-2</v>
      </c>
      <c r="S177" s="320">
        <f t="shared" si="47"/>
        <v>3.2284359983964388E-2</v>
      </c>
      <c r="T177" s="320">
        <f t="shared" si="47"/>
        <v>3.0842633637654909E-2</v>
      </c>
      <c r="U177" s="320">
        <f t="shared" si="47"/>
        <v>3.127683814626242E-2</v>
      </c>
      <c r="V177" s="320">
        <f t="shared" si="47"/>
        <v>3.0282169615241796E-2</v>
      </c>
      <c r="W177" s="320">
        <f t="shared" si="47"/>
        <v>3.002450394756627E-2</v>
      </c>
      <c r="DA177" s="141"/>
    </row>
    <row r="178" spans="1:105" ht="12" customHeight="1" x14ac:dyDescent="0.25">
      <c r="A178" s="41" t="s">
        <v>1577</v>
      </c>
      <c r="B178" s="321">
        <f t="shared" ref="B178:W178" si="48">IF(B$127=0,0,B$127/B$99)</f>
        <v>8.7639093761678416E-2</v>
      </c>
      <c r="C178" s="321">
        <f t="shared" si="48"/>
        <v>8.0413689226748367E-2</v>
      </c>
      <c r="D178" s="321">
        <f t="shared" si="48"/>
        <v>7.9043192100144669E-2</v>
      </c>
      <c r="E178" s="321">
        <f t="shared" si="48"/>
        <v>8.1507664976736033E-2</v>
      </c>
      <c r="F178" s="321">
        <f t="shared" si="48"/>
        <v>8.6358296415901092E-2</v>
      </c>
      <c r="G178" s="321">
        <f t="shared" si="48"/>
        <v>8.5529484825405871E-2</v>
      </c>
      <c r="H178" s="321">
        <f t="shared" si="48"/>
        <v>8.6480420884569129E-2</v>
      </c>
      <c r="I178" s="321">
        <f t="shared" si="48"/>
        <v>8.8936639533902143E-2</v>
      </c>
      <c r="J178" s="321">
        <f t="shared" si="48"/>
        <v>9.600026451369488E-2</v>
      </c>
      <c r="K178" s="321">
        <f t="shared" si="48"/>
        <v>9.6569375160046794E-2</v>
      </c>
      <c r="L178" s="321">
        <f t="shared" si="48"/>
        <v>9.8185555857745646E-2</v>
      </c>
      <c r="M178" s="321">
        <f t="shared" si="48"/>
        <v>8.9590719267075181E-2</v>
      </c>
      <c r="N178" s="321">
        <f t="shared" si="48"/>
        <v>9.0403491780468095E-2</v>
      </c>
      <c r="O178" s="321">
        <f t="shared" si="48"/>
        <v>9.0205209068737691E-2</v>
      </c>
      <c r="P178" s="321">
        <f t="shared" si="48"/>
        <v>8.9639699483164512E-2</v>
      </c>
      <c r="Q178" s="321">
        <f t="shared" si="48"/>
        <v>9.2199271358070878E-2</v>
      </c>
      <c r="R178" s="321">
        <f t="shared" si="48"/>
        <v>9.1191011658420709E-2</v>
      </c>
      <c r="S178" s="321">
        <f t="shared" si="48"/>
        <v>9.6263396888807876E-2</v>
      </c>
      <c r="T178" s="321">
        <f t="shared" si="48"/>
        <v>9.2343133169726865E-2</v>
      </c>
      <c r="U178" s="321">
        <f t="shared" si="48"/>
        <v>9.3643145523804414E-2</v>
      </c>
      <c r="V178" s="321">
        <f t="shared" si="48"/>
        <v>9.0665098652098972E-2</v>
      </c>
      <c r="W178" s="321">
        <f t="shared" si="48"/>
        <v>8.9600862060578559E-2</v>
      </c>
      <c r="DA178" s="82"/>
    </row>
    <row r="179" spans="1:105" ht="12" hidden="1" customHeight="1" x14ac:dyDescent="0.25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DA179" s="94"/>
    </row>
    <row r="180" spans="1:105" ht="12" customHeight="1" x14ac:dyDescent="0.25">
      <c r="A180" s="201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201"/>
      <c r="W180" s="201"/>
      <c r="DA180" s="173"/>
    </row>
    <row r="181" spans="1:105" ht="15" customHeight="1" x14ac:dyDescent="0.25">
      <c r="A181" s="32" t="s">
        <v>343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DA181" s="88"/>
    </row>
    <row r="182" spans="1:105" ht="12" customHeight="1" x14ac:dyDescent="0.25">
      <c r="A182" s="201"/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DA182" s="173"/>
    </row>
    <row r="183" spans="1:105" ht="12" customHeight="1" x14ac:dyDescent="0.25">
      <c r="A183" s="35" t="s">
        <v>49</v>
      </c>
      <c r="B183" s="322">
        <f>IF(B$5=0,0,B$5/NMM_fec!B$5)</f>
        <v>0.55052619254504143</v>
      </c>
      <c r="C183" s="322">
        <f>IF(C$5=0,0,C$5/NMM_fec!C$5)</f>
        <v>0.54728772205743037</v>
      </c>
      <c r="D183" s="322">
        <f>IF(D$5=0,0,D$5/NMM_fec!D$5)</f>
        <v>0.54660756906926922</v>
      </c>
      <c r="E183" s="322">
        <f>IF(E$5=0,0,E$5/NMM_fec!E$5)</f>
        <v>0.54777785717945127</v>
      </c>
      <c r="F183" s="322">
        <f>IF(F$5=0,0,F$5/NMM_fec!F$5)</f>
        <v>0.54765444902682392</v>
      </c>
      <c r="G183" s="322">
        <f>IF(G$5=0,0,G$5/NMM_fec!G$5)</f>
        <v>0.54672081212216905</v>
      </c>
      <c r="H183" s="322">
        <f>IF(H$5=0,0,H$5/NMM_fec!H$5)</f>
        <v>0.55202087358593332</v>
      </c>
      <c r="I183" s="322">
        <f>IF(I$5=0,0,I$5/NMM_fec!I$5)</f>
        <v>0.55825613396352114</v>
      </c>
      <c r="J183" s="322">
        <f>IF(J$5=0,0,J$5/NMM_fec!J$5)</f>
        <v>0.56106175124514357</v>
      </c>
      <c r="K183" s="322">
        <f>IF(K$5=0,0,K$5/NMM_fec!K$5)</f>
        <v>0.5609347079713104</v>
      </c>
      <c r="L183" s="322">
        <f>IF(L$5=0,0,L$5/NMM_fec!L$5)</f>
        <v>0.56274028770846496</v>
      </c>
      <c r="M183" s="322">
        <f>IF(M$5=0,0,M$5/NMM_fec!M$5)</f>
        <v>0.5589596337416568</v>
      </c>
      <c r="N183" s="322">
        <f>IF(N$5=0,0,N$5/NMM_fec!N$5)</f>
        <v>0.55948930066093427</v>
      </c>
      <c r="O183" s="322">
        <f>IF(O$5=0,0,O$5/NMM_fec!O$5)</f>
        <v>0.55979677332957867</v>
      </c>
      <c r="P183" s="322">
        <f>IF(P$5=0,0,P$5/NMM_fec!P$5)</f>
        <v>0.55990598284073878</v>
      </c>
      <c r="Q183" s="322">
        <f>IF(Q$5=0,0,Q$5/NMM_fec!Q$5)</f>
        <v>0.56071525147480838</v>
      </c>
      <c r="R183" s="322">
        <f>IF(R$5=0,0,R$5/NMM_fec!R$5)</f>
        <v>0.57499868728311876</v>
      </c>
      <c r="S183" s="322">
        <f>IF(S$5=0,0,S$5/NMM_fec!S$5)</f>
        <v>0.5798596725589249</v>
      </c>
      <c r="T183" s="322">
        <f>IF(T$5=0,0,T$5/NMM_fec!T$5)</f>
        <v>0.57976010664453648</v>
      </c>
      <c r="U183" s="322">
        <f>IF(U$5=0,0,U$5/NMM_fec!U$5)</f>
        <v>0.57960658118503128</v>
      </c>
      <c r="V183" s="322">
        <f>IF(V$5=0,0,V$5/NMM_fec!V$5)</f>
        <v>0.57998503779695265</v>
      </c>
      <c r="W183" s="322">
        <f>IF(W$5=0,0,W$5/NMM_fec!W$5)</f>
        <v>0.59793664652034839</v>
      </c>
      <c r="DA183" s="95"/>
    </row>
    <row r="184" spans="1:105" ht="12" customHeight="1" x14ac:dyDescent="0.25">
      <c r="A184" s="55" t="s">
        <v>92</v>
      </c>
      <c r="B184" s="275">
        <f>IF(B$6=0,0,B$6/NMM_fec!B$6)</f>
        <v>0.4625209061104264</v>
      </c>
      <c r="C184" s="275">
        <f>IF(C$6=0,0,C$6/NMM_fec!C$6)</f>
        <v>0.46252090611042629</v>
      </c>
      <c r="D184" s="275">
        <f>IF(D$6=0,0,D$6/NMM_fec!D$6)</f>
        <v>0.46252090611042634</v>
      </c>
      <c r="E184" s="275">
        <f>IF(E$6=0,0,E$6/NMM_fec!E$6)</f>
        <v>0.46252090611042646</v>
      </c>
      <c r="F184" s="275">
        <f>IF(F$6=0,0,F$6/NMM_fec!F$6)</f>
        <v>0.46252090611042629</v>
      </c>
      <c r="G184" s="275">
        <f>IF(G$6=0,0,G$6/NMM_fec!G$6)</f>
        <v>0.46252090611042629</v>
      </c>
      <c r="H184" s="275">
        <f>IF(H$6=0,0,H$6/NMM_fec!H$6)</f>
        <v>0.46679414400940278</v>
      </c>
      <c r="I184" s="275">
        <f>IF(I$6=0,0,I$6/NMM_fec!I$6)</f>
        <v>0.47140209441566383</v>
      </c>
      <c r="J184" s="275">
        <f>IF(J$6=0,0,J$6/NMM_fec!J$6)</f>
        <v>0.47140209441566377</v>
      </c>
      <c r="K184" s="275">
        <f>IF(K$6=0,0,K$6/NMM_fec!K$6)</f>
        <v>0.47140209441566394</v>
      </c>
      <c r="L184" s="275">
        <f>IF(L$6=0,0,L$6/NMM_fec!L$6)</f>
        <v>0.47140209441566377</v>
      </c>
      <c r="M184" s="275">
        <f>IF(M$6=0,0,M$6/NMM_fec!M$6)</f>
        <v>0.47140209441566389</v>
      </c>
      <c r="N184" s="275">
        <f>IF(N$6=0,0,N$6/NMM_fec!N$6)</f>
        <v>0.47140209441566394</v>
      </c>
      <c r="O184" s="275">
        <f>IF(O$6=0,0,O$6/NMM_fec!O$6)</f>
        <v>0.47140209441566389</v>
      </c>
      <c r="P184" s="275">
        <f>IF(P$6=0,0,P$6/NMM_fec!P$6)</f>
        <v>0.471402094415664</v>
      </c>
      <c r="Q184" s="275">
        <f>IF(Q$6=0,0,Q$6/NMM_fec!Q$6)</f>
        <v>0.47140209441566394</v>
      </c>
      <c r="R184" s="275">
        <f>IF(R$6=0,0,R$6/NMM_fec!R$6)</f>
        <v>0.47926188497409727</v>
      </c>
      <c r="S184" s="275">
        <f>IF(S$6=0,0,S$6/NMM_fec!S$6)</f>
        <v>0.48408796082437039</v>
      </c>
      <c r="T184" s="275">
        <f>IF(T$6=0,0,T$6/NMM_fec!T$6)</f>
        <v>0.48408796082437028</v>
      </c>
      <c r="U184" s="275">
        <f>IF(U$6=0,0,U$6/NMM_fec!U$6)</f>
        <v>0.48408796082437033</v>
      </c>
      <c r="V184" s="275">
        <f>IF(V$6=0,0,V$6/NMM_fec!V$6)</f>
        <v>0.48408796082437028</v>
      </c>
      <c r="W184" s="275">
        <f>IF(W$6=0,0,W$6/NMM_fec!W$6)</f>
        <v>0.49067916474193324</v>
      </c>
      <c r="DA184" s="76"/>
    </row>
    <row r="185" spans="1:105" ht="12" customHeight="1" x14ac:dyDescent="0.25">
      <c r="A185" s="202" t="s">
        <v>93</v>
      </c>
      <c r="B185" s="276">
        <f>IF(B$7=0,0,B$7/NMM_fec!B$7)</f>
        <v>0.1198125351348777</v>
      </c>
      <c r="C185" s="276">
        <f>IF(C$7=0,0,C$7/NMM_fec!C$7)</f>
        <v>0.11981253513487768</v>
      </c>
      <c r="D185" s="276">
        <f>IF(D$7=0,0,D$7/NMM_fec!D$7)</f>
        <v>0.11981253513487773</v>
      </c>
      <c r="E185" s="276">
        <f>IF(E$7=0,0,E$7/NMM_fec!E$7)</f>
        <v>0.11981253513487769</v>
      </c>
      <c r="F185" s="276">
        <f>IF(F$7=0,0,F$7/NMM_fec!F$7)</f>
        <v>0.1198125351348777</v>
      </c>
      <c r="G185" s="276">
        <f>IF(G$7=0,0,G$7/NMM_fec!G$7)</f>
        <v>0.11981253513487775</v>
      </c>
      <c r="H185" s="276">
        <f>IF(H$7=0,0,H$7/NMM_fec!H$7)</f>
        <v>0.12091948502437855</v>
      </c>
      <c r="I185" s="276">
        <f>IF(I$7=0,0,I$7/NMM_fec!I$7)</f>
        <v>0.12211313965199905</v>
      </c>
      <c r="J185" s="276">
        <f>IF(J$7=0,0,J$7/NMM_fec!J$7)</f>
        <v>0.12211313965199909</v>
      </c>
      <c r="K185" s="276">
        <f>IF(K$7=0,0,K$7/NMM_fec!K$7)</f>
        <v>0.12211313965199909</v>
      </c>
      <c r="L185" s="276">
        <f>IF(L$7=0,0,L$7/NMM_fec!L$7)</f>
        <v>0.12211313965199912</v>
      </c>
      <c r="M185" s="276">
        <f>IF(M$7=0,0,M$7/NMM_fec!M$7)</f>
        <v>0.12211313965199909</v>
      </c>
      <c r="N185" s="276">
        <f>IF(N$7=0,0,N$7/NMM_fec!N$7)</f>
        <v>0.12211313965199909</v>
      </c>
      <c r="O185" s="276">
        <f>IF(O$7=0,0,O$7/NMM_fec!O$7)</f>
        <v>0.1221131396519991</v>
      </c>
      <c r="P185" s="276">
        <f>IF(P$7=0,0,P$7/NMM_fec!P$7)</f>
        <v>0.12211313965199908</v>
      </c>
      <c r="Q185" s="276">
        <f>IF(Q$7=0,0,Q$7/NMM_fec!Q$7)</f>
        <v>0.12211313965199909</v>
      </c>
      <c r="R185" s="276">
        <f>IF(R$7=0,0,R$7/NMM_fec!R$7)</f>
        <v>0.12539931719495892</v>
      </c>
      <c r="S185" s="276">
        <f>IF(S$7=0,0,S$7/NMM_fec!S$7)</f>
        <v>0.12539931719495892</v>
      </c>
      <c r="T185" s="276">
        <f>IF(T$7=0,0,T$7/NMM_fec!T$7)</f>
        <v>0.12539931719495889</v>
      </c>
      <c r="U185" s="276">
        <f>IF(U$7=0,0,U$7/NMM_fec!U$7)</f>
        <v>0.12539931719495889</v>
      </c>
      <c r="V185" s="276">
        <f>IF(V$7=0,0,V$7/NMM_fec!V$7)</f>
        <v>0.12539931719495889</v>
      </c>
      <c r="W185" s="276">
        <f>IF(W$7=0,0,W$7/NMM_fec!W$7)</f>
        <v>0.12962270157234448</v>
      </c>
      <c r="DA185" s="77"/>
    </row>
    <row r="186" spans="1:105" ht="12" customHeight="1" x14ac:dyDescent="0.25">
      <c r="A186" s="202" t="s">
        <v>94</v>
      </c>
      <c r="B186" s="276">
        <f>IF(B$8=0,0,B$8/NMM_fec!B$8)</f>
        <v>0.6567626760685118</v>
      </c>
      <c r="C186" s="276">
        <f>IF(C$8=0,0,C$8/NMM_fec!C$8)</f>
        <v>0.65676267606851169</v>
      </c>
      <c r="D186" s="276">
        <f>IF(D$8=0,0,D$8/NMM_fec!D$8)</f>
        <v>0.65676267606851169</v>
      </c>
      <c r="E186" s="276">
        <f>IF(E$8=0,0,E$8/NMM_fec!E$8)</f>
        <v>0.65676267606851157</v>
      </c>
      <c r="F186" s="276">
        <f>IF(F$8=0,0,F$8/NMM_fec!F$8)</f>
        <v>0.65676267606851157</v>
      </c>
      <c r="G186" s="276">
        <f>IF(G$8=0,0,G$8/NMM_fec!G$8)</f>
        <v>0.65676267606851146</v>
      </c>
      <c r="H186" s="276">
        <f>IF(H$8=0,0,H$8/NMM_fec!H$8)</f>
        <v>0.66283051672378157</v>
      </c>
      <c r="I186" s="276">
        <f>IF(I$8=0,0,I$8/NMM_fec!I$8)</f>
        <v>0.66937363682932893</v>
      </c>
      <c r="J186" s="276">
        <f>IF(J$8=0,0,J$8/NMM_fec!J$8)</f>
        <v>0.66937363682932882</v>
      </c>
      <c r="K186" s="276">
        <f>IF(K$8=0,0,K$8/NMM_fec!K$8)</f>
        <v>0.66937363682932871</v>
      </c>
      <c r="L186" s="276">
        <f>IF(L$8=0,0,L$8/NMM_fec!L$8)</f>
        <v>0.66937363682932893</v>
      </c>
      <c r="M186" s="276">
        <f>IF(M$8=0,0,M$8/NMM_fec!M$8)</f>
        <v>0.66937363682932893</v>
      </c>
      <c r="N186" s="276">
        <f>IF(N$8=0,0,N$8/NMM_fec!N$8)</f>
        <v>0.6693736368293286</v>
      </c>
      <c r="O186" s="276">
        <f>IF(O$8=0,0,O$8/NMM_fec!O$8)</f>
        <v>0.66937363682932882</v>
      </c>
      <c r="P186" s="276">
        <f>IF(P$8=0,0,P$8/NMM_fec!P$8)</f>
        <v>0.66937363682932893</v>
      </c>
      <c r="Q186" s="276">
        <f>IF(Q$8=0,0,Q$8/NMM_fec!Q$8)</f>
        <v>0.66937363682932893</v>
      </c>
      <c r="R186" s="276">
        <f>IF(R$8=0,0,R$8/NMM_fec!R$8)</f>
        <v>0.6790522750621294</v>
      </c>
      <c r="S186" s="276">
        <f>IF(S$8=0,0,S$8/NMM_fec!S$8)</f>
        <v>0.68738710056850172</v>
      </c>
      <c r="T186" s="276">
        <f>IF(T$8=0,0,T$8/NMM_fec!T$8)</f>
        <v>0.68738710056850205</v>
      </c>
      <c r="U186" s="276">
        <f>IF(U$8=0,0,U$8/NMM_fec!U$8)</f>
        <v>0.68738710056850172</v>
      </c>
      <c r="V186" s="276">
        <f>IF(V$8=0,0,V$8/NMM_fec!V$8)</f>
        <v>0.68738710056850183</v>
      </c>
      <c r="W186" s="276">
        <f>IF(W$8=0,0,W$8/NMM_fec!W$8)</f>
        <v>0.69526439242738469</v>
      </c>
      <c r="DA186" s="77"/>
    </row>
    <row r="187" spans="1:105" ht="12" customHeight="1" x14ac:dyDescent="0.25">
      <c r="A187" s="202" t="s">
        <v>95</v>
      </c>
      <c r="B187" s="276">
        <f>IF(B$9=0,0,B$9/NMM_fec!B$9)</f>
        <v>0.457155557790695</v>
      </c>
      <c r="C187" s="276">
        <f>IF(C$9=0,0,C$9/NMM_fec!C$9)</f>
        <v>0.45715555779069533</v>
      </c>
      <c r="D187" s="276">
        <f>IF(D$9=0,0,D$9/NMM_fec!D$9)</f>
        <v>0.45715555779069522</v>
      </c>
      <c r="E187" s="276">
        <f>IF(E$9=0,0,E$9/NMM_fec!E$9)</f>
        <v>0.45715555779069506</v>
      </c>
      <c r="F187" s="276">
        <f>IF(F$9=0,0,F$9/NMM_fec!F$9)</f>
        <v>0.45715555779069533</v>
      </c>
      <c r="G187" s="276">
        <f>IF(G$9=0,0,G$9/NMM_fec!G$9)</f>
        <v>0.45715555779069494</v>
      </c>
      <c r="H187" s="276">
        <f>IF(H$9=0,0,H$9/NMM_fec!H$9)</f>
        <v>0.46137922515247376</v>
      </c>
      <c r="I187" s="276">
        <f>IF(I$9=0,0,I$9/NMM_fec!I$9)</f>
        <v>0.46593372227988183</v>
      </c>
      <c r="J187" s="276">
        <f>IF(J$9=0,0,J$9/NMM_fec!J$9)</f>
        <v>0.46593372227988183</v>
      </c>
      <c r="K187" s="276">
        <f>IF(K$9=0,0,K$9/NMM_fec!K$9)</f>
        <v>0.46593372227988178</v>
      </c>
      <c r="L187" s="276">
        <f>IF(L$9=0,0,L$9/NMM_fec!L$9)</f>
        <v>0.46593372227988183</v>
      </c>
      <c r="M187" s="276">
        <f>IF(M$9=0,0,M$9/NMM_fec!M$9)</f>
        <v>0.46593372227988183</v>
      </c>
      <c r="N187" s="276">
        <f>IF(N$9=0,0,N$9/NMM_fec!N$9)</f>
        <v>0.46593372227988189</v>
      </c>
      <c r="O187" s="276">
        <f>IF(O$9=0,0,O$9/NMM_fec!O$9)</f>
        <v>0.46593372227988189</v>
      </c>
      <c r="P187" s="276">
        <f>IF(P$9=0,0,P$9/NMM_fec!P$9)</f>
        <v>0.465933722279882</v>
      </c>
      <c r="Q187" s="276">
        <f>IF(Q$9=0,0,Q$9/NMM_fec!Q$9)</f>
        <v>0.46593372227988183</v>
      </c>
      <c r="R187" s="276">
        <f>IF(R$9=0,0,R$9/NMM_fec!R$9)</f>
        <v>0.47847242973615828</v>
      </c>
      <c r="S187" s="276">
        <f>IF(S$9=0,0,S$9/NMM_fec!S$9)</f>
        <v>0.47847242973615839</v>
      </c>
      <c r="T187" s="276">
        <f>IF(T$9=0,0,T$9/NMM_fec!T$9)</f>
        <v>0.478472429736158</v>
      </c>
      <c r="U187" s="276">
        <f>IF(U$9=0,0,U$9/NMM_fec!U$9)</f>
        <v>0.47847242973615794</v>
      </c>
      <c r="V187" s="276">
        <f>IF(V$9=0,0,V$9/NMM_fec!V$9)</f>
        <v>0.47847242973615811</v>
      </c>
      <c r="W187" s="276">
        <f>IF(W$9=0,0,W$9/NMM_fec!W$9)</f>
        <v>0.49458713458431702</v>
      </c>
      <c r="DA187" s="77"/>
    </row>
    <row r="188" spans="1:105" ht="12" customHeight="1" x14ac:dyDescent="0.25">
      <c r="A188" s="56" t="s">
        <v>96</v>
      </c>
      <c r="B188" s="277">
        <f>IF(B$10=0,0,B$10/NMM_fec!B$10)</f>
        <v>0.71716194765388785</v>
      </c>
      <c r="C188" s="277">
        <f>IF(C$10=0,0,C$10/NMM_fec!C$10)</f>
        <v>0.7029152600213977</v>
      </c>
      <c r="D188" s="277">
        <f>IF(D$10=0,0,D$10/NMM_fec!D$10)</f>
        <v>0.70195020397779684</v>
      </c>
      <c r="E188" s="277">
        <f>IF(E$10=0,0,E$10/NMM_fec!E$10)</f>
        <v>0.70737776261021634</v>
      </c>
      <c r="F188" s="277">
        <f>IF(F$10=0,0,F$10/NMM_fec!F$10)</f>
        <v>0.71815987598628439</v>
      </c>
      <c r="G188" s="277">
        <f>IF(G$10=0,0,G$10/NMM_fec!G$10)</f>
        <v>0.71859786614422694</v>
      </c>
      <c r="H188" s="277">
        <f>IF(H$10=0,0,H$10/NMM_fec!H$10)</f>
        <v>0.72712686824755945</v>
      </c>
      <c r="I188" s="277">
        <f>IF(I$10=0,0,I$10/NMM_fec!I$10)</f>
        <v>0.74035092742791286</v>
      </c>
      <c r="J188" s="277">
        <f>IF(J$10=0,0,J$10/NMM_fec!J$10)</f>
        <v>0.75313155433785861</v>
      </c>
      <c r="K188" s="277">
        <f>IF(K$10=0,0,K$10/NMM_fec!K$10)</f>
        <v>0.75575312070063083</v>
      </c>
      <c r="L188" s="277">
        <f>IF(L$10=0,0,L$10/NMM_fec!L$10)</f>
        <v>0.75752443689759086</v>
      </c>
      <c r="M188" s="277">
        <f>IF(M$10=0,0,M$10/NMM_fec!M$10)</f>
        <v>0.74293120255090728</v>
      </c>
      <c r="N188" s="277">
        <f>IF(N$10=0,0,N$10/NMM_fec!N$10)</f>
        <v>0.74367903921549849</v>
      </c>
      <c r="O188" s="277">
        <f>IF(O$10=0,0,O$10/NMM_fec!O$10)</f>
        <v>0.74031947304986223</v>
      </c>
      <c r="P188" s="277">
        <f>IF(P$10=0,0,P$10/NMM_fec!P$10)</f>
        <v>0.73927547705791707</v>
      </c>
      <c r="Q188" s="277">
        <f>IF(Q$10=0,0,Q$10/NMM_fec!Q$10)</f>
        <v>0.74539995639355405</v>
      </c>
      <c r="R188" s="277">
        <f>IF(R$10=0,0,R$10/NMM_fec!R$10)</f>
        <v>0.76353173019051801</v>
      </c>
      <c r="S188" s="277">
        <f>IF(S$10=0,0,S$10/NMM_fec!S$10)</f>
        <v>0.7708505877151911</v>
      </c>
      <c r="T188" s="277">
        <f>IF(T$10=0,0,T$10/NMM_fec!T$10)</f>
        <v>0.75998329443646817</v>
      </c>
      <c r="U188" s="277">
        <f>IF(U$10=0,0,U$10/NMM_fec!U$10)</f>
        <v>0.76216448410311544</v>
      </c>
      <c r="V188" s="277">
        <f>IF(V$10=0,0,V$10/NMM_fec!V$10)</f>
        <v>0.75425557421900502</v>
      </c>
      <c r="W188" s="277">
        <f>IF(W$10=0,0,W$10/NMM_fec!W$10)</f>
        <v>0.77819213048405211</v>
      </c>
      <c r="DA188" s="78"/>
    </row>
    <row r="189" spans="1:105" ht="12" customHeight="1" x14ac:dyDescent="0.25">
      <c r="A189" s="203" t="s">
        <v>1452</v>
      </c>
      <c r="B189" s="278">
        <f>IF(B$16=0,0,B$16/NMM_fec!B$16)</f>
        <v>0.64592706269248756</v>
      </c>
      <c r="C189" s="278">
        <f>IF(C$16=0,0,C$16/NMM_fec!C$16)</f>
        <v>0.64592706269248767</v>
      </c>
      <c r="D189" s="278">
        <f>IF(D$16=0,0,D$16/NMM_fec!D$16)</f>
        <v>0.64592706269248756</v>
      </c>
      <c r="E189" s="278">
        <f>IF(E$16=0,0,E$16/NMM_fec!E$16)</f>
        <v>0.64592706269248767</v>
      </c>
      <c r="F189" s="278">
        <f>IF(F$16=0,0,F$16/NMM_fec!F$16)</f>
        <v>0.64592706269248745</v>
      </c>
      <c r="G189" s="278">
        <f>IF(G$16=0,0,G$16/NMM_fec!G$16)</f>
        <v>0.64592706269248745</v>
      </c>
      <c r="H189" s="278">
        <f>IF(H$16=0,0,H$16/NMM_fec!H$16)</f>
        <v>0.65189479294598873</v>
      </c>
      <c r="I189" s="278">
        <f>IF(I$16=0,0,I$16/NMM_fec!I$16)</f>
        <v>0.65832996124136145</v>
      </c>
      <c r="J189" s="278">
        <f>IF(J$16=0,0,J$16/NMM_fec!J$16)</f>
        <v>0.65832996124136145</v>
      </c>
      <c r="K189" s="278">
        <f>IF(K$16=0,0,K$16/NMM_fec!K$16)</f>
        <v>0.65832996124136145</v>
      </c>
      <c r="L189" s="278">
        <f>IF(L$16=0,0,L$16/NMM_fec!L$16)</f>
        <v>0.65832996124136145</v>
      </c>
      <c r="M189" s="278">
        <f>IF(M$16=0,0,M$16/NMM_fec!M$16)</f>
        <v>0.65832996124136145</v>
      </c>
      <c r="N189" s="278">
        <f>IF(N$16=0,0,N$16/NMM_fec!N$16)</f>
        <v>0.65832996124136145</v>
      </c>
      <c r="O189" s="278">
        <f>IF(O$16=0,0,O$16/NMM_fec!O$16)</f>
        <v>0.65832996124136145</v>
      </c>
      <c r="P189" s="278">
        <f>IF(P$16=0,0,P$16/NMM_fec!P$16)</f>
        <v>0.65832996124136156</v>
      </c>
      <c r="Q189" s="278">
        <f>IF(Q$16=0,0,Q$16/NMM_fec!Q$16)</f>
        <v>0.65832996124136134</v>
      </c>
      <c r="R189" s="278">
        <f>IF(R$16=0,0,R$16/NMM_fec!R$16)</f>
        <v>0.66944696511722523</v>
      </c>
      <c r="S189" s="278">
        <f>IF(S$16=0,0,S$16/NMM_fec!S$16)</f>
        <v>0.67604622945503812</v>
      </c>
      <c r="T189" s="278">
        <f>IF(T$16=0,0,T$16/NMM_fec!T$16)</f>
        <v>0.67604622945503812</v>
      </c>
      <c r="U189" s="278">
        <f>IF(U$16=0,0,U$16/NMM_fec!U$16)</f>
        <v>0.67604622945503823</v>
      </c>
      <c r="V189" s="278">
        <f>IF(V$16=0,0,V$16/NMM_fec!V$16)</f>
        <v>0.67604622945503812</v>
      </c>
      <c r="W189" s="278">
        <f>IF(W$16=0,0,W$16/NMM_fec!W$16)</f>
        <v>0.68539160650953435</v>
      </c>
      <c r="DA189" s="79"/>
    </row>
    <row r="190" spans="1:105" ht="12" customHeight="1" x14ac:dyDescent="0.25">
      <c r="A190" s="203" t="s">
        <v>1454</v>
      </c>
      <c r="B190" s="278">
        <f>IF(B$17=0,0,B$17/NMM_fec!B$17)</f>
        <v>0.44060015552930032</v>
      </c>
      <c r="C190" s="278">
        <f>IF(C$17=0,0,C$17/NMM_fec!C$17)</f>
        <v>0.44038261289415337</v>
      </c>
      <c r="D190" s="278">
        <f>IF(D$17=0,0,D$17/NMM_fec!D$17)</f>
        <v>0.43982386517716132</v>
      </c>
      <c r="E190" s="278">
        <f>IF(E$17=0,0,E$17/NMM_fec!E$17)</f>
        <v>0.44058411246726786</v>
      </c>
      <c r="F190" s="278">
        <f>IF(F$17=0,0,F$17/NMM_fec!F$17)</f>
        <v>0.43993293647901893</v>
      </c>
      <c r="G190" s="278">
        <f>IF(G$17=0,0,G$17/NMM_fec!G$17)</f>
        <v>0.43319350762968512</v>
      </c>
      <c r="H190" s="278">
        <f>IF(H$17=0,0,H$17/NMM_fec!H$17)</f>
        <v>0.43714867527093365</v>
      </c>
      <c r="I190" s="278">
        <f>IF(I$17=0,0,I$17/NMM_fec!I$17)</f>
        <v>0.43947630499733592</v>
      </c>
      <c r="J190" s="278">
        <f>IF(J$17=0,0,J$17/NMM_fec!J$17)</f>
        <v>0.44082547716985099</v>
      </c>
      <c r="K190" s="278">
        <f>IF(K$17=0,0,K$17/NMM_fec!K$17)</f>
        <v>0.4384153598094252</v>
      </c>
      <c r="L190" s="278">
        <f>IF(L$17=0,0,L$17/NMM_fec!L$17)</f>
        <v>0.44130483136526372</v>
      </c>
      <c r="M190" s="278">
        <f>IF(M$17=0,0,M$17/NMM_fec!M$17)</f>
        <v>0.43251735329657626</v>
      </c>
      <c r="N190" s="278">
        <f>IF(N$17=0,0,N$17/NMM_fec!N$17)</f>
        <v>0.43280542392013982</v>
      </c>
      <c r="O190" s="278">
        <f>IF(O$17=0,0,O$17/NMM_fec!O$17)</f>
        <v>0.43649995254237373</v>
      </c>
      <c r="P190" s="278">
        <f>IF(P$17=0,0,P$17/NMM_fec!P$17)</f>
        <v>0.43655243564181412</v>
      </c>
      <c r="Q190" s="278">
        <f>IF(Q$17=0,0,Q$17/NMM_fec!Q$17)</f>
        <v>0.43495523092453181</v>
      </c>
      <c r="R190" s="278">
        <f>IF(R$17=0,0,R$17/NMM_fec!R$17)</f>
        <v>0.44620145796868443</v>
      </c>
      <c r="S190" s="278">
        <f>IF(S$17=0,0,S$17/NMM_fec!S$17)</f>
        <v>0.45137978632601572</v>
      </c>
      <c r="T190" s="278">
        <f>IF(T$17=0,0,T$17/NMM_fec!T$17)</f>
        <v>0.45108457641072941</v>
      </c>
      <c r="U190" s="278">
        <f>IF(U$17=0,0,U$17/NMM_fec!U$17)</f>
        <v>0.45093739518053938</v>
      </c>
      <c r="V190" s="278">
        <f>IF(V$17=0,0,V$17/NMM_fec!V$17)</f>
        <v>0.45444775614375327</v>
      </c>
      <c r="W190" s="278">
        <f>IF(W$17=0,0,W$17/NMM_fec!W$17)</f>
        <v>0.46820138758256435</v>
      </c>
      <c r="DA190" s="79"/>
    </row>
    <row r="191" spans="1:105" ht="12" customHeight="1" x14ac:dyDescent="0.25">
      <c r="A191" s="203" t="s">
        <v>1463</v>
      </c>
      <c r="B191" s="278">
        <f>IF(B$25=0,0,B$25/NMM_fec!B$25)</f>
        <v>0.5994278653706987</v>
      </c>
      <c r="C191" s="278">
        <f>IF(C$25=0,0,C$25/NMM_fec!C$25)</f>
        <v>0.59670168396257439</v>
      </c>
      <c r="D191" s="278">
        <f>IF(D$25=0,0,D$25/NMM_fec!D$25)</f>
        <v>0.59650489736037116</v>
      </c>
      <c r="E191" s="278">
        <f>IF(E$25=0,0,E$25/NMM_fec!E$25)</f>
        <v>0.59712131501455168</v>
      </c>
      <c r="F191" s="278">
        <f>IF(F$25=0,0,F$25/NMM_fec!F$25)</f>
        <v>0.59567093978537933</v>
      </c>
      <c r="G191" s="278">
        <f>IF(G$25=0,0,G$25/NMM_fec!G$25)</f>
        <v>0.59916256469176965</v>
      </c>
      <c r="H191" s="278">
        <f>IF(H$25=0,0,H$25/NMM_fec!H$25)</f>
        <v>0.60479584242718476</v>
      </c>
      <c r="I191" s="278">
        <f>IF(I$25=0,0,I$25/NMM_fec!I$25)</f>
        <v>0.61267313371828036</v>
      </c>
      <c r="J191" s="278">
        <f>IF(J$25=0,0,J$25/NMM_fec!J$25)</f>
        <v>0.61369647587297094</v>
      </c>
      <c r="K191" s="278">
        <f>IF(K$25=0,0,K$25/NMM_fec!K$25)</f>
        <v>0.61501450111177136</v>
      </c>
      <c r="L191" s="278">
        <f>IF(L$25=0,0,L$25/NMM_fec!L$25)</f>
        <v>0.61555941641114442</v>
      </c>
      <c r="M191" s="278">
        <f>IF(M$25=0,0,M$25/NMM_fec!M$25)</f>
        <v>0.61787556099611063</v>
      </c>
      <c r="N191" s="278">
        <f>IF(N$25=0,0,N$25/NMM_fec!N$25)</f>
        <v>0.6192470770045353</v>
      </c>
      <c r="O191" s="278">
        <f>IF(O$25=0,0,O$25/NMM_fec!O$25)</f>
        <v>0.61692113932881576</v>
      </c>
      <c r="P191" s="278">
        <f>IF(P$25=0,0,P$25/NMM_fec!P$25)</f>
        <v>0.61688033273906673</v>
      </c>
      <c r="Q191" s="278">
        <f>IF(Q$25=0,0,Q$25/NMM_fec!Q$25)</f>
        <v>0.61798476627062615</v>
      </c>
      <c r="R191" s="278">
        <f>IF(R$25=0,0,R$25/NMM_fec!R$25)</f>
        <v>0.63509554021106052</v>
      </c>
      <c r="S191" s="278">
        <f>IF(S$25=0,0,S$25/NMM_fec!S$25)</f>
        <v>0.63616543672975034</v>
      </c>
      <c r="T191" s="278">
        <f>IF(T$25=0,0,T$25/NMM_fec!T$25)</f>
        <v>0.63782566860253198</v>
      </c>
      <c r="U191" s="278">
        <f>IF(U$25=0,0,U$25/NMM_fec!U$25)</f>
        <v>0.637834401431562</v>
      </c>
      <c r="V191" s="278">
        <f>IF(V$25=0,0,V$25/NMM_fec!V$25)</f>
        <v>0.63676706037025388</v>
      </c>
      <c r="W191" s="278">
        <f>IF(W$25=0,0,W$25/NMM_fec!W$25)</f>
        <v>0.65961480107281212</v>
      </c>
      <c r="DA191" s="79"/>
    </row>
    <row r="192" spans="1:105" ht="12" customHeight="1" x14ac:dyDescent="0.25">
      <c r="A192" s="41" t="s">
        <v>1472</v>
      </c>
      <c r="B192" s="279">
        <f>IF(B$33=0,0,B$33/NMM_fec!B$33)</f>
        <v>0.66411199318211489</v>
      </c>
      <c r="C192" s="279">
        <f>IF(C$33=0,0,C$33/NMM_fec!C$33)</f>
        <v>0.66098361327506139</v>
      </c>
      <c r="D192" s="279">
        <f>IF(D$33=0,0,D$33/NMM_fec!D$33)</f>
        <v>0.65986705878293339</v>
      </c>
      <c r="E192" s="279">
        <f>IF(E$33=0,0,E$33/NMM_fec!E$33)</f>
        <v>0.66103891761873956</v>
      </c>
      <c r="F192" s="279">
        <f>IF(F$33=0,0,F$33/NMM_fec!F$33)</f>
        <v>0.6613289299740398</v>
      </c>
      <c r="G192" s="279">
        <f>IF(G$33=0,0,G$33/NMM_fec!G$33)</f>
        <v>0.65901181984297885</v>
      </c>
      <c r="H192" s="279">
        <f>IF(H$33=0,0,H$33/NMM_fec!H$33)</f>
        <v>0.6653702919769906</v>
      </c>
      <c r="I192" s="279">
        <f>IF(I$33=0,0,I$33/NMM_fec!I$33)</f>
        <v>0.67185311314985963</v>
      </c>
      <c r="J192" s="279">
        <f>IF(J$33=0,0,J$33/NMM_fec!J$33)</f>
        <v>0.67487036380231302</v>
      </c>
      <c r="K192" s="279">
        <f>IF(K$33=0,0,K$33/NMM_fec!K$33)</f>
        <v>0.67396431267626311</v>
      </c>
      <c r="L192" s="279">
        <f>IF(L$33=0,0,L$33/NMM_fec!L$33)</f>
        <v>0.67554767151034767</v>
      </c>
      <c r="M192" s="279">
        <f>IF(M$33=0,0,M$33/NMM_fec!M$33)</f>
        <v>0.67471574396915845</v>
      </c>
      <c r="N192" s="279">
        <f>IF(N$33=0,0,N$33/NMM_fec!N$33)</f>
        <v>0.6706322650885419</v>
      </c>
      <c r="O192" s="279">
        <f>IF(O$33=0,0,O$33/NMM_fec!O$33)</f>
        <v>0.6732311426807539</v>
      </c>
      <c r="P192" s="279">
        <f>IF(P$33=0,0,P$33/NMM_fec!P$33)</f>
        <v>0.67543897297945854</v>
      </c>
      <c r="Q192" s="279">
        <f>IF(Q$33=0,0,Q$33/NMM_fec!Q$33)</f>
        <v>0.67764568408006909</v>
      </c>
      <c r="R192" s="279">
        <f>IF(R$33=0,0,R$33/NMM_fec!R$33)</f>
        <v>0.69109757394047466</v>
      </c>
      <c r="S192" s="279">
        <f>IF(S$33=0,0,S$33/NMM_fec!S$33)</f>
        <v>0.69992708266746317</v>
      </c>
      <c r="T192" s="279">
        <f>IF(T$33=0,0,T$33/NMM_fec!T$33)</f>
        <v>0.70064837722480533</v>
      </c>
      <c r="U192" s="279">
        <f>IF(U$33=0,0,U$33/NMM_fec!U$33)</f>
        <v>0.69774950930293544</v>
      </c>
      <c r="V192" s="279">
        <f>IF(V$33=0,0,V$33/NMM_fec!V$33)</f>
        <v>0.70009277637678446</v>
      </c>
      <c r="W192" s="279">
        <f>IF(W$33=0,0,W$33/NMM_fec!W$33)</f>
        <v>0.71269306895037909</v>
      </c>
      <c r="DA192" s="82"/>
    </row>
    <row r="193" spans="1:105" ht="12" customHeight="1" x14ac:dyDescent="0.25">
      <c r="A193" s="201"/>
      <c r="B193" s="201"/>
      <c r="C193" s="201"/>
      <c r="D193" s="201"/>
      <c r="E193" s="201"/>
      <c r="F193" s="201"/>
      <c r="G193" s="201"/>
      <c r="H193" s="201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DA193" s="173"/>
    </row>
    <row r="194" spans="1:105" ht="12" customHeight="1" x14ac:dyDescent="0.25">
      <c r="A194" s="35" t="s">
        <v>50</v>
      </c>
      <c r="B194" s="322">
        <f>IF(B$48=0,0,B$48/NMM_fec!B$48)</f>
        <v>0.61716246369397509</v>
      </c>
      <c r="C194" s="322">
        <f>IF(C$48=0,0,C$48/NMM_fec!C$48)</f>
        <v>0.61600524456471306</v>
      </c>
      <c r="D194" s="322">
        <f>IF(D$48=0,0,D$48/NMM_fec!D$48)</f>
        <v>0.61655629808448376</v>
      </c>
      <c r="E194" s="322">
        <f>IF(E$48=0,0,E$48/NMM_fec!E$48)</f>
        <v>0.61765006076415896</v>
      </c>
      <c r="F194" s="322">
        <f>IF(F$48=0,0,F$48/NMM_fec!F$48)</f>
        <v>0.62150529140115485</v>
      </c>
      <c r="G194" s="322">
        <f>IF(G$48=0,0,G$48/NMM_fec!G$48)</f>
        <v>0.62327976518739103</v>
      </c>
      <c r="H194" s="322">
        <f>IF(H$48=0,0,H$48/NMM_fec!H$48)</f>
        <v>0.62332303609549655</v>
      </c>
      <c r="I194" s="322">
        <f>IF(I$48=0,0,I$48/NMM_fec!I$48)</f>
        <v>0.62744216959037946</v>
      </c>
      <c r="J194" s="322">
        <f>IF(J$48=0,0,J$48/NMM_fec!J$48)</f>
        <v>0.63355779402487733</v>
      </c>
      <c r="K194" s="322">
        <f>IF(K$48=0,0,K$48/NMM_fec!K$48)</f>
        <v>0.63373761431477094</v>
      </c>
      <c r="L194" s="322">
        <f>IF(L$48=0,0,L$48/NMM_fec!L$48)</f>
        <v>0.63498306180210184</v>
      </c>
      <c r="M194" s="322">
        <f>IF(M$48=0,0,M$48/NMM_fec!M$48)</f>
        <v>0.63446405310514009</v>
      </c>
      <c r="N194" s="322">
        <f>IF(N$48=0,0,N$48/NMM_fec!N$48)</f>
        <v>0.63548599181853449</v>
      </c>
      <c r="O194" s="322">
        <f>IF(O$48=0,0,O$48/NMM_fec!O$48)</f>
        <v>0.63606568176566125</v>
      </c>
      <c r="P194" s="322">
        <f>IF(P$48=0,0,P$48/NMM_fec!P$48)</f>
        <v>0.63643506765015312</v>
      </c>
      <c r="Q194" s="322">
        <f>IF(Q$48=0,0,Q$48/NMM_fec!Q$48)</f>
        <v>0.63719309921667089</v>
      </c>
      <c r="R194" s="322">
        <f>IF(R$48=0,0,R$48/NMM_fec!R$48)</f>
        <v>0.63728746882869647</v>
      </c>
      <c r="S194" s="322">
        <f>IF(S$48=0,0,S$48/NMM_fec!S$48)</f>
        <v>0.64859372605170329</v>
      </c>
      <c r="T194" s="322">
        <f>IF(T$48=0,0,T$48/NMM_fec!T$48)</f>
        <v>0.64940164837598424</v>
      </c>
      <c r="U194" s="322">
        <f>IF(U$48=0,0,U$48/NMM_fec!U$48)</f>
        <v>0.64970080082516246</v>
      </c>
      <c r="V194" s="322">
        <f>IF(V$48=0,0,V$48/NMM_fec!V$48)</f>
        <v>0.65835131699321658</v>
      </c>
      <c r="W194" s="322">
        <f>IF(W$48=0,0,W$48/NMM_fec!W$48)</f>
        <v>0.66061391043779094</v>
      </c>
      <c r="DA194" s="95"/>
    </row>
    <row r="195" spans="1:105" ht="12" customHeight="1" x14ac:dyDescent="0.25">
      <c r="A195" s="55" t="s">
        <v>92</v>
      </c>
      <c r="B195" s="275">
        <f>IF(B$49=0,0,B$49/NMM_fec!B$49)</f>
        <v>0.54449999999999987</v>
      </c>
      <c r="C195" s="275">
        <f>IF(C$49=0,0,C$49/NMM_fec!C$49)</f>
        <v>0.5445000000000001</v>
      </c>
      <c r="D195" s="275">
        <f>IF(D$49=0,0,D$49/NMM_fec!D$49)</f>
        <v>0.54450000000000021</v>
      </c>
      <c r="E195" s="275">
        <f>IF(E$49=0,0,E$49/NMM_fec!E$49)</f>
        <v>0.5445000000000001</v>
      </c>
      <c r="F195" s="275">
        <f>IF(F$49=0,0,F$49/NMM_fec!F$49)</f>
        <v>0.5445000000000001</v>
      </c>
      <c r="G195" s="275">
        <f>IF(G$49=0,0,G$49/NMM_fec!G$49)</f>
        <v>0.54449999999999987</v>
      </c>
      <c r="H195" s="275">
        <f>IF(H$49=0,0,H$49/NMM_fec!H$49)</f>
        <v>0.54449999999999987</v>
      </c>
      <c r="I195" s="275">
        <f>IF(I$49=0,0,I$49/NMM_fec!I$49)</f>
        <v>0.54449999999999987</v>
      </c>
      <c r="J195" s="275">
        <f>IF(J$49=0,0,J$49/NMM_fec!J$49)</f>
        <v>0.5445000000000001</v>
      </c>
      <c r="K195" s="275">
        <f>IF(K$49=0,0,K$49/NMM_fec!K$49)</f>
        <v>0.54449999999999998</v>
      </c>
      <c r="L195" s="275">
        <f>IF(L$49=0,0,L$49/NMM_fec!L$49)</f>
        <v>0.5445000000000001</v>
      </c>
      <c r="M195" s="275">
        <f>IF(M$49=0,0,M$49/NMM_fec!M$49)</f>
        <v>0.54449999999999976</v>
      </c>
      <c r="N195" s="275">
        <f>IF(N$49=0,0,N$49/NMM_fec!N$49)</f>
        <v>0.5445000000000001</v>
      </c>
      <c r="O195" s="275">
        <f>IF(O$49=0,0,O$49/NMM_fec!O$49)</f>
        <v>0.54449999999999987</v>
      </c>
      <c r="P195" s="275">
        <f>IF(P$49=0,0,P$49/NMM_fec!P$49)</f>
        <v>0.54449999999999987</v>
      </c>
      <c r="Q195" s="275">
        <f>IF(Q$49=0,0,Q$49/NMM_fec!Q$49)</f>
        <v>0.54449999999999987</v>
      </c>
      <c r="R195" s="275">
        <f>IF(R$49=0,0,R$49/NMM_fec!R$49)</f>
        <v>0.5445000000000001</v>
      </c>
      <c r="S195" s="275">
        <f>IF(S$49=0,0,S$49/NMM_fec!S$49)</f>
        <v>0.54449999999999987</v>
      </c>
      <c r="T195" s="275">
        <f>IF(T$49=0,0,T$49/NMM_fec!T$49)</f>
        <v>0.54449999999999987</v>
      </c>
      <c r="U195" s="275">
        <f>IF(U$49=0,0,U$49/NMM_fec!U$49)</f>
        <v>0.54449999999999987</v>
      </c>
      <c r="V195" s="275">
        <f>IF(V$49=0,0,V$49/NMM_fec!V$49)</f>
        <v>0.54449999999999976</v>
      </c>
      <c r="W195" s="275">
        <f>IF(W$49=0,0,W$49/NMM_fec!W$49)</f>
        <v>0.54449999999999976</v>
      </c>
      <c r="DA195" s="76"/>
    </row>
    <row r="196" spans="1:105" ht="12" customHeight="1" x14ac:dyDescent="0.25">
      <c r="A196" s="202" t="s">
        <v>93</v>
      </c>
      <c r="B196" s="276">
        <f>IF(B$50=0,0,B$50/NMM_fec!B$50)</f>
        <v>0.14413916045724479</v>
      </c>
      <c r="C196" s="276">
        <f>IF(C$50=0,0,C$50/NMM_fec!C$50)</f>
        <v>0.14457377251892103</v>
      </c>
      <c r="D196" s="276">
        <f>IF(D$50=0,0,D$50/NMM_fec!D$50)</f>
        <v>0.14482073609839702</v>
      </c>
      <c r="E196" s="276">
        <f>IF(E$50=0,0,E$50/NMM_fec!E$50)</f>
        <v>0.14482073609839707</v>
      </c>
      <c r="F196" s="276">
        <f>IF(F$50=0,0,F$50/NMM_fec!F$50)</f>
        <v>0.14578870549240025</v>
      </c>
      <c r="G196" s="276">
        <f>IF(G$50=0,0,G$50/NMM_fec!G$50)</f>
        <v>0.14578870549240028</v>
      </c>
      <c r="H196" s="276">
        <f>IF(H$50=0,0,H$50/NMM_fec!H$50)</f>
        <v>0.14578870549240031</v>
      </c>
      <c r="I196" s="276">
        <f>IF(I$50=0,0,I$50/NMM_fec!I$50)</f>
        <v>0.14663035584646225</v>
      </c>
      <c r="J196" s="276">
        <f>IF(J$50=0,0,J$50/NMM_fec!J$50)</f>
        <v>0.14751369211878923</v>
      </c>
      <c r="K196" s="276">
        <f>IF(K$50=0,0,K$50/NMM_fec!K$50)</f>
        <v>0.14751369211878926</v>
      </c>
      <c r="L196" s="276">
        <f>IF(L$50=0,0,L$50/NMM_fec!L$50)</f>
        <v>0.14751369211878917</v>
      </c>
      <c r="M196" s="276">
        <f>IF(M$50=0,0,M$50/NMM_fec!M$50)</f>
        <v>0.14751369211878917</v>
      </c>
      <c r="N196" s="276">
        <f>IF(N$50=0,0,N$50/NMM_fec!N$50)</f>
        <v>0.14751369211878915</v>
      </c>
      <c r="O196" s="276">
        <f>IF(O$50=0,0,O$50/NMM_fec!O$50)</f>
        <v>0.14751369211878917</v>
      </c>
      <c r="P196" s="276">
        <f>IF(P$50=0,0,P$50/NMM_fec!P$50)</f>
        <v>0.14751369211878923</v>
      </c>
      <c r="Q196" s="276">
        <f>IF(Q$50=0,0,Q$50/NMM_fec!Q$50)</f>
        <v>0.14751369211878929</v>
      </c>
      <c r="R196" s="276">
        <f>IF(R$50=0,0,R$50/NMM_fec!R$50)</f>
        <v>0.14751369211878923</v>
      </c>
      <c r="S196" s="276">
        <f>IF(S$50=0,0,S$50/NMM_fec!S$50)</f>
        <v>0.14953770906216779</v>
      </c>
      <c r="T196" s="276">
        <f>IF(T$50=0,0,T$50/NMM_fec!T$50)</f>
        <v>0.14991916353519655</v>
      </c>
      <c r="U196" s="276">
        <f>IF(U$50=0,0,U$50/NMM_fec!U$50)</f>
        <v>0.14991916353519655</v>
      </c>
      <c r="V196" s="276">
        <f>IF(V$50=0,0,V$50/NMM_fec!V$50)</f>
        <v>0.1517026333369344</v>
      </c>
      <c r="W196" s="276">
        <f>IF(W$50=0,0,W$50/NMM_fec!W$50)</f>
        <v>0.15271091506113807</v>
      </c>
      <c r="DA196" s="77"/>
    </row>
    <row r="197" spans="1:105" ht="12" customHeight="1" x14ac:dyDescent="0.25">
      <c r="A197" s="202" t="s">
        <v>94</v>
      </c>
      <c r="B197" s="276">
        <f>IF(B$51=0,0,B$51/NMM_fec!B$51)</f>
        <v>0.75849841896575709</v>
      </c>
      <c r="C197" s="276">
        <f>IF(C$51=0,0,C$51/NMM_fec!C$51)</f>
        <v>0.75849841896575709</v>
      </c>
      <c r="D197" s="276">
        <f>IF(D$51=0,0,D$51/NMM_fec!D$51)</f>
        <v>0.75849841896575698</v>
      </c>
      <c r="E197" s="276">
        <f>IF(E$51=0,0,E$51/NMM_fec!E$51)</f>
        <v>0.75849841896575687</v>
      </c>
      <c r="F197" s="276">
        <f>IF(F$51=0,0,F$51/NMM_fec!F$51)</f>
        <v>0.75849841896575687</v>
      </c>
      <c r="G197" s="276">
        <f>IF(G$51=0,0,G$51/NMM_fec!G$51)</f>
        <v>0.75849841896575743</v>
      </c>
      <c r="H197" s="276">
        <f>IF(H$51=0,0,H$51/NMM_fec!H$51)</f>
        <v>0.75849841896575698</v>
      </c>
      <c r="I197" s="276">
        <f>IF(I$51=0,0,I$51/NMM_fec!I$51)</f>
        <v>0.75849841896575687</v>
      </c>
      <c r="J197" s="276">
        <f>IF(J$51=0,0,J$51/NMM_fec!J$51)</f>
        <v>0.75849841896575698</v>
      </c>
      <c r="K197" s="276">
        <f>IF(K$51=0,0,K$51/NMM_fec!K$51)</f>
        <v>0.75849841896575698</v>
      </c>
      <c r="L197" s="276">
        <f>IF(L$51=0,0,L$51/NMM_fec!L$51)</f>
        <v>0.75849841896575698</v>
      </c>
      <c r="M197" s="276">
        <f>IF(M$51=0,0,M$51/NMM_fec!M$51)</f>
        <v>0.75849841896575732</v>
      </c>
      <c r="N197" s="276">
        <f>IF(N$51=0,0,N$51/NMM_fec!N$51)</f>
        <v>0.75849841896575709</v>
      </c>
      <c r="O197" s="276">
        <f>IF(O$51=0,0,O$51/NMM_fec!O$51)</f>
        <v>0.75849841896575698</v>
      </c>
      <c r="P197" s="276">
        <f>IF(P$51=0,0,P$51/NMM_fec!P$51)</f>
        <v>0.75849841896575698</v>
      </c>
      <c r="Q197" s="276">
        <f>IF(Q$51=0,0,Q$51/NMM_fec!Q$51)</f>
        <v>0.7584984189657572</v>
      </c>
      <c r="R197" s="276">
        <f>IF(R$51=0,0,R$51/NMM_fec!R$51)</f>
        <v>0.75849841896575698</v>
      </c>
      <c r="S197" s="276">
        <f>IF(S$51=0,0,S$51/NMM_fec!S$51)</f>
        <v>0.75849841896575709</v>
      </c>
      <c r="T197" s="276">
        <f>IF(T$51=0,0,T$51/NMM_fec!T$51)</f>
        <v>0.75849841896575698</v>
      </c>
      <c r="U197" s="276">
        <f>IF(U$51=0,0,U$51/NMM_fec!U$51)</f>
        <v>0.75849841896575709</v>
      </c>
      <c r="V197" s="276">
        <f>IF(V$51=0,0,V$51/NMM_fec!V$51)</f>
        <v>0.75849841896575698</v>
      </c>
      <c r="W197" s="276">
        <f>IF(W$51=0,0,W$51/NMM_fec!W$51)</f>
        <v>0.75849841896575687</v>
      </c>
      <c r="DA197" s="77"/>
    </row>
    <row r="198" spans="1:105" ht="12" customHeight="1" x14ac:dyDescent="0.25">
      <c r="A198" s="202" t="s">
        <v>95</v>
      </c>
      <c r="B198" s="276">
        <f>IF(B$52=0,0,B$52/NMM_fec!B$52)</f>
        <v>0.54995359426783264</v>
      </c>
      <c r="C198" s="276">
        <f>IF(C$52=0,0,C$52/NMM_fec!C$52)</f>
        <v>0.55161182832908873</v>
      </c>
      <c r="D198" s="276">
        <f>IF(D$52=0,0,D$52/NMM_fec!D$52)</f>
        <v>0.55255410180810172</v>
      </c>
      <c r="E198" s="276">
        <f>IF(E$52=0,0,E$52/NMM_fec!E$52)</f>
        <v>0.55255410180810149</v>
      </c>
      <c r="F198" s="276">
        <f>IF(F$52=0,0,F$52/NMM_fec!F$52)</f>
        <v>0.55624732609000138</v>
      </c>
      <c r="G198" s="276">
        <f>IF(G$52=0,0,G$52/NMM_fec!G$52)</f>
        <v>0.55624732609000149</v>
      </c>
      <c r="H198" s="276">
        <f>IF(H$52=0,0,H$52/NMM_fec!H$52)</f>
        <v>0.55624732609000127</v>
      </c>
      <c r="I198" s="276">
        <f>IF(I$52=0,0,I$52/NMM_fec!I$52)</f>
        <v>0.55945858828873241</v>
      </c>
      <c r="J198" s="276">
        <f>IF(J$52=0,0,J$52/NMM_fec!J$52)</f>
        <v>0.56282890039803202</v>
      </c>
      <c r="K198" s="276">
        <f>IF(K$52=0,0,K$52/NMM_fec!K$52)</f>
        <v>0.56282890039803235</v>
      </c>
      <c r="L198" s="276">
        <f>IF(L$52=0,0,L$52/NMM_fec!L$52)</f>
        <v>0.56282890039803213</v>
      </c>
      <c r="M198" s="276">
        <f>IF(M$52=0,0,M$52/NMM_fec!M$52)</f>
        <v>0.56282890039803191</v>
      </c>
      <c r="N198" s="276">
        <f>IF(N$52=0,0,N$52/NMM_fec!N$52)</f>
        <v>0.56282890039803224</v>
      </c>
      <c r="O198" s="276">
        <f>IF(O$52=0,0,O$52/NMM_fec!O$52)</f>
        <v>0.56282890039803235</v>
      </c>
      <c r="P198" s="276">
        <f>IF(P$52=0,0,P$52/NMM_fec!P$52)</f>
        <v>0.56282890039803191</v>
      </c>
      <c r="Q198" s="276">
        <f>IF(Q$52=0,0,Q$52/NMM_fec!Q$52)</f>
        <v>0.56282890039803191</v>
      </c>
      <c r="R198" s="276">
        <f>IF(R$52=0,0,R$52/NMM_fec!R$52)</f>
        <v>0.56282890039803224</v>
      </c>
      <c r="S198" s="276">
        <f>IF(S$52=0,0,S$52/NMM_fec!S$52)</f>
        <v>0.57169822828345751</v>
      </c>
      <c r="T198" s="276">
        <f>IF(T$52=0,0,T$52/NMM_fec!T$52)</f>
        <v>0.5720068201747619</v>
      </c>
      <c r="U198" s="276">
        <f>IF(U$52=0,0,U$52/NMM_fec!U$52)</f>
        <v>0.57200682017476179</v>
      </c>
      <c r="V198" s="276">
        <f>IF(V$52=0,0,V$52/NMM_fec!V$52)</f>
        <v>0.57995835608251445</v>
      </c>
      <c r="W198" s="276">
        <f>IF(W$52=0,0,W$52/NMM_fec!W$52)</f>
        <v>0.5826585665920696</v>
      </c>
      <c r="DA198" s="77"/>
    </row>
    <row r="199" spans="1:105" ht="12" customHeight="1" x14ac:dyDescent="0.25">
      <c r="A199" s="56" t="s">
        <v>96</v>
      </c>
      <c r="B199" s="277">
        <f>IF(B$53=0,0,B$53/NMM_fec!B$53)</f>
        <v>0.85977787666167949</v>
      </c>
      <c r="C199" s="277">
        <f>IF(C$53=0,0,C$53/NMM_fec!C$53)</f>
        <v>0.84523899544386027</v>
      </c>
      <c r="D199" s="277">
        <f>IF(D$53=0,0,D$53/NMM_fec!D$53)</f>
        <v>0.84552040884530955</v>
      </c>
      <c r="E199" s="277">
        <f>IF(E$53=0,0,E$53/NMM_fec!E$53)</f>
        <v>0.85205806859369326</v>
      </c>
      <c r="F199" s="277">
        <f>IF(F$53=0,0,F$53/NMM_fec!F$53)</f>
        <v>0.87082734238358339</v>
      </c>
      <c r="G199" s="277">
        <f>IF(G$53=0,0,G$53/NMM_fec!G$53)</f>
        <v>0.87135844112355032</v>
      </c>
      <c r="H199" s="277">
        <f>IF(H$53=0,0,H$53/NMM_fec!H$53)</f>
        <v>0.87362907810294066</v>
      </c>
      <c r="I199" s="277">
        <f>IF(I$53=0,0,I$53/NMM_fec!I$53)</f>
        <v>0.88590757071591197</v>
      </c>
      <c r="J199" s="277">
        <f>IF(J$53=0,0,J$53/NMM_fec!J$53)</f>
        <v>0.9066299814824178</v>
      </c>
      <c r="K199" s="277">
        <f>IF(K$53=0,0,K$53/NMM_fec!K$53)</f>
        <v>0.90978585863196137</v>
      </c>
      <c r="L199" s="277">
        <f>IF(L$53=0,0,L$53/NMM_fec!L$53)</f>
        <v>0.91191819309809763</v>
      </c>
      <c r="M199" s="277">
        <f>IF(M$53=0,0,M$53/NMM_fec!M$53)</f>
        <v>0.89435065963160409</v>
      </c>
      <c r="N199" s="277">
        <f>IF(N$53=0,0,N$53/NMM_fec!N$53)</f>
        <v>0.89525091555298431</v>
      </c>
      <c r="O199" s="277">
        <f>IF(O$53=0,0,O$53/NMM_fec!O$53)</f>
        <v>0.89120662422964669</v>
      </c>
      <c r="P199" s="277">
        <f>IF(P$53=0,0,P$53/NMM_fec!P$53)</f>
        <v>0.88994984769254182</v>
      </c>
      <c r="Q199" s="277">
        <f>IF(Q$53=0,0,Q$53/NMM_fec!Q$53)</f>
        <v>0.89732257899649026</v>
      </c>
      <c r="R199" s="277">
        <f>IF(R$53=0,0,R$53/NMM_fec!R$53)</f>
        <v>0.89506288410769397</v>
      </c>
      <c r="S199" s="277">
        <f>IF(S$53=0,0,S$53/NMM_fec!S$53)</f>
        <v>0.91837802603666385</v>
      </c>
      <c r="T199" s="277">
        <f>IF(T$53=0,0,T$53/NMM_fec!T$53)</f>
        <v>0.90543092122967883</v>
      </c>
      <c r="U199" s="277">
        <f>IF(U$53=0,0,U$53/NMM_fec!U$53)</f>
        <v>0.90802955278343345</v>
      </c>
      <c r="V199" s="277">
        <f>IF(V$53=0,0,V$53/NMM_fec!V$53)</f>
        <v>0.91534061592741722</v>
      </c>
      <c r="W199" s="277">
        <f>IF(W$53=0,0,W$53/NMM_fec!W$53)</f>
        <v>0.91361904208762401</v>
      </c>
      <c r="DA199" s="78"/>
    </row>
    <row r="200" spans="1:105" ht="12" customHeight="1" x14ac:dyDescent="0.25">
      <c r="A200" s="203" t="s">
        <v>1498</v>
      </c>
      <c r="B200" s="278">
        <f>IF(B$59=0,0,B$59/NMM_fec!B$59)</f>
        <v>0.6602309999999999</v>
      </c>
      <c r="C200" s="278">
        <f>IF(C$59=0,0,C$59/NMM_fec!C$59)</f>
        <v>0.66023100000000001</v>
      </c>
      <c r="D200" s="278">
        <f>IF(D$59=0,0,D$59/NMM_fec!D$59)</f>
        <v>0.66023100000000012</v>
      </c>
      <c r="E200" s="278">
        <f>IF(E$59=0,0,E$59/NMM_fec!E$59)</f>
        <v>0.66023100000000012</v>
      </c>
      <c r="F200" s="278">
        <f>IF(F$59=0,0,F$59/NMM_fec!F$59)</f>
        <v>0.66023100000000012</v>
      </c>
      <c r="G200" s="278">
        <f>IF(G$59=0,0,G$59/NMM_fec!G$59)</f>
        <v>0.66023100000000012</v>
      </c>
      <c r="H200" s="278">
        <f>IF(H$59=0,0,H$59/NMM_fec!H$59)</f>
        <v>0.66023099999999968</v>
      </c>
      <c r="I200" s="278">
        <f>IF(I$59=0,0,I$59/NMM_fec!I$59)</f>
        <v>0.66023100000000001</v>
      </c>
      <c r="J200" s="278">
        <f>IF(J$59=0,0,J$59/NMM_fec!J$59)</f>
        <v>0.66023100000000001</v>
      </c>
      <c r="K200" s="278">
        <f>IF(K$59=0,0,K$59/NMM_fec!K$59)</f>
        <v>0.66023100000000023</v>
      </c>
      <c r="L200" s="278">
        <f>IF(L$59=0,0,L$59/NMM_fec!L$59)</f>
        <v>0.66023100000000001</v>
      </c>
      <c r="M200" s="278">
        <f>IF(M$59=0,0,M$59/NMM_fec!M$59)</f>
        <v>0.66023100000000023</v>
      </c>
      <c r="N200" s="278">
        <f>IF(N$59=0,0,N$59/NMM_fec!N$59)</f>
        <v>0.66023100000000001</v>
      </c>
      <c r="O200" s="278">
        <f>IF(O$59=0,0,O$59/NMM_fec!O$59)</f>
        <v>0.66023100000000012</v>
      </c>
      <c r="P200" s="278">
        <f>IF(P$59=0,0,P$59/NMM_fec!P$59)</f>
        <v>0.66023099999999979</v>
      </c>
      <c r="Q200" s="278">
        <f>IF(Q$59=0,0,Q$59/NMM_fec!Q$59)</f>
        <v>0.66023100000000001</v>
      </c>
      <c r="R200" s="278">
        <f>IF(R$59=0,0,R$59/NMM_fec!R$59)</f>
        <v>0.66023100000000012</v>
      </c>
      <c r="S200" s="278">
        <f>IF(S$59=0,0,S$59/NMM_fec!S$59)</f>
        <v>0.66023100000000012</v>
      </c>
      <c r="T200" s="278">
        <f>IF(T$59=0,0,T$59/NMM_fec!T$59)</f>
        <v>0.66023100000000012</v>
      </c>
      <c r="U200" s="278">
        <f>IF(U$59=0,0,U$59/NMM_fec!U$59)</f>
        <v>0.66023099999999979</v>
      </c>
      <c r="V200" s="278">
        <f>IF(V$59=0,0,V$59/NMM_fec!V$59)</f>
        <v>0.66023100000000001</v>
      </c>
      <c r="W200" s="278">
        <f>IF(W$59=0,0,W$59/NMM_fec!W$59)</f>
        <v>0.66023099999999979</v>
      </c>
      <c r="DA200" s="79"/>
    </row>
    <row r="201" spans="1:105" ht="12" customHeight="1" x14ac:dyDescent="0.25">
      <c r="A201" s="203" t="s">
        <v>1500</v>
      </c>
      <c r="B201" s="278">
        <f>IF(B$60=0,0,B$60/NMM_fec!B$60)</f>
        <v>0.48539386185125727</v>
      </c>
      <c r="C201" s="278">
        <f>IF(C$60=0,0,C$60/NMM_fec!C$60)</f>
        <v>0.48750263857952281</v>
      </c>
      <c r="D201" s="278">
        <f>IF(D$60=0,0,D$60/NMM_fec!D$60)</f>
        <v>0.48775789570664757</v>
      </c>
      <c r="E201" s="278">
        <f>IF(E$60=0,0,E$60/NMM_fec!E$60)</f>
        <v>0.48874035077984584</v>
      </c>
      <c r="F201" s="278">
        <f>IF(F$60=0,0,F$60/NMM_fec!F$60)</f>
        <v>0.49140460986973722</v>
      </c>
      <c r="G201" s="278">
        <f>IF(G$60=0,0,G$60/NMM_fec!G$60)</f>
        <v>0.48910461759691271</v>
      </c>
      <c r="H201" s="278">
        <f>IF(H$60=0,0,H$60/NMM_fec!H$60)</f>
        <v>0.4883679762338084</v>
      </c>
      <c r="I201" s="278">
        <f>IF(I$60=0,0,I$60/NMM_fec!I$60)</f>
        <v>0.4874478378823825</v>
      </c>
      <c r="J201" s="278">
        <f>IF(J$60=0,0,J$60/NMM_fec!J$60)</f>
        <v>0.4928587748253771</v>
      </c>
      <c r="K201" s="278">
        <f>IF(K$60=0,0,K$60/NMM_fec!K$60)</f>
        <v>0.48947297037941473</v>
      </c>
      <c r="L201" s="278">
        <f>IF(L$60=0,0,L$60/NMM_fec!L$60)</f>
        <v>0.49212646338518601</v>
      </c>
      <c r="M201" s="278">
        <f>IF(M$60=0,0,M$60/NMM_fec!M$60)</f>
        <v>0.49162849679197407</v>
      </c>
      <c r="N201" s="278">
        <f>IF(N$60=0,0,N$60/NMM_fec!N$60)</f>
        <v>0.48953180678047625</v>
      </c>
      <c r="O201" s="278">
        <f>IF(O$60=0,0,O$60/NMM_fec!O$60)</f>
        <v>0.49866761672818483</v>
      </c>
      <c r="P201" s="278">
        <f>IF(P$60=0,0,P$60/NMM_fec!P$60)</f>
        <v>0.50151206339108256</v>
      </c>
      <c r="Q201" s="278">
        <f>IF(Q$60=0,0,Q$60/NMM_fec!Q$60)</f>
        <v>0.50084121550815031</v>
      </c>
      <c r="R201" s="278">
        <f>IF(R$60=0,0,R$60/NMM_fec!R$60)</f>
        <v>0.50109338315831176</v>
      </c>
      <c r="S201" s="278">
        <f>IF(S$60=0,0,S$60/NMM_fec!S$60)</f>
        <v>0.51276939725631165</v>
      </c>
      <c r="T201" s="278">
        <f>IF(T$60=0,0,T$60/NMM_fec!T$60)</f>
        <v>0.51417887279872532</v>
      </c>
      <c r="U201" s="278">
        <f>IF(U$60=0,0,U$60/NMM_fec!U$60)</f>
        <v>0.5129388381494161</v>
      </c>
      <c r="V201" s="278">
        <f>IF(V$60=0,0,V$60/NMM_fec!V$60)</f>
        <v>0.52501489008720281</v>
      </c>
      <c r="W201" s="278">
        <f>IF(W$60=0,0,W$60/NMM_fec!W$60)</f>
        <v>0.52438604346505691</v>
      </c>
      <c r="DA201" s="79"/>
    </row>
    <row r="202" spans="1:105" ht="12" customHeight="1" x14ac:dyDescent="0.25">
      <c r="A202" s="203" t="s">
        <v>1522</v>
      </c>
      <c r="B202" s="278">
        <f>IF(B$79=0,0,B$79/NMM_fec!B$79)</f>
        <v>0.65489856547401004</v>
      </c>
      <c r="C202" s="278">
        <f>IF(C$79=0,0,C$79/NMM_fec!C$79)</f>
        <v>0.65333174166514041</v>
      </c>
      <c r="D202" s="278">
        <f>IF(D$79=0,0,D$79/NMM_fec!D$79)</f>
        <v>0.65407768772094133</v>
      </c>
      <c r="E202" s="278">
        <f>IF(E$79=0,0,E$79/NMM_fec!E$79)</f>
        <v>0.65497200472468919</v>
      </c>
      <c r="F202" s="278">
        <f>IF(F$79=0,0,F$79/NMM_fec!F$79)</f>
        <v>0.65833751428120435</v>
      </c>
      <c r="G202" s="278">
        <f>IF(G$79=0,0,G$79/NMM_fec!G$79)</f>
        <v>0.66171736413382232</v>
      </c>
      <c r="H202" s="278">
        <f>IF(H$79=0,0,H$79/NMM_fec!H$79)</f>
        <v>0.66191586759434884</v>
      </c>
      <c r="I202" s="278">
        <f>IF(I$79=0,0,I$79/NMM_fec!I$79)</f>
        <v>0.66787607782653391</v>
      </c>
      <c r="J202" s="278">
        <f>IF(J$79=0,0,J$79/NMM_fec!J$79)</f>
        <v>0.67371961037493522</v>
      </c>
      <c r="K202" s="278">
        <f>IF(K$79=0,0,K$79/NMM_fec!K$79)</f>
        <v>0.6750568421771258</v>
      </c>
      <c r="L202" s="278">
        <f>IF(L$79=0,0,L$79/NMM_fec!L$79)</f>
        <v>0.67580725340544012</v>
      </c>
      <c r="M202" s="278">
        <f>IF(M$79=0,0,M$79/NMM_fec!M$79)</f>
        <v>0.67708601733739204</v>
      </c>
      <c r="N202" s="278">
        <f>IF(N$79=0,0,N$79/NMM_fec!N$79)</f>
        <v>0.67855695920398906</v>
      </c>
      <c r="O202" s="278">
        <f>IF(O$79=0,0,O$79/NMM_fec!O$79)</f>
        <v>0.67625665886514974</v>
      </c>
      <c r="P202" s="278">
        <f>IF(P$79=0,0,P$79/NMM_fec!P$79)</f>
        <v>0.67614250581193713</v>
      </c>
      <c r="Q202" s="278">
        <f>IF(Q$79=0,0,Q$79/NMM_fec!Q$79)</f>
        <v>0.67748802177112</v>
      </c>
      <c r="R202" s="278">
        <f>IF(R$79=0,0,R$79/NMM_fec!R$79)</f>
        <v>0.67786583251423949</v>
      </c>
      <c r="S202" s="278">
        <f>IF(S$79=0,0,S$79/NMM_fec!S$79)</f>
        <v>0.68989008372981542</v>
      </c>
      <c r="T202" s="278">
        <f>IF(T$79=0,0,T$79/NMM_fec!T$79)</f>
        <v>0.69185547518814039</v>
      </c>
      <c r="U202" s="278">
        <f>IF(U$79=0,0,U$79/NMM_fec!U$79)</f>
        <v>0.69199610431976222</v>
      </c>
      <c r="V202" s="278">
        <f>IF(V$79=0,0,V$79/NMM_fec!V$79)</f>
        <v>0.7010119980570475</v>
      </c>
      <c r="W202" s="278">
        <f>IF(W$79=0,0,W$79/NMM_fec!W$79)</f>
        <v>0.70489430775719719</v>
      </c>
      <c r="DA202" s="79"/>
    </row>
    <row r="203" spans="1:105" ht="12" customHeight="1" x14ac:dyDescent="0.25">
      <c r="A203" s="41" t="s">
        <v>1534</v>
      </c>
      <c r="B203" s="279">
        <f>IF(B$89=0,0,B$89/NMM_fec!B$89)</f>
        <v>0.56187228391928978</v>
      </c>
      <c r="C203" s="279">
        <f>IF(C$89=0,0,C$89/NMM_fec!C$89)</f>
        <v>0.55949142221612269</v>
      </c>
      <c r="D203" s="279">
        <f>IF(D$89=0,0,D$89/NMM_fec!D$89)</f>
        <v>0.55919564318200699</v>
      </c>
      <c r="E203" s="279">
        <f>IF(E$89=0,0,E$89/NMM_fec!E$89)</f>
        <v>0.56155467227968492</v>
      </c>
      <c r="F203" s="279">
        <f>IF(F$89=0,0,F$89/NMM_fec!F$89)</f>
        <v>0.56830497482586784</v>
      </c>
      <c r="G203" s="279">
        <f>IF(G$89=0,0,G$89/NMM_fec!G$89)</f>
        <v>0.56652619112609215</v>
      </c>
      <c r="H203" s="279">
        <f>IF(H$89=0,0,H$89/NMM_fec!H$89)</f>
        <v>0.56662162024732554</v>
      </c>
      <c r="I203" s="279">
        <f>IF(I$89=0,0,I$89/NMM_fec!I$89)</f>
        <v>0.56898823902176565</v>
      </c>
      <c r="J203" s="279">
        <f>IF(J$89=0,0,J$89/NMM_fec!J$89)</f>
        <v>0.57884794412847829</v>
      </c>
      <c r="K203" s="279">
        <f>IF(K$89=0,0,K$89/NMM_fec!K$89)</f>
        <v>0.57713204388388251</v>
      </c>
      <c r="L203" s="279">
        <f>IF(L$89=0,0,L$89/NMM_fec!L$89)</f>
        <v>0.57977863867618684</v>
      </c>
      <c r="M203" s="279">
        <f>IF(M$89=0,0,M$89/NMM_fec!M$89)</f>
        <v>0.57215407555423214</v>
      </c>
      <c r="N203" s="279">
        <f>IF(N$89=0,0,N$89/NMM_fec!N$89)</f>
        <v>0.57317325284251874</v>
      </c>
      <c r="O203" s="279">
        <f>IF(O$89=0,0,O$89/NMM_fec!O$89)</f>
        <v>0.57896956125863042</v>
      </c>
      <c r="P203" s="279">
        <f>IF(P$89=0,0,P$89/NMM_fec!P$89)</f>
        <v>0.57965068175426049</v>
      </c>
      <c r="Q203" s="279">
        <f>IF(Q$89=0,0,Q$89/NMM_fec!Q$89)</f>
        <v>0.58001486935570856</v>
      </c>
      <c r="R203" s="279">
        <f>IF(R$89=0,0,R$89/NMM_fec!R$89)</f>
        <v>0.57932460292998622</v>
      </c>
      <c r="S203" s="279">
        <f>IF(S$89=0,0,S$89/NMM_fec!S$89)</f>
        <v>0.59472039680937161</v>
      </c>
      <c r="T203" s="279">
        <f>IF(T$89=0,0,T$89/NMM_fec!T$89)</f>
        <v>0.59213452869545602</v>
      </c>
      <c r="U203" s="279">
        <f>IF(U$89=0,0,U$89/NMM_fec!U$89)</f>
        <v>0.59335264058330772</v>
      </c>
      <c r="V203" s="279">
        <f>IF(V$89=0,0,V$89/NMM_fec!V$89)</f>
        <v>0.60396888993480446</v>
      </c>
      <c r="W203" s="279">
        <f>IF(W$89=0,0,W$89/NMM_fec!W$89)</f>
        <v>0.60273186904748643</v>
      </c>
      <c r="DA203" s="82"/>
    </row>
    <row r="204" spans="1:105" ht="12" customHeight="1" x14ac:dyDescent="0.25">
      <c r="A204" s="201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01"/>
      <c r="P204" s="201"/>
      <c r="Q204" s="201"/>
      <c r="R204" s="201"/>
      <c r="S204" s="201"/>
      <c r="T204" s="201"/>
      <c r="U204" s="201"/>
      <c r="V204" s="201"/>
      <c r="W204" s="201"/>
      <c r="DA204" s="173"/>
    </row>
    <row r="205" spans="1:105" ht="12" customHeight="1" x14ac:dyDescent="0.25">
      <c r="A205" s="35" t="s">
        <v>51</v>
      </c>
      <c r="B205" s="322">
        <f>IF(B$99=0,0,B$99/NMM_fec!B$99)</f>
        <v>0.49240243200718026</v>
      </c>
      <c r="C205" s="322">
        <f>IF(C$99=0,0,C$99/NMM_fec!C$99)</f>
        <v>0.48939491593230666</v>
      </c>
      <c r="D205" s="322">
        <f>IF(D$99=0,0,D$99/NMM_fec!D$99)</f>
        <v>0.48835298813046479</v>
      </c>
      <c r="E205" s="322">
        <f>IF(E$99=0,0,E$99/NMM_fec!E$99)</f>
        <v>0.49037933047662707</v>
      </c>
      <c r="F205" s="322">
        <f>IF(F$99=0,0,F$99/NMM_fec!F$99)</f>
        <v>0.49416784185591406</v>
      </c>
      <c r="G205" s="322">
        <f>IF(G$99=0,0,G$99/NMM_fec!G$99)</f>
        <v>0.49243554249096699</v>
      </c>
      <c r="H205" s="322">
        <f>IF(H$99=0,0,H$99/NMM_fec!H$99)</f>
        <v>0.49236084987174028</v>
      </c>
      <c r="I205" s="322">
        <f>IF(I$99=0,0,I$99/NMM_fec!I$99)</f>
        <v>0.49094974491104826</v>
      </c>
      <c r="J205" s="322">
        <f>IF(J$99=0,0,J$99/NMM_fec!J$99)</f>
        <v>0.49659219080368405</v>
      </c>
      <c r="K205" s="322">
        <f>IF(K$99=0,0,K$99/NMM_fec!K$99)</f>
        <v>0.49465298056940937</v>
      </c>
      <c r="L205" s="322">
        <f>IF(L$99=0,0,L$99/NMM_fec!L$99)</f>
        <v>0.49724034379768894</v>
      </c>
      <c r="M205" s="322">
        <f>IF(M$99=0,0,M$99/NMM_fec!M$99)</f>
        <v>0.50159659594130113</v>
      </c>
      <c r="N205" s="322">
        <f>IF(N$99=0,0,N$99/NMM_fec!N$99)</f>
        <v>0.50573643943929292</v>
      </c>
      <c r="O205" s="322">
        <f>IF(O$99=0,0,O$99/NMM_fec!O$99)</f>
        <v>0.52078897391829559</v>
      </c>
      <c r="P205" s="322">
        <f>IF(P$99=0,0,P$99/NMM_fec!P$99)</f>
        <v>0.52508007184157879</v>
      </c>
      <c r="Q205" s="322">
        <f>IF(Q$99=0,0,Q$99/NMM_fec!Q$99)</f>
        <v>0.5408474005350643</v>
      </c>
      <c r="R205" s="322">
        <f>IF(R$99=0,0,R$99/NMM_fec!R$99)</f>
        <v>0.54359533325088616</v>
      </c>
      <c r="S205" s="322">
        <f>IF(S$99=0,0,S$99/NMM_fec!S$99)</f>
        <v>0.5688170857851983</v>
      </c>
      <c r="T205" s="322">
        <f>IF(T$99=0,0,T$99/NMM_fec!T$99)</f>
        <v>0.57425890866652962</v>
      </c>
      <c r="U205" s="322">
        <f>IF(U$99=0,0,U$99/NMM_fec!U$99)</f>
        <v>0.58796394645501493</v>
      </c>
      <c r="V205" s="322">
        <f>IF(V$99=0,0,V$99/NMM_fec!V$99)</f>
        <v>0.58812792753176535</v>
      </c>
      <c r="W205" s="322">
        <f>IF(W$99=0,0,W$99/NMM_fec!W$99)</f>
        <v>0.59988863811332993</v>
      </c>
      <c r="DA205" s="95"/>
    </row>
    <row r="206" spans="1:105" ht="12" customHeight="1" x14ac:dyDescent="0.25">
      <c r="A206" s="55" t="s">
        <v>92</v>
      </c>
      <c r="B206" s="275">
        <f>IF(B$100=0,0,B$100/NMM_fec!B$100)</f>
        <v>0.47308954273907883</v>
      </c>
      <c r="C206" s="275">
        <f>IF(C$100=0,0,C$100/NMM_fec!C$100)</f>
        <v>0.47308954273907877</v>
      </c>
      <c r="D206" s="275">
        <f>IF(D$100=0,0,D$100/NMM_fec!D$100)</f>
        <v>0.47308954273907883</v>
      </c>
      <c r="E206" s="275">
        <f>IF(E$100=0,0,E$100/NMM_fec!E$100)</f>
        <v>0.47308954273907883</v>
      </c>
      <c r="F206" s="275">
        <f>IF(F$100=0,0,F$100/NMM_fec!F$100)</f>
        <v>0.47452521612907533</v>
      </c>
      <c r="G206" s="275">
        <f>IF(G$100=0,0,G$100/NMM_fec!G$100)</f>
        <v>0.47452521612907522</v>
      </c>
      <c r="H206" s="275">
        <f>IF(H$100=0,0,H$100/NMM_fec!H$100)</f>
        <v>0.47452521612907522</v>
      </c>
      <c r="I206" s="275">
        <f>IF(I$100=0,0,I$100/NMM_fec!I$100)</f>
        <v>0.47452521612907539</v>
      </c>
      <c r="J206" s="275">
        <f>IF(J$100=0,0,J$100/NMM_fec!J$100)</f>
        <v>0.47452521612907522</v>
      </c>
      <c r="K206" s="275">
        <f>IF(K$100=0,0,K$100/NMM_fec!K$100)</f>
        <v>0.47452521612907544</v>
      </c>
      <c r="L206" s="275">
        <f>IF(L$100=0,0,L$100/NMM_fec!L$100)</f>
        <v>0.47452521612907556</v>
      </c>
      <c r="M206" s="275">
        <f>IF(M$100=0,0,M$100/NMM_fec!M$100)</f>
        <v>0.48207269451616802</v>
      </c>
      <c r="N206" s="275">
        <f>IF(N$100=0,0,N$100/NMM_fec!N$100)</f>
        <v>0.48831381951632791</v>
      </c>
      <c r="O206" s="275">
        <f>IF(O$100=0,0,O$100/NMM_fec!O$100)</f>
        <v>0.49448243756469534</v>
      </c>
      <c r="P206" s="275">
        <f>IF(P$100=0,0,P$100/NMM_fec!P$100)</f>
        <v>0.49987487249381285</v>
      </c>
      <c r="Q206" s="275">
        <f>IF(Q$100=0,0,Q$100/NMM_fec!Q$100)</f>
        <v>0.50488738524443155</v>
      </c>
      <c r="R206" s="275">
        <f>IF(R$100=0,0,R$100/NMM_fec!R$100)</f>
        <v>0.50939864671998847</v>
      </c>
      <c r="S206" s="275">
        <f>IF(S$100=0,0,S$100/NMM_fec!S$100)</f>
        <v>0.51345878204798945</v>
      </c>
      <c r="T206" s="275">
        <f>IF(T$100=0,0,T$100/NMM_fec!T$100)</f>
        <v>0.51711290384319064</v>
      </c>
      <c r="U206" s="275">
        <f>IF(U$100=0,0,U$100/NMM_fec!U$100)</f>
        <v>0.52040161345887159</v>
      </c>
      <c r="V206" s="275">
        <f>IF(V$100=0,0,V$100/NMM_fec!V$100)</f>
        <v>0.52336145211298457</v>
      </c>
      <c r="W206" s="275">
        <f>IF(W$100=0,0,W$100/NMM_fec!W$100)</f>
        <v>0.52602530690168592</v>
      </c>
      <c r="DA206" s="76"/>
    </row>
    <row r="207" spans="1:105" ht="12" customHeight="1" x14ac:dyDescent="0.25">
      <c r="A207" s="202" t="s">
        <v>93</v>
      </c>
      <c r="B207" s="276">
        <f>IF(B$101=0,0,B$101/NMM_fec!B$101)</f>
        <v>0.1227958563413073</v>
      </c>
      <c r="C207" s="276">
        <f>IF(C$101=0,0,C$101/NMM_fec!C$101)</f>
        <v>0.12279585634130732</v>
      </c>
      <c r="D207" s="276">
        <f>IF(D$101=0,0,D$101/NMM_fec!D$101)</f>
        <v>0.12279585634130732</v>
      </c>
      <c r="E207" s="276">
        <f>IF(E$101=0,0,E$101/NMM_fec!E$101)</f>
        <v>0.12279585634130732</v>
      </c>
      <c r="F207" s="276">
        <f>IF(F$101=0,0,F$101/NMM_fec!F$101)</f>
        <v>0.12316850195577249</v>
      </c>
      <c r="G207" s="276">
        <f>IF(G$101=0,0,G$101/NMM_fec!G$101)</f>
        <v>0.12316850195577252</v>
      </c>
      <c r="H207" s="276">
        <f>IF(H$101=0,0,H$101/NMM_fec!H$101)</f>
        <v>0.12316850195577249</v>
      </c>
      <c r="I207" s="276">
        <f>IF(I$101=0,0,I$101/NMM_fec!I$101)</f>
        <v>0.12316850195577252</v>
      </c>
      <c r="J207" s="276">
        <f>IF(J$101=0,0,J$101/NMM_fec!J$101)</f>
        <v>0.12316850195577249</v>
      </c>
      <c r="K207" s="276">
        <f>IF(K$101=0,0,K$101/NMM_fec!K$101)</f>
        <v>0.12316850195577247</v>
      </c>
      <c r="L207" s="276">
        <f>IF(L$101=0,0,L$101/NMM_fec!L$101)</f>
        <v>0.12316850195577256</v>
      </c>
      <c r="M207" s="276">
        <f>IF(M$101=0,0,M$101/NMM_fec!M$101)</f>
        <v>0.12597455054037068</v>
      </c>
      <c r="N207" s="276">
        <f>IF(N$101=0,0,N$101/NMM_fec!N$101)</f>
        <v>0.12674749326233403</v>
      </c>
      <c r="O207" s="276">
        <f>IF(O$101=0,0,O$101/NMM_fec!O$101)</f>
        <v>0.12891806357086824</v>
      </c>
      <c r="P207" s="276">
        <f>IF(P$101=0,0,P$101/NMM_fec!P$101)</f>
        <v>0.12974829812552768</v>
      </c>
      <c r="Q207" s="276">
        <f>IF(Q$101=0,0,Q$101/NMM_fec!Q$101)</f>
        <v>0.13354885446823234</v>
      </c>
      <c r="R207" s="276">
        <f>IF(R$101=0,0,R$101/NMM_fec!R$101)</f>
        <v>0.13457785592697713</v>
      </c>
      <c r="S207" s="276">
        <f>IF(S$101=0,0,S$101/NMM_fec!S$101)</f>
        <v>0.13789545648953686</v>
      </c>
      <c r="T207" s="276">
        <f>IF(T$101=0,0,T$101/NMM_fec!T$101)</f>
        <v>0.14088129699584059</v>
      </c>
      <c r="U207" s="276">
        <f>IF(U$101=0,0,U$101/NMM_fec!U$101)</f>
        <v>0.14356855345151395</v>
      </c>
      <c r="V207" s="276">
        <f>IF(V$101=0,0,V$101/NMM_fec!V$101)</f>
        <v>0.14455314351179691</v>
      </c>
      <c r="W207" s="276">
        <f>IF(W$101=0,0,W$101/NMM_fec!W$101)</f>
        <v>0.14687321531587461</v>
      </c>
      <c r="DA207" s="77"/>
    </row>
    <row r="208" spans="1:105" ht="12" customHeight="1" x14ac:dyDescent="0.25">
      <c r="A208" s="202" t="s">
        <v>94</v>
      </c>
      <c r="B208" s="276">
        <f>IF(B$102=0,0,B$102/NMM_fec!B$102)</f>
        <v>0.67096266771462876</v>
      </c>
      <c r="C208" s="276">
        <f>IF(C$102=0,0,C$102/NMM_fec!C$102)</f>
        <v>0.67096266771462898</v>
      </c>
      <c r="D208" s="276">
        <f>IF(D$102=0,0,D$102/NMM_fec!D$102)</f>
        <v>0.67096266771462898</v>
      </c>
      <c r="E208" s="276">
        <f>IF(E$102=0,0,E$102/NMM_fec!E$102)</f>
        <v>0.67096266771462876</v>
      </c>
      <c r="F208" s="276">
        <f>IF(F$102=0,0,F$102/NMM_fec!F$102)</f>
        <v>0.67299882188988647</v>
      </c>
      <c r="G208" s="276">
        <f>IF(G$102=0,0,G$102/NMM_fec!G$102)</f>
        <v>0.6729988218898868</v>
      </c>
      <c r="H208" s="276">
        <f>IF(H$102=0,0,H$102/NMM_fec!H$102)</f>
        <v>0.6729988218898868</v>
      </c>
      <c r="I208" s="276">
        <f>IF(I$102=0,0,I$102/NMM_fec!I$102)</f>
        <v>0.6729988218898868</v>
      </c>
      <c r="J208" s="276">
        <f>IF(J$102=0,0,J$102/NMM_fec!J$102)</f>
        <v>0.67299882188988702</v>
      </c>
      <c r="K208" s="276">
        <f>IF(K$102=0,0,K$102/NMM_fec!K$102)</f>
        <v>0.67299882188988669</v>
      </c>
      <c r="L208" s="276">
        <f>IF(L$102=0,0,L$102/NMM_fec!L$102)</f>
        <v>0.67299882188988691</v>
      </c>
      <c r="M208" s="276">
        <f>IF(M$102=0,0,M$102/NMM_fec!M$102)</f>
        <v>0.68231494161663142</v>
      </c>
      <c r="N208" s="276">
        <f>IF(N$102=0,0,N$102/NMM_fec!N$102)</f>
        <v>0.69069944937070105</v>
      </c>
      <c r="O208" s="276">
        <f>IF(O$102=0,0,O$102/NMM_fec!O$102)</f>
        <v>0.69824550634936411</v>
      </c>
      <c r="P208" s="276">
        <f>IF(P$102=0,0,P$102/NMM_fec!P$102)</f>
        <v>0.70503695763016083</v>
      </c>
      <c r="Q208" s="276">
        <f>IF(Q$102=0,0,Q$102/NMM_fec!Q$102)</f>
        <v>0.71114926378287813</v>
      </c>
      <c r="R208" s="276">
        <f>IF(R$102=0,0,R$102/NMM_fec!R$102)</f>
        <v>0.71665033932032285</v>
      </c>
      <c r="S208" s="276">
        <f>IF(S$102=0,0,S$102/NMM_fec!S$102)</f>
        <v>0.72160130730402372</v>
      </c>
      <c r="T208" s="276">
        <f>IF(T$102=0,0,T$102/NMM_fec!T$102)</f>
        <v>0.72605717848935436</v>
      </c>
      <c r="U208" s="276">
        <f>IF(U$102=0,0,U$102/NMM_fec!U$102)</f>
        <v>0.73006746255615196</v>
      </c>
      <c r="V208" s="276">
        <f>IF(V$102=0,0,V$102/NMM_fec!V$102)</f>
        <v>0.73367671821626979</v>
      </c>
      <c r="W208" s="276">
        <f>IF(W$102=0,0,W$102/NMM_fec!W$102)</f>
        <v>0.73692504831037586</v>
      </c>
      <c r="DA208" s="77"/>
    </row>
    <row r="209" spans="1:105" ht="12" customHeight="1" x14ac:dyDescent="0.25">
      <c r="A209" s="202" t="s">
        <v>95</v>
      </c>
      <c r="B209" s="276">
        <f>IF(B$103=0,0,B$103/NMM_fec!B$103)</f>
        <v>0.46870881738135128</v>
      </c>
      <c r="C209" s="276">
        <f>IF(C$103=0,0,C$103/NMM_fec!C$103)</f>
        <v>0.46870881738135151</v>
      </c>
      <c r="D209" s="276">
        <f>IF(D$103=0,0,D$103/NMM_fec!D$103)</f>
        <v>0.46870881738135139</v>
      </c>
      <c r="E209" s="276">
        <f>IF(E$103=0,0,E$103/NMM_fec!E$103)</f>
        <v>0.46870881738135151</v>
      </c>
      <c r="F209" s="276">
        <f>IF(F$103=0,0,F$103/NMM_fec!F$103)</f>
        <v>0.47013119669008674</v>
      </c>
      <c r="G209" s="276">
        <f>IF(G$103=0,0,G$103/NMM_fec!G$103)</f>
        <v>0.47013119669008685</v>
      </c>
      <c r="H209" s="276">
        <f>IF(H$103=0,0,H$103/NMM_fec!H$103)</f>
        <v>0.47013119669008691</v>
      </c>
      <c r="I209" s="276">
        <f>IF(I$103=0,0,I$103/NMM_fec!I$103)</f>
        <v>0.47013119669008685</v>
      </c>
      <c r="J209" s="276">
        <f>IF(J$103=0,0,J$103/NMM_fec!J$103)</f>
        <v>0.47013119669008685</v>
      </c>
      <c r="K209" s="276">
        <f>IF(K$103=0,0,K$103/NMM_fec!K$103)</f>
        <v>0.47013119669008668</v>
      </c>
      <c r="L209" s="276">
        <f>IF(L$103=0,0,L$103/NMM_fec!L$103)</f>
        <v>0.47013119669008696</v>
      </c>
      <c r="M209" s="276">
        <f>IF(M$103=0,0,M$103/NMM_fec!M$103)</f>
        <v>0.48084181635420631</v>
      </c>
      <c r="N209" s="276">
        <f>IF(N$103=0,0,N$103/NMM_fec!N$103)</f>
        <v>0.48379212005263106</v>
      </c>
      <c r="O209" s="276">
        <f>IF(O$103=0,0,O$103/NMM_fec!O$103)</f>
        <v>0.4920771344877144</v>
      </c>
      <c r="P209" s="276">
        <f>IF(P$103=0,0,P$103/NMM_fec!P$103)</f>
        <v>0.49524611972759086</v>
      </c>
      <c r="Q209" s="276">
        <f>IF(Q$103=0,0,Q$103/NMM_fec!Q$103)</f>
        <v>0.5105363926767722</v>
      </c>
      <c r="R209" s="276">
        <f>IF(R$103=0,0,R$103/NMM_fec!R$103)</f>
        <v>0.51368042519226764</v>
      </c>
      <c r="S209" s="276">
        <f>IF(S$103=0,0,S$103/NMM_fec!S$103)</f>
        <v>0.52746460059826938</v>
      </c>
      <c r="T209" s="276">
        <f>IF(T$103=0,0,T$103/NMM_fec!T$103)</f>
        <v>0.53974153710678618</v>
      </c>
      <c r="U209" s="276">
        <f>IF(U$103=0,0,U$103/NMM_fec!U$103)</f>
        <v>0.55091960132133588</v>
      </c>
      <c r="V209" s="276">
        <f>IF(V$103=0,0,V$103/NMM_fec!V$103)</f>
        <v>0.55175585693911988</v>
      </c>
      <c r="W209" s="276">
        <f>IF(W$103=0,0,W$103/NMM_fec!W$103)</f>
        <v>0.56173248917043672</v>
      </c>
      <c r="DA209" s="77"/>
    </row>
    <row r="210" spans="1:105" ht="12" customHeight="1" x14ac:dyDescent="0.25">
      <c r="A210" s="56" t="s">
        <v>96</v>
      </c>
      <c r="B210" s="277">
        <f>IF(B$104=0,0,B$104/NMM_fec!B$104)</f>
        <v>0.73173002969996181</v>
      </c>
      <c r="C210" s="277">
        <f>IF(C$104=0,0,C$104/NMM_fec!C$104)</f>
        <v>0.71719394172352746</v>
      </c>
      <c r="D210" s="277">
        <f>IF(D$104=0,0,D$104/NMM_fec!D$104)</f>
        <v>0.71620928199673017</v>
      </c>
      <c r="E210" s="277">
        <f>IF(E$104=0,0,E$104/NMM_fec!E$104)</f>
        <v>0.72174709343847088</v>
      </c>
      <c r="F210" s="277">
        <f>IF(F$104=0,0,F$104/NMM_fec!F$104)</f>
        <v>0.734971882792125</v>
      </c>
      <c r="G210" s="277">
        <f>IF(G$104=0,0,G$104/NMM_fec!G$104)</f>
        <v>0.73542012622898556</v>
      </c>
      <c r="H210" s="277">
        <f>IF(H$104=0,0,H$104/NMM_fec!H$104)</f>
        <v>0.73733652716710041</v>
      </c>
      <c r="I210" s="277">
        <f>IF(I$104=0,0,I$104/NMM_fec!I$104)</f>
        <v>0.74340772995830062</v>
      </c>
      <c r="J210" s="277">
        <f>IF(J$104=0,0,J$104/NMM_fec!J$104)</f>
        <v>0.75624112623913653</v>
      </c>
      <c r="K210" s="277">
        <f>IF(K$104=0,0,K$104/NMM_fec!K$104)</f>
        <v>0.75887351667248704</v>
      </c>
      <c r="L210" s="277">
        <f>IF(L$104=0,0,L$104/NMM_fec!L$104)</f>
        <v>0.76065214637934153</v>
      </c>
      <c r="M210" s="277">
        <f>IF(M$104=0,0,M$104/NMM_fec!M$104)</f>
        <v>0.76299414409496902</v>
      </c>
      <c r="N210" s="277">
        <f>IF(N$104=0,0,N$104/NMM_fec!N$104)</f>
        <v>0.76844839583352487</v>
      </c>
      <c r="O210" s="277">
        <f>IF(O$104=0,0,O$104/NMM_fec!O$104)</f>
        <v>0.77807728183684088</v>
      </c>
      <c r="P210" s="277">
        <f>IF(P$104=0,0,P$104/NMM_fec!P$104)</f>
        <v>0.78198380478046148</v>
      </c>
      <c r="Q210" s="277">
        <f>IF(Q$104=0,0,Q$104/NMM_fec!Q$104)</f>
        <v>0.81280514773829982</v>
      </c>
      <c r="R210" s="277">
        <f>IF(R$104=0,0,R$104/NMM_fec!R$104)</f>
        <v>0.815751176849558</v>
      </c>
      <c r="S210" s="277">
        <f>IF(S$104=0,0,S$104/NMM_fec!S$104)</f>
        <v>0.85728564767348392</v>
      </c>
      <c r="T210" s="277">
        <f>IF(T$104=0,0,T$104/NMM_fec!T$104)</f>
        <v>0.85315411586320444</v>
      </c>
      <c r="U210" s="277">
        <f>IF(U$104=0,0,U$104/NMM_fec!U$104)</f>
        <v>0.87464790871170095</v>
      </c>
      <c r="V210" s="277">
        <f>IF(V$104=0,0,V$104/NMM_fec!V$104)</f>
        <v>0.86557176880409714</v>
      </c>
      <c r="W210" s="277">
        <f>IF(W$104=0,0,W$104/NMM_fec!W$104)</f>
        <v>0.88434163202733584</v>
      </c>
      <c r="DA210" s="78"/>
    </row>
    <row r="211" spans="1:105" ht="12" customHeight="1" x14ac:dyDescent="0.25">
      <c r="A211" s="203" t="s">
        <v>1555</v>
      </c>
      <c r="B211" s="278">
        <f>IF(B$110=0,0,B$110/NMM_fec!B$110)</f>
        <v>0.46958384203813902</v>
      </c>
      <c r="C211" s="278">
        <f>IF(C$110=0,0,C$110/NMM_fec!C$110)</f>
        <v>0.468521844962485</v>
      </c>
      <c r="D211" s="278">
        <f>IF(D$110=0,0,D$110/NMM_fec!D$110)</f>
        <v>0.46773400377380914</v>
      </c>
      <c r="E211" s="278">
        <f>IF(E$110=0,0,E$110/NMM_fec!E$110)</f>
        <v>0.46929804652658191</v>
      </c>
      <c r="F211" s="278">
        <f>IF(F$110=0,0,F$110/NMM_fec!F$110)</f>
        <v>0.47176102816253723</v>
      </c>
      <c r="G211" s="278">
        <f>IF(G$110=0,0,G$110/NMM_fec!G$110)</f>
        <v>0.46991693486998465</v>
      </c>
      <c r="H211" s="278">
        <f>IF(H$110=0,0,H$110/NMM_fec!H$110)</f>
        <v>0.46947590997702465</v>
      </c>
      <c r="I211" s="278">
        <f>IF(I$110=0,0,I$110/NMM_fec!I$110)</f>
        <v>0.4668117335457822</v>
      </c>
      <c r="J211" s="278">
        <f>IF(J$110=0,0,J$110/NMM_fec!J$110)</f>
        <v>0.47112768640234987</v>
      </c>
      <c r="K211" s="278">
        <f>IF(K$110=0,0,K$110/NMM_fec!K$110)</f>
        <v>0.46844907937997432</v>
      </c>
      <c r="L211" s="278">
        <f>IF(L$110=0,0,L$110/NMM_fec!L$110)</f>
        <v>0.47109446864143056</v>
      </c>
      <c r="M211" s="278">
        <f>IF(M$110=0,0,M$110/NMM_fec!M$110)</f>
        <v>0.47670231914351918</v>
      </c>
      <c r="N211" s="278">
        <f>IF(N$110=0,0,N$110/NMM_fec!N$110)</f>
        <v>0.48048139004547002</v>
      </c>
      <c r="O211" s="278">
        <f>IF(O$110=0,0,O$110/NMM_fec!O$110)</f>
        <v>0.49687050487185019</v>
      </c>
      <c r="P211" s="278">
        <f>IF(P$110=0,0,P$110/NMM_fec!P$110)</f>
        <v>0.50135924999015002</v>
      </c>
      <c r="Q211" s="278">
        <f>IF(Q$110=0,0,Q$110/NMM_fec!Q$110)</f>
        <v>0.51581004032083078</v>
      </c>
      <c r="R211" s="278">
        <f>IF(R$110=0,0,R$110/NMM_fec!R$110)</f>
        <v>0.51860878570279778</v>
      </c>
      <c r="S211" s="278">
        <f>IF(S$110=0,0,S$110/NMM_fec!S$110)</f>
        <v>0.54396294902671394</v>
      </c>
      <c r="T211" s="278">
        <f>IF(T$110=0,0,T$110/NMM_fec!T$110)</f>
        <v>0.54935652979561678</v>
      </c>
      <c r="U211" s="278">
        <f>IF(U$110=0,0,U$110/NMM_fec!U$110)</f>
        <v>0.56267401749154899</v>
      </c>
      <c r="V211" s="278">
        <f>IF(V$110=0,0,V$110/NMM_fec!V$110)</f>
        <v>0.56394107577837027</v>
      </c>
      <c r="W211" s="278">
        <f>IF(W$110=0,0,W$110/NMM_fec!W$110)</f>
        <v>0.5759232164755882</v>
      </c>
      <c r="DA211" s="79"/>
    </row>
    <row r="212" spans="1:105" ht="12" customHeight="1" x14ac:dyDescent="0.25">
      <c r="A212" s="203" t="s">
        <v>1565</v>
      </c>
      <c r="B212" s="278">
        <f>IF(B$118=0,0,B$118/NMM_fec!B$118)</f>
        <v>0.57208601759978084</v>
      </c>
      <c r="C212" s="278">
        <f>IF(C$118=0,0,C$118/NMM_fec!C$118)</f>
        <v>0.57208601759978095</v>
      </c>
      <c r="D212" s="278">
        <f>IF(D$118=0,0,D$118/NMM_fec!D$118)</f>
        <v>0.57208601759978084</v>
      </c>
      <c r="E212" s="278">
        <f>IF(E$118=0,0,E$118/NMM_fec!E$118)</f>
        <v>0.57208601759978062</v>
      </c>
      <c r="F212" s="278">
        <f>IF(F$118=0,0,F$118/NMM_fec!F$118)</f>
        <v>0.57382211319703669</v>
      </c>
      <c r="G212" s="278">
        <f>IF(G$118=0,0,G$118/NMM_fec!G$118)</f>
        <v>0.57382211319703647</v>
      </c>
      <c r="H212" s="278">
        <f>IF(H$118=0,0,H$118/NMM_fec!H$118)</f>
        <v>0.5738221131970368</v>
      </c>
      <c r="I212" s="278">
        <f>IF(I$118=0,0,I$118/NMM_fec!I$118)</f>
        <v>0.57382211319703647</v>
      </c>
      <c r="J212" s="278">
        <f>IF(J$118=0,0,J$118/NMM_fec!J$118)</f>
        <v>0.57382211319703658</v>
      </c>
      <c r="K212" s="278">
        <f>IF(K$118=0,0,K$118/NMM_fec!K$118)</f>
        <v>0.57382211319703669</v>
      </c>
      <c r="L212" s="278">
        <f>IF(L$118=0,0,L$118/NMM_fec!L$118)</f>
        <v>0.5738221131970368</v>
      </c>
      <c r="M212" s="278">
        <f>IF(M$118=0,0,M$118/NMM_fec!M$118)</f>
        <v>0.58689503933464482</v>
      </c>
      <c r="N212" s="278">
        <f>IF(N$118=0,0,N$118/NMM_fec!N$118)</f>
        <v>0.59049605435922126</v>
      </c>
      <c r="O212" s="278">
        <f>IF(O$118=0,0,O$118/NMM_fec!O$118)</f>
        <v>0.60060839007418398</v>
      </c>
      <c r="P212" s="278">
        <f>IF(P$118=0,0,P$118/NMM_fec!P$118)</f>
        <v>0.60447631847340211</v>
      </c>
      <c r="Q212" s="278">
        <f>IF(Q$118=0,0,Q$118/NMM_fec!Q$118)</f>
        <v>0.62313897433804322</v>
      </c>
      <c r="R212" s="278">
        <f>IF(R$118=0,0,R$118/NMM_fec!R$118)</f>
        <v>0.62697644650475626</v>
      </c>
      <c r="S212" s="278">
        <f>IF(S$118=0,0,S$118/NMM_fec!S$118)</f>
        <v>0.64527880185428033</v>
      </c>
      <c r="T212" s="278">
        <f>IF(T$118=0,0,T$118/NMM_fec!T$118)</f>
        <v>0.65878552962099846</v>
      </c>
      <c r="U212" s="278">
        <f>IF(U$118=0,0,U$118/NMM_fec!U$118)</f>
        <v>0.67344969665214227</v>
      </c>
      <c r="V212" s="278">
        <f>IF(V$118=0,0,V$118/NMM_fec!V$118)</f>
        <v>0.67344969665214249</v>
      </c>
      <c r="W212" s="278">
        <f>IF(W$118=0,0,W$118/NMM_fec!W$118)</f>
        <v>0.68710472698692815</v>
      </c>
      <c r="DA212" s="79"/>
    </row>
    <row r="213" spans="1:105" ht="12" customHeight="1" x14ac:dyDescent="0.25">
      <c r="A213" s="203" t="s">
        <v>1567</v>
      </c>
      <c r="B213" s="278">
        <f>IF(B$119=0,0,B$119/NMM_fec!B$119)</f>
        <v>0.50708797625911761</v>
      </c>
      <c r="C213" s="278">
        <f>IF(C$119=0,0,C$119/NMM_fec!C$119)</f>
        <v>0.50406846694299245</v>
      </c>
      <c r="D213" s="278">
        <f>IF(D$119=0,0,D$119/NMM_fec!D$119)</f>
        <v>0.5029816361345939</v>
      </c>
      <c r="E213" s="278">
        <f>IF(E$119=0,0,E$119/NMM_fec!E$119)</f>
        <v>0.50506249016000737</v>
      </c>
      <c r="F213" s="278">
        <f>IF(F$119=0,0,F$119/NMM_fec!F$119)</f>
        <v>0.50890086178583249</v>
      </c>
      <c r="G213" s="278">
        <f>IF(G$119=0,0,G$119/NMM_fec!G$119)</f>
        <v>0.50707632977252071</v>
      </c>
      <c r="H213" s="278">
        <f>IF(H$119=0,0,H$119/NMM_fec!H$119)</f>
        <v>0.50697720577592598</v>
      </c>
      <c r="I213" s="278">
        <f>IF(I$119=0,0,I$119/NMM_fec!I$119)</f>
        <v>0.50542758257081033</v>
      </c>
      <c r="J213" s="278">
        <f>IF(J$119=0,0,J$119/NMM_fec!J$119)</f>
        <v>0.5111866329856718</v>
      </c>
      <c r="K213" s="278">
        <f>IF(K$119=0,0,K$119/NMM_fec!K$119)</f>
        <v>0.50911593869410621</v>
      </c>
      <c r="L213" s="278">
        <f>IF(L$119=0,0,L$119/NMM_fec!L$119)</f>
        <v>0.51180471843000896</v>
      </c>
      <c r="M213" s="278">
        <f>IF(M$119=0,0,M$119/NMM_fec!M$119)</f>
        <v>0.5165016448540517</v>
      </c>
      <c r="N213" s="278">
        <f>IF(N$119=0,0,N$119/NMM_fec!N$119)</f>
        <v>0.52065845801599353</v>
      </c>
      <c r="O213" s="278">
        <f>IF(O$119=0,0,O$119/NMM_fec!O$119)</f>
        <v>0.53643873855652457</v>
      </c>
      <c r="P213" s="278">
        <f>IF(P$119=0,0,P$119/NMM_fec!P$119)</f>
        <v>0.54081995298701646</v>
      </c>
      <c r="Q213" s="278">
        <f>IF(Q$119=0,0,Q$119/NMM_fec!Q$119)</f>
        <v>0.55741535873864667</v>
      </c>
      <c r="R213" s="278">
        <f>IF(R$119=0,0,R$119/NMM_fec!R$119)</f>
        <v>0.56021778498554109</v>
      </c>
      <c r="S213" s="278">
        <f>IF(S$119=0,0,S$119/NMM_fec!S$119)</f>
        <v>0.58730863394162103</v>
      </c>
      <c r="T213" s="278">
        <f>IF(T$119=0,0,T$119/NMM_fec!T$119)</f>
        <v>0.59270406085941485</v>
      </c>
      <c r="U213" s="278">
        <f>IF(U$119=0,0,U$119/NMM_fec!U$119)</f>
        <v>0.60721144397962956</v>
      </c>
      <c r="V213" s="278">
        <f>IF(V$119=0,0,V$119/NMM_fec!V$119)</f>
        <v>0.60732741456417971</v>
      </c>
      <c r="W213" s="278">
        <f>IF(W$119=0,0,W$119/NMM_fec!W$119)</f>
        <v>0.62025320414655727</v>
      </c>
      <c r="DA213" s="79"/>
    </row>
    <row r="214" spans="1:105" ht="12" customHeight="1" x14ac:dyDescent="0.25">
      <c r="A214" s="41" t="s">
        <v>1577</v>
      </c>
      <c r="B214" s="279">
        <f>IF(B$127=0,0,B$127/NMM_fec!B$127)</f>
        <v>0.58797729586644143</v>
      </c>
      <c r="C214" s="279">
        <f>IF(C$127=0,0,C$127/NMM_fec!C$127)</f>
        <v>0.58797729586644143</v>
      </c>
      <c r="D214" s="279">
        <f>IF(D$127=0,0,D$127/NMM_fec!D$127)</f>
        <v>0.58797729586644132</v>
      </c>
      <c r="E214" s="279">
        <f>IF(E$127=0,0,E$127/NMM_fec!E$127)</f>
        <v>0.58797729586644143</v>
      </c>
      <c r="F214" s="279">
        <f>IF(F$127=0,0,F$127/NMM_fec!F$127)</f>
        <v>0.58976161634139879</v>
      </c>
      <c r="G214" s="279">
        <f>IF(G$127=0,0,G$127/NMM_fec!G$127)</f>
        <v>0.5897616163413989</v>
      </c>
      <c r="H214" s="279">
        <f>IF(H$127=0,0,H$127/NMM_fec!H$127)</f>
        <v>0.58976161634139879</v>
      </c>
      <c r="I214" s="279">
        <f>IF(I$127=0,0,I$127/NMM_fec!I$127)</f>
        <v>0.58976161634139868</v>
      </c>
      <c r="J214" s="279">
        <f>IF(J$127=0,0,J$127/NMM_fec!J$127)</f>
        <v>0.58976161634139879</v>
      </c>
      <c r="K214" s="279">
        <f>IF(K$127=0,0,K$127/NMM_fec!K$127)</f>
        <v>0.58976161634139879</v>
      </c>
      <c r="L214" s="279">
        <f>IF(L$127=0,0,L$127/NMM_fec!L$127)</f>
        <v>0.58976161634139901</v>
      </c>
      <c r="M214" s="279">
        <f>IF(M$127=0,0,M$127/NMM_fec!M$127)</f>
        <v>0.60319767931616286</v>
      </c>
      <c r="N214" s="279">
        <f>IF(N$127=0,0,N$127/NMM_fec!N$127)</f>
        <v>0.6068987225358663</v>
      </c>
      <c r="O214" s="279">
        <f>IF(O$127=0,0,O$127/NMM_fec!O$127)</f>
        <v>0.61729195646513357</v>
      </c>
      <c r="P214" s="279">
        <f>IF(P$127=0,0,P$127/NMM_fec!P$127)</f>
        <v>0.62126732731988576</v>
      </c>
      <c r="Q214" s="279">
        <f>IF(Q$127=0,0,Q$127/NMM_fec!Q$127)</f>
        <v>0.64044839029187761</v>
      </c>
      <c r="R214" s="279">
        <f>IF(R$127=0,0,R$127/NMM_fec!R$127)</f>
        <v>0.64439245890766605</v>
      </c>
      <c r="S214" s="279">
        <f>IF(S$127=0,0,S$127/NMM_fec!S$127)</f>
        <v>0.66320321301689944</v>
      </c>
      <c r="T214" s="279">
        <f>IF(T$127=0,0,T$127/NMM_fec!T$127)</f>
        <v>0.67708512766602624</v>
      </c>
      <c r="U214" s="279">
        <f>IF(U$127=0,0,U$127/NMM_fec!U$127)</f>
        <v>0.6921566326702574</v>
      </c>
      <c r="V214" s="279">
        <f>IF(V$127=0,0,V$127/NMM_fec!V$127)</f>
        <v>0.69215663267025729</v>
      </c>
      <c r="W214" s="279">
        <f>IF(W$127=0,0,W$127/NMM_fec!W$127)</f>
        <v>0.70619096940323189</v>
      </c>
      <c r="DA214" s="82"/>
    </row>
  </sheetData>
  <conditionalFormatting sqref="W49:W58 W100:W109 W133:W138 W158:W159 W161:W162 W147:W151 W166:W170 W177:W178 B144:V144 B20:W25 B6:W15 B27:W32 B34:W44 B49:V59 B100:V110 B133:V139 B156:W156 B157:V163 B147:V152 B166:V171 B177:V179">
    <cfRule type="cellIs" dxfId="379" priority="432" operator="lessThan">
      <formula>0</formula>
    </cfRule>
  </conditionalFormatting>
  <conditionalFormatting sqref="B16:W16">
    <cfRule type="cellIs" dxfId="378" priority="431" operator="lessThan">
      <formula>0</formula>
    </cfRule>
  </conditionalFormatting>
  <conditionalFormatting sqref="B20:V24">
    <cfRule type="cellIs" dxfId="377" priority="430" operator="lessThan">
      <formula>0</formula>
    </cfRule>
  </conditionalFormatting>
  <conditionalFormatting sqref="B16:V16">
    <cfRule type="cellIs" dxfId="376" priority="428" operator="lessThan">
      <formula>0</formula>
    </cfRule>
  </conditionalFormatting>
  <conditionalFormatting sqref="B46:V46">
    <cfRule type="cellIs" dxfId="375" priority="429" operator="lessThan">
      <formula>0</formula>
    </cfRule>
  </conditionalFormatting>
  <conditionalFormatting sqref="B28:V32 B34:V45">
    <cfRule type="cellIs" dxfId="374" priority="427" operator="lessThan">
      <formula>0</formula>
    </cfRule>
  </conditionalFormatting>
  <conditionalFormatting sqref="B63:W66">
    <cfRule type="cellIs" dxfId="373" priority="426" operator="lessThan">
      <formula>0</formula>
    </cfRule>
  </conditionalFormatting>
  <conditionalFormatting sqref="B92:W95">
    <cfRule type="cellIs" dxfId="372" priority="419" operator="lessThan">
      <formula>0</formula>
    </cfRule>
  </conditionalFormatting>
  <conditionalFormatting sqref="B70:W70">
    <cfRule type="cellIs" dxfId="371" priority="423" operator="lessThan">
      <formula>0</formula>
    </cfRule>
  </conditionalFormatting>
  <conditionalFormatting sqref="B68:W69 B71:W77">
    <cfRule type="cellIs" dxfId="370" priority="424" operator="lessThan">
      <formula>0</formula>
    </cfRule>
  </conditionalFormatting>
  <conditionalFormatting sqref="B71:V71">
    <cfRule type="cellIs" dxfId="369" priority="414" operator="lessThan">
      <formula>0</formula>
    </cfRule>
  </conditionalFormatting>
  <conditionalFormatting sqref="B82:W87">
    <cfRule type="cellIs" dxfId="368" priority="422" operator="lessThan">
      <formula>0</formula>
    </cfRule>
  </conditionalFormatting>
  <conditionalFormatting sqref="B88:W88">
    <cfRule type="cellIs" dxfId="367" priority="421" operator="lessThan">
      <formula>0</formula>
    </cfRule>
  </conditionalFormatting>
  <conditionalFormatting sqref="B78:W78 B80:W80">
    <cfRule type="cellIs" dxfId="366" priority="425" operator="lessThan">
      <formula>0</formula>
    </cfRule>
  </conditionalFormatting>
  <conditionalFormatting sqref="B90:W90">
    <cfRule type="cellIs" dxfId="365" priority="420" operator="lessThan">
      <formula>0</formula>
    </cfRule>
  </conditionalFormatting>
  <conditionalFormatting sqref="B96:W96">
    <cfRule type="cellIs" dxfId="364" priority="418" operator="lessThan">
      <formula>0</formula>
    </cfRule>
  </conditionalFormatting>
  <conditionalFormatting sqref="B64:V67">
    <cfRule type="cellIs" dxfId="363" priority="417" operator="lessThan">
      <formula>0</formula>
    </cfRule>
  </conditionalFormatting>
  <conditionalFormatting sqref="B69:V70 B72:V78">
    <cfRule type="cellIs" dxfId="362" priority="415" operator="lessThan">
      <formula>0</formula>
    </cfRule>
  </conditionalFormatting>
  <conditionalFormatting sqref="B83:V88">
    <cfRule type="cellIs" dxfId="361" priority="413" operator="lessThan">
      <formula>0</formula>
    </cfRule>
  </conditionalFormatting>
  <conditionalFormatting sqref="B89:V89">
    <cfRule type="cellIs" dxfId="360" priority="412" operator="lessThan">
      <formula>0</formula>
    </cfRule>
  </conditionalFormatting>
  <conditionalFormatting sqref="B79:V79 B81:V81">
    <cfRule type="cellIs" dxfId="359" priority="416" operator="lessThan">
      <formula>0</formula>
    </cfRule>
  </conditionalFormatting>
  <conditionalFormatting sqref="B91:V91">
    <cfRule type="cellIs" dxfId="358" priority="411" operator="lessThan">
      <formula>0</formula>
    </cfRule>
  </conditionalFormatting>
  <conditionalFormatting sqref="B93:V96">
    <cfRule type="cellIs" dxfId="357" priority="410" operator="lessThan">
      <formula>0</formula>
    </cfRule>
  </conditionalFormatting>
  <conditionalFormatting sqref="B97:V97">
    <cfRule type="cellIs" dxfId="356" priority="409" operator="lessThan">
      <formula>0</formula>
    </cfRule>
  </conditionalFormatting>
  <conditionalFormatting sqref="B126:W127">
    <cfRule type="cellIs" dxfId="355" priority="408" operator="lessThan">
      <formula>0</formula>
    </cfRule>
  </conditionalFormatting>
  <conditionalFormatting sqref="B113:W116">
    <cfRule type="cellIs" dxfId="354" priority="407" operator="lessThan">
      <formula>0</formula>
    </cfRule>
  </conditionalFormatting>
  <conditionalFormatting sqref="B122:W125">
    <cfRule type="cellIs" dxfId="353" priority="406" operator="lessThan">
      <formula>0</formula>
    </cfRule>
  </conditionalFormatting>
  <conditionalFormatting sqref="B127:V128">
    <cfRule type="cellIs" dxfId="352" priority="405" operator="lessThan">
      <formula>0</formula>
    </cfRule>
  </conditionalFormatting>
  <conditionalFormatting sqref="B114:V117">
    <cfRule type="cellIs" dxfId="351" priority="404" operator="lessThan">
      <formula>0</formula>
    </cfRule>
  </conditionalFormatting>
  <conditionalFormatting sqref="B123:V126">
    <cfRule type="cellIs" dxfId="350" priority="403" operator="lessThan">
      <formula>0</formula>
    </cfRule>
  </conditionalFormatting>
  <conditionalFormatting sqref="B139:V139">
    <cfRule type="cellIs" dxfId="349" priority="401" operator="lessThan">
      <formula>0</formula>
    </cfRule>
  </conditionalFormatting>
  <conditionalFormatting sqref="B144:V144">
    <cfRule type="cellIs" dxfId="348" priority="402" operator="lessThan">
      <formula>0</formula>
    </cfRule>
  </conditionalFormatting>
  <conditionalFormatting sqref="B160:V160">
    <cfRule type="cellIs" dxfId="347" priority="399" operator="lessThan">
      <formula>0</formula>
    </cfRule>
  </conditionalFormatting>
  <conditionalFormatting sqref="B157:V157 B159:V159">
    <cfRule type="cellIs" dxfId="346" priority="400" operator="lessThan">
      <formula>0</formula>
    </cfRule>
  </conditionalFormatting>
  <conditionalFormatting sqref="B162:V162">
    <cfRule type="cellIs" dxfId="345" priority="398" operator="lessThan">
      <formula>0</formula>
    </cfRule>
  </conditionalFormatting>
  <conditionalFormatting sqref="B163:V163">
    <cfRule type="cellIs" dxfId="344" priority="397" operator="lessThan">
      <formula>0</formula>
    </cfRule>
  </conditionalFormatting>
  <conditionalFormatting sqref="B178:V179">
    <cfRule type="cellIs" dxfId="343" priority="396" operator="lessThan">
      <formula>0</formula>
    </cfRule>
  </conditionalFormatting>
  <conditionalFormatting sqref="W6:W15 W50:W59 W101:W110">
    <cfRule type="cellIs" dxfId="342" priority="393" operator="lessThan">
      <formula>0</formula>
    </cfRule>
  </conditionalFormatting>
  <conditionalFormatting sqref="W20:W24">
    <cfRule type="cellIs" dxfId="341" priority="392" operator="lessThan">
      <formula>0</formula>
    </cfRule>
  </conditionalFormatting>
  <conditionalFormatting sqref="W16">
    <cfRule type="cellIs" dxfId="340" priority="390" operator="lessThan">
      <formula>0</formula>
    </cfRule>
  </conditionalFormatting>
  <conditionalFormatting sqref="W46">
    <cfRule type="cellIs" dxfId="339" priority="391" operator="lessThan">
      <formula>0</formula>
    </cfRule>
  </conditionalFormatting>
  <conditionalFormatting sqref="W28:W32 W34:W45">
    <cfRule type="cellIs" dxfId="338" priority="389" operator="lessThan">
      <formula>0</formula>
    </cfRule>
  </conditionalFormatting>
  <conditionalFormatting sqref="W71">
    <cfRule type="cellIs" dxfId="337" priority="385" operator="lessThan">
      <formula>0</formula>
    </cfRule>
  </conditionalFormatting>
  <conditionalFormatting sqref="W64:W67">
    <cfRule type="cellIs" dxfId="336" priority="388" operator="lessThan">
      <formula>0</formula>
    </cfRule>
  </conditionalFormatting>
  <conditionalFormatting sqref="W69:W70 W72:W78">
    <cfRule type="cellIs" dxfId="335" priority="386" operator="lessThan">
      <formula>0</formula>
    </cfRule>
  </conditionalFormatting>
  <conditionalFormatting sqref="W83:W88">
    <cfRule type="cellIs" dxfId="334" priority="384" operator="lessThan">
      <formula>0</formula>
    </cfRule>
  </conditionalFormatting>
  <conditionalFormatting sqref="W89">
    <cfRule type="cellIs" dxfId="333" priority="383" operator="lessThan">
      <formula>0</formula>
    </cfRule>
  </conditionalFormatting>
  <conditionalFormatting sqref="W79 W81">
    <cfRule type="cellIs" dxfId="332" priority="387" operator="lessThan">
      <formula>0</formula>
    </cfRule>
  </conditionalFormatting>
  <conditionalFormatting sqref="W91">
    <cfRule type="cellIs" dxfId="331" priority="382" operator="lessThan">
      <formula>0</formula>
    </cfRule>
  </conditionalFormatting>
  <conditionalFormatting sqref="W93:W96">
    <cfRule type="cellIs" dxfId="330" priority="381" operator="lessThan">
      <formula>0</formula>
    </cfRule>
  </conditionalFormatting>
  <conditionalFormatting sqref="W97">
    <cfRule type="cellIs" dxfId="329" priority="380" operator="lessThan">
      <formula>0</formula>
    </cfRule>
  </conditionalFormatting>
  <conditionalFormatting sqref="W127:W128">
    <cfRule type="cellIs" dxfId="328" priority="379" operator="lessThan">
      <formula>0</formula>
    </cfRule>
  </conditionalFormatting>
  <conditionalFormatting sqref="W114:W117">
    <cfRule type="cellIs" dxfId="327" priority="378" operator="lessThan">
      <formula>0</formula>
    </cfRule>
  </conditionalFormatting>
  <conditionalFormatting sqref="W123:W126">
    <cfRule type="cellIs" dxfId="326" priority="377" operator="lessThan">
      <formula>0</formula>
    </cfRule>
  </conditionalFormatting>
  <conditionalFormatting sqref="W139">
    <cfRule type="cellIs" dxfId="325" priority="373" operator="lessThan">
      <formula>0</formula>
    </cfRule>
    <cfRule type="cellIs" dxfId="324" priority="375" operator="lessThan">
      <formula>0</formula>
    </cfRule>
  </conditionalFormatting>
  <conditionalFormatting sqref="W144">
    <cfRule type="cellIs" dxfId="323" priority="374" operator="lessThan">
      <formula>0</formula>
    </cfRule>
    <cfRule type="cellIs" dxfId="322" priority="376" operator="lessThan">
      <formula>0</formula>
    </cfRule>
  </conditionalFormatting>
  <conditionalFormatting sqref="W134:W138">
    <cfRule type="cellIs" dxfId="321" priority="372" operator="lessThan">
      <formula>0</formula>
    </cfRule>
  </conditionalFormatting>
  <conditionalFormatting sqref="W160">
    <cfRule type="cellIs" dxfId="320" priority="366" operator="lessThan">
      <formula>0</formula>
    </cfRule>
    <cfRule type="cellIs" dxfId="319" priority="370" operator="lessThan">
      <formula>0</formula>
    </cfRule>
  </conditionalFormatting>
  <conditionalFormatting sqref="W157 W159">
    <cfRule type="cellIs" dxfId="318" priority="367" operator="lessThan">
      <formula>0</formula>
    </cfRule>
    <cfRule type="cellIs" dxfId="317" priority="371" operator="lessThan">
      <formula>0</formula>
    </cfRule>
  </conditionalFormatting>
  <conditionalFormatting sqref="W162">
    <cfRule type="cellIs" dxfId="316" priority="365" operator="lessThan">
      <formula>0</formula>
    </cfRule>
    <cfRule type="cellIs" dxfId="315" priority="369" operator="lessThan">
      <formula>0</formula>
    </cfRule>
  </conditionalFormatting>
  <conditionalFormatting sqref="W163">
    <cfRule type="cellIs" dxfId="314" priority="364" operator="lessThan">
      <formula>0</formula>
    </cfRule>
    <cfRule type="cellIs" dxfId="313" priority="368" operator="lessThan">
      <formula>0</formula>
    </cfRule>
  </conditionalFormatting>
  <conditionalFormatting sqref="W148:W152">
    <cfRule type="cellIs" dxfId="312" priority="363" operator="lessThan">
      <formula>0</formula>
    </cfRule>
  </conditionalFormatting>
  <conditionalFormatting sqref="W167:W171">
    <cfRule type="cellIs" dxfId="311" priority="360" operator="lessThan">
      <formula>0</formula>
    </cfRule>
  </conditionalFormatting>
  <conditionalFormatting sqref="W178:W179">
    <cfRule type="cellIs" dxfId="310" priority="361" operator="lessThan">
      <formula>0</formula>
    </cfRule>
    <cfRule type="cellIs" dxfId="309" priority="362" operator="lessThan">
      <formula>0</formula>
    </cfRule>
  </conditionalFormatting>
  <conditionalFormatting sqref="B45:W45">
    <cfRule type="cellIs" dxfId="308" priority="352" operator="lessThan">
      <formula>0</formula>
    </cfRule>
  </conditionalFormatting>
  <conditionalFormatting sqref="B142:W143">
    <cfRule type="cellIs" dxfId="307" priority="351" operator="lessThan">
      <formula>0</formula>
    </cfRule>
  </conditionalFormatting>
  <conditionalFormatting sqref="B33:V33">
    <cfRule type="cellIs" dxfId="306" priority="350" operator="lessThan">
      <formula>0</formula>
    </cfRule>
  </conditionalFormatting>
  <conditionalFormatting sqref="W33">
    <cfRule type="cellIs" dxfId="305" priority="349" operator="lessThan">
      <formula>0</formula>
    </cfRule>
  </conditionalFormatting>
  <conditionalFormatting sqref="W184:W189 W195:W199 W206:W210 B193:V193 B192:W192 B184:V190 B195:V200 B214:W214 B206:V211">
    <cfRule type="cellIs" dxfId="304" priority="348" operator="lessThan">
      <formula>0</formula>
    </cfRule>
  </conditionalFormatting>
  <conditionalFormatting sqref="B193:V193">
    <cfRule type="cellIs" dxfId="303" priority="347" operator="lessThan">
      <formula>0</formula>
    </cfRule>
  </conditionalFormatting>
  <conditionalFormatting sqref="B190:V190">
    <cfRule type="cellIs" dxfId="302" priority="346" operator="lessThan">
      <formula>0</formula>
    </cfRule>
  </conditionalFormatting>
  <conditionalFormatting sqref="W193">
    <cfRule type="cellIs" dxfId="301" priority="343" operator="lessThan">
      <formula>0</formula>
    </cfRule>
    <cfRule type="cellIs" dxfId="300" priority="345" operator="lessThan">
      <formula>0</formula>
    </cfRule>
  </conditionalFormatting>
  <conditionalFormatting sqref="W190">
    <cfRule type="cellIs" dxfId="299" priority="342" operator="lessThan">
      <formula>0</formula>
    </cfRule>
    <cfRule type="cellIs" dxfId="298" priority="344" operator="lessThan">
      <formula>0</formula>
    </cfRule>
  </conditionalFormatting>
  <conditionalFormatting sqref="W185:W189">
    <cfRule type="cellIs" dxfId="297" priority="341" operator="lessThan">
      <formula>0</formula>
    </cfRule>
  </conditionalFormatting>
  <conditionalFormatting sqref="W196:W200">
    <cfRule type="cellIs" dxfId="296" priority="340" operator="lessThan">
      <formula>0</formula>
    </cfRule>
  </conditionalFormatting>
  <conditionalFormatting sqref="W207:W211">
    <cfRule type="cellIs" dxfId="295" priority="339" operator="lessThan">
      <formula>0</formula>
    </cfRule>
  </conditionalFormatting>
  <conditionalFormatting sqref="B144 B20:B25 B6:B15 B27:B32 B34:B44 B49:B59 B100:B110 B133:B139 B156:B163 B147:B152 B166:B171 B177:B179">
    <cfRule type="cellIs" dxfId="294" priority="338" operator="lessThan">
      <formula>0</formula>
    </cfRule>
  </conditionalFormatting>
  <conditionalFormatting sqref="B16">
    <cfRule type="cellIs" dxfId="293" priority="334" operator="lessThan">
      <formula>0</formula>
    </cfRule>
    <cfRule type="cellIs" dxfId="292" priority="337" operator="lessThan">
      <formula>0</formula>
    </cfRule>
  </conditionalFormatting>
  <conditionalFormatting sqref="B20:B24">
    <cfRule type="cellIs" dxfId="291" priority="336" operator="lessThan">
      <formula>0</formula>
    </cfRule>
  </conditionalFormatting>
  <conditionalFormatting sqref="B46">
    <cfRule type="cellIs" dxfId="290" priority="335" operator="lessThan">
      <formula>0</formula>
    </cfRule>
  </conditionalFormatting>
  <conditionalFormatting sqref="B28:B32 B34:B45">
    <cfRule type="cellIs" dxfId="289" priority="333" operator="lessThan">
      <formula>0</formula>
    </cfRule>
  </conditionalFormatting>
  <conditionalFormatting sqref="B63:B66">
    <cfRule type="cellIs" dxfId="288" priority="332" operator="lessThan">
      <formula>0</formula>
    </cfRule>
  </conditionalFormatting>
  <conditionalFormatting sqref="B92:B95">
    <cfRule type="cellIs" dxfId="287" priority="325" operator="lessThan">
      <formula>0</formula>
    </cfRule>
  </conditionalFormatting>
  <conditionalFormatting sqref="B70">
    <cfRule type="cellIs" dxfId="286" priority="329" operator="lessThan">
      <formula>0</formula>
    </cfRule>
  </conditionalFormatting>
  <conditionalFormatting sqref="B68:B69 B71:B77">
    <cfRule type="cellIs" dxfId="285" priority="330" operator="lessThan">
      <formula>0</formula>
    </cfRule>
  </conditionalFormatting>
  <conditionalFormatting sqref="B71">
    <cfRule type="cellIs" dxfId="284" priority="320" operator="lessThan">
      <formula>0</formula>
    </cfRule>
  </conditionalFormatting>
  <conditionalFormatting sqref="B82:B87">
    <cfRule type="cellIs" dxfId="283" priority="328" operator="lessThan">
      <formula>0</formula>
    </cfRule>
  </conditionalFormatting>
  <conditionalFormatting sqref="B88">
    <cfRule type="cellIs" dxfId="282" priority="327" operator="lessThan">
      <formula>0</formula>
    </cfRule>
  </conditionalFormatting>
  <conditionalFormatting sqref="B78 B80">
    <cfRule type="cellIs" dxfId="281" priority="331" operator="lessThan">
      <formula>0</formula>
    </cfRule>
  </conditionalFormatting>
  <conditionalFormatting sqref="B90">
    <cfRule type="cellIs" dxfId="280" priority="326" operator="lessThan">
      <formula>0</formula>
    </cfRule>
  </conditionalFormatting>
  <conditionalFormatting sqref="B96">
    <cfRule type="cellIs" dxfId="279" priority="324" operator="lessThan">
      <formula>0</formula>
    </cfRule>
  </conditionalFormatting>
  <conditionalFormatting sqref="B64:B67">
    <cfRule type="cellIs" dxfId="278" priority="323" operator="lessThan">
      <formula>0</formula>
    </cfRule>
  </conditionalFormatting>
  <conditionalFormatting sqref="B69:B70 B72:B78">
    <cfRule type="cellIs" dxfId="277" priority="321" operator="lessThan">
      <formula>0</formula>
    </cfRule>
  </conditionalFormatting>
  <conditionalFormatting sqref="B83:B88">
    <cfRule type="cellIs" dxfId="276" priority="319" operator="lessThan">
      <formula>0</formula>
    </cfRule>
  </conditionalFormatting>
  <conditionalFormatting sqref="B89">
    <cfRule type="cellIs" dxfId="275" priority="318" operator="lessThan">
      <formula>0</formula>
    </cfRule>
  </conditionalFormatting>
  <conditionalFormatting sqref="B79 B81">
    <cfRule type="cellIs" dxfId="274" priority="322" operator="lessThan">
      <formula>0</formula>
    </cfRule>
  </conditionalFormatting>
  <conditionalFormatting sqref="B91">
    <cfRule type="cellIs" dxfId="273" priority="317" operator="lessThan">
      <formula>0</formula>
    </cfRule>
  </conditionalFormatting>
  <conditionalFormatting sqref="B93:B96">
    <cfRule type="cellIs" dxfId="272" priority="316" operator="lessThan">
      <formula>0</formula>
    </cfRule>
  </conditionalFormatting>
  <conditionalFormatting sqref="B97">
    <cfRule type="cellIs" dxfId="271" priority="315" operator="lessThan">
      <formula>0</formula>
    </cfRule>
  </conditionalFormatting>
  <conditionalFormatting sqref="B126:B127">
    <cfRule type="cellIs" dxfId="270" priority="314" operator="lessThan">
      <formula>0</formula>
    </cfRule>
  </conditionalFormatting>
  <conditionalFormatting sqref="B113:B116">
    <cfRule type="cellIs" dxfId="269" priority="313" operator="lessThan">
      <formula>0</formula>
    </cfRule>
  </conditionalFormatting>
  <conditionalFormatting sqref="B122:B125">
    <cfRule type="cellIs" dxfId="268" priority="312" operator="lessThan">
      <formula>0</formula>
    </cfRule>
  </conditionalFormatting>
  <conditionalFormatting sqref="B127:B128">
    <cfRule type="cellIs" dxfId="267" priority="311" operator="lessThan">
      <formula>0</formula>
    </cfRule>
  </conditionalFormatting>
  <conditionalFormatting sqref="B114:B117">
    <cfRule type="cellIs" dxfId="266" priority="310" operator="lessThan">
      <formula>0</formula>
    </cfRule>
  </conditionalFormatting>
  <conditionalFormatting sqref="B123:B126">
    <cfRule type="cellIs" dxfId="265" priority="309" operator="lessThan">
      <formula>0</formula>
    </cfRule>
  </conditionalFormatting>
  <conditionalFormatting sqref="B139">
    <cfRule type="cellIs" dxfId="264" priority="307" operator="lessThan">
      <formula>0</formula>
    </cfRule>
  </conditionalFormatting>
  <conditionalFormatting sqref="B144">
    <cfRule type="cellIs" dxfId="263" priority="308" operator="lessThan">
      <formula>0</formula>
    </cfRule>
  </conditionalFormatting>
  <conditionalFormatting sqref="B160">
    <cfRule type="cellIs" dxfId="262" priority="305" operator="lessThan">
      <formula>0</formula>
    </cfRule>
  </conditionalFormatting>
  <conditionalFormatting sqref="B157 B159">
    <cfRule type="cellIs" dxfId="261" priority="306" operator="lessThan">
      <formula>0</formula>
    </cfRule>
  </conditionalFormatting>
  <conditionalFormatting sqref="B162">
    <cfRule type="cellIs" dxfId="260" priority="304" operator="lessThan">
      <formula>0</formula>
    </cfRule>
  </conditionalFormatting>
  <conditionalFormatting sqref="B163">
    <cfRule type="cellIs" dxfId="259" priority="303" operator="lessThan">
      <formula>0</formula>
    </cfRule>
  </conditionalFormatting>
  <conditionalFormatting sqref="B178:B179">
    <cfRule type="cellIs" dxfId="258" priority="302" operator="lessThan">
      <formula>0</formula>
    </cfRule>
  </conditionalFormatting>
  <conditionalFormatting sqref="B45">
    <cfRule type="cellIs" dxfId="257" priority="301" operator="lessThan">
      <formula>0</formula>
    </cfRule>
  </conditionalFormatting>
  <conditionalFormatting sqref="B142:B143">
    <cfRule type="cellIs" dxfId="256" priority="300" operator="lessThan">
      <formula>0</formula>
    </cfRule>
  </conditionalFormatting>
  <conditionalFormatting sqref="B33">
    <cfRule type="cellIs" dxfId="255" priority="299" operator="lessThan">
      <formula>0</formula>
    </cfRule>
  </conditionalFormatting>
  <conditionalFormatting sqref="B192:B193 B184:B190 B195:B200 B214 B206:B211">
    <cfRule type="cellIs" dxfId="254" priority="298" operator="lessThan">
      <formula>0</formula>
    </cfRule>
  </conditionalFormatting>
  <conditionalFormatting sqref="B193">
    <cfRule type="cellIs" dxfId="253" priority="297" operator="lessThan">
      <formula>0</formula>
    </cfRule>
  </conditionalFormatting>
  <conditionalFormatting sqref="B190">
    <cfRule type="cellIs" dxfId="252" priority="296" operator="lessThan">
      <formula>0</formula>
    </cfRule>
  </conditionalFormatting>
  <conditionalFormatting sqref="DA49:DA58 DA100:DA109 DA133:DA138 DA158:DA159 DA161:DA162 DA147:DA151 DA166:DA170 DA177:DA178 DA20:DA25 DA6:DA15 DA27:DA32 DA34:DA44 DA156">
    <cfRule type="cellIs" dxfId="251" priority="59" operator="lessThan">
      <formula>0</formula>
    </cfRule>
  </conditionalFormatting>
  <conditionalFormatting sqref="DA16">
    <cfRule type="cellIs" dxfId="250" priority="42" operator="lessThan">
      <formula>0</formula>
    </cfRule>
    <cfRule type="cellIs" dxfId="249" priority="58" operator="lessThan">
      <formula>0</formula>
    </cfRule>
  </conditionalFormatting>
  <conditionalFormatting sqref="DA63:DA66">
    <cfRule type="cellIs" dxfId="248" priority="57" operator="lessThan">
      <formula>0</formula>
    </cfRule>
  </conditionalFormatting>
  <conditionalFormatting sqref="DA92:DA95">
    <cfRule type="cellIs" dxfId="247" priority="50" operator="lessThan">
      <formula>0</formula>
    </cfRule>
  </conditionalFormatting>
  <conditionalFormatting sqref="DA70">
    <cfRule type="cellIs" dxfId="246" priority="54" operator="lessThan">
      <formula>0</formula>
    </cfRule>
  </conditionalFormatting>
  <conditionalFormatting sqref="DA68:DA69 DA71:DA77">
    <cfRule type="cellIs" dxfId="245" priority="55" operator="lessThan">
      <formula>0</formula>
    </cfRule>
  </conditionalFormatting>
  <conditionalFormatting sqref="DA82:DA87">
    <cfRule type="cellIs" dxfId="244" priority="53" operator="lessThan">
      <formula>0</formula>
    </cfRule>
  </conditionalFormatting>
  <conditionalFormatting sqref="DA88">
    <cfRule type="cellIs" dxfId="243" priority="52" operator="lessThan">
      <formula>0</formula>
    </cfRule>
  </conditionalFormatting>
  <conditionalFormatting sqref="DA78 DA80">
    <cfRule type="cellIs" dxfId="242" priority="56" operator="lessThan">
      <formula>0</formula>
    </cfRule>
  </conditionalFormatting>
  <conditionalFormatting sqref="DA90">
    <cfRule type="cellIs" dxfId="241" priority="51" operator="lessThan">
      <formula>0</formula>
    </cfRule>
  </conditionalFormatting>
  <conditionalFormatting sqref="DA96">
    <cfRule type="cellIs" dxfId="240" priority="49" operator="lessThan">
      <formula>0</formula>
    </cfRule>
  </conditionalFormatting>
  <conditionalFormatting sqref="DA126:DA127">
    <cfRule type="cellIs" dxfId="239" priority="48" operator="lessThan">
      <formula>0</formula>
    </cfRule>
  </conditionalFormatting>
  <conditionalFormatting sqref="DA113:DA116">
    <cfRule type="cellIs" dxfId="238" priority="47" operator="lessThan">
      <formula>0</formula>
    </cfRule>
  </conditionalFormatting>
  <conditionalFormatting sqref="DA122:DA125">
    <cfRule type="cellIs" dxfId="237" priority="46" operator="lessThan">
      <formula>0</formula>
    </cfRule>
  </conditionalFormatting>
  <conditionalFormatting sqref="DA6:DA15 DA50:DA59 DA101:DA110">
    <cfRule type="cellIs" dxfId="236" priority="45" operator="lessThan">
      <formula>0</formula>
    </cfRule>
  </conditionalFormatting>
  <conditionalFormatting sqref="DA20:DA24">
    <cfRule type="cellIs" dxfId="235" priority="44" operator="lessThan">
      <formula>0</formula>
    </cfRule>
  </conditionalFormatting>
  <conditionalFormatting sqref="DA46">
    <cfRule type="cellIs" dxfId="234" priority="43" operator="lessThan">
      <formula>0</formula>
    </cfRule>
  </conditionalFormatting>
  <conditionalFormatting sqref="DA28:DA32 DA34:DA45">
    <cfRule type="cellIs" dxfId="233" priority="41" operator="lessThan">
      <formula>0</formula>
    </cfRule>
  </conditionalFormatting>
  <conditionalFormatting sqref="DA71">
    <cfRule type="cellIs" dxfId="232" priority="37" operator="lessThan">
      <formula>0</formula>
    </cfRule>
  </conditionalFormatting>
  <conditionalFormatting sqref="DA64:DA67">
    <cfRule type="cellIs" dxfId="231" priority="40" operator="lessThan">
      <formula>0</formula>
    </cfRule>
  </conditionalFormatting>
  <conditionalFormatting sqref="DA69:DA70 DA72:DA78">
    <cfRule type="cellIs" dxfId="230" priority="38" operator="lessThan">
      <formula>0</formula>
    </cfRule>
  </conditionalFormatting>
  <conditionalFormatting sqref="DA83:DA88">
    <cfRule type="cellIs" dxfId="229" priority="36" operator="lessThan">
      <formula>0</formula>
    </cfRule>
  </conditionalFormatting>
  <conditionalFormatting sqref="DA89">
    <cfRule type="cellIs" dxfId="228" priority="35" operator="lessThan">
      <formula>0</formula>
    </cfRule>
  </conditionalFormatting>
  <conditionalFormatting sqref="DA79 DA81">
    <cfRule type="cellIs" dxfId="227" priority="39" operator="lessThan">
      <formula>0</formula>
    </cfRule>
  </conditionalFormatting>
  <conditionalFormatting sqref="DA91">
    <cfRule type="cellIs" dxfId="226" priority="34" operator="lessThan">
      <formula>0</formula>
    </cfRule>
  </conditionalFormatting>
  <conditionalFormatting sqref="DA93:DA96">
    <cfRule type="cellIs" dxfId="225" priority="33" operator="lessThan">
      <formula>0</formula>
    </cfRule>
  </conditionalFormatting>
  <conditionalFormatting sqref="DA97">
    <cfRule type="cellIs" dxfId="224" priority="32" operator="lessThan">
      <formula>0</formula>
    </cfRule>
  </conditionalFormatting>
  <conditionalFormatting sqref="DA127:DA128">
    <cfRule type="cellIs" dxfId="223" priority="31" operator="lessThan">
      <formula>0</formula>
    </cfRule>
  </conditionalFormatting>
  <conditionalFormatting sqref="DA114:DA117">
    <cfRule type="cellIs" dxfId="222" priority="30" operator="lessThan">
      <formula>0</formula>
    </cfRule>
  </conditionalFormatting>
  <conditionalFormatting sqref="DA123:DA126">
    <cfRule type="cellIs" dxfId="221" priority="29" operator="lessThan">
      <formula>0</formula>
    </cfRule>
  </conditionalFormatting>
  <conditionalFormatting sqref="DA139">
    <cfRule type="cellIs" dxfId="220" priority="25" operator="lessThan">
      <formula>0</formula>
    </cfRule>
    <cfRule type="cellIs" dxfId="219" priority="27" operator="lessThan">
      <formula>0</formula>
    </cfRule>
  </conditionalFormatting>
  <conditionalFormatting sqref="DA144">
    <cfRule type="cellIs" dxfId="218" priority="26" operator="lessThan">
      <formula>0</formula>
    </cfRule>
    <cfRule type="cellIs" dxfId="217" priority="28" operator="lessThan">
      <formula>0</formula>
    </cfRule>
  </conditionalFormatting>
  <conditionalFormatting sqref="DA134:DA138">
    <cfRule type="cellIs" dxfId="216" priority="24" operator="lessThan">
      <formula>0</formula>
    </cfRule>
  </conditionalFormatting>
  <conditionalFormatting sqref="DA160">
    <cfRule type="cellIs" dxfId="215" priority="18" operator="lessThan">
      <formula>0</formula>
    </cfRule>
    <cfRule type="cellIs" dxfId="214" priority="22" operator="lessThan">
      <formula>0</formula>
    </cfRule>
  </conditionalFormatting>
  <conditionalFormatting sqref="DA157 DA159">
    <cfRule type="cellIs" dxfId="213" priority="19" operator="lessThan">
      <formula>0</formula>
    </cfRule>
    <cfRule type="cellIs" dxfId="212" priority="23" operator="lessThan">
      <formula>0</formula>
    </cfRule>
  </conditionalFormatting>
  <conditionalFormatting sqref="DA162">
    <cfRule type="cellIs" dxfId="211" priority="17" operator="lessThan">
      <formula>0</formula>
    </cfRule>
    <cfRule type="cellIs" dxfId="210" priority="21" operator="lessThan">
      <formula>0</formula>
    </cfRule>
  </conditionalFormatting>
  <conditionalFormatting sqref="DA163">
    <cfRule type="cellIs" dxfId="209" priority="16" operator="lessThan">
      <formula>0</formula>
    </cfRule>
    <cfRule type="cellIs" dxfId="208" priority="20" operator="lessThan">
      <formula>0</formula>
    </cfRule>
  </conditionalFormatting>
  <conditionalFormatting sqref="DA148:DA152">
    <cfRule type="cellIs" dxfId="207" priority="15" operator="lessThan">
      <formula>0</formula>
    </cfRule>
  </conditionalFormatting>
  <conditionalFormatting sqref="DA167:DA171">
    <cfRule type="cellIs" dxfId="206" priority="12" operator="lessThan">
      <formula>0</formula>
    </cfRule>
  </conditionalFormatting>
  <conditionalFormatting sqref="DA178:DA179">
    <cfRule type="cellIs" dxfId="205" priority="13" operator="lessThan">
      <formula>0</formula>
    </cfRule>
    <cfRule type="cellIs" dxfId="204" priority="14" operator="lessThan">
      <formula>0</formula>
    </cfRule>
  </conditionalFormatting>
  <conditionalFormatting sqref="DA45">
    <cfRule type="cellIs" dxfId="203" priority="11" operator="lessThan">
      <formula>0</formula>
    </cfRule>
  </conditionalFormatting>
  <conditionalFormatting sqref="DA142:DA143">
    <cfRule type="cellIs" dxfId="202" priority="10" operator="lessThan">
      <formula>0</formula>
    </cfRule>
  </conditionalFormatting>
  <conditionalFormatting sqref="DA33">
    <cfRule type="cellIs" dxfId="201" priority="9" operator="lessThan">
      <formula>0</formula>
    </cfRule>
  </conditionalFormatting>
  <conditionalFormatting sqref="DA184:DA189 DA195:DA199 DA206:DA210 DA192 DA214">
    <cfRule type="cellIs" dxfId="200" priority="8" operator="lessThan">
      <formula>0</formula>
    </cfRule>
  </conditionalFormatting>
  <conditionalFormatting sqref="DA193">
    <cfRule type="cellIs" dxfId="199" priority="5" operator="lessThan">
      <formula>0</formula>
    </cfRule>
    <cfRule type="cellIs" dxfId="198" priority="7" operator="lessThan">
      <formula>0</formula>
    </cfRule>
  </conditionalFormatting>
  <conditionalFormatting sqref="DA190">
    <cfRule type="cellIs" dxfId="197" priority="4" operator="lessThan">
      <formula>0</formula>
    </cfRule>
    <cfRule type="cellIs" dxfId="196" priority="6" operator="lessThan">
      <formula>0</formula>
    </cfRule>
  </conditionalFormatting>
  <conditionalFormatting sqref="DA185:DA189">
    <cfRule type="cellIs" dxfId="195" priority="3" operator="lessThan">
      <formula>0</formula>
    </cfRule>
  </conditionalFormatting>
  <conditionalFormatting sqref="DA196:DA200">
    <cfRule type="cellIs" dxfId="194" priority="2" operator="lessThan">
      <formula>0</formula>
    </cfRule>
  </conditionalFormatting>
  <conditionalFormatting sqref="DA207:DA211">
    <cfRule type="cellIs" dxfId="193" priority="1" operator="lessThan">
      <formula>0</formula>
    </cfRule>
  </conditionalFormatting>
  <pageMargins left="0.39370078740157483" right="0.39370078740157483" top="0.39370078740157483" bottom="0.39370078740157483" header="0.31496062992125978" footer="0.31496062992125978"/>
  <pageSetup paperSize="9" scale="35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4" tint="0.79998168889431442"/>
    <pageSetUpPr fitToPage="1"/>
  </sheetPr>
  <dimension ref="A1:DA214"/>
  <sheetViews>
    <sheetView workbookViewId="0">
      <pane xSplit="1" ySplit="1" topLeftCell="B2" activePane="bottomRight" state="frozen"/>
      <selection activeCell="DA5" sqref="DA5"/>
      <selection pane="topRight" activeCell="DA5" sqref="DA5"/>
      <selection pane="bottomLeft" activeCell="DA5" sqref="DA5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Non-metallic mineral products / CO2 emissions"</f>
        <v>FR: Non-metallic mineral products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5" customHeight="1" x14ac:dyDescent="0.25">
      <c r="A5" s="34" t="s">
        <v>49</v>
      </c>
      <c r="B5" s="225">
        <f t="shared" ref="B5:W5" si="0">SUM(B6:B10)+B16+B17+B25+B33+B46</f>
        <v>14832.282507768845</v>
      </c>
      <c r="C5" s="225">
        <f t="shared" si="0"/>
        <v>15056.006115720727</v>
      </c>
      <c r="D5" s="225">
        <f t="shared" si="0"/>
        <v>14866.718012718044</v>
      </c>
      <c r="E5" s="225">
        <f t="shared" si="0"/>
        <v>14863.943551780896</v>
      </c>
      <c r="F5" s="225">
        <f t="shared" si="0"/>
        <v>15525.310846920462</v>
      </c>
      <c r="G5" s="225">
        <f t="shared" si="0"/>
        <v>15223.084640608495</v>
      </c>
      <c r="H5" s="225">
        <f t="shared" si="0"/>
        <v>15825.703062029965</v>
      </c>
      <c r="I5" s="225">
        <f t="shared" si="0"/>
        <v>15652.148044182273</v>
      </c>
      <c r="J5" s="225">
        <f t="shared" si="0"/>
        <v>14820.593979296322</v>
      </c>
      <c r="K5" s="225">
        <f t="shared" si="0"/>
        <v>12726.886589655622</v>
      </c>
      <c r="L5" s="225">
        <f t="shared" si="0"/>
        <v>13125.850588759502</v>
      </c>
      <c r="M5" s="225">
        <f t="shared" si="0"/>
        <v>14496.053436198619</v>
      </c>
      <c r="N5" s="225">
        <f t="shared" si="0"/>
        <v>13684.123734792985</v>
      </c>
      <c r="O5" s="225">
        <f t="shared" si="0"/>
        <v>13770.318636951139</v>
      </c>
      <c r="P5" s="225">
        <f t="shared" si="0"/>
        <v>13194.337121081491</v>
      </c>
      <c r="Q5" s="225">
        <f t="shared" si="0"/>
        <v>12697.531081494695</v>
      </c>
      <c r="R5" s="225">
        <f t="shared" si="0"/>
        <v>12270.425847507138</v>
      </c>
      <c r="S5" s="225">
        <f t="shared" si="0"/>
        <v>12302.73340419775</v>
      </c>
      <c r="T5" s="225">
        <f t="shared" si="0"/>
        <v>12840.802506892613</v>
      </c>
      <c r="U5" s="225">
        <f t="shared" si="0"/>
        <v>13087.964198851701</v>
      </c>
      <c r="V5" s="225">
        <f t="shared" si="0"/>
        <v>11871.271129778408</v>
      </c>
      <c r="W5" s="225">
        <f t="shared" si="0"/>
        <v>12679.691333661252</v>
      </c>
      <c r="DA5" s="89"/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1694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1695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1696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1697</v>
      </c>
    </row>
    <row r="10" spans="1:105" ht="12" customHeight="1" x14ac:dyDescent="0.25">
      <c r="A10" s="56" t="s">
        <v>96</v>
      </c>
      <c r="B10" s="262">
        <v>8.414108004066355</v>
      </c>
      <c r="C10" s="262">
        <v>9.3743493888664631</v>
      </c>
      <c r="D10" s="262">
        <v>9.1823315823785947</v>
      </c>
      <c r="E10" s="262">
        <v>9.0541591088997642</v>
      </c>
      <c r="F10" s="262">
        <v>8.4923383771343062</v>
      </c>
      <c r="G10" s="262">
        <v>8.4981072729625975</v>
      </c>
      <c r="H10" s="262">
        <v>8.866706921075723</v>
      </c>
      <c r="I10" s="262">
        <v>7.8501926155961224</v>
      </c>
      <c r="J10" s="262">
        <v>6.961478184277853</v>
      </c>
      <c r="K10" s="262">
        <v>5.8892600669114987</v>
      </c>
      <c r="L10" s="262">
        <v>5.7279197016521994</v>
      </c>
      <c r="M10" s="262">
        <v>7.2283942916429984</v>
      </c>
      <c r="N10" s="262">
        <v>7.0430122623832316</v>
      </c>
      <c r="O10" s="262">
        <v>7.5054583302013036</v>
      </c>
      <c r="P10" s="262">
        <v>7.0657675403260241</v>
      </c>
      <c r="Q10" s="262">
        <v>6.8738441492342508</v>
      </c>
      <c r="R10" s="262">
        <v>6.2511697367747283</v>
      </c>
      <c r="S10" s="262">
        <v>6.664343954127685</v>
      </c>
      <c r="T10" s="262">
        <v>7.6173432252915427</v>
      </c>
      <c r="U10" s="262">
        <v>7.8608394546477136</v>
      </c>
      <c r="V10" s="262">
        <v>7.8755682736831902</v>
      </c>
      <c r="W10" s="262">
        <v>8.0663540200976485</v>
      </c>
      <c r="DA10" s="68" t="s">
        <v>1698</v>
      </c>
    </row>
    <row r="11" spans="1:105" ht="12" customHeight="1" x14ac:dyDescent="0.25">
      <c r="A11" s="37" t="s">
        <v>160</v>
      </c>
      <c r="B11" s="228">
        <v>0.46870022762266123</v>
      </c>
      <c r="C11" s="228">
        <v>0.7934217794416778</v>
      </c>
      <c r="D11" s="228">
        <v>0.60805533870925133</v>
      </c>
      <c r="E11" s="228">
        <v>0.24102399734159721</v>
      </c>
      <c r="F11" s="228">
        <v>0.2222536989735299</v>
      </c>
      <c r="G11" s="228">
        <v>0.23197200088373621</v>
      </c>
      <c r="H11" s="228">
        <v>0.26852695808647498</v>
      </c>
      <c r="I11" s="228">
        <v>0.25922417793731178</v>
      </c>
      <c r="J11" s="228">
        <v>0.247247791612724</v>
      </c>
      <c r="K11" s="228">
        <v>0.2113001780208944</v>
      </c>
      <c r="L11" s="228">
        <v>0.1793724238136262</v>
      </c>
      <c r="M11" s="228">
        <v>0.36984975984543461</v>
      </c>
      <c r="N11" s="228">
        <v>0.34808581628457858</v>
      </c>
      <c r="O11" s="228">
        <v>0.33373106545619141</v>
      </c>
      <c r="P11" s="228">
        <v>0.31295060575466099</v>
      </c>
      <c r="Q11" s="228">
        <v>0.29780723263618558</v>
      </c>
      <c r="R11" s="228">
        <v>0.27237511479659021</v>
      </c>
      <c r="S11" s="228">
        <v>0.30185555461450758</v>
      </c>
      <c r="T11" s="228">
        <v>0.33018051391591402</v>
      </c>
      <c r="U11" s="228">
        <v>0.35420375078317973</v>
      </c>
      <c r="V11" s="228">
        <v>0.33083965028463591</v>
      </c>
      <c r="W11" s="228">
        <v>0.309879360158755</v>
      </c>
      <c r="DA11" s="69" t="s">
        <v>1699</v>
      </c>
    </row>
    <row r="12" spans="1:105" ht="12" customHeight="1" x14ac:dyDescent="0.25">
      <c r="A12" s="37" t="s">
        <v>162</v>
      </c>
      <c r="B12" s="228">
        <v>7.9454077764436937</v>
      </c>
      <c r="C12" s="228">
        <v>8.5809276094247853</v>
      </c>
      <c r="D12" s="228">
        <v>8.5742762436693436</v>
      </c>
      <c r="E12" s="228">
        <v>8.8131351115581662</v>
      </c>
      <c r="F12" s="228">
        <v>8.2700846781607762</v>
      </c>
      <c r="G12" s="228">
        <v>8.266135272078861</v>
      </c>
      <c r="H12" s="228">
        <v>8.5981799629892475</v>
      </c>
      <c r="I12" s="228">
        <v>7.5909684376588107</v>
      </c>
      <c r="J12" s="228">
        <v>6.7142303926651294</v>
      </c>
      <c r="K12" s="228">
        <v>5.6779598888906042</v>
      </c>
      <c r="L12" s="228">
        <v>5.5485472778385727</v>
      </c>
      <c r="M12" s="228">
        <v>6.8585445317975644</v>
      </c>
      <c r="N12" s="228">
        <v>6.6949264460986528</v>
      </c>
      <c r="O12" s="228">
        <v>7.1717272647451118</v>
      </c>
      <c r="P12" s="228">
        <v>6.7528169345713627</v>
      </c>
      <c r="Q12" s="228">
        <v>6.5760369165980652</v>
      </c>
      <c r="R12" s="228">
        <v>5.978794621978138</v>
      </c>
      <c r="S12" s="228">
        <v>6.3624883995131771</v>
      </c>
      <c r="T12" s="228">
        <v>7.287162711375629</v>
      </c>
      <c r="U12" s="228">
        <v>7.5066357038645339</v>
      </c>
      <c r="V12" s="228">
        <v>7.5447286233985542</v>
      </c>
      <c r="W12" s="228">
        <v>7.7564746599388927</v>
      </c>
      <c r="DA12" s="69" t="s">
        <v>1700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1701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1702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1703</v>
      </c>
    </row>
    <row r="16" spans="1:105" ht="12" customHeight="1" x14ac:dyDescent="0.25">
      <c r="A16" s="57" t="s">
        <v>1452</v>
      </c>
      <c r="B16" s="263">
        <v>0</v>
      </c>
      <c r="C16" s="263">
        <v>0</v>
      </c>
      <c r="D16" s="263">
        <v>0</v>
      </c>
      <c r="E16" s="263">
        <v>0</v>
      </c>
      <c r="F16" s="263">
        <v>0</v>
      </c>
      <c r="G16" s="263">
        <v>0</v>
      </c>
      <c r="H16" s="263">
        <v>0</v>
      </c>
      <c r="I16" s="263">
        <v>0</v>
      </c>
      <c r="J16" s="263">
        <v>0</v>
      </c>
      <c r="K16" s="263">
        <v>0</v>
      </c>
      <c r="L16" s="263">
        <v>0</v>
      </c>
      <c r="M16" s="263">
        <v>0</v>
      </c>
      <c r="N16" s="263">
        <v>0</v>
      </c>
      <c r="O16" s="263">
        <v>0</v>
      </c>
      <c r="P16" s="263">
        <v>0</v>
      </c>
      <c r="Q16" s="263">
        <v>0</v>
      </c>
      <c r="R16" s="263">
        <v>0</v>
      </c>
      <c r="S16" s="263">
        <v>0</v>
      </c>
      <c r="T16" s="263">
        <v>0</v>
      </c>
      <c r="U16" s="263">
        <v>0</v>
      </c>
      <c r="V16" s="263">
        <v>0</v>
      </c>
      <c r="W16" s="263">
        <v>0</v>
      </c>
      <c r="DA16" s="70" t="s">
        <v>1704</v>
      </c>
    </row>
    <row r="17" spans="1:105" ht="12" customHeight="1" x14ac:dyDescent="0.25">
      <c r="A17" s="57" t="s">
        <v>1454</v>
      </c>
      <c r="B17" s="263">
        <v>1421.1618904167981</v>
      </c>
      <c r="C17" s="263">
        <v>1536.7852640667361</v>
      </c>
      <c r="D17" s="263">
        <v>1485.6399270752099</v>
      </c>
      <c r="E17" s="263">
        <v>1495.7257778289729</v>
      </c>
      <c r="F17" s="263">
        <v>1536.148615617836</v>
      </c>
      <c r="G17" s="263">
        <v>1455.786693614486</v>
      </c>
      <c r="H17" s="263">
        <v>1549.903066428597</v>
      </c>
      <c r="I17" s="263">
        <v>1439.918376345511</v>
      </c>
      <c r="J17" s="263">
        <v>1346.333700434287</v>
      </c>
      <c r="K17" s="263">
        <v>1177.49647003273</v>
      </c>
      <c r="L17" s="263">
        <v>1167.3312449085849</v>
      </c>
      <c r="M17" s="263">
        <v>1603.508134966924</v>
      </c>
      <c r="N17" s="263">
        <v>1537.797937252182</v>
      </c>
      <c r="O17" s="263">
        <v>1559.511594003008</v>
      </c>
      <c r="P17" s="263">
        <v>1484.7014849887521</v>
      </c>
      <c r="Q17" s="263">
        <v>1500.871444892839</v>
      </c>
      <c r="R17" s="263">
        <v>1370.664722453979</v>
      </c>
      <c r="S17" s="263">
        <v>1434.421644234237</v>
      </c>
      <c r="T17" s="263">
        <v>1506.044346351297</v>
      </c>
      <c r="U17" s="263">
        <v>1569.9186142776471</v>
      </c>
      <c r="V17" s="263">
        <v>1432.3170056641591</v>
      </c>
      <c r="W17" s="263">
        <v>1500.894849058051</v>
      </c>
      <c r="DA17" s="70" t="s">
        <v>1705</v>
      </c>
    </row>
    <row r="18" spans="1:105" ht="12" customHeight="1" x14ac:dyDescent="0.25">
      <c r="A18" s="18" t="s">
        <v>30</v>
      </c>
      <c r="B18" s="232">
        <v>97.283186903751712</v>
      </c>
      <c r="C18" s="232">
        <v>78.01933974057124</v>
      </c>
      <c r="D18" s="232">
        <v>99.784593171781992</v>
      </c>
      <c r="E18" s="232">
        <v>113.73775442697119</v>
      </c>
      <c r="F18" s="232">
        <v>105.9636816199927</v>
      </c>
      <c r="G18" s="232">
        <v>124.7970532661646</v>
      </c>
      <c r="H18" s="232">
        <v>140.3344824408675</v>
      </c>
      <c r="I18" s="232">
        <v>200.82747872992911</v>
      </c>
      <c r="J18" s="232">
        <v>178.47868257962179</v>
      </c>
      <c r="K18" s="232">
        <v>203.66850684556621</v>
      </c>
      <c r="L18" s="232">
        <v>205.303975587428</v>
      </c>
      <c r="M18" s="232">
        <v>240.89638540928431</v>
      </c>
      <c r="N18" s="232">
        <v>256.90326077027282</v>
      </c>
      <c r="O18" s="232">
        <v>146.00610371359551</v>
      </c>
      <c r="P18" s="232">
        <v>128.46273517357551</v>
      </c>
      <c r="Q18" s="232">
        <v>141.62308324332059</v>
      </c>
      <c r="R18" s="232">
        <v>124.1537512512661</v>
      </c>
      <c r="S18" s="232">
        <v>123.8361734259653</v>
      </c>
      <c r="T18" s="232">
        <v>147.8310727397361</v>
      </c>
      <c r="U18" s="232">
        <v>143.94613438292831</v>
      </c>
      <c r="V18" s="232">
        <v>119.37788827351849</v>
      </c>
      <c r="W18" s="232">
        <v>139.44842938734209</v>
      </c>
      <c r="DA18" s="71" t="s">
        <v>1706</v>
      </c>
    </row>
    <row r="19" spans="1:105" ht="12" customHeight="1" x14ac:dyDescent="0.25">
      <c r="A19" s="18" t="s">
        <v>33</v>
      </c>
      <c r="B19" s="232">
        <v>30.532685931504538</v>
      </c>
      <c r="C19" s="232">
        <v>22.145187381507931</v>
      </c>
      <c r="D19" s="232">
        <v>14.37231859285767</v>
      </c>
      <c r="E19" s="232">
        <v>13.163250518679121</v>
      </c>
      <c r="F19" s="232">
        <v>12.619182130111881</v>
      </c>
      <c r="G19" s="232">
        <v>15.08559598305027</v>
      </c>
      <c r="H19" s="232">
        <v>18.184150222770381</v>
      </c>
      <c r="I19" s="232">
        <v>12.503112015397379</v>
      </c>
      <c r="J19" s="232">
        <v>9.5291770846339752</v>
      </c>
      <c r="K19" s="232">
        <v>8.8005603133147776</v>
      </c>
      <c r="L19" s="232">
        <v>8.5519206865495434</v>
      </c>
      <c r="M19" s="232">
        <v>7.8866264147771714</v>
      </c>
      <c r="N19" s="232">
        <v>7.9452975863261184</v>
      </c>
      <c r="O19" s="232">
        <v>7.0515220936281144</v>
      </c>
      <c r="P19" s="232">
        <v>4.9680602389594464</v>
      </c>
      <c r="Q19" s="232">
        <v>12.99684142048501</v>
      </c>
      <c r="R19" s="232">
        <v>11.673856370569929</v>
      </c>
      <c r="S19" s="232">
        <v>14.31007974047416</v>
      </c>
      <c r="T19" s="232">
        <v>13.76166285484608</v>
      </c>
      <c r="U19" s="232">
        <v>15.31237292566936</v>
      </c>
      <c r="V19" s="232">
        <v>15.953444340560459</v>
      </c>
      <c r="W19" s="232">
        <v>15.93008727413301</v>
      </c>
      <c r="DA19" s="71" t="s">
        <v>1707</v>
      </c>
    </row>
    <row r="20" spans="1:105" ht="12" customHeight="1" x14ac:dyDescent="0.25">
      <c r="A20" s="18" t="s">
        <v>160</v>
      </c>
      <c r="B20" s="297">
        <v>34.657150136002961</v>
      </c>
      <c r="C20" s="297">
        <v>51.66629809616559</v>
      </c>
      <c r="D20" s="297">
        <v>38.351967821543802</v>
      </c>
      <c r="E20" s="297">
        <v>15.752370536721029</v>
      </c>
      <c r="F20" s="297">
        <v>14.79548417175118</v>
      </c>
      <c r="G20" s="297">
        <v>14.26260591389514</v>
      </c>
      <c r="H20" s="297">
        <v>16.666239653690649</v>
      </c>
      <c r="I20" s="297">
        <v>16.320215322478031</v>
      </c>
      <c r="J20" s="297">
        <v>18.17824198752497</v>
      </c>
      <c r="K20" s="297">
        <v>15.01948705008075</v>
      </c>
      <c r="L20" s="297">
        <v>13.83534358418264</v>
      </c>
      <c r="M20" s="297">
        <v>21.971304003022919</v>
      </c>
      <c r="N20" s="297">
        <v>21.26193335681354</v>
      </c>
      <c r="O20" s="297">
        <v>21.63860202532333</v>
      </c>
      <c r="P20" s="297">
        <v>20.269055189162561</v>
      </c>
      <c r="Q20" s="297">
        <v>19.57431620953685</v>
      </c>
      <c r="R20" s="297">
        <v>17.794401053972472</v>
      </c>
      <c r="S20" s="297">
        <v>23.790874042676229</v>
      </c>
      <c r="T20" s="297">
        <v>24.616197537841689</v>
      </c>
      <c r="U20" s="297">
        <v>26.698511079196749</v>
      </c>
      <c r="V20" s="297">
        <v>24.84486915706032</v>
      </c>
      <c r="W20" s="297">
        <v>22.960298653897059</v>
      </c>
      <c r="DA20" s="122" t="s">
        <v>1708</v>
      </c>
    </row>
    <row r="21" spans="1:105" ht="12" customHeight="1" x14ac:dyDescent="0.25">
      <c r="A21" s="18" t="s">
        <v>70</v>
      </c>
      <c r="B21" s="297">
        <v>252.20100496790329</v>
      </c>
      <c r="C21" s="297">
        <v>220.4116298588178</v>
      </c>
      <c r="D21" s="297">
        <v>201.77301550013641</v>
      </c>
      <c r="E21" s="297">
        <v>192.66916020241979</v>
      </c>
      <c r="F21" s="297">
        <v>196.3627200039075</v>
      </c>
      <c r="G21" s="297">
        <v>192.30884405373169</v>
      </c>
      <c r="H21" s="297">
        <v>211.29508844340469</v>
      </c>
      <c r="I21" s="297">
        <v>198.43119769050489</v>
      </c>
      <c r="J21" s="297">
        <v>176.70360611996759</v>
      </c>
      <c r="K21" s="297">
        <v>151.75917780461259</v>
      </c>
      <c r="L21" s="297">
        <v>117.44513388064139</v>
      </c>
      <c r="M21" s="297">
        <v>115.86066801400131</v>
      </c>
      <c r="N21" s="297">
        <v>86.289961690634172</v>
      </c>
      <c r="O21" s="297">
        <v>65.714571971340206</v>
      </c>
      <c r="P21" s="297">
        <v>46.557358329324202</v>
      </c>
      <c r="Q21" s="297">
        <v>60.753352540504899</v>
      </c>
      <c r="R21" s="297">
        <v>59.413839620075727</v>
      </c>
      <c r="S21" s="297">
        <v>49.280749722683233</v>
      </c>
      <c r="T21" s="297">
        <v>29.459267337827221</v>
      </c>
      <c r="U21" s="297">
        <v>28.6508733677306</v>
      </c>
      <c r="V21" s="297">
        <v>15.03599461174375</v>
      </c>
      <c r="W21" s="297">
        <v>15.212870702563769</v>
      </c>
      <c r="DA21" s="122" t="s">
        <v>1709</v>
      </c>
    </row>
    <row r="22" spans="1:105" ht="12" customHeight="1" x14ac:dyDescent="0.25">
      <c r="A22" s="18" t="s">
        <v>34</v>
      </c>
      <c r="B22" s="297">
        <v>418.97974114242601</v>
      </c>
      <c r="C22" s="297">
        <v>605.7671674612352</v>
      </c>
      <c r="D22" s="297">
        <v>590.55138881677408</v>
      </c>
      <c r="E22" s="297">
        <v>584.41175831407429</v>
      </c>
      <c r="F22" s="297">
        <v>655.86594807018002</v>
      </c>
      <c r="G22" s="297">
        <v>601.09612892999212</v>
      </c>
      <c r="H22" s="297">
        <v>629.77341600582076</v>
      </c>
      <c r="I22" s="297">
        <v>533.92478118199745</v>
      </c>
      <c r="J22" s="297">
        <v>469.79790570763981</v>
      </c>
      <c r="K22" s="297">
        <v>394.65208315198629</v>
      </c>
      <c r="L22" s="297">
        <v>394.22463834436132</v>
      </c>
      <c r="M22" s="297">
        <v>444.29791661509643</v>
      </c>
      <c r="N22" s="297">
        <v>417.55842292015899</v>
      </c>
      <c r="O22" s="297">
        <v>486.72838160960691</v>
      </c>
      <c r="P22" s="297">
        <v>475.20720420155618</v>
      </c>
      <c r="Q22" s="297">
        <v>434.19473911493469</v>
      </c>
      <c r="R22" s="297">
        <v>368.17196364208058</v>
      </c>
      <c r="S22" s="297">
        <v>346.58606319435421</v>
      </c>
      <c r="T22" s="297">
        <v>336.57649843211169</v>
      </c>
      <c r="U22" s="297">
        <v>350.09222283347322</v>
      </c>
      <c r="V22" s="297">
        <v>362.91717211090508</v>
      </c>
      <c r="W22" s="297">
        <v>324.16970615417711</v>
      </c>
      <c r="DA22" s="122" t="s">
        <v>1710</v>
      </c>
    </row>
    <row r="23" spans="1:105" ht="12" customHeight="1" x14ac:dyDescent="0.25">
      <c r="A23" s="18" t="s">
        <v>162</v>
      </c>
      <c r="B23" s="297">
        <v>587.50812133520901</v>
      </c>
      <c r="C23" s="297">
        <v>558.77564152843831</v>
      </c>
      <c r="D23" s="297">
        <v>540.80664317211597</v>
      </c>
      <c r="E23" s="297">
        <v>575.99148383010743</v>
      </c>
      <c r="F23" s="297">
        <v>550.54159962189271</v>
      </c>
      <c r="G23" s="297">
        <v>508.23646546765178</v>
      </c>
      <c r="H23" s="297">
        <v>533.64968966204333</v>
      </c>
      <c r="I23" s="297">
        <v>477.91159140520392</v>
      </c>
      <c r="J23" s="297">
        <v>493.64608695489881</v>
      </c>
      <c r="K23" s="297">
        <v>403.59665486716921</v>
      </c>
      <c r="L23" s="297">
        <v>427.97023282542227</v>
      </c>
      <c r="M23" s="297">
        <v>407.43886649911769</v>
      </c>
      <c r="N23" s="297">
        <v>408.94248850789631</v>
      </c>
      <c r="O23" s="297">
        <v>465.00361572228633</v>
      </c>
      <c r="P23" s="297">
        <v>437.36364976535901</v>
      </c>
      <c r="Q23" s="297">
        <v>432.23069121470922</v>
      </c>
      <c r="R23" s="297">
        <v>390.59761168807262</v>
      </c>
      <c r="S23" s="297">
        <v>501.46223184170498</v>
      </c>
      <c r="T23" s="297">
        <v>543.28535220373192</v>
      </c>
      <c r="U23" s="297">
        <v>565.82121466523563</v>
      </c>
      <c r="V23" s="297">
        <v>566.58201431598434</v>
      </c>
      <c r="W23" s="297">
        <v>574.71066999216521</v>
      </c>
      <c r="DA23" s="122" t="s">
        <v>1711</v>
      </c>
    </row>
    <row r="24" spans="1:105" ht="12" customHeight="1" x14ac:dyDescent="0.25">
      <c r="A24" s="18" t="s">
        <v>73</v>
      </c>
      <c r="B24" s="297">
        <v>0</v>
      </c>
      <c r="C24" s="297">
        <v>0</v>
      </c>
      <c r="D24" s="297">
        <v>0</v>
      </c>
      <c r="E24" s="297">
        <v>0</v>
      </c>
      <c r="F24" s="297">
        <v>0</v>
      </c>
      <c r="G24" s="297">
        <v>0</v>
      </c>
      <c r="H24" s="297">
        <v>0</v>
      </c>
      <c r="I24" s="297">
        <v>0</v>
      </c>
      <c r="J24" s="297">
        <v>0</v>
      </c>
      <c r="K24" s="297">
        <v>0</v>
      </c>
      <c r="L24" s="297">
        <v>0</v>
      </c>
      <c r="M24" s="297">
        <v>365.15636801162452</v>
      </c>
      <c r="N24" s="297">
        <v>338.89657242008008</v>
      </c>
      <c r="O24" s="297">
        <v>367.36879686722739</v>
      </c>
      <c r="P24" s="297">
        <v>371.8734220908147</v>
      </c>
      <c r="Q24" s="297">
        <v>399.49842114934808</v>
      </c>
      <c r="R24" s="297">
        <v>398.8592988279413</v>
      </c>
      <c r="S24" s="297">
        <v>375.15547226637841</v>
      </c>
      <c r="T24" s="297">
        <v>410.51429524520211</v>
      </c>
      <c r="U24" s="297">
        <v>439.39728502341308</v>
      </c>
      <c r="V24" s="297">
        <v>327.60562285438618</v>
      </c>
      <c r="W24" s="297">
        <v>408.46278689377249</v>
      </c>
      <c r="DA24" s="122" t="s">
        <v>1712</v>
      </c>
    </row>
    <row r="25" spans="1:105" ht="12" customHeight="1" x14ac:dyDescent="0.25">
      <c r="A25" s="57" t="s">
        <v>1463</v>
      </c>
      <c r="B25" s="263">
        <v>2158.4259978140012</v>
      </c>
      <c r="C25" s="263">
        <v>2334.0319560963439</v>
      </c>
      <c r="D25" s="263">
        <v>2256.3536663998111</v>
      </c>
      <c r="E25" s="263">
        <v>2271.6718103943781</v>
      </c>
      <c r="F25" s="263">
        <v>2333.0650299686172</v>
      </c>
      <c r="G25" s="263">
        <v>2211.01330394361</v>
      </c>
      <c r="H25" s="263">
        <v>2353.9549542030009</v>
      </c>
      <c r="I25" s="263">
        <v>2186.9128909182709</v>
      </c>
      <c r="J25" s="263">
        <v>2044.7787689397101</v>
      </c>
      <c r="K25" s="263">
        <v>1788.352903628366</v>
      </c>
      <c r="L25" s="263">
        <v>1772.9142077770789</v>
      </c>
      <c r="M25" s="263">
        <v>2435.3690241467102</v>
      </c>
      <c r="N25" s="263">
        <v>2335.5699794176098</v>
      </c>
      <c r="O25" s="263">
        <v>2368.5481514011321</v>
      </c>
      <c r="P25" s="263">
        <v>2254.9283834601879</v>
      </c>
      <c r="Q25" s="263">
        <v>2279.486923958596</v>
      </c>
      <c r="R25" s="263">
        <v>2081.7321314206638</v>
      </c>
      <c r="S25" s="263">
        <v>2178.564588327275</v>
      </c>
      <c r="T25" s="263">
        <v>2287.3434004567011</v>
      </c>
      <c r="U25" s="263">
        <v>2384.354079826338</v>
      </c>
      <c r="V25" s="263">
        <v>2175.3681146276258</v>
      </c>
      <c r="W25" s="263">
        <v>2279.522469633574</v>
      </c>
      <c r="DA25" s="70" t="s">
        <v>1713</v>
      </c>
    </row>
    <row r="26" spans="1:105" ht="12" customHeight="1" x14ac:dyDescent="0.25">
      <c r="A26" s="18" t="s">
        <v>30</v>
      </c>
      <c r="B26" s="232">
        <v>147.7513302173293</v>
      </c>
      <c r="C26" s="232">
        <v>118.4938692515488</v>
      </c>
      <c r="D26" s="232">
        <v>151.5504050140986</v>
      </c>
      <c r="E26" s="232">
        <v>172.7421258222457</v>
      </c>
      <c r="F26" s="232">
        <v>160.9350537577393</v>
      </c>
      <c r="G26" s="232">
        <v>189.5387190134046</v>
      </c>
      <c r="H26" s="232">
        <v>213.13658727599699</v>
      </c>
      <c r="I26" s="232">
        <v>305.01187379784642</v>
      </c>
      <c r="J26" s="232">
        <v>271.06906759402858</v>
      </c>
      <c r="K26" s="232">
        <v>309.32675796879289</v>
      </c>
      <c r="L26" s="232">
        <v>311.81066798274031</v>
      </c>
      <c r="M26" s="232">
        <v>365.86755144013028</v>
      </c>
      <c r="N26" s="232">
        <v>390.17840311431439</v>
      </c>
      <c r="O26" s="232">
        <v>221.75050725749949</v>
      </c>
      <c r="P26" s="232">
        <v>195.10606723884271</v>
      </c>
      <c r="Q26" s="232">
        <v>215.09368272836889</v>
      </c>
      <c r="R26" s="232">
        <v>188.56168761200979</v>
      </c>
      <c r="S26" s="232">
        <v>188.07935816095929</v>
      </c>
      <c r="T26" s="232">
        <v>224.52222567873571</v>
      </c>
      <c r="U26" s="232">
        <v>218.62187610858251</v>
      </c>
      <c r="V26" s="232">
        <v>181.30822346926891</v>
      </c>
      <c r="W26" s="232">
        <v>211.79087152111509</v>
      </c>
      <c r="DA26" s="71" t="s">
        <v>1714</v>
      </c>
    </row>
    <row r="27" spans="1:105" ht="12" customHeight="1" x14ac:dyDescent="0.25">
      <c r="A27" s="18" t="s">
        <v>33</v>
      </c>
      <c r="B27" s="297">
        <v>46.372298287791359</v>
      </c>
      <c r="C27" s="297">
        <v>33.633570174535762</v>
      </c>
      <c r="D27" s="297">
        <v>21.82832674368403</v>
      </c>
      <c r="E27" s="297">
        <v>19.992023658137221</v>
      </c>
      <c r="F27" s="297">
        <v>19.16570586676448</v>
      </c>
      <c r="G27" s="297">
        <v>22.91163503743029</v>
      </c>
      <c r="H27" s="297">
        <v>27.617643601090268</v>
      </c>
      <c r="I27" s="297">
        <v>18.98942140905535</v>
      </c>
      <c r="J27" s="297">
        <v>14.47268161068914</v>
      </c>
      <c r="K27" s="297">
        <v>13.36607623922268</v>
      </c>
      <c r="L27" s="297">
        <v>12.988448441773469</v>
      </c>
      <c r="M27" s="297">
        <v>11.97801573732691</v>
      </c>
      <c r="N27" s="297">
        <v>12.067124080892411</v>
      </c>
      <c r="O27" s="297">
        <v>10.7096796738498</v>
      </c>
      <c r="P27" s="297">
        <v>7.5453686527797421</v>
      </c>
      <c r="Q27" s="297">
        <v>19.739285580767589</v>
      </c>
      <c r="R27" s="297">
        <v>17.729968172447219</v>
      </c>
      <c r="S27" s="297">
        <v>21.733799893530961</v>
      </c>
      <c r="T27" s="297">
        <v>20.900877710940851</v>
      </c>
      <c r="U27" s="297">
        <v>23.256058323724751</v>
      </c>
      <c r="V27" s="297">
        <v>24.22970194426297</v>
      </c>
      <c r="W27" s="297">
        <v>24.194227801767578</v>
      </c>
      <c r="DA27" s="122" t="s">
        <v>1715</v>
      </c>
    </row>
    <row r="28" spans="1:105" ht="12" customHeight="1" x14ac:dyDescent="0.25">
      <c r="A28" s="18" t="s">
        <v>160</v>
      </c>
      <c r="B28" s="297">
        <v>52.636433870143463</v>
      </c>
      <c r="C28" s="297">
        <v>78.469512708974975</v>
      </c>
      <c r="D28" s="297">
        <v>58.248032804389709</v>
      </c>
      <c r="E28" s="297">
        <v>23.924315957900031</v>
      </c>
      <c r="F28" s="297">
        <v>22.471020298178281</v>
      </c>
      <c r="G28" s="297">
        <v>21.661697804251169</v>
      </c>
      <c r="H28" s="297">
        <v>25.312278071131232</v>
      </c>
      <c r="I28" s="297">
        <v>24.786744761096791</v>
      </c>
      <c r="J28" s="297">
        <v>27.608670317581272</v>
      </c>
      <c r="K28" s="297">
        <v>22.811230403326771</v>
      </c>
      <c r="L28" s="297">
        <v>21.012782204588159</v>
      </c>
      <c r="M28" s="297">
        <v>33.369480342659031</v>
      </c>
      <c r="N28" s="297">
        <v>32.292105516336179</v>
      </c>
      <c r="O28" s="297">
        <v>32.864180698027887</v>
      </c>
      <c r="P28" s="297">
        <v>30.784146385029</v>
      </c>
      <c r="Q28" s="297">
        <v>29.72899377684929</v>
      </c>
      <c r="R28" s="297">
        <v>27.025702074771232</v>
      </c>
      <c r="S28" s="297">
        <v>36.13299891497266</v>
      </c>
      <c r="T28" s="297">
        <v>37.386480098632447</v>
      </c>
      <c r="U28" s="297">
        <v>40.549047089464679</v>
      </c>
      <c r="V28" s="297">
        <v>37.733780973509532</v>
      </c>
      <c r="W28" s="297">
        <v>34.871541283457027</v>
      </c>
      <c r="DA28" s="122" t="s">
        <v>1716</v>
      </c>
    </row>
    <row r="29" spans="1:105" ht="12" customHeight="1" x14ac:dyDescent="0.25">
      <c r="A29" s="18" t="s">
        <v>70</v>
      </c>
      <c r="B29" s="297">
        <v>383.03673175326412</v>
      </c>
      <c r="C29" s="297">
        <v>334.7558046102007</v>
      </c>
      <c r="D29" s="297">
        <v>306.4479319700128</v>
      </c>
      <c r="E29" s="297">
        <v>292.62121870994559</v>
      </c>
      <c r="F29" s="297">
        <v>298.2309072005886</v>
      </c>
      <c r="G29" s="297">
        <v>292.07397933630011</v>
      </c>
      <c r="H29" s="297">
        <v>320.90982398416168</v>
      </c>
      <c r="I29" s="297">
        <v>301.37246063285858</v>
      </c>
      <c r="J29" s="297">
        <v>268.37312478521761</v>
      </c>
      <c r="K29" s="297">
        <v>230.4881357916839</v>
      </c>
      <c r="L29" s="297">
        <v>178.3728032633756</v>
      </c>
      <c r="M29" s="297">
        <v>175.96635517166521</v>
      </c>
      <c r="N29" s="297">
        <v>131.05508803702551</v>
      </c>
      <c r="O29" s="297">
        <v>99.805688243273337</v>
      </c>
      <c r="P29" s="297">
        <v>70.710179667204343</v>
      </c>
      <c r="Q29" s="297">
        <v>92.27070924293281</v>
      </c>
      <c r="R29" s="297">
        <v>90.236289708213832</v>
      </c>
      <c r="S29" s="297">
        <v>74.846400055104752</v>
      </c>
      <c r="T29" s="297">
        <v>44.742016322905137</v>
      </c>
      <c r="U29" s="297">
        <v>43.514247288779913</v>
      </c>
      <c r="V29" s="297">
        <v>22.836301685137929</v>
      </c>
      <c r="W29" s="297">
        <v>23.104936775476379</v>
      </c>
      <c r="DA29" s="122" t="s">
        <v>1717</v>
      </c>
    </row>
    <row r="30" spans="1:105" ht="12" customHeight="1" x14ac:dyDescent="0.25">
      <c r="A30" s="18" t="s">
        <v>34</v>
      </c>
      <c r="B30" s="297">
        <v>636.33620626709114</v>
      </c>
      <c r="C30" s="297">
        <v>920.02439108961278</v>
      </c>
      <c r="D30" s="297">
        <v>896.91503780294636</v>
      </c>
      <c r="E30" s="297">
        <v>887.59031682403531</v>
      </c>
      <c r="F30" s="297">
        <v>996.11319649193899</v>
      </c>
      <c r="G30" s="297">
        <v>912.9301317581378</v>
      </c>
      <c r="H30" s="297">
        <v>956.48449554218951</v>
      </c>
      <c r="I30" s="297">
        <v>810.91192801573698</v>
      </c>
      <c r="J30" s="297">
        <v>713.51759446669905</v>
      </c>
      <c r="K30" s="297">
        <v>599.38795299167236</v>
      </c>
      <c r="L30" s="297">
        <v>598.73876024900926</v>
      </c>
      <c r="M30" s="297">
        <v>674.78883332240946</v>
      </c>
      <c r="N30" s="297">
        <v>634.17754283627812</v>
      </c>
      <c r="O30" s="297">
        <v>739.23118810341816</v>
      </c>
      <c r="P30" s="297">
        <v>721.7331050133414</v>
      </c>
      <c r="Q30" s="297">
        <v>659.44437388824713</v>
      </c>
      <c r="R30" s="297">
        <v>559.17059368812454</v>
      </c>
      <c r="S30" s="297">
        <v>526.3864548600468</v>
      </c>
      <c r="T30" s="297">
        <v>511.18417216775532</v>
      </c>
      <c r="U30" s="297">
        <v>531.71152455730737</v>
      </c>
      <c r="V30" s="297">
        <v>551.18974454597924</v>
      </c>
      <c r="W30" s="297">
        <v>492.34103882541808</v>
      </c>
      <c r="DA30" s="122" t="s">
        <v>1718</v>
      </c>
    </row>
    <row r="31" spans="1:105" ht="12" customHeight="1" x14ac:dyDescent="0.25">
      <c r="A31" s="18" t="s">
        <v>162</v>
      </c>
      <c r="B31" s="297">
        <v>892.29299741838145</v>
      </c>
      <c r="C31" s="297">
        <v>848.65480826147132</v>
      </c>
      <c r="D31" s="297">
        <v>821.3639320646796</v>
      </c>
      <c r="E31" s="297">
        <v>874.80180942211382</v>
      </c>
      <c r="F31" s="297">
        <v>836.14914635340688</v>
      </c>
      <c r="G31" s="297">
        <v>771.89714099408661</v>
      </c>
      <c r="H31" s="297">
        <v>810.49412572843164</v>
      </c>
      <c r="I31" s="297">
        <v>725.84046230167723</v>
      </c>
      <c r="J31" s="297">
        <v>749.73763016549458</v>
      </c>
      <c r="K31" s="297">
        <v>612.97275023366763</v>
      </c>
      <c r="L31" s="297">
        <v>649.99074563559236</v>
      </c>
      <c r="M31" s="297">
        <v>618.80820749678674</v>
      </c>
      <c r="N31" s="297">
        <v>621.09187191005128</v>
      </c>
      <c r="O31" s="297">
        <v>706.23614383449058</v>
      </c>
      <c r="P31" s="297">
        <v>664.25723805154053</v>
      </c>
      <c r="Q31" s="297">
        <v>656.46142586706469</v>
      </c>
      <c r="R31" s="297">
        <v>593.23012067565139</v>
      </c>
      <c r="S31" s="297">
        <v>761.60860027813681</v>
      </c>
      <c r="T31" s="297">
        <v>825.12853485267533</v>
      </c>
      <c r="U31" s="297">
        <v>859.3554528048619</v>
      </c>
      <c r="V31" s="297">
        <v>860.51093674823028</v>
      </c>
      <c r="W31" s="297">
        <v>872.85654062141191</v>
      </c>
      <c r="DA31" s="122" t="s">
        <v>1719</v>
      </c>
    </row>
    <row r="32" spans="1:105" ht="12" customHeight="1" x14ac:dyDescent="0.25">
      <c r="A32" s="18" t="s">
        <v>73</v>
      </c>
      <c r="B32" s="297">
        <v>0</v>
      </c>
      <c r="C32" s="297">
        <v>0</v>
      </c>
      <c r="D32" s="297">
        <v>0</v>
      </c>
      <c r="E32" s="297">
        <v>0</v>
      </c>
      <c r="F32" s="297">
        <v>0</v>
      </c>
      <c r="G32" s="297">
        <v>0</v>
      </c>
      <c r="H32" s="297">
        <v>0</v>
      </c>
      <c r="I32" s="297">
        <v>0</v>
      </c>
      <c r="J32" s="297">
        <v>0</v>
      </c>
      <c r="K32" s="297">
        <v>0</v>
      </c>
      <c r="L32" s="297">
        <v>0</v>
      </c>
      <c r="M32" s="297">
        <v>554.59058063573241</v>
      </c>
      <c r="N32" s="297">
        <v>514.70784392271241</v>
      </c>
      <c r="O32" s="297">
        <v>557.95076359057282</v>
      </c>
      <c r="P32" s="297">
        <v>564.79227845145056</v>
      </c>
      <c r="Q32" s="297">
        <v>606.74845287436494</v>
      </c>
      <c r="R32" s="297">
        <v>605.77776948944597</v>
      </c>
      <c r="S32" s="297">
        <v>569.77697616452338</v>
      </c>
      <c r="T32" s="297">
        <v>623.47909362505607</v>
      </c>
      <c r="U32" s="297">
        <v>667.34587365361642</v>
      </c>
      <c r="V32" s="297">
        <v>497.55942526123738</v>
      </c>
      <c r="W32" s="297">
        <v>620.36331280492789</v>
      </c>
      <c r="DA32" s="122" t="s">
        <v>1720</v>
      </c>
    </row>
    <row r="33" spans="1:105" ht="12" customHeight="1" x14ac:dyDescent="0.25">
      <c r="A33" s="57" t="s">
        <v>1472</v>
      </c>
      <c r="B33" s="263">
        <f t="shared" ref="B33:W33" si="1">B34+B35</f>
        <v>99.396237023379314</v>
      </c>
      <c r="C33" s="263">
        <f t="shared" si="1"/>
        <v>107.4829499659712</v>
      </c>
      <c r="D33" s="263">
        <f t="shared" si="1"/>
        <v>103.9058388201331</v>
      </c>
      <c r="E33" s="263">
        <f t="shared" si="1"/>
        <v>104.6112444596057</v>
      </c>
      <c r="F33" s="263">
        <f t="shared" si="1"/>
        <v>107.4384226953245</v>
      </c>
      <c r="G33" s="263">
        <f t="shared" si="1"/>
        <v>101.8179000082458</v>
      </c>
      <c r="H33" s="263">
        <f t="shared" si="1"/>
        <v>108.40041067300091</v>
      </c>
      <c r="I33" s="263">
        <f t="shared" si="1"/>
        <v>100.70806795106429</v>
      </c>
      <c r="J33" s="263">
        <f t="shared" si="1"/>
        <v>94.162744232947944</v>
      </c>
      <c r="K33" s="263">
        <f t="shared" si="1"/>
        <v>82.354247618644337</v>
      </c>
      <c r="L33" s="263">
        <f t="shared" si="1"/>
        <v>81.643290525966364</v>
      </c>
      <c r="M33" s="263">
        <f t="shared" si="1"/>
        <v>103.74911015949139</v>
      </c>
      <c r="N33" s="263">
        <f t="shared" si="1"/>
        <v>107.15856449441991</v>
      </c>
      <c r="O33" s="263">
        <f t="shared" si="1"/>
        <v>107.0878004617869</v>
      </c>
      <c r="P33" s="263">
        <f t="shared" si="1"/>
        <v>97.958085222867581</v>
      </c>
      <c r="Q33" s="263">
        <f t="shared" si="1"/>
        <v>95.736625423476127</v>
      </c>
      <c r="R33" s="263">
        <f t="shared" si="1"/>
        <v>86.686149410851783</v>
      </c>
      <c r="S33" s="263">
        <f t="shared" si="1"/>
        <v>90.37623863580977</v>
      </c>
      <c r="T33" s="263">
        <f t="shared" si="1"/>
        <v>92.653426592032446</v>
      </c>
      <c r="U33" s="263">
        <f t="shared" si="1"/>
        <v>102.56966494205081</v>
      </c>
      <c r="V33" s="263">
        <f t="shared" si="1"/>
        <v>90.550381463321685</v>
      </c>
      <c r="W33" s="263">
        <f t="shared" si="1"/>
        <v>95.333132930351113</v>
      </c>
      <c r="DA33" s="70"/>
    </row>
    <row r="34" spans="1:105" ht="12" customHeight="1" x14ac:dyDescent="0.25">
      <c r="A34" s="60" t="s">
        <v>1473</v>
      </c>
      <c r="B34" s="264">
        <v>0</v>
      </c>
      <c r="C34" s="264">
        <v>0</v>
      </c>
      <c r="D34" s="264">
        <v>0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>
        <v>0</v>
      </c>
      <c r="K34" s="264">
        <v>0</v>
      </c>
      <c r="L34" s="264">
        <v>0</v>
      </c>
      <c r="M34" s="264">
        <v>0</v>
      </c>
      <c r="N34" s="264">
        <v>0</v>
      </c>
      <c r="O34" s="264">
        <v>0</v>
      </c>
      <c r="P34" s="264">
        <v>0</v>
      </c>
      <c r="Q34" s="264">
        <v>0</v>
      </c>
      <c r="R34" s="264">
        <v>0</v>
      </c>
      <c r="S34" s="264">
        <v>0</v>
      </c>
      <c r="T34" s="264">
        <v>0</v>
      </c>
      <c r="U34" s="264">
        <v>0</v>
      </c>
      <c r="V34" s="264">
        <v>0</v>
      </c>
      <c r="W34" s="264">
        <v>0</v>
      </c>
      <c r="DA34" s="72" t="s">
        <v>1721</v>
      </c>
    </row>
    <row r="35" spans="1:105" ht="12" customHeight="1" x14ac:dyDescent="0.25">
      <c r="A35" s="60" t="s">
        <v>1475</v>
      </c>
      <c r="B35" s="264">
        <v>99.396237023379314</v>
      </c>
      <c r="C35" s="264">
        <v>107.4829499659712</v>
      </c>
      <c r="D35" s="264">
        <v>103.9058388201331</v>
      </c>
      <c r="E35" s="264">
        <v>104.6112444596057</v>
      </c>
      <c r="F35" s="264">
        <v>107.4384226953245</v>
      </c>
      <c r="G35" s="264">
        <v>101.8179000082458</v>
      </c>
      <c r="H35" s="264">
        <v>108.40041067300091</v>
      </c>
      <c r="I35" s="264">
        <v>100.70806795106429</v>
      </c>
      <c r="J35" s="264">
        <v>94.162744232947944</v>
      </c>
      <c r="K35" s="264">
        <v>82.354247618644337</v>
      </c>
      <c r="L35" s="264">
        <v>81.643290525966364</v>
      </c>
      <c r="M35" s="264">
        <v>103.74911015949139</v>
      </c>
      <c r="N35" s="264">
        <v>107.15856449441991</v>
      </c>
      <c r="O35" s="264">
        <v>107.0878004617869</v>
      </c>
      <c r="P35" s="264">
        <v>97.958085222867581</v>
      </c>
      <c r="Q35" s="264">
        <v>95.736625423476127</v>
      </c>
      <c r="R35" s="264">
        <v>86.686149410851783</v>
      </c>
      <c r="S35" s="264">
        <v>90.37623863580977</v>
      </c>
      <c r="T35" s="264">
        <v>92.653426592032446</v>
      </c>
      <c r="U35" s="264">
        <v>102.56966494205081</v>
      </c>
      <c r="V35" s="264">
        <v>90.550381463321685</v>
      </c>
      <c r="W35" s="264">
        <v>95.333132930351113</v>
      </c>
      <c r="DA35" s="72" t="s">
        <v>1722</v>
      </c>
    </row>
    <row r="36" spans="1:105" ht="12" customHeight="1" x14ac:dyDescent="0.25">
      <c r="A36" s="64" t="s">
        <v>30</v>
      </c>
      <c r="B36" s="231">
        <v>6.8039980308218961</v>
      </c>
      <c r="C36" s="231">
        <v>5.456682196133924</v>
      </c>
      <c r="D36" s="231">
        <v>6.9789466921851604</v>
      </c>
      <c r="E36" s="231">
        <v>7.9548325027309694</v>
      </c>
      <c r="F36" s="231">
        <v>7.4111128965622326</v>
      </c>
      <c r="G36" s="231">
        <v>8.7283212207618668</v>
      </c>
      <c r="H36" s="231">
        <v>9.8150109240227739</v>
      </c>
      <c r="I36" s="231">
        <v>14.04589850829268</v>
      </c>
      <c r="J36" s="231">
        <v>12.48282096285438</v>
      </c>
      <c r="K36" s="231">
        <v>14.244600363356589</v>
      </c>
      <c r="L36" s="231">
        <v>14.358985247870169</v>
      </c>
      <c r="M36" s="231">
        <v>15.586316702638159</v>
      </c>
      <c r="N36" s="231">
        <v>17.901821800638519</v>
      </c>
      <c r="O36" s="231">
        <v>10.02587769197074</v>
      </c>
      <c r="P36" s="231">
        <v>8.4757533331295356</v>
      </c>
      <c r="Q36" s="231">
        <v>9.0337624304336277</v>
      </c>
      <c r="R36" s="231">
        <v>7.8519644188525026</v>
      </c>
      <c r="S36" s="231">
        <v>7.8023415264800446</v>
      </c>
      <c r="T36" s="231">
        <v>9.0947225287864146</v>
      </c>
      <c r="U36" s="231">
        <v>9.4046319593158234</v>
      </c>
      <c r="V36" s="231">
        <v>7.5470117848949796</v>
      </c>
      <c r="W36" s="231">
        <v>8.8574197346705557</v>
      </c>
      <c r="DA36" s="73" t="s">
        <v>1723</v>
      </c>
    </row>
    <row r="37" spans="1:105" ht="12" customHeight="1" x14ac:dyDescent="0.25">
      <c r="A37" s="64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1724</v>
      </c>
    </row>
    <row r="38" spans="1:105" ht="12" customHeight="1" x14ac:dyDescent="0.25">
      <c r="A38" s="64" t="s">
        <v>33</v>
      </c>
      <c r="B38" s="231">
        <v>2.135459801077392</v>
      </c>
      <c r="C38" s="231">
        <v>1.548837123161217</v>
      </c>
      <c r="D38" s="231">
        <v>1.0052017261821149</v>
      </c>
      <c r="E38" s="231">
        <v>0.92063935669498542</v>
      </c>
      <c r="F38" s="231">
        <v>0.88258714682950878</v>
      </c>
      <c r="G38" s="231">
        <v>1.055088434386912</v>
      </c>
      <c r="H38" s="231">
        <v>1.2718016981732709</v>
      </c>
      <c r="I38" s="231">
        <v>0.87446918876203672</v>
      </c>
      <c r="J38" s="231">
        <v>0.66647181473762229</v>
      </c>
      <c r="K38" s="231">
        <v>0.61551226833435335</v>
      </c>
      <c r="L38" s="231">
        <v>0.5981223823248758</v>
      </c>
      <c r="M38" s="231">
        <v>0.51027522396096192</v>
      </c>
      <c r="N38" s="231">
        <v>0.55365315767884593</v>
      </c>
      <c r="O38" s="231">
        <v>0.48421056555022512</v>
      </c>
      <c r="P38" s="231">
        <v>0.32778418638411772</v>
      </c>
      <c r="Q38" s="231">
        <v>0.8290341874351087</v>
      </c>
      <c r="R38" s="231">
        <v>0.73829992190086913</v>
      </c>
      <c r="S38" s="231">
        <v>0.90161159148778847</v>
      </c>
      <c r="T38" s="231">
        <v>0.84663192169267021</v>
      </c>
      <c r="U38" s="231">
        <v>1.000424446318382</v>
      </c>
      <c r="V38" s="231">
        <v>1.008568958532871</v>
      </c>
      <c r="W38" s="231">
        <v>1.011839789209829</v>
      </c>
      <c r="DA38" s="73" t="s">
        <v>1725</v>
      </c>
    </row>
    <row r="39" spans="1:105" ht="12" customHeight="1" x14ac:dyDescent="0.25">
      <c r="A39" s="64" t="s">
        <v>160</v>
      </c>
      <c r="B39" s="231">
        <v>2.423925333701924</v>
      </c>
      <c r="C39" s="231">
        <v>3.6135472294299462</v>
      </c>
      <c r="D39" s="231">
        <v>2.6823413360635429</v>
      </c>
      <c r="E39" s="231">
        <v>1.1017227284984581</v>
      </c>
      <c r="F39" s="231">
        <v>1.0347979787015931</v>
      </c>
      <c r="G39" s="231">
        <v>0.99752840795133169</v>
      </c>
      <c r="H39" s="231">
        <v>1.1656388466910299</v>
      </c>
      <c r="I39" s="231">
        <v>1.1414378625012691</v>
      </c>
      <c r="J39" s="231">
        <v>1.2713884754751379</v>
      </c>
      <c r="K39" s="231">
        <v>1.0504647675020129</v>
      </c>
      <c r="L39" s="231">
        <v>0.96764562817681188</v>
      </c>
      <c r="M39" s="231">
        <v>1.4215726067422281</v>
      </c>
      <c r="N39" s="231">
        <v>1.48159794060026</v>
      </c>
      <c r="O39" s="231">
        <v>1.4858692329512579</v>
      </c>
      <c r="P39" s="231">
        <v>1.3373178754664179</v>
      </c>
      <c r="Q39" s="231">
        <v>1.248593932045196</v>
      </c>
      <c r="R39" s="231">
        <v>1.125386889420777</v>
      </c>
      <c r="S39" s="231">
        <v>1.4989523606800019</v>
      </c>
      <c r="T39" s="231">
        <v>1.514414271447605</v>
      </c>
      <c r="U39" s="231">
        <v>1.7443307639898671</v>
      </c>
      <c r="V39" s="231">
        <v>1.570680492294334</v>
      </c>
      <c r="W39" s="231">
        <v>1.458381448284835</v>
      </c>
      <c r="DA39" s="73" t="s">
        <v>1726</v>
      </c>
    </row>
    <row r="40" spans="1:105" ht="12" customHeight="1" x14ac:dyDescent="0.25">
      <c r="A40" s="64" t="s">
        <v>70</v>
      </c>
      <c r="B40" s="231">
        <v>17.638969238031219</v>
      </c>
      <c r="C40" s="231">
        <v>15.41561644165056</v>
      </c>
      <c r="D40" s="231">
        <v>14.112029466039001</v>
      </c>
      <c r="E40" s="231">
        <v>13.47530470927466</v>
      </c>
      <c r="F40" s="231">
        <v>13.733632735071231</v>
      </c>
      <c r="G40" s="231">
        <v>13.450104153616749</v>
      </c>
      <c r="H40" s="231">
        <v>14.778004416257669</v>
      </c>
      <c r="I40" s="231">
        <v>13.878302318319291</v>
      </c>
      <c r="J40" s="231">
        <v>12.358671897425481</v>
      </c>
      <c r="K40" s="231">
        <v>10.61405551982295</v>
      </c>
      <c r="L40" s="231">
        <v>8.2141270766971672</v>
      </c>
      <c r="M40" s="231">
        <v>7.4963393991043468</v>
      </c>
      <c r="N40" s="231">
        <v>6.012954108632341</v>
      </c>
      <c r="O40" s="231">
        <v>4.512456975478595</v>
      </c>
      <c r="P40" s="231">
        <v>3.0717755192452532</v>
      </c>
      <c r="Q40" s="231">
        <v>3.8752958990474951</v>
      </c>
      <c r="R40" s="231">
        <v>3.7575614911553972</v>
      </c>
      <c r="S40" s="231">
        <v>3.104950915228621</v>
      </c>
      <c r="T40" s="231">
        <v>1.812365001305051</v>
      </c>
      <c r="U40" s="231">
        <v>1.871887150645333</v>
      </c>
      <c r="V40" s="231">
        <v>0.95056823481790431</v>
      </c>
      <c r="W40" s="231">
        <v>0.96628396442958464</v>
      </c>
      <c r="DA40" s="73" t="s">
        <v>1727</v>
      </c>
    </row>
    <row r="41" spans="1:105" ht="12" customHeight="1" x14ac:dyDescent="0.25">
      <c r="A41" s="64" t="s">
        <v>34</v>
      </c>
      <c r="B41" s="231">
        <v>29.30349451347379</v>
      </c>
      <c r="C41" s="231">
        <v>42.367430033111411</v>
      </c>
      <c r="D41" s="231">
        <v>41.303236607409161</v>
      </c>
      <c r="E41" s="231">
        <v>40.873830096583482</v>
      </c>
      <c r="F41" s="231">
        <v>45.871344897116472</v>
      </c>
      <c r="G41" s="231">
        <v>42.040737024997753</v>
      </c>
      <c r="H41" s="231">
        <v>44.046430002411171</v>
      </c>
      <c r="I41" s="231">
        <v>37.342764720110367</v>
      </c>
      <c r="J41" s="231">
        <v>32.857723179664447</v>
      </c>
      <c r="K41" s="231">
        <v>27.602015128087039</v>
      </c>
      <c r="L41" s="231">
        <v>27.572119585784929</v>
      </c>
      <c r="M41" s="231">
        <v>28.746666443000581</v>
      </c>
      <c r="N41" s="231">
        <v>29.096775401214789</v>
      </c>
      <c r="O41" s="231">
        <v>33.422433029245909</v>
      </c>
      <c r="P41" s="231">
        <v>31.35336515680077</v>
      </c>
      <c r="Q41" s="231">
        <v>27.696135629030099</v>
      </c>
      <c r="R41" s="231">
        <v>23.284621925647969</v>
      </c>
      <c r="S41" s="231">
        <v>21.83677643251167</v>
      </c>
      <c r="T41" s="231">
        <v>20.706538931363468</v>
      </c>
      <c r="U41" s="231">
        <v>22.87305957663898</v>
      </c>
      <c r="V41" s="231">
        <v>22.943446349011499</v>
      </c>
      <c r="W41" s="231">
        <v>20.590458890697231</v>
      </c>
      <c r="DA41" s="73" t="s">
        <v>1728</v>
      </c>
    </row>
    <row r="42" spans="1:105" ht="12" customHeight="1" x14ac:dyDescent="0.25">
      <c r="A42" s="64" t="s">
        <v>162</v>
      </c>
      <c r="B42" s="231">
        <v>41.090390106273091</v>
      </c>
      <c r="C42" s="231">
        <v>39.080836942484183</v>
      </c>
      <c r="D42" s="231">
        <v>37.824082992254141</v>
      </c>
      <c r="E42" s="231">
        <v>40.284915065823107</v>
      </c>
      <c r="F42" s="231">
        <v>38.504947041043472</v>
      </c>
      <c r="G42" s="231">
        <v>35.546120766531203</v>
      </c>
      <c r="H42" s="231">
        <v>37.323524785445017</v>
      </c>
      <c r="I42" s="231">
        <v>33.425195353078671</v>
      </c>
      <c r="J42" s="231">
        <v>34.525667902790872</v>
      </c>
      <c r="K42" s="231">
        <v>28.227599571541401</v>
      </c>
      <c r="L42" s="231">
        <v>29.93229060511241</v>
      </c>
      <c r="M42" s="231">
        <v>26.361836851265629</v>
      </c>
      <c r="N42" s="231">
        <v>28.496390174371591</v>
      </c>
      <c r="O42" s="231">
        <v>31.930647137196988</v>
      </c>
      <c r="P42" s="231">
        <v>28.85651163568685</v>
      </c>
      <c r="Q42" s="231">
        <v>27.570854200845488</v>
      </c>
      <c r="R42" s="231">
        <v>24.702906824430201</v>
      </c>
      <c r="S42" s="231">
        <v>31.594803741242931</v>
      </c>
      <c r="T42" s="231">
        <v>33.423484255883523</v>
      </c>
      <c r="U42" s="231">
        <v>36.967580279326157</v>
      </c>
      <c r="V42" s="231">
        <v>35.819038190348117</v>
      </c>
      <c r="W42" s="231">
        <v>36.50420196540707</v>
      </c>
      <c r="DA42" s="73" t="s">
        <v>1729</v>
      </c>
    </row>
    <row r="43" spans="1:105" ht="12" customHeight="1" x14ac:dyDescent="0.25">
      <c r="A43" s="64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1730</v>
      </c>
    </row>
    <row r="44" spans="1:105" ht="12" customHeight="1" x14ac:dyDescent="0.25">
      <c r="A44" s="64" t="s">
        <v>73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23.626102932779499</v>
      </c>
      <c r="N44" s="231">
        <v>23.615371911283589</v>
      </c>
      <c r="O44" s="231">
        <v>25.226305829393208</v>
      </c>
      <c r="P44" s="231">
        <v>24.53557751615465</v>
      </c>
      <c r="Q44" s="231">
        <v>25.482949144639111</v>
      </c>
      <c r="R44" s="231">
        <v>25.225407939444061</v>
      </c>
      <c r="S44" s="231">
        <v>23.63680206817871</v>
      </c>
      <c r="T44" s="231">
        <v>25.25526968155371</v>
      </c>
      <c r="U44" s="231">
        <v>28.707750765816229</v>
      </c>
      <c r="V44" s="231">
        <v>20.711067453421968</v>
      </c>
      <c r="W44" s="231">
        <v>25.944547137652009</v>
      </c>
      <c r="DA44" s="73" t="s">
        <v>1731</v>
      </c>
    </row>
    <row r="45" spans="1:105" ht="12" customHeight="1" x14ac:dyDescent="0.25">
      <c r="A45" s="146" t="s">
        <v>79</v>
      </c>
      <c r="B45" s="327">
        <v>0</v>
      </c>
      <c r="C45" s="327">
        <v>0</v>
      </c>
      <c r="D45" s="327">
        <v>0</v>
      </c>
      <c r="E45" s="327">
        <v>0</v>
      </c>
      <c r="F45" s="327">
        <v>0</v>
      </c>
      <c r="G45" s="327">
        <v>0</v>
      </c>
      <c r="H45" s="327">
        <v>0</v>
      </c>
      <c r="I45" s="327">
        <v>0</v>
      </c>
      <c r="J45" s="327">
        <v>0</v>
      </c>
      <c r="K45" s="327">
        <v>0</v>
      </c>
      <c r="L45" s="327">
        <v>0</v>
      </c>
      <c r="M45" s="327">
        <v>0</v>
      </c>
      <c r="N45" s="327">
        <v>0</v>
      </c>
      <c r="O45" s="327">
        <v>0</v>
      </c>
      <c r="P45" s="327">
        <v>0</v>
      </c>
      <c r="Q45" s="327">
        <v>0</v>
      </c>
      <c r="R45" s="327">
        <v>0</v>
      </c>
      <c r="S45" s="327">
        <v>0</v>
      </c>
      <c r="T45" s="327">
        <v>0</v>
      </c>
      <c r="U45" s="327">
        <v>0</v>
      </c>
      <c r="V45" s="327">
        <v>0</v>
      </c>
      <c r="W45" s="327">
        <v>0</v>
      </c>
      <c r="DA45" s="148" t="s">
        <v>1732</v>
      </c>
    </row>
    <row r="46" spans="1:105" ht="12" customHeight="1" x14ac:dyDescent="0.25">
      <c r="A46" s="100" t="s">
        <v>106</v>
      </c>
      <c r="B46" s="281">
        <v>11144.884274510599</v>
      </c>
      <c r="C46" s="281">
        <v>11068.33159620281</v>
      </c>
      <c r="D46" s="281">
        <v>11011.63624884051</v>
      </c>
      <c r="E46" s="281">
        <v>10982.88055998904</v>
      </c>
      <c r="F46" s="281">
        <v>11540.16644026155</v>
      </c>
      <c r="G46" s="281">
        <v>11445.96863576919</v>
      </c>
      <c r="H46" s="281">
        <v>11804.577923804291</v>
      </c>
      <c r="I46" s="281">
        <v>11916.758516351831</v>
      </c>
      <c r="J46" s="281">
        <v>11328.3572875051</v>
      </c>
      <c r="K46" s="281">
        <v>9672.7937083089691</v>
      </c>
      <c r="L46" s="281">
        <v>10098.23392584622</v>
      </c>
      <c r="M46" s="281">
        <v>10346.19877263385</v>
      </c>
      <c r="N46" s="281">
        <v>9696.5542413663916</v>
      </c>
      <c r="O46" s="281">
        <v>9727.6656327550099</v>
      </c>
      <c r="P46" s="281">
        <v>9349.6833998693583</v>
      </c>
      <c r="Q46" s="281">
        <v>8814.5622430705498</v>
      </c>
      <c r="R46" s="281">
        <v>8725.0916744848691</v>
      </c>
      <c r="S46" s="281">
        <v>8592.7065890463</v>
      </c>
      <c r="T46" s="281">
        <v>8947.1439902672901</v>
      </c>
      <c r="U46" s="281">
        <v>9023.2610003510181</v>
      </c>
      <c r="V46" s="281">
        <v>8165.1600597496181</v>
      </c>
      <c r="W46" s="281">
        <v>8795.8745280191797</v>
      </c>
      <c r="DA46" s="105" t="s">
        <v>1733</v>
      </c>
    </row>
    <row r="47" spans="1:105" ht="12" customHeight="1" x14ac:dyDescent="0.25">
      <c r="A47" s="201"/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DA47" s="173"/>
    </row>
    <row r="48" spans="1:105" ht="15" customHeight="1" x14ac:dyDescent="0.25">
      <c r="A48" s="34" t="s">
        <v>50</v>
      </c>
      <c r="B48" s="225">
        <f t="shared" ref="B48:W48" si="2">SUM(B49:B53)+B59+B60+B79+B89+B97</f>
        <v>4146.0826231362926</v>
      </c>
      <c r="C48" s="225">
        <f t="shared" si="2"/>
        <v>5576.1429494630756</v>
      </c>
      <c r="D48" s="225">
        <f t="shared" si="2"/>
        <v>5772.1299421059684</v>
      </c>
      <c r="E48" s="225">
        <f t="shared" si="2"/>
        <v>5537.1067656985961</v>
      </c>
      <c r="F48" s="225">
        <f t="shared" si="2"/>
        <v>5635.0581164566738</v>
      </c>
      <c r="G48" s="225">
        <f t="shared" si="2"/>
        <v>5395.5535500526512</v>
      </c>
      <c r="H48" s="225">
        <f t="shared" si="2"/>
        <v>5260.0102900100937</v>
      </c>
      <c r="I48" s="225">
        <f t="shared" si="2"/>
        <v>5309.8245927936396</v>
      </c>
      <c r="J48" s="225">
        <f t="shared" si="2"/>
        <v>5468.0565487660306</v>
      </c>
      <c r="K48" s="225">
        <f t="shared" si="2"/>
        <v>4896.9978667330788</v>
      </c>
      <c r="L48" s="225">
        <f t="shared" si="2"/>
        <v>5014.6998393520153</v>
      </c>
      <c r="M48" s="225">
        <f t="shared" si="2"/>
        <v>6099.2950418015498</v>
      </c>
      <c r="N48" s="225">
        <f t="shared" si="2"/>
        <v>5889.8723394129538</v>
      </c>
      <c r="O48" s="225">
        <f t="shared" si="2"/>
        <v>5531.3448901093334</v>
      </c>
      <c r="P48" s="225">
        <f t="shared" si="2"/>
        <v>5505.6017818998871</v>
      </c>
      <c r="Q48" s="225">
        <f t="shared" si="2"/>
        <v>4980.3737751701319</v>
      </c>
      <c r="R48" s="225">
        <f t="shared" si="2"/>
        <v>5839.1133225547546</v>
      </c>
      <c r="S48" s="225">
        <f t="shared" si="2"/>
        <v>4521.0203374704943</v>
      </c>
      <c r="T48" s="225">
        <f t="shared" si="2"/>
        <v>5038.9613924577088</v>
      </c>
      <c r="U48" s="225">
        <f t="shared" si="2"/>
        <v>5043.4531616665881</v>
      </c>
      <c r="V48" s="225">
        <f t="shared" si="2"/>
        <v>4708.1126372273502</v>
      </c>
      <c r="W48" s="225">
        <f t="shared" si="2"/>
        <v>5367.7084014048878</v>
      </c>
      <c r="DA48" s="89"/>
    </row>
    <row r="49" spans="1:105" ht="12" customHeight="1" x14ac:dyDescent="0.25">
      <c r="A49" s="55" t="s">
        <v>92</v>
      </c>
      <c r="B49" s="261">
        <v>0</v>
      </c>
      <c r="C49" s="261">
        <v>0</v>
      </c>
      <c r="D49" s="261">
        <v>0</v>
      </c>
      <c r="E49" s="261">
        <v>0</v>
      </c>
      <c r="F49" s="261">
        <v>0</v>
      </c>
      <c r="G49" s="261">
        <v>0</v>
      </c>
      <c r="H49" s="261">
        <v>0</v>
      </c>
      <c r="I49" s="261">
        <v>0</v>
      </c>
      <c r="J49" s="261">
        <v>0</v>
      </c>
      <c r="K49" s="261">
        <v>0</v>
      </c>
      <c r="L49" s="261">
        <v>0</v>
      </c>
      <c r="M49" s="261">
        <v>0</v>
      </c>
      <c r="N49" s="261">
        <v>0</v>
      </c>
      <c r="O49" s="261">
        <v>0</v>
      </c>
      <c r="P49" s="261">
        <v>0</v>
      </c>
      <c r="Q49" s="261">
        <v>0</v>
      </c>
      <c r="R49" s="261">
        <v>0</v>
      </c>
      <c r="S49" s="261">
        <v>0</v>
      </c>
      <c r="T49" s="261">
        <v>0</v>
      </c>
      <c r="U49" s="261">
        <v>0</v>
      </c>
      <c r="V49" s="261">
        <v>0</v>
      </c>
      <c r="W49" s="261">
        <v>0</v>
      </c>
      <c r="DA49" s="67" t="s">
        <v>1734</v>
      </c>
    </row>
    <row r="50" spans="1:105" ht="12" customHeight="1" x14ac:dyDescent="0.25">
      <c r="A50" s="202" t="s">
        <v>93</v>
      </c>
      <c r="B50" s="226">
        <v>0</v>
      </c>
      <c r="C50" s="226">
        <v>0</v>
      </c>
      <c r="D50" s="226">
        <v>0</v>
      </c>
      <c r="E50" s="226">
        <v>0</v>
      </c>
      <c r="F50" s="226">
        <v>0</v>
      </c>
      <c r="G50" s="226">
        <v>0</v>
      </c>
      <c r="H50" s="226">
        <v>0</v>
      </c>
      <c r="I50" s="226">
        <v>0</v>
      </c>
      <c r="J50" s="226">
        <v>0</v>
      </c>
      <c r="K50" s="226">
        <v>0</v>
      </c>
      <c r="L50" s="226">
        <v>0</v>
      </c>
      <c r="M50" s="226">
        <v>0</v>
      </c>
      <c r="N50" s="226">
        <v>0</v>
      </c>
      <c r="O50" s="226">
        <v>0</v>
      </c>
      <c r="P50" s="226">
        <v>0</v>
      </c>
      <c r="Q50" s="226">
        <v>0</v>
      </c>
      <c r="R50" s="226">
        <v>0</v>
      </c>
      <c r="S50" s="226">
        <v>0</v>
      </c>
      <c r="T50" s="226">
        <v>0</v>
      </c>
      <c r="U50" s="226">
        <v>0</v>
      </c>
      <c r="V50" s="226">
        <v>0</v>
      </c>
      <c r="W50" s="226">
        <v>0</v>
      </c>
      <c r="DA50" s="174" t="s">
        <v>1735</v>
      </c>
    </row>
    <row r="51" spans="1:105" ht="12" customHeight="1" x14ac:dyDescent="0.25">
      <c r="A51" s="202" t="s">
        <v>94</v>
      </c>
      <c r="B51" s="226">
        <v>0</v>
      </c>
      <c r="C51" s="226">
        <v>0</v>
      </c>
      <c r="D51" s="226">
        <v>0</v>
      </c>
      <c r="E51" s="226">
        <v>0</v>
      </c>
      <c r="F51" s="226">
        <v>0</v>
      </c>
      <c r="G51" s="226">
        <v>0</v>
      </c>
      <c r="H51" s="226">
        <v>0</v>
      </c>
      <c r="I51" s="226">
        <v>0</v>
      </c>
      <c r="J51" s="226">
        <v>0</v>
      </c>
      <c r="K51" s="226">
        <v>0</v>
      </c>
      <c r="L51" s="226">
        <v>0</v>
      </c>
      <c r="M51" s="226">
        <v>0</v>
      </c>
      <c r="N51" s="226">
        <v>0</v>
      </c>
      <c r="O51" s="226">
        <v>0</v>
      </c>
      <c r="P51" s="226">
        <v>0</v>
      </c>
      <c r="Q51" s="226">
        <v>0</v>
      </c>
      <c r="R51" s="226">
        <v>0</v>
      </c>
      <c r="S51" s="226">
        <v>0</v>
      </c>
      <c r="T51" s="226">
        <v>0</v>
      </c>
      <c r="U51" s="226">
        <v>0</v>
      </c>
      <c r="V51" s="226">
        <v>0</v>
      </c>
      <c r="W51" s="226">
        <v>0</v>
      </c>
      <c r="DA51" s="174" t="s">
        <v>1736</v>
      </c>
    </row>
    <row r="52" spans="1:105" ht="12" customHeight="1" x14ac:dyDescent="0.25">
      <c r="A52" s="202" t="s">
        <v>95</v>
      </c>
      <c r="B52" s="226">
        <v>0</v>
      </c>
      <c r="C52" s="226">
        <v>0</v>
      </c>
      <c r="D52" s="226">
        <v>0</v>
      </c>
      <c r="E52" s="226">
        <v>0</v>
      </c>
      <c r="F52" s="226">
        <v>0</v>
      </c>
      <c r="G52" s="226">
        <v>0</v>
      </c>
      <c r="H52" s="226">
        <v>0</v>
      </c>
      <c r="I52" s="226">
        <v>0</v>
      </c>
      <c r="J52" s="226">
        <v>0</v>
      </c>
      <c r="K52" s="226">
        <v>0</v>
      </c>
      <c r="L52" s="226">
        <v>0</v>
      </c>
      <c r="M52" s="226">
        <v>0</v>
      </c>
      <c r="N52" s="226">
        <v>0</v>
      </c>
      <c r="O52" s="226">
        <v>0</v>
      </c>
      <c r="P52" s="226">
        <v>0</v>
      </c>
      <c r="Q52" s="226">
        <v>0</v>
      </c>
      <c r="R52" s="226">
        <v>0</v>
      </c>
      <c r="S52" s="226">
        <v>0</v>
      </c>
      <c r="T52" s="226">
        <v>0</v>
      </c>
      <c r="U52" s="226">
        <v>0</v>
      </c>
      <c r="V52" s="226">
        <v>0</v>
      </c>
      <c r="W52" s="226">
        <v>0</v>
      </c>
      <c r="DA52" s="174" t="s">
        <v>1737</v>
      </c>
    </row>
    <row r="53" spans="1:105" ht="12" customHeight="1" x14ac:dyDescent="0.25">
      <c r="A53" s="56" t="s">
        <v>96</v>
      </c>
      <c r="B53" s="262">
        <v>19.368599949737678</v>
      </c>
      <c r="C53" s="262">
        <v>27.698925429652501</v>
      </c>
      <c r="D53" s="262">
        <v>29.082613210533552</v>
      </c>
      <c r="E53" s="262">
        <v>27.44357750790282</v>
      </c>
      <c r="F53" s="262">
        <v>25.04901192291047</v>
      </c>
      <c r="G53" s="262">
        <v>25.04727299902077</v>
      </c>
      <c r="H53" s="262">
        <v>23.892318107145851</v>
      </c>
      <c r="I53" s="262">
        <v>22.679874436298871</v>
      </c>
      <c r="J53" s="262">
        <v>22.558705259561101</v>
      </c>
      <c r="K53" s="262">
        <v>19.566470371826231</v>
      </c>
      <c r="L53" s="262">
        <v>19.726724992658301</v>
      </c>
      <c r="M53" s="262">
        <v>23.059000022009389</v>
      </c>
      <c r="N53" s="262">
        <v>22.546924380674401</v>
      </c>
      <c r="O53" s="262">
        <v>22.348044689287342</v>
      </c>
      <c r="P53" s="262">
        <v>22.10559760878651</v>
      </c>
      <c r="Q53" s="262">
        <v>19.11312427217144</v>
      </c>
      <c r="R53" s="262">
        <v>22.652114868989269</v>
      </c>
      <c r="S53" s="262">
        <v>17.419434693951459</v>
      </c>
      <c r="T53" s="262">
        <v>21.050079232718321</v>
      </c>
      <c r="U53" s="262">
        <v>20.72153399952709</v>
      </c>
      <c r="V53" s="262">
        <v>21.164373616730259</v>
      </c>
      <c r="W53" s="262">
        <v>23.923814459735659</v>
      </c>
      <c r="DA53" s="68" t="s">
        <v>1738</v>
      </c>
    </row>
    <row r="54" spans="1:105" ht="12" customHeight="1" x14ac:dyDescent="0.25">
      <c r="A54" s="37" t="s">
        <v>160</v>
      </c>
      <c r="B54" s="228">
        <v>1.0789102303877121</v>
      </c>
      <c r="C54" s="228">
        <v>2.3443686373710748</v>
      </c>
      <c r="D54" s="228">
        <v>1.925854895091939</v>
      </c>
      <c r="E54" s="228">
        <v>0.73055494969233759</v>
      </c>
      <c r="F54" s="228">
        <v>0.65555978910222568</v>
      </c>
      <c r="G54" s="228">
        <v>0.68371295485405925</v>
      </c>
      <c r="H54" s="228">
        <v>0.72357545592224393</v>
      </c>
      <c r="I54" s="228">
        <v>0.74892070734554561</v>
      </c>
      <c r="J54" s="228">
        <v>0.80120771902518195</v>
      </c>
      <c r="K54" s="228">
        <v>0.70202345045625403</v>
      </c>
      <c r="L54" s="228">
        <v>0.61775141065914529</v>
      </c>
      <c r="M54" s="228">
        <v>1.179842337913966</v>
      </c>
      <c r="N54" s="228">
        <v>1.114333510346325</v>
      </c>
      <c r="O54" s="228">
        <v>0.9937083702146684</v>
      </c>
      <c r="P54" s="228">
        <v>0.97908119999081111</v>
      </c>
      <c r="Q54" s="228">
        <v>0.82807036687920543</v>
      </c>
      <c r="R54" s="228">
        <v>0.98699485818310673</v>
      </c>
      <c r="S54" s="228">
        <v>0.78899786037561559</v>
      </c>
      <c r="T54" s="228">
        <v>0.91243439785577329</v>
      </c>
      <c r="U54" s="228">
        <v>0.93369736234393164</v>
      </c>
      <c r="V54" s="228">
        <v>0.88908047299268267</v>
      </c>
      <c r="W54" s="228">
        <v>0.91906409002984879</v>
      </c>
      <c r="DA54" s="69" t="s">
        <v>1739</v>
      </c>
    </row>
    <row r="55" spans="1:105" ht="12" customHeight="1" x14ac:dyDescent="0.25">
      <c r="A55" s="37" t="s">
        <v>162</v>
      </c>
      <c r="B55" s="228">
        <v>18.289689719349969</v>
      </c>
      <c r="C55" s="228">
        <v>25.354556792281429</v>
      </c>
      <c r="D55" s="228">
        <v>27.156758315441611</v>
      </c>
      <c r="E55" s="228">
        <v>26.71302255821049</v>
      </c>
      <c r="F55" s="228">
        <v>24.39345213380825</v>
      </c>
      <c r="G55" s="228">
        <v>24.363560044166711</v>
      </c>
      <c r="H55" s="228">
        <v>23.16874265122361</v>
      </c>
      <c r="I55" s="228">
        <v>21.93095372895332</v>
      </c>
      <c r="J55" s="228">
        <v>21.757497540535919</v>
      </c>
      <c r="K55" s="228">
        <v>18.864446921369979</v>
      </c>
      <c r="L55" s="228">
        <v>19.108973581999152</v>
      </c>
      <c r="M55" s="228">
        <v>21.879157684095421</v>
      </c>
      <c r="N55" s="228">
        <v>21.43259087032807</v>
      </c>
      <c r="O55" s="228">
        <v>21.354336319072669</v>
      </c>
      <c r="P55" s="228">
        <v>21.126516408795691</v>
      </c>
      <c r="Q55" s="228">
        <v>18.28505390529223</v>
      </c>
      <c r="R55" s="228">
        <v>21.66512001080617</v>
      </c>
      <c r="S55" s="228">
        <v>16.630436833575839</v>
      </c>
      <c r="T55" s="228">
        <v>20.137644834862549</v>
      </c>
      <c r="U55" s="228">
        <v>19.787836637183162</v>
      </c>
      <c r="V55" s="228">
        <v>20.275293143737581</v>
      </c>
      <c r="W55" s="228">
        <v>23.00475036970581</v>
      </c>
      <c r="DA55" s="69" t="s">
        <v>1740</v>
      </c>
    </row>
    <row r="56" spans="1:105" ht="12" customHeight="1" x14ac:dyDescent="0.25">
      <c r="A56" s="37" t="s">
        <v>97</v>
      </c>
      <c r="B56" s="228">
        <v>0</v>
      </c>
      <c r="C56" s="228">
        <v>0</v>
      </c>
      <c r="D56" s="228">
        <v>0</v>
      </c>
      <c r="E56" s="228">
        <v>0</v>
      </c>
      <c r="F56" s="228">
        <v>0</v>
      </c>
      <c r="G56" s="228">
        <v>0</v>
      </c>
      <c r="H56" s="228">
        <v>0</v>
      </c>
      <c r="I56" s="228">
        <v>0</v>
      </c>
      <c r="J56" s="228">
        <v>0</v>
      </c>
      <c r="K56" s="228">
        <v>0</v>
      </c>
      <c r="L56" s="228">
        <v>0</v>
      </c>
      <c r="M56" s="228">
        <v>0</v>
      </c>
      <c r="N56" s="228">
        <v>0</v>
      </c>
      <c r="O56" s="228">
        <v>0</v>
      </c>
      <c r="P56" s="228">
        <v>0</v>
      </c>
      <c r="Q56" s="228">
        <v>0</v>
      </c>
      <c r="R56" s="228">
        <v>0</v>
      </c>
      <c r="S56" s="228">
        <v>0</v>
      </c>
      <c r="T56" s="228">
        <v>0</v>
      </c>
      <c r="U56" s="228">
        <v>0</v>
      </c>
      <c r="V56" s="228">
        <v>0</v>
      </c>
      <c r="W56" s="228">
        <v>0</v>
      </c>
      <c r="DA56" s="69" t="s">
        <v>1741</v>
      </c>
    </row>
    <row r="57" spans="1:105" ht="12" customHeight="1" x14ac:dyDescent="0.25">
      <c r="A57" s="37" t="s">
        <v>78</v>
      </c>
      <c r="B57" s="228">
        <v>0</v>
      </c>
      <c r="C57" s="228">
        <v>0</v>
      </c>
      <c r="D57" s="228">
        <v>0</v>
      </c>
      <c r="E57" s="228">
        <v>0</v>
      </c>
      <c r="F57" s="228">
        <v>0</v>
      </c>
      <c r="G57" s="228">
        <v>0</v>
      </c>
      <c r="H57" s="228">
        <v>0</v>
      </c>
      <c r="I57" s="228">
        <v>0</v>
      </c>
      <c r="J57" s="228">
        <v>0</v>
      </c>
      <c r="K57" s="228">
        <v>0</v>
      </c>
      <c r="L57" s="228">
        <v>0</v>
      </c>
      <c r="M57" s="228">
        <v>0</v>
      </c>
      <c r="N57" s="228">
        <v>0</v>
      </c>
      <c r="O57" s="228">
        <v>0</v>
      </c>
      <c r="P57" s="228">
        <v>0</v>
      </c>
      <c r="Q57" s="228">
        <v>0</v>
      </c>
      <c r="R57" s="228">
        <v>0</v>
      </c>
      <c r="S57" s="228">
        <v>0</v>
      </c>
      <c r="T57" s="228">
        <v>0</v>
      </c>
      <c r="U57" s="228">
        <v>0</v>
      </c>
      <c r="V57" s="228">
        <v>0</v>
      </c>
      <c r="W57" s="228">
        <v>0</v>
      </c>
      <c r="DA57" s="69" t="s">
        <v>1742</v>
      </c>
    </row>
    <row r="58" spans="1:105" ht="12" customHeight="1" x14ac:dyDescent="0.25">
      <c r="A58" s="37" t="s">
        <v>38</v>
      </c>
      <c r="B58" s="228">
        <v>0</v>
      </c>
      <c r="C58" s="228">
        <v>0</v>
      </c>
      <c r="D58" s="228">
        <v>0</v>
      </c>
      <c r="E58" s="228">
        <v>0</v>
      </c>
      <c r="F58" s="228">
        <v>0</v>
      </c>
      <c r="G58" s="228">
        <v>0</v>
      </c>
      <c r="H58" s="228">
        <v>0</v>
      </c>
      <c r="I58" s="228">
        <v>0</v>
      </c>
      <c r="J58" s="228">
        <v>0</v>
      </c>
      <c r="K58" s="228">
        <v>0</v>
      </c>
      <c r="L58" s="228">
        <v>0</v>
      </c>
      <c r="M58" s="228">
        <v>0</v>
      </c>
      <c r="N58" s="228">
        <v>0</v>
      </c>
      <c r="O58" s="228">
        <v>0</v>
      </c>
      <c r="P58" s="228">
        <v>0</v>
      </c>
      <c r="Q58" s="228">
        <v>0</v>
      </c>
      <c r="R58" s="228">
        <v>0</v>
      </c>
      <c r="S58" s="228">
        <v>0</v>
      </c>
      <c r="T58" s="228">
        <v>0</v>
      </c>
      <c r="U58" s="228">
        <v>0</v>
      </c>
      <c r="V58" s="228">
        <v>0</v>
      </c>
      <c r="W58" s="228">
        <v>0</v>
      </c>
      <c r="DA58" s="69" t="s">
        <v>1743</v>
      </c>
    </row>
    <row r="59" spans="1:105" ht="12" customHeight="1" x14ac:dyDescent="0.25">
      <c r="A59" s="57" t="s">
        <v>1498</v>
      </c>
      <c r="B59" s="263">
        <v>0</v>
      </c>
      <c r="C59" s="263">
        <v>0</v>
      </c>
      <c r="D59" s="263">
        <v>0</v>
      </c>
      <c r="E59" s="263">
        <v>0</v>
      </c>
      <c r="F59" s="263">
        <v>0</v>
      </c>
      <c r="G59" s="263">
        <v>0</v>
      </c>
      <c r="H59" s="263">
        <v>0</v>
      </c>
      <c r="I59" s="263">
        <v>0</v>
      </c>
      <c r="J59" s="263">
        <v>0</v>
      </c>
      <c r="K59" s="263">
        <v>0</v>
      </c>
      <c r="L59" s="263">
        <v>0</v>
      </c>
      <c r="M59" s="263">
        <v>0</v>
      </c>
      <c r="N59" s="263">
        <v>0</v>
      </c>
      <c r="O59" s="263">
        <v>0</v>
      </c>
      <c r="P59" s="263">
        <v>0</v>
      </c>
      <c r="Q59" s="263">
        <v>0</v>
      </c>
      <c r="R59" s="263">
        <v>0</v>
      </c>
      <c r="S59" s="263">
        <v>0</v>
      </c>
      <c r="T59" s="263">
        <v>0</v>
      </c>
      <c r="U59" s="263">
        <v>0</v>
      </c>
      <c r="V59" s="263">
        <v>0</v>
      </c>
      <c r="W59" s="263">
        <v>0</v>
      </c>
      <c r="DA59" s="70" t="s">
        <v>1744</v>
      </c>
    </row>
    <row r="60" spans="1:105" ht="12" customHeight="1" x14ac:dyDescent="0.25">
      <c r="A60" s="57" t="s">
        <v>1500</v>
      </c>
      <c r="B60" s="263">
        <f t="shared" ref="B60:W60" si="3">B61+B67+B78</f>
        <v>628.02551667513114</v>
      </c>
      <c r="C60" s="263">
        <f t="shared" si="3"/>
        <v>831.62221041842236</v>
      </c>
      <c r="D60" s="263">
        <f t="shared" si="3"/>
        <v>873.1123353974391</v>
      </c>
      <c r="E60" s="263">
        <f t="shared" si="3"/>
        <v>844.10548148658393</v>
      </c>
      <c r="F60" s="263">
        <f t="shared" si="3"/>
        <v>829.1775005627444</v>
      </c>
      <c r="G60" s="263">
        <f t="shared" si="3"/>
        <v>835.86558490447703</v>
      </c>
      <c r="H60" s="263">
        <f t="shared" si="3"/>
        <v>811.68286412497855</v>
      </c>
      <c r="I60" s="263">
        <f t="shared" si="3"/>
        <v>824.7672449445779</v>
      </c>
      <c r="J60" s="263">
        <f t="shared" si="3"/>
        <v>877.07966943641577</v>
      </c>
      <c r="K60" s="263">
        <f t="shared" si="3"/>
        <v>798.40407693229781</v>
      </c>
      <c r="L60" s="263">
        <f t="shared" si="3"/>
        <v>804.66374358253961</v>
      </c>
      <c r="M60" s="263">
        <f t="shared" si="3"/>
        <v>885.89527946970748</v>
      </c>
      <c r="N60" s="263">
        <f t="shared" si="3"/>
        <v>878.2251230174752</v>
      </c>
      <c r="O60" s="263">
        <f t="shared" si="3"/>
        <v>792.51834777174452</v>
      </c>
      <c r="P60" s="263">
        <f t="shared" si="3"/>
        <v>769.61204655219512</v>
      </c>
      <c r="Q60" s="263">
        <f t="shared" si="3"/>
        <v>696.22413052469949</v>
      </c>
      <c r="R60" s="263">
        <f t="shared" si="3"/>
        <v>815.98684383202533</v>
      </c>
      <c r="S60" s="263">
        <f t="shared" si="3"/>
        <v>631.20373634493592</v>
      </c>
      <c r="T60" s="263">
        <f t="shared" si="3"/>
        <v>702.95837606218311</v>
      </c>
      <c r="U60" s="263">
        <f t="shared" si="3"/>
        <v>705.71247020295857</v>
      </c>
      <c r="V60" s="263">
        <f t="shared" si="3"/>
        <v>664.7397622926718</v>
      </c>
      <c r="W60" s="263">
        <f t="shared" si="3"/>
        <v>756.29759775713023</v>
      </c>
      <c r="DA60" s="70"/>
    </row>
    <row r="61" spans="1:105" ht="12" customHeight="1" x14ac:dyDescent="0.25">
      <c r="A61" s="60" t="s">
        <v>1501</v>
      </c>
      <c r="B61" s="264">
        <v>512.29252741370044</v>
      </c>
      <c r="C61" s="264">
        <v>670.98045416294781</v>
      </c>
      <c r="D61" s="264">
        <v>706.64942270167967</v>
      </c>
      <c r="E61" s="264">
        <v>683.71889216428895</v>
      </c>
      <c r="F61" s="264">
        <v>668.88248652736843</v>
      </c>
      <c r="G61" s="264">
        <v>684.06988927881275</v>
      </c>
      <c r="H61" s="264">
        <v>663.93407061453854</v>
      </c>
      <c r="I61" s="264">
        <v>677.59643566028899</v>
      </c>
      <c r="J61" s="264">
        <v>722.73597507955333</v>
      </c>
      <c r="K61" s="264">
        <v>660.00447487909207</v>
      </c>
      <c r="L61" s="264">
        <v>662.4388393355066</v>
      </c>
      <c r="M61" s="264">
        <v>718.48578041162864</v>
      </c>
      <c r="N61" s="264">
        <v>704.70380741903648</v>
      </c>
      <c r="O61" s="264">
        <v>631.23133723189221</v>
      </c>
      <c r="P61" s="264">
        <v>614.59470553945823</v>
      </c>
      <c r="Q61" s="264">
        <v>561.57386986965503</v>
      </c>
      <c r="R61" s="264">
        <v>657.09768830557334</v>
      </c>
      <c r="S61" s="264">
        <v>511.71471699381271</v>
      </c>
      <c r="T61" s="264">
        <v>573.44674392226477</v>
      </c>
      <c r="U61" s="264">
        <v>568.94935208912068</v>
      </c>
      <c r="V61" s="264">
        <v>541.65313155078059</v>
      </c>
      <c r="W61" s="264">
        <v>613.2784804491381</v>
      </c>
      <c r="DA61" s="72" t="s">
        <v>1745</v>
      </c>
    </row>
    <row r="62" spans="1:105" ht="12" customHeight="1" x14ac:dyDescent="0.25">
      <c r="A62" s="59" t="s">
        <v>30</v>
      </c>
      <c r="B62" s="232">
        <v>49.728933737112662</v>
      </c>
      <c r="C62" s="232">
        <v>56.22817881144131</v>
      </c>
      <c r="D62" s="232">
        <v>78.777374690282116</v>
      </c>
      <c r="E62" s="232">
        <v>85.332442812037002</v>
      </c>
      <c r="F62" s="232">
        <v>80.516467558118805</v>
      </c>
      <c r="G62" s="232">
        <v>99.883993035094932</v>
      </c>
      <c r="H62" s="232">
        <v>101.26056054354849</v>
      </c>
      <c r="I62" s="232">
        <v>150.19971939810779</v>
      </c>
      <c r="J62" s="232">
        <v>147.16223280456461</v>
      </c>
      <c r="K62" s="232">
        <v>171.70989300392631</v>
      </c>
      <c r="L62" s="232">
        <v>175.91536037119999</v>
      </c>
      <c r="M62" s="232">
        <v>217.97089378129161</v>
      </c>
      <c r="N62" s="232">
        <v>231.70453880362831</v>
      </c>
      <c r="O62" s="232">
        <v>130.65175032240549</v>
      </c>
      <c r="P62" s="232">
        <v>123.8236105672827</v>
      </c>
      <c r="Q62" s="232">
        <v>119.2062522899741</v>
      </c>
      <c r="R62" s="232">
        <v>135.15013389721699</v>
      </c>
      <c r="S62" s="232">
        <v>88.916179444547566</v>
      </c>
      <c r="T62" s="232">
        <v>111.69754330085129</v>
      </c>
      <c r="U62" s="232">
        <v>104.93978148573311</v>
      </c>
      <c r="V62" s="232">
        <v>87.168929183676141</v>
      </c>
      <c r="W62" s="232">
        <v>111.3170783478602</v>
      </c>
      <c r="DA62" s="71" t="s">
        <v>1746</v>
      </c>
    </row>
    <row r="63" spans="1:105" ht="12" customHeight="1" x14ac:dyDescent="0.25">
      <c r="A63" s="59" t="s">
        <v>33</v>
      </c>
      <c r="B63" s="297">
        <v>15.60760871255242</v>
      </c>
      <c r="C63" s="297">
        <v>15.95993455008422</v>
      </c>
      <c r="D63" s="297">
        <v>11.346576570277939</v>
      </c>
      <c r="E63" s="297">
        <v>9.8758088531361032</v>
      </c>
      <c r="F63" s="297">
        <v>9.5886812637646397</v>
      </c>
      <c r="G63" s="297">
        <v>12.07407967307976</v>
      </c>
      <c r="H63" s="297">
        <v>13.121060572847449</v>
      </c>
      <c r="I63" s="297">
        <v>9.351130274563987</v>
      </c>
      <c r="J63" s="297">
        <v>7.857156699592001</v>
      </c>
      <c r="K63" s="297">
        <v>7.4196216841699538</v>
      </c>
      <c r="L63" s="297">
        <v>7.3277402696940648</v>
      </c>
      <c r="M63" s="297">
        <v>7.1360763907994667</v>
      </c>
      <c r="N63" s="297">
        <v>7.1659717645370531</v>
      </c>
      <c r="O63" s="297">
        <v>6.3099670529995713</v>
      </c>
      <c r="P63" s="297">
        <v>4.7886506189715146</v>
      </c>
      <c r="Q63" s="297">
        <v>10.93963442867066</v>
      </c>
      <c r="R63" s="297">
        <v>12.70781781201571</v>
      </c>
      <c r="S63" s="297">
        <v>10.274846055627521</v>
      </c>
      <c r="T63" s="297">
        <v>10.397975906777759</v>
      </c>
      <c r="U63" s="297">
        <v>11.16304425774403</v>
      </c>
      <c r="V63" s="297">
        <v>11.64909750096928</v>
      </c>
      <c r="W63" s="297">
        <v>12.716462859952999</v>
      </c>
      <c r="DA63" s="122" t="s">
        <v>1747</v>
      </c>
    </row>
    <row r="64" spans="1:105" ht="12" customHeight="1" x14ac:dyDescent="0.25">
      <c r="A64" s="59" t="s">
        <v>160</v>
      </c>
      <c r="B64" s="297">
        <v>17.71594021005485</v>
      </c>
      <c r="C64" s="297">
        <v>37.235663074520112</v>
      </c>
      <c r="D64" s="297">
        <v>30.27789404308341</v>
      </c>
      <c r="E64" s="297">
        <v>11.81831191191525</v>
      </c>
      <c r="F64" s="297">
        <v>11.242343632355441</v>
      </c>
      <c r="G64" s="297">
        <v>11.41538195399081</v>
      </c>
      <c r="H64" s="297">
        <v>12.0257882462847</v>
      </c>
      <c r="I64" s="297">
        <v>12.205957956826071</v>
      </c>
      <c r="J64" s="297">
        <v>14.98862856157873</v>
      </c>
      <c r="K64" s="297">
        <v>12.66270644532573</v>
      </c>
      <c r="L64" s="297">
        <v>11.85485787845551</v>
      </c>
      <c r="M64" s="297">
        <v>19.88035130930944</v>
      </c>
      <c r="N64" s="297">
        <v>19.176426362759571</v>
      </c>
      <c r="O64" s="297">
        <v>19.36303453918681</v>
      </c>
      <c r="P64" s="297">
        <v>19.537086711710341</v>
      </c>
      <c r="Q64" s="297">
        <v>16.47599263510476</v>
      </c>
      <c r="R64" s="297">
        <v>19.370463323319299</v>
      </c>
      <c r="S64" s="297">
        <v>17.082194701259098</v>
      </c>
      <c r="T64" s="297">
        <v>18.599396861755391</v>
      </c>
      <c r="U64" s="297">
        <v>19.463780188720449</v>
      </c>
      <c r="V64" s="297">
        <v>18.14155595689077</v>
      </c>
      <c r="W64" s="297">
        <v>18.328448555320382</v>
      </c>
      <c r="DA64" s="122" t="s">
        <v>1748</v>
      </c>
    </row>
    <row r="65" spans="1:105" ht="12" customHeight="1" x14ac:dyDescent="0.25">
      <c r="A65" s="59" t="s">
        <v>70</v>
      </c>
      <c r="B65" s="297">
        <v>128.91936894388911</v>
      </c>
      <c r="C65" s="297">
        <v>158.8496464726949</v>
      </c>
      <c r="D65" s="297">
        <v>159.2946159241076</v>
      </c>
      <c r="E65" s="297">
        <v>144.55121061118359</v>
      </c>
      <c r="F65" s="297">
        <v>149.20614622959221</v>
      </c>
      <c r="G65" s="297">
        <v>153.91849997517519</v>
      </c>
      <c r="H65" s="297">
        <v>152.46330569461671</v>
      </c>
      <c r="I65" s="297">
        <v>148.40753068968641</v>
      </c>
      <c r="J65" s="297">
        <v>145.69861703025521</v>
      </c>
      <c r="K65" s="297">
        <v>127.9459087062145</v>
      </c>
      <c r="L65" s="297">
        <v>100.633234165788</v>
      </c>
      <c r="M65" s="297">
        <v>104.83450516786399</v>
      </c>
      <c r="N65" s="297">
        <v>77.826087987220632</v>
      </c>
      <c r="O65" s="297">
        <v>58.803869368262703</v>
      </c>
      <c r="P65" s="297">
        <v>44.87605062294751</v>
      </c>
      <c r="Q65" s="297">
        <v>51.136999029758996</v>
      </c>
      <c r="R65" s="297">
        <v>64.676164023027269</v>
      </c>
      <c r="S65" s="297">
        <v>35.384297368681231</v>
      </c>
      <c r="T65" s="297">
        <v>22.258701963635531</v>
      </c>
      <c r="U65" s="297">
        <v>20.887093658151329</v>
      </c>
      <c r="V65" s="297">
        <v>10.979181894340581</v>
      </c>
      <c r="W65" s="297">
        <v>12.14393254433366</v>
      </c>
      <c r="DA65" s="122" t="s">
        <v>1749</v>
      </c>
    </row>
    <row r="66" spans="1:105" ht="12" customHeight="1" x14ac:dyDescent="0.25">
      <c r="A66" s="59" t="s">
        <v>162</v>
      </c>
      <c r="B66" s="297">
        <v>300.32067581009147</v>
      </c>
      <c r="C66" s="297">
        <v>402.70703125420732</v>
      </c>
      <c r="D66" s="297">
        <v>426.95296147392861</v>
      </c>
      <c r="E66" s="297">
        <v>432.14111797601691</v>
      </c>
      <c r="F66" s="297">
        <v>418.32884784353718</v>
      </c>
      <c r="G66" s="297">
        <v>406.77793464147197</v>
      </c>
      <c r="H66" s="297">
        <v>385.06335555724132</v>
      </c>
      <c r="I66" s="297">
        <v>357.43209734110491</v>
      </c>
      <c r="J66" s="297">
        <v>407.02933998356269</v>
      </c>
      <c r="K66" s="297">
        <v>340.26634503945559</v>
      </c>
      <c r="L66" s="297">
        <v>366.70764665036899</v>
      </c>
      <c r="M66" s="297">
        <v>368.66395376236409</v>
      </c>
      <c r="N66" s="297">
        <v>368.8307825008909</v>
      </c>
      <c r="O66" s="297">
        <v>416.10271594903759</v>
      </c>
      <c r="P66" s="297">
        <v>421.56930701854623</v>
      </c>
      <c r="Q66" s="297">
        <v>363.81499148614643</v>
      </c>
      <c r="R66" s="297">
        <v>425.19310924999411</v>
      </c>
      <c r="S66" s="297">
        <v>360.05719942369723</v>
      </c>
      <c r="T66" s="297">
        <v>410.49312588924482</v>
      </c>
      <c r="U66" s="297">
        <v>412.49565249877179</v>
      </c>
      <c r="V66" s="297">
        <v>413.71436701490381</v>
      </c>
      <c r="W66" s="297">
        <v>458.77255814167091</v>
      </c>
      <c r="DA66" s="122" t="s">
        <v>1750</v>
      </c>
    </row>
    <row r="67" spans="1:105" ht="12" customHeight="1" x14ac:dyDescent="0.25">
      <c r="A67" s="60" t="s">
        <v>1508</v>
      </c>
      <c r="B67" s="264">
        <v>115.7329892614307</v>
      </c>
      <c r="C67" s="264">
        <v>160.64175625547449</v>
      </c>
      <c r="D67" s="264">
        <v>166.4629126957594</v>
      </c>
      <c r="E67" s="264">
        <v>160.38658932229501</v>
      </c>
      <c r="F67" s="264">
        <v>160.295014035376</v>
      </c>
      <c r="G67" s="264">
        <v>151.79569562566431</v>
      </c>
      <c r="H67" s="264">
        <v>147.74879351044001</v>
      </c>
      <c r="I67" s="264">
        <v>147.17080928428891</v>
      </c>
      <c r="J67" s="264">
        <v>154.34369435686239</v>
      </c>
      <c r="K67" s="264">
        <v>138.39960205320571</v>
      </c>
      <c r="L67" s="264">
        <v>142.22490424703301</v>
      </c>
      <c r="M67" s="264">
        <v>167.40949905807881</v>
      </c>
      <c r="N67" s="264">
        <v>173.52131559843869</v>
      </c>
      <c r="O67" s="264">
        <v>161.2870105398523</v>
      </c>
      <c r="P67" s="264">
        <v>155.01734101273689</v>
      </c>
      <c r="Q67" s="264">
        <v>134.65026065504449</v>
      </c>
      <c r="R67" s="264">
        <v>158.88915552645199</v>
      </c>
      <c r="S67" s="264">
        <v>119.4890193511232</v>
      </c>
      <c r="T67" s="264">
        <v>129.51163213991831</v>
      </c>
      <c r="U67" s="264">
        <v>136.76311811383789</v>
      </c>
      <c r="V67" s="264">
        <v>123.0866307418912</v>
      </c>
      <c r="W67" s="264">
        <v>143.0191173079921</v>
      </c>
      <c r="DA67" s="72" t="s">
        <v>1751</v>
      </c>
    </row>
    <row r="68" spans="1:105" ht="12" customHeight="1" x14ac:dyDescent="0.25">
      <c r="A68" s="147" t="s">
        <v>30</v>
      </c>
      <c r="B68" s="231">
        <v>7.922302238169121</v>
      </c>
      <c r="C68" s="231">
        <v>8.1554424361487321</v>
      </c>
      <c r="D68" s="231">
        <v>11.18065940394944</v>
      </c>
      <c r="E68" s="231">
        <v>12.19609288020475</v>
      </c>
      <c r="F68" s="231">
        <v>11.057165732421881</v>
      </c>
      <c r="G68" s="231">
        <v>13.01265878831223</v>
      </c>
      <c r="H68" s="231">
        <v>13.377772402455861</v>
      </c>
      <c r="I68" s="231">
        <v>20.526123603074971</v>
      </c>
      <c r="J68" s="231">
        <v>20.460796030284872</v>
      </c>
      <c r="K68" s="231">
        <v>23.93861978831535</v>
      </c>
      <c r="L68" s="231">
        <v>25.013755433012321</v>
      </c>
      <c r="M68" s="231">
        <v>25.150070852058398</v>
      </c>
      <c r="N68" s="231">
        <v>28.988328512158859</v>
      </c>
      <c r="O68" s="231">
        <v>15.100168590661999</v>
      </c>
      <c r="P68" s="231">
        <v>13.41276467166862</v>
      </c>
      <c r="Q68" s="231">
        <v>12.705675185156</v>
      </c>
      <c r="R68" s="231">
        <v>14.39205691121682</v>
      </c>
      <c r="S68" s="231">
        <v>10.315699698440911</v>
      </c>
      <c r="T68" s="231">
        <v>12.71266915738768</v>
      </c>
      <c r="U68" s="231">
        <v>12.5398361415703</v>
      </c>
      <c r="V68" s="231">
        <v>10.25877790640059</v>
      </c>
      <c r="W68" s="231">
        <v>13.287933723991451</v>
      </c>
      <c r="DA68" s="73" t="s">
        <v>1752</v>
      </c>
    </row>
    <row r="69" spans="1:105" ht="12" customHeight="1" x14ac:dyDescent="0.25">
      <c r="A69" s="147" t="s">
        <v>32</v>
      </c>
      <c r="B69" s="231">
        <v>0</v>
      </c>
      <c r="C69" s="231">
        <v>0</v>
      </c>
      <c r="D69" s="231">
        <v>0</v>
      </c>
      <c r="E69" s="231">
        <v>0</v>
      </c>
      <c r="F69" s="231">
        <v>0</v>
      </c>
      <c r="G69" s="231">
        <v>0</v>
      </c>
      <c r="H69" s="231">
        <v>0</v>
      </c>
      <c r="I69" s="231">
        <v>0</v>
      </c>
      <c r="J69" s="231">
        <v>0</v>
      </c>
      <c r="K69" s="231">
        <v>0</v>
      </c>
      <c r="L69" s="231">
        <v>0</v>
      </c>
      <c r="M69" s="231">
        <v>0</v>
      </c>
      <c r="N69" s="231">
        <v>0</v>
      </c>
      <c r="O69" s="231">
        <v>0</v>
      </c>
      <c r="P69" s="231">
        <v>0</v>
      </c>
      <c r="Q69" s="231">
        <v>0</v>
      </c>
      <c r="R69" s="231">
        <v>0</v>
      </c>
      <c r="S69" s="231">
        <v>0</v>
      </c>
      <c r="T69" s="231">
        <v>0</v>
      </c>
      <c r="U69" s="231">
        <v>0</v>
      </c>
      <c r="V69" s="231">
        <v>0</v>
      </c>
      <c r="W69" s="231">
        <v>0</v>
      </c>
      <c r="DA69" s="73" t="s">
        <v>1753</v>
      </c>
    </row>
    <row r="70" spans="1:105" ht="12" customHeight="1" x14ac:dyDescent="0.25">
      <c r="A70" s="147" t="s">
        <v>33</v>
      </c>
      <c r="B70" s="231">
        <v>2.4864436886898988</v>
      </c>
      <c r="C70" s="231">
        <v>2.314859386507965</v>
      </c>
      <c r="D70" s="231">
        <v>1.6103888779218229</v>
      </c>
      <c r="E70" s="231">
        <v>1.4114945977265081</v>
      </c>
      <c r="F70" s="231">
        <v>1.316794453411454</v>
      </c>
      <c r="G70" s="231">
        <v>1.5729835601734461</v>
      </c>
      <c r="H70" s="231">
        <v>1.733454378290757</v>
      </c>
      <c r="I70" s="231">
        <v>1.277914876361447</v>
      </c>
      <c r="J70" s="231">
        <v>1.0924248534733529</v>
      </c>
      <c r="K70" s="231">
        <v>1.034392948264333</v>
      </c>
      <c r="L70" s="231">
        <v>1.0419459824087709</v>
      </c>
      <c r="M70" s="231">
        <v>0.82337978122156041</v>
      </c>
      <c r="N70" s="231">
        <v>0.89652772747497811</v>
      </c>
      <c r="O70" s="231">
        <v>0.72927891181474946</v>
      </c>
      <c r="P70" s="231">
        <v>0.51871402838963976</v>
      </c>
      <c r="Q70" s="231">
        <v>1.1660079821730069</v>
      </c>
      <c r="R70" s="231">
        <v>1.3532479169202709</v>
      </c>
      <c r="S70" s="231">
        <v>1.1920465658746111</v>
      </c>
      <c r="T70" s="231">
        <v>1.1834282447315581</v>
      </c>
      <c r="U70" s="231">
        <v>1.3339340319880371</v>
      </c>
      <c r="V70" s="231">
        <v>1.3709644616677179</v>
      </c>
      <c r="W70" s="231">
        <v>1.5179657802247959</v>
      </c>
      <c r="DA70" s="73" t="s">
        <v>1754</v>
      </c>
    </row>
    <row r="71" spans="1:105" ht="12" customHeight="1" x14ac:dyDescent="0.25">
      <c r="A71" s="147" t="s">
        <v>160</v>
      </c>
      <c r="B71" s="231">
        <v>2.8223213777182599</v>
      </c>
      <c r="C71" s="231">
        <v>5.4007316828530527</v>
      </c>
      <c r="D71" s="231">
        <v>4.2972594872007797</v>
      </c>
      <c r="E71" s="231">
        <v>1.6891257886808859</v>
      </c>
      <c r="F71" s="231">
        <v>1.5438886048256271</v>
      </c>
      <c r="G71" s="231">
        <v>1.487169923746914</v>
      </c>
      <c r="H71" s="231">
        <v>1.5887553580126359</v>
      </c>
      <c r="I71" s="231">
        <v>1.6680523953023101</v>
      </c>
      <c r="J71" s="231">
        <v>2.0839536471252278</v>
      </c>
      <c r="K71" s="231">
        <v>1.765347993541478</v>
      </c>
      <c r="L71" s="231">
        <v>1.6856658511177549</v>
      </c>
      <c r="M71" s="231">
        <v>2.293848666302337</v>
      </c>
      <c r="N71" s="231">
        <v>2.3991439700023411</v>
      </c>
      <c r="O71" s="231">
        <v>2.2378964326694581</v>
      </c>
      <c r="P71" s="231">
        <v>2.1162873965120341</v>
      </c>
      <c r="Q71" s="231">
        <v>1.756104287763689</v>
      </c>
      <c r="R71" s="231">
        <v>2.062749051790544</v>
      </c>
      <c r="S71" s="231">
        <v>1.9818079434956311</v>
      </c>
      <c r="T71" s="231">
        <v>2.1168592597743272</v>
      </c>
      <c r="U71" s="231">
        <v>2.325834977036608</v>
      </c>
      <c r="V71" s="231">
        <v>2.1350519638267311</v>
      </c>
      <c r="W71" s="231">
        <v>2.187869222596837</v>
      </c>
      <c r="DA71" s="73" t="s">
        <v>1755</v>
      </c>
    </row>
    <row r="72" spans="1:105" ht="12" customHeight="1" x14ac:dyDescent="0.25">
      <c r="A72" s="147" t="s">
        <v>70</v>
      </c>
      <c r="B72" s="231">
        <v>20.53810786546785</v>
      </c>
      <c r="C72" s="231">
        <v>23.03985608630515</v>
      </c>
      <c r="D72" s="231">
        <v>22.608253353612881</v>
      </c>
      <c r="E72" s="231">
        <v>20.659902991917519</v>
      </c>
      <c r="F72" s="231">
        <v>20.490182160136499</v>
      </c>
      <c r="G72" s="231">
        <v>20.05215110575395</v>
      </c>
      <c r="H72" s="231">
        <v>20.14228829428086</v>
      </c>
      <c r="I72" s="231">
        <v>20.281205123223561</v>
      </c>
      <c r="J72" s="231">
        <v>20.2573012663489</v>
      </c>
      <c r="K72" s="231">
        <v>17.837344187958589</v>
      </c>
      <c r="L72" s="231">
        <v>14.309239980775359</v>
      </c>
      <c r="M72" s="231">
        <v>12.09608855096854</v>
      </c>
      <c r="N72" s="231">
        <v>9.736745844680037</v>
      </c>
      <c r="O72" s="231">
        <v>6.7962988559500159</v>
      </c>
      <c r="P72" s="231">
        <v>4.86104308897065</v>
      </c>
      <c r="Q72" s="231">
        <v>5.4504699806790384</v>
      </c>
      <c r="R72" s="231">
        <v>6.887326017201743</v>
      </c>
      <c r="S72" s="231">
        <v>4.1051447326668917</v>
      </c>
      <c r="T72" s="231">
        <v>2.53333695240222</v>
      </c>
      <c r="U72" s="231">
        <v>2.4959145925271322</v>
      </c>
      <c r="V72" s="231">
        <v>1.292123118900339</v>
      </c>
      <c r="W72" s="231">
        <v>1.4496227640242461</v>
      </c>
      <c r="DA72" s="73" t="s">
        <v>1756</v>
      </c>
    </row>
    <row r="73" spans="1:105" ht="12" customHeight="1" x14ac:dyDescent="0.25">
      <c r="A73" s="147" t="s">
        <v>34</v>
      </c>
      <c r="B73" s="231">
        <v>34.11981295682812</v>
      </c>
      <c r="C73" s="231">
        <v>63.321469783855967</v>
      </c>
      <c r="D73" s="231">
        <v>66.170074247061791</v>
      </c>
      <c r="E73" s="231">
        <v>62.666439306735938</v>
      </c>
      <c r="F73" s="231">
        <v>68.438717636021707</v>
      </c>
      <c r="G73" s="231">
        <v>62.676630737899082</v>
      </c>
      <c r="H73" s="231">
        <v>60.03489148145065</v>
      </c>
      <c r="I73" s="231">
        <v>54.571247533434153</v>
      </c>
      <c r="J73" s="231">
        <v>53.85763154011844</v>
      </c>
      <c r="K73" s="231">
        <v>46.386288747163157</v>
      </c>
      <c r="L73" s="231">
        <v>48.031406410901639</v>
      </c>
      <c r="M73" s="231">
        <v>46.385602935912488</v>
      </c>
      <c r="N73" s="231">
        <v>47.116259639274944</v>
      </c>
      <c r="O73" s="231">
        <v>50.338173769654261</v>
      </c>
      <c r="P73" s="231">
        <v>49.616275035907329</v>
      </c>
      <c r="Q73" s="231">
        <v>38.953659219660423</v>
      </c>
      <c r="R73" s="231">
        <v>42.678950901189452</v>
      </c>
      <c r="S73" s="231">
        <v>28.871028946281829</v>
      </c>
      <c r="T73" s="231">
        <v>28.943750399839551</v>
      </c>
      <c r="U73" s="231">
        <v>30.49820773297909</v>
      </c>
      <c r="V73" s="231">
        <v>31.187405984049569</v>
      </c>
      <c r="W73" s="231">
        <v>30.889882300054719</v>
      </c>
      <c r="DA73" s="73" t="s">
        <v>1757</v>
      </c>
    </row>
    <row r="74" spans="1:105" ht="12" customHeight="1" x14ac:dyDescent="0.25">
      <c r="A74" s="147" t="s">
        <v>162</v>
      </c>
      <c r="B74" s="231">
        <v>47.844001134557438</v>
      </c>
      <c r="C74" s="231">
        <v>58.409396879803587</v>
      </c>
      <c r="D74" s="231">
        <v>60.59627732601264</v>
      </c>
      <c r="E74" s="231">
        <v>61.76353375702935</v>
      </c>
      <c r="F74" s="231">
        <v>57.448265448558857</v>
      </c>
      <c r="G74" s="231">
        <v>52.994101509778687</v>
      </c>
      <c r="H74" s="231">
        <v>50.871631595949218</v>
      </c>
      <c r="I74" s="231">
        <v>48.846265752892457</v>
      </c>
      <c r="J74" s="231">
        <v>56.591587019511607</v>
      </c>
      <c r="K74" s="231">
        <v>47.437608387962833</v>
      </c>
      <c r="L74" s="231">
        <v>52.142890588817181</v>
      </c>
      <c r="M74" s="231">
        <v>42.537443403001937</v>
      </c>
      <c r="N74" s="231">
        <v>46.144058911136938</v>
      </c>
      <c r="O74" s="231">
        <v>48.091366142113593</v>
      </c>
      <c r="P74" s="231">
        <v>45.665038209863127</v>
      </c>
      <c r="Q74" s="231">
        <v>38.777455213245162</v>
      </c>
      <c r="R74" s="231">
        <v>45.278559851350259</v>
      </c>
      <c r="S74" s="231">
        <v>41.772396955414543</v>
      </c>
      <c r="T74" s="231">
        <v>46.719588870063227</v>
      </c>
      <c r="U74" s="231">
        <v>49.29139186503793</v>
      </c>
      <c r="V74" s="231">
        <v>48.689410867373567</v>
      </c>
      <c r="W74" s="231">
        <v>54.763738300087368</v>
      </c>
      <c r="DA74" s="73" t="s">
        <v>1758</v>
      </c>
    </row>
    <row r="75" spans="1:105" ht="12" customHeight="1" x14ac:dyDescent="0.25">
      <c r="A75" s="147" t="s">
        <v>36</v>
      </c>
      <c r="B75" s="231">
        <v>0</v>
      </c>
      <c r="C75" s="231">
        <v>0</v>
      </c>
      <c r="D75" s="231">
        <v>0</v>
      </c>
      <c r="E75" s="231">
        <v>0</v>
      </c>
      <c r="F75" s="231">
        <v>0</v>
      </c>
      <c r="G75" s="231">
        <v>0</v>
      </c>
      <c r="H75" s="231">
        <v>0</v>
      </c>
      <c r="I75" s="231">
        <v>0</v>
      </c>
      <c r="J75" s="231">
        <v>0</v>
      </c>
      <c r="K75" s="231">
        <v>0</v>
      </c>
      <c r="L75" s="231">
        <v>0</v>
      </c>
      <c r="M75" s="231">
        <v>0</v>
      </c>
      <c r="N75" s="231">
        <v>0</v>
      </c>
      <c r="O75" s="231">
        <v>0</v>
      </c>
      <c r="P75" s="231">
        <v>0</v>
      </c>
      <c r="Q75" s="231">
        <v>0</v>
      </c>
      <c r="R75" s="231">
        <v>0</v>
      </c>
      <c r="S75" s="231">
        <v>0</v>
      </c>
      <c r="T75" s="231">
        <v>0</v>
      </c>
      <c r="U75" s="231">
        <v>0</v>
      </c>
      <c r="V75" s="231">
        <v>0</v>
      </c>
      <c r="W75" s="231">
        <v>0</v>
      </c>
      <c r="DA75" s="73" t="s">
        <v>1759</v>
      </c>
    </row>
    <row r="76" spans="1:105" ht="12" customHeight="1" x14ac:dyDescent="0.25">
      <c r="A76" s="147" t="s">
        <v>73</v>
      </c>
      <c r="B76" s="231">
        <v>0</v>
      </c>
      <c r="C76" s="231">
        <v>0</v>
      </c>
      <c r="D76" s="231">
        <v>0</v>
      </c>
      <c r="E76" s="231">
        <v>0</v>
      </c>
      <c r="F76" s="231">
        <v>0</v>
      </c>
      <c r="G76" s="231">
        <v>0</v>
      </c>
      <c r="H76" s="231">
        <v>0</v>
      </c>
      <c r="I76" s="231">
        <v>0</v>
      </c>
      <c r="J76" s="231">
        <v>0</v>
      </c>
      <c r="K76" s="231">
        <v>0</v>
      </c>
      <c r="L76" s="231">
        <v>0</v>
      </c>
      <c r="M76" s="231">
        <v>38.123064868613532</v>
      </c>
      <c r="N76" s="231">
        <v>38.24025099371061</v>
      </c>
      <c r="O76" s="231">
        <v>37.993827836988217</v>
      </c>
      <c r="P76" s="231">
        <v>38.827218581425477</v>
      </c>
      <c r="Q76" s="231">
        <v>35.840888786367152</v>
      </c>
      <c r="R76" s="231">
        <v>46.236264876782961</v>
      </c>
      <c r="S76" s="231">
        <v>31.250894508948829</v>
      </c>
      <c r="T76" s="231">
        <v>35.301999255719778</v>
      </c>
      <c r="U76" s="231">
        <v>38.277998772698773</v>
      </c>
      <c r="V76" s="231">
        <v>28.15289643967267</v>
      </c>
      <c r="W76" s="231">
        <v>38.922105217012707</v>
      </c>
      <c r="DA76" s="73" t="s">
        <v>1760</v>
      </c>
    </row>
    <row r="77" spans="1:105" ht="12" customHeight="1" x14ac:dyDescent="0.25">
      <c r="A77" s="147" t="s">
        <v>79</v>
      </c>
      <c r="B77" s="231">
        <v>0</v>
      </c>
      <c r="C77" s="231">
        <v>0</v>
      </c>
      <c r="D77" s="231">
        <v>0</v>
      </c>
      <c r="E77" s="231">
        <v>0</v>
      </c>
      <c r="F77" s="231">
        <v>0</v>
      </c>
      <c r="G77" s="231">
        <v>0</v>
      </c>
      <c r="H77" s="231">
        <v>0</v>
      </c>
      <c r="I77" s="231">
        <v>0</v>
      </c>
      <c r="J77" s="231">
        <v>0</v>
      </c>
      <c r="K77" s="231">
        <v>0</v>
      </c>
      <c r="L77" s="231">
        <v>0</v>
      </c>
      <c r="M77" s="231">
        <v>0</v>
      </c>
      <c r="N77" s="231">
        <v>0</v>
      </c>
      <c r="O77" s="231">
        <v>0</v>
      </c>
      <c r="P77" s="231">
        <v>0</v>
      </c>
      <c r="Q77" s="231">
        <v>0</v>
      </c>
      <c r="R77" s="231">
        <v>0</v>
      </c>
      <c r="S77" s="231">
        <v>0</v>
      </c>
      <c r="T77" s="231">
        <v>0</v>
      </c>
      <c r="U77" s="231">
        <v>0</v>
      </c>
      <c r="V77" s="231">
        <v>0</v>
      </c>
      <c r="W77" s="231">
        <v>0</v>
      </c>
      <c r="DA77" s="73" t="s">
        <v>1761</v>
      </c>
    </row>
    <row r="78" spans="1:105" ht="12" customHeight="1" x14ac:dyDescent="0.25">
      <c r="A78" s="60" t="s">
        <v>1520</v>
      </c>
      <c r="B78" s="264">
        <v>0</v>
      </c>
      <c r="C78" s="264">
        <v>0</v>
      </c>
      <c r="D78" s="264">
        <v>0</v>
      </c>
      <c r="E78" s="264">
        <v>0</v>
      </c>
      <c r="F78" s="264">
        <v>0</v>
      </c>
      <c r="G78" s="264">
        <v>0</v>
      </c>
      <c r="H78" s="264">
        <v>0</v>
      </c>
      <c r="I78" s="264">
        <v>0</v>
      </c>
      <c r="J78" s="264">
        <v>0</v>
      </c>
      <c r="K78" s="264">
        <v>0</v>
      </c>
      <c r="L78" s="264">
        <v>0</v>
      </c>
      <c r="M78" s="264">
        <v>0</v>
      </c>
      <c r="N78" s="264">
        <v>0</v>
      </c>
      <c r="O78" s="264">
        <v>0</v>
      </c>
      <c r="P78" s="264">
        <v>0</v>
      </c>
      <c r="Q78" s="264">
        <v>0</v>
      </c>
      <c r="R78" s="264">
        <v>0</v>
      </c>
      <c r="S78" s="264">
        <v>0</v>
      </c>
      <c r="T78" s="264">
        <v>0</v>
      </c>
      <c r="U78" s="264">
        <v>0</v>
      </c>
      <c r="V78" s="264">
        <v>0</v>
      </c>
      <c r="W78" s="264">
        <v>0</v>
      </c>
      <c r="DA78" s="72" t="s">
        <v>1762</v>
      </c>
    </row>
    <row r="79" spans="1:105" ht="12" customHeight="1" x14ac:dyDescent="0.25">
      <c r="A79" s="57" t="s">
        <v>1522</v>
      </c>
      <c r="B79" s="263">
        <f t="shared" ref="B79:W79" si="4">B80+B88</f>
        <v>2815.4675961623639</v>
      </c>
      <c r="C79" s="263">
        <f t="shared" si="4"/>
        <v>3907.9752645655458</v>
      </c>
      <c r="D79" s="263">
        <f t="shared" si="4"/>
        <v>4049.5881049009158</v>
      </c>
      <c r="E79" s="263">
        <f t="shared" si="4"/>
        <v>3901.767749866724</v>
      </c>
      <c r="F79" s="263">
        <f t="shared" si="4"/>
        <v>3899.5399732010128</v>
      </c>
      <c r="G79" s="263">
        <f t="shared" si="4"/>
        <v>3692.7747654178211</v>
      </c>
      <c r="H79" s="263">
        <f t="shared" si="4"/>
        <v>3594.324687847311</v>
      </c>
      <c r="I79" s="263">
        <f t="shared" si="4"/>
        <v>3580.26390992905</v>
      </c>
      <c r="J79" s="263">
        <f t="shared" si="4"/>
        <v>3754.7606167168492</v>
      </c>
      <c r="K79" s="263">
        <f t="shared" si="4"/>
        <v>3366.8843895698569</v>
      </c>
      <c r="L79" s="263">
        <f t="shared" si="4"/>
        <v>3459.943546176632</v>
      </c>
      <c r="M79" s="263">
        <f t="shared" si="4"/>
        <v>4402.3709758377181</v>
      </c>
      <c r="N79" s="263">
        <f t="shared" si="4"/>
        <v>4236.8683667964124</v>
      </c>
      <c r="O79" s="263">
        <f t="shared" si="4"/>
        <v>3996.3889952962322</v>
      </c>
      <c r="P79" s="263">
        <f t="shared" si="4"/>
        <v>3997.595903675056</v>
      </c>
      <c r="Q79" s="263">
        <f t="shared" si="4"/>
        <v>3591.6361235767331</v>
      </c>
      <c r="R79" s="263">
        <f t="shared" si="4"/>
        <v>4274.6005047494782</v>
      </c>
      <c r="S79" s="263">
        <f t="shared" si="4"/>
        <v>3226.787135458922</v>
      </c>
      <c r="T79" s="263">
        <f t="shared" si="4"/>
        <v>3581.8286331453928</v>
      </c>
      <c r="U79" s="263">
        <f t="shared" si="4"/>
        <v>3561.6148103094229</v>
      </c>
      <c r="V79" s="263">
        <f t="shared" si="4"/>
        <v>3312.680113792137</v>
      </c>
      <c r="W79" s="263">
        <f t="shared" si="4"/>
        <v>3831.0714145256989</v>
      </c>
      <c r="DA79" s="70"/>
    </row>
    <row r="80" spans="1:105" ht="12" customHeight="1" x14ac:dyDescent="0.25">
      <c r="A80" s="60" t="s">
        <v>1523</v>
      </c>
      <c r="B80" s="264">
        <v>2815.4675961623639</v>
      </c>
      <c r="C80" s="264">
        <v>3907.9752645655458</v>
      </c>
      <c r="D80" s="264">
        <v>4049.5881049009158</v>
      </c>
      <c r="E80" s="264">
        <v>3901.767749866724</v>
      </c>
      <c r="F80" s="264">
        <v>3899.5399732010128</v>
      </c>
      <c r="G80" s="264">
        <v>3692.7747654178211</v>
      </c>
      <c r="H80" s="264">
        <v>3594.324687847311</v>
      </c>
      <c r="I80" s="264">
        <v>3580.26390992905</v>
      </c>
      <c r="J80" s="264">
        <v>3754.7606167168492</v>
      </c>
      <c r="K80" s="264">
        <v>3366.8843895698569</v>
      </c>
      <c r="L80" s="264">
        <v>3459.943546176632</v>
      </c>
      <c r="M80" s="264">
        <v>4402.3709758377181</v>
      </c>
      <c r="N80" s="264">
        <v>4236.8683667964124</v>
      </c>
      <c r="O80" s="264">
        <v>3996.3889952962322</v>
      </c>
      <c r="P80" s="264">
        <v>3997.595903675056</v>
      </c>
      <c r="Q80" s="264">
        <v>3591.6361235767331</v>
      </c>
      <c r="R80" s="264">
        <v>4274.6005047494782</v>
      </c>
      <c r="S80" s="264">
        <v>3226.787135458922</v>
      </c>
      <c r="T80" s="264">
        <v>3581.8286331453928</v>
      </c>
      <c r="U80" s="264">
        <v>3561.6148103094229</v>
      </c>
      <c r="V80" s="264">
        <v>3312.680113792137</v>
      </c>
      <c r="W80" s="264">
        <v>3831.0714145256989</v>
      </c>
      <c r="DA80" s="72" t="s">
        <v>1763</v>
      </c>
    </row>
    <row r="81" spans="1:105" ht="12" customHeight="1" x14ac:dyDescent="0.25">
      <c r="A81" s="59" t="s">
        <v>30</v>
      </c>
      <c r="B81" s="232">
        <v>192.72797999008489</v>
      </c>
      <c r="C81" s="232">
        <v>198.39964436999429</v>
      </c>
      <c r="D81" s="232">
        <v>271.99491222368641</v>
      </c>
      <c r="E81" s="232">
        <v>296.69763585244601</v>
      </c>
      <c r="F81" s="232">
        <v>268.99064842011722</v>
      </c>
      <c r="G81" s="232">
        <v>316.56245459668662</v>
      </c>
      <c r="H81" s="232">
        <v>325.44467181149531</v>
      </c>
      <c r="I81" s="232">
        <v>499.34453648939348</v>
      </c>
      <c r="J81" s="232">
        <v>497.75529503369228</v>
      </c>
      <c r="K81" s="232">
        <v>582.36125015837877</v>
      </c>
      <c r="L81" s="232">
        <v>608.51636451635761</v>
      </c>
      <c r="M81" s="232">
        <v>661.37192084274989</v>
      </c>
      <c r="N81" s="232">
        <v>707.80775062642203</v>
      </c>
      <c r="O81" s="232">
        <v>374.15379813198609</v>
      </c>
      <c r="P81" s="232">
        <v>345.88912929434412</v>
      </c>
      <c r="Q81" s="232">
        <v>338.9088275614057</v>
      </c>
      <c r="R81" s="232">
        <v>387.19001012519487</v>
      </c>
      <c r="S81" s="232">
        <v>278.57427620501841</v>
      </c>
      <c r="T81" s="232">
        <v>351.58697052355899</v>
      </c>
      <c r="U81" s="232">
        <v>326.56513493275781</v>
      </c>
      <c r="V81" s="232">
        <v>276.09862547628632</v>
      </c>
      <c r="W81" s="232">
        <v>355.94558270463409</v>
      </c>
      <c r="DA81" s="71" t="s">
        <v>1764</v>
      </c>
    </row>
    <row r="82" spans="1:105" ht="12" customHeight="1" x14ac:dyDescent="0.25">
      <c r="A82" s="59" t="s">
        <v>33</v>
      </c>
      <c r="B82" s="297">
        <v>60.48838520342121</v>
      </c>
      <c r="C82" s="297">
        <v>56.314207677321839</v>
      </c>
      <c r="D82" s="297">
        <v>39.176363904048642</v>
      </c>
      <c r="E82" s="297">
        <v>34.337809188357319</v>
      </c>
      <c r="F82" s="297">
        <v>32.03401327526074</v>
      </c>
      <c r="G82" s="297">
        <v>38.266394666091607</v>
      </c>
      <c r="H82" s="297">
        <v>42.170211472537147</v>
      </c>
      <c r="I82" s="297">
        <v>31.088179334261241</v>
      </c>
      <c r="J82" s="297">
        <v>26.575713595791932</v>
      </c>
      <c r="K82" s="297">
        <v>25.163955810027971</v>
      </c>
      <c r="L82" s="297">
        <v>25.347700505659532</v>
      </c>
      <c r="M82" s="297">
        <v>21.65243472644201</v>
      </c>
      <c r="N82" s="297">
        <v>21.890509274866211</v>
      </c>
      <c r="O82" s="297">
        <v>18.07016081408452</v>
      </c>
      <c r="P82" s="297">
        <v>13.376626521408561</v>
      </c>
      <c r="Q82" s="297">
        <v>31.101881041880439</v>
      </c>
      <c r="R82" s="297">
        <v>36.406476008713817</v>
      </c>
      <c r="S82" s="297">
        <v>32.191079519442219</v>
      </c>
      <c r="T82" s="297">
        <v>32.72939350863134</v>
      </c>
      <c r="U82" s="297">
        <v>34.738599629980548</v>
      </c>
      <c r="V82" s="297">
        <v>36.897319241810358</v>
      </c>
      <c r="W82" s="297">
        <v>40.661943789821173</v>
      </c>
      <c r="DA82" s="122" t="s">
        <v>1765</v>
      </c>
    </row>
    <row r="83" spans="1:105" ht="12" customHeight="1" x14ac:dyDescent="0.25">
      <c r="A83" s="59" t="s">
        <v>160</v>
      </c>
      <c r="B83" s="297">
        <v>68.659372194840756</v>
      </c>
      <c r="C83" s="297">
        <v>131.38505404273391</v>
      </c>
      <c r="D83" s="297">
        <v>104.5405887787532</v>
      </c>
      <c r="E83" s="297">
        <v>41.09181793559803</v>
      </c>
      <c r="F83" s="297">
        <v>37.558593852198037</v>
      </c>
      <c r="G83" s="297">
        <v>36.17878322349771</v>
      </c>
      <c r="H83" s="297">
        <v>38.650079439403349</v>
      </c>
      <c r="I83" s="297">
        <v>40.579159819902621</v>
      </c>
      <c r="J83" s="297">
        <v>50.696901573428903</v>
      </c>
      <c r="K83" s="297">
        <v>42.946096039555748</v>
      </c>
      <c r="L83" s="297">
        <v>41.007647102753332</v>
      </c>
      <c r="M83" s="297">
        <v>60.321384678357347</v>
      </c>
      <c r="N83" s="297">
        <v>58.579876246539627</v>
      </c>
      <c r="O83" s="297">
        <v>55.450867656345309</v>
      </c>
      <c r="P83" s="297">
        <v>54.574938339321307</v>
      </c>
      <c r="Q83" s="297">
        <v>46.842000646834727</v>
      </c>
      <c r="R83" s="297">
        <v>55.494209839182091</v>
      </c>
      <c r="S83" s="297">
        <v>53.518494098862909</v>
      </c>
      <c r="T83" s="297">
        <v>58.544757592176431</v>
      </c>
      <c r="U83" s="297">
        <v>60.569899361713233</v>
      </c>
      <c r="V83" s="297">
        <v>57.461514218493683</v>
      </c>
      <c r="W83" s="297">
        <v>58.606733108000498</v>
      </c>
      <c r="DA83" s="122" t="s">
        <v>1766</v>
      </c>
    </row>
    <row r="84" spans="1:105" ht="12" customHeight="1" x14ac:dyDescent="0.25">
      <c r="A84" s="59" t="s">
        <v>70</v>
      </c>
      <c r="B84" s="297">
        <v>499.63608086793562</v>
      </c>
      <c r="C84" s="297">
        <v>560.49678354635205</v>
      </c>
      <c r="D84" s="297">
        <v>549.99706763937513</v>
      </c>
      <c r="E84" s="297">
        <v>502.59902370798397</v>
      </c>
      <c r="F84" s="297">
        <v>498.47017932815203</v>
      </c>
      <c r="G84" s="297">
        <v>487.81407990829638</v>
      </c>
      <c r="H84" s="297">
        <v>490.00687156715048</v>
      </c>
      <c r="I84" s="297">
        <v>493.38633867454809</v>
      </c>
      <c r="J84" s="297">
        <v>492.80482311115128</v>
      </c>
      <c r="K84" s="297">
        <v>433.93387558104848</v>
      </c>
      <c r="L84" s="297">
        <v>348.10473442951292</v>
      </c>
      <c r="M84" s="297">
        <v>318.09108478051468</v>
      </c>
      <c r="N84" s="297">
        <v>237.7420337241407</v>
      </c>
      <c r="O84" s="297">
        <v>168.39951255685219</v>
      </c>
      <c r="P84" s="297">
        <v>125.35685242117761</v>
      </c>
      <c r="Q84" s="297">
        <v>145.3848271651602</v>
      </c>
      <c r="R84" s="297">
        <v>185.2899725721274</v>
      </c>
      <c r="S84" s="297">
        <v>110.85895829173489</v>
      </c>
      <c r="T84" s="297">
        <v>70.063041315983597</v>
      </c>
      <c r="U84" s="297">
        <v>64.999149629015321</v>
      </c>
      <c r="V84" s="297">
        <v>34.775430400138838</v>
      </c>
      <c r="W84" s="297">
        <v>38.831230660858488</v>
      </c>
      <c r="DA84" s="122" t="s">
        <v>1767</v>
      </c>
    </row>
    <row r="85" spans="1:105" ht="12" customHeight="1" x14ac:dyDescent="0.25">
      <c r="A85" s="59" t="s">
        <v>34</v>
      </c>
      <c r="B85" s="297">
        <v>830.04187812061014</v>
      </c>
      <c r="C85" s="297">
        <v>1540.4384476331361</v>
      </c>
      <c r="D85" s="297">
        <v>1609.7372155265559</v>
      </c>
      <c r="E85" s="297">
        <v>1524.503344819329</v>
      </c>
      <c r="F85" s="297">
        <v>1664.927114185755</v>
      </c>
      <c r="G85" s="297">
        <v>1524.7512745097431</v>
      </c>
      <c r="H85" s="297">
        <v>1460.4849722090271</v>
      </c>
      <c r="I85" s="297">
        <v>1327.5694345496579</v>
      </c>
      <c r="J85" s="297">
        <v>1310.209106106528</v>
      </c>
      <c r="K85" s="297">
        <v>1128.451737981612</v>
      </c>
      <c r="L85" s="297">
        <v>1168.4729584105371</v>
      </c>
      <c r="M85" s="297">
        <v>1219.8031366843129</v>
      </c>
      <c r="N85" s="297">
        <v>1150.437278203801</v>
      </c>
      <c r="O85" s="297">
        <v>1247.2853394889389</v>
      </c>
      <c r="P85" s="297">
        <v>1279.507289593241</v>
      </c>
      <c r="Q85" s="297">
        <v>1039.042694148611</v>
      </c>
      <c r="R85" s="297">
        <v>1148.1933078436591</v>
      </c>
      <c r="S85" s="297">
        <v>779.6587945672901</v>
      </c>
      <c r="T85" s="297">
        <v>800.48063806930361</v>
      </c>
      <c r="U85" s="297">
        <v>794.24094629998876</v>
      </c>
      <c r="V85" s="297">
        <v>839.35923001068204</v>
      </c>
      <c r="W85" s="297">
        <v>827.45123383019177</v>
      </c>
      <c r="DA85" s="122" t="s">
        <v>1768</v>
      </c>
    </row>
    <row r="86" spans="1:105" ht="12" customHeight="1" x14ac:dyDescent="0.25">
      <c r="A86" s="59" t="s">
        <v>162</v>
      </c>
      <c r="B86" s="297">
        <v>1163.9138997854709</v>
      </c>
      <c r="C86" s="297">
        <v>1420.9411272960081</v>
      </c>
      <c r="D86" s="297">
        <v>1474.1419568284971</v>
      </c>
      <c r="E86" s="297">
        <v>1502.5381183630091</v>
      </c>
      <c r="F86" s="297">
        <v>1397.5594241395299</v>
      </c>
      <c r="G86" s="297">
        <v>1289.201778513506</v>
      </c>
      <c r="H86" s="297">
        <v>1237.567881347697</v>
      </c>
      <c r="I86" s="297">
        <v>1188.2962610612869</v>
      </c>
      <c r="J86" s="297">
        <v>1376.7187772962559</v>
      </c>
      <c r="K86" s="297">
        <v>1154.0274739992331</v>
      </c>
      <c r="L86" s="297">
        <v>1268.494141211811</v>
      </c>
      <c r="M86" s="297">
        <v>1118.6080077734889</v>
      </c>
      <c r="N86" s="297">
        <v>1126.699061967839</v>
      </c>
      <c r="O86" s="297">
        <v>1191.613669171554</v>
      </c>
      <c r="P86" s="297">
        <v>1177.6125722212889</v>
      </c>
      <c r="Q86" s="297">
        <v>1034.342661103884</v>
      </c>
      <c r="R86" s="297">
        <v>1218.130678293455</v>
      </c>
      <c r="S86" s="297">
        <v>1128.058744184078</v>
      </c>
      <c r="T86" s="297">
        <v>1292.0967667428149</v>
      </c>
      <c r="U86" s="297">
        <v>1283.657127071026</v>
      </c>
      <c r="V86" s="297">
        <v>1310.397743121496</v>
      </c>
      <c r="W86" s="297">
        <v>1466.9632724848791</v>
      </c>
      <c r="DA86" s="122" t="s">
        <v>1769</v>
      </c>
    </row>
    <row r="87" spans="1:105" ht="12" customHeight="1" x14ac:dyDescent="0.25">
      <c r="A87" s="59" t="s">
        <v>73</v>
      </c>
      <c r="B87" s="297">
        <v>0</v>
      </c>
      <c r="C87" s="297">
        <v>0</v>
      </c>
      <c r="D87" s="297">
        <v>0</v>
      </c>
      <c r="E87" s="297">
        <v>0</v>
      </c>
      <c r="F87" s="297">
        <v>0</v>
      </c>
      <c r="G87" s="297">
        <v>0</v>
      </c>
      <c r="H87" s="297">
        <v>0</v>
      </c>
      <c r="I87" s="297">
        <v>0</v>
      </c>
      <c r="J87" s="297">
        <v>0</v>
      </c>
      <c r="K87" s="297">
        <v>0</v>
      </c>
      <c r="L87" s="297">
        <v>0</v>
      </c>
      <c r="M87" s="297">
        <v>1002.523006351852</v>
      </c>
      <c r="N87" s="297">
        <v>933.71185675280412</v>
      </c>
      <c r="O87" s="297">
        <v>941.41564747647089</v>
      </c>
      <c r="P87" s="297">
        <v>1001.278495284275</v>
      </c>
      <c r="Q87" s="297">
        <v>956.0132319089571</v>
      </c>
      <c r="R87" s="297">
        <v>1243.8958500671461</v>
      </c>
      <c r="S87" s="297">
        <v>843.92678859249543</v>
      </c>
      <c r="T87" s="297">
        <v>976.32706539292428</v>
      </c>
      <c r="U87" s="297">
        <v>996.84395338494187</v>
      </c>
      <c r="V87" s="297">
        <v>757.69025132322952</v>
      </c>
      <c r="W87" s="297">
        <v>1042.6114179473141</v>
      </c>
      <c r="DA87" s="122" t="s">
        <v>1770</v>
      </c>
    </row>
    <row r="88" spans="1:105" ht="12" customHeight="1" x14ac:dyDescent="0.25">
      <c r="A88" s="60" t="s">
        <v>1532</v>
      </c>
      <c r="B88" s="264">
        <v>0</v>
      </c>
      <c r="C88" s="264">
        <v>0</v>
      </c>
      <c r="D88" s="264">
        <v>0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>
        <v>0</v>
      </c>
      <c r="K88" s="264">
        <v>0</v>
      </c>
      <c r="L88" s="264">
        <v>0</v>
      </c>
      <c r="M88" s="264">
        <v>0</v>
      </c>
      <c r="N88" s="264">
        <v>0</v>
      </c>
      <c r="O88" s="264">
        <v>0</v>
      </c>
      <c r="P88" s="264">
        <v>0</v>
      </c>
      <c r="Q88" s="264">
        <v>0</v>
      </c>
      <c r="R88" s="264">
        <v>0</v>
      </c>
      <c r="S88" s="264">
        <v>0</v>
      </c>
      <c r="T88" s="264">
        <v>0</v>
      </c>
      <c r="U88" s="264">
        <v>0</v>
      </c>
      <c r="V88" s="264">
        <v>0</v>
      </c>
      <c r="W88" s="264">
        <v>0</v>
      </c>
      <c r="DA88" s="72" t="s">
        <v>1771</v>
      </c>
    </row>
    <row r="89" spans="1:105" ht="12" customHeight="1" x14ac:dyDescent="0.25">
      <c r="A89" s="57" t="s">
        <v>1534</v>
      </c>
      <c r="B89" s="263">
        <f t="shared" ref="B89:W89" si="5">B90+B96</f>
        <v>272.93699098616071</v>
      </c>
      <c r="C89" s="263">
        <f t="shared" si="5"/>
        <v>357.48205638352408</v>
      </c>
      <c r="D89" s="263">
        <f t="shared" si="5"/>
        <v>376.48561474829347</v>
      </c>
      <c r="E89" s="263">
        <f t="shared" si="5"/>
        <v>364.26878613635171</v>
      </c>
      <c r="F89" s="263">
        <f t="shared" si="5"/>
        <v>356.3643102853481</v>
      </c>
      <c r="G89" s="263">
        <f t="shared" si="5"/>
        <v>364.45578885678287</v>
      </c>
      <c r="H89" s="263">
        <f t="shared" si="5"/>
        <v>353.72791471617131</v>
      </c>
      <c r="I89" s="263">
        <f t="shared" si="5"/>
        <v>361.006890312726</v>
      </c>
      <c r="J89" s="263">
        <f t="shared" si="5"/>
        <v>385.05613835816177</v>
      </c>
      <c r="K89" s="263">
        <f t="shared" si="5"/>
        <v>351.634321742564</v>
      </c>
      <c r="L89" s="263">
        <f t="shared" si="5"/>
        <v>352.93129188002013</v>
      </c>
      <c r="M89" s="263">
        <f t="shared" si="5"/>
        <v>382.79173807571902</v>
      </c>
      <c r="N89" s="263">
        <f t="shared" si="5"/>
        <v>375.44903827597568</v>
      </c>
      <c r="O89" s="263">
        <f t="shared" si="5"/>
        <v>336.30469425355062</v>
      </c>
      <c r="P89" s="263">
        <f t="shared" si="5"/>
        <v>327.44110177211837</v>
      </c>
      <c r="Q89" s="263">
        <f t="shared" si="5"/>
        <v>299.19289089083497</v>
      </c>
      <c r="R89" s="263">
        <f t="shared" si="5"/>
        <v>350.08565659841207</v>
      </c>
      <c r="S89" s="263">
        <f t="shared" si="5"/>
        <v>272.62914765656768</v>
      </c>
      <c r="T89" s="263">
        <f t="shared" si="5"/>
        <v>305.51846923693512</v>
      </c>
      <c r="U89" s="263">
        <f t="shared" si="5"/>
        <v>303.12236832088013</v>
      </c>
      <c r="V89" s="263">
        <f t="shared" si="5"/>
        <v>288.57960632386039</v>
      </c>
      <c r="W89" s="263">
        <f t="shared" si="5"/>
        <v>326.7398490768544</v>
      </c>
      <c r="DA89" s="70"/>
    </row>
    <row r="90" spans="1:105" ht="12" customHeight="1" x14ac:dyDescent="0.25">
      <c r="A90" s="60" t="s">
        <v>1535</v>
      </c>
      <c r="B90" s="264">
        <v>272.93699098616071</v>
      </c>
      <c r="C90" s="264">
        <v>357.48205638352408</v>
      </c>
      <c r="D90" s="264">
        <v>376.48561474829347</v>
      </c>
      <c r="E90" s="264">
        <v>364.26878613635171</v>
      </c>
      <c r="F90" s="264">
        <v>356.3643102853481</v>
      </c>
      <c r="G90" s="264">
        <v>364.45578885678287</v>
      </c>
      <c r="H90" s="264">
        <v>353.72791471617131</v>
      </c>
      <c r="I90" s="264">
        <v>361.006890312726</v>
      </c>
      <c r="J90" s="264">
        <v>385.05613835816177</v>
      </c>
      <c r="K90" s="264">
        <v>351.634321742564</v>
      </c>
      <c r="L90" s="264">
        <v>352.93129188002013</v>
      </c>
      <c r="M90" s="264">
        <v>382.79173807571902</v>
      </c>
      <c r="N90" s="264">
        <v>375.44903827597568</v>
      </c>
      <c r="O90" s="264">
        <v>336.30469425355062</v>
      </c>
      <c r="P90" s="264">
        <v>327.44110177211837</v>
      </c>
      <c r="Q90" s="264">
        <v>299.19289089083497</v>
      </c>
      <c r="R90" s="264">
        <v>350.08565659841207</v>
      </c>
      <c r="S90" s="264">
        <v>272.62914765656768</v>
      </c>
      <c r="T90" s="264">
        <v>305.51846923693512</v>
      </c>
      <c r="U90" s="264">
        <v>303.12236832088013</v>
      </c>
      <c r="V90" s="264">
        <v>288.57960632386039</v>
      </c>
      <c r="W90" s="264">
        <v>326.7398490768544</v>
      </c>
      <c r="DA90" s="72" t="s">
        <v>1772</v>
      </c>
    </row>
    <row r="91" spans="1:105" ht="12" customHeight="1" x14ac:dyDescent="0.25">
      <c r="A91" s="59" t="s">
        <v>30</v>
      </c>
      <c r="B91" s="232">
        <v>26.494365646284301</v>
      </c>
      <c r="C91" s="232">
        <v>29.957005250309582</v>
      </c>
      <c r="D91" s="232">
        <v>41.970668036685332</v>
      </c>
      <c r="E91" s="232">
        <v>45.463048801818523</v>
      </c>
      <c r="F91" s="232">
        <v>42.897214392512858</v>
      </c>
      <c r="G91" s="232">
        <v>53.21576062081823</v>
      </c>
      <c r="H91" s="232">
        <v>53.949162287915378</v>
      </c>
      <c r="I91" s="232">
        <v>80.02275509745968</v>
      </c>
      <c r="J91" s="232">
        <v>78.404456163473967</v>
      </c>
      <c r="K91" s="232">
        <v>91.482852103366199</v>
      </c>
      <c r="L91" s="232">
        <v>93.72342276854647</v>
      </c>
      <c r="M91" s="232">
        <v>116.12958746748799</v>
      </c>
      <c r="N91" s="232">
        <v>123.446539300833</v>
      </c>
      <c r="O91" s="232">
        <v>69.608072911193631</v>
      </c>
      <c r="P91" s="232">
        <v>65.970206225523228</v>
      </c>
      <c r="Q91" s="232">
        <v>63.510190107630557</v>
      </c>
      <c r="R91" s="232">
        <v>72.004702203073066</v>
      </c>
      <c r="S91" s="232">
        <v>47.372376462525203</v>
      </c>
      <c r="T91" s="232">
        <v>59.509732697040768</v>
      </c>
      <c r="U91" s="232">
        <v>55.909361665022828</v>
      </c>
      <c r="V91" s="232">
        <v>46.441484046214548</v>
      </c>
      <c r="W91" s="232">
        <v>59.30703022943046</v>
      </c>
      <c r="DA91" s="71" t="s">
        <v>1773</v>
      </c>
    </row>
    <row r="92" spans="1:105" ht="12" customHeight="1" x14ac:dyDescent="0.25">
      <c r="A92" s="59" t="s">
        <v>33</v>
      </c>
      <c r="B92" s="297">
        <v>8.3153540809963413</v>
      </c>
      <c r="C92" s="297">
        <v>8.5030647127092074</v>
      </c>
      <c r="D92" s="297">
        <v>6.0451798559709227</v>
      </c>
      <c r="E92" s="297">
        <v>5.2615906102271373</v>
      </c>
      <c r="F92" s="297">
        <v>5.108616018409851</v>
      </c>
      <c r="G92" s="297">
        <v>6.4327758039623202</v>
      </c>
      <c r="H92" s="297">
        <v>6.9905817470730476</v>
      </c>
      <c r="I92" s="297">
        <v>4.9820546326220514</v>
      </c>
      <c r="J92" s="297">
        <v>4.1861018705853654</v>
      </c>
      <c r="K92" s="297">
        <v>3.9529938626211139</v>
      </c>
      <c r="L92" s="297">
        <v>3.9040416810985659</v>
      </c>
      <c r="M92" s="297">
        <v>3.8019278309311151</v>
      </c>
      <c r="N92" s="297">
        <v>3.8178553584973209</v>
      </c>
      <c r="O92" s="297">
        <v>3.3617968807043299</v>
      </c>
      <c r="P92" s="297">
        <v>2.5512765088034111</v>
      </c>
      <c r="Q92" s="297">
        <v>5.8283709866390003</v>
      </c>
      <c r="R92" s="297">
        <v>6.7704160611559718</v>
      </c>
      <c r="S92" s="297">
        <v>5.4741879203799559</v>
      </c>
      <c r="T92" s="297">
        <v>5.5397885084720464</v>
      </c>
      <c r="U92" s="297">
        <v>5.9473983064632039</v>
      </c>
      <c r="V92" s="297">
        <v>6.2063556454169921</v>
      </c>
      <c r="W92" s="297">
        <v>6.7750219323031642</v>
      </c>
      <c r="DA92" s="122" t="s">
        <v>1774</v>
      </c>
    </row>
    <row r="93" spans="1:105" ht="12" customHeight="1" x14ac:dyDescent="0.25">
      <c r="A93" s="59" t="s">
        <v>160</v>
      </c>
      <c r="B93" s="297">
        <v>9.4386217925805127</v>
      </c>
      <c r="C93" s="297">
        <v>19.83825508492518</v>
      </c>
      <c r="D93" s="297">
        <v>16.131325075611439</v>
      </c>
      <c r="E93" s="297">
        <v>6.2965089654122126</v>
      </c>
      <c r="F93" s="297">
        <v>5.9896470833539972</v>
      </c>
      <c r="G93" s="297">
        <v>6.0818376899023416</v>
      </c>
      <c r="H93" s="297">
        <v>6.407047307030278</v>
      </c>
      <c r="I93" s="297">
        <v>6.5030373440317293</v>
      </c>
      <c r="J93" s="297">
        <v>7.9855765206250808</v>
      </c>
      <c r="K93" s="297">
        <v>6.7463818228550636</v>
      </c>
      <c r="L93" s="297">
        <v>6.3159797669687734</v>
      </c>
      <c r="M93" s="297">
        <v>10.59176735117371</v>
      </c>
      <c r="N93" s="297">
        <v>10.216733271013769</v>
      </c>
      <c r="O93" s="297">
        <v>10.316153565946809</v>
      </c>
      <c r="P93" s="297">
        <v>10.408884327574359</v>
      </c>
      <c r="Q93" s="297">
        <v>8.7780079011462355</v>
      </c>
      <c r="R93" s="297">
        <v>10.320111441338909</v>
      </c>
      <c r="S93" s="297">
        <v>9.1009776089049197</v>
      </c>
      <c r="T93" s="297">
        <v>9.9093059959968404</v>
      </c>
      <c r="U93" s="297">
        <v>10.36982839617999</v>
      </c>
      <c r="V93" s="297">
        <v>9.665379504320299</v>
      </c>
      <c r="W93" s="297">
        <v>9.7649513323742561</v>
      </c>
      <c r="DA93" s="122" t="s">
        <v>1775</v>
      </c>
    </row>
    <row r="94" spans="1:105" ht="12" customHeight="1" x14ac:dyDescent="0.25">
      <c r="A94" s="59" t="s">
        <v>70</v>
      </c>
      <c r="B94" s="297">
        <v>68.685102273538959</v>
      </c>
      <c r="C94" s="297">
        <v>84.631225730256972</v>
      </c>
      <c r="D94" s="297">
        <v>84.868294624785804</v>
      </c>
      <c r="E94" s="297">
        <v>77.013367083066541</v>
      </c>
      <c r="F94" s="297">
        <v>79.493403493780704</v>
      </c>
      <c r="G94" s="297">
        <v>82.004030885273195</v>
      </c>
      <c r="H94" s="297">
        <v>81.228738787531597</v>
      </c>
      <c r="I94" s="297">
        <v>79.067920569957579</v>
      </c>
      <c r="J94" s="297">
        <v>77.624677298815058</v>
      </c>
      <c r="K94" s="297">
        <v>68.166466349925287</v>
      </c>
      <c r="L94" s="297">
        <v>53.614938061033541</v>
      </c>
      <c r="M94" s="297">
        <v>55.853273004963008</v>
      </c>
      <c r="N94" s="297">
        <v>41.463845632678101</v>
      </c>
      <c r="O94" s="297">
        <v>31.329270494621049</v>
      </c>
      <c r="P94" s="297">
        <v>23.90886762726252</v>
      </c>
      <c r="Q94" s="297">
        <v>27.244548566240471</v>
      </c>
      <c r="R94" s="297">
        <v>34.457886173141858</v>
      </c>
      <c r="S94" s="297">
        <v>18.851892493384629</v>
      </c>
      <c r="T94" s="297">
        <v>11.85889469808018</v>
      </c>
      <c r="U94" s="297">
        <v>11.12813517363338</v>
      </c>
      <c r="V94" s="297">
        <v>5.849440913884612</v>
      </c>
      <c r="W94" s="297">
        <v>6.4699917137629903</v>
      </c>
      <c r="DA94" s="122" t="s">
        <v>1776</v>
      </c>
    </row>
    <row r="95" spans="1:105" ht="12" customHeight="1" x14ac:dyDescent="0.25">
      <c r="A95" s="59" t="s">
        <v>162</v>
      </c>
      <c r="B95" s="297">
        <v>160.00354719276061</v>
      </c>
      <c r="C95" s="297">
        <v>214.55250560532309</v>
      </c>
      <c r="D95" s="297">
        <v>227.47014715524</v>
      </c>
      <c r="E95" s="297">
        <v>230.23427067582719</v>
      </c>
      <c r="F95" s="297">
        <v>222.87542929729071</v>
      </c>
      <c r="G95" s="297">
        <v>216.7213838568268</v>
      </c>
      <c r="H95" s="297">
        <v>205.152384586621</v>
      </c>
      <c r="I95" s="297">
        <v>190.43112266865501</v>
      </c>
      <c r="J95" s="297">
        <v>216.85532650466229</v>
      </c>
      <c r="K95" s="297">
        <v>181.2856276037964</v>
      </c>
      <c r="L95" s="297">
        <v>195.3729096023728</v>
      </c>
      <c r="M95" s="297">
        <v>196.41518242116331</v>
      </c>
      <c r="N95" s="297">
        <v>196.50406471295349</v>
      </c>
      <c r="O95" s="297">
        <v>221.68940040108481</v>
      </c>
      <c r="P95" s="297">
        <v>224.6018670829549</v>
      </c>
      <c r="Q95" s="297">
        <v>193.83177332917879</v>
      </c>
      <c r="R95" s="297">
        <v>226.5325407197023</v>
      </c>
      <c r="S95" s="297">
        <v>191.82971317137299</v>
      </c>
      <c r="T95" s="297">
        <v>218.70074733734529</v>
      </c>
      <c r="U95" s="297">
        <v>219.76764477958071</v>
      </c>
      <c r="V95" s="297">
        <v>220.41694621402391</v>
      </c>
      <c r="W95" s="297">
        <v>244.42285386898351</v>
      </c>
      <c r="DA95" s="122" t="s">
        <v>1777</v>
      </c>
    </row>
    <row r="96" spans="1:105" ht="12" customHeight="1" x14ac:dyDescent="0.25">
      <c r="A96" s="60" t="s">
        <v>1542</v>
      </c>
      <c r="B96" s="264">
        <v>0</v>
      </c>
      <c r="C96" s="264">
        <v>0</v>
      </c>
      <c r="D96" s="264">
        <v>0</v>
      </c>
      <c r="E96" s="264">
        <v>0</v>
      </c>
      <c r="F96" s="264">
        <v>0</v>
      </c>
      <c r="G96" s="264">
        <v>0</v>
      </c>
      <c r="H96" s="264">
        <v>0</v>
      </c>
      <c r="I96" s="264">
        <v>0</v>
      </c>
      <c r="J96" s="264">
        <v>0</v>
      </c>
      <c r="K96" s="264">
        <v>0</v>
      </c>
      <c r="L96" s="264">
        <v>0</v>
      </c>
      <c r="M96" s="264">
        <v>0</v>
      </c>
      <c r="N96" s="264">
        <v>0</v>
      </c>
      <c r="O96" s="264">
        <v>0</v>
      </c>
      <c r="P96" s="264">
        <v>0</v>
      </c>
      <c r="Q96" s="264">
        <v>0</v>
      </c>
      <c r="R96" s="264">
        <v>0</v>
      </c>
      <c r="S96" s="264">
        <v>0</v>
      </c>
      <c r="T96" s="264">
        <v>0</v>
      </c>
      <c r="U96" s="264">
        <v>0</v>
      </c>
      <c r="V96" s="264">
        <v>0</v>
      </c>
      <c r="W96" s="264">
        <v>0</v>
      </c>
      <c r="DA96" s="72" t="s">
        <v>1778</v>
      </c>
    </row>
    <row r="97" spans="1:105" ht="12" customHeight="1" x14ac:dyDescent="0.25">
      <c r="A97" s="100" t="s">
        <v>106</v>
      </c>
      <c r="B97" s="281">
        <v>410.28391936289933</v>
      </c>
      <c r="C97" s="281">
        <v>451.36449266593053</v>
      </c>
      <c r="D97" s="281">
        <v>443.86127384878591</v>
      </c>
      <c r="E97" s="281">
        <v>399.52117070103333</v>
      </c>
      <c r="F97" s="281">
        <v>524.92732048465791</v>
      </c>
      <c r="G97" s="281">
        <v>477.4101378745487</v>
      </c>
      <c r="H97" s="281">
        <v>476.38250521448651</v>
      </c>
      <c r="I97" s="281">
        <v>521.10667317098682</v>
      </c>
      <c r="J97" s="281">
        <v>428.6014189950431</v>
      </c>
      <c r="K97" s="281">
        <v>360.50860811653439</v>
      </c>
      <c r="L97" s="281">
        <v>377.43453272016478</v>
      </c>
      <c r="M97" s="281">
        <v>405.17804839639621</v>
      </c>
      <c r="N97" s="281">
        <v>376.78288694241519</v>
      </c>
      <c r="O97" s="281">
        <v>383.78480809851891</v>
      </c>
      <c r="P97" s="281">
        <v>388.8471322917311</v>
      </c>
      <c r="Q97" s="281">
        <v>374.20750590569338</v>
      </c>
      <c r="R97" s="281">
        <v>375.7882025058496</v>
      </c>
      <c r="S97" s="281">
        <v>372.98088331611712</v>
      </c>
      <c r="T97" s="281">
        <v>427.60583478047971</v>
      </c>
      <c r="U97" s="281">
        <v>452.28197883379897</v>
      </c>
      <c r="V97" s="281">
        <v>420.94878120195108</v>
      </c>
      <c r="W97" s="281">
        <v>429.67572558546777</v>
      </c>
      <c r="DA97" s="105" t="s">
        <v>1779</v>
      </c>
    </row>
    <row r="98" spans="1:105" ht="12" customHeight="1" x14ac:dyDescent="0.25">
      <c r="A98" s="201"/>
      <c r="B98" s="201"/>
      <c r="C98" s="201"/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DA98" s="173"/>
    </row>
    <row r="99" spans="1:105" ht="15" customHeight="1" x14ac:dyDescent="0.25">
      <c r="A99" s="34" t="s">
        <v>51</v>
      </c>
      <c r="B99" s="225">
        <f t="shared" ref="B99:W99" si="6">SUM(B100:B104)+B110+B118+B119+B127+B128</f>
        <v>2103.6884427710165</v>
      </c>
      <c r="C99" s="225">
        <f t="shared" si="6"/>
        <v>2141.4397990488469</v>
      </c>
      <c r="D99" s="225">
        <f t="shared" si="6"/>
        <v>2324.6611585084456</v>
      </c>
      <c r="E99" s="225">
        <f t="shared" si="6"/>
        <v>2118.2815086605569</v>
      </c>
      <c r="F99" s="225">
        <f t="shared" si="6"/>
        <v>1975.2536296844689</v>
      </c>
      <c r="G99" s="225">
        <f t="shared" si="6"/>
        <v>1926.7534977851569</v>
      </c>
      <c r="H99" s="225">
        <f t="shared" si="6"/>
        <v>1985.9669939679438</v>
      </c>
      <c r="I99" s="225">
        <f t="shared" si="6"/>
        <v>1903.212725099763</v>
      </c>
      <c r="J99" s="225">
        <f t="shared" si="6"/>
        <v>1634.7976957586507</v>
      </c>
      <c r="K99" s="225">
        <f t="shared" si="6"/>
        <v>1348.407169607789</v>
      </c>
      <c r="L99" s="225">
        <f t="shared" si="6"/>
        <v>1444.3725308586681</v>
      </c>
      <c r="M99" s="225">
        <f t="shared" si="6"/>
        <v>1603.3728721546092</v>
      </c>
      <c r="N99" s="225">
        <f t="shared" si="6"/>
        <v>1464.0500729073042</v>
      </c>
      <c r="O99" s="225">
        <f t="shared" si="6"/>
        <v>1358.8903284269413</v>
      </c>
      <c r="P99" s="225">
        <f t="shared" si="6"/>
        <v>1343.1881307857739</v>
      </c>
      <c r="Q99" s="225">
        <f t="shared" si="6"/>
        <v>1329.4848204887041</v>
      </c>
      <c r="R99" s="225">
        <f t="shared" si="6"/>
        <v>1233.2480599879782</v>
      </c>
      <c r="S99" s="225">
        <f t="shared" si="6"/>
        <v>1312.7296166710425</v>
      </c>
      <c r="T99" s="225">
        <f t="shared" si="6"/>
        <v>1355.896620512543</v>
      </c>
      <c r="U99" s="225">
        <f t="shared" si="6"/>
        <v>1269.9269387152249</v>
      </c>
      <c r="V99" s="225">
        <f t="shared" si="6"/>
        <v>1120.5876955979902</v>
      </c>
      <c r="W99" s="225">
        <f t="shared" si="6"/>
        <v>1195.2238692867791</v>
      </c>
      <c r="DA99" s="89"/>
    </row>
    <row r="100" spans="1:105" ht="12" customHeight="1" x14ac:dyDescent="0.25">
      <c r="A100" s="55" t="s">
        <v>92</v>
      </c>
      <c r="B100" s="261">
        <v>0</v>
      </c>
      <c r="C100" s="261">
        <v>0</v>
      </c>
      <c r="D100" s="261">
        <v>0</v>
      </c>
      <c r="E100" s="261">
        <v>0</v>
      </c>
      <c r="F100" s="261">
        <v>0</v>
      </c>
      <c r="G100" s="261">
        <v>0</v>
      </c>
      <c r="H100" s="261">
        <v>0</v>
      </c>
      <c r="I100" s="261">
        <v>0</v>
      </c>
      <c r="J100" s="261">
        <v>0</v>
      </c>
      <c r="K100" s="261">
        <v>0</v>
      </c>
      <c r="L100" s="261">
        <v>0</v>
      </c>
      <c r="M100" s="261">
        <v>0</v>
      </c>
      <c r="N100" s="261">
        <v>0</v>
      </c>
      <c r="O100" s="261">
        <v>0</v>
      </c>
      <c r="P100" s="261">
        <v>0</v>
      </c>
      <c r="Q100" s="261">
        <v>0</v>
      </c>
      <c r="R100" s="261">
        <v>0</v>
      </c>
      <c r="S100" s="261">
        <v>0</v>
      </c>
      <c r="T100" s="261">
        <v>0</v>
      </c>
      <c r="U100" s="261">
        <v>0</v>
      </c>
      <c r="V100" s="261">
        <v>0</v>
      </c>
      <c r="W100" s="261">
        <v>0</v>
      </c>
      <c r="DA100" s="67" t="s">
        <v>1780</v>
      </c>
    </row>
    <row r="101" spans="1:105" ht="12" customHeight="1" x14ac:dyDescent="0.25">
      <c r="A101" s="202" t="s">
        <v>93</v>
      </c>
      <c r="B101" s="226">
        <v>0</v>
      </c>
      <c r="C101" s="226">
        <v>0</v>
      </c>
      <c r="D101" s="226">
        <v>0</v>
      </c>
      <c r="E101" s="226">
        <v>0</v>
      </c>
      <c r="F101" s="226">
        <v>0</v>
      </c>
      <c r="G101" s="226">
        <v>0</v>
      </c>
      <c r="H101" s="226">
        <v>0</v>
      </c>
      <c r="I101" s="226">
        <v>0</v>
      </c>
      <c r="J101" s="226">
        <v>0</v>
      </c>
      <c r="K101" s="226">
        <v>0</v>
      </c>
      <c r="L101" s="226">
        <v>0</v>
      </c>
      <c r="M101" s="226">
        <v>0</v>
      </c>
      <c r="N101" s="226">
        <v>0</v>
      </c>
      <c r="O101" s="226">
        <v>0</v>
      </c>
      <c r="P101" s="226">
        <v>0</v>
      </c>
      <c r="Q101" s="226">
        <v>0</v>
      </c>
      <c r="R101" s="226">
        <v>0</v>
      </c>
      <c r="S101" s="226">
        <v>0</v>
      </c>
      <c r="T101" s="226">
        <v>0</v>
      </c>
      <c r="U101" s="226">
        <v>0</v>
      </c>
      <c r="V101" s="226">
        <v>0</v>
      </c>
      <c r="W101" s="226">
        <v>0</v>
      </c>
      <c r="DA101" s="174" t="s">
        <v>1781</v>
      </c>
    </row>
    <row r="102" spans="1:105" ht="12" customHeight="1" x14ac:dyDescent="0.25">
      <c r="A102" s="202" t="s">
        <v>94</v>
      </c>
      <c r="B102" s="226">
        <v>0</v>
      </c>
      <c r="C102" s="226">
        <v>0</v>
      </c>
      <c r="D102" s="226">
        <v>0</v>
      </c>
      <c r="E102" s="226">
        <v>0</v>
      </c>
      <c r="F102" s="226">
        <v>0</v>
      </c>
      <c r="G102" s="226">
        <v>0</v>
      </c>
      <c r="H102" s="226">
        <v>0</v>
      </c>
      <c r="I102" s="226">
        <v>0</v>
      </c>
      <c r="J102" s="226">
        <v>0</v>
      </c>
      <c r="K102" s="226">
        <v>0</v>
      </c>
      <c r="L102" s="226">
        <v>0</v>
      </c>
      <c r="M102" s="226">
        <v>0</v>
      </c>
      <c r="N102" s="226">
        <v>0</v>
      </c>
      <c r="O102" s="226">
        <v>0</v>
      </c>
      <c r="P102" s="226">
        <v>0</v>
      </c>
      <c r="Q102" s="226">
        <v>0</v>
      </c>
      <c r="R102" s="226">
        <v>0</v>
      </c>
      <c r="S102" s="226">
        <v>0</v>
      </c>
      <c r="T102" s="226">
        <v>0</v>
      </c>
      <c r="U102" s="226">
        <v>0</v>
      </c>
      <c r="V102" s="226">
        <v>0</v>
      </c>
      <c r="W102" s="226">
        <v>0</v>
      </c>
      <c r="DA102" s="174" t="s">
        <v>1782</v>
      </c>
    </row>
    <row r="103" spans="1:105" ht="12" customHeight="1" x14ac:dyDescent="0.25">
      <c r="A103" s="202" t="s">
        <v>95</v>
      </c>
      <c r="B103" s="226">
        <v>0</v>
      </c>
      <c r="C103" s="226">
        <v>0</v>
      </c>
      <c r="D103" s="226">
        <v>0</v>
      </c>
      <c r="E103" s="226">
        <v>0</v>
      </c>
      <c r="F103" s="226">
        <v>0</v>
      </c>
      <c r="G103" s="226">
        <v>0</v>
      </c>
      <c r="H103" s="226">
        <v>0</v>
      </c>
      <c r="I103" s="226">
        <v>0</v>
      </c>
      <c r="J103" s="226">
        <v>0</v>
      </c>
      <c r="K103" s="226">
        <v>0</v>
      </c>
      <c r="L103" s="226">
        <v>0</v>
      </c>
      <c r="M103" s="226">
        <v>0</v>
      </c>
      <c r="N103" s="226">
        <v>0</v>
      </c>
      <c r="O103" s="226">
        <v>0</v>
      </c>
      <c r="P103" s="226">
        <v>0</v>
      </c>
      <c r="Q103" s="226">
        <v>0</v>
      </c>
      <c r="R103" s="226">
        <v>0</v>
      </c>
      <c r="S103" s="226">
        <v>0</v>
      </c>
      <c r="T103" s="226">
        <v>0</v>
      </c>
      <c r="U103" s="226">
        <v>0</v>
      </c>
      <c r="V103" s="226">
        <v>0</v>
      </c>
      <c r="W103" s="226">
        <v>0</v>
      </c>
      <c r="DA103" s="174" t="s">
        <v>1783</v>
      </c>
    </row>
    <row r="104" spans="1:105" ht="12" customHeight="1" x14ac:dyDescent="0.25">
      <c r="A104" s="56" t="s">
        <v>96</v>
      </c>
      <c r="B104" s="262">
        <v>8.6204874259209063</v>
      </c>
      <c r="C104" s="262">
        <v>9.8521400307792319</v>
      </c>
      <c r="D104" s="262">
        <v>10.68302653905195</v>
      </c>
      <c r="E104" s="262">
        <v>9.4251777234857332</v>
      </c>
      <c r="F104" s="262">
        <v>8.1534777516727175</v>
      </c>
      <c r="G104" s="262">
        <v>7.7843046444518684</v>
      </c>
      <c r="H104" s="262">
        <v>8.0108790304683204</v>
      </c>
      <c r="I104" s="262">
        <v>7.0420589701478162</v>
      </c>
      <c r="J104" s="262">
        <v>5.5283100547151243</v>
      </c>
      <c r="K104" s="262">
        <v>4.2633213203929126</v>
      </c>
      <c r="L104" s="262">
        <v>4.6294522801290618</v>
      </c>
      <c r="M104" s="262">
        <v>5.6498965983984819</v>
      </c>
      <c r="N104" s="262">
        <v>5.201843875092095</v>
      </c>
      <c r="O104" s="262">
        <v>5.1866077905104362</v>
      </c>
      <c r="P104" s="262">
        <v>5.2588001222457779</v>
      </c>
      <c r="Q104" s="262">
        <v>4.8809897914330893</v>
      </c>
      <c r="R104" s="262">
        <v>4.3990181130705759</v>
      </c>
      <c r="S104" s="262">
        <v>4.5673076559046777</v>
      </c>
      <c r="T104" s="262">
        <v>5.0307317731342396</v>
      </c>
      <c r="U104" s="262">
        <v>4.5878196957758757</v>
      </c>
      <c r="V104" s="262">
        <v>4.3921689402938942</v>
      </c>
      <c r="W104" s="262">
        <v>4.5792540448524406</v>
      </c>
      <c r="DA104" s="68" t="s">
        <v>1784</v>
      </c>
    </row>
    <row r="105" spans="1:105" ht="12" customHeight="1" x14ac:dyDescent="0.25">
      <c r="A105" s="37" t="s">
        <v>160</v>
      </c>
      <c r="B105" s="228">
        <v>0.48019640546505571</v>
      </c>
      <c r="C105" s="228">
        <v>0.83386079932259261</v>
      </c>
      <c r="D105" s="228">
        <v>0.70743157795663725</v>
      </c>
      <c r="E105" s="228">
        <v>0.25090060636736</v>
      </c>
      <c r="F105" s="228">
        <v>0.21338534916211599</v>
      </c>
      <c r="G105" s="228">
        <v>0.21248740053060619</v>
      </c>
      <c r="H105" s="228">
        <v>0.24260833213481339</v>
      </c>
      <c r="I105" s="228">
        <v>0.23253849133535151</v>
      </c>
      <c r="J105" s="228">
        <v>0.19634658275101999</v>
      </c>
      <c r="K105" s="228">
        <v>0.1529632829462946</v>
      </c>
      <c r="L105" s="228">
        <v>0.1449734143753347</v>
      </c>
      <c r="M105" s="228">
        <v>0.2890839674428235</v>
      </c>
      <c r="N105" s="228">
        <v>0.25709000694450918</v>
      </c>
      <c r="O105" s="228">
        <v>0.23062311025901139</v>
      </c>
      <c r="P105" s="228">
        <v>0.2329180339442026</v>
      </c>
      <c r="Q105" s="228">
        <v>0.2114674163035965</v>
      </c>
      <c r="R105" s="228">
        <v>0.19167341697524859</v>
      </c>
      <c r="S105" s="228">
        <v>0.20687215351697</v>
      </c>
      <c r="T105" s="228">
        <v>0.21806154102541539</v>
      </c>
      <c r="U105" s="228">
        <v>0.20672384336764041</v>
      </c>
      <c r="V105" s="228">
        <v>0.18450778225788839</v>
      </c>
      <c r="W105" s="228">
        <v>0.17591793143317641</v>
      </c>
      <c r="DA105" s="69" t="s">
        <v>1785</v>
      </c>
    </row>
    <row r="106" spans="1:105" ht="12" customHeight="1" x14ac:dyDescent="0.25">
      <c r="A106" s="37" t="s">
        <v>162</v>
      </c>
      <c r="B106" s="228">
        <v>8.1402910204558498</v>
      </c>
      <c r="C106" s="228">
        <v>9.0182792314566402</v>
      </c>
      <c r="D106" s="228">
        <v>9.9755949610953127</v>
      </c>
      <c r="E106" s="228">
        <v>9.1742771171183737</v>
      </c>
      <c r="F106" s="228">
        <v>7.9400924025106017</v>
      </c>
      <c r="G106" s="228">
        <v>7.5718172439212612</v>
      </c>
      <c r="H106" s="228">
        <v>7.7682706983335068</v>
      </c>
      <c r="I106" s="228">
        <v>6.8095204788124644</v>
      </c>
      <c r="J106" s="228">
        <v>5.3319634719641043</v>
      </c>
      <c r="K106" s="228">
        <v>4.1103580374466189</v>
      </c>
      <c r="L106" s="228">
        <v>4.4844788657537267</v>
      </c>
      <c r="M106" s="228">
        <v>5.3608126309556594</v>
      </c>
      <c r="N106" s="228">
        <v>4.9447538681475862</v>
      </c>
      <c r="O106" s="228">
        <v>4.9559846802514249</v>
      </c>
      <c r="P106" s="228">
        <v>5.0258820883015751</v>
      </c>
      <c r="Q106" s="228">
        <v>4.6695223751294934</v>
      </c>
      <c r="R106" s="228">
        <v>4.2073446960953271</v>
      </c>
      <c r="S106" s="228">
        <v>4.3604355023877082</v>
      </c>
      <c r="T106" s="228">
        <v>4.8126702321088253</v>
      </c>
      <c r="U106" s="228">
        <v>4.3810958524082357</v>
      </c>
      <c r="V106" s="228">
        <v>4.2076611580360046</v>
      </c>
      <c r="W106" s="228">
        <v>4.4033361134192646</v>
      </c>
      <c r="DA106" s="69" t="s">
        <v>1786</v>
      </c>
    </row>
    <row r="107" spans="1:105" ht="12" customHeight="1" x14ac:dyDescent="0.25">
      <c r="A107" s="37" t="s">
        <v>97</v>
      </c>
      <c r="B107" s="228">
        <v>0</v>
      </c>
      <c r="C107" s="228">
        <v>0</v>
      </c>
      <c r="D107" s="228">
        <v>0</v>
      </c>
      <c r="E107" s="228">
        <v>0</v>
      </c>
      <c r="F107" s="228">
        <v>0</v>
      </c>
      <c r="G107" s="228">
        <v>0</v>
      </c>
      <c r="H107" s="228">
        <v>0</v>
      </c>
      <c r="I107" s="228">
        <v>0</v>
      </c>
      <c r="J107" s="228">
        <v>0</v>
      </c>
      <c r="K107" s="228">
        <v>0</v>
      </c>
      <c r="L107" s="228">
        <v>0</v>
      </c>
      <c r="M107" s="228">
        <v>0</v>
      </c>
      <c r="N107" s="228">
        <v>0</v>
      </c>
      <c r="O107" s="228">
        <v>0</v>
      </c>
      <c r="P107" s="228">
        <v>0</v>
      </c>
      <c r="Q107" s="228">
        <v>0</v>
      </c>
      <c r="R107" s="228">
        <v>0</v>
      </c>
      <c r="S107" s="228">
        <v>0</v>
      </c>
      <c r="T107" s="228">
        <v>0</v>
      </c>
      <c r="U107" s="228">
        <v>0</v>
      </c>
      <c r="V107" s="228">
        <v>0</v>
      </c>
      <c r="W107" s="228">
        <v>0</v>
      </c>
      <c r="DA107" s="69" t="s">
        <v>1787</v>
      </c>
    </row>
    <row r="108" spans="1:105" ht="12" customHeight="1" x14ac:dyDescent="0.25">
      <c r="A108" s="37" t="s">
        <v>78</v>
      </c>
      <c r="B108" s="228">
        <v>0</v>
      </c>
      <c r="C108" s="228">
        <v>0</v>
      </c>
      <c r="D108" s="228">
        <v>0</v>
      </c>
      <c r="E108" s="228">
        <v>0</v>
      </c>
      <c r="F108" s="228">
        <v>0</v>
      </c>
      <c r="G108" s="228">
        <v>0</v>
      </c>
      <c r="H108" s="228">
        <v>0</v>
      </c>
      <c r="I108" s="228">
        <v>0</v>
      </c>
      <c r="J108" s="228">
        <v>0</v>
      </c>
      <c r="K108" s="228">
        <v>0</v>
      </c>
      <c r="L108" s="228">
        <v>0</v>
      </c>
      <c r="M108" s="228">
        <v>0</v>
      </c>
      <c r="N108" s="228">
        <v>0</v>
      </c>
      <c r="O108" s="228">
        <v>0</v>
      </c>
      <c r="P108" s="228">
        <v>0</v>
      </c>
      <c r="Q108" s="228">
        <v>0</v>
      </c>
      <c r="R108" s="228">
        <v>0</v>
      </c>
      <c r="S108" s="228">
        <v>0</v>
      </c>
      <c r="T108" s="228">
        <v>0</v>
      </c>
      <c r="U108" s="228">
        <v>0</v>
      </c>
      <c r="V108" s="228">
        <v>0</v>
      </c>
      <c r="W108" s="228">
        <v>0</v>
      </c>
      <c r="DA108" s="69" t="s">
        <v>1788</v>
      </c>
    </row>
    <row r="109" spans="1:105" ht="12" customHeight="1" x14ac:dyDescent="0.25">
      <c r="A109" s="37" t="s">
        <v>38</v>
      </c>
      <c r="B109" s="228">
        <v>0</v>
      </c>
      <c r="C109" s="228">
        <v>0</v>
      </c>
      <c r="D109" s="228">
        <v>0</v>
      </c>
      <c r="E109" s="228">
        <v>0</v>
      </c>
      <c r="F109" s="228">
        <v>0</v>
      </c>
      <c r="G109" s="228">
        <v>0</v>
      </c>
      <c r="H109" s="228">
        <v>0</v>
      </c>
      <c r="I109" s="228">
        <v>0</v>
      </c>
      <c r="J109" s="228">
        <v>0</v>
      </c>
      <c r="K109" s="228">
        <v>0</v>
      </c>
      <c r="L109" s="228">
        <v>0</v>
      </c>
      <c r="M109" s="228">
        <v>0</v>
      </c>
      <c r="N109" s="228">
        <v>0</v>
      </c>
      <c r="O109" s="228">
        <v>0</v>
      </c>
      <c r="P109" s="228">
        <v>0</v>
      </c>
      <c r="Q109" s="228">
        <v>0</v>
      </c>
      <c r="R109" s="228">
        <v>0</v>
      </c>
      <c r="S109" s="228">
        <v>0</v>
      </c>
      <c r="T109" s="228">
        <v>0</v>
      </c>
      <c r="U109" s="228">
        <v>0</v>
      </c>
      <c r="V109" s="228">
        <v>0</v>
      </c>
      <c r="W109" s="228">
        <v>0</v>
      </c>
      <c r="DA109" s="69" t="s">
        <v>1789</v>
      </c>
    </row>
    <row r="110" spans="1:105" ht="12" customHeight="1" x14ac:dyDescent="0.25">
      <c r="A110" s="57" t="s">
        <v>1555</v>
      </c>
      <c r="B110" s="263">
        <f t="shared" ref="B110:W110" si="7">B111+B117</f>
        <v>1211.64396634897</v>
      </c>
      <c r="C110" s="263">
        <f t="shared" si="7"/>
        <v>1268.238501243588</v>
      </c>
      <c r="D110" s="263">
        <f t="shared" si="7"/>
        <v>1379.393889207844</v>
      </c>
      <c r="E110" s="263">
        <f t="shared" si="7"/>
        <v>1247.8138820834549</v>
      </c>
      <c r="F110" s="263">
        <f t="shared" si="7"/>
        <v>1156.979130335113</v>
      </c>
      <c r="G110" s="263">
        <f t="shared" si="7"/>
        <v>1129.7523632625939</v>
      </c>
      <c r="H110" s="263">
        <f t="shared" si="7"/>
        <v>1182.9605182574601</v>
      </c>
      <c r="I110" s="263">
        <f t="shared" si="7"/>
        <v>1118.0301975157749</v>
      </c>
      <c r="J110" s="263">
        <f t="shared" si="7"/>
        <v>941.19866931408058</v>
      </c>
      <c r="K110" s="263">
        <f t="shared" si="7"/>
        <v>764.19794553617339</v>
      </c>
      <c r="L110" s="263">
        <f t="shared" si="7"/>
        <v>826.12129749979943</v>
      </c>
      <c r="M110" s="263">
        <f t="shared" si="7"/>
        <v>935.49531445319599</v>
      </c>
      <c r="N110" s="263">
        <f t="shared" si="7"/>
        <v>863.97272506897957</v>
      </c>
      <c r="O110" s="263">
        <f t="shared" si="7"/>
        <v>778.49501739038465</v>
      </c>
      <c r="P110" s="263">
        <f t="shared" si="7"/>
        <v>776.95636359379432</v>
      </c>
      <c r="Q110" s="263">
        <f t="shared" si="7"/>
        <v>762.09044556694425</v>
      </c>
      <c r="R110" s="263">
        <f t="shared" si="7"/>
        <v>678.11030390793553</v>
      </c>
      <c r="S110" s="263">
        <f t="shared" si="7"/>
        <v>712.98029428953339</v>
      </c>
      <c r="T110" s="263">
        <f t="shared" si="7"/>
        <v>728.27252829569557</v>
      </c>
      <c r="U110" s="263">
        <f t="shared" si="7"/>
        <v>669.39344500182597</v>
      </c>
      <c r="V110" s="263">
        <f t="shared" si="7"/>
        <v>597.33544310408968</v>
      </c>
      <c r="W110" s="263">
        <f t="shared" si="7"/>
        <v>623.80011032160087</v>
      </c>
      <c r="DA110" s="70"/>
    </row>
    <row r="111" spans="1:105" ht="12" customHeight="1" x14ac:dyDescent="0.25">
      <c r="A111" s="60" t="s">
        <v>1556</v>
      </c>
      <c r="B111" s="264">
        <v>1211.64396634897</v>
      </c>
      <c r="C111" s="264">
        <v>1268.238501243588</v>
      </c>
      <c r="D111" s="264">
        <v>1379.393889207844</v>
      </c>
      <c r="E111" s="264">
        <v>1247.8138820834549</v>
      </c>
      <c r="F111" s="264">
        <v>1156.979130335113</v>
      </c>
      <c r="G111" s="264">
        <v>1129.7523632625939</v>
      </c>
      <c r="H111" s="264">
        <v>1182.9605182574601</v>
      </c>
      <c r="I111" s="264">
        <v>1118.0301975157749</v>
      </c>
      <c r="J111" s="264">
        <v>941.19866931408058</v>
      </c>
      <c r="K111" s="264">
        <v>764.19794553617339</v>
      </c>
      <c r="L111" s="264">
        <v>826.12129749979943</v>
      </c>
      <c r="M111" s="264">
        <v>935.49531445319599</v>
      </c>
      <c r="N111" s="264">
        <v>863.97272506897957</v>
      </c>
      <c r="O111" s="264">
        <v>778.49501739038465</v>
      </c>
      <c r="P111" s="264">
        <v>776.95636359379432</v>
      </c>
      <c r="Q111" s="264">
        <v>762.09044556694425</v>
      </c>
      <c r="R111" s="264">
        <v>678.11030390793553</v>
      </c>
      <c r="S111" s="264">
        <v>712.98029428953339</v>
      </c>
      <c r="T111" s="264">
        <v>728.27252829569557</v>
      </c>
      <c r="U111" s="264">
        <v>669.39344500182597</v>
      </c>
      <c r="V111" s="264">
        <v>597.33544310408968</v>
      </c>
      <c r="W111" s="264">
        <v>623.80011032160087</v>
      </c>
      <c r="DA111" s="72" t="s">
        <v>1790</v>
      </c>
    </row>
    <row r="112" spans="1:105" ht="12" customHeight="1" x14ac:dyDescent="0.25">
      <c r="A112" s="59" t="s">
        <v>30</v>
      </c>
      <c r="B112" s="232">
        <v>117.6159309208165</v>
      </c>
      <c r="C112" s="232">
        <v>106.278418068734</v>
      </c>
      <c r="D112" s="232">
        <v>153.7750202075606</v>
      </c>
      <c r="E112" s="232">
        <v>155.73506590683289</v>
      </c>
      <c r="F112" s="232">
        <v>139.2709100468218</v>
      </c>
      <c r="G112" s="232">
        <v>164.9600120573499</v>
      </c>
      <c r="H112" s="232">
        <v>180.42039184517481</v>
      </c>
      <c r="I112" s="232">
        <v>247.82866778489139</v>
      </c>
      <c r="J112" s="232">
        <v>191.64522379517521</v>
      </c>
      <c r="K112" s="232">
        <v>198.8173602699818</v>
      </c>
      <c r="L112" s="232">
        <v>219.38240503195539</v>
      </c>
      <c r="M112" s="232">
        <v>283.80624276621148</v>
      </c>
      <c r="N112" s="232">
        <v>284.07169039457938</v>
      </c>
      <c r="O112" s="232">
        <v>161.13226742727429</v>
      </c>
      <c r="P112" s="232">
        <v>156.53493485428911</v>
      </c>
      <c r="Q112" s="232">
        <v>161.77025106798129</v>
      </c>
      <c r="R112" s="232">
        <v>139.47195371599159</v>
      </c>
      <c r="S112" s="232">
        <v>123.8883340309343</v>
      </c>
      <c r="T112" s="232">
        <v>141.85493792803899</v>
      </c>
      <c r="U112" s="232">
        <v>123.4661777687908</v>
      </c>
      <c r="V112" s="232">
        <v>96.129954588767418</v>
      </c>
      <c r="W112" s="232">
        <v>113.22687485009909</v>
      </c>
      <c r="DA112" s="71" t="s">
        <v>1791</v>
      </c>
    </row>
    <row r="113" spans="1:105" ht="12" customHeight="1" x14ac:dyDescent="0.25">
      <c r="A113" s="59" t="s">
        <v>33</v>
      </c>
      <c r="B113" s="297">
        <v>36.91419240716025</v>
      </c>
      <c r="C113" s="297">
        <v>30.166308643066721</v>
      </c>
      <c r="D113" s="297">
        <v>22.148745731131388</v>
      </c>
      <c r="E113" s="297">
        <v>18.023739763482808</v>
      </c>
      <c r="F113" s="297">
        <v>16.585729680570839</v>
      </c>
      <c r="G113" s="297">
        <v>19.940535694771722</v>
      </c>
      <c r="H113" s="297">
        <v>23.37837038695158</v>
      </c>
      <c r="I113" s="297">
        <v>15.42931083703046</v>
      </c>
      <c r="J113" s="297">
        <v>10.232153490677151</v>
      </c>
      <c r="K113" s="297">
        <v>8.5909412185986085</v>
      </c>
      <c r="L113" s="297">
        <v>9.1383565393200215</v>
      </c>
      <c r="M113" s="297">
        <v>9.2914379228888198</v>
      </c>
      <c r="N113" s="297">
        <v>8.7855409435768532</v>
      </c>
      <c r="O113" s="297">
        <v>7.7820564679174939</v>
      </c>
      <c r="P113" s="297">
        <v>6.0537009803420956</v>
      </c>
      <c r="Q113" s="297">
        <v>14.845759967464611</v>
      </c>
      <c r="R113" s="297">
        <v>13.114187360381189</v>
      </c>
      <c r="S113" s="297">
        <v>14.316107239513959</v>
      </c>
      <c r="T113" s="297">
        <v>13.205341704430859</v>
      </c>
      <c r="U113" s="297">
        <v>13.13380290347644</v>
      </c>
      <c r="V113" s="297">
        <v>12.84663267353762</v>
      </c>
      <c r="W113" s="297">
        <v>12.93463114689723</v>
      </c>
      <c r="DA113" s="122" t="s">
        <v>1792</v>
      </c>
    </row>
    <row r="114" spans="1:105" ht="12" customHeight="1" x14ac:dyDescent="0.25">
      <c r="A114" s="59" t="s">
        <v>160</v>
      </c>
      <c r="B114" s="297">
        <v>41.900693285689343</v>
      </c>
      <c r="C114" s="297">
        <v>70.380144812642058</v>
      </c>
      <c r="D114" s="297">
        <v>59.103058290820208</v>
      </c>
      <c r="E114" s="297">
        <v>21.568884281958049</v>
      </c>
      <c r="F114" s="297">
        <v>19.446101849997952</v>
      </c>
      <c r="G114" s="297">
        <v>18.852685876384069</v>
      </c>
      <c r="H114" s="297">
        <v>21.426875537674668</v>
      </c>
      <c r="I114" s="297">
        <v>20.13975999156699</v>
      </c>
      <c r="J114" s="297">
        <v>19.519268091571199</v>
      </c>
      <c r="K114" s="297">
        <v>14.66174036504572</v>
      </c>
      <c r="L114" s="297">
        <v>14.78408268157904</v>
      </c>
      <c r="M114" s="297">
        <v>25.884959739756361</v>
      </c>
      <c r="N114" s="297">
        <v>23.51045810636052</v>
      </c>
      <c r="O114" s="297">
        <v>23.88035102379143</v>
      </c>
      <c r="P114" s="297">
        <v>24.698331615830281</v>
      </c>
      <c r="Q114" s="297">
        <v>22.358940189576579</v>
      </c>
      <c r="R114" s="297">
        <v>19.98989039953096</v>
      </c>
      <c r="S114" s="297">
        <v>23.80089491419119</v>
      </c>
      <c r="T114" s="297">
        <v>23.621077145956939</v>
      </c>
      <c r="U114" s="297">
        <v>22.899976641936679</v>
      </c>
      <c r="V114" s="297">
        <v>20.006520289250911</v>
      </c>
      <c r="W114" s="297">
        <v>18.642898121028811</v>
      </c>
      <c r="DA114" s="122" t="s">
        <v>1793</v>
      </c>
    </row>
    <row r="115" spans="1:105" ht="12" customHeight="1" x14ac:dyDescent="0.25">
      <c r="A115" s="59" t="s">
        <v>70</v>
      </c>
      <c r="B115" s="297">
        <v>304.91246146996298</v>
      </c>
      <c r="C115" s="297">
        <v>300.24605980054372</v>
      </c>
      <c r="D115" s="297">
        <v>310.94629491006629</v>
      </c>
      <c r="E115" s="297">
        <v>263.81164735939871</v>
      </c>
      <c r="F115" s="297">
        <v>258.08479184677219</v>
      </c>
      <c r="G115" s="297">
        <v>254.19886450507661</v>
      </c>
      <c r="H115" s="297">
        <v>271.65057360711972</v>
      </c>
      <c r="I115" s="297">
        <v>244.87156678758561</v>
      </c>
      <c r="J115" s="297">
        <v>189.73919826625979</v>
      </c>
      <c r="K115" s="297">
        <v>148.14445097657821</v>
      </c>
      <c r="L115" s="297">
        <v>125.4987676508144</v>
      </c>
      <c r="M115" s="297">
        <v>136.49844026331249</v>
      </c>
      <c r="N115" s="297">
        <v>95.415430726904873</v>
      </c>
      <c r="O115" s="297">
        <v>72.522570738040145</v>
      </c>
      <c r="P115" s="297">
        <v>56.731261740779537</v>
      </c>
      <c r="Q115" s="297">
        <v>69.396067848724627</v>
      </c>
      <c r="R115" s="297">
        <v>66.744373054100919</v>
      </c>
      <c r="S115" s="297">
        <v>49.301507096298273</v>
      </c>
      <c r="T115" s="297">
        <v>28.26836376253739</v>
      </c>
      <c r="U115" s="297">
        <v>24.574566309929821</v>
      </c>
      <c r="V115" s="297">
        <v>12.107849285389911</v>
      </c>
      <c r="W115" s="297">
        <v>12.352278291821911</v>
      </c>
      <c r="DA115" s="122" t="s">
        <v>1794</v>
      </c>
    </row>
    <row r="116" spans="1:105" ht="12" customHeight="1" x14ac:dyDescent="0.25">
      <c r="A116" s="59" t="s">
        <v>162</v>
      </c>
      <c r="B116" s="297">
        <v>710.3006882653408</v>
      </c>
      <c r="C116" s="297">
        <v>761.16756991860166</v>
      </c>
      <c r="D116" s="297">
        <v>833.42077006826548</v>
      </c>
      <c r="E116" s="297">
        <v>788.67454477178251</v>
      </c>
      <c r="F116" s="297">
        <v>723.59159691094987</v>
      </c>
      <c r="G116" s="297">
        <v>671.80026512901179</v>
      </c>
      <c r="H116" s="297">
        <v>686.08430688053909</v>
      </c>
      <c r="I116" s="297">
        <v>589.76089211470025</v>
      </c>
      <c r="J116" s="297">
        <v>530.06282567039716</v>
      </c>
      <c r="K116" s="297">
        <v>393.98345270596911</v>
      </c>
      <c r="L116" s="297">
        <v>457.31768559613062</v>
      </c>
      <c r="M116" s="297">
        <v>480.0142337610269</v>
      </c>
      <c r="N116" s="297">
        <v>452.1896048975579</v>
      </c>
      <c r="O116" s="297">
        <v>513.17777173336117</v>
      </c>
      <c r="P116" s="297">
        <v>532.93813440255337</v>
      </c>
      <c r="Q116" s="297">
        <v>493.71942649319732</v>
      </c>
      <c r="R116" s="297">
        <v>438.78989937793091</v>
      </c>
      <c r="S116" s="297">
        <v>501.67345100859558</v>
      </c>
      <c r="T116" s="297">
        <v>521.32280775473146</v>
      </c>
      <c r="U116" s="297">
        <v>485.31892137769228</v>
      </c>
      <c r="V116" s="297">
        <v>456.24448626714383</v>
      </c>
      <c r="W116" s="297">
        <v>466.6434279117538</v>
      </c>
      <c r="DA116" s="122" t="s">
        <v>1795</v>
      </c>
    </row>
    <row r="117" spans="1:105" ht="12" customHeight="1" x14ac:dyDescent="0.25">
      <c r="A117" s="60" t="s">
        <v>1563</v>
      </c>
      <c r="B117" s="264">
        <v>0</v>
      </c>
      <c r="C117" s="264">
        <v>0</v>
      </c>
      <c r="D117" s="264">
        <v>0</v>
      </c>
      <c r="E117" s="264">
        <v>0</v>
      </c>
      <c r="F117" s="264">
        <v>0</v>
      </c>
      <c r="G117" s="264">
        <v>0</v>
      </c>
      <c r="H117" s="264">
        <v>0</v>
      </c>
      <c r="I117" s="264">
        <v>0</v>
      </c>
      <c r="J117" s="264">
        <v>0</v>
      </c>
      <c r="K117" s="264">
        <v>0</v>
      </c>
      <c r="L117" s="264">
        <v>0</v>
      </c>
      <c r="M117" s="264">
        <v>0</v>
      </c>
      <c r="N117" s="264">
        <v>0</v>
      </c>
      <c r="O117" s="264">
        <v>0</v>
      </c>
      <c r="P117" s="264">
        <v>0</v>
      </c>
      <c r="Q117" s="264">
        <v>0</v>
      </c>
      <c r="R117" s="264">
        <v>0</v>
      </c>
      <c r="S117" s="264">
        <v>0</v>
      </c>
      <c r="T117" s="264">
        <v>0</v>
      </c>
      <c r="U117" s="264">
        <v>0</v>
      </c>
      <c r="V117" s="264">
        <v>0</v>
      </c>
      <c r="W117" s="264">
        <v>0</v>
      </c>
      <c r="DA117" s="72" t="s">
        <v>1796</v>
      </c>
    </row>
    <row r="118" spans="1:105" ht="12" customHeight="1" x14ac:dyDescent="0.25">
      <c r="A118" s="57" t="s">
        <v>1565</v>
      </c>
      <c r="B118" s="263">
        <v>0</v>
      </c>
      <c r="C118" s="263">
        <v>0</v>
      </c>
      <c r="D118" s="263">
        <v>0</v>
      </c>
      <c r="E118" s="263">
        <v>0</v>
      </c>
      <c r="F118" s="263">
        <v>0</v>
      </c>
      <c r="G118" s="263">
        <v>0</v>
      </c>
      <c r="H118" s="263">
        <v>0</v>
      </c>
      <c r="I118" s="263">
        <v>0</v>
      </c>
      <c r="J118" s="263">
        <v>0</v>
      </c>
      <c r="K118" s="263">
        <v>0</v>
      </c>
      <c r="L118" s="263">
        <v>0</v>
      </c>
      <c r="M118" s="263">
        <v>0</v>
      </c>
      <c r="N118" s="263">
        <v>0</v>
      </c>
      <c r="O118" s="263">
        <v>0</v>
      </c>
      <c r="P118" s="263">
        <v>0</v>
      </c>
      <c r="Q118" s="263">
        <v>0</v>
      </c>
      <c r="R118" s="263">
        <v>0</v>
      </c>
      <c r="S118" s="263">
        <v>0</v>
      </c>
      <c r="T118" s="263">
        <v>0</v>
      </c>
      <c r="U118" s="263">
        <v>0</v>
      </c>
      <c r="V118" s="263">
        <v>0</v>
      </c>
      <c r="W118" s="263">
        <v>0</v>
      </c>
      <c r="DA118" s="70" t="s">
        <v>1797</v>
      </c>
    </row>
    <row r="119" spans="1:105" ht="12" customHeight="1" x14ac:dyDescent="0.25">
      <c r="A119" s="57" t="s">
        <v>1567</v>
      </c>
      <c r="B119" s="263">
        <f t="shared" ref="B119:W119" si="8">B120+B126</f>
        <v>101.3242789961256</v>
      </c>
      <c r="C119" s="263">
        <f t="shared" si="8"/>
        <v>106.05702277447961</v>
      </c>
      <c r="D119" s="263">
        <f t="shared" si="8"/>
        <v>115.3524427615494</v>
      </c>
      <c r="E119" s="263">
        <f t="shared" si="8"/>
        <v>104.3490046869493</v>
      </c>
      <c r="F119" s="263">
        <f t="shared" si="8"/>
        <v>96.752907166300233</v>
      </c>
      <c r="G119" s="263">
        <f t="shared" si="8"/>
        <v>94.476056358937058</v>
      </c>
      <c r="H119" s="263">
        <f t="shared" si="8"/>
        <v>98.925612574542455</v>
      </c>
      <c r="I119" s="263">
        <f t="shared" si="8"/>
        <v>93.495784904981321</v>
      </c>
      <c r="J119" s="263">
        <f t="shared" si="8"/>
        <v>78.70816775304705</v>
      </c>
      <c r="K119" s="263">
        <f t="shared" si="8"/>
        <v>63.90640154392662</v>
      </c>
      <c r="L119" s="263">
        <f t="shared" si="8"/>
        <v>69.08477007873978</v>
      </c>
      <c r="M119" s="263">
        <f t="shared" si="8"/>
        <v>78.231222103014659</v>
      </c>
      <c r="N119" s="263">
        <f t="shared" si="8"/>
        <v>72.25011296323251</v>
      </c>
      <c r="O119" s="263">
        <f t="shared" si="8"/>
        <v>65.102000694846282</v>
      </c>
      <c r="P119" s="263">
        <f t="shared" si="8"/>
        <v>64.973330069733578</v>
      </c>
      <c r="Q119" s="263">
        <f t="shared" si="8"/>
        <v>63.730160898326787</v>
      </c>
      <c r="R119" s="263">
        <f t="shared" si="8"/>
        <v>56.707283270972063</v>
      </c>
      <c r="S119" s="263">
        <f t="shared" si="8"/>
        <v>59.623302111608623</v>
      </c>
      <c r="T119" s="263">
        <f t="shared" si="8"/>
        <v>60.902122151115307</v>
      </c>
      <c r="U119" s="263">
        <f t="shared" si="8"/>
        <v>55.978331971495898</v>
      </c>
      <c r="V119" s="263">
        <f t="shared" si="8"/>
        <v>49.952448716210732</v>
      </c>
      <c r="W119" s="263">
        <f t="shared" si="8"/>
        <v>52.165568575806837</v>
      </c>
      <c r="DA119" s="70"/>
    </row>
    <row r="120" spans="1:105" ht="12" customHeight="1" x14ac:dyDescent="0.25">
      <c r="A120" s="60" t="s">
        <v>1568</v>
      </c>
      <c r="B120" s="264">
        <v>101.3242789961256</v>
      </c>
      <c r="C120" s="264">
        <v>106.05702277447961</v>
      </c>
      <c r="D120" s="264">
        <v>115.3524427615494</v>
      </c>
      <c r="E120" s="264">
        <v>104.3490046869493</v>
      </c>
      <c r="F120" s="264">
        <v>96.752907166300233</v>
      </c>
      <c r="G120" s="264">
        <v>94.476056358937058</v>
      </c>
      <c r="H120" s="264">
        <v>98.925612574542455</v>
      </c>
      <c r="I120" s="264">
        <v>93.495784904981321</v>
      </c>
      <c r="J120" s="264">
        <v>78.70816775304705</v>
      </c>
      <c r="K120" s="264">
        <v>63.90640154392662</v>
      </c>
      <c r="L120" s="264">
        <v>69.08477007873978</v>
      </c>
      <c r="M120" s="264">
        <v>78.231222103014659</v>
      </c>
      <c r="N120" s="264">
        <v>72.25011296323251</v>
      </c>
      <c r="O120" s="264">
        <v>65.102000694846282</v>
      </c>
      <c r="P120" s="264">
        <v>64.973330069733578</v>
      </c>
      <c r="Q120" s="264">
        <v>63.730160898326787</v>
      </c>
      <c r="R120" s="264">
        <v>56.707283270972063</v>
      </c>
      <c r="S120" s="264">
        <v>59.623302111608623</v>
      </c>
      <c r="T120" s="264">
        <v>60.902122151115307</v>
      </c>
      <c r="U120" s="264">
        <v>55.978331971495898</v>
      </c>
      <c r="V120" s="264">
        <v>49.952448716210732</v>
      </c>
      <c r="W120" s="264">
        <v>52.165568575806837</v>
      </c>
      <c r="DA120" s="72" t="s">
        <v>1798</v>
      </c>
    </row>
    <row r="121" spans="1:105" ht="12" customHeight="1" x14ac:dyDescent="0.25">
      <c r="A121" s="59" t="s">
        <v>30</v>
      </c>
      <c r="B121" s="232">
        <v>9.835685836756344</v>
      </c>
      <c r="C121" s="232">
        <v>8.8875811564614189</v>
      </c>
      <c r="D121" s="232">
        <v>12.85950616095267</v>
      </c>
      <c r="E121" s="232">
        <v>13.02341587601251</v>
      </c>
      <c r="F121" s="232">
        <v>11.64659333727427</v>
      </c>
      <c r="G121" s="232">
        <v>13.79485620290637</v>
      </c>
      <c r="H121" s="232">
        <v>15.08773751005138</v>
      </c>
      <c r="I121" s="232">
        <v>20.724785312587549</v>
      </c>
      <c r="J121" s="232">
        <v>16.026419198545749</v>
      </c>
      <c r="K121" s="232">
        <v>16.62619238056503</v>
      </c>
      <c r="L121" s="232">
        <v>18.345953623060161</v>
      </c>
      <c r="M121" s="232">
        <v>23.733426420252169</v>
      </c>
      <c r="N121" s="232">
        <v>23.75562459917484</v>
      </c>
      <c r="O121" s="232">
        <v>13.47475931339485</v>
      </c>
      <c r="P121" s="232">
        <v>13.0903052813521</v>
      </c>
      <c r="Q121" s="232">
        <v>13.52811098616449</v>
      </c>
      <c r="R121" s="232">
        <v>11.663405705751421</v>
      </c>
      <c r="S121" s="232">
        <v>10.360218406023231</v>
      </c>
      <c r="T121" s="232">
        <v>11.86268384673239</v>
      </c>
      <c r="U121" s="232">
        <v>10.324915396167709</v>
      </c>
      <c r="V121" s="232">
        <v>8.0389112719204636</v>
      </c>
      <c r="W121" s="232">
        <v>9.4686490221555371</v>
      </c>
      <c r="DA121" s="71" t="s">
        <v>1799</v>
      </c>
    </row>
    <row r="122" spans="1:105" ht="12" customHeight="1" x14ac:dyDescent="0.25">
      <c r="A122" s="59" t="s">
        <v>33</v>
      </c>
      <c r="B122" s="297">
        <v>3.0869661668438559</v>
      </c>
      <c r="C122" s="297">
        <v>2.522671311147346</v>
      </c>
      <c r="D122" s="297">
        <v>1.852198957947883</v>
      </c>
      <c r="E122" s="297">
        <v>1.5072434535795911</v>
      </c>
      <c r="F122" s="297">
        <v>1.3869892049001991</v>
      </c>
      <c r="G122" s="297">
        <v>1.667536387077035</v>
      </c>
      <c r="H122" s="297">
        <v>1.9550268802972739</v>
      </c>
      <c r="I122" s="297">
        <v>1.290283151972506</v>
      </c>
      <c r="J122" s="297">
        <v>0.85566849983549453</v>
      </c>
      <c r="K122" s="297">
        <v>0.71842137546029983</v>
      </c>
      <c r="L122" s="297">
        <v>0.76419923118690114</v>
      </c>
      <c r="M122" s="297">
        <v>0.77700073166775363</v>
      </c>
      <c r="N122" s="297">
        <v>0.73469486616704593</v>
      </c>
      <c r="O122" s="297">
        <v>0.65077801946630054</v>
      </c>
      <c r="P122" s="297">
        <v>0.50624350397222007</v>
      </c>
      <c r="Q122" s="297">
        <v>1.2414834445019269</v>
      </c>
      <c r="R122" s="297">
        <v>1.096679895922511</v>
      </c>
      <c r="S122" s="297">
        <v>1.1971909936925991</v>
      </c>
      <c r="T122" s="297">
        <v>1.104302719495041</v>
      </c>
      <c r="U122" s="297">
        <v>1.0983202546553099</v>
      </c>
      <c r="V122" s="297">
        <v>1.074305513274324</v>
      </c>
      <c r="W122" s="297">
        <v>1.0816644257218391</v>
      </c>
      <c r="DA122" s="122" t="s">
        <v>1800</v>
      </c>
    </row>
    <row r="123" spans="1:105" ht="12" customHeight="1" x14ac:dyDescent="0.25">
      <c r="A123" s="59" t="s">
        <v>160</v>
      </c>
      <c r="B123" s="297">
        <v>3.5039645758343951</v>
      </c>
      <c r="C123" s="297">
        <v>5.8855716917175442</v>
      </c>
      <c r="D123" s="297">
        <v>4.9425201908351246</v>
      </c>
      <c r="E123" s="297">
        <v>1.8037077799393959</v>
      </c>
      <c r="F123" s="297">
        <v>1.6261891314273871</v>
      </c>
      <c r="G123" s="297">
        <v>1.576564450133928</v>
      </c>
      <c r="H123" s="297">
        <v>1.7918322339660879</v>
      </c>
      <c r="I123" s="297">
        <v>1.6841966097100241</v>
      </c>
      <c r="J123" s="297">
        <v>1.632307691730712</v>
      </c>
      <c r="K123" s="297">
        <v>1.226094721367001</v>
      </c>
      <c r="L123" s="297">
        <v>1.2363256533550571</v>
      </c>
      <c r="M123" s="297">
        <v>2.1646415575176952</v>
      </c>
      <c r="N123" s="297">
        <v>1.9660727760431029</v>
      </c>
      <c r="O123" s="297">
        <v>1.9970052398735429</v>
      </c>
      <c r="P123" s="297">
        <v>2.065409239747289</v>
      </c>
      <c r="Q123" s="297">
        <v>1.869776565349434</v>
      </c>
      <c r="R123" s="297">
        <v>1.6716636967601479</v>
      </c>
      <c r="S123" s="297">
        <v>1.9903606864893171</v>
      </c>
      <c r="T123" s="297">
        <v>1.9753233436534261</v>
      </c>
      <c r="U123" s="297">
        <v>1.915020985301606</v>
      </c>
      <c r="V123" s="297">
        <v>1.6730543788684711</v>
      </c>
      <c r="W123" s="297">
        <v>1.559020853463662</v>
      </c>
      <c r="DA123" s="122" t="s">
        <v>1801</v>
      </c>
    </row>
    <row r="124" spans="1:105" ht="12" customHeight="1" x14ac:dyDescent="0.25">
      <c r="A124" s="59" t="s">
        <v>70</v>
      </c>
      <c r="B124" s="297">
        <v>25.498443580314699</v>
      </c>
      <c r="C124" s="297">
        <v>25.108213613598501</v>
      </c>
      <c r="D124" s="297">
        <v>26.003025652178099</v>
      </c>
      <c r="E124" s="297">
        <v>22.06136926511336</v>
      </c>
      <c r="F124" s="297">
        <v>21.58245836236658</v>
      </c>
      <c r="G124" s="297">
        <v>21.25749591707411</v>
      </c>
      <c r="H124" s="297">
        <v>22.716903045838979</v>
      </c>
      <c r="I124" s="297">
        <v>20.47749639373658</v>
      </c>
      <c r="J124" s="297">
        <v>15.867026944856329</v>
      </c>
      <c r="K124" s="297">
        <v>12.38864724239909</v>
      </c>
      <c r="L124" s="297">
        <v>10.494891651578319</v>
      </c>
      <c r="M124" s="297">
        <v>11.41474428783847</v>
      </c>
      <c r="N124" s="297">
        <v>7.9791588882669462</v>
      </c>
      <c r="O124" s="297">
        <v>6.0647330363225054</v>
      </c>
      <c r="P124" s="297">
        <v>4.7441776231891817</v>
      </c>
      <c r="Q124" s="297">
        <v>5.8032778070328499</v>
      </c>
      <c r="R124" s="297">
        <v>5.5815286210961261</v>
      </c>
      <c r="S124" s="297">
        <v>4.1228610042993727</v>
      </c>
      <c r="T124" s="297">
        <v>2.363954805362646</v>
      </c>
      <c r="U124" s="297">
        <v>2.0550593096247578</v>
      </c>
      <c r="V124" s="297">
        <v>1.0125244156768629</v>
      </c>
      <c r="W124" s="297">
        <v>1.032964902759129</v>
      </c>
      <c r="DA124" s="122" t="s">
        <v>1802</v>
      </c>
    </row>
    <row r="125" spans="1:105" ht="12" customHeight="1" x14ac:dyDescent="0.25">
      <c r="A125" s="59" t="s">
        <v>162</v>
      </c>
      <c r="B125" s="297">
        <v>59.399218836376278</v>
      </c>
      <c r="C125" s="297">
        <v>63.652985001554761</v>
      </c>
      <c r="D125" s="297">
        <v>69.695191799635651</v>
      </c>
      <c r="E125" s="297">
        <v>65.953268312304473</v>
      </c>
      <c r="F125" s="297">
        <v>60.5106771303318</v>
      </c>
      <c r="G125" s="297">
        <v>56.179603401745609</v>
      </c>
      <c r="H125" s="297">
        <v>57.374112904388731</v>
      </c>
      <c r="I125" s="297">
        <v>49.319023436974668</v>
      </c>
      <c r="J125" s="297">
        <v>44.326745418078772</v>
      </c>
      <c r="K125" s="297">
        <v>32.947045824135202</v>
      </c>
      <c r="L125" s="297">
        <v>38.243399919559337</v>
      </c>
      <c r="M125" s="297">
        <v>40.141409105738568</v>
      </c>
      <c r="N125" s="297">
        <v>37.814561833580584</v>
      </c>
      <c r="O125" s="297">
        <v>42.914725085789087</v>
      </c>
      <c r="P125" s="297">
        <v>44.567194421472777</v>
      </c>
      <c r="Q125" s="297">
        <v>41.287512095278103</v>
      </c>
      <c r="R125" s="297">
        <v>36.694005351441859</v>
      </c>
      <c r="S125" s="297">
        <v>41.952671021104109</v>
      </c>
      <c r="T125" s="297">
        <v>43.595857435871807</v>
      </c>
      <c r="U125" s="297">
        <v>40.585016025746519</v>
      </c>
      <c r="V125" s="297">
        <v>38.153653136470609</v>
      </c>
      <c r="W125" s="297">
        <v>39.023269371706682</v>
      </c>
      <c r="DA125" s="122" t="s">
        <v>1803</v>
      </c>
    </row>
    <row r="126" spans="1:105" ht="12" customHeight="1" x14ac:dyDescent="0.25">
      <c r="A126" s="60" t="s">
        <v>1575</v>
      </c>
      <c r="B126" s="264">
        <v>0</v>
      </c>
      <c r="C126" s="264">
        <v>0</v>
      </c>
      <c r="D126" s="264">
        <v>0</v>
      </c>
      <c r="E126" s="264">
        <v>0</v>
      </c>
      <c r="F126" s="264">
        <v>0</v>
      </c>
      <c r="G126" s="264">
        <v>0</v>
      </c>
      <c r="H126" s="264">
        <v>0</v>
      </c>
      <c r="I126" s="264">
        <v>0</v>
      </c>
      <c r="J126" s="264">
        <v>0</v>
      </c>
      <c r="K126" s="264">
        <v>0</v>
      </c>
      <c r="L126" s="264">
        <v>0</v>
      </c>
      <c r="M126" s="264">
        <v>0</v>
      </c>
      <c r="N126" s="264">
        <v>0</v>
      </c>
      <c r="O126" s="264">
        <v>0</v>
      </c>
      <c r="P126" s="264">
        <v>0</v>
      </c>
      <c r="Q126" s="264">
        <v>0</v>
      </c>
      <c r="R126" s="264">
        <v>0</v>
      </c>
      <c r="S126" s="264">
        <v>0</v>
      </c>
      <c r="T126" s="264">
        <v>0</v>
      </c>
      <c r="U126" s="264">
        <v>0</v>
      </c>
      <c r="V126" s="264">
        <v>0</v>
      </c>
      <c r="W126" s="264">
        <v>0</v>
      </c>
      <c r="DA126" s="72" t="s">
        <v>1804</v>
      </c>
    </row>
    <row r="127" spans="1:105" ht="12" customHeight="1" x14ac:dyDescent="0.25">
      <c r="A127" s="133" t="s">
        <v>1577</v>
      </c>
      <c r="B127" s="263">
        <v>0</v>
      </c>
      <c r="C127" s="263">
        <v>0</v>
      </c>
      <c r="D127" s="263">
        <v>0</v>
      </c>
      <c r="E127" s="263">
        <v>0</v>
      </c>
      <c r="F127" s="263">
        <v>0</v>
      </c>
      <c r="G127" s="263">
        <v>0</v>
      </c>
      <c r="H127" s="263">
        <v>0</v>
      </c>
      <c r="I127" s="263">
        <v>0</v>
      </c>
      <c r="J127" s="263">
        <v>0</v>
      </c>
      <c r="K127" s="263">
        <v>0</v>
      </c>
      <c r="L127" s="263">
        <v>0</v>
      </c>
      <c r="M127" s="263">
        <v>0</v>
      </c>
      <c r="N127" s="263">
        <v>0</v>
      </c>
      <c r="O127" s="263">
        <v>0</v>
      </c>
      <c r="P127" s="263">
        <v>0</v>
      </c>
      <c r="Q127" s="263">
        <v>0</v>
      </c>
      <c r="R127" s="263">
        <v>0</v>
      </c>
      <c r="S127" s="263">
        <v>0</v>
      </c>
      <c r="T127" s="263">
        <v>0</v>
      </c>
      <c r="U127" s="263">
        <v>0</v>
      </c>
      <c r="V127" s="263">
        <v>0</v>
      </c>
      <c r="W127" s="263">
        <v>0</v>
      </c>
      <c r="DA127" s="70" t="s">
        <v>1805</v>
      </c>
    </row>
    <row r="128" spans="1:105" ht="12" customHeight="1" x14ac:dyDescent="0.25">
      <c r="A128" s="100" t="s">
        <v>106</v>
      </c>
      <c r="B128" s="281">
        <v>782.09970999999996</v>
      </c>
      <c r="C128" s="281">
        <v>757.29213500000003</v>
      </c>
      <c r="D128" s="281">
        <v>819.23180000000002</v>
      </c>
      <c r="E128" s="281">
        <v>756.69344416666695</v>
      </c>
      <c r="F128" s="281">
        <v>713.36811443138299</v>
      </c>
      <c r="G128" s="281">
        <v>694.74077351917401</v>
      </c>
      <c r="H128" s="281">
        <v>696.06998410547305</v>
      </c>
      <c r="I128" s="281">
        <v>684.64468370885902</v>
      </c>
      <c r="J128" s="281">
        <v>609.36254863680801</v>
      </c>
      <c r="K128" s="281">
        <v>516.03950120729598</v>
      </c>
      <c r="L128" s="281">
        <v>544.53701100000001</v>
      </c>
      <c r="M128" s="281">
        <v>583.99643900000001</v>
      </c>
      <c r="N128" s="281">
        <v>522.62539100000004</v>
      </c>
      <c r="O128" s="281">
        <v>510.10670255119999</v>
      </c>
      <c r="P128" s="281">
        <v>495.99963700000001</v>
      </c>
      <c r="Q128" s="281">
        <v>498.78322423200001</v>
      </c>
      <c r="R128" s="281">
        <v>494.03145469600003</v>
      </c>
      <c r="S128" s="281">
        <v>535.55871261399602</v>
      </c>
      <c r="T128" s="281">
        <v>561.69123829259797</v>
      </c>
      <c r="U128" s="281">
        <v>539.96734204612699</v>
      </c>
      <c r="V128" s="281">
        <v>468.90763483739602</v>
      </c>
      <c r="W128" s="281">
        <v>514.678936344519</v>
      </c>
      <c r="DA128" s="105" t="s">
        <v>1806</v>
      </c>
    </row>
    <row r="129" spans="1:105" ht="12" customHeight="1" x14ac:dyDescent="0.25">
      <c r="A129" s="201"/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DA129" s="173"/>
    </row>
    <row r="130" spans="1:105" ht="15" customHeight="1" x14ac:dyDescent="0.25">
      <c r="A130" s="32" t="s">
        <v>431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DA130" s="88"/>
    </row>
    <row r="131" spans="1:105" ht="12" customHeight="1" x14ac:dyDescent="0.25">
      <c r="A131" s="201"/>
      <c r="B131" s="201"/>
      <c r="C131" s="201"/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201"/>
      <c r="V131" s="201"/>
      <c r="W131" s="201"/>
      <c r="DA131" s="173"/>
    </row>
    <row r="132" spans="1:105" ht="12" customHeight="1" x14ac:dyDescent="0.25">
      <c r="A132" s="35" t="s">
        <v>49</v>
      </c>
      <c r="B132" s="234">
        <f t="shared" ref="B132:W132" si="9">SUM(B133:B138,B140:B141,B139,B144)</f>
        <v>1</v>
      </c>
      <c r="C132" s="234">
        <f t="shared" si="9"/>
        <v>1</v>
      </c>
      <c r="D132" s="234">
        <f t="shared" si="9"/>
        <v>1</v>
      </c>
      <c r="E132" s="234">
        <f t="shared" si="9"/>
        <v>1</v>
      </c>
      <c r="F132" s="234">
        <f t="shared" si="9"/>
        <v>1</v>
      </c>
      <c r="G132" s="234">
        <f t="shared" si="9"/>
        <v>1</v>
      </c>
      <c r="H132" s="234">
        <f t="shared" si="9"/>
        <v>1</v>
      </c>
      <c r="I132" s="234">
        <f t="shared" si="9"/>
        <v>1</v>
      </c>
      <c r="J132" s="234">
        <f t="shared" si="9"/>
        <v>1</v>
      </c>
      <c r="K132" s="234">
        <f t="shared" si="9"/>
        <v>1</v>
      </c>
      <c r="L132" s="234">
        <f t="shared" si="9"/>
        <v>1</v>
      </c>
      <c r="M132" s="234">
        <f t="shared" si="9"/>
        <v>0.99999999999999989</v>
      </c>
      <c r="N132" s="234">
        <f t="shared" si="9"/>
        <v>1</v>
      </c>
      <c r="O132" s="234">
        <f t="shared" si="9"/>
        <v>1</v>
      </c>
      <c r="P132" s="234">
        <f t="shared" si="9"/>
        <v>1</v>
      </c>
      <c r="Q132" s="234">
        <f t="shared" si="9"/>
        <v>1</v>
      </c>
      <c r="R132" s="234">
        <f t="shared" si="9"/>
        <v>1</v>
      </c>
      <c r="S132" s="234">
        <f t="shared" si="9"/>
        <v>1</v>
      </c>
      <c r="T132" s="234">
        <f t="shared" si="9"/>
        <v>1</v>
      </c>
      <c r="U132" s="234">
        <f t="shared" si="9"/>
        <v>1</v>
      </c>
      <c r="V132" s="234">
        <f t="shared" si="9"/>
        <v>0.99999999999999989</v>
      </c>
      <c r="W132" s="234">
        <f t="shared" si="9"/>
        <v>1</v>
      </c>
      <c r="DA132" s="95"/>
    </row>
    <row r="133" spans="1:105" ht="12" customHeight="1" x14ac:dyDescent="0.25">
      <c r="A133" s="55" t="s">
        <v>92</v>
      </c>
      <c r="B133" s="268">
        <f t="shared" ref="B133:W133" si="10">IF(B$6=0,0,B$6/B$5)</f>
        <v>0</v>
      </c>
      <c r="C133" s="268">
        <f t="shared" si="10"/>
        <v>0</v>
      </c>
      <c r="D133" s="268">
        <f t="shared" si="10"/>
        <v>0</v>
      </c>
      <c r="E133" s="268">
        <f t="shared" si="10"/>
        <v>0</v>
      </c>
      <c r="F133" s="268">
        <f t="shared" si="10"/>
        <v>0</v>
      </c>
      <c r="G133" s="268">
        <f t="shared" si="10"/>
        <v>0</v>
      </c>
      <c r="H133" s="268">
        <f t="shared" si="10"/>
        <v>0</v>
      </c>
      <c r="I133" s="268">
        <f t="shared" si="10"/>
        <v>0</v>
      </c>
      <c r="J133" s="268">
        <f t="shared" si="10"/>
        <v>0</v>
      </c>
      <c r="K133" s="268">
        <f t="shared" si="10"/>
        <v>0</v>
      </c>
      <c r="L133" s="268">
        <f t="shared" si="10"/>
        <v>0</v>
      </c>
      <c r="M133" s="268">
        <f t="shared" si="10"/>
        <v>0</v>
      </c>
      <c r="N133" s="268">
        <f t="shared" si="10"/>
        <v>0</v>
      </c>
      <c r="O133" s="268">
        <f t="shared" si="10"/>
        <v>0</v>
      </c>
      <c r="P133" s="268">
        <f t="shared" si="10"/>
        <v>0</v>
      </c>
      <c r="Q133" s="268">
        <f t="shared" si="10"/>
        <v>0</v>
      </c>
      <c r="R133" s="268">
        <f t="shared" si="10"/>
        <v>0</v>
      </c>
      <c r="S133" s="268">
        <f t="shared" si="10"/>
        <v>0</v>
      </c>
      <c r="T133" s="268">
        <f t="shared" si="10"/>
        <v>0</v>
      </c>
      <c r="U133" s="268">
        <f t="shared" si="10"/>
        <v>0</v>
      </c>
      <c r="V133" s="268">
        <f t="shared" si="10"/>
        <v>0</v>
      </c>
      <c r="W133" s="268">
        <f t="shared" si="10"/>
        <v>0</v>
      </c>
      <c r="DA133" s="76"/>
    </row>
    <row r="134" spans="1:105" ht="12" customHeight="1" x14ac:dyDescent="0.25">
      <c r="A134" s="202" t="s">
        <v>93</v>
      </c>
      <c r="B134" s="269">
        <f t="shared" ref="B134:W134" si="11">IF(B$7=0,0,B$7/B$5)</f>
        <v>0</v>
      </c>
      <c r="C134" s="269">
        <f t="shared" si="11"/>
        <v>0</v>
      </c>
      <c r="D134" s="269">
        <f t="shared" si="11"/>
        <v>0</v>
      </c>
      <c r="E134" s="269">
        <f t="shared" si="11"/>
        <v>0</v>
      </c>
      <c r="F134" s="269">
        <f t="shared" si="11"/>
        <v>0</v>
      </c>
      <c r="G134" s="269">
        <f t="shared" si="11"/>
        <v>0</v>
      </c>
      <c r="H134" s="269">
        <f t="shared" si="11"/>
        <v>0</v>
      </c>
      <c r="I134" s="269">
        <f t="shared" si="11"/>
        <v>0</v>
      </c>
      <c r="J134" s="269">
        <f t="shared" si="11"/>
        <v>0</v>
      </c>
      <c r="K134" s="269">
        <f t="shared" si="11"/>
        <v>0</v>
      </c>
      <c r="L134" s="269">
        <f t="shared" si="11"/>
        <v>0</v>
      </c>
      <c r="M134" s="269">
        <f t="shared" si="11"/>
        <v>0</v>
      </c>
      <c r="N134" s="269">
        <f t="shared" si="11"/>
        <v>0</v>
      </c>
      <c r="O134" s="269">
        <f t="shared" si="11"/>
        <v>0</v>
      </c>
      <c r="P134" s="269">
        <f t="shared" si="11"/>
        <v>0</v>
      </c>
      <c r="Q134" s="269">
        <f t="shared" si="11"/>
        <v>0</v>
      </c>
      <c r="R134" s="269">
        <f t="shared" si="11"/>
        <v>0</v>
      </c>
      <c r="S134" s="269">
        <f t="shared" si="11"/>
        <v>0</v>
      </c>
      <c r="T134" s="269">
        <f t="shared" si="11"/>
        <v>0</v>
      </c>
      <c r="U134" s="269">
        <f t="shared" si="11"/>
        <v>0</v>
      </c>
      <c r="V134" s="269">
        <f t="shared" si="11"/>
        <v>0</v>
      </c>
      <c r="W134" s="269">
        <f t="shared" si="11"/>
        <v>0</v>
      </c>
      <c r="DA134" s="77"/>
    </row>
    <row r="135" spans="1:105" ht="12" customHeight="1" x14ac:dyDescent="0.25">
      <c r="A135" s="202" t="s">
        <v>94</v>
      </c>
      <c r="B135" s="269">
        <f t="shared" ref="B135:W135" si="12">IF(B$8=0,0,B$8/B$5)</f>
        <v>0</v>
      </c>
      <c r="C135" s="269">
        <f t="shared" si="12"/>
        <v>0</v>
      </c>
      <c r="D135" s="269">
        <f t="shared" si="12"/>
        <v>0</v>
      </c>
      <c r="E135" s="269">
        <f t="shared" si="12"/>
        <v>0</v>
      </c>
      <c r="F135" s="269">
        <f t="shared" si="12"/>
        <v>0</v>
      </c>
      <c r="G135" s="269">
        <f t="shared" si="12"/>
        <v>0</v>
      </c>
      <c r="H135" s="269">
        <f t="shared" si="12"/>
        <v>0</v>
      </c>
      <c r="I135" s="269">
        <f t="shared" si="12"/>
        <v>0</v>
      </c>
      <c r="J135" s="269">
        <f t="shared" si="12"/>
        <v>0</v>
      </c>
      <c r="K135" s="269">
        <f t="shared" si="12"/>
        <v>0</v>
      </c>
      <c r="L135" s="269">
        <f t="shared" si="12"/>
        <v>0</v>
      </c>
      <c r="M135" s="269">
        <f t="shared" si="12"/>
        <v>0</v>
      </c>
      <c r="N135" s="269">
        <f t="shared" si="12"/>
        <v>0</v>
      </c>
      <c r="O135" s="269">
        <f t="shared" si="12"/>
        <v>0</v>
      </c>
      <c r="P135" s="269">
        <f t="shared" si="12"/>
        <v>0</v>
      </c>
      <c r="Q135" s="269">
        <f t="shared" si="12"/>
        <v>0</v>
      </c>
      <c r="R135" s="269">
        <f t="shared" si="12"/>
        <v>0</v>
      </c>
      <c r="S135" s="269">
        <f t="shared" si="12"/>
        <v>0</v>
      </c>
      <c r="T135" s="269">
        <f t="shared" si="12"/>
        <v>0</v>
      </c>
      <c r="U135" s="269">
        <f t="shared" si="12"/>
        <v>0</v>
      </c>
      <c r="V135" s="269">
        <f t="shared" si="12"/>
        <v>0</v>
      </c>
      <c r="W135" s="269">
        <f t="shared" si="12"/>
        <v>0</v>
      </c>
      <c r="DA135" s="77"/>
    </row>
    <row r="136" spans="1:105" ht="12" customHeight="1" x14ac:dyDescent="0.25">
      <c r="A136" s="202" t="s">
        <v>95</v>
      </c>
      <c r="B136" s="269">
        <f t="shared" ref="B136:W136" si="13">IF(B$9=0,0,B$9/B$5)</f>
        <v>0</v>
      </c>
      <c r="C136" s="269">
        <f t="shared" si="13"/>
        <v>0</v>
      </c>
      <c r="D136" s="269">
        <f t="shared" si="13"/>
        <v>0</v>
      </c>
      <c r="E136" s="269">
        <f t="shared" si="13"/>
        <v>0</v>
      </c>
      <c r="F136" s="269">
        <f t="shared" si="13"/>
        <v>0</v>
      </c>
      <c r="G136" s="269">
        <f t="shared" si="13"/>
        <v>0</v>
      </c>
      <c r="H136" s="269">
        <f t="shared" si="13"/>
        <v>0</v>
      </c>
      <c r="I136" s="269">
        <f t="shared" si="13"/>
        <v>0</v>
      </c>
      <c r="J136" s="269">
        <f t="shared" si="13"/>
        <v>0</v>
      </c>
      <c r="K136" s="269">
        <f t="shared" si="13"/>
        <v>0</v>
      </c>
      <c r="L136" s="269">
        <f t="shared" si="13"/>
        <v>0</v>
      </c>
      <c r="M136" s="269">
        <f t="shared" si="13"/>
        <v>0</v>
      </c>
      <c r="N136" s="269">
        <f t="shared" si="13"/>
        <v>0</v>
      </c>
      <c r="O136" s="269">
        <f t="shared" si="13"/>
        <v>0</v>
      </c>
      <c r="P136" s="269">
        <f t="shared" si="13"/>
        <v>0</v>
      </c>
      <c r="Q136" s="269">
        <f t="shared" si="13"/>
        <v>0</v>
      </c>
      <c r="R136" s="269">
        <f t="shared" si="13"/>
        <v>0</v>
      </c>
      <c r="S136" s="269">
        <f t="shared" si="13"/>
        <v>0</v>
      </c>
      <c r="T136" s="269">
        <f t="shared" si="13"/>
        <v>0</v>
      </c>
      <c r="U136" s="269">
        <f t="shared" si="13"/>
        <v>0</v>
      </c>
      <c r="V136" s="269">
        <f t="shared" si="13"/>
        <v>0</v>
      </c>
      <c r="W136" s="269">
        <f t="shared" si="13"/>
        <v>0</v>
      </c>
      <c r="DA136" s="77"/>
    </row>
    <row r="137" spans="1:105" ht="12" customHeight="1" x14ac:dyDescent="0.25">
      <c r="A137" s="56" t="s">
        <v>96</v>
      </c>
      <c r="B137" s="270">
        <f t="shared" ref="B137:W137" si="14">IF(B$10=0,0,B$10/B$5)</f>
        <v>5.6728342381957852E-4</v>
      </c>
      <c r="C137" s="270">
        <f t="shared" si="14"/>
        <v>6.2263187971730682E-4</v>
      </c>
      <c r="D137" s="270">
        <f t="shared" si="14"/>
        <v>6.1764348893436855E-4</v>
      </c>
      <c r="E137" s="270">
        <f t="shared" si="14"/>
        <v>6.0913573018884051E-4</v>
      </c>
      <c r="F137" s="270">
        <f t="shared" si="14"/>
        <v>5.4699957127227585E-4</v>
      </c>
      <c r="G137" s="270">
        <f t="shared" si="14"/>
        <v>5.5823819374250768E-4</v>
      </c>
      <c r="H137" s="270">
        <f t="shared" si="14"/>
        <v>5.602725443743028E-4</v>
      </c>
      <c r="I137" s="270">
        <f t="shared" si="14"/>
        <v>5.0154091268731328E-4</v>
      </c>
      <c r="J137" s="270">
        <f t="shared" si="14"/>
        <v>4.6971654401994369E-4</v>
      </c>
      <c r="K137" s="270">
        <f t="shared" si="14"/>
        <v>4.6274161598157658E-4</v>
      </c>
      <c r="L137" s="270">
        <f t="shared" si="14"/>
        <v>4.3638464897333053E-4</v>
      </c>
      <c r="M137" s="270">
        <f t="shared" si="14"/>
        <v>4.9864567093776805E-4</v>
      </c>
      <c r="N137" s="270">
        <f t="shared" si="14"/>
        <v>5.1468492969526474E-4</v>
      </c>
      <c r="O137" s="270">
        <f t="shared" si="14"/>
        <v>5.4504608993296861E-4</v>
      </c>
      <c r="P137" s="270">
        <f t="shared" si="14"/>
        <v>5.3551515892651905E-4</v>
      </c>
      <c r="Q137" s="270">
        <f t="shared" si="14"/>
        <v>5.4135281143372429E-4</v>
      </c>
      <c r="R137" s="270">
        <f t="shared" si="14"/>
        <v>5.0945010502995028E-4</v>
      </c>
      <c r="S137" s="270">
        <f t="shared" si="14"/>
        <v>5.416962015818192E-4</v>
      </c>
      <c r="T137" s="270">
        <f t="shared" si="14"/>
        <v>5.932139538165741E-4</v>
      </c>
      <c r="U137" s="270">
        <f t="shared" si="14"/>
        <v>6.0061590444581141E-4</v>
      </c>
      <c r="V137" s="270">
        <f t="shared" si="14"/>
        <v>6.6341406809653056E-4</v>
      </c>
      <c r="W137" s="270">
        <f t="shared" si="14"/>
        <v>6.361632793602472E-4</v>
      </c>
      <c r="DA137" s="78"/>
    </row>
    <row r="138" spans="1:105" ht="12" customHeight="1" x14ac:dyDescent="0.25">
      <c r="A138" s="203" t="s">
        <v>1452</v>
      </c>
      <c r="B138" s="271">
        <f t="shared" ref="B138:W138" si="15">IF(B$16=0,0,B$16/B$5)</f>
        <v>0</v>
      </c>
      <c r="C138" s="271">
        <f t="shared" si="15"/>
        <v>0</v>
      </c>
      <c r="D138" s="271">
        <f t="shared" si="15"/>
        <v>0</v>
      </c>
      <c r="E138" s="271">
        <f t="shared" si="15"/>
        <v>0</v>
      </c>
      <c r="F138" s="271">
        <f t="shared" si="15"/>
        <v>0</v>
      </c>
      <c r="G138" s="271">
        <f t="shared" si="15"/>
        <v>0</v>
      </c>
      <c r="H138" s="271">
        <f t="shared" si="15"/>
        <v>0</v>
      </c>
      <c r="I138" s="271">
        <f t="shared" si="15"/>
        <v>0</v>
      </c>
      <c r="J138" s="271">
        <f t="shared" si="15"/>
        <v>0</v>
      </c>
      <c r="K138" s="271">
        <f t="shared" si="15"/>
        <v>0</v>
      </c>
      <c r="L138" s="271">
        <f t="shared" si="15"/>
        <v>0</v>
      </c>
      <c r="M138" s="271">
        <f t="shared" si="15"/>
        <v>0</v>
      </c>
      <c r="N138" s="271">
        <f t="shared" si="15"/>
        <v>0</v>
      </c>
      <c r="O138" s="271">
        <f t="shared" si="15"/>
        <v>0</v>
      </c>
      <c r="P138" s="271">
        <f t="shared" si="15"/>
        <v>0</v>
      </c>
      <c r="Q138" s="271">
        <f t="shared" si="15"/>
        <v>0</v>
      </c>
      <c r="R138" s="271">
        <f t="shared" si="15"/>
        <v>0</v>
      </c>
      <c r="S138" s="271">
        <f t="shared" si="15"/>
        <v>0</v>
      </c>
      <c r="T138" s="271">
        <f t="shared" si="15"/>
        <v>0</v>
      </c>
      <c r="U138" s="271">
        <f t="shared" si="15"/>
        <v>0</v>
      </c>
      <c r="V138" s="271">
        <f t="shared" si="15"/>
        <v>0</v>
      </c>
      <c r="W138" s="271">
        <f t="shared" si="15"/>
        <v>0</v>
      </c>
      <c r="DA138" s="79"/>
    </row>
    <row r="139" spans="1:105" ht="12" customHeight="1" x14ac:dyDescent="0.25">
      <c r="A139" s="203" t="s">
        <v>1454</v>
      </c>
      <c r="B139" s="271">
        <f t="shared" ref="B139:W139" si="16">IF(B$17=0,0,B$17/B$5)</f>
        <v>9.5815454544667875E-2</v>
      </c>
      <c r="C139" s="271">
        <f t="shared" si="16"/>
        <v>0.10207124334667358</v>
      </c>
      <c r="D139" s="271">
        <f t="shared" si="16"/>
        <v>9.9930591661474194E-2</v>
      </c>
      <c r="E139" s="271">
        <f t="shared" si="16"/>
        <v>0.10062778916095691</v>
      </c>
      <c r="F139" s="271">
        <f t="shared" si="16"/>
        <v>9.8944789625422552E-2</v>
      </c>
      <c r="G139" s="271">
        <f t="shared" si="16"/>
        <v>9.5630204257755189E-2</v>
      </c>
      <c r="H139" s="271">
        <f t="shared" si="16"/>
        <v>9.7935811151873761E-2</v>
      </c>
      <c r="I139" s="271">
        <f t="shared" si="16"/>
        <v>9.1994937198457721E-2</v>
      </c>
      <c r="J139" s="271">
        <f t="shared" si="16"/>
        <v>9.0842087862001514E-2</v>
      </c>
      <c r="K139" s="271">
        <f t="shared" si="16"/>
        <v>9.252038679984749E-2</v>
      </c>
      <c r="L139" s="271">
        <f t="shared" si="16"/>
        <v>8.8933759912538143E-2</v>
      </c>
      <c r="M139" s="271">
        <f t="shared" si="16"/>
        <v>0.11061687527742867</v>
      </c>
      <c r="N139" s="271">
        <f t="shared" si="16"/>
        <v>0.11237825432272343</v>
      </c>
      <c r="O139" s="271">
        <f t="shared" si="16"/>
        <v>0.11325167086680404</v>
      </c>
      <c r="P139" s="271">
        <f t="shared" si="16"/>
        <v>0.11252565940706058</v>
      </c>
      <c r="Q139" s="271">
        <f t="shared" si="16"/>
        <v>0.11820183272322916</v>
      </c>
      <c r="R139" s="271">
        <f t="shared" si="16"/>
        <v>0.11170473946773767</v>
      </c>
      <c r="S139" s="271">
        <f t="shared" si="16"/>
        <v>0.11659373548197066</v>
      </c>
      <c r="T139" s="271">
        <f t="shared" si="16"/>
        <v>0.11728584296370037</v>
      </c>
      <c r="U139" s="271">
        <f t="shared" si="16"/>
        <v>0.1199513224841635</v>
      </c>
      <c r="V139" s="271">
        <f t="shared" si="16"/>
        <v>0.12065405549295166</v>
      </c>
      <c r="W139" s="271">
        <f t="shared" si="16"/>
        <v>0.11836998311414483</v>
      </c>
      <c r="DA139" s="79"/>
    </row>
    <row r="140" spans="1:105" ht="12" customHeight="1" x14ac:dyDescent="0.25">
      <c r="A140" s="203" t="s">
        <v>1463</v>
      </c>
      <c r="B140" s="271">
        <f t="shared" ref="B140:W140" si="17">IF(B$25=0,0,B$25/B$5)</f>
        <v>0.14552217412818708</v>
      </c>
      <c r="C140" s="271">
        <f t="shared" si="17"/>
        <v>0.15502331349741316</v>
      </c>
      <c r="D140" s="271">
        <f t="shared" si="17"/>
        <v>0.15177214395736613</v>
      </c>
      <c r="E140" s="271">
        <f t="shared" si="17"/>
        <v>0.1528310305055082</v>
      </c>
      <c r="F140" s="271">
        <f t="shared" si="17"/>
        <v>0.15027493188204954</v>
      </c>
      <c r="G140" s="271">
        <f t="shared" si="17"/>
        <v>0.14524082051318291</v>
      </c>
      <c r="H140" s="271">
        <f t="shared" si="17"/>
        <v>0.14874251999904886</v>
      </c>
      <c r="I140" s="271">
        <f t="shared" si="17"/>
        <v>0.13971966561683025</v>
      </c>
      <c r="J140" s="271">
        <f t="shared" si="17"/>
        <v>0.13796874617820112</v>
      </c>
      <c r="K140" s="271">
        <f t="shared" si="17"/>
        <v>0.14051770564860178</v>
      </c>
      <c r="L140" s="271">
        <f t="shared" si="17"/>
        <v>0.1350704242584734</v>
      </c>
      <c r="M140" s="271">
        <f t="shared" si="17"/>
        <v>0.16800221073035385</v>
      </c>
      <c r="N140" s="271">
        <f t="shared" si="17"/>
        <v>0.17067735024050062</v>
      </c>
      <c r="O140" s="271">
        <f t="shared" si="17"/>
        <v>0.17200387397321318</v>
      </c>
      <c r="P140" s="271">
        <f t="shared" si="17"/>
        <v>0.17090122548538914</v>
      </c>
      <c r="Q140" s="271">
        <f t="shared" si="17"/>
        <v>0.17952205899938348</v>
      </c>
      <c r="R140" s="271">
        <f t="shared" si="17"/>
        <v>0.16965443231488081</v>
      </c>
      <c r="S140" s="271">
        <f t="shared" si="17"/>
        <v>0.17707972015259135</v>
      </c>
      <c r="T140" s="271">
        <f t="shared" si="17"/>
        <v>0.17813087610598435</v>
      </c>
      <c r="U140" s="271">
        <f t="shared" si="17"/>
        <v>0.18217914135458393</v>
      </c>
      <c r="V140" s="271">
        <f t="shared" si="17"/>
        <v>0.18324643509917304</v>
      </c>
      <c r="W140" s="271">
        <f t="shared" si="17"/>
        <v>0.1797774417096448</v>
      </c>
      <c r="DA140" s="79"/>
    </row>
    <row r="141" spans="1:105" ht="12" customHeight="1" x14ac:dyDescent="0.25">
      <c r="A141" s="203" t="s">
        <v>1472</v>
      </c>
      <c r="B141" s="271">
        <f t="shared" ref="B141:W141" si="18">IF(B$33=0,0,B$33/B$5)</f>
        <v>6.7013446495047275E-3</v>
      </c>
      <c r="C141" s="271">
        <f t="shared" si="18"/>
        <v>7.1388752860390304E-3</v>
      </c>
      <c r="D141" s="271">
        <f t="shared" si="18"/>
        <v>6.9891578444714348E-3</v>
      </c>
      <c r="E141" s="271">
        <f t="shared" si="18"/>
        <v>7.037919923146633E-3</v>
      </c>
      <c r="F141" s="271">
        <f t="shared" si="18"/>
        <v>6.9202107290905262E-3</v>
      </c>
      <c r="G141" s="271">
        <f t="shared" si="18"/>
        <v>6.6883882217037951E-3</v>
      </c>
      <c r="H141" s="271">
        <f t="shared" si="18"/>
        <v>6.8496426508268113E-3</v>
      </c>
      <c r="I141" s="271">
        <f t="shared" si="18"/>
        <v>6.4341371974497999E-3</v>
      </c>
      <c r="J141" s="271">
        <f t="shared" si="18"/>
        <v>6.35350677337824E-3</v>
      </c>
      <c r="K141" s="271">
        <f t="shared" si="18"/>
        <v>6.4708872070551524E-3</v>
      </c>
      <c r="L141" s="271">
        <f t="shared" si="18"/>
        <v>6.2200380823992226E-3</v>
      </c>
      <c r="M141" s="271">
        <f t="shared" si="18"/>
        <v>7.1570590310060349E-3</v>
      </c>
      <c r="N141" s="271">
        <f t="shared" si="18"/>
        <v>7.8308678415381933E-3</v>
      </c>
      <c r="O141" s="271">
        <f t="shared" si="18"/>
        <v>7.7767118746568829E-3</v>
      </c>
      <c r="P141" s="271">
        <f t="shared" si="18"/>
        <v>7.4242521108812106E-3</v>
      </c>
      <c r="Q141" s="271">
        <f t="shared" si="18"/>
        <v>7.5397827190989992E-3</v>
      </c>
      <c r="R141" s="271">
        <f t="shared" si="18"/>
        <v>7.064640664322417E-3</v>
      </c>
      <c r="S141" s="271">
        <f t="shared" si="18"/>
        <v>7.3460291844552996E-3</v>
      </c>
      <c r="T141" s="271">
        <f t="shared" si="18"/>
        <v>7.2155479801436452E-3</v>
      </c>
      <c r="U141" s="271">
        <f t="shared" si="18"/>
        <v>7.8369457146780681E-3</v>
      </c>
      <c r="V141" s="271">
        <f t="shared" si="18"/>
        <v>7.6276904531462691E-3</v>
      </c>
      <c r="W141" s="271">
        <f t="shared" si="18"/>
        <v>7.5185689005904006E-3</v>
      </c>
      <c r="DA141" s="79"/>
    </row>
    <row r="142" spans="1:105" ht="12" customHeight="1" x14ac:dyDescent="0.25">
      <c r="A142" s="62" t="s">
        <v>1579</v>
      </c>
      <c r="B142" s="320">
        <f t="shared" ref="B142:W142" si="19">IF(B$34=0,0,B$34/B$5)</f>
        <v>0</v>
      </c>
      <c r="C142" s="320">
        <f t="shared" si="19"/>
        <v>0</v>
      </c>
      <c r="D142" s="320">
        <f t="shared" si="19"/>
        <v>0</v>
      </c>
      <c r="E142" s="320">
        <f t="shared" si="19"/>
        <v>0</v>
      </c>
      <c r="F142" s="320">
        <f t="shared" si="19"/>
        <v>0</v>
      </c>
      <c r="G142" s="320">
        <f t="shared" si="19"/>
        <v>0</v>
      </c>
      <c r="H142" s="320">
        <f t="shared" si="19"/>
        <v>0</v>
      </c>
      <c r="I142" s="320">
        <f t="shared" si="19"/>
        <v>0</v>
      </c>
      <c r="J142" s="320">
        <f t="shared" si="19"/>
        <v>0</v>
      </c>
      <c r="K142" s="320">
        <f t="shared" si="19"/>
        <v>0</v>
      </c>
      <c r="L142" s="320">
        <f t="shared" si="19"/>
        <v>0</v>
      </c>
      <c r="M142" s="320">
        <f t="shared" si="19"/>
        <v>0</v>
      </c>
      <c r="N142" s="320">
        <f t="shared" si="19"/>
        <v>0</v>
      </c>
      <c r="O142" s="320">
        <f t="shared" si="19"/>
        <v>0</v>
      </c>
      <c r="P142" s="320">
        <f t="shared" si="19"/>
        <v>0</v>
      </c>
      <c r="Q142" s="320">
        <f t="shared" si="19"/>
        <v>0</v>
      </c>
      <c r="R142" s="320">
        <f t="shared" si="19"/>
        <v>0</v>
      </c>
      <c r="S142" s="320">
        <f t="shared" si="19"/>
        <v>0</v>
      </c>
      <c r="T142" s="320">
        <f t="shared" si="19"/>
        <v>0</v>
      </c>
      <c r="U142" s="320">
        <f t="shared" si="19"/>
        <v>0</v>
      </c>
      <c r="V142" s="320">
        <f t="shared" si="19"/>
        <v>0</v>
      </c>
      <c r="W142" s="320">
        <f t="shared" si="19"/>
        <v>0</v>
      </c>
      <c r="DA142" s="141"/>
    </row>
    <row r="143" spans="1:105" ht="12" customHeight="1" x14ac:dyDescent="0.25">
      <c r="A143" s="62" t="s">
        <v>1580</v>
      </c>
      <c r="B143" s="329">
        <f t="shared" ref="B143:W143" si="20">IF(B$35=0,0,B$35/B$5)</f>
        <v>6.7013446495047275E-3</v>
      </c>
      <c r="C143" s="329">
        <f t="shared" si="20"/>
        <v>7.1388752860390304E-3</v>
      </c>
      <c r="D143" s="329">
        <f t="shared" si="20"/>
        <v>6.9891578444714348E-3</v>
      </c>
      <c r="E143" s="329">
        <f t="shared" si="20"/>
        <v>7.037919923146633E-3</v>
      </c>
      <c r="F143" s="329">
        <f t="shared" si="20"/>
        <v>6.9202107290905262E-3</v>
      </c>
      <c r="G143" s="329">
        <f t="shared" si="20"/>
        <v>6.6883882217037951E-3</v>
      </c>
      <c r="H143" s="329">
        <f t="shared" si="20"/>
        <v>6.8496426508268113E-3</v>
      </c>
      <c r="I143" s="329">
        <f t="shared" si="20"/>
        <v>6.4341371974497999E-3</v>
      </c>
      <c r="J143" s="329">
        <f t="shared" si="20"/>
        <v>6.35350677337824E-3</v>
      </c>
      <c r="K143" s="329">
        <f t="shared" si="20"/>
        <v>6.4708872070551524E-3</v>
      </c>
      <c r="L143" s="329">
        <f t="shared" si="20"/>
        <v>6.2200380823992226E-3</v>
      </c>
      <c r="M143" s="329">
        <f t="shared" si="20"/>
        <v>7.1570590310060349E-3</v>
      </c>
      <c r="N143" s="329">
        <f t="shared" si="20"/>
        <v>7.8308678415381933E-3</v>
      </c>
      <c r="O143" s="329">
        <f t="shared" si="20"/>
        <v>7.7767118746568829E-3</v>
      </c>
      <c r="P143" s="329">
        <f t="shared" si="20"/>
        <v>7.4242521108812106E-3</v>
      </c>
      <c r="Q143" s="329">
        <f t="shared" si="20"/>
        <v>7.5397827190989992E-3</v>
      </c>
      <c r="R143" s="329">
        <f t="shared" si="20"/>
        <v>7.064640664322417E-3</v>
      </c>
      <c r="S143" s="329">
        <f t="shared" si="20"/>
        <v>7.3460291844552996E-3</v>
      </c>
      <c r="T143" s="329">
        <f t="shared" si="20"/>
        <v>7.2155479801436452E-3</v>
      </c>
      <c r="U143" s="329">
        <f t="shared" si="20"/>
        <v>7.8369457146780681E-3</v>
      </c>
      <c r="V143" s="329">
        <f t="shared" si="20"/>
        <v>7.6276904531462691E-3</v>
      </c>
      <c r="W143" s="329">
        <f t="shared" si="20"/>
        <v>7.5185689005904006E-3</v>
      </c>
      <c r="DA143" s="151"/>
    </row>
    <row r="144" spans="1:105" ht="12" customHeight="1" x14ac:dyDescent="0.25">
      <c r="A144" s="100" t="s">
        <v>106</v>
      </c>
      <c r="B144" s="312">
        <f t="shared" ref="B144:W144" si="21">IF(B$5=0,0,B$46/B$5)</f>
        <v>0.75139374325382069</v>
      </c>
      <c r="C144" s="312">
        <f t="shared" si="21"/>
        <v>0.73514393599015693</v>
      </c>
      <c r="D144" s="312">
        <f t="shared" si="21"/>
        <v>0.74069046304775388</v>
      </c>
      <c r="E144" s="312">
        <f t="shared" si="21"/>
        <v>0.73889412468019944</v>
      </c>
      <c r="F144" s="312">
        <f t="shared" si="21"/>
        <v>0.74331306819216514</v>
      </c>
      <c r="G144" s="312">
        <f t="shared" si="21"/>
        <v>0.7518823488136156</v>
      </c>
      <c r="H144" s="312">
        <f t="shared" si="21"/>
        <v>0.7459117536538763</v>
      </c>
      <c r="I144" s="312">
        <f t="shared" si="21"/>
        <v>0.76134971907457494</v>
      </c>
      <c r="J144" s="312">
        <f t="shared" si="21"/>
        <v>0.76436594264239921</v>
      </c>
      <c r="K144" s="312">
        <f t="shared" si="21"/>
        <v>0.76002827872851397</v>
      </c>
      <c r="L144" s="312">
        <f t="shared" si="21"/>
        <v>0.7693393930976159</v>
      </c>
      <c r="M144" s="312">
        <f t="shared" si="21"/>
        <v>0.71372520929027361</v>
      </c>
      <c r="N144" s="312">
        <f t="shared" si="21"/>
        <v>0.70859884266554263</v>
      </c>
      <c r="O144" s="312">
        <f t="shared" si="21"/>
        <v>0.70642269719539297</v>
      </c>
      <c r="P144" s="312">
        <f t="shared" si="21"/>
        <v>0.70861334783774266</v>
      </c>
      <c r="Q144" s="312">
        <f t="shared" si="21"/>
        <v>0.6941949727468546</v>
      </c>
      <c r="R144" s="312">
        <f t="shared" si="21"/>
        <v>0.71106673744802917</v>
      </c>
      <c r="S144" s="312">
        <f t="shared" si="21"/>
        <v>0.69843881897940086</v>
      </c>
      <c r="T144" s="312">
        <f t="shared" si="21"/>
        <v>0.69677451899635501</v>
      </c>
      <c r="U144" s="312">
        <f t="shared" si="21"/>
        <v>0.68943197454212868</v>
      </c>
      <c r="V144" s="312">
        <f t="shared" si="21"/>
        <v>0.68780840488663242</v>
      </c>
      <c r="W144" s="312">
        <f t="shared" si="21"/>
        <v>0.69369784299625981</v>
      </c>
      <c r="DA144" s="127"/>
    </row>
    <row r="145" spans="1:105" ht="12" customHeight="1" x14ac:dyDescent="0.25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01"/>
      <c r="P145" s="201"/>
      <c r="Q145" s="201"/>
      <c r="R145" s="201"/>
      <c r="S145" s="201"/>
      <c r="T145" s="201"/>
      <c r="U145" s="201"/>
      <c r="V145" s="201"/>
      <c r="W145" s="201"/>
      <c r="DA145" s="173"/>
    </row>
    <row r="146" spans="1:105" ht="12" customHeight="1" x14ac:dyDescent="0.25">
      <c r="A146" s="35" t="s">
        <v>50</v>
      </c>
      <c r="B146" s="234">
        <f t="shared" ref="B146:W146" si="22">SUM(B147:B152,B154:B156,B158:B159,B161:B162,B163)</f>
        <v>1</v>
      </c>
      <c r="C146" s="234">
        <f t="shared" si="22"/>
        <v>0.99999999999999978</v>
      </c>
      <c r="D146" s="234">
        <f t="shared" si="22"/>
        <v>0.99999999999999978</v>
      </c>
      <c r="E146" s="234">
        <f t="shared" si="22"/>
        <v>1</v>
      </c>
      <c r="F146" s="234">
        <f t="shared" si="22"/>
        <v>1</v>
      </c>
      <c r="G146" s="234">
        <f t="shared" si="22"/>
        <v>0.99999999999999978</v>
      </c>
      <c r="H146" s="234">
        <f t="shared" si="22"/>
        <v>1</v>
      </c>
      <c r="I146" s="234">
        <f t="shared" si="22"/>
        <v>1</v>
      </c>
      <c r="J146" s="234">
        <f t="shared" si="22"/>
        <v>1.0000000000000002</v>
      </c>
      <c r="K146" s="234">
        <f t="shared" si="22"/>
        <v>1</v>
      </c>
      <c r="L146" s="234">
        <f t="shared" si="22"/>
        <v>0.99999999999999989</v>
      </c>
      <c r="M146" s="234">
        <f t="shared" si="22"/>
        <v>1</v>
      </c>
      <c r="N146" s="234">
        <f t="shared" si="22"/>
        <v>0.99999999999999978</v>
      </c>
      <c r="O146" s="234">
        <f t="shared" si="22"/>
        <v>1</v>
      </c>
      <c r="P146" s="234">
        <f t="shared" si="22"/>
        <v>1</v>
      </c>
      <c r="Q146" s="234">
        <f t="shared" si="22"/>
        <v>1</v>
      </c>
      <c r="R146" s="234">
        <f t="shared" si="22"/>
        <v>1</v>
      </c>
      <c r="S146" s="234">
        <f t="shared" si="22"/>
        <v>1</v>
      </c>
      <c r="T146" s="234">
        <f t="shared" si="22"/>
        <v>1</v>
      </c>
      <c r="U146" s="234">
        <f t="shared" si="22"/>
        <v>0.99999999999999989</v>
      </c>
      <c r="V146" s="234">
        <f t="shared" si="22"/>
        <v>1</v>
      </c>
      <c r="W146" s="234">
        <f t="shared" si="22"/>
        <v>0.99999999999999978</v>
      </c>
      <c r="DA146" s="95"/>
    </row>
    <row r="147" spans="1:105" ht="12" customHeight="1" x14ac:dyDescent="0.25">
      <c r="A147" s="55" t="s">
        <v>92</v>
      </c>
      <c r="B147" s="268">
        <f t="shared" ref="B147:W147" si="23">IF(B$49=0,0,B$49/B$48)</f>
        <v>0</v>
      </c>
      <c r="C147" s="268">
        <f t="shared" si="23"/>
        <v>0</v>
      </c>
      <c r="D147" s="268">
        <f t="shared" si="23"/>
        <v>0</v>
      </c>
      <c r="E147" s="268">
        <f t="shared" si="23"/>
        <v>0</v>
      </c>
      <c r="F147" s="268">
        <f t="shared" si="23"/>
        <v>0</v>
      </c>
      <c r="G147" s="268">
        <f t="shared" si="23"/>
        <v>0</v>
      </c>
      <c r="H147" s="268">
        <f t="shared" si="23"/>
        <v>0</v>
      </c>
      <c r="I147" s="268">
        <f t="shared" si="23"/>
        <v>0</v>
      </c>
      <c r="J147" s="268">
        <f t="shared" si="23"/>
        <v>0</v>
      </c>
      <c r="K147" s="268">
        <f t="shared" si="23"/>
        <v>0</v>
      </c>
      <c r="L147" s="268">
        <f t="shared" si="23"/>
        <v>0</v>
      </c>
      <c r="M147" s="268">
        <f t="shared" si="23"/>
        <v>0</v>
      </c>
      <c r="N147" s="268">
        <f t="shared" si="23"/>
        <v>0</v>
      </c>
      <c r="O147" s="268">
        <f t="shared" si="23"/>
        <v>0</v>
      </c>
      <c r="P147" s="268">
        <f t="shared" si="23"/>
        <v>0</v>
      </c>
      <c r="Q147" s="268">
        <f t="shared" si="23"/>
        <v>0</v>
      </c>
      <c r="R147" s="268">
        <f t="shared" si="23"/>
        <v>0</v>
      </c>
      <c r="S147" s="268">
        <f t="shared" si="23"/>
        <v>0</v>
      </c>
      <c r="T147" s="268">
        <f t="shared" si="23"/>
        <v>0</v>
      </c>
      <c r="U147" s="268">
        <f t="shared" si="23"/>
        <v>0</v>
      </c>
      <c r="V147" s="268">
        <f t="shared" si="23"/>
        <v>0</v>
      </c>
      <c r="W147" s="268">
        <f t="shared" si="23"/>
        <v>0</v>
      </c>
      <c r="DA147" s="76"/>
    </row>
    <row r="148" spans="1:105" ht="12" customHeight="1" x14ac:dyDescent="0.25">
      <c r="A148" s="202" t="s">
        <v>93</v>
      </c>
      <c r="B148" s="269">
        <f t="shared" ref="B148:W148" si="24">IF(B$50=0,0,B$50/B$48)</f>
        <v>0</v>
      </c>
      <c r="C148" s="269">
        <f t="shared" si="24"/>
        <v>0</v>
      </c>
      <c r="D148" s="269">
        <f t="shared" si="24"/>
        <v>0</v>
      </c>
      <c r="E148" s="269">
        <f t="shared" si="24"/>
        <v>0</v>
      </c>
      <c r="F148" s="269">
        <f t="shared" si="24"/>
        <v>0</v>
      </c>
      <c r="G148" s="269">
        <f t="shared" si="24"/>
        <v>0</v>
      </c>
      <c r="H148" s="269">
        <f t="shared" si="24"/>
        <v>0</v>
      </c>
      <c r="I148" s="269">
        <f t="shared" si="24"/>
        <v>0</v>
      </c>
      <c r="J148" s="269">
        <f t="shared" si="24"/>
        <v>0</v>
      </c>
      <c r="K148" s="269">
        <f t="shared" si="24"/>
        <v>0</v>
      </c>
      <c r="L148" s="269">
        <f t="shared" si="24"/>
        <v>0</v>
      </c>
      <c r="M148" s="269">
        <f t="shared" si="24"/>
        <v>0</v>
      </c>
      <c r="N148" s="269">
        <f t="shared" si="24"/>
        <v>0</v>
      </c>
      <c r="O148" s="269">
        <f t="shared" si="24"/>
        <v>0</v>
      </c>
      <c r="P148" s="269">
        <f t="shared" si="24"/>
        <v>0</v>
      </c>
      <c r="Q148" s="269">
        <f t="shared" si="24"/>
        <v>0</v>
      </c>
      <c r="R148" s="269">
        <f t="shared" si="24"/>
        <v>0</v>
      </c>
      <c r="S148" s="269">
        <f t="shared" si="24"/>
        <v>0</v>
      </c>
      <c r="T148" s="269">
        <f t="shared" si="24"/>
        <v>0</v>
      </c>
      <c r="U148" s="269">
        <f t="shared" si="24"/>
        <v>0</v>
      </c>
      <c r="V148" s="269">
        <f t="shared" si="24"/>
        <v>0</v>
      </c>
      <c r="W148" s="269">
        <f t="shared" si="24"/>
        <v>0</v>
      </c>
      <c r="DA148" s="77"/>
    </row>
    <row r="149" spans="1:105" ht="12" customHeight="1" x14ac:dyDescent="0.25">
      <c r="A149" s="202" t="s">
        <v>94</v>
      </c>
      <c r="B149" s="269">
        <f t="shared" ref="B149:W149" si="25">IF(B$51=0,0,B$51/B$48)</f>
        <v>0</v>
      </c>
      <c r="C149" s="269">
        <f t="shared" si="25"/>
        <v>0</v>
      </c>
      <c r="D149" s="269">
        <f t="shared" si="25"/>
        <v>0</v>
      </c>
      <c r="E149" s="269">
        <f t="shared" si="25"/>
        <v>0</v>
      </c>
      <c r="F149" s="269">
        <f t="shared" si="25"/>
        <v>0</v>
      </c>
      <c r="G149" s="269">
        <f t="shared" si="25"/>
        <v>0</v>
      </c>
      <c r="H149" s="269">
        <f t="shared" si="25"/>
        <v>0</v>
      </c>
      <c r="I149" s="269">
        <f t="shared" si="25"/>
        <v>0</v>
      </c>
      <c r="J149" s="269">
        <f t="shared" si="25"/>
        <v>0</v>
      </c>
      <c r="K149" s="269">
        <f t="shared" si="25"/>
        <v>0</v>
      </c>
      <c r="L149" s="269">
        <f t="shared" si="25"/>
        <v>0</v>
      </c>
      <c r="M149" s="269">
        <f t="shared" si="25"/>
        <v>0</v>
      </c>
      <c r="N149" s="269">
        <f t="shared" si="25"/>
        <v>0</v>
      </c>
      <c r="O149" s="269">
        <f t="shared" si="25"/>
        <v>0</v>
      </c>
      <c r="P149" s="269">
        <f t="shared" si="25"/>
        <v>0</v>
      </c>
      <c r="Q149" s="269">
        <f t="shared" si="25"/>
        <v>0</v>
      </c>
      <c r="R149" s="269">
        <f t="shared" si="25"/>
        <v>0</v>
      </c>
      <c r="S149" s="269">
        <f t="shared" si="25"/>
        <v>0</v>
      </c>
      <c r="T149" s="269">
        <f t="shared" si="25"/>
        <v>0</v>
      </c>
      <c r="U149" s="269">
        <f t="shared" si="25"/>
        <v>0</v>
      </c>
      <c r="V149" s="269">
        <f t="shared" si="25"/>
        <v>0</v>
      </c>
      <c r="W149" s="269">
        <f t="shared" si="25"/>
        <v>0</v>
      </c>
      <c r="DA149" s="77"/>
    </row>
    <row r="150" spans="1:105" ht="12" customHeight="1" x14ac:dyDescent="0.25">
      <c r="A150" s="202" t="s">
        <v>95</v>
      </c>
      <c r="B150" s="269">
        <f t="shared" ref="B150:W150" si="26">IF(B$52=0,0,B$52/B$48)</f>
        <v>0</v>
      </c>
      <c r="C150" s="269">
        <f t="shared" si="26"/>
        <v>0</v>
      </c>
      <c r="D150" s="269">
        <f t="shared" si="26"/>
        <v>0</v>
      </c>
      <c r="E150" s="269">
        <f t="shared" si="26"/>
        <v>0</v>
      </c>
      <c r="F150" s="269">
        <f t="shared" si="26"/>
        <v>0</v>
      </c>
      <c r="G150" s="269">
        <f t="shared" si="26"/>
        <v>0</v>
      </c>
      <c r="H150" s="269">
        <f t="shared" si="26"/>
        <v>0</v>
      </c>
      <c r="I150" s="269">
        <f t="shared" si="26"/>
        <v>0</v>
      </c>
      <c r="J150" s="269">
        <f t="shared" si="26"/>
        <v>0</v>
      </c>
      <c r="K150" s="269">
        <f t="shared" si="26"/>
        <v>0</v>
      </c>
      <c r="L150" s="269">
        <f t="shared" si="26"/>
        <v>0</v>
      </c>
      <c r="M150" s="269">
        <f t="shared" si="26"/>
        <v>0</v>
      </c>
      <c r="N150" s="269">
        <f t="shared" si="26"/>
        <v>0</v>
      </c>
      <c r="O150" s="269">
        <f t="shared" si="26"/>
        <v>0</v>
      </c>
      <c r="P150" s="269">
        <f t="shared" si="26"/>
        <v>0</v>
      </c>
      <c r="Q150" s="269">
        <f t="shared" si="26"/>
        <v>0</v>
      </c>
      <c r="R150" s="269">
        <f t="shared" si="26"/>
        <v>0</v>
      </c>
      <c r="S150" s="269">
        <f t="shared" si="26"/>
        <v>0</v>
      </c>
      <c r="T150" s="269">
        <f t="shared" si="26"/>
        <v>0</v>
      </c>
      <c r="U150" s="269">
        <f t="shared" si="26"/>
        <v>0</v>
      </c>
      <c r="V150" s="269">
        <f t="shared" si="26"/>
        <v>0</v>
      </c>
      <c r="W150" s="269">
        <f t="shared" si="26"/>
        <v>0</v>
      </c>
      <c r="DA150" s="77"/>
    </row>
    <row r="151" spans="1:105" ht="12" customHeight="1" x14ac:dyDescent="0.25">
      <c r="A151" s="56" t="s">
        <v>96</v>
      </c>
      <c r="B151" s="270">
        <f t="shared" ref="B151:W151" si="27">IF(B$53=0,0,B$53/B$48)</f>
        <v>4.6715422026699397E-3</v>
      </c>
      <c r="C151" s="270">
        <f t="shared" si="27"/>
        <v>4.9673987343383328E-3</v>
      </c>
      <c r="D151" s="270">
        <f t="shared" si="27"/>
        <v>5.0384543491276161E-3</v>
      </c>
      <c r="E151" s="270">
        <f t="shared" si="27"/>
        <v>4.9563027532557192E-3</v>
      </c>
      <c r="F151" s="270">
        <f t="shared" si="27"/>
        <v>4.4452091540559471E-3</v>
      </c>
      <c r="G151" s="270">
        <f t="shared" si="27"/>
        <v>4.6422063587481868E-3</v>
      </c>
      <c r="H151" s="270">
        <f t="shared" si="27"/>
        <v>4.5422569139308665E-3</v>
      </c>
      <c r="I151" s="270">
        <f t="shared" si="27"/>
        <v>4.2713038896010662E-3</v>
      </c>
      <c r="J151" s="270">
        <f t="shared" si="27"/>
        <v>4.125543519598731E-3</v>
      </c>
      <c r="K151" s="270">
        <f t="shared" si="27"/>
        <v>3.9956052471959843E-3</v>
      </c>
      <c r="L151" s="270">
        <f t="shared" si="27"/>
        <v>3.9337798122743338E-3</v>
      </c>
      <c r="M151" s="270">
        <f t="shared" si="27"/>
        <v>3.780600850421961E-3</v>
      </c>
      <c r="N151" s="270">
        <f t="shared" si="27"/>
        <v>3.8280837141067242E-3</v>
      </c>
      <c r="O151" s="270">
        <f t="shared" si="27"/>
        <v>4.0402551519157955E-3</v>
      </c>
      <c r="P151" s="270">
        <f t="shared" si="27"/>
        <v>4.0151101522562819E-3</v>
      </c>
      <c r="Q151" s="270">
        <f t="shared" si="27"/>
        <v>3.8376887227743318E-3</v>
      </c>
      <c r="R151" s="270">
        <f t="shared" si="27"/>
        <v>3.8793757917817591E-3</v>
      </c>
      <c r="S151" s="270">
        <f t="shared" si="27"/>
        <v>3.8529874660324162E-3</v>
      </c>
      <c r="T151" s="270">
        <f t="shared" si="27"/>
        <v>4.177463884566762E-3</v>
      </c>
      <c r="U151" s="270">
        <f t="shared" si="27"/>
        <v>4.1086004638694303E-3</v>
      </c>
      <c r="V151" s="270">
        <f t="shared" si="27"/>
        <v>4.4952989122184952E-3</v>
      </c>
      <c r="W151" s="270">
        <f t="shared" si="27"/>
        <v>4.4569884708107639E-3</v>
      </c>
      <c r="DA151" s="78"/>
    </row>
    <row r="152" spans="1:105" ht="12" customHeight="1" x14ac:dyDescent="0.25">
      <c r="A152" s="203" t="s">
        <v>1498</v>
      </c>
      <c r="B152" s="271">
        <f t="shared" ref="B152:W152" si="28">IF(B$59=0,0,B$59/B$48)</f>
        <v>0</v>
      </c>
      <c r="C152" s="271">
        <f t="shared" si="28"/>
        <v>0</v>
      </c>
      <c r="D152" s="271">
        <f t="shared" si="28"/>
        <v>0</v>
      </c>
      <c r="E152" s="271">
        <f t="shared" si="28"/>
        <v>0</v>
      </c>
      <c r="F152" s="271">
        <f t="shared" si="28"/>
        <v>0</v>
      </c>
      <c r="G152" s="271">
        <f t="shared" si="28"/>
        <v>0</v>
      </c>
      <c r="H152" s="271">
        <f t="shared" si="28"/>
        <v>0</v>
      </c>
      <c r="I152" s="271">
        <f t="shared" si="28"/>
        <v>0</v>
      </c>
      <c r="J152" s="271">
        <f t="shared" si="28"/>
        <v>0</v>
      </c>
      <c r="K152" s="271">
        <f t="shared" si="28"/>
        <v>0</v>
      </c>
      <c r="L152" s="271">
        <f t="shared" si="28"/>
        <v>0</v>
      </c>
      <c r="M152" s="271">
        <f t="shared" si="28"/>
        <v>0</v>
      </c>
      <c r="N152" s="271">
        <f t="shared" si="28"/>
        <v>0</v>
      </c>
      <c r="O152" s="271">
        <f t="shared" si="28"/>
        <v>0</v>
      </c>
      <c r="P152" s="271">
        <f t="shared" si="28"/>
        <v>0</v>
      </c>
      <c r="Q152" s="271">
        <f t="shared" si="28"/>
        <v>0</v>
      </c>
      <c r="R152" s="271">
        <f t="shared" si="28"/>
        <v>0</v>
      </c>
      <c r="S152" s="271">
        <f t="shared" si="28"/>
        <v>0</v>
      </c>
      <c r="T152" s="271">
        <f t="shared" si="28"/>
        <v>0</v>
      </c>
      <c r="U152" s="271">
        <f t="shared" si="28"/>
        <v>0</v>
      </c>
      <c r="V152" s="271">
        <f t="shared" si="28"/>
        <v>0</v>
      </c>
      <c r="W152" s="271">
        <f t="shared" si="28"/>
        <v>0</v>
      </c>
      <c r="DA152" s="79"/>
    </row>
    <row r="153" spans="1:105" ht="12" customHeight="1" x14ac:dyDescent="0.25">
      <c r="A153" s="203" t="s">
        <v>1500</v>
      </c>
      <c r="B153" s="271">
        <f t="shared" ref="B153:W153" si="29">IF(B$60=0,0,B$60/B$48)</f>
        <v>0.15147443352203702</v>
      </c>
      <c r="C153" s="271">
        <f t="shared" si="29"/>
        <v>0.14913932765990134</v>
      </c>
      <c r="D153" s="271">
        <f t="shared" si="29"/>
        <v>0.1512634580570241</v>
      </c>
      <c r="E153" s="271">
        <f t="shared" si="29"/>
        <v>0.15244522405016084</v>
      </c>
      <c r="F153" s="271">
        <f t="shared" si="29"/>
        <v>0.14714621986616377</v>
      </c>
      <c r="G153" s="271">
        <f t="shared" si="29"/>
        <v>0.15491748476786416</v>
      </c>
      <c r="H153" s="271">
        <f t="shared" si="29"/>
        <v>0.15431202970582419</v>
      </c>
      <c r="I153" s="271">
        <f t="shared" si="29"/>
        <v>0.15532852931976909</v>
      </c>
      <c r="J153" s="271">
        <f t="shared" si="29"/>
        <v>0.16040062161287363</v>
      </c>
      <c r="K153" s="271">
        <f t="shared" si="29"/>
        <v>0.16303949861937247</v>
      </c>
      <c r="L153" s="271">
        <f t="shared" si="29"/>
        <v>0.16046099853635823</v>
      </c>
      <c r="M153" s="271">
        <f t="shared" si="29"/>
        <v>0.1452455199163542</v>
      </c>
      <c r="N153" s="271">
        <f t="shared" si="29"/>
        <v>0.14910766692525773</v>
      </c>
      <c r="O153" s="271">
        <f t="shared" si="29"/>
        <v>0.1432776953013464</v>
      </c>
      <c r="P153" s="271">
        <f t="shared" si="29"/>
        <v>0.13978708904853185</v>
      </c>
      <c r="Q153" s="271">
        <f t="shared" si="29"/>
        <v>0.13979355003348443</v>
      </c>
      <c r="R153" s="271">
        <f t="shared" si="29"/>
        <v>0.13974499187746731</v>
      </c>
      <c r="S153" s="271">
        <f t="shared" si="29"/>
        <v>0.13961532778640268</v>
      </c>
      <c r="T153" s="271">
        <f t="shared" si="29"/>
        <v>0.13950461639066486</v>
      </c>
      <c r="U153" s="271">
        <f t="shared" si="29"/>
        <v>0.13992644475551327</v>
      </c>
      <c r="V153" s="271">
        <f t="shared" si="29"/>
        <v>0.14119028441174741</v>
      </c>
      <c r="W153" s="271">
        <f t="shared" si="29"/>
        <v>0.14089766827854971</v>
      </c>
      <c r="DA153" s="79"/>
    </row>
    <row r="154" spans="1:105" ht="12" customHeight="1" x14ac:dyDescent="0.25">
      <c r="A154" s="62" t="s">
        <v>1501</v>
      </c>
      <c r="B154" s="320">
        <f t="shared" ref="B154:W154" si="30">IF(B$61=0,0,B$61/B$48)</f>
        <v>0.12356061708827649</v>
      </c>
      <c r="C154" s="320">
        <f t="shared" si="30"/>
        <v>0.12033056904101719</v>
      </c>
      <c r="D154" s="320">
        <f t="shared" si="30"/>
        <v>0.12242437883230636</v>
      </c>
      <c r="E154" s="320">
        <f t="shared" si="30"/>
        <v>0.12347944894250683</v>
      </c>
      <c r="F154" s="320">
        <f t="shared" si="30"/>
        <v>0.11870019309542844</v>
      </c>
      <c r="G154" s="320">
        <f t="shared" si="30"/>
        <v>0.12678400518740796</v>
      </c>
      <c r="H154" s="320">
        <f t="shared" si="30"/>
        <v>0.1262229604142589</v>
      </c>
      <c r="I154" s="320">
        <f t="shared" si="30"/>
        <v>0.12761183045102956</v>
      </c>
      <c r="J154" s="320">
        <f t="shared" si="30"/>
        <v>0.1321741954630393</v>
      </c>
      <c r="K154" s="320">
        <f t="shared" si="30"/>
        <v>0.13477736622323649</v>
      </c>
      <c r="L154" s="320">
        <f t="shared" si="30"/>
        <v>0.13209939987576705</v>
      </c>
      <c r="M154" s="320">
        <f t="shared" si="30"/>
        <v>0.1177981677370061</v>
      </c>
      <c r="N154" s="320">
        <f t="shared" si="30"/>
        <v>0.11964670315575543</v>
      </c>
      <c r="O154" s="320">
        <f t="shared" si="30"/>
        <v>0.11411896198347798</v>
      </c>
      <c r="P154" s="320">
        <f t="shared" si="30"/>
        <v>0.1116307953037919</v>
      </c>
      <c r="Q154" s="320">
        <f t="shared" si="30"/>
        <v>0.1127573742897382</v>
      </c>
      <c r="R154" s="320">
        <f t="shared" si="30"/>
        <v>0.1125338132704842</v>
      </c>
      <c r="S154" s="320">
        <f t="shared" si="30"/>
        <v>0.11318567022419468</v>
      </c>
      <c r="T154" s="320">
        <f t="shared" si="30"/>
        <v>0.11380256748555305</v>
      </c>
      <c r="U154" s="320">
        <f t="shared" si="30"/>
        <v>0.11280948466290777</v>
      </c>
      <c r="V154" s="320">
        <f t="shared" si="30"/>
        <v>0.11504676571836756</v>
      </c>
      <c r="W154" s="320">
        <f t="shared" si="30"/>
        <v>0.11425331530465124</v>
      </c>
      <c r="DA154" s="141"/>
    </row>
    <row r="155" spans="1:105" ht="12" customHeight="1" x14ac:dyDescent="0.25">
      <c r="A155" s="62" t="s">
        <v>1508</v>
      </c>
      <c r="B155" s="320">
        <f t="shared" ref="B155:W155" si="31">IF(B$67=0,0,B$67/B$48)</f>
        <v>2.7913816433760504E-2</v>
      </c>
      <c r="C155" s="320">
        <f t="shared" si="31"/>
        <v>2.8808758618884156E-2</v>
      </c>
      <c r="D155" s="320">
        <f t="shared" si="31"/>
        <v>2.8839079224717731E-2</v>
      </c>
      <c r="E155" s="320">
        <f t="shared" si="31"/>
        <v>2.8965775107654013E-2</v>
      </c>
      <c r="F155" s="320">
        <f t="shared" si="31"/>
        <v>2.8446026770735339E-2</v>
      </c>
      <c r="G155" s="320">
        <f t="shared" si="31"/>
        <v>2.8133479580456217E-2</v>
      </c>
      <c r="H155" s="320">
        <f t="shared" si="31"/>
        <v>2.8089069291565301E-2</v>
      </c>
      <c r="I155" s="320">
        <f t="shared" si="31"/>
        <v>2.771669886873955E-2</v>
      </c>
      <c r="J155" s="320">
        <f t="shared" si="31"/>
        <v>2.8226426149834338E-2</v>
      </c>
      <c r="K155" s="320">
        <f t="shared" si="31"/>
        <v>2.8262132396135977E-2</v>
      </c>
      <c r="L155" s="320">
        <f t="shared" si="31"/>
        <v>2.8361598660591198E-2</v>
      </c>
      <c r="M155" s="320">
        <f t="shared" si="31"/>
        <v>2.7447352179348097E-2</v>
      </c>
      <c r="N155" s="320">
        <f t="shared" si="31"/>
        <v>2.9460963769502285E-2</v>
      </c>
      <c r="O155" s="320">
        <f t="shared" si="31"/>
        <v>2.9158733317868429E-2</v>
      </c>
      <c r="P155" s="320">
        <f t="shared" si="31"/>
        <v>2.8156293744739946E-2</v>
      </c>
      <c r="Q155" s="320">
        <f t="shared" si="31"/>
        <v>2.7036175743746216E-2</v>
      </c>
      <c r="R155" s="320">
        <f t="shared" si="31"/>
        <v>2.7211178606983105E-2</v>
      </c>
      <c r="S155" s="320">
        <f t="shared" si="31"/>
        <v>2.6429657562207998E-2</v>
      </c>
      <c r="T155" s="320">
        <f t="shared" si="31"/>
        <v>2.5702048905111803E-2</v>
      </c>
      <c r="U155" s="320">
        <f t="shared" si="31"/>
        <v>2.7116960092605499E-2</v>
      </c>
      <c r="V155" s="320">
        <f t="shared" si="31"/>
        <v>2.6143518693379865E-2</v>
      </c>
      <c r="W155" s="320">
        <f t="shared" si="31"/>
        <v>2.6644352973898465E-2</v>
      </c>
      <c r="DA155" s="141"/>
    </row>
    <row r="156" spans="1:105" ht="12" customHeight="1" x14ac:dyDescent="0.25">
      <c r="A156" s="62" t="s">
        <v>1520</v>
      </c>
      <c r="B156" s="320">
        <f t="shared" ref="B156:W156" si="32">IF(B$78=0,0,B$78/B$48)</f>
        <v>0</v>
      </c>
      <c r="C156" s="320">
        <f t="shared" si="32"/>
        <v>0</v>
      </c>
      <c r="D156" s="320">
        <f t="shared" si="32"/>
        <v>0</v>
      </c>
      <c r="E156" s="320">
        <f t="shared" si="32"/>
        <v>0</v>
      </c>
      <c r="F156" s="320">
        <f t="shared" si="32"/>
        <v>0</v>
      </c>
      <c r="G156" s="320">
        <f t="shared" si="32"/>
        <v>0</v>
      </c>
      <c r="H156" s="320">
        <f t="shared" si="32"/>
        <v>0</v>
      </c>
      <c r="I156" s="320">
        <f t="shared" si="32"/>
        <v>0</v>
      </c>
      <c r="J156" s="320">
        <f t="shared" si="32"/>
        <v>0</v>
      </c>
      <c r="K156" s="320">
        <f t="shared" si="32"/>
        <v>0</v>
      </c>
      <c r="L156" s="320">
        <f t="shared" si="32"/>
        <v>0</v>
      </c>
      <c r="M156" s="320">
        <f t="shared" si="32"/>
        <v>0</v>
      </c>
      <c r="N156" s="320">
        <f t="shared" si="32"/>
        <v>0</v>
      </c>
      <c r="O156" s="320">
        <f t="shared" si="32"/>
        <v>0</v>
      </c>
      <c r="P156" s="320">
        <f t="shared" si="32"/>
        <v>0</v>
      </c>
      <c r="Q156" s="320">
        <f t="shared" si="32"/>
        <v>0</v>
      </c>
      <c r="R156" s="320">
        <f t="shared" si="32"/>
        <v>0</v>
      </c>
      <c r="S156" s="320">
        <f t="shared" si="32"/>
        <v>0</v>
      </c>
      <c r="T156" s="320">
        <f t="shared" si="32"/>
        <v>0</v>
      </c>
      <c r="U156" s="320">
        <f t="shared" si="32"/>
        <v>0</v>
      </c>
      <c r="V156" s="320">
        <f t="shared" si="32"/>
        <v>0</v>
      </c>
      <c r="W156" s="320">
        <f t="shared" si="32"/>
        <v>0</v>
      </c>
      <c r="DA156" s="141"/>
    </row>
    <row r="157" spans="1:105" ht="12" customHeight="1" x14ac:dyDescent="0.25">
      <c r="A157" s="203" t="s">
        <v>1522</v>
      </c>
      <c r="B157" s="271">
        <f t="shared" ref="B157:W157" si="33">IF(B$79=0,0,B$79/B$48)</f>
        <v>0.67906692945559566</v>
      </c>
      <c r="C157" s="271">
        <f t="shared" si="33"/>
        <v>0.7008384289972055</v>
      </c>
      <c r="D157" s="271">
        <f t="shared" si="33"/>
        <v>0.70157604654052863</v>
      </c>
      <c r="E157" s="271">
        <f t="shared" si="33"/>
        <v>0.70465821140337948</v>
      </c>
      <c r="F157" s="271">
        <f t="shared" si="33"/>
        <v>0.69201415364515262</v>
      </c>
      <c r="G157" s="271">
        <f t="shared" si="33"/>
        <v>0.68441073397960916</v>
      </c>
      <c r="H157" s="271">
        <f t="shared" si="33"/>
        <v>0.68333035292225897</v>
      </c>
      <c r="I157" s="271">
        <f t="shared" si="33"/>
        <v>0.67427159736841291</v>
      </c>
      <c r="J157" s="271">
        <f t="shared" si="33"/>
        <v>0.68667187020298492</v>
      </c>
      <c r="K157" s="271">
        <f t="shared" si="33"/>
        <v>0.6875405056723044</v>
      </c>
      <c r="L157" s="271">
        <f t="shared" si="33"/>
        <v>0.68996024827354685</v>
      </c>
      <c r="M157" s="271">
        <f t="shared" si="33"/>
        <v>0.72178357427637885</v>
      </c>
      <c r="N157" s="271">
        <f t="shared" si="33"/>
        <v>0.71934808135734618</v>
      </c>
      <c r="O157" s="271">
        <f t="shared" si="33"/>
        <v>0.72249861013769456</v>
      </c>
      <c r="P157" s="271">
        <f t="shared" si="33"/>
        <v>0.7260960857753056</v>
      </c>
      <c r="Q157" s="271">
        <f t="shared" si="33"/>
        <v>0.72115794631378671</v>
      </c>
      <c r="R157" s="271">
        <f t="shared" si="33"/>
        <v>0.73206328917062979</v>
      </c>
      <c r="S157" s="271">
        <f t="shared" si="33"/>
        <v>0.71372984295494357</v>
      </c>
      <c r="T157" s="271">
        <f t="shared" si="33"/>
        <v>0.71082676650522769</v>
      </c>
      <c r="U157" s="271">
        <f t="shared" si="33"/>
        <v>0.70618576125182098</v>
      </c>
      <c r="V157" s="271">
        <f t="shared" si="33"/>
        <v>0.70361105798501122</v>
      </c>
      <c r="W157" s="271">
        <f t="shared" si="33"/>
        <v>0.71372569596422086</v>
      </c>
      <c r="DA157" s="79"/>
    </row>
    <row r="158" spans="1:105" ht="12" customHeight="1" x14ac:dyDescent="0.25">
      <c r="A158" s="62" t="s">
        <v>1523</v>
      </c>
      <c r="B158" s="320">
        <f t="shared" ref="B158:W158" si="34">IF(B$80=0,0,B$80/B$48)</f>
        <v>0.67906692945559566</v>
      </c>
      <c r="C158" s="320">
        <f t="shared" si="34"/>
        <v>0.7008384289972055</v>
      </c>
      <c r="D158" s="320">
        <f t="shared" si="34"/>
        <v>0.70157604654052863</v>
      </c>
      <c r="E158" s="320">
        <f t="shared" si="34"/>
        <v>0.70465821140337948</v>
      </c>
      <c r="F158" s="320">
        <f t="shared" si="34"/>
        <v>0.69201415364515262</v>
      </c>
      <c r="G158" s="320">
        <f t="shared" si="34"/>
        <v>0.68441073397960916</v>
      </c>
      <c r="H158" s="320">
        <f t="shared" si="34"/>
        <v>0.68333035292225897</v>
      </c>
      <c r="I158" s="320">
        <f t="shared" si="34"/>
        <v>0.67427159736841291</v>
      </c>
      <c r="J158" s="320">
        <f t="shared" si="34"/>
        <v>0.68667187020298492</v>
      </c>
      <c r="K158" s="320">
        <f t="shared" si="34"/>
        <v>0.6875405056723044</v>
      </c>
      <c r="L158" s="320">
        <f t="shared" si="34"/>
        <v>0.68996024827354685</v>
      </c>
      <c r="M158" s="320">
        <f t="shared" si="34"/>
        <v>0.72178357427637885</v>
      </c>
      <c r="N158" s="320">
        <f t="shared" si="34"/>
        <v>0.71934808135734618</v>
      </c>
      <c r="O158" s="320">
        <f t="shared" si="34"/>
        <v>0.72249861013769456</v>
      </c>
      <c r="P158" s="320">
        <f t="shared" si="34"/>
        <v>0.7260960857753056</v>
      </c>
      <c r="Q158" s="320">
        <f t="shared" si="34"/>
        <v>0.72115794631378671</v>
      </c>
      <c r="R158" s="320">
        <f t="shared" si="34"/>
        <v>0.73206328917062979</v>
      </c>
      <c r="S158" s="320">
        <f t="shared" si="34"/>
        <v>0.71372984295494357</v>
      </c>
      <c r="T158" s="320">
        <f t="shared" si="34"/>
        <v>0.71082676650522769</v>
      </c>
      <c r="U158" s="320">
        <f t="shared" si="34"/>
        <v>0.70618576125182098</v>
      </c>
      <c r="V158" s="320">
        <f t="shared" si="34"/>
        <v>0.70361105798501122</v>
      </c>
      <c r="W158" s="320">
        <f t="shared" si="34"/>
        <v>0.71372569596422086</v>
      </c>
      <c r="DA158" s="141"/>
    </row>
    <row r="159" spans="1:105" ht="12" customHeight="1" x14ac:dyDescent="0.25">
      <c r="A159" s="62" t="s">
        <v>1532</v>
      </c>
      <c r="B159" s="320">
        <f t="shared" ref="B159:W159" si="35">IF(B$88=0,0,B$88/B$48)</f>
        <v>0</v>
      </c>
      <c r="C159" s="320">
        <f t="shared" si="35"/>
        <v>0</v>
      </c>
      <c r="D159" s="320">
        <f t="shared" si="35"/>
        <v>0</v>
      </c>
      <c r="E159" s="320">
        <f t="shared" si="35"/>
        <v>0</v>
      </c>
      <c r="F159" s="320">
        <f t="shared" si="35"/>
        <v>0</v>
      </c>
      <c r="G159" s="320">
        <f t="shared" si="35"/>
        <v>0</v>
      </c>
      <c r="H159" s="320">
        <f t="shared" si="35"/>
        <v>0</v>
      </c>
      <c r="I159" s="320">
        <f t="shared" si="35"/>
        <v>0</v>
      </c>
      <c r="J159" s="320">
        <f t="shared" si="35"/>
        <v>0</v>
      </c>
      <c r="K159" s="320">
        <f t="shared" si="35"/>
        <v>0</v>
      </c>
      <c r="L159" s="320">
        <f t="shared" si="35"/>
        <v>0</v>
      </c>
      <c r="M159" s="320">
        <f t="shared" si="35"/>
        <v>0</v>
      </c>
      <c r="N159" s="320">
        <f t="shared" si="35"/>
        <v>0</v>
      </c>
      <c r="O159" s="320">
        <f t="shared" si="35"/>
        <v>0</v>
      </c>
      <c r="P159" s="320">
        <f t="shared" si="35"/>
        <v>0</v>
      </c>
      <c r="Q159" s="320">
        <f t="shared" si="35"/>
        <v>0</v>
      </c>
      <c r="R159" s="320">
        <f t="shared" si="35"/>
        <v>0</v>
      </c>
      <c r="S159" s="320">
        <f t="shared" si="35"/>
        <v>0</v>
      </c>
      <c r="T159" s="320">
        <f t="shared" si="35"/>
        <v>0</v>
      </c>
      <c r="U159" s="320">
        <f t="shared" si="35"/>
        <v>0</v>
      </c>
      <c r="V159" s="320">
        <f t="shared" si="35"/>
        <v>0</v>
      </c>
      <c r="W159" s="320">
        <f t="shared" si="35"/>
        <v>0</v>
      </c>
      <c r="DA159" s="141"/>
    </row>
    <row r="160" spans="1:105" ht="12" customHeight="1" x14ac:dyDescent="0.25">
      <c r="A160" s="203" t="s">
        <v>1534</v>
      </c>
      <c r="B160" s="271">
        <f t="shared" ref="B160:W160" si="36">IF(B$89=0,0,B$89/B$48)</f>
        <v>6.5830089700358724E-2</v>
      </c>
      <c r="C160" s="271">
        <f t="shared" si="36"/>
        <v>6.4109198710184764E-2</v>
      </c>
      <c r="D160" s="271">
        <f t="shared" si="36"/>
        <v>6.5224729610112039E-2</v>
      </c>
      <c r="E160" s="271">
        <f t="shared" si="36"/>
        <v>6.5786845287674936E-2</v>
      </c>
      <c r="F160" s="271">
        <f t="shared" si="36"/>
        <v>6.324057408469641E-2</v>
      </c>
      <c r="G160" s="271">
        <f t="shared" si="36"/>
        <v>6.7547432432252738E-2</v>
      </c>
      <c r="H160" s="271">
        <f t="shared" si="36"/>
        <v>6.7248521431218067E-2</v>
      </c>
      <c r="I160" s="271">
        <f t="shared" si="36"/>
        <v>6.7988477585996993E-2</v>
      </c>
      <c r="J160" s="271">
        <f t="shared" si="36"/>
        <v>7.0419194630504861E-2</v>
      </c>
      <c r="K160" s="271">
        <f t="shared" si="36"/>
        <v>7.180610065839152E-2</v>
      </c>
      <c r="L160" s="271">
        <f t="shared" si="36"/>
        <v>7.0379345361900034E-2</v>
      </c>
      <c r="M160" s="271">
        <f t="shared" si="36"/>
        <v>6.2759996926243747E-2</v>
      </c>
      <c r="N160" s="271">
        <f t="shared" si="36"/>
        <v>6.374485160970346E-2</v>
      </c>
      <c r="O160" s="271">
        <f t="shared" si="36"/>
        <v>6.0799805641282872E-2</v>
      </c>
      <c r="P160" s="271">
        <f t="shared" si="36"/>
        <v>5.9474170988647886E-2</v>
      </c>
      <c r="Q160" s="271">
        <f t="shared" si="36"/>
        <v>6.0074384854902664E-2</v>
      </c>
      <c r="R160" s="271">
        <f t="shared" si="36"/>
        <v>5.9955276984629755E-2</v>
      </c>
      <c r="S160" s="271">
        <f t="shared" si="36"/>
        <v>6.0302570505379183E-2</v>
      </c>
      <c r="T160" s="271">
        <f t="shared" si="36"/>
        <v>6.0631238352854534E-2</v>
      </c>
      <c r="U160" s="271">
        <f t="shared" si="36"/>
        <v>6.0102147993521683E-2</v>
      </c>
      <c r="V160" s="271">
        <f t="shared" si="36"/>
        <v>6.1294116891351079E-2</v>
      </c>
      <c r="W160" s="271">
        <f t="shared" si="36"/>
        <v>6.0871385821058561E-2</v>
      </c>
      <c r="DA160" s="79"/>
    </row>
    <row r="161" spans="1:105" ht="12" customHeight="1" x14ac:dyDescent="0.25">
      <c r="A161" s="62" t="s">
        <v>1535</v>
      </c>
      <c r="B161" s="320">
        <f t="shared" ref="B161:W161" si="37">IF(B$90=0,0,B$90/B$48)</f>
        <v>6.5830089700358724E-2</v>
      </c>
      <c r="C161" s="320">
        <f t="shared" si="37"/>
        <v>6.4109198710184764E-2</v>
      </c>
      <c r="D161" s="320">
        <f t="shared" si="37"/>
        <v>6.5224729610112039E-2</v>
      </c>
      <c r="E161" s="320">
        <f t="shared" si="37"/>
        <v>6.5786845287674936E-2</v>
      </c>
      <c r="F161" s="320">
        <f t="shared" si="37"/>
        <v>6.324057408469641E-2</v>
      </c>
      <c r="G161" s="320">
        <f t="shared" si="37"/>
        <v>6.7547432432252738E-2</v>
      </c>
      <c r="H161" s="320">
        <f t="shared" si="37"/>
        <v>6.7248521431218067E-2</v>
      </c>
      <c r="I161" s="320">
        <f t="shared" si="37"/>
        <v>6.7988477585996993E-2</v>
      </c>
      <c r="J161" s="320">
        <f t="shared" si="37"/>
        <v>7.0419194630504861E-2</v>
      </c>
      <c r="K161" s="320">
        <f t="shared" si="37"/>
        <v>7.180610065839152E-2</v>
      </c>
      <c r="L161" s="320">
        <f t="shared" si="37"/>
        <v>7.0379345361900034E-2</v>
      </c>
      <c r="M161" s="320">
        <f t="shared" si="37"/>
        <v>6.2759996926243747E-2</v>
      </c>
      <c r="N161" s="320">
        <f t="shared" si="37"/>
        <v>6.374485160970346E-2</v>
      </c>
      <c r="O161" s="320">
        <f t="shared" si="37"/>
        <v>6.0799805641282872E-2</v>
      </c>
      <c r="P161" s="320">
        <f t="shared" si="37"/>
        <v>5.9474170988647886E-2</v>
      </c>
      <c r="Q161" s="320">
        <f t="shared" si="37"/>
        <v>6.0074384854902664E-2</v>
      </c>
      <c r="R161" s="320">
        <f t="shared" si="37"/>
        <v>5.9955276984629755E-2</v>
      </c>
      <c r="S161" s="320">
        <f t="shared" si="37"/>
        <v>6.0302570505379183E-2</v>
      </c>
      <c r="T161" s="320">
        <f t="shared" si="37"/>
        <v>6.0631238352854534E-2</v>
      </c>
      <c r="U161" s="320">
        <f t="shared" si="37"/>
        <v>6.0102147993521683E-2</v>
      </c>
      <c r="V161" s="320">
        <f t="shared" si="37"/>
        <v>6.1294116891351079E-2</v>
      </c>
      <c r="W161" s="320">
        <f t="shared" si="37"/>
        <v>6.0871385821058561E-2</v>
      </c>
      <c r="DA161" s="141"/>
    </row>
    <row r="162" spans="1:105" ht="12" customHeight="1" x14ac:dyDescent="0.25">
      <c r="A162" s="62" t="s">
        <v>1542</v>
      </c>
      <c r="B162" s="329">
        <f t="shared" ref="B162:W162" si="38">IF(B$96=0,0,B$96/B$48)</f>
        <v>0</v>
      </c>
      <c r="C162" s="329">
        <f t="shared" si="38"/>
        <v>0</v>
      </c>
      <c r="D162" s="329">
        <f t="shared" si="38"/>
        <v>0</v>
      </c>
      <c r="E162" s="329">
        <f t="shared" si="38"/>
        <v>0</v>
      </c>
      <c r="F162" s="329">
        <f t="shared" si="38"/>
        <v>0</v>
      </c>
      <c r="G162" s="329">
        <f t="shared" si="38"/>
        <v>0</v>
      </c>
      <c r="H162" s="329">
        <f t="shared" si="38"/>
        <v>0</v>
      </c>
      <c r="I162" s="329">
        <f t="shared" si="38"/>
        <v>0</v>
      </c>
      <c r="J162" s="329">
        <f t="shared" si="38"/>
        <v>0</v>
      </c>
      <c r="K162" s="329">
        <f t="shared" si="38"/>
        <v>0</v>
      </c>
      <c r="L162" s="329">
        <f t="shared" si="38"/>
        <v>0</v>
      </c>
      <c r="M162" s="329">
        <f t="shared" si="38"/>
        <v>0</v>
      </c>
      <c r="N162" s="329">
        <f t="shared" si="38"/>
        <v>0</v>
      </c>
      <c r="O162" s="329">
        <f t="shared" si="38"/>
        <v>0</v>
      </c>
      <c r="P162" s="329">
        <f t="shared" si="38"/>
        <v>0</v>
      </c>
      <c r="Q162" s="329">
        <f t="shared" si="38"/>
        <v>0</v>
      </c>
      <c r="R162" s="329">
        <f t="shared" si="38"/>
        <v>0</v>
      </c>
      <c r="S162" s="329">
        <f t="shared" si="38"/>
        <v>0</v>
      </c>
      <c r="T162" s="329">
        <f t="shared" si="38"/>
        <v>0</v>
      </c>
      <c r="U162" s="329">
        <f t="shared" si="38"/>
        <v>0</v>
      </c>
      <c r="V162" s="329">
        <f t="shared" si="38"/>
        <v>0</v>
      </c>
      <c r="W162" s="329">
        <f t="shared" si="38"/>
        <v>0</v>
      </c>
      <c r="DA162" s="151"/>
    </row>
    <row r="163" spans="1:105" ht="12" customHeight="1" x14ac:dyDescent="0.25">
      <c r="A163" s="100" t="s">
        <v>106</v>
      </c>
      <c r="B163" s="312">
        <f t="shared" ref="B163:W163" si="39">IF(B$48=0,0,B$97/B$48)</f>
        <v>9.8957005119338692E-2</v>
      </c>
      <c r="C163" s="312">
        <f t="shared" si="39"/>
        <v>8.0945645898369986E-2</v>
      </c>
      <c r="D163" s="312">
        <f t="shared" si="39"/>
        <v>7.6897311443207494E-2</v>
      </c>
      <c r="E163" s="312">
        <f t="shared" si="39"/>
        <v>7.2153416505528992E-2</v>
      </c>
      <c r="F163" s="312">
        <f t="shared" si="39"/>
        <v>9.315384324993127E-2</v>
      </c>
      <c r="G163" s="312">
        <f t="shared" si="39"/>
        <v>8.8482142461525568E-2</v>
      </c>
      <c r="H163" s="312">
        <f t="shared" si="39"/>
        <v>9.056683902676782E-2</v>
      </c>
      <c r="I163" s="312">
        <f t="shared" si="39"/>
        <v>9.8140091836219925E-2</v>
      </c>
      <c r="J163" s="312">
        <f t="shared" si="39"/>
        <v>7.8382770034037971E-2</v>
      </c>
      <c r="K163" s="312">
        <f t="shared" si="39"/>
        <v>7.3618289802735715E-2</v>
      </c>
      <c r="L163" s="312">
        <f t="shared" si="39"/>
        <v>7.5265628015920447E-2</v>
      </c>
      <c r="M163" s="312">
        <f t="shared" si="39"/>
        <v>6.6430308030601307E-2</v>
      </c>
      <c r="N163" s="312">
        <f t="shared" si="39"/>
        <v>6.3971316393585761E-2</v>
      </c>
      <c r="O163" s="312">
        <f t="shared" si="39"/>
        <v>6.9383633767760411E-2</v>
      </c>
      <c r="P163" s="312">
        <f t="shared" si="39"/>
        <v>7.0627544035258352E-2</v>
      </c>
      <c r="Q163" s="312">
        <f t="shared" si="39"/>
        <v>7.5136430075051996E-2</v>
      </c>
      <c r="R163" s="312">
        <f t="shared" si="39"/>
        <v>6.4357066175491362E-2</v>
      </c>
      <c r="S163" s="312">
        <f t="shared" si="39"/>
        <v>8.249927128724209E-2</v>
      </c>
      <c r="T163" s="312">
        <f t="shared" si="39"/>
        <v>8.4859914866686204E-2</v>
      </c>
      <c r="U163" s="312">
        <f t="shared" si="39"/>
        <v>8.9677045535274544E-2</v>
      </c>
      <c r="V163" s="312">
        <f t="shared" si="39"/>
        <v>8.9409241799671899E-2</v>
      </c>
      <c r="W163" s="312">
        <f t="shared" si="39"/>
        <v>8.0048261465359954E-2</v>
      </c>
      <c r="DA163" s="127"/>
    </row>
    <row r="164" spans="1:105" ht="12" customHeight="1" x14ac:dyDescent="0.25">
      <c r="A164" s="201"/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DA164" s="173"/>
    </row>
    <row r="165" spans="1:105" ht="12" customHeight="1" x14ac:dyDescent="0.25">
      <c r="A165" s="35" t="s">
        <v>51</v>
      </c>
      <c r="B165" s="234">
        <f t="shared" ref="B165:W165" si="40">SUM(B166:B170,B172:B174,B176:B178,B179)</f>
        <v>0.99999999999999989</v>
      </c>
      <c r="C165" s="234">
        <f t="shared" si="40"/>
        <v>1</v>
      </c>
      <c r="D165" s="234">
        <f t="shared" si="40"/>
        <v>1</v>
      </c>
      <c r="E165" s="234">
        <f t="shared" si="40"/>
        <v>1</v>
      </c>
      <c r="F165" s="234">
        <f t="shared" si="40"/>
        <v>1</v>
      </c>
      <c r="G165" s="234">
        <f t="shared" si="40"/>
        <v>1</v>
      </c>
      <c r="H165" s="234">
        <f t="shared" si="40"/>
        <v>1</v>
      </c>
      <c r="I165" s="234">
        <f t="shared" si="40"/>
        <v>1</v>
      </c>
      <c r="J165" s="234">
        <f t="shared" si="40"/>
        <v>1</v>
      </c>
      <c r="K165" s="234">
        <f t="shared" si="40"/>
        <v>0.99999999999999989</v>
      </c>
      <c r="L165" s="234">
        <f t="shared" si="40"/>
        <v>1.0000000000000002</v>
      </c>
      <c r="M165" s="234">
        <f t="shared" si="40"/>
        <v>1</v>
      </c>
      <c r="N165" s="234">
        <f t="shared" si="40"/>
        <v>1</v>
      </c>
      <c r="O165" s="234">
        <f t="shared" si="40"/>
        <v>1</v>
      </c>
      <c r="P165" s="234">
        <f t="shared" si="40"/>
        <v>0.99999999999999978</v>
      </c>
      <c r="Q165" s="234">
        <f t="shared" si="40"/>
        <v>1</v>
      </c>
      <c r="R165" s="234">
        <f t="shared" si="40"/>
        <v>1</v>
      </c>
      <c r="S165" s="234">
        <f t="shared" si="40"/>
        <v>1</v>
      </c>
      <c r="T165" s="234">
        <f t="shared" si="40"/>
        <v>1</v>
      </c>
      <c r="U165" s="234">
        <f t="shared" si="40"/>
        <v>0.99999999999999989</v>
      </c>
      <c r="V165" s="234">
        <f t="shared" si="40"/>
        <v>1</v>
      </c>
      <c r="W165" s="234">
        <f t="shared" si="40"/>
        <v>1</v>
      </c>
      <c r="DA165" s="95"/>
    </row>
    <row r="166" spans="1:105" ht="12" customHeight="1" x14ac:dyDescent="0.25">
      <c r="A166" s="55" t="s">
        <v>92</v>
      </c>
      <c r="B166" s="268">
        <f t="shared" ref="B166:W166" si="41">IF(B$100=0,0,B$100/B$99)</f>
        <v>0</v>
      </c>
      <c r="C166" s="268">
        <f t="shared" si="41"/>
        <v>0</v>
      </c>
      <c r="D166" s="268">
        <f t="shared" si="41"/>
        <v>0</v>
      </c>
      <c r="E166" s="268">
        <f t="shared" si="41"/>
        <v>0</v>
      </c>
      <c r="F166" s="268">
        <f t="shared" si="41"/>
        <v>0</v>
      </c>
      <c r="G166" s="268">
        <f t="shared" si="41"/>
        <v>0</v>
      </c>
      <c r="H166" s="268">
        <f t="shared" si="41"/>
        <v>0</v>
      </c>
      <c r="I166" s="268">
        <f t="shared" si="41"/>
        <v>0</v>
      </c>
      <c r="J166" s="268">
        <f t="shared" si="41"/>
        <v>0</v>
      </c>
      <c r="K166" s="268">
        <f t="shared" si="41"/>
        <v>0</v>
      </c>
      <c r="L166" s="268">
        <f t="shared" si="41"/>
        <v>0</v>
      </c>
      <c r="M166" s="268">
        <f t="shared" si="41"/>
        <v>0</v>
      </c>
      <c r="N166" s="268">
        <f t="shared" si="41"/>
        <v>0</v>
      </c>
      <c r="O166" s="268">
        <f t="shared" si="41"/>
        <v>0</v>
      </c>
      <c r="P166" s="268">
        <f t="shared" si="41"/>
        <v>0</v>
      </c>
      <c r="Q166" s="268">
        <f t="shared" si="41"/>
        <v>0</v>
      </c>
      <c r="R166" s="268">
        <f t="shared" si="41"/>
        <v>0</v>
      </c>
      <c r="S166" s="268">
        <f t="shared" si="41"/>
        <v>0</v>
      </c>
      <c r="T166" s="268">
        <f t="shared" si="41"/>
        <v>0</v>
      </c>
      <c r="U166" s="268">
        <f t="shared" si="41"/>
        <v>0</v>
      </c>
      <c r="V166" s="268">
        <f t="shared" si="41"/>
        <v>0</v>
      </c>
      <c r="W166" s="268">
        <f t="shared" si="41"/>
        <v>0</v>
      </c>
      <c r="DA166" s="76"/>
    </row>
    <row r="167" spans="1:105" ht="12" customHeight="1" x14ac:dyDescent="0.25">
      <c r="A167" s="202" t="s">
        <v>93</v>
      </c>
      <c r="B167" s="269">
        <f t="shared" ref="B167:W167" si="42">IF(B$101=0,0,B$101/B$99)</f>
        <v>0</v>
      </c>
      <c r="C167" s="269">
        <f t="shared" si="42"/>
        <v>0</v>
      </c>
      <c r="D167" s="269">
        <f t="shared" si="42"/>
        <v>0</v>
      </c>
      <c r="E167" s="269">
        <f t="shared" si="42"/>
        <v>0</v>
      </c>
      <c r="F167" s="269">
        <f t="shared" si="42"/>
        <v>0</v>
      </c>
      <c r="G167" s="269">
        <f t="shared" si="42"/>
        <v>0</v>
      </c>
      <c r="H167" s="269">
        <f t="shared" si="42"/>
        <v>0</v>
      </c>
      <c r="I167" s="269">
        <f t="shared" si="42"/>
        <v>0</v>
      </c>
      <c r="J167" s="269">
        <f t="shared" si="42"/>
        <v>0</v>
      </c>
      <c r="K167" s="269">
        <f t="shared" si="42"/>
        <v>0</v>
      </c>
      <c r="L167" s="269">
        <f t="shared" si="42"/>
        <v>0</v>
      </c>
      <c r="M167" s="269">
        <f t="shared" si="42"/>
        <v>0</v>
      </c>
      <c r="N167" s="269">
        <f t="shared" si="42"/>
        <v>0</v>
      </c>
      <c r="O167" s="269">
        <f t="shared" si="42"/>
        <v>0</v>
      </c>
      <c r="P167" s="269">
        <f t="shared" si="42"/>
        <v>0</v>
      </c>
      <c r="Q167" s="269">
        <f t="shared" si="42"/>
        <v>0</v>
      </c>
      <c r="R167" s="269">
        <f t="shared" si="42"/>
        <v>0</v>
      </c>
      <c r="S167" s="269">
        <f t="shared" si="42"/>
        <v>0</v>
      </c>
      <c r="T167" s="269">
        <f t="shared" si="42"/>
        <v>0</v>
      </c>
      <c r="U167" s="269">
        <f t="shared" si="42"/>
        <v>0</v>
      </c>
      <c r="V167" s="269">
        <f t="shared" si="42"/>
        <v>0</v>
      </c>
      <c r="W167" s="269">
        <f t="shared" si="42"/>
        <v>0</v>
      </c>
      <c r="DA167" s="77"/>
    </row>
    <row r="168" spans="1:105" ht="12" customHeight="1" x14ac:dyDescent="0.25">
      <c r="A168" s="202" t="s">
        <v>94</v>
      </c>
      <c r="B168" s="269">
        <f t="shared" ref="B168:W168" si="43">IF(B$102=0,0,B$102/B$99)</f>
        <v>0</v>
      </c>
      <c r="C168" s="269">
        <f t="shared" si="43"/>
        <v>0</v>
      </c>
      <c r="D168" s="269">
        <f t="shared" si="43"/>
        <v>0</v>
      </c>
      <c r="E168" s="269">
        <f t="shared" si="43"/>
        <v>0</v>
      </c>
      <c r="F168" s="269">
        <f t="shared" si="43"/>
        <v>0</v>
      </c>
      <c r="G168" s="269">
        <f t="shared" si="43"/>
        <v>0</v>
      </c>
      <c r="H168" s="269">
        <f t="shared" si="43"/>
        <v>0</v>
      </c>
      <c r="I168" s="269">
        <f t="shared" si="43"/>
        <v>0</v>
      </c>
      <c r="J168" s="269">
        <f t="shared" si="43"/>
        <v>0</v>
      </c>
      <c r="K168" s="269">
        <f t="shared" si="43"/>
        <v>0</v>
      </c>
      <c r="L168" s="269">
        <f t="shared" si="43"/>
        <v>0</v>
      </c>
      <c r="M168" s="269">
        <f t="shared" si="43"/>
        <v>0</v>
      </c>
      <c r="N168" s="269">
        <f t="shared" si="43"/>
        <v>0</v>
      </c>
      <c r="O168" s="269">
        <f t="shared" si="43"/>
        <v>0</v>
      </c>
      <c r="P168" s="269">
        <f t="shared" si="43"/>
        <v>0</v>
      </c>
      <c r="Q168" s="269">
        <f t="shared" si="43"/>
        <v>0</v>
      </c>
      <c r="R168" s="269">
        <f t="shared" si="43"/>
        <v>0</v>
      </c>
      <c r="S168" s="269">
        <f t="shared" si="43"/>
        <v>0</v>
      </c>
      <c r="T168" s="269">
        <f t="shared" si="43"/>
        <v>0</v>
      </c>
      <c r="U168" s="269">
        <f t="shared" si="43"/>
        <v>0</v>
      </c>
      <c r="V168" s="269">
        <f t="shared" si="43"/>
        <v>0</v>
      </c>
      <c r="W168" s="269">
        <f t="shared" si="43"/>
        <v>0</v>
      </c>
      <c r="DA168" s="77"/>
    </row>
    <row r="169" spans="1:105" ht="12" customHeight="1" x14ac:dyDescent="0.25">
      <c r="A169" s="202" t="s">
        <v>95</v>
      </c>
      <c r="B169" s="269">
        <f t="shared" ref="B169:W169" si="44">IF(B$103=0,0,B$103/B$99)</f>
        <v>0</v>
      </c>
      <c r="C169" s="269">
        <f t="shared" si="44"/>
        <v>0</v>
      </c>
      <c r="D169" s="269">
        <f t="shared" si="44"/>
        <v>0</v>
      </c>
      <c r="E169" s="269">
        <f t="shared" si="44"/>
        <v>0</v>
      </c>
      <c r="F169" s="269">
        <f t="shared" si="44"/>
        <v>0</v>
      </c>
      <c r="G169" s="269">
        <f t="shared" si="44"/>
        <v>0</v>
      </c>
      <c r="H169" s="269">
        <f t="shared" si="44"/>
        <v>0</v>
      </c>
      <c r="I169" s="269">
        <f t="shared" si="44"/>
        <v>0</v>
      </c>
      <c r="J169" s="269">
        <f t="shared" si="44"/>
        <v>0</v>
      </c>
      <c r="K169" s="269">
        <f t="shared" si="44"/>
        <v>0</v>
      </c>
      <c r="L169" s="269">
        <f t="shared" si="44"/>
        <v>0</v>
      </c>
      <c r="M169" s="269">
        <f t="shared" si="44"/>
        <v>0</v>
      </c>
      <c r="N169" s="269">
        <f t="shared" si="44"/>
        <v>0</v>
      </c>
      <c r="O169" s="269">
        <f t="shared" si="44"/>
        <v>0</v>
      </c>
      <c r="P169" s="269">
        <f t="shared" si="44"/>
        <v>0</v>
      </c>
      <c r="Q169" s="269">
        <f t="shared" si="44"/>
        <v>0</v>
      </c>
      <c r="R169" s="269">
        <f t="shared" si="44"/>
        <v>0</v>
      </c>
      <c r="S169" s="269">
        <f t="shared" si="44"/>
        <v>0</v>
      </c>
      <c r="T169" s="269">
        <f t="shared" si="44"/>
        <v>0</v>
      </c>
      <c r="U169" s="269">
        <f t="shared" si="44"/>
        <v>0</v>
      </c>
      <c r="V169" s="269">
        <f t="shared" si="44"/>
        <v>0</v>
      </c>
      <c r="W169" s="269">
        <f t="shared" si="44"/>
        <v>0</v>
      </c>
      <c r="DA169" s="77"/>
    </row>
    <row r="170" spans="1:105" ht="12" customHeight="1" x14ac:dyDescent="0.25">
      <c r="A170" s="56" t="s">
        <v>96</v>
      </c>
      <c r="B170" s="270">
        <f t="shared" ref="B170:W170" si="45">IF(B$104=0,0,B$104/B$99)</f>
        <v>4.0977966369230246E-3</v>
      </c>
      <c r="C170" s="270">
        <f t="shared" si="45"/>
        <v>4.6007083809478135E-3</v>
      </c>
      <c r="D170" s="270">
        <f t="shared" si="45"/>
        <v>4.5955198674659395E-3</v>
      </c>
      <c r="E170" s="270">
        <f t="shared" si="45"/>
        <v>4.4494453097716517E-3</v>
      </c>
      <c r="F170" s="270">
        <f t="shared" si="45"/>
        <v>4.1278130712637503E-3</v>
      </c>
      <c r="G170" s="270">
        <f t="shared" si="45"/>
        <v>4.040114448163757E-3</v>
      </c>
      <c r="H170" s="270">
        <f t="shared" si="45"/>
        <v>4.0337422801084207E-3</v>
      </c>
      <c r="I170" s="270">
        <f t="shared" si="45"/>
        <v>3.7000903142756594E-3</v>
      </c>
      <c r="J170" s="270">
        <f t="shared" si="45"/>
        <v>3.3816478143184774E-3</v>
      </c>
      <c r="K170" s="270">
        <f t="shared" si="45"/>
        <v>3.1617462562387472E-3</v>
      </c>
      <c r="L170" s="270">
        <f t="shared" si="45"/>
        <v>3.205164998102594E-3</v>
      </c>
      <c r="M170" s="270">
        <f t="shared" si="45"/>
        <v>3.523757135048794E-3</v>
      </c>
      <c r="N170" s="270">
        <f t="shared" si="45"/>
        <v>3.5530505215318874E-3</v>
      </c>
      <c r="O170" s="270">
        <f t="shared" si="45"/>
        <v>3.8167964566459761E-3</v>
      </c>
      <c r="P170" s="270">
        <f t="shared" si="45"/>
        <v>3.9151627398384958E-3</v>
      </c>
      <c r="Q170" s="270">
        <f t="shared" si="45"/>
        <v>3.6713392407435614E-3</v>
      </c>
      <c r="R170" s="270">
        <f t="shared" si="45"/>
        <v>3.5670180686223482E-3</v>
      </c>
      <c r="S170" s="270">
        <f t="shared" si="45"/>
        <v>3.4792447720399084E-3</v>
      </c>
      <c r="T170" s="270">
        <f t="shared" si="45"/>
        <v>3.7102620487634011E-3</v>
      </c>
      <c r="U170" s="270">
        <f t="shared" si="45"/>
        <v>3.612664284779514E-3</v>
      </c>
      <c r="V170" s="270">
        <f t="shared" si="45"/>
        <v>3.9195227268224268E-3</v>
      </c>
      <c r="W170" s="270">
        <f t="shared" si="45"/>
        <v>3.8312940048503214E-3</v>
      </c>
      <c r="DA170" s="78"/>
    </row>
    <row r="171" spans="1:105" ht="12" customHeight="1" x14ac:dyDescent="0.25">
      <c r="A171" s="203" t="s">
        <v>1555</v>
      </c>
      <c r="B171" s="271">
        <f t="shared" ref="B171:W171" si="46">IF(B$110=0,0,B$110/B$99)</f>
        <v>0.57596169742367864</v>
      </c>
      <c r="C171" s="271">
        <f t="shared" si="46"/>
        <v>0.59223635509478034</v>
      </c>
      <c r="D171" s="271">
        <f t="shared" si="46"/>
        <v>0.59337417161170014</v>
      </c>
      <c r="E171" s="271">
        <f t="shared" si="46"/>
        <v>0.5890689584844081</v>
      </c>
      <c r="F171" s="271">
        <f t="shared" si="46"/>
        <v>0.58573699749126962</v>
      </c>
      <c r="G171" s="271">
        <f t="shared" si="46"/>
        <v>0.58635023346850945</v>
      </c>
      <c r="H171" s="271">
        <f t="shared" si="46"/>
        <v>0.59565970726125506</v>
      </c>
      <c r="I171" s="271">
        <f t="shared" si="46"/>
        <v>0.58744363295341551</v>
      </c>
      <c r="J171" s="271">
        <f t="shared" si="46"/>
        <v>0.57572791529859857</v>
      </c>
      <c r="K171" s="271">
        <f t="shared" si="46"/>
        <v>0.56674123570438706</v>
      </c>
      <c r="L171" s="271">
        <f t="shared" si="46"/>
        <v>0.57195860475737292</v>
      </c>
      <c r="M171" s="271">
        <f t="shared" si="46"/>
        <v>0.58345462287638639</v>
      </c>
      <c r="N171" s="271">
        <f t="shared" si="46"/>
        <v>0.5901251200741422</v>
      </c>
      <c r="O171" s="271">
        <f t="shared" si="46"/>
        <v>0.57289024809792755</v>
      </c>
      <c r="P171" s="271">
        <f t="shared" si="46"/>
        <v>0.57844195149287814</v>
      </c>
      <c r="Q171" s="271">
        <f t="shared" si="46"/>
        <v>0.57322237442832036</v>
      </c>
      <c r="R171" s="271">
        <f t="shared" si="46"/>
        <v>0.54985718275895423</v>
      </c>
      <c r="S171" s="271">
        <f t="shared" si="46"/>
        <v>0.54312806326224561</v>
      </c>
      <c r="T171" s="271">
        <f t="shared" si="46"/>
        <v>0.53711508479193715</v>
      </c>
      <c r="U171" s="271">
        <f t="shared" si="46"/>
        <v>0.52711177674445275</v>
      </c>
      <c r="V171" s="271">
        <f t="shared" si="46"/>
        <v>0.53305550779345989</v>
      </c>
      <c r="W171" s="271">
        <f t="shared" si="46"/>
        <v>0.52191068665139573</v>
      </c>
      <c r="DA171" s="79"/>
    </row>
    <row r="172" spans="1:105" ht="12" customHeight="1" x14ac:dyDescent="0.25">
      <c r="A172" s="62" t="s">
        <v>1556</v>
      </c>
      <c r="B172" s="320">
        <f t="shared" ref="B172:W172" si="47">IF(B$111=0,0,B$111/B$99)</f>
        <v>0.57596169742367864</v>
      </c>
      <c r="C172" s="320">
        <f t="shared" si="47"/>
        <v>0.59223635509478034</v>
      </c>
      <c r="D172" s="320">
        <f t="shared" si="47"/>
        <v>0.59337417161170014</v>
      </c>
      <c r="E172" s="320">
        <f t="shared" si="47"/>
        <v>0.5890689584844081</v>
      </c>
      <c r="F172" s="320">
        <f t="shared" si="47"/>
        <v>0.58573699749126962</v>
      </c>
      <c r="G172" s="320">
        <f t="shared" si="47"/>
        <v>0.58635023346850945</v>
      </c>
      <c r="H172" s="320">
        <f t="shared" si="47"/>
        <v>0.59565970726125506</v>
      </c>
      <c r="I172" s="320">
        <f t="shared" si="47"/>
        <v>0.58744363295341551</v>
      </c>
      <c r="J172" s="320">
        <f t="shared" si="47"/>
        <v>0.57572791529859857</v>
      </c>
      <c r="K172" s="320">
        <f t="shared" si="47"/>
        <v>0.56674123570438706</v>
      </c>
      <c r="L172" s="320">
        <f t="shared" si="47"/>
        <v>0.57195860475737292</v>
      </c>
      <c r="M172" s="320">
        <f t="shared" si="47"/>
        <v>0.58345462287638639</v>
      </c>
      <c r="N172" s="320">
        <f t="shared" si="47"/>
        <v>0.5901251200741422</v>
      </c>
      <c r="O172" s="320">
        <f t="shared" si="47"/>
        <v>0.57289024809792755</v>
      </c>
      <c r="P172" s="320">
        <f t="shared" si="47"/>
        <v>0.57844195149287814</v>
      </c>
      <c r="Q172" s="320">
        <f t="shared" si="47"/>
        <v>0.57322237442832036</v>
      </c>
      <c r="R172" s="320">
        <f t="shared" si="47"/>
        <v>0.54985718275895423</v>
      </c>
      <c r="S172" s="320">
        <f t="shared" si="47"/>
        <v>0.54312806326224561</v>
      </c>
      <c r="T172" s="320">
        <f t="shared" si="47"/>
        <v>0.53711508479193715</v>
      </c>
      <c r="U172" s="320">
        <f t="shared" si="47"/>
        <v>0.52711177674445275</v>
      </c>
      <c r="V172" s="320">
        <f t="shared" si="47"/>
        <v>0.53305550779345989</v>
      </c>
      <c r="W172" s="320">
        <f t="shared" si="47"/>
        <v>0.52191068665139573</v>
      </c>
      <c r="DA172" s="141"/>
    </row>
    <row r="173" spans="1:105" ht="12" customHeight="1" x14ac:dyDescent="0.25">
      <c r="A173" s="62" t="s">
        <v>1563</v>
      </c>
      <c r="B173" s="320">
        <f t="shared" ref="B173:W173" si="48">IF(B$117=0,0,B$117/B$99)</f>
        <v>0</v>
      </c>
      <c r="C173" s="320">
        <f t="shared" si="48"/>
        <v>0</v>
      </c>
      <c r="D173" s="320">
        <f t="shared" si="48"/>
        <v>0</v>
      </c>
      <c r="E173" s="320">
        <f t="shared" si="48"/>
        <v>0</v>
      </c>
      <c r="F173" s="320">
        <f t="shared" si="48"/>
        <v>0</v>
      </c>
      <c r="G173" s="320">
        <f t="shared" si="48"/>
        <v>0</v>
      </c>
      <c r="H173" s="320">
        <f t="shared" si="48"/>
        <v>0</v>
      </c>
      <c r="I173" s="320">
        <f t="shared" si="48"/>
        <v>0</v>
      </c>
      <c r="J173" s="320">
        <f t="shared" si="48"/>
        <v>0</v>
      </c>
      <c r="K173" s="320">
        <f t="shared" si="48"/>
        <v>0</v>
      </c>
      <c r="L173" s="320">
        <f t="shared" si="48"/>
        <v>0</v>
      </c>
      <c r="M173" s="320">
        <f t="shared" si="48"/>
        <v>0</v>
      </c>
      <c r="N173" s="320">
        <f t="shared" si="48"/>
        <v>0</v>
      </c>
      <c r="O173" s="320">
        <f t="shared" si="48"/>
        <v>0</v>
      </c>
      <c r="P173" s="320">
        <f t="shared" si="48"/>
        <v>0</v>
      </c>
      <c r="Q173" s="320">
        <f t="shared" si="48"/>
        <v>0</v>
      </c>
      <c r="R173" s="320">
        <f t="shared" si="48"/>
        <v>0</v>
      </c>
      <c r="S173" s="320">
        <f t="shared" si="48"/>
        <v>0</v>
      </c>
      <c r="T173" s="320">
        <f t="shared" si="48"/>
        <v>0</v>
      </c>
      <c r="U173" s="320">
        <f t="shared" si="48"/>
        <v>0</v>
      </c>
      <c r="V173" s="320">
        <f t="shared" si="48"/>
        <v>0</v>
      </c>
      <c r="W173" s="320">
        <f t="shared" si="48"/>
        <v>0</v>
      </c>
      <c r="DA173" s="141"/>
    </row>
    <row r="174" spans="1:105" ht="12" customHeight="1" x14ac:dyDescent="0.25">
      <c r="A174" s="203" t="s">
        <v>1565</v>
      </c>
      <c r="B174" s="271">
        <f t="shared" ref="B174:W174" si="49">IF(B$118=0,0,B$118/B$99)</f>
        <v>0</v>
      </c>
      <c r="C174" s="271">
        <f t="shared" si="49"/>
        <v>0</v>
      </c>
      <c r="D174" s="271">
        <f t="shared" si="49"/>
        <v>0</v>
      </c>
      <c r="E174" s="271">
        <f t="shared" si="49"/>
        <v>0</v>
      </c>
      <c r="F174" s="271">
        <f t="shared" si="49"/>
        <v>0</v>
      </c>
      <c r="G174" s="271">
        <f t="shared" si="49"/>
        <v>0</v>
      </c>
      <c r="H174" s="271">
        <f t="shared" si="49"/>
        <v>0</v>
      </c>
      <c r="I174" s="271">
        <f t="shared" si="49"/>
        <v>0</v>
      </c>
      <c r="J174" s="271">
        <f t="shared" si="49"/>
        <v>0</v>
      </c>
      <c r="K174" s="271">
        <f t="shared" si="49"/>
        <v>0</v>
      </c>
      <c r="L174" s="271">
        <f t="shared" si="49"/>
        <v>0</v>
      </c>
      <c r="M174" s="271">
        <f t="shared" si="49"/>
        <v>0</v>
      </c>
      <c r="N174" s="271">
        <f t="shared" si="49"/>
        <v>0</v>
      </c>
      <c r="O174" s="271">
        <f t="shared" si="49"/>
        <v>0</v>
      </c>
      <c r="P174" s="271">
        <f t="shared" si="49"/>
        <v>0</v>
      </c>
      <c r="Q174" s="271">
        <f t="shared" si="49"/>
        <v>0</v>
      </c>
      <c r="R174" s="271">
        <f t="shared" si="49"/>
        <v>0</v>
      </c>
      <c r="S174" s="271">
        <f t="shared" si="49"/>
        <v>0</v>
      </c>
      <c r="T174" s="271">
        <f t="shared" si="49"/>
        <v>0</v>
      </c>
      <c r="U174" s="271">
        <f t="shared" si="49"/>
        <v>0</v>
      </c>
      <c r="V174" s="271">
        <f t="shared" si="49"/>
        <v>0</v>
      </c>
      <c r="W174" s="271">
        <f t="shared" si="49"/>
        <v>0</v>
      </c>
      <c r="DA174" s="79"/>
    </row>
    <row r="175" spans="1:105" ht="12" customHeight="1" x14ac:dyDescent="0.25">
      <c r="A175" s="203" t="s">
        <v>1567</v>
      </c>
      <c r="B175" s="271">
        <f t="shared" ref="B175:W175" si="50">IF(B$119=0,0,B$119/B$99)</f>
        <v>4.816505949077679E-2</v>
      </c>
      <c r="C175" s="271">
        <f t="shared" si="50"/>
        <v>4.9526035157087513E-2</v>
      </c>
      <c r="D175" s="271">
        <f t="shared" si="50"/>
        <v>4.9621185581971906E-2</v>
      </c>
      <c r="E175" s="271">
        <f t="shared" si="50"/>
        <v>4.9261160171733653E-2</v>
      </c>
      <c r="F175" s="271">
        <f t="shared" si="50"/>
        <v>4.8982523414856725E-2</v>
      </c>
      <c r="G175" s="271">
        <f t="shared" si="50"/>
        <v>4.9033805552988093E-2</v>
      </c>
      <c r="H175" s="271">
        <f t="shared" si="50"/>
        <v>4.9812314542493977E-2</v>
      </c>
      <c r="I175" s="271">
        <f t="shared" si="50"/>
        <v>4.9125241583323501E-2</v>
      </c>
      <c r="J175" s="271">
        <f t="shared" si="50"/>
        <v>4.814550935400079E-2</v>
      </c>
      <c r="K175" s="271">
        <f t="shared" si="50"/>
        <v>4.7393994176488298E-2</v>
      </c>
      <c r="L175" s="271">
        <f t="shared" si="50"/>
        <v>4.7830299041805663E-2</v>
      </c>
      <c r="M175" s="271">
        <f t="shared" si="50"/>
        <v>4.8791658797300033E-2</v>
      </c>
      <c r="N175" s="271">
        <f t="shared" si="50"/>
        <v>4.9349482166110993E-2</v>
      </c>
      <c r="O175" s="271">
        <f t="shared" si="50"/>
        <v>4.7908208140835545E-2</v>
      </c>
      <c r="P175" s="271">
        <f t="shared" si="50"/>
        <v>4.8372471867901154E-2</v>
      </c>
      <c r="Q175" s="271">
        <f t="shared" si="50"/>
        <v>4.7935982356609591E-2</v>
      </c>
      <c r="R175" s="271">
        <f t="shared" si="50"/>
        <v>4.598205755257774E-2</v>
      </c>
      <c r="S175" s="271">
        <f t="shared" si="50"/>
        <v>4.5419331867294688E-2</v>
      </c>
      <c r="T175" s="271">
        <f t="shared" si="50"/>
        <v>4.4916493801786798E-2</v>
      </c>
      <c r="U175" s="271">
        <f t="shared" si="50"/>
        <v>4.4079962606454144E-2</v>
      </c>
      <c r="V175" s="271">
        <f t="shared" si="50"/>
        <v>4.4577009824790299E-2</v>
      </c>
      <c r="W175" s="271">
        <f t="shared" si="50"/>
        <v>4.3645019076581346E-2</v>
      </c>
      <c r="DA175" s="79"/>
    </row>
    <row r="176" spans="1:105" ht="12" customHeight="1" x14ac:dyDescent="0.25">
      <c r="A176" s="62" t="s">
        <v>1568</v>
      </c>
      <c r="B176" s="320">
        <f t="shared" ref="B176:W176" si="51">IF(B$120=0,0,B$120/B$99)</f>
        <v>4.816505949077679E-2</v>
      </c>
      <c r="C176" s="320">
        <f t="shared" si="51"/>
        <v>4.9526035157087513E-2</v>
      </c>
      <c r="D176" s="320">
        <f t="shared" si="51"/>
        <v>4.9621185581971906E-2</v>
      </c>
      <c r="E176" s="320">
        <f t="shared" si="51"/>
        <v>4.9261160171733653E-2</v>
      </c>
      <c r="F176" s="320">
        <f t="shared" si="51"/>
        <v>4.8982523414856725E-2</v>
      </c>
      <c r="G176" s="320">
        <f t="shared" si="51"/>
        <v>4.9033805552988093E-2</v>
      </c>
      <c r="H176" s="320">
        <f t="shared" si="51"/>
        <v>4.9812314542493977E-2</v>
      </c>
      <c r="I176" s="320">
        <f t="shared" si="51"/>
        <v>4.9125241583323501E-2</v>
      </c>
      <c r="J176" s="320">
        <f t="shared" si="51"/>
        <v>4.814550935400079E-2</v>
      </c>
      <c r="K176" s="320">
        <f t="shared" si="51"/>
        <v>4.7393994176488298E-2</v>
      </c>
      <c r="L176" s="320">
        <f t="shared" si="51"/>
        <v>4.7830299041805663E-2</v>
      </c>
      <c r="M176" s="320">
        <f t="shared" si="51"/>
        <v>4.8791658797300033E-2</v>
      </c>
      <c r="N176" s="320">
        <f t="shared" si="51"/>
        <v>4.9349482166110993E-2</v>
      </c>
      <c r="O176" s="320">
        <f t="shared" si="51"/>
        <v>4.7908208140835545E-2</v>
      </c>
      <c r="P176" s="320">
        <f t="shared" si="51"/>
        <v>4.8372471867901154E-2</v>
      </c>
      <c r="Q176" s="320">
        <f t="shared" si="51"/>
        <v>4.7935982356609591E-2</v>
      </c>
      <c r="R176" s="320">
        <f t="shared" si="51"/>
        <v>4.598205755257774E-2</v>
      </c>
      <c r="S176" s="320">
        <f t="shared" si="51"/>
        <v>4.5419331867294688E-2</v>
      </c>
      <c r="T176" s="320">
        <f t="shared" si="51"/>
        <v>4.4916493801786798E-2</v>
      </c>
      <c r="U176" s="320">
        <f t="shared" si="51"/>
        <v>4.4079962606454144E-2</v>
      </c>
      <c r="V176" s="320">
        <f t="shared" si="51"/>
        <v>4.4577009824790299E-2</v>
      </c>
      <c r="W176" s="320">
        <f t="shared" si="51"/>
        <v>4.3645019076581346E-2</v>
      </c>
      <c r="DA176" s="141"/>
    </row>
    <row r="177" spans="1:105" ht="12" customHeight="1" x14ac:dyDescent="0.25">
      <c r="A177" s="62" t="s">
        <v>1575</v>
      </c>
      <c r="B177" s="320">
        <f t="shared" ref="B177:W177" si="52">IF(B$126=0,0,B$126/B$99)</f>
        <v>0</v>
      </c>
      <c r="C177" s="320">
        <f t="shared" si="52"/>
        <v>0</v>
      </c>
      <c r="D177" s="320">
        <f t="shared" si="52"/>
        <v>0</v>
      </c>
      <c r="E177" s="320">
        <f t="shared" si="52"/>
        <v>0</v>
      </c>
      <c r="F177" s="320">
        <f t="shared" si="52"/>
        <v>0</v>
      </c>
      <c r="G177" s="320">
        <f t="shared" si="52"/>
        <v>0</v>
      </c>
      <c r="H177" s="320">
        <f t="shared" si="52"/>
        <v>0</v>
      </c>
      <c r="I177" s="320">
        <f t="shared" si="52"/>
        <v>0</v>
      </c>
      <c r="J177" s="320">
        <f t="shared" si="52"/>
        <v>0</v>
      </c>
      <c r="K177" s="320">
        <f t="shared" si="52"/>
        <v>0</v>
      </c>
      <c r="L177" s="320">
        <f t="shared" si="52"/>
        <v>0</v>
      </c>
      <c r="M177" s="320">
        <f t="shared" si="52"/>
        <v>0</v>
      </c>
      <c r="N177" s="320">
        <f t="shared" si="52"/>
        <v>0</v>
      </c>
      <c r="O177" s="320">
        <f t="shared" si="52"/>
        <v>0</v>
      </c>
      <c r="P177" s="320">
        <f t="shared" si="52"/>
        <v>0</v>
      </c>
      <c r="Q177" s="320">
        <f t="shared" si="52"/>
        <v>0</v>
      </c>
      <c r="R177" s="320">
        <f t="shared" si="52"/>
        <v>0</v>
      </c>
      <c r="S177" s="320">
        <f t="shared" si="52"/>
        <v>0</v>
      </c>
      <c r="T177" s="320">
        <f t="shared" si="52"/>
        <v>0</v>
      </c>
      <c r="U177" s="320">
        <f t="shared" si="52"/>
        <v>0</v>
      </c>
      <c r="V177" s="320">
        <f t="shared" si="52"/>
        <v>0</v>
      </c>
      <c r="W177" s="320">
        <f t="shared" si="52"/>
        <v>0</v>
      </c>
      <c r="DA177" s="141"/>
    </row>
    <row r="178" spans="1:105" ht="12" customHeight="1" x14ac:dyDescent="0.25">
      <c r="A178" s="203" t="s">
        <v>1577</v>
      </c>
      <c r="B178" s="271">
        <f t="shared" ref="B178:W178" si="53">IF(B$127=0,0,B$127/B$99)</f>
        <v>0</v>
      </c>
      <c r="C178" s="271">
        <f t="shared" si="53"/>
        <v>0</v>
      </c>
      <c r="D178" s="271">
        <f t="shared" si="53"/>
        <v>0</v>
      </c>
      <c r="E178" s="271">
        <f t="shared" si="53"/>
        <v>0</v>
      </c>
      <c r="F178" s="271">
        <f t="shared" si="53"/>
        <v>0</v>
      </c>
      <c r="G178" s="271">
        <f t="shared" si="53"/>
        <v>0</v>
      </c>
      <c r="H178" s="271">
        <f t="shared" si="53"/>
        <v>0</v>
      </c>
      <c r="I178" s="271">
        <f t="shared" si="53"/>
        <v>0</v>
      </c>
      <c r="J178" s="271">
        <f t="shared" si="53"/>
        <v>0</v>
      </c>
      <c r="K178" s="271">
        <f t="shared" si="53"/>
        <v>0</v>
      </c>
      <c r="L178" s="271">
        <f t="shared" si="53"/>
        <v>0</v>
      </c>
      <c r="M178" s="271">
        <f t="shared" si="53"/>
        <v>0</v>
      </c>
      <c r="N178" s="271">
        <f t="shared" si="53"/>
        <v>0</v>
      </c>
      <c r="O178" s="271">
        <f t="shared" si="53"/>
        <v>0</v>
      </c>
      <c r="P178" s="271">
        <f t="shared" si="53"/>
        <v>0</v>
      </c>
      <c r="Q178" s="271">
        <f t="shared" si="53"/>
        <v>0</v>
      </c>
      <c r="R178" s="271">
        <f t="shared" si="53"/>
        <v>0</v>
      </c>
      <c r="S178" s="271">
        <f t="shared" si="53"/>
        <v>0</v>
      </c>
      <c r="T178" s="271">
        <f t="shared" si="53"/>
        <v>0</v>
      </c>
      <c r="U178" s="271">
        <f t="shared" si="53"/>
        <v>0</v>
      </c>
      <c r="V178" s="271">
        <f t="shared" si="53"/>
        <v>0</v>
      </c>
      <c r="W178" s="271">
        <f t="shared" si="53"/>
        <v>0</v>
      </c>
      <c r="DA178" s="79"/>
    </row>
    <row r="179" spans="1:105" ht="12" customHeight="1" x14ac:dyDescent="0.25">
      <c r="A179" s="100" t="s">
        <v>106</v>
      </c>
      <c r="B179" s="312">
        <f t="shared" ref="B179:W179" si="54">IF(B$99=0,0,B$128/B$99)</f>
        <v>0.37177544644862148</v>
      </c>
      <c r="C179" s="312">
        <f t="shared" si="54"/>
        <v>0.35363690136718429</v>
      </c>
      <c r="D179" s="312">
        <f t="shared" si="54"/>
        <v>0.35240912293886195</v>
      </c>
      <c r="E179" s="312">
        <f t="shared" si="54"/>
        <v>0.3572204360340866</v>
      </c>
      <c r="F179" s="312">
        <f t="shared" si="54"/>
        <v>0.36115266602260993</v>
      </c>
      <c r="G179" s="312">
        <f t="shared" si="54"/>
        <v>0.3605758465303387</v>
      </c>
      <c r="H179" s="312">
        <f t="shared" si="54"/>
        <v>0.35049423591614259</v>
      </c>
      <c r="I179" s="312">
        <f t="shared" si="54"/>
        <v>0.35973103514898536</v>
      </c>
      <c r="J179" s="312">
        <f t="shared" si="54"/>
        <v>0.37274492753308219</v>
      </c>
      <c r="K179" s="312">
        <f t="shared" si="54"/>
        <v>0.38270302386288579</v>
      </c>
      <c r="L179" s="312">
        <f t="shared" si="54"/>
        <v>0.37700593120271891</v>
      </c>
      <c r="M179" s="312">
        <f t="shared" si="54"/>
        <v>0.36422996119126472</v>
      </c>
      <c r="N179" s="312">
        <f t="shared" si="54"/>
        <v>0.35697234723821492</v>
      </c>
      <c r="O179" s="312">
        <f t="shared" si="54"/>
        <v>0.37538474730459098</v>
      </c>
      <c r="P179" s="312">
        <f t="shared" si="54"/>
        <v>0.36927041389938203</v>
      </c>
      <c r="Q179" s="312">
        <f t="shared" si="54"/>
        <v>0.37517030397432649</v>
      </c>
      <c r="R179" s="312">
        <f t="shared" si="54"/>
        <v>0.40059374161984562</v>
      </c>
      <c r="S179" s="312">
        <f t="shared" si="54"/>
        <v>0.40797336009841995</v>
      </c>
      <c r="T179" s="312">
        <f t="shared" si="54"/>
        <v>0.4142581593575127</v>
      </c>
      <c r="U179" s="312">
        <f t="shared" si="54"/>
        <v>0.42519559636431348</v>
      </c>
      <c r="V179" s="312">
        <f t="shared" si="54"/>
        <v>0.41844795965492754</v>
      </c>
      <c r="W179" s="312">
        <f t="shared" si="54"/>
        <v>0.4306130002671727</v>
      </c>
      <c r="DA179" s="127"/>
    </row>
    <row r="180" spans="1:105" ht="12" customHeight="1" x14ac:dyDescent="0.25">
      <c r="A180" s="201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201"/>
      <c r="W180" s="201"/>
      <c r="DA180" s="173"/>
    </row>
    <row r="181" spans="1:105" ht="15" customHeight="1" x14ac:dyDescent="0.25">
      <c r="A181" s="32" t="s">
        <v>432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DA181" s="88"/>
    </row>
    <row r="182" spans="1:105" ht="12" customHeight="1" x14ac:dyDescent="0.25">
      <c r="A182" s="201"/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DA182" s="173"/>
    </row>
    <row r="183" spans="1:105" ht="12" customHeight="1" x14ac:dyDescent="0.25">
      <c r="A183" s="35" t="s">
        <v>1807</v>
      </c>
      <c r="B183" s="322">
        <f t="shared" ref="B183:W183" si="55">SUM(B184:B190,B191:B192)</f>
        <v>183.11557000835504</v>
      </c>
      <c r="C183" s="322">
        <f t="shared" si="55"/>
        <v>201.00179038852349</v>
      </c>
      <c r="D183" s="322">
        <f t="shared" si="55"/>
        <v>198.33728270193618</v>
      </c>
      <c r="E183" s="322">
        <f t="shared" si="55"/>
        <v>197.45932290978666</v>
      </c>
      <c r="F183" s="322">
        <f t="shared" si="55"/>
        <v>190.11279489833566</v>
      </c>
      <c r="G183" s="322">
        <f t="shared" si="55"/>
        <v>177.52107932694008</v>
      </c>
      <c r="H183" s="322">
        <f t="shared" si="55"/>
        <v>178.39951811116566</v>
      </c>
      <c r="I183" s="322">
        <f t="shared" si="55"/>
        <v>167.50625685338306</v>
      </c>
      <c r="J183" s="322">
        <f t="shared" si="55"/>
        <v>164.02868213667657</v>
      </c>
      <c r="K183" s="322">
        <f t="shared" si="55"/>
        <v>161.3552237263446</v>
      </c>
      <c r="L183" s="322">
        <f t="shared" si="55"/>
        <v>167.53726407626957</v>
      </c>
      <c r="M183" s="322">
        <f t="shared" si="55"/>
        <v>203.09162594364537</v>
      </c>
      <c r="N183" s="322">
        <f t="shared" si="55"/>
        <v>198.82561940840665</v>
      </c>
      <c r="O183" s="322">
        <f t="shared" si="55"/>
        <v>205.63165793811558</v>
      </c>
      <c r="P183" s="322">
        <f t="shared" si="55"/>
        <v>208.85075135704159</v>
      </c>
      <c r="Q183" s="322">
        <f t="shared" si="55"/>
        <v>212.43990201121773</v>
      </c>
      <c r="R183" s="322">
        <f t="shared" si="55"/>
        <v>198.34475212447791</v>
      </c>
      <c r="S183" s="322">
        <f t="shared" si="55"/>
        <v>201.51267118614228</v>
      </c>
      <c r="T183" s="322">
        <f t="shared" si="55"/>
        <v>201.8599286026523</v>
      </c>
      <c r="U183" s="322">
        <f t="shared" si="55"/>
        <v>203.59708353745521</v>
      </c>
      <c r="V183" s="322">
        <f t="shared" si="55"/>
        <v>197.95972261568417</v>
      </c>
      <c r="W183" s="322">
        <f t="shared" si="55"/>
        <v>204.674809561378</v>
      </c>
      <c r="DA183" s="95"/>
    </row>
    <row r="184" spans="1:105" ht="12" customHeight="1" x14ac:dyDescent="0.25">
      <c r="A184" s="55" t="s">
        <v>92</v>
      </c>
      <c r="B184" s="275">
        <f>IF(B$6=0,0,B$6/NMM!B$9*1000)</f>
        <v>0</v>
      </c>
      <c r="C184" s="275">
        <f>IF(C$6=0,0,C$6/NMM!C$9*1000)</f>
        <v>0</v>
      </c>
      <c r="D184" s="275">
        <f>IF(D$6=0,0,D$6/NMM!D$9*1000)</f>
        <v>0</v>
      </c>
      <c r="E184" s="275">
        <f>IF(E$6=0,0,E$6/NMM!E$9*1000)</f>
        <v>0</v>
      </c>
      <c r="F184" s="275">
        <f>IF(F$6=0,0,F$6/NMM!F$9*1000)</f>
        <v>0</v>
      </c>
      <c r="G184" s="275">
        <f>IF(G$6=0,0,G$6/NMM!G$9*1000)</f>
        <v>0</v>
      </c>
      <c r="H184" s="275">
        <f>IF(H$6=0,0,H$6/NMM!H$9*1000)</f>
        <v>0</v>
      </c>
      <c r="I184" s="275">
        <f>IF(I$6=0,0,I$6/NMM!I$9*1000)</f>
        <v>0</v>
      </c>
      <c r="J184" s="275">
        <f>IF(J$6=0,0,J$6/NMM!J$9*1000)</f>
        <v>0</v>
      </c>
      <c r="K184" s="275">
        <f>IF(K$6=0,0,K$6/NMM!K$9*1000)</f>
        <v>0</v>
      </c>
      <c r="L184" s="275">
        <f>IF(L$6=0,0,L$6/NMM!L$9*1000)</f>
        <v>0</v>
      </c>
      <c r="M184" s="275">
        <f>IF(M$6=0,0,M$6/NMM!M$9*1000)</f>
        <v>0</v>
      </c>
      <c r="N184" s="275">
        <f>IF(N$6=0,0,N$6/NMM!N$9*1000)</f>
        <v>0</v>
      </c>
      <c r="O184" s="275">
        <f>IF(O$6=0,0,O$6/NMM!O$9*1000)</f>
        <v>0</v>
      </c>
      <c r="P184" s="275">
        <f>IF(P$6=0,0,P$6/NMM!P$9*1000)</f>
        <v>0</v>
      </c>
      <c r="Q184" s="275">
        <f>IF(Q$6=0,0,Q$6/NMM!Q$9*1000)</f>
        <v>0</v>
      </c>
      <c r="R184" s="275">
        <f>IF(R$6=0,0,R$6/NMM!R$9*1000)</f>
        <v>0</v>
      </c>
      <c r="S184" s="275">
        <f>IF(S$6=0,0,S$6/NMM!S$9*1000)</f>
        <v>0</v>
      </c>
      <c r="T184" s="275">
        <f>IF(T$6=0,0,T$6/NMM!T$9*1000)</f>
        <v>0</v>
      </c>
      <c r="U184" s="275">
        <f>IF(U$6=0,0,U$6/NMM!U$9*1000)</f>
        <v>0</v>
      </c>
      <c r="V184" s="275">
        <f>IF(V$6=0,0,V$6/NMM!V$9*1000)</f>
        <v>0</v>
      </c>
      <c r="W184" s="275">
        <f>IF(W$6=0,0,W$6/NMM!W$9*1000)</f>
        <v>0</v>
      </c>
      <c r="DA184" s="76"/>
    </row>
    <row r="185" spans="1:105" ht="12" customHeight="1" x14ac:dyDescent="0.25">
      <c r="A185" s="202" t="s">
        <v>93</v>
      </c>
      <c r="B185" s="276">
        <f>IF(B$7=0,0,B$7/NMM!B$9*1000)</f>
        <v>0</v>
      </c>
      <c r="C185" s="276">
        <f>IF(C$7=0,0,C$7/NMM!C$9*1000)</f>
        <v>0</v>
      </c>
      <c r="D185" s="276">
        <f>IF(D$7=0,0,D$7/NMM!D$9*1000)</f>
        <v>0</v>
      </c>
      <c r="E185" s="276">
        <f>IF(E$7=0,0,E$7/NMM!E$9*1000)</f>
        <v>0</v>
      </c>
      <c r="F185" s="276">
        <f>IF(F$7=0,0,F$7/NMM!F$9*1000)</f>
        <v>0</v>
      </c>
      <c r="G185" s="276">
        <f>IF(G$7=0,0,G$7/NMM!G$9*1000)</f>
        <v>0</v>
      </c>
      <c r="H185" s="276">
        <f>IF(H$7=0,0,H$7/NMM!H$9*1000)</f>
        <v>0</v>
      </c>
      <c r="I185" s="276">
        <f>IF(I$7=0,0,I$7/NMM!I$9*1000)</f>
        <v>0</v>
      </c>
      <c r="J185" s="276">
        <f>IF(J$7=0,0,J$7/NMM!J$9*1000)</f>
        <v>0</v>
      </c>
      <c r="K185" s="276">
        <f>IF(K$7=0,0,K$7/NMM!K$9*1000)</f>
        <v>0</v>
      </c>
      <c r="L185" s="276">
        <f>IF(L$7=0,0,L$7/NMM!L$9*1000)</f>
        <v>0</v>
      </c>
      <c r="M185" s="276">
        <f>IF(M$7=0,0,M$7/NMM!M$9*1000)</f>
        <v>0</v>
      </c>
      <c r="N185" s="276">
        <f>IF(N$7=0,0,N$7/NMM!N$9*1000)</f>
        <v>0</v>
      </c>
      <c r="O185" s="276">
        <f>IF(O$7=0,0,O$7/NMM!O$9*1000)</f>
        <v>0</v>
      </c>
      <c r="P185" s="276">
        <f>IF(P$7=0,0,P$7/NMM!P$9*1000)</f>
        <v>0</v>
      </c>
      <c r="Q185" s="276">
        <f>IF(Q$7=0,0,Q$7/NMM!Q$9*1000)</f>
        <v>0</v>
      </c>
      <c r="R185" s="276">
        <f>IF(R$7=0,0,R$7/NMM!R$9*1000)</f>
        <v>0</v>
      </c>
      <c r="S185" s="276">
        <f>IF(S$7=0,0,S$7/NMM!S$9*1000)</f>
        <v>0</v>
      </c>
      <c r="T185" s="276">
        <f>IF(T$7=0,0,T$7/NMM!T$9*1000)</f>
        <v>0</v>
      </c>
      <c r="U185" s="276">
        <f>IF(U$7=0,0,U$7/NMM!U$9*1000)</f>
        <v>0</v>
      </c>
      <c r="V185" s="276">
        <f>IF(V$7=0,0,V$7/NMM!V$9*1000)</f>
        <v>0</v>
      </c>
      <c r="W185" s="276">
        <f>IF(W$7=0,0,W$7/NMM!W$9*1000)</f>
        <v>0</v>
      </c>
      <c r="DA185" s="77"/>
    </row>
    <row r="186" spans="1:105" ht="12" customHeight="1" x14ac:dyDescent="0.25">
      <c r="A186" s="202" t="s">
        <v>94</v>
      </c>
      <c r="B186" s="276">
        <f>IF(B$8=0,0,B$8/NMM!B$9*1000)</f>
        <v>0</v>
      </c>
      <c r="C186" s="276">
        <f>IF(C$8=0,0,C$8/NMM!C$9*1000)</f>
        <v>0</v>
      </c>
      <c r="D186" s="276">
        <f>IF(D$8=0,0,D$8/NMM!D$9*1000)</f>
        <v>0</v>
      </c>
      <c r="E186" s="276">
        <f>IF(E$8=0,0,E$8/NMM!E$9*1000)</f>
        <v>0</v>
      </c>
      <c r="F186" s="276">
        <f>IF(F$8=0,0,F$8/NMM!F$9*1000)</f>
        <v>0</v>
      </c>
      <c r="G186" s="276">
        <f>IF(G$8=0,0,G$8/NMM!G$9*1000)</f>
        <v>0</v>
      </c>
      <c r="H186" s="276">
        <f>IF(H$8=0,0,H$8/NMM!H$9*1000)</f>
        <v>0</v>
      </c>
      <c r="I186" s="276">
        <f>IF(I$8=0,0,I$8/NMM!I$9*1000)</f>
        <v>0</v>
      </c>
      <c r="J186" s="276">
        <f>IF(J$8=0,0,J$8/NMM!J$9*1000)</f>
        <v>0</v>
      </c>
      <c r="K186" s="276">
        <f>IF(K$8=0,0,K$8/NMM!K$9*1000)</f>
        <v>0</v>
      </c>
      <c r="L186" s="276">
        <f>IF(L$8=0,0,L$8/NMM!L$9*1000)</f>
        <v>0</v>
      </c>
      <c r="M186" s="276">
        <f>IF(M$8=0,0,M$8/NMM!M$9*1000)</f>
        <v>0</v>
      </c>
      <c r="N186" s="276">
        <f>IF(N$8=0,0,N$8/NMM!N$9*1000)</f>
        <v>0</v>
      </c>
      <c r="O186" s="276">
        <f>IF(O$8=0,0,O$8/NMM!O$9*1000)</f>
        <v>0</v>
      </c>
      <c r="P186" s="276">
        <f>IF(P$8=0,0,P$8/NMM!P$9*1000)</f>
        <v>0</v>
      </c>
      <c r="Q186" s="276">
        <f>IF(Q$8=0,0,Q$8/NMM!Q$9*1000)</f>
        <v>0</v>
      </c>
      <c r="R186" s="276">
        <f>IF(R$8=0,0,R$8/NMM!R$9*1000)</f>
        <v>0</v>
      </c>
      <c r="S186" s="276">
        <f>IF(S$8=0,0,S$8/NMM!S$9*1000)</f>
        <v>0</v>
      </c>
      <c r="T186" s="276">
        <f>IF(T$8=0,0,T$8/NMM!T$9*1000)</f>
        <v>0</v>
      </c>
      <c r="U186" s="276">
        <f>IF(U$8=0,0,U$8/NMM!U$9*1000)</f>
        <v>0</v>
      </c>
      <c r="V186" s="276">
        <f>IF(V$8=0,0,V$8/NMM!V$9*1000)</f>
        <v>0</v>
      </c>
      <c r="W186" s="276">
        <f>IF(W$8=0,0,W$8/NMM!W$9*1000)</f>
        <v>0</v>
      </c>
      <c r="DA186" s="77"/>
    </row>
    <row r="187" spans="1:105" ht="12" customHeight="1" x14ac:dyDescent="0.25">
      <c r="A187" s="202" t="s">
        <v>95</v>
      </c>
      <c r="B187" s="276">
        <f>IF(B$9=0,0,B$9/NMM!B$9*1000)</f>
        <v>0</v>
      </c>
      <c r="C187" s="276">
        <f>IF(C$9=0,0,C$9/NMM!C$9*1000)</f>
        <v>0</v>
      </c>
      <c r="D187" s="276">
        <f>IF(D$9=0,0,D$9/NMM!D$9*1000)</f>
        <v>0</v>
      </c>
      <c r="E187" s="276">
        <f>IF(E$9=0,0,E$9/NMM!E$9*1000)</f>
        <v>0</v>
      </c>
      <c r="F187" s="276">
        <f>IF(F$9=0,0,F$9/NMM!F$9*1000)</f>
        <v>0</v>
      </c>
      <c r="G187" s="276">
        <f>IF(G$9=0,0,G$9/NMM!G$9*1000)</f>
        <v>0</v>
      </c>
      <c r="H187" s="276">
        <f>IF(H$9=0,0,H$9/NMM!H$9*1000)</f>
        <v>0</v>
      </c>
      <c r="I187" s="276">
        <f>IF(I$9=0,0,I$9/NMM!I$9*1000)</f>
        <v>0</v>
      </c>
      <c r="J187" s="276">
        <f>IF(J$9=0,0,J$9/NMM!J$9*1000)</f>
        <v>0</v>
      </c>
      <c r="K187" s="276">
        <f>IF(K$9=0,0,K$9/NMM!K$9*1000)</f>
        <v>0</v>
      </c>
      <c r="L187" s="276">
        <f>IF(L$9=0,0,L$9/NMM!L$9*1000)</f>
        <v>0</v>
      </c>
      <c r="M187" s="276">
        <f>IF(M$9=0,0,M$9/NMM!M$9*1000)</f>
        <v>0</v>
      </c>
      <c r="N187" s="276">
        <f>IF(N$9=0,0,N$9/NMM!N$9*1000)</f>
        <v>0</v>
      </c>
      <c r="O187" s="276">
        <f>IF(O$9=0,0,O$9/NMM!O$9*1000)</f>
        <v>0</v>
      </c>
      <c r="P187" s="276">
        <f>IF(P$9=0,0,P$9/NMM!P$9*1000)</f>
        <v>0</v>
      </c>
      <c r="Q187" s="276">
        <f>IF(Q$9=0,0,Q$9/NMM!Q$9*1000)</f>
        <v>0</v>
      </c>
      <c r="R187" s="276">
        <f>IF(R$9=0,0,R$9/NMM!R$9*1000)</f>
        <v>0</v>
      </c>
      <c r="S187" s="276">
        <f>IF(S$9=0,0,S$9/NMM!S$9*1000)</f>
        <v>0</v>
      </c>
      <c r="T187" s="276">
        <f>IF(T$9=0,0,T$9/NMM!T$9*1000)</f>
        <v>0</v>
      </c>
      <c r="U187" s="276">
        <f>IF(U$9=0,0,U$9/NMM!U$9*1000)</f>
        <v>0</v>
      </c>
      <c r="V187" s="276">
        <f>IF(V$9=0,0,V$9/NMM!V$9*1000)</f>
        <v>0</v>
      </c>
      <c r="W187" s="276">
        <f>IF(W$9=0,0,W$9/NMM!W$9*1000)</f>
        <v>0</v>
      </c>
      <c r="DA187" s="77"/>
    </row>
    <row r="188" spans="1:105" ht="12" customHeight="1" x14ac:dyDescent="0.25">
      <c r="A188" s="56" t="s">
        <v>96</v>
      </c>
      <c r="B188" s="277">
        <f>IF(B$10=0,0,B$10/NMM!B$9*1000)</f>
        <v>0.41784317445827857</v>
      </c>
      <c r="C188" s="277">
        <f>IF(C$10=0,0,C$10/NMM!C$9*1000)</f>
        <v>0.47252126563165797</v>
      </c>
      <c r="D188" s="277">
        <f>IF(D$10=0,0,D$10/NMM!D$9*1000)</f>
        <v>0.47241506314650383</v>
      </c>
      <c r="E188" s="277">
        <f>IF(E$10=0,0,E$10/NMM!E$9*1000)</f>
        <v>0.4606542411040328</v>
      </c>
      <c r="F188" s="277">
        <f>IF(F$10=0,0,F$10/NMM!F$9*1000)</f>
        <v>0.40513015824512483</v>
      </c>
      <c r="G188" s="277">
        <f>IF(G$10=0,0,G$10/NMM!G$9*1000)</f>
        <v>0.39940345316363202</v>
      </c>
      <c r="H188" s="277">
        <f>IF(H$10=0,0,H$10/NMM!H$9*1000)</f>
        <v>0.39337652711072418</v>
      </c>
      <c r="I188" s="277">
        <f>IF(I$10=0,0,I$10/NMM!I$9*1000)</f>
        <v>0.35202657469040904</v>
      </c>
      <c r="J188" s="277">
        <f>IF(J$10=0,0,J$10/NMM!J$9*1000)</f>
        <v>0.32697729079314819</v>
      </c>
      <c r="K188" s="277">
        <f>IF(K$10=0,0,K$10/NMM!K$9*1000)</f>
        <v>0.31114406555315022</v>
      </c>
      <c r="L188" s="277">
        <f>IF(L$10=0,0,L$10/NMM!L$9*1000)</f>
        <v>0.31696218593934261</v>
      </c>
      <c r="M188" s="277">
        <f>IF(M$10=0,0,M$10/NMM!M$9*1000)</f>
        <v>0.35375367781928324</v>
      </c>
      <c r="N188" s="277">
        <f>IF(N$10=0,0,N$10/NMM!N$9*1000)</f>
        <v>0.3511741369969249</v>
      </c>
      <c r="O188" s="277">
        <f>IF(O$10=0,0,O$10/NMM!O$9*1000)</f>
        <v>0.38176906066951155</v>
      </c>
      <c r="P188" s="277">
        <f>IF(P$10=0,0,P$10/NMM!P$9*1000)</f>
        <v>0.38382932943204917</v>
      </c>
      <c r="Q188" s="277">
        <f>IF(Q$10=0,0,Q$10/NMM!Q$9*1000)</f>
        <v>0.37607275213064617</v>
      </c>
      <c r="R188" s="277">
        <f>IF(R$10=0,0,R$10/NMM!R$9*1000)</f>
        <v>0.34972351023025361</v>
      </c>
      <c r="S188" s="277">
        <f>IF(S$10=0,0,S$10/NMM!S$9*1000)</f>
        <v>0.36197844889287312</v>
      </c>
      <c r="T188" s="277">
        <f>IF(T$10=0,0,T$10/NMM!T$9*1000)</f>
        <v>0.39490786185634352</v>
      </c>
      <c r="U188" s="277">
        <f>IF(U$10=0,0,U$10/NMM!U$9*1000)</f>
        <v>0.39374190659548719</v>
      </c>
      <c r="V188" s="277">
        <f>IF(V$10=0,0,V$10/NMM!V$9*1000)</f>
        <v>0.42066880388641353</v>
      </c>
      <c r="W188" s="277">
        <f>IF(W$10=0,0,W$10/NMM!W$9*1000)</f>
        <v>0.42509200498842825</v>
      </c>
      <c r="DA188" s="78"/>
    </row>
    <row r="189" spans="1:105" ht="12" customHeight="1" x14ac:dyDescent="0.25">
      <c r="A189" s="203" t="s">
        <v>1452</v>
      </c>
      <c r="B189" s="278">
        <f>IF(B$16=0,0,B$16/NMM!B$9*1000)</f>
        <v>0</v>
      </c>
      <c r="C189" s="278">
        <f>IF(C$16=0,0,C$16/NMM!C$9*1000)</f>
        <v>0</v>
      </c>
      <c r="D189" s="278">
        <f>IF(D$16=0,0,D$16/NMM!D$9*1000)</f>
        <v>0</v>
      </c>
      <c r="E189" s="278">
        <f>IF(E$16=0,0,E$16/NMM!E$9*1000)</f>
        <v>0</v>
      </c>
      <c r="F189" s="278">
        <f>IF(F$16=0,0,F$16/NMM!F$9*1000)</f>
        <v>0</v>
      </c>
      <c r="G189" s="278">
        <f>IF(G$16=0,0,G$16/NMM!G$9*1000)</f>
        <v>0</v>
      </c>
      <c r="H189" s="278">
        <f>IF(H$16=0,0,H$16/NMM!H$9*1000)</f>
        <v>0</v>
      </c>
      <c r="I189" s="278">
        <f>IF(I$16=0,0,I$16/NMM!I$9*1000)</f>
        <v>0</v>
      </c>
      <c r="J189" s="278">
        <f>IF(J$16=0,0,J$16/NMM!J$9*1000)</f>
        <v>0</v>
      </c>
      <c r="K189" s="278">
        <f>IF(K$16=0,0,K$16/NMM!K$9*1000)</f>
        <v>0</v>
      </c>
      <c r="L189" s="278">
        <f>IF(L$16=0,0,L$16/NMM!L$9*1000)</f>
        <v>0</v>
      </c>
      <c r="M189" s="278">
        <f>IF(M$16=0,0,M$16/NMM!M$9*1000)</f>
        <v>0</v>
      </c>
      <c r="N189" s="278">
        <f>IF(N$16=0,0,N$16/NMM!N$9*1000)</f>
        <v>0</v>
      </c>
      <c r="O189" s="278">
        <f>IF(O$16=0,0,O$16/NMM!O$9*1000)</f>
        <v>0</v>
      </c>
      <c r="P189" s="278">
        <f>IF(P$16=0,0,P$16/NMM!P$9*1000)</f>
        <v>0</v>
      </c>
      <c r="Q189" s="278">
        <f>IF(Q$16=0,0,Q$16/NMM!Q$9*1000)</f>
        <v>0</v>
      </c>
      <c r="R189" s="278">
        <f>IF(R$16=0,0,R$16/NMM!R$9*1000)</f>
        <v>0</v>
      </c>
      <c r="S189" s="278">
        <f>IF(S$16=0,0,S$16/NMM!S$9*1000)</f>
        <v>0</v>
      </c>
      <c r="T189" s="278">
        <f>IF(T$16=0,0,T$16/NMM!T$9*1000)</f>
        <v>0</v>
      </c>
      <c r="U189" s="278">
        <f>IF(U$16=0,0,U$16/NMM!U$9*1000)</f>
        <v>0</v>
      </c>
      <c r="V189" s="278">
        <f>IF(V$16=0,0,V$16/NMM!V$9*1000)</f>
        <v>0</v>
      </c>
      <c r="W189" s="278">
        <f>IF(W$16=0,0,W$16/NMM!W$9*1000)</f>
        <v>0</v>
      </c>
      <c r="DA189" s="79"/>
    </row>
    <row r="190" spans="1:105" ht="12" customHeight="1" x14ac:dyDescent="0.25">
      <c r="A190" s="203" t="s">
        <v>1454</v>
      </c>
      <c r="B190" s="278">
        <f>IF(B$17=0,0,B$17/NMM!B$9*1000)</f>
        <v>70.574658112767452</v>
      </c>
      <c r="C190" s="278">
        <f>IF(C$17=0,0,C$17/NMM!C$9*1000)</f>
        <v>77.462839057751708</v>
      </c>
      <c r="D190" s="278">
        <f>IF(D$17=0,0,D$17/NMM!D$9*1000)</f>
        <v>76.433602257303605</v>
      </c>
      <c r="E190" s="278">
        <f>IF(E$17=0,0,E$17/NMM!E$9*1000)</f>
        <v>76.098996582496724</v>
      </c>
      <c r="F190" s="278">
        <f>IF(F$17=0,0,F$17/NMM!F$9*1000)</f>
        <v>73.282540579039974</v>
      </c>
      <c r="G190" s="278">
        <f>IF(G$17=0,0,G$17/NMM!G$9*1000)</f>
        <v>68.420674607063305</v>
      </c>
      <c r="H190" s="278">
        <f>IF(H$17=0,0,H$17/NMM!H$9*1000)</f>
        <v>68.76233657624654</v>
      </c>
      <c r="I190" s="278">
        <f>IF(I$17=0,0,I$17/NMM!I$9*1000)</f>
        <v>64.570330777825603</v>
      </c>
      <c r="J190" s="278">
        <f>IF(J$17=0,0,J$17/NMM!J$9*1000)</f>
        <v>63.236648053531646</v>
      </c>
      <c r="K190" s="278">
        <f>IF(K$17=0,0,K$17/NMM!K$9*1000)</f>
        <v>62.210028882728977</v>
      </c>
      <c r="L190" s="278">
        <f>IF(L$17=0,0,L$17/NMM!L$9*1000)</f>
        <v>64.59585370842295</v>
      </c>
      <c r="M190" s="278">
        <f>IF(M$17=0,0,M$17/NMM!M$9*1000)</f>
        <v>78.474814360016737</v>
      </c>
      <c r="N190" s="278">
        <f>IF(N$17=0,0,N$17/NMM!N$9*1000)</f>
        <v>76.676689372602056</v>
      </c>
      <c r="O190" s="278">
        <f>IF(O$17=0,0,O$17/NMM!O$9*1000)</f>
        <v>79.32537230271619</v>
      </c>
      <c r="P190" s="278">
        <f>IF(P$17=0,0,P$17/NMM!P$9*1000)</f>
        <v>80.652522480764446</v>
      </c>
      <c r="Q190" s="278">
        <f>IF(Q$17=0,0,Q$17/NMM!Q$9*1000)</f>
        <v>82.113711428564741</v>
      </c>
      <c r="R190" s="278">
        <f>IF(R$17=0,0,R$17/NMM!R$9*1000)</f>
        <v>76.682236808482969</v>
      </c>
      <c r="S190" s="278">
        <f>IF(S$17=0,0,S$17/NMM!S$9*1000)</f>
        <v>77.911603214398795</v>
      </c>
      <c r="T190" s="278">
        <f>IF(T$17=0,0,T$17/NMM!T$9*1000)</f>
        <v>78.078240022545657</v>
      </c>
      <c r="U190" s="278">
        <f>IF(U$17=0,0,U$17/NMM!U$9*1000)</f>
        <v>78.635717209559559</v>
      </c>
      <c r="V190" s="278">
        <f>IF(V$17=0,0,V$17/NMM!V$9*1000)</f>
        <v>76.506362540505762</v>
      </c>
      <c r="W190" s="278">
        <f>IF(W$17=0,0,W$17/NMM!W$9*1000)</f>
        <v>79.09625576477832</v>
      </c>
      <c r="DA190" s="79"/>
    </row>
    <row r="191" spans="1:105" ht="12" customHeight="1" x14ac:dyDescent="0.25">
      <c r="A191" s="203" t="s">
        <v>1463</v>
      </c>
      <c r="B191" s="278">
        <f>IF(B$25=0,0,B$25/NMM!B$9*1000)</f>
        <v>107.18706847166914</v>
      </c>
      <c r="C191" s="278">
        <f>IF(C$25=0,0,C$25/NMM!C$9*1000)</f>
        <v>117.6486695950574</v>
      </c>
      <c r="D191" s="278">
        <f>IF(D$25=0,0,D$25/NMM!D$9*1000)</f>
        <v>116.08548985953651</v>
      </c>
      <c r="E191" s="278">
        <f>IF(E$25=0,0,E$25/NMM!E$9*1000)</f>
        <v>115.57729892619578</v>
      </c>
      <c r="F191" s="278">
        <f>IF(F$25=0,0,F$25/NMM!F$9*1000)</f>
        <v>111.29973427958292</v>
      </c>
      <c r="G191" s="278">
        <f>IF(G$25=0,0,G$25/NMM!G$9*1000)</f>
        <v>103.91565088798279</v>
      </c>
      <c r="H191" s="278">
        <f>IF(H$25=0,0,H$25/NMM!H$9*1000)</f>
        <v>104.43455874902399</v>
      </c>
      <c r="I191" s="278">
        <f>IF(I$25=0,0,I$25/NMM!I$9*1000)</f>
        <v>98.067842642074922</v>
      </c>
      <c r="J191" s="278">
        <f>IF(J$25=0,0,J$25/NMM!J$9*1000)</f>
        <v>96.042277866968817</v>
      </c>
      <c r="K191" s="278">
        <f>IF(K$25=0,0,K$25/NMM!K$9*1000)</f>
        <v>94.48307372347405</v>
      </c>
      <c r="L191" s="278">
        <f>IF(L$25=0,0,L$25/NMM!L$9*1000)</f>
        <v>98.106606246216941</v>
      </c>
      <c r="M191" s="278">
        <f>IF(M$25=0,0,M$25/NMM!M$9*1000)</f>
        <v>119.18563298837918</v>
      </c>
      <c r="N191" s="278">
        <f>IF(N$25=0,0,N$25/NMM!N$9*1000)</f>
        <v>116.45468463807079</v>
      </c>
      <c r="O191" s="278">
        <f>IF(O$25=0,0,O$25/NMM!O$9*1000)</f>
        <v>120.47743963514425</v>
      </c>
      <c r="P191" s="278">
        <f>IF(P$25=0,0,P$25/NMM!P$9*1000)</f>
        <v>122.4930829384295</v>
      </c>
      <c r="Q191" s="278">
        <f>IF(Q$25=0,0,Q$25/NMM!Q$9*1000)</f>
        <v>124.71230105419664</v>
      </c>
      <c r="R191" s="278">
        <f>IF(R$25=0,0,R$25/NMM!R$9*1000)</f>
        <v>116.46310994830981</v>
      </c>
      <c r="S191" s="278">
        <f>IF(S$25=0,0,S$25/NMM!S$9*1000)</f>
        <v>118.3302416447485</v>
      </c>
      <c r="T191" s="278">
        <f>IF(T$25=0,0,T$25/NMM!T$9*1000)</f>
        <v>118.58332556243741</v>
      </c>
      <c r="U191" s="278">
        <f>IF(U$25=0,0,U$25/NMM!U$9*1000)</f>
        <v>119.43000830966906</v>
      </c>
      <c r="V191" s="278">
        <f>IF(V$25=0,0,V$25/NMM!V$9*1000)</f>
        <v>116.19599640205695</v>
      </c>
      <c r="W191" s="278">
        <f>IF(W$25=0,0,W$25/NMM!W$9*1000)</f>
        <v>120.12946302857398</v>
      </c>
      <c r="DA191" s="79"/>
    </row>
    <row r="192" spans="1:105" ht="12" customHeight="1" x14ac:dyDescent="0.25">
      <c r="A192" s="41" t="s">
        <v>1808</v>
      </c>
      <c r="B192" s="279">
        <f>IF(B$33=0,0,B$33/NMM!B$9*1000)</f>
        <v>4.9360002494601636</v>
      </c>
      <c r="C192" s="279">
        <f>IF(C$33=0,0,C$33/NMM!C$9*1000)</f>
        <v>5.417760470082726</v>
      </c>
      <c r="D192" s="279">
        <f>IF(D$33=0,0,D$33/NMM!D$9*1000)</f>
        <v>5.3457755219495349</v>
      </c>
      <c r="E192" s="279">
        <f>IF(E$33=0,0,E$33/NMM!E$9*1000)</f>
        <v>5.3223731599901143</v>
      </c>
      <c r="F192" s="279">
        <f>IF(F$33=0,0,F$33/NMM!F$9*1000)</f>
        <v>5.1253898814676324</v>
      </c>
      <c r="G192" s="279">
        <f>IF(G$33=0,0,G$33/NMM!G$9*1000)</f>
        <v>4.7853503787303566</v>
      </c>
      <c r="H192" s="279">
        <f>IF(H$33=0,0,H$33/NMM!H$9*1000)</f>
        <v>4.8092462587844231</v>
      </c>
      <c r="I192" s="279">
        <f>IF(I$33=0,0,I$33/NMM!I$9*1000)</f>
        <v>4.5160568587921208</v>
      </c>
      <c r="J192" s="279">
        <f>IF(J$33=0,0,J$33/NMM!J$9*1000)</f>
        <v>4.4227789253829792</v>
      </c>
      <c r="K192" s="279">
        <f>IF(K$33=0,0,K$33/NMM!K$9*1000)</f>
        <v>4.3509770545884274</v>
      </c>
      <c r="L192" s="279">
        <f>IF(L$33=0,0,L$33/NMM!L$9*1000)</f>
        <v>4.517841935690325</v>
      </c>
      <c r="M192" s="279">
        <f>IF(M$33=0,0,M$33/NMM!M$9*1000)</f>
        <v>5.0774249174301538</v>
      </c>
      <c r="N192" s="279">
        <f>IF(N$33=0,0,N$33/NMM!N$9*1000)</f>
        <v>5.3430712607368722</v>
      </c>
      <c r="O192" s="279">
        <f>IF(O$33=0,0,O$33/NMM!O$9*1000)</f>
        <v>5.4470769395856395</v>
      </c>
      <c r="P192" s="279">
        <f>IF(P$33=0,0,P$33/NMM!P$9*1000)</f>
        <v>5.3213166084156107</v>
      </c>
      <c r="Q192" s="279">
        <f>IF(Q$33=0,0,Q$33/NMM!Q$9*1000)</f>
        <v>5.2378167763257055</v>
      </c>
      <c r="R192" s="279">
        <f>IF(R$33=0,0,R$33/NMM!R$9*1000)</f>
        <v>4.8496818574548666</v>
      </c>
      <c r="S192" s="279">
        <f>IF(S$33=0,0,S$33/NMM!S$9*1000)</f>
        <v>4.9088478781021481</v>
      </c>
      <c r="T192" s="279">
        <f>IF(T$33=0,0,T$33/NMM!T$9*1000)</f>
        <v>4.8034551558129115</v>
      </c>
      <c r="U192" s="279">
        <f>IF(U$33=0,0,U$33/NMM!U$9*1000)</f>
        <v>5.1376161116310834</v>
      </c>
      <c r="V192" s="279">
        <f>IF(V$33=0,0,V$33/NMM!V$9*1000)</f>
        <v>4.8366948692350729</v>
      </c>
      <c r="W192" s="279">
        <f>IF(W$33=0,0,W$33/NMM!W$9*1000)</f>
        <v>5.0239987630372722</v>
      </c>
      <c r="DA192" s="82"/>
    </row>
    <row r="193" spans="1:105" ht="12" customHeight="1" x14ac:dyDescent="0.25">
      <c r="A193" s="201"/>
      <c r="B193" s="201"/>
      <c r="C193" s="201"/>
      <c r="D193" s="201"/>
      <c r="E193" s="201"/>
      <c r="F193" s="201"/>
      <c r="G193" s="201"/>
      <c r="H193" s="201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DA193" s="173"/>
    </row>
    <row r="194" spans="1:105" ht="12" customHeight="1" x14ac:dyDescent="0.25">
      <c r="A194" s="35" t="s">
        <v>1809</v>
      </c>
      <c r="B194" s="322">
        <f t="shared" ref="B194:W194" si="56">SUM(B195:B201,B202,B203)</f>
        <v>87.547179130352703</v>
      </c>
      <c r="C194" s="322">
        <f t="shared" si="56"/>
        <v>92.03122198903543</v>
      </c>
      <c r="D194" s="322">
        <f t="shared" si="56"/>
        <v>90.02977402580008</v>
      </c>
      <c r="E194" s="322">
        <f t="shared" si="56"/>
        <v>89.302347872965854</v>
      </c>
      <c r="F194" s="322">
        <f t="shared" si="56"/>
        <v>82.254885042034488</v>
      </c>
      <c r="G194" s="322">
        <f t="shared" si="56"/>
        <v>78.343833094877496</v>
      </c>
      <c r="H194" s="322">
        <f t="shared" si="56"/>
        <v>82.121828968921619</v>
      </c>
      <c r="I194" s="322">
        <f t="shared" si="56"/>
        <v>79.363393506521163</v>
      </c>
      <c r="J194" s="322">
        <f t="shared" si="56"/>
        <v>75.686088671979547</v>
      </c>
      <c r="K194" s="322">
        <f t="shared" si="56"/>
        <v>74.67901628600427</v>
      </c>
      <c r="L194" s="322">
        <f t="shared" si="56"/>
        <v>76.882450819248959</v>
      </c>
      <c r="M194" s="322">
        <f t="shared" si="56"/>
        <v>91.89681602723644</v>
      </c>
      <c r="N194" s="322">
        <f t="shared" si="56"/>
        <v>90.152200338560533</v>
      </c>
      <c r="O194" s="322">
        <f t="shared" si="56"/>
        <v>92.460537846126229</v>
      </c>
      <c r="P194" s="322">
        <f t="shared" si="56"/>
        <v>93.640958362835036</v>
      </c>
      <c r="Q194" s="322">
        <f t="shared" si="56"/>
        <v>95.082324316858774</v>
      </c>
      <c r="R194" s="322">
        <f t="shared" si="56"/>
        <v>97.199097072441887</v>
      </c>
      <c r="S194" s="322">
        <f t="shared" si="56"/>
        <v>93.618774819369506</v>
      </c>
      <c r="T194" s="322">
        <f t="shared" si="56"/>
        <v>94.56714273041699</v>
      </c>
      <c r="U194" s="322">
        <f t="shared" si="56"/>
        <v>95.15094826728685</v>
      </c>
      <c r="V194" s="322">
        <f t="shared" si="56"/>
        <v>89.008184103580078</v>
      </c>
      <c r="W194" s="322">
        <f t="shared" si="56"/>
        <v>101.14887810363047</v>
      </c>
      <c r="DA194" s="95"/>
    </row>
    <row r="195" spans="1:105" ht="12" customHeight="1" x14ac:dyDescent="0.25">
      <c r="A195" s="55" t="s">
        <v>92</v>
      </c>
      <c r="B195" s="275">
        <f>IF(B$49=0,0,B$49/NMM!B$10*1000)</f>
        <v>0</v>
      </c>
      <c r="C195" s="275">
        <f>IF(C$49=0,0,C$49/NMM!C$10*1000)</f>
        <v>0</v>
      </c>
      <c r="D195" s="275">
        <f>IF(D$49=0,0,D$49/NMM!D$10*1000)</f>
        <v>0</v>
      </c>
      <c r="E195" s="275">
        <f>IF(E$49=0,0,E$49/NMM!E$10*1000)</f>
        <v>0</v>
      </c>
      <c r="F195" s="275">
        <f>IF(F$49=0,0,F$49/NMM!F$10*1000)</f>
        <v>0</v>
      </c>
      <c r="G195" s="275">
        <f>IF(G$49=0,0,G$49/NMM!G$10*1000)</f>
        <v>0</v>
      </c>
      <c r="H195" s="275">
        <f>IF(H$49=0,0,H$49/NMM!H$10*1000)</f>
        <v>0</v>
      </c>
      <c r="I195" s="275">
        <f>IF(I$49=0,0,I$49/NMM!I$10*1000)</f>
        <v>0</v>
      </c>
      <c r="J195" s="275">
        <f>IF(J$49=0,0,J$49/NMM!J$10*1000)</f>
        <v>0</v>
      </c>
      <c r="K195" s="275">
        <f>IF(K$49=0,0,K$49/NMM!K$10*1000)</f>
        <v>0</v>
      </c>
      <c r="L195" s="275">
        <f>IF(L$49=0,0,L$49/NMM!L$10*1000)</f>
        <v>0</v>
      </c>
      <c r="M195" s="275">
        <f>IF(M$49=0,0,M$49/NMM!M$10*1000)</f>
        <v>0</v>
      </c>
      <c r="N195" s="275">
        <f>IF(N$49=0,0,N$49/NMM!N$10*1000)</f>
        <v>0</v>
      </c>
      <c r="O195" s="275">
        <f>IF(O$49=0,0,O$49/NMM!O$10*1000)</f>
        <v>0</v>
      </c>
      <c r="P195" s="275">
        <f>IF(P$49=0,0,P$49/NMM!P$10*1000)</f>
        <v>0</v>
      </c>
      <c r="Q195" s="275">
        <f>IF(Q$49=0,0,Q$49/NMM!Q$10*1000)</f>
        <v>0</v>
      </c>
      <c r="R195" s="275">
        <f>IF(R$49=0,0,R$49/NMM!R$10*1000)</f>
        <v>0</v>
      </c>
      <c r="S195" s="275">
        <f>IF(S$49=0,0,S$49/NMM!S$10*1000)</f>
        <v>0</v>
      </c>
      <c r="T195" s="275">
        <f>IF(T$49=0,0,T$49/NMM!T$10*1000)</f>
        <v>0</v>
      </c>
      <c r="U195" s="275">
        <f>IF(U$49=0,0,U$49/NMM!U$10*1000)</f>
        <v>0</v>
      </c>
      <c r="V195" s="275">
        <f>IF(V$49=0,0,V$49/NMM!V$10*1000)</f>
        <v>0</v>
      </c>
      <c r="W195" s="275">
        <f>IF(W$49=0,0,W$49/NMM!W$10*1000)</f>
        <v>0</v>
      </c>
      <c r="DA195" s="76"/>
    </row>
    <row r="196" spans="1:105" ht="12" customHeight="1" x14ac:dyDescent="0.25">
      <c r="A196" s="202" t="s">
        <v>93</v>
      </c>
      <c r="B196" s="276">
        <f>IF(B$50=0,0,B$50/NMM!B$10*1000)</f>
        <v>0</v>
      </c>
      <c r="C196" s="276">
        <f>IF(C$50=0,0,C$50/NMM!C$10*1000)</f>
        <v>0</v>
      </c>
      <c r="D196" s="276">
        <f>IF(D$50=0,0,D$50/NMM!D$10*1000)</f>
        <v>0</v>
      </c>
      <c r="E196" s="276">
        <f>IF(E$50=0,0,E$50/NMM!E$10*1000)</f>
        <v>0</v>
      </c>
      <c r="F196" s="276">
        <f>IF(F$50=0,0,F$50/NMM!F$10*1000)</f>
        <v>0</v>
      </c>
      <c r="G196" s="276">
        <f>IF(G$50=0,0,G$50/NMM!G$10*1000)</f>
        <v>0</v>
      </c>
      <c r="H196" s="276">
        <f>IF(H$50=0,0,H$50/NMM!H$10*1000)</f>
        <v>0</v>
      </c>
      <c r="I196" s="276">
        <f>IF(I$50=0,0,I$50/NMM!I$10*1000)</f>
        <v>0</v>
      </c>
      <c r="J196" s="276">
        <f>IF(J$50=0,0,J$50/NMM!J$10*1000)</f>
        <v>0</v>
      </c>
      <c r="K196" s="276">
        <f>IF(K$50=0,0,K$50/NMM!K$10*1000)</f>
        <v>0</v>
      </c>
      <c r="L196" s="276">
        <f>IF(L$50=0,0,L$50/NMM!L$10*1000)</f>
        <v>0</v>
      </c>
      <c r="M196" s="276">
        <f>IF(M$50=0,0,M$50/NMM!M$10*1000)</f>
        <v>0</v>
      </c>
      <c r="N196" s="276">
        <f>IF(N$50=0,0,N$50/NMM!N$10*1000)</f>
        <v>0</v>
      </c>
      <c r="O196" s="276">
        <f>IF(O$50=0,0,O$50/NMM!O$10*1000)</f>
        <v>0</v>
      </c>
      <c r="P196" s="276">
        <f>IF(P$50=0,0,P$50/NMM!P$10*1000)</f>
        <v>0</v>
      </c>
      <c r="Q196" s="276">
        <f>IF(Q$50=0,0,Q$50/NMM!Q$10*1000)</f>
        <v>0</v>
      </c>
      <c r="R196" s="276">
        <f>IF(R$50=0,0,R$50/NMM!R$10*1000)</f>
        <v>0</v>
      </c>
      <c r="S196" s="276">
        <f>IF(S$50=0,0,S$50/NMM!S$10*1000)</f>
        <v>0</v>
      </c>
      <c r="T196" s="276">
        <f>IF(T$50=0,0,T$50/NMM!T$10*1000)</f>
        <v>0</v>
      </c>
      <c r="U196" s="276">
        <f>IF(U$50=0,0,U$50/NMM!U$10*1000)</f>
        <v>0</v>
      </c>
      <c r="V196" s="276">
        <f>IF(V$50=0,0,V$50/NMM!V$10*1000)</f>
        <v>0</v>
      </c>
      <c r="W196" s="276">
        <f>IF(W$50=0,0,W$50/NMM!W$10*1000)</f>
        <v>0</v>
      </c>
      <c r="DA196" s="77"/>
    </row>
    <row r="197" spans="1:105" ht="12" customHeight="1" x14ac:dyDescent="0.25">
      <c r="A197" s="202" t="s">
        <v>94</v>
      </c>
      <c r="B197" s="276">
        <f>IF(B$51=0,0,B$51/NMM!B$10*1000)</f>
        <v>0</v>
      </c>
      <c r="C197" s="276">
        <f>IF(C$51=0,0,C$51/NMM!C$10*1000)</f>
        <v>0</v>
      </c>
      <c r="D197" s="276">
        <f>IF(D$51=0,0,D$51/NMM!D$10*1000)</f>
        <v>0</v>
      </c>
      <c r="E197" s="276">
        <f>IF(E$51=0,0,E$51/NMM!E$10*1000)</f>
        <v>0</v>
      </c>
      <c r="F197" s="276">
        <f>IF(F$51=0,0,F$51/NMM!F$10*1000)</f>
        <v>0</v>
      </c>
      <c r="G197" s="276">
        <f>IF(G$51=0,0,G$51/NMM!G$10*1000)</f>
        <v>0</v>
      </c>
      <c r="H197" s="276">
        <f>IF(H$51=0,0,H$51/NMM!H$10*1000)</f>
        <v>0</v>
      </c>
      <c r="I197" s="276">
        <f>IF(I$51=0,0,I$51/NMM!I$10*1000)</f>
        <v>0</v>
      </c>
      <c r="J197" s="276">
        <f>IF(J$51=0,0,J$51/NMM!J$10*1000)</f>
        <v>0</v>
      </c>
      <c r="K197" s="276">
        <f>IF(K$51=0,0,K$51/NMM!K$10*1000)</f>
        <v>0</v>
      </c>
      <c r="L197" s="276">
        <f>IF(L$51=0,0,L$51/NMM!L$10*1000)</f>
        <v>0</v>
      </c>
      <c r="M197" s="276">
        <f>IF(M$51=0,0,M$51/NMM!M$10*1000)</f>
        <v>0</v>
      </c>
      <c r="N197" s="276">
        <f>IF(N$51=0,0,N$51/NMM!N$10*1000)</f>
        <v>0</v>
      </c>
      <c r="O197" s="276">
        <f>IF(O$51=0,0,O$51/NMM!O$10*1000)</f>
        <v>0</v>
      </c>
      <c r="P197" s="276">
        <f>IF(P$51=0,0,P$51/NMM!P$10*1000)</f>
        <v>0</v>
      </c>
      <c r="Q197" s="276">
        <f>IF(Q$51=0,0,Q$51/NMM!Q$10*1000)</f>
        <v>0</v>
      </c>
      <c r="R197" s="276">
        <f>IF(R$51=0,0,R$51/NMM!R$10*1000)</f>
        <v>0</v>
      </c>
      <c r="S197" s="276">
        <f>IF(S$51=0,0,S$51/NMM!S$10*1000)</f>
        <v>0</v>
      </c>
      <c r="T197" s="276">
        <f>IF(T$51=0,0,T$51/NMM!T$10*1000)</f>
        <v>0</v>
      </c>
      <c r="U197" s="276">
        <f>IF(U$51=0,0,U$51/NMM!U$10*1000)</f>
        <v>0</v>
      </c>
      <c r="V197" s="276">
        <f>IF(V$51=0,0,V$51/NMM!V$10*1000)</f>
        <v>0</v>
      </c>
      <c r="W197" s="276">
        <f>IF(W$51=0,0,W$51/NMM!W$10*1000)</f>
        <v>0</v>
      </c>
      <c r="DA197" s="77"/>
    </row>
    <row r="198" spans="1:105" ht="12" customHeight="1" x14ac:dyDescent="0.25">
      <c r="A198" s="202" t="s">
        <v>95</v>
      </c>
      <c r="B198" s="276">
        <f>IF(B$52=0,0,B$52/NMM!B$10*1000)</f>
        <v>0</v>
      </c>
      <c r="C198" s="276">
        <f>IF(C$52=0,0,C$52/NMM!C$10*1000)</f>
        <v>0</v>
      </c>
      <c r="D198" s="276">
        <f>IF(D$52=0,0,D$52/NMM!D$10*1000)</f>
        <v>0</v>
      </c>
      <c r="E198" s="276">
        <f>IF(E$52=0,0,E$52/NMM!E$10*1000)</f>
        <v>0</v>
      </c>
      <c r="F198" s="276">
        <f>IF(F$52=0,0,F$52/NMM!F$10*1000)</f>
        <v>0</v>
      </c>
      <c r="G198" s="276">
        <f>IF(G$52=0,0,G$52/NMM!G$10*1000)</f>
        <v>0</v>
      </c>
      <c r="H198" s="276">
        <f>IF(H$52=0,0,H$52/NMM!H$10*1000)</f>
        <v>0</v>
      </c>
      <c r="I198" s="276">
        <f>IF(I$52=0,0,I$52/NMM!I$10*1000)</f>
        <v>0</v>
      </c>
      <c r="J198" s="276">
        <f>IF(J$52=0,0,J$52/NMM!J$10*1000)</f>
        <v>0</v>
      </c>
      <c r="K198" s="276">
        <f>IF(K$52=0,0,K$52/NMM!K$10*1000)</f>
        <v>0</v>
      </c>
      <c r="L198" s="276">
        <f>IF(L$52=0,0,L$52/NMM!L$10*1000)</f>
        <v>0</v>
      </c>
      <c r="M198" s="276">
        <f>IF(M$52=0,0,M$52/NMM!M$10*1000)</f>
        <v>0</v>
      </c>
      <c r="N198" s="276">
        <f>IF(N$52=0,0,N$52/NMM!N$10*1000)</f>
        <v>0</v>
      </c>
      <c r="O198" s="276">
        <f>IF(O$52=0,0,O$52/NMM!O$10*1000)</f>
        <v>0</v>
      </c>
      <c r="P198" s="276">
        <f>IF(P$52=0,0,P$52/NMM!P$10*1000)</f>
        <v>0</v>
      </c>
      <c r="Q198" s="276">
        <f>IF(Q$52=0,0,Q$52/NMM!Q$10*1000)</f>
        <v>0</v>
      </c>
      <c r="R198" s="276">
        <f>IF(R$52=0,0,R$52/NMM!R$10*1000)</f>
        <v>0</v>
      </c>
      <c r="S198" s="276">
        <f>IF(S$52=0,0,S$52/NMM!S$10*1000)</f>
        <v>0</v>
      </c>
      <c r="T198" s="276">
        <f>IF(T$52=0,0,T$52/NMM!T$10*1000)</f>
        <v>0</v>
      </c>
      <c r="U198" s="276">
        <f>IF(U$52=0,0,U$52/NMM!U$10*1000)</f>
        <v>0</v>
      </c>
      <c r="V198" s="276">
        <f>IF(V$52=0,0,V$52/NMM!V$10*1000)</f>
        <v>0</v>
      </c>
      <c r="W198" s="276">
        <f>IF(W$52=0,0,W$52/NMM!W$10*1000)</f>
        <v>0</v>
      </c>
      <c r="DA198" s="77"/>
    </row>
    <row r="199" spans="1:105" ht="12" customHeight="1" x14ac:dyDescent="0.25">
      <c r="A199" s="56" t="s">
        <v>96</v>
      </c>
      <c r="B199" s="277">
        <f>IF(B$53=0,0,B$53/NMM!B$10*1000)</f>
        <v>0.453896589125933</v>
      </c>
      <c r="C199" s="277">
        <f>IF(C$53=0,0,C$53/NMM!C$10*1000)</f>
        <v>0.49741973756798286</v>
      </c>
      <c r="D199" s="277">
        <f>IF(D$53=0,0,D$53/NMM!D$10*1000)</f>
        <v>0.49139809916539018</v>
      </c>
      <c r="E199" s="277">
        <f>IF(E$53=0,0,E$53/NMM!E$10*1000)</f>
        <v>0.47702872490839776</v>
      </c>
      <c r="F199" s="277">
        <f>IF(F$53=0,0,F$53/NMM!F$10*1000)</f>
        <v>0.40319977675711044</v>
      </c>
      <c r="G199" s="277">
        <f>IF(G$53=0,0,G$53/NMM!G$10*1000)</f>
        <v>0.39899189813337915</v>
      </c>
      <c r="H199" s="277">
        <f>IF(H$53=0,0,H$53/NMM!H$10*1000)</f>
        <v>0.41016587191470533</v>
      </c>
      <c r="I199" s="277">
        <f>IF(I$53=0,0,I$53/NMM!I$10*1000)</f>
        <v>0.37587342369673593</v>
      </c>
      <c r="J199" s="277">
        <f>IF(J$53=0,0,J$53/NMM!J$10*1000)</f>
        <v>0.33880253373300356</v>
      </c>
      <c r="K199" s="277">
        <f>IF(K$53=0,0,K$53/NMM!K$10*1000)</f>
        <v>0.3221003459408262</v>
      </c>
      <c r="L199" s="277">
        <f>IF(L$53=0,0,L$53/NMM!L$10*1000)</f>
        <v>0.32705460304458411</v>
      </c>
      <c r="M199" s="277">
        <f>IF(M$53=0,0,M$53/NMM!M$10*1000)</f>
        <v>0.3721470221368634</v>
      </c>
      <c r="N199" s="277">
        <f>IF(N$53=0,0,N$53/NMM!N$10*1000)</f>
        <v>0.36869614783305499</v>
      </c>
      <c r="O199" s="277">
        <f>IF(O$53=0,0,O$53/NMM!O$10*1000)</f>
        <v>0.40141585505760619</v>
      </c>
      <c r="P199" s="277">
        <f>IF(P$53=0,0,P$53/NMM!P$10*1000)</f>
        <v>0.40455122182348224</v>
      </c>
      <c r="Q199" s="277">
        <f>IF(Q$53=0,0,Q$53/NMM!Q$10*1000)</f>
        <v>0.39454074701589942</v>
      </c>
      <c r="R199" s="277">
        <f>IF(R$53=0,0,R$53/NMM!R$10*1000)</f>
        <v>0.40300825297164139</v>
      </c>
      <c r="S199" s="277">
        <f>IF(S$53=0,0,S$53/NMM!S$10*1000)</f>
        <v>0.39314624465793757</v>
      </c>
      <c r="T199" s="277">
        <f>IF(T$53=0,0,T$53/NMM!T$10*1000)</f>
        <v>0.43168344370516543</v>
      </c>
      <c r="U199" s="277">
        <f>IF(U$53=0,0,U$53/NMM!U$10*1000)</f>
        <v>0.42944894256617316</v>
      </c>
      <c r="V199" s="277">
        <f>IF(V$53=0,0,V$53/NMM!V$10*1000)</f>
        <v>0.43940528670656875</v>
      </c>
      <c r="W199" s="277">
        <f>IF(W$53=0,0,W$53/NMM!W$10*1000)</f>
        <v>0.49004677599872715</v>
      </c>
      <c r="DA199" s="78"/>
    </row>
    <row r="200" spans="1:105" ht="12" customHeight="1" x14ac:dyDescent="0.25">
      <c r="A200" s="203" t="s">
        <v>1498</v>
      </c>
      <c r="B200" s="278">
        <f>IF(B$59=0,0,B$59/NMM!B$10*1000)</f>
        <v>0</v>
      </c>
      <c r="C200" s="278">
        <f>IF(C$59=0,0,C$59/NMM!C$10*1000)</f>
        <v>0</v>
      </c>
      <c r="D200" s="278">
        <f>IF(D$59=0,0,D$59/NMM!D$10*1000)</f>
        <v>0</v>
      </c>
      <c r="E200" s="278">
        <f>IF(E$59=0,0,E$59/NMM!E$10*1000)</f>
        <v>0</v>
      </c>
      <c r="F200" s="278">
        <f>IF(F$59=0,0,F$59/NMM!F$10*1000)</f>
        <v>0</v>
      </c>
      <c r="G200" s="278">
        <f>IF(G$59=0,0,G$59/NMM!G$10*1000)</f>
        <v>0</v>
      </c>
      <c r="H200" s="278">
        <f>IF(H$59=0,0,H$59/NMM!H$10*1000)</f>
        <v>0</v>
      </c>
      <c r="I200" s="278">
        <f>IF(I$59=0,0,I$59/NMM!I$10*1000)</f>
        <v>0</v>
      </c>
      <c r="J200" s="278">
        <f>IF(J$59=0,0,J$59/NMM!J$10*1000)</f>
        <v>0</v>
      </c>
      <c r="K200" s="278">
        <f>IF(K$59=0,0,K$59/NMM!K$10*1000)</f>
        <v>0</v>
      </c>
      <c r="L200" s="278">
        <f>IF(L$59=0,0,L$59/NMM!L$10*1000)</f>
        <v>0</v>
      </c>
      <c r="M200" s="278">
        <f>IF(M$59=0,0,M$59/NMM!M$10*1000)</f>
        <v>0</v>
      </c>
      <c r="N200" s="278">
        <f>IF(N$59=0,0,N$59/NMM!N$10*1000)</f>
        <v>0</v>
      </c>
      <c r="O200" s="278">
        <f>IF(O$59=0,0,O$59/NMM!O$10*1000)</f>
        <v>0</v>
      </c>
      <c r="P200" s="278">
        <f>IF(P$59=0,0,P$59/NMM!P$10*1000)</f>
        <v>0</v>
      </c>
      <c r="Q200" s="278">
        <f>IF(Q$59=0,0,Q$59/NMM!Q$10*1000)</f>
        <v>0</v>
      </c>
      <c r="R200" s="278">
        <f>IF(R$59=0,0,R$59/NMM!R$10*1000)</f>
        <v>0</v>
      </c>
      <c r="S200" s="278">
        <f>IF(S$59=0,0,S$59/NMM!S$10*1000)</f>
        <v>0</v>
      </c>
      <c r="T200" s="278">
        <f>IF(T$59=0,0,T$59/NMM!T$10*1000)</f>
        <v>0</v>
      </c>
      <c r="U200" s="278">
        <f>IF(U$59=0,0,U$59/NMM!U$10*1000)</f>
        <v>0</v>
      </c>
      <c r="V200" s="278">
        <f>IF(V$59=0,0,V$59/NMM!V$10*1000)</f>
        <v>0</v>
      </c>
      <c r="W200" s="278">
        <f>IF(W$59=0,0,W$59/NMM!W$10*1000)</f>
        <v>0</v>
      </c>
      <c r="DA200" s="79"/>
    </row>
    <row r="201" spans="1:105" ht="12" customHeight="1" x14ac:dyDescent="0.25">
      <c r="A201" s="203" t="s">
        <v>1500</v>
      </c>
      <c r="B201" s="278">
        <f>IF(B$60=0,0,B$60/NMM!B$10*1000)</f>
        <v>14.71756557741049</v>
      </c>
      <c r="C201" s="278">
        <f>IF(C$60=0,0,C$60/NMM!C$10*1000)</f>
        <v>14.934344753287679</v>
      </c>
      <c r="D201" s="278">
        <f>IF(D$60=0,0,D$60/NMM!D$10*1000)</f>
        <v>14.752654407849372</v>
      </c>
      <c r="E201" s="278">
        <f>IF(E$60=0,0,E$60/NMM!E$10*1000)</f>
        <v>14.672378679703151</v>
      </c>
      <c r="F201" s="278">
        <f>IF(F$60=0,0,F$60/NMM!F$10*1000)</f>
        <v>13.346801229039134</v>
      </c>
      <c r="G201" s="278">
        <f>IF(G$60=0,0,G$60/NMM!G$10*1000)</f>
        <v>13.314966316630274</v>
      </c>
      <c r="H201" s="278">
        <f>IF(H$60=0,0,H$60/NMM!H$10*1000)</f>
        <v>13.934378748392529</v>
      </c>
      <c r="I201" s="278">
        <f>IF(I$60=0,0,I$60/NMM!I$10*1000)</f>
        <v>13.668862628889983</v>
      </c>
      <c r="J201" s="278">
        <f>IF(J$60=0,0,J$60/NMM!J$10*1000)</f>
        <v>13.172600593503402</v>
      </c>
      <c r="K201" s="278">
        <f>IF(K$60=0,0,K$60/NMM!K$10*1000)</f>
        <v>13.143210016598236</v>
      </c>
      <c r="L201" s="278">
        <f>IF(L$60=0,0,L$60/NMM!L$10*1000)</f>
        <v>13.340733514544365</v>
      </c>
      <c r="M201" s="278">
        <f>IF(M$60=0,0,M$60/NMM!M$10*1000)</f>
        <v>14.297380192769825</v>
      </c>
      <c r="N201" s="278">
        <f>IF(N$60=0,0,N$60/NMM!N$10*1000)</f>
        <v>14.361081552404125</v>
      </c>
      <c r="O201" s="278">
        <f>IF(O$60=0,0,O$60/NMM!O$10*1000)</f>
        <v>14.235224362699311</v>
      </c>
      <c r="P201" s="278">
        <f>IF(P$60=0,0,P$60/NMM!P$10*1000)</f>
        <v>14.084554476781353</v>
      </c>
      <c r="Q201" s="278">
        <f>IF(Q$60=0,0,Q$60/NMM!Q$10*1000)</f>
        <v>14.371736647349421</v>
      </c>
      <c r="R201" s="278">
        <f>IF(R$60=0,0,R$60/NMM!R$10*1000)</f>
        <v>14.517383223708739</v>
      </c>
      <c r="S201" s="278">
        <f>IF(S$60=0,0,S$60/NMM!S$10*1000)</f>
        <v>14.245891610032405</v>
      </c>
      <c r="T201" s="278">
        <f>IF(T$60=0,0,T$60/NMM!T$10*1000)</f>
        <v>14.415883627091075</v>
      </c>
      <c r="U201" s="278">
        <f>IF(U$60=0,0,U$60/NMM!U$10*1000)</f>
        <v>14.625725783204043</v>
      </c>
      <c r="V201" s="278">
        <f>IF(V$60=0,0,V$60/NMM!V$10*1000)</f>
        <v>13.801030501775541</v>
      </c>
      <c r="W201" s="278">
        <f>IF(W$60=0,0,W$60/NMM!W$10*1000)</f>
        <v>15.491726877427011</v>
      </c>
      <c r="DA201" s="79"/>
    </row>
    <row r="202" spans="1:105" ht="12" customHeight="1" x14ac:dyDescent="0.25">
      <c r="A202" s="203" t="s">
        <v>1522</v>
      </c>
      <c r="B202" s="278">
        <f>IF(B$79=0,0,B$79/NMM!B$10*1000)</f>
        <v>65.979530890666908</v>
      </c>
      <c r="C202" s="278">
        <f>IF(C$79=0,0,C$79/NMM!C$10*1000)</f>
        <v>70.179763307400975</v>
      </c>
      <c r="D202" s="278">
        <f>IF(D$79=0,0,D$79/NMM!D$10*1000)</f>
        <v>68.424384106938945</v>
      </c>
      <c r="E202" s="278">
        <f>IF(E$79=0,0,E$79/NMM!E$10*1000)</f>
        <v>67.821161219657057</v>
      </c>
      <c r="F202" s="278">
        <f>IF(F$79=0,0,F$79/NMM!F$10*1000)</f>
        <v>62.768689299557423</v>
      </c>
      <c r="G202" s="278">
        <f>IF(G$79=0,0,G$79/NMM!G$10*1000)</f>
        <v>58.824256560412898</v>
      </c>
      <c r="H202" s="278">
        <f>IF(H$79=0,0,H$79/NMM!H$10*1000)</f>
        <v>61.704741788722067</v>
      </c>
      <c r="I202" s="278">
        <f>IF(I$79=0,0,I$79/NMM!I$10*1000)</f>
        <v>59.335692414993069</v>
      </c>
      <c r="J202" s="278">
        <f>IF(J$79=0,0,J$79/NMM!J$10*1000)</f>
        <v>56.391641092318338</v>
      </c>
      <c r="K202" s="278">
        <f>IF(K$79=0,0,K$79/NMM!K$10*1000)</f>
        <v>55.425153643692113</v>
      </c>
      <c r="L202" s="278">
        <f>IF(L$79=0,0,L$79/NMM!L$10*1000)</f>
        <v>57.363321254420754</v>
      </c>
      <c r="M202" s="278">
        <f>IF(M$79=0,0,M$79/NMM!M$10*1000)</f>
        <v>71.049449127716258</v>
      </c>
      <c r="N202" s="278">
        <f>IF(N$79=0,0,N$79/NMM!N$10*1000)</f>
        <v>69.282932755675475</v>
      </c>
      <c r="O202" s="278">
        <f>IF(O$79=0,0,O$79/NMM!O$10*1000)</f>
        <v>71.783188551552939</v>
      </c>
      <c r="P202" s="278">
        <f>IF(P$79=0,0,P$79/NMM!P$10*1000)</f>
        <v>73.159402238710612</v>
      </c>
      <c r="Q202" s="278">
        <f>IF(Q$79=0,0,Q$79/NMM!Q$10*1000)</f>
        <v>74.139987739652938</v>
      </c>
      <c r="R202" s="278">
        <f>IF(R$79=0,0,R$79/NMM!R$10*1000)</f>
        <v>76.05026248251805</v>
      </c>
      <c r="S202" s="278">
        <f>IF(S$79=0,0,S$79/NMM!S$10*1000)</f>
        <v>72.826659814437818</v>
      </c>
      <c r="T202" s="278">
        <f>IF(T$79=0,0,T$79/NMM!T$10*1000)</f>
        <v>73.454170980728264</v>
      </c>
      <c r="U202" s="278">
        <f>IF(U$79=0,0,U$79/NMM!U$10*1000)</f>
        <v>73.813633399453465</v>
      </c>
      <c r="V202" s="278">
        <f>IF(V$79=0,0,V$79/NMM!V$10*1000)</f>
        <v>68.77638722165328</v>
      </c>
      <c r="W202" s="278">
        <f>IF(W$79=0,0,W$79/NMM!W$10*1000)</f>
        <v>78.47428337437232</v>
      </c>
      <c r="DA202" s="79"/>
    </row>
    <row r="203" spans="1:105" ht="12" customHeight="1" x14ac:dyDescent="0.25">
      <c r="A203" s="41" t="s">
        <v>1534</v>
      </c>
      <c r="B203" s="279">
        <f>IF(B$89=0,0,B$89/NMM!B$10*1000)</f>
        <v>6.3961860731493783</v>
      </c>
      <c r="C203" s="279">
        <f>IF(C$89=0,0,C$89/NMM!C$10*1000)</f>
        <v>6.4196941907788023</v>
      </c>
      <c r="D203" s="279">
        <f>IF(D$89=0,0,D$89/NMM!D$10*1000)</f>
        <v>6.3613374118463781</v>
      </c>
      <c r="E203" s="279">
        <f>IF(E$89=0,0,E$89/NMM!E$10*1000)</f>
        <v>6.3317792486972513</v>
      </c>
      <c r="F203" s="279">
        <f>IF(F$89=0,0,F$89/NMM!F$10*1000)</f>
        <v>5.7361947366808135</v>
      </c>
      <c r="G203" s="279">
        <f>IF(G$89=0,0,G$89/NMM!G$10*1000)</f>
        <v>5.8056183197009466</v>
      </c>
      <c r="H203" s="279">
        <f>IF(H$89=0,0,H$89/NMM!H$10*1000)</f>
        <v>6.0725425598923142</v>
      </c>
      <c r="I203" s="279">
        <f>IF(I$89=0,0,I$89/NMM!I$10*1000)</f>
        <v>5.9829650389413738</v>
      </c>
      <c r="J203" s="279">
        <f>IF(J$89=0,0,J$89/NMM!J$10*1000)</f>
        <v>5.7830444524248099</v>
      </c>
      <c r="K203" s="279">
        <f>IF(K$89=0,0,K$89/NMM!K$10*1000)</f>
        <v>5.7885522797731053</v>
      </c>
      <c r="L203" s="279">
        <f>IF(L$89=0,0,L$89/NMM!L$10*1000)</f>
        <v>5.8513414472392666</v>
      </c>
      <c r="M203" s="279">
        <f>IF(M$89=0,0,M$89/NMM!M$10*1000)</f>
        <v>6.1778396846134926</v>
      </c>
      <c r="N203" s="279">
        <f>IF(N$89=0,0,N$89/NMM!N$10*1000)</f>
        <v>6.1394898826478865</v>
      </c>
      <c r="O203" s="279">
        <f>IF(O$89=0,0,O$89/NMM!O$10*1000)</f>
        <v>6.0407090768163663</v>
      </c>
      <c r="P203" s="279">
        <f>IF(P$89=0,0,P$89/NMM!P$10*1000)</f>
        <v>5.9924504255195963</v>
      </c>
      <c r="Q203" s="279">
        <f>IF(Q$89=0,0,Q$89/NMM!Q$10*1000)</f>
        <v>6.1760591828405245</v>
      </c>
      <c r="R203" s="279">
        <f>IF(R$89=0,0,R$89/NMM!R$10*1000)</f>
        <v>6.2284431132434612</v>
      </c>
      <c r="S203" s="279">
        <f>IF(S$89=0,0,S$89/NMM!S$10*1000)</f>
        <v>6.1530771502413382</v>
      </c>
      <c r="T203" s="279">
        <f>IF(T$89=0,0,T$89/NMM!T$10*1000)</f>
        <v>6.2654046788924793</v>
      </c>
      <c r="U203" s="279">
        <f>IF(U$89=0,0,U$89/NMM!U$10*1000)</f>
        <v>6.2821401420631755</v>
      </c>
      <c r="V203" s="279">
        <f>IF(V$89=0,0,V$89/NMM!V$10*1000)</f>
        <v>5.9913610934446746</v>
      </c>
      <c r="W203" s="279">
        <f>IF(W$89=0,0,W$89/NMM!W$10*1000)</f>
        <v>6.6928210758324189</v>
      </c>
      <c r="DA203" s="82"/>
    </row>
    <row r="204" spans="1:105" ht="12" customHeight="1" x14ac:dyDescent="0.25">
      <c r="A204" s="201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01"/>
      <c r="P204" s="201"/>
      <c r="Q204" s="201"/>
      <c r="R204" s="201"/>
      <c r="S204" s="201"/>
      <c r="T204" s="201"/>
      <c r="U204" s="201"/>
      <c r="V204" s="201"/>
      <c r="W204" s="201"/>
      <c r="DA204" s="173"/>
    </row>
    <row r="205" spans="1:105" ht="12" customHeight="1" x14ac:dyDescent="0.25">
      <c r="A205" s="35" t="s">
        <v>1810</v>
      </c>
      <c r="B205" s="322">
        <f t="shared" ref="B205:W205" si="57">SUM(B206:B211,B212:B213,B214)</f>
        <v>312.61220588182812</v>
      </c>
      <c r="C205" s="322">
        <f t="shared" si="57"/>
        <v>338.13545131963724</v>
      </c>
      <c r="D205" s="322">
        <f t="shared" si="57"/>
        <v>339.95803303053231</v>
      </c>
      <c r="E205" s="322">
        <f t="shared" si="57"/>
        <v>332.88750401264031</v>
      </c>
      <c r="F205" s="322">
        <f t="shared" si="57"/>
        <v>304.83705556968738</v>
      </c>
      <c r="G205" s="322">
        <f t="shared" si="57"/>
        <v>310.40247692430489</v>
      </c>
      <c r="H205" s="322">
        <f t="shared" si="57"/>
        <v>324.23163594720853</v>
      </c>
      <c r="I205" s="322">
        <f t="shared" si="57"/>
        <v>319.13024890619187</v>
      </c>
      <c r="J205" s="322">
        <f t="shared" si="57"/>
        <v>306.84641480245779</v>
      </c>
      <c r="K205" s="322">
        <f t="shared" si="57"/>
        <v>306.47577492062646</v>
      </c>
      <c r="L205" s="322">
        <f t="shared" si="57"/>
        <v>308.03939879672794</v>
      </c>
      <c r="M205" s="322">
        <f t="shared" si="57"/>
        <v>319.79236791419299</v>
      </c>
      <c r="N205" s="322">
        <f t="shared" si="57"/>
        <v>309.45429852430357</v>
      </c>
      <c r="O205" s="322">
        <f t="shared" si="57"/>
        <v>288.61626447326933</v>
      </c>
      <c r="P205" s="322">
        <f t="shared" si="57"/>
        <v>281.63094757099071</v>
      </c>
      <c r="Q205" s="322">
        <f t="shared" si="57"/>
        <v>266.12346234239823</v>
      </c>
      <c r="R205" s="322">
        <f t="shared" si="57"/>
        <v>262.5330273537885</v>
      </c>
      <c r="S205" s="322">
        <f t="shared" si="57"/>
        <v>236.96860174010578</v>
      </c>
      <c r="T205" s="322">
        <f t="shared" si="57"/>
        <v>232.92833949540122</v>
      </c>
      <c r="U205" s="322">
        <f t="shared" si="57"/>
        <v>217.09982585967637</v>
      </c>
      <c r="V205" s="322">
        <f t="shared" si="57"/>
        <v>218.13150731913322</v>
      </c>
      <c r="W205" s="322">
        <f t="shared" si="57"/>
        <v>226.34661416254477</v>
      </c>
      <c r="DA205" s="95"/>
    </row>
    <row r="206" spans="1:105" ht="12" customHeight="1" x14ac:dyDescent="0.25">
      <c r="A206" s="55" t="s">
        <v>92</v>
      </c>
      <c r="B206" s="275">
        <f>IF(B$100=0,0,B$100/NMM!B$11*1000)</f>
        <v>0</v>
      </c>
      <c r="C206" s="275">
        <f>IF(C$100=0,0,C$100/NMM!C$11*1000)</f>
        <v>0</v>
      </c>
      <c r="D206" s="275">
        <f>IF(D$100=0,0,D$100/NMM!D$11*1000)</f>
        <v>0</v>
      </c>
      <c r="E206" s="275">
        <f>IF(E$100=0,0,E$100/NMM!E$11*1000)</f>
        <v>0</v>
      </c>
      <c r="F206" s="275">
        <f>IF(F$100=0,0,F$100/NMM!F$11*1000)</f>
        <v>0</v>
      </c>
      <c r="G206" s="275">
        <f>IF(G$100=0,0,G$100/NMM!G$11*1000)</f>
        <v>0</v>
      </c>
      <c r="H206" s="275">
        <f>IF(H$100=0,0,H$100/NMM!H$11*1000)</f>
        <v>0</v>
      </c>
      <c r="I206" s="275">
        <f>IF(I$100=0,0,I$100/NMM!I$11*1000)</f>
        <v>0</v>
      </c>
      <c r="J206" s="275">
        <f>IF(J$100=0,0,J$100/NMM!J$11*1000)</f>
        <v>0</v>
      </c>
      <c r="K206" s="275">
        <f>IF(K$100=0,0,K$100/NMM!K$11*1000)</f>
        <v>0</v>
      </c>
      <c r="L206" s="275">
        <f>IF(L$100=0,0,L$100/NMM!L$11*1000)</f>
        <v>0</v>
      </c>
      <c r="M206" s="275">
        <f>IF(M$100=0,0,M$100/NMM!M$11*1000)</f>
        <v>0</v>
      </c>
      <c r="N206" s="275">
        <f>IF(N$100=0,0,N$100/NMM!N$11*1000)</f>
        <v>0</v>
      </c>
      <c r="O206" s="275">
        <f>IF(O$100=0,0,O$100/NMM!O$11*1000)</f>
        <v>0</v>
      </c>
      <c r="P206" s="275">
        <f>IF(P$100=0,0,P$100/NMM!P$11*1000)</f>
        <v>0</v>
      </c>
      <c r="Q206" s="275">
        <f>IF(Q$100=0,0,Q$100/NMM!Q$11*1000)</f>
        <v>0</v>
      </c>
      <c r="R206" s="275">
        <f>IF(R$100=0,0,R$100/NMM!R$11*1000)</f>
        <v>0</v>
      </c>
      <c r="S206" s="275">
        <f>IF(S$100=0,0,S$100/NMM!S$11*1000)</f>
        <v>0</v>
      </c>
      <c r="T206" s="275">
        <f>IF(T$100=0,0,T$100/NMM!T$11*1000)</f>
        <v>0</v>
      </c>
      <c r="U206" s="275">
        <f>IF(U$100=0,0,U$100/NMM!U$11*1000)</f>
        <v>0</v>
      </c>
      <c r="V206" s="275">
        <f>IF(V$100=0,0,V$100/NMM!V$11*1000)</f>
        <v>0</v>
      </c>
      <c r="W206" s="275">
        <f>IF(W$100=0,0,W$100/NMM!W$11*1000)</f>
        <v>0</v>
      </c>
      <c r="DA206" s="76"/>
    </row>
    <row r="207" spans="1:105" ht="12" customHeight="1" x14ac:dyDescent="0.25">
      <c r="A207" s="202" t="s">
        <v>93</v>
      </c>
      <c r="B207" s="276">
        <f>IF(B$101=0,0,B$101/NMM!B$11*1000)</f>
        <v>0</v>
      </c>
      <c r="C207" s="276">
        <f>IF(C$101=0,0,C$101/NMM!C$11*1000)</f>
        <v>0</v>
      </c>
      <c r="D207" s="276">
        <f>IF(D$101=0,0,D$101/NMM!D$11*1000)</f>
        <v>0</v>
      </c>
      <c r="E207" s="276">
        <f>IF(E$101=0,0,E$101/NMM!E$11*1000)</f>
        <v>0</v>
      </c>
      <c r="F207" s="276">
        <f>IF(F$101=0,0,F$101/NMM!F$11*1000)</f>
        <v>0</v>
      </c>
      <c r="G207" s="276">
        <f>IF(G$101=0,0,G$101/NMM!G$11*1000)</f>
        <v>0</v>
      </c>
      <c r="H207" s="276">
        <f>IF(H$101=0,0,H$101/NMM!H$11*1000)</f>
        <v>0</v>
      </c>
      <c r="I207" s="276">
        <f>IF(I$101=0,0,I$101/NMM!I$11*1000)</f>
        <v>0</v>
      </c>
      <c r="J207" s="276">
        <f>IF(J$101=0,0,J$101/NMM!J$11*1000)</f>
        <v>0</v>
      </c>
      <c r="K207" s="276">
        <f>IF(K$101=0,0,K$101/NMM!K$11*1000)</f>
        <v>0</v>
      </c>
      <c r="L207" s="276">
        <f>IF(L$101=0,0,L$101/NMM!L$11*1000)</f>
        <v>0</v>
      </c>
      <c r="M207" s="276">
        <f>IF(M$101=0,0,M$101/NMM!M$11*1000)</f>
        <v>0</v>
      </c>
      <c r="N207" s="276">
        <f>IF(N$101=0,0,N$101/NMM!N$11*1000)</f>
        <v>0</v>
      </c>
      <c r="O207" s="276">
        <f>IF(O$101=0,0,O$101/NMM!O$11*1000)</f>
        <v>0</v>
      </c>
      <c r="P207" s="276">
        <f>IF(P$101=0,0,P$101/NMM!P$11*1000)</f>
        <v>0</v>
      </c>
      <c r="Q207" s="276">
        <f>IF(Q$101=0,0,Q$101/NMM!Q$11*1000)</f>
        <v>0</v>
      </c>
      <c r="R207" s="276">
        <f>IF(R$101=0,0,R$101/NMM!R$11*1000)</f>
        <v>0</v>
      </c>
      <c r="S207" s="276">
        <f>IF(S$101=0,0,S$101/NMM!S$11*1000)</f>
        <v>0</v>
      </c>
      <c r="T207" s="276">
        <f>IF(T$101=0,0,T$101/NMM!T$11*1000)</f>
        <v>0</v>
      </c>
      <c r="U207" s="276">
        <f>IF(U$101=0,0,U$101/NMM!U$11*1000)</f>
        <v>0</v>
      </c>
      <c r="V207" s="276">
        <f>IF(V$101=0,0,V$101/NMM!V$11*1000)</f>
        <v>0</v>
      </c>
      <c r="W207" s="276">
        <f>IF(W$101=0,0,W$101/NMM!W$11*1000)</f>
        <v>0</v>
      </c>
      <c r="DA207" s="77"/>
    </row>
    <row r="208" spans="1:105" ht="12" customHeight="1" x14ac:dyDescent="0.25">
      <c r="A208" s="202" t="s">
        <v>94</v>
      </c>
      <c r="B208" s="276">
        <f>IF(B$102=0,0,B$102/NMM!B$11*1000)</f>
        <v>0</v>
      </c>
      <c r="C208" s="276">
        <f>IF(C$102=0,0,C$102/NMM!C$11*1000)</f>
        <v>0</v>
      </c>
      <c r="D208" s="276">
        <f>IF(D$102=0,0,D$102/NMM!D$11*1000)</f>
        <v>0</v>
      </c>
      <c r="E208" s="276">
        <f>IF(E$102=0,0,E$102/NMM!E$11*1000)</f>
        <v>0</v>
      </c>
      <c r="F208" s="276">
        <f>IF(F$102=0,0,F$102/NMM!F$11*1000)</f>
        <v>0</v>
      </c>
      <c r="G208" s="276">
        <f>IF(G$102=0,0,G$102/NMM!G$11*1000)</f>
        <v>0</v>
      </c>
      <c r="H208" s="276">
        <f>IF(H$102=0,0,H$102/NMM!H$11*1000)</f>
        <v>0</v>
      </c>
      <c r="I208" s="276">
        <f>IF(I$102=0,0,I$102/NMM!I$11*1000)</f>
        <v>0</v>
      </c>
      <c r="J208" s="276">
        <f>IF(J$102=0,0,J$102/NMM!J$11*1000)</f>
        <v>0</v>
      </c>
      <c r="K208" s="276">
        <f>IF(K$102=0,0,K$102/NMM!K$11*1000)</f>
        <v>0</v>
      </c>
      <c r="L208" s="276">
        <f>IF(L$102=0,0,L$102/NMM!L$11*1000)</f>
        <v>0</v>
      </c>
      <c r="M208" s="276">
        <f>IF(M$102=0,0,M$102/NMM!M$11*1000)</f>
        <v>0</v>
      </c>
      <c r="N208" s="276">
        <f>IF(N$102=0,0,N$102/NMM!N$11*1000)</f>
        <v>0</v>
      </c>
      <c r="O208" s="276">
        <f>IF(O$102=0,0,O$102/NMM!O$11*1000)</f>
        <v>0</v>
      </c>
      <c r="P208" s="276">
        <f>IF(P$102=0,0,P$102/NMM!P$11*1000)</f>
        <v>0</v>
      </c>
      <c r="Q208" s="276">
        <f>IF(Q$102=0,0,Q$102/NMM!Q$11*1000)</f>
        <v>0</v>
      </c>
      <c r="R208" s="276">
        <f>IF(R$102=0,0,R$102/NMM!R$11*1000)</f>
        <v>0</v>
      </c>
      <c r="S208" s="276">
        <f>IF(S$102=0,0,S$102/NMM!S$11*1000)</f>
        <v>0</v>
      </c>
      <c r="T208" s="276">
        <f>IF(T$102=0,0,T$102/NMM!T$11*1000)</f>
        <v>0</v>
      </c>
      <c r="U208" s="276">
        <f>IF(U$102=0,0,U$102/NMM!U$11*1000)</f>
        <v>0</v>
      </c>
      <c r="V208" s="276">
        <f>IF(V$102=0,0,V$102/NMM!V$11*1000)</f>
        <v>0</v>
      </c>
      <c r="W208" s="276">
        <f>IF(W$102=0,0,W$102/NMM!W$11*1000)</f>
        <v>0</v>
      </c>
      <c r="DA208" s="77"/>
    </row>
    <row r="209" spans="1:105" ht="12" customHeight="1" x14ac:dyDescent="0.25">
      <c r="A209" s="202" t="s">
        <v>95</v>
      </c>
      <c r="B209" s="276">
        <f>IF(B$103=0,0,B$103/NMM!B$11*1000)</f>
        <v>0</v>
      </c>
      <c r="C209" s="276">
        <f>IF(C$103=0,0,C$103/NMM!C$11*1000)</f>
        <v>0</v>
      </c>
      <c r="D209" s="276">
        <f>IF(D$103=0,0,D$103/NMM!D$11*1000)</f>
        <v>0</v>
      </c>
      <c r="E209" s="276">
        <f>IF(E$103=0,0,E$103/NMM!E$11*1000)</f>
        <v>0</v>
      </c>
      <c r="F209" s="276">
        <f>IF(F$103=0,0,F$103/NMM!F$11*1000)</f>
        <v>0</v>
      </c>
      <c r="G209" s="276">
        <f>IF(G$103=0,0,G$103/NMM!G$11*1000)</f>
        <v>0</v>
      </c>
      <c r="H209" s="276">
        <f>IF(H$103=0,0,H$103/NMM!H$11*1000)</f>
        <v>0</v>
      </c>
      <c r="I209" s="276">
        <f>IF(I$103=0,0,I$103/NMM!I$11*1000)</f>
        <v>0</v>
      </c>
      <c r="J209" s="276">
        <f>IF(J$103=0,0,J$103/NMM!J$11*1000)</f>
        <v>0</v>
      </c>
      <c r="K209" s="276">
        <f>IF(K$103=0,0,K$103/NMM!K$11*1000)</f>
        <v>0</v>
      </c>
      <c r="L209" s="276">
        <f>IF(L$103=0,0,L$103/NMM!L$11*1000)</f>
        <v>0</v>
      </c>
      <c r="M209" s="276">
        <f>IF(M$103=0,0,M$103/NMM!M$11*1000)</f>
        <v>0</v>
      </c>
      <c r="N209" s="276">
        <f>IF(N$103=0,0,N$103/NMM!N$11*1000)</f>
        <v>0</v>
      </c>
      <c r="O209" s="276">
        <f>IF(O$103=0,0,O$103/NMM!O$11*1000)</f>
        <v>0</v>
      </c>
      <c r="P209" s="276">
        <f>IF(P$103=0,0,P$103/NMM!P$11*1000)</f>
        <v>0</v>
      </c>
      <c r="Q209" s="276">
        <f>IF(Q$103=0,0,Q$103/NMM!Q$11*1000)</f>
        <v>0</v>
      </c>
      <c r="R209" s="276">
        <f>IF(R$103=0,0,R$103/NMM!R$11*1000)</f>
        <v>0</v>
      </c>
      <c r="S209" s="276">
        <f>IF(S$103=0,0,S$103/NMM!S$11*1000)</f>
        <v>0</v>
      </c>
      <c r="T209" s="276">
        <f>IF(T$103=0,0,T$103/NMM!T$11*1000)</f>
        <v>0</v>
      </c>
      <c r="U209" s="276">
        <f>IF(U$103=0,0,U$103/NMM!U$11*1000)</f>
        <v>0</v>
      </c>
      <c r="V209" s="276">
        <f>IF(V$103=0,0,V$103/NMM!V$11*1000)</f>
        <v>0</v>
      </c>
      <c r="W209" s="276">
        <f>IF(W$103=0,0,W$103/NMM!W$11*1000)</f>
        <v>0</v>
      </c>
      <c r="DA209" s="77"/>
    </row>
    <row r="210" spans="1:105" ht="12" customHeight="1" x14ac:dyDescent="0.25">
      <c r="A210" s="56" t="s">
        <v>96</v>
      </c>
      <c r="B210" s="277">
        <f>IF(B$104=0,0,B$104/NMM!B$11*1000)</f>
        <v>2.0391136237544032</v>
      </c>
      <c r="C210" s="277">
        <f>IF(C$104=0,0,C$104/NMM!C$11*1000)</f>
        <v>2.4067936552571725</v>
      </c>
      <c r="D210" s="277">
        <f>IF(D$104=0,0,D$104/NMM!D$11*1000)</f>
        <v>2.4124550703776526</v>
      </c>
      <c r="E210" s="277">
        <f>IF(E$104=0,0,E$104/NMM!E$11*1000)</f>
        <v>2.3043121257183907</v>
      </c>
      <c r="F210" s="277">
        <f>IF(F$104=0,0,F$104/NMM!F$11*1000)</f>
        <v>1.9696574058656762</v>
      </c>
      <c r="G210" s="277">
        <f>IF(G$104=0,0,G$104/NMM!G$11*1000)</f>
        <v>1.9612357852966258</v>
      </c>
      <c r="H210" s="277">
        <f>IF(H$104=0,0,H$104/NMM!H$11*1000)</f>
        <v>2.0136339518306698</v>
      </c>
      <c r="I210" s="277">
        <f>IF(I$104=0,0,I$104/NMM!I$11*1000)</f>
        <v>1.8442417293253404</v>
      </c>
      <c r="J210" s="277">
        <f>IF(J$104=0,0,J$104/NMM!J$11*1000)</f>
        <v>1.6542656305149592</v>
      </c>
      <c r="K210" s="277">
        <f>IF(K$104=0,0,K$104/NMM!K$11*1000)</f>
        <v>1.5697446633335286</v>
      </c>
      <c r="L210" s="277">
        <f>IF(L$104=0,0,L$104/NMM!L$11*1000)</f>
        <v>1.5847937380301229</v>
      </c>
      <c r="M210" s="277">
        <f>IF(M$104=0,0,M$104/NMM!M$11*1000)</f>
        <v>1.7724500517250608</v>
      </c>
      <c r="N210" s="277">
        <f>IF(N$104=0,0,N$104/NMM!N$11*1000)</f>
        <v>1.7098903165979122</v>
      </c>
      <c r="O210" s="277">
        <f>IF(O$104=0,0,O$104/NMM!O$11*1000)</f>
        <v>1.7636289392842563</v>
      </c>
      <c r="P210" s="277">
        <f>IF(P$104=0,0,P$104/NMM!P$11*1000)</f>
        <v>1.7481834000085312</v>
      </c>
      <c r="Q210" s="277">
        <f>IF(Q$104=0,0,Q$104/NMM!Q$11*1000)</f>
        <v>1.5636732959312534</v>
      </c>
      <c r="R210" s="277">
        <f>IF(R$104=0,0,R$104/NMM!R$11*1000)</f>
        <v>1.5623127704935786</v>
      </c>
      <c r="S210" s="277">
        <f>IF(S$104=0,0,S$104/NMM!S$11*1000)</f>
        <v>1.3926261306061027</v>
      </c>
      <c r="T210" s="277">
        <f>IF(T$104=0,0,T$104/NMM!T$11*1000)</f>
        <v>1.4754369897211284</v>
      </c>
      <c r="U210" s="277">
        <f>IF(U$104=0,0,U$104/NMM!U$11*1000)</f>
        <v>1.3644794336200026</v>
      </c>
      <c r="V210" s="277">
        <f>IF(V$104=0,0,V$104/NMM!V$11*1000)</f>
        <v>1.4701545881707596</v>
      </c>
      <c r="W210" s="277">
        <f>IF(W$104=0,0,W$104/NMM!W$11*1000)</f>
        <v>1.523042194967644</v>
      </c>
      <c r="DA210" s="78"/>
    </row>
    <row r="211" spans="1:105" ht="12" customHeight="1" x14ac:dyDescent="0.25">
      <c r="A211" s="203" t="s">
        <v>1555</v>
      </c>
      <c r="B211" s="278">
        <f>IF(B$110=0,0,B$110/NMM!B$11*1000)</f>
        <v>286.60557075843877</v>
      </c>
      <c r="C211" s="278">
        <f>IF(C$110=0,0,C$110/NMM!C$11*1000)</f>
        <v>309.8198329104049</v>
      </c>
      <c r="D211" s="278">
        <f>IF(D$110=0,0,D$110/NMM!D$11*1000)</f>
        <v>311.49653798039969</v>
      </c>
      <c r="E211" s="278">
        <f>IF(E$110=0,0,E$110/NMM!E$11*1000)</f>
        <v>305.07145260081586</v>
      </c>
      <c r="F211" s="278">
        <f>IF(F$110=0,0,F$110/NMM!F$11*1000)</f>
        <v>279.49453986417876</v>
      </c>
      <c r="G211" s="278">
        <f>IF(G$110=0,0,G$110/NMM!G$11*1000)</f>
        <v>284.63823868111876</v>
      </c>
      <c r="H211" s="278">
        <f>IF(H$110=0,0,H$110/NMM!H$11*1000)</f>
        <v>297.35182046547146</v>
      </c>
      <c r="I211" s="278">
        <f>IF(I$110=0,0,I$110/NMM!I$11*1000)</f>
        <v>292.80043715129011</v>
      </c>
      <c r="J211" s="278">
        <f>IF(J$110=0,0,J$110/NMM!J$11*1000)</f>
        <v>281.63988537595338</v>
      </c>
      <c r="K211" s="278">
        <f>IF(K$110=0,0,K$110/NMM!K$11*1000)</f>
        <v>281.37584680699104</v>
      </c>
      <c r="L211" s="278">
        <f>IF(L$110=0,0,L$110/NMM!L$11*1000)</f>
        <v>282.80491511935469</v>
      </c>
      <c r="M211" s="278">
        <f>IF(M$110=0,0,M$110/NMM!M$11*1000)</f>
        <v>293.47771054095557</v>
      </c>
      <c r="N211" s="278">
        <f>IF(N$110=0,0,N$110/NMM!N$11*1000)</f>
        <v>283.99518168430302</v>
      </c>
      <c r="O211" s="278">
        <f>IF(O$110=0,0,O$110/NMM!O$11*1000)</f>
        <v>264.71566719780105</v>
      </c>
      <c r="P211" s="278">
        <f>IF(P$110=0,0,P$110/NMM!P$11*1000)</f>
        <v>258.28367418262252</v>
      </c>
      <c r="Q211" s="278">
        <f>IF(Q$110=0,0,Q$110/NMM!Q$11*1000)</f>
        <v>244.14320245228419</v>
      </c>
      <c r="R211" s="278">
        <f>IF(R$110=0,0,R$110/NMM!R$11*1000)</f>
        <v>240.83110375264152</v>
      </c>
      <c r="S211" s="278">
        <f>IF(S$110=0,0,S$110/NMM!S$11*1000)</f>
        <v>217.39612551634863</v>
      </c>
      <c r="T211" s="278">
        <f>IF(T$110=0,0,T$110/NMM!T$11*1000)</f>
        <v>213.59123787586677</v>
      </c>
      <c r="U211" s="278">
        <f>IF(U$110=0,0,U$110/NMM!U$11*1000)</f>
        <v>199.0866357599015</v>
      </c>
      <c r="V211" s="278">
        <f>IF(V$110=0,0,V$110/NMM!V$11*1000)</f>
        <v>199.94118038131057</v>
      </c>
      <c r="W211" s="278">
        <f>IF(W$110=0,0,W$110/NMM!W$11*1000)</f>
        <v>207.47350549665433</v>
      </c>
      <c r="DA211" s="79"/>
    </row>
    <row r="212" spans="1:105" ht="12" customHeight="1" x14ac:dyDescent="0.25">
      <c r="A212" s="203" t="s">
        <v>1565</v>
      </c>
      <c r="B212" s="278">
        <f>IF(B$118=0,0,B$118/NMM!B$11*1000)</f>
        <v>0</v>
      </c>
      <c r="C212" s="278">
        <f>IF(C$118=0,0,C$118/NMM!C$11*1000)</f>
        <v>0</v>
      </c>
      <c r="D212" s="278">
        <f>IF(D$118=0,0,D$118/NMM!D$11*1000)</f>
        <v>0</v>
      </c>
      <c r="E212" s="278">
        <f>IF(E$118=0,0,E$118/NMM!E$11*1000)</f>
        <v>0</v>
      </c>
      <c r="F212" s="278">
        <f>IF(F$118=0,0,F$118/NMM!F$11*1000)</f>
        <v>0</v>
      </c>
      <c r="G212" s="278">
        <f>IF(G$118=0,0,G$118/NMM!G$11*1000)</f>
        <v>0</v>
      </c>
      <c r="H212" s="278">
        <f>IF(H$118=0,0,H$118/NMM!H$11*1000)</f>
        <v>0</v>
      </c>
      <c r="I212" s="278">
        <f>IF(I$118=0,0,I$118/NMM!I$11*1000)</f>
        <v>0</v>
      </c>
      <c r="J212" s="278">
        <f>IF(J$118=0,0,J$118/NMM!J$11*1000)</f>
        <v>0</v>
      </c>
      <c r="K212" s="278">
        <f>IF(K$118=0,0,K$118/NMM!K$11*1000)</f>
        <v>0</v>
      </c>
      <c r="L212" s="278">
        <f>IF(L$118=0,0,L$118/NMM!L$11*1000)</f>
        <v>0</v>
      </c>
      <c r="M212" s="278">
        <f>IF(M$118=0,0,M$118/NMM!M$11*1000)</f>
        <v>0</v>
      </c>
      <c r="N212" s="278">
        <f>IF(N$118=0,0,N$118/NMM!N$11*1000)</f>
        <v>0</v>
      </c>
      <c r="O212" s="278">
        <f>IF(O$118=0,0,O$118/NMM!O$11*1000)</f>
        <v>0</v>
      </c>
      <c r="P212" s="278">
        <f>IF(P$118=0,0,P$118/NMM!P$11*1000)</f>
        <v>0</v>
      </c>
      <c r="Q212" s="278">
        <f>IF(Q$118=0,0,Q$118/NMM!Q$11*1000)</f>
        <v>0</v>
      </c>
      <c r="R212" s="278">
        <f>IF(R$118=0,0,R$118/NMM!R$11*1000)</f>
        <v>0</v>
      </c>
      <c r="S212" s="278">
        <f>IF(S$118=0,0,S$118/NMM!S$11*1000)</f>
        <v>0</v>
      </c>
      <c r="T212" s="278">
        <f>IF(T$118=0,0,T$118/NMM!T$11*1000)</f>
        <v>0</v>
      </c>
      <c r="U212" s="278">
        <f>IF(U$118=0,0,U$118/NMM!U$11*1000)</f>
        <v>0</v>
      </c>
      <c r="V212" s="278">
        <f>IF(V$118=0,0,V$118/NMM!V$11*1000)</f>
        <v>0</v>
      </c>
      <c r="W212" s="278">
        <f>IF(W$118=0,0,W$118/NMM!W$11*1000)</f>
        <v>0</v>
      </c>
      <c r="DA212" s="79"/>
    </row>
    <row r="213" spans="1:105" ht="12" customHeight="1" x14ac:dyDescent="0.25">
      <c r="A213" s="203" t="s">
        <v>1567</v>
      </c>
      <c r="B213" s="278">
        <f>IF(B$119=0,0,B$119/NMM!B$11*1000)</f>
        <v>23.967521499634923</v>
      </c>
      <c r="C213" s="278">
        <f>IF(C$119=0,0,C$119/NMM!C$11*1000)</f>
        <v>25.9088247539752</v>
      </c>
      <c r="D213" s="278">
        <f>IF(D$119=0,0,D$119/NMM!D$11*1000)</f>
        <v>26.049039979754983</v>
      </c>
      <c r="E213" s="278">
        <f>IF(E$119=0,0,E$119/NMM!E$11*1000)</f>
        <v>25.511739286106039</v>
      </c>
      <c r="F213" s="278">
        <f>IF(F$119=0,0,F$119/NMM!F$11*1000)</f>
        <v>23.37285829964291</v>
      </c>
      <c r="G213" s="278">
        <f>IF(G$119=0,0,G$119/NMM!G$11*1000)</f>
        <v>23.803002457889466</v>
      </c>
      <c r="H213" s="278">
        <f>IF(H$119=0,0,H$119/NMM!H$11*1000)</f>
        <v>24.866181529906385</v>
      </c>
      <c r="I213" s="278">
        <f>IF(I$119=0,0,I$119/NMM!I$11*1000)</f>
        <v>24.485570025576401</v>
      </c>
      <c r="J213" s="278">
        <f>IF(J$119=0,0,J$119/NMM!J$11*1000)</f>
        <v>23.552263795989465</v>
      </c>
      <c r="K213" s="278">
        <f>IF(K$119=0,0,K$119/NMM!K$11*1000)</f>
        <v>23.530183450301863</v>
      </c>
      <c r="L213" s="278">
        <f>IF(L$119=0,0,L$119/NMM!L$11*1000)</f>
        <v>23.649689939343176</v>
      </c>
      <c r="M213" s="278">
        <f>IF(M$119=0,0,M$119/NMM!M$11*1000)</f>
        <v>24.542207321512365</v>
      </c>
      <c r="N213" s="278">
        <f>IF(N$119=0,0,N$119/NMM!N$11*1000)</f>
        <v>23.749226523402605</v>
      </c>
      <c r="O213" s="278">
        <f>IF(O$119=0,0,O$119/NMM!O$11*1000)</f>
        <v>22.13696833618398</v>
      </c>
      <c r="P213" s="278">
        <f>IF(P$119=0,0,P$119/NMM!P$11*1000)</f>
        <v>21.599089988359669</v>
      </c>
      <c r="Q213" s="278">
        <f>IF(Q$119=0,0,Q$119/NMM!Q$11*1000)</f>
        <v>20.416586594182764</v>
      </c>
      <c r="R213" s="278">
        <f>IF(R$119=0,0,R$119/NMM!R$11*1000)</f>
        <v>20.139610830653371</v>
      </c>
      <c r="S213" s="278">
        <f>IF(S$119=0,0,S$119/NMM!S$11*1000)</f>
        <v>18.179850093151057</v>
      </c>
      <c r="T213" s="278">
        <f>IF(T$119=0,0,T$119/NMM!T$11*1000)</f>
        <v>17.861664629813344</v>
      </c>
      <c r="U213" s="278">
        <f>IF(U$119=0,0,U$119/NMM!U$11*1000)</f>
        <v>16.648710666154869</v>
      </c>
      <c r="V213" s="278">
        <f>IF(V$119=0,0,V$119/NMM!V$11*1000)</f>
        <v>16.720172349651882</v>
      </c>
      <c r="W213" s="278">
        <f>IF(W$119=0,0,W$119/NMM!W$11*1000)</f>
        <v>17.350066470922812</v>
      </c>
      <c r="DA213" s="79"/>
    </row>
    <row r="214" spans="1:105" ht="12" customHeight="1" x14ac:dyDescent="0.25">
      <c r="A214" s="41" t="s">
        <v>1577</v>
      </c>
      <c r="B214" s="279">
        <f>IF(B$127=0,0,B$127/NMM!B$11*1000)</f>
        <v>0</v>
      </c>
      <c r="C214" s="279">
        <f>IF(C$127=0,0,C$127/NMM!C$11*1000)</f>
        <v>0</v>
      </c>
      <c r="D214" s="279">
        <f>IF(D$127=0,0,D$127/NMM!D$11*1000)</f>
        <v>0</v>
      </c>
      <c r="E214" s="279">
        <f>IF(E$127=0,0,E$127/NMM!E$11*1000)</f>
        <v>0</v>
      </c>
      <c r="F214" s="279">
        <f>IF(F$127=0,0,F$127/NMM!F$11*1000)</f>
        <v>0</v>
      </c>
      <c r="G214" s="279">
        <f>IF(G$127=0,0,G$127/NMM!G$11*1000)</f>
        <v>0</v>
      </c>
      <c r="H214" s="279">
        <f>IF(H$127=0,0,H$127/NMM!H$11*1000)</f>
        <v>0</v>
      </c>
      <c r="I214" s="279">
        <f>IF(I$127=0,0,I$127/NMM!I$11*1000)</f>
        <v>0</v>
      </c>
      <c r="J214" s="279">
        <f>IF(J$127=0,0,J$127/NMM!J$11*1000)</f>
        <v>0</v>
      </c>
      <c r="K214" s="279">
        <f>IF(K$127=0,0,K$127/NMM!K$11*1000)</f>
        <v>0</v>
      </c>
      <c r="L214" s="279">
        <f>IF(L$127=0,0,L$127/NMM!L$11*1000)</f>
        <v>0</v>
      </c>
      <c r="M214" s="279">
        <f>IF(M$127=0,0,M$127/NMM!M$11*1000)</f>
        <v>0</v>
      </c>
      <c r="N214" s="279">
        <f>IF(N$127=0,0,N$127/NMM!N$11*1000)</f>
        <v>0</v>
      </c>
      <c r="O214" s="279">
        <f>IF(O$127=0,0,O$127/NMM!O$11*1000)</f>
        <v>0</v>
      </c>
      <c r="P214" s="279">
        <f>IF(P$127=0,0,P$127/NMM!P$11*1000)</f>
        <v>0</v>
      </c>
      <c r="Q214" s="279">
        <f>IF(Q$127=0,0,Q$127/NMM!Q$11*1000)</f>
        <v>0</v>
      </c>
      <c r="R214" s="279">
        <f>IF(R$127=0,0,R$127/NMM!R$11*1000)</f>
        <v>0</v>
      </c>
      <c r="S214" s="279">
        <f>IF(S$127=0,0,S$127/NMM!S$11*1000)</f>
        <v>0</v>
      </c>
      <c r="T214" s="279">
        <f>IF(T$127=0,0,T$127/NMM!T$11*1000)</f>
        <v>0</v>
      </c>
      <c r="U214" s="279">
        <f>IF(U$127=0,0,U$127/NMM!U$11*1000)</f>
        <v>0</v>
      </c>
      <c r="V214" s="279">
        <f>IF(V$127=0,0,V$127/NMM!V$11*1000)</f>
        <v>0</v>
      </c>
      <c r="W214" s="279">
        <f>IF(W$127=0,0,W$127/NMM!W$11*1000)</f>
        <v>0</v>
      </c>
      <c r="DA214" s="82"/>
    </row>
  </sheetData>
  <conditionalFormatting sqref="B144:V144 B193:V193 B49:V59 B100:V110 B133:V139 B157:V163 B147:V152 B166:V171 B177:V179 B184:V190 B195:V200 B206:V211 B20:W25 B6:W15 B27:W32 B34:W44 B49:W58 B100:W109 B133:W138 B156:W156 B158:W159 B161:W162 B147:W151 B166:W170 B177:W178 B192:W192 B184:W189 B195:W199 B214:W214 B206:W210">
    <cfRule type="cellIs" dxfId="192" priority="438" operator="lessThan">
      <formula>0</formula>
    </cfRule>
  </conditionalFormatting>
  <conditionalFormatting sqref="B16:W16">
    <cfRule type="cellIs" dxfId="191" priority="437" operator="lessThan">
      <formula>0</formula>
    </cfRule>
  </conditionalFormatting>
  <conditionalFormatting sqref="B20:V24">
    <cfRule type="cellIs" dxfId="190" priority="436" operator="lessThan">
      <formula>0</formula>
    </cfRule>
  </conditionalFormatting>
  <conditionalFormatting sqref="B16:V16">
    <cfRule type="cellIs" dxfId="189" priority="434" operator="lessThan">
      <formula>0</formula>
    </cfRule>
  </conditionalFormatting>
  <conditionalFormatting sqref="B46:V46">
    <cfRule type="cellIs" dxfId="188" priority="435" operator="lessThan">
      <formula>0</formula>
    </cfRule>
  </conditionalFormatting>
  <conditionalFormatting sqref="B28:V45">
    <cfRule type="cellIs" dxfId="187" priority="433" operator="lessThan">
      <formula>0</formula>
    </cfRule>
  </conditionalFormatting>
  <conditionalFormatting sqref="B63:W66">
    <cfRule type="cellIs" dxfId="186" priority="432" operator="lessThan">
      <formula>0</formula>
    </cfRule>
  </conditionalFormatting>
  <conditionalFormatting sqref="B92:W95">
    <cfRule type="cellIs" dxfId="185" priority="425" operator="lessThan">
      <formula>0</formula>
    </cfRule>
  </conditionalFormatting>
  <conditionalFormatting sqref="B70:W70">
    <cfRule type="cellIs" dxfId="184" priority="429" operator="lessThan">
      <formula>0</formula>
    </cfRule>
  </conditionalFormatting>
  <conditionalFormatting sqref="B68:W69 B71:W77">
    <cfRule type="cellIs" dxfId="183" priority="430" operator="lessThan">
      <formula>0</formula>
    </cfRule>
  </conditionalFormatting>
  <conditionalFormatting sqref="B71:V71">
    <cfRule type="cellIs" dxfId="182" priority="420" operator="lessThan">
      <formula>0</formula>
    </cfRule>
  </conditionalFormatting>
  <conditionalFormatting sqref="B82:W87">
    <cfRule type="cellIs" dxfId="181" priority="428" operator="lessThan">
      <formula>0</formula>
    </cfRule>
  </conditionalFormatting>
  <conditionalFormatting sqref="B88:W88">
    <cfRule type="cellIs" dxfId="180" priority="427" operator="lessThan">
      <formula>0</formula>
    </cfRule>
  </conditionalFormatting>
  <conditionalFormatting sqref="B78:W78 B80:W80">
    <cfRule type="cellIs" dxfId="179" priority="431" operator="lessThan">
      <formula>0</formula>
    </cfRule>
  </conditionalFormatting>
  <conditionalFormatting sqref="B90:W90">
    <cfRule type="cellIs" dxfId="178" priority="426" operator="lessThan">
      <formula>0</formula>
    </cfRule>
  </conditionalFormatting>
  <conditionalFormatting sqref="B64:V67">
    <cfRule type="cellIs" dxfId="177" priority="423" operator="lessThan">
      <formula>0</formula>
    </cfRule>
  </conditionalFormatting>
  <conditionalFormatting sqref="B69:V70 B72:V78">
    <cfRule type="cellIs" dxfId="176" priority="421" operator="lessThan">
      <formula>0</formula>
    </cfRule>
  </conditionalFormatting>
  <conditionalFormatting sqref="B83:V88">
    <cfRule type="cellIs" dxfId="175" priority="419" operator="lessThan">
      <formula>0</formula>
    </cfRule>
  </conditionalFormatting>
  <conditionalFormatting sqref="B89:V89">
    <cfRule type="cellIs" dxfId="174" priority="418" operator="lessThan">
      <formula>0</formula>
    </cfRule>
  </conditionalFormatting>
  <conditionalFormatting sqref="B79:V79 B81:V81">
    <cfRule type="cellIs" dxfId="173" priority="422" operator="lessThan">
      <formula>0</formula>
    </cfRule>
  </conditionalFormatting>
  <conditionalFormatting sqref="B91:V91">
    <cfRule type="cellIs" dxfId="172" priority="417" operator="lessThan">
      <formula>0</formula>
    </cfRule>
  </conditionalFormatting>
  <conditionalFormatting sqref="B93:V95">
    <cfRule type="cellIs" dxfId="171" priority="416" operator="lessThan">
      <formula>0</formula>
    </cfRule>
  </conditionalFormatting>
  <conditionalFormatting sqref="B97:V97">
    <cfRule type="cellIs" dxfId="170" priority="415" operator="lessThan">
      <formula>0</formula>
    </cfRule>
  </conditionalFormatting>
  <conditionalFormatting sqref="B126:W126">
    <cfRule type="cellIs" dxfId="169" priority="414" operator="lessThan">
      <formula>0</formula>
    </cfRule>
  </conditionalFormatting>
  <conditionalFormatting sqref="B113:W116">
    <cfRule type="cellIs" dxfId="168" priority="413" operator="lessThan">
      <formula>0</formula>
    </cfRule>
  </conditionalFormatting>
  <conditionalFormatting sqref="B122:W125">
    <cfRule type="cellIs" dxfId="167" priority="412" operator="lessThan">
      <formula>0</formula>
    </cfRule>
  </conditionalFormatting>
  <conditionalFormatting sqref="B128:V128">
    <cfRule type="cellIs" dxfId="166" priority="411" operator="lessThan">
      <formula>0</formula>
    </cfRule>
  </conditionalFormatting>
  <conditionalFormatting sqref="B114:V117">
    <cfRule type="cellIs" dxfId="165" priority="410" operator="lessThan">
      <formula>0</formula>
    </cfRule>
  </conditionalFormatting>
  <conditionalFormatting sqref="B123:V126">
    <cfRule type="cellIs" dxfId="164" priority="409" operator="lessThan">
      <formula>0</formula>
    </cfRule>
  </conditionalFormatting>
  <conditionalFormatting sqref="B139:V139">
    <cfRule type="cellIs" dxfId="163" priority="407" operator="lessThan">
      <formula>0</formula>
    </cfRule>
  </conditionalFormatting>
  <conditionalFormatting sqref="B144:V144">
    <cfRule type="cellIs" dxfId="162" priority="408" operator="lessThan">
      <formula>0</formula>
    </cfRule>
  </conditionalFormatting>
  <conditionalFormatting sqref="B160:V160">
    <cfRule type="cellIs" dxfId="161" priority="405" operator="lessThan">
      <formula>0</formula>
    </cfRule>
  </conditionalFormatting>
  <conditionalFormatting sqref="B157:V157 B159:V159">
    <cfRule type="cellIs" dxfId="160" priority="406" operator="lessThan">
      <formula>0</formula>
    </cfRule>
  </conditionalFormatting>
  <conditionalFormatting sqref="B162:V162">
    <cfRule type="cellIs" dxfId="159" priority="404" operator="lessThan">
      <formula>0</formula>
    </cfRule>
  </conditionalFormatting>
  <conditionalFormatting sqref="B163:V163">
    <cfRule type="cellIs" dxfId="158" priority="403" operator="lessThan">
      <formula>0</formula>
    </cfRule>
  </conditionalFormatting>
  <conditionalFormatting sqref="B178:V179">
    <cfRule type="cellIs" dxfId="157" priority="402" operator="lessThan">
      <formula>0</formula>
    </cfRule>
  </conditionalFormatting>
  <conditionalFormatting sqref="B193:V193">
    <cfRule type="cellIs" dxfId="156" priority="401" operator="lessThan">
      <formula>0</formula>
    </cfRule>
  </conditionalFormatting>
  <conditionalFormatting sqref="B190:V190">
    <cfRule type="cellIs" dxfId="155" priority="400" operator="lessThan">
      <formula>0</formula>
    </cfRule>
  </conditionalFormatting>
  <conditionalFormatting sqref="W6:W15 W50:W59 W101:W110">
    <cfRule type="cellIs" dxfId="154" priority="399" operator="lessThan">
      <formula>0</formula>
    </cfRule>
  </conditionalFormatting>
  <conditionalFormatting sqref="W20:W24">
    <cfRule type="cellIs" dxfId="153" priority="398" operator="lessThan">
      <formula>0</formula>
    </cfRule>
  </conditionalFormatting>
  <conditionalFormatting sqref="W16">
    <cfRule type="cellIs" dxfId="152" priority="396" operator="lessThan">
      <formula>0</formula>
    </cfRule>
  </conditionalFormatting>
  <conditionalFormatting sqref="W46">
    <cfRule type="cellIs" dxfId="151" priority="397" operator="lessThan">
      <formula>0</formula>
    </cfRule>
  </conditionalFormatting>
  <conditionalFormatting sqref="W28:W45">
    <cfRule type="cellIs" dxfId="150" priority="395" operator="lessThan">
      <formula>0</formula>
    </cfRule>
  </conditionalFormatting>
  <conditionalFormatting sqref="W71">
    <cfRule type="cellIs" dxfId="149" priority="391" operator="lessThan">
      <formula>0</formula>
    </cfRule>
  </conditionalFormatting>
  <conditionalFormatting sqref="W64:W67">
    <cfRule type="cellIs" dxfId="148" priority="394" operator="lessThan">
      <formula>0</formula>
    </cfRule>
  </conditionalFormatting>
  <conditionalFormatting sqref="W69:W70 W72:W78">
    <cfRule type="cellIs" dxfId="147" priority="392" operator="lessThan">
      <formula>0</formula>
    </cfRule>
  </conditionalFormatting>
  <conditionalFormatting sqref="W83:W88">
    <cfRule type="cellIs" dxfId="146" priority="390" operator="lessThan">
      <formula>0</formula>
    </cfRule>
  </conditionalFormatting>
  <conditionalFormatting sqref="W89">
    <cfRule type="cellIs" dxfId="145" priority="389" operator="lessThan">
      <formula>0</formula>
    </cfRule>
  </conditionalFormatting>
  <conditionalFormatting sqref="W79 W81">
    <cfRule type="cellIs" dxfId="144" priority="393" operator="lessThan">
      <formula>0</formula>
    </cfRule>
  </conditionalFormatting>
  <conditionalFormatting sqref="W91">
    <cfRule type="cellIs" dxfId="143" priority="388" operator="lessThan">
      <formula>0</formula>
    </cfRule>
  </conditionalFormatting>
  <conditionalFormatting sqref="W93:W95">
    <cfRule type="cellIs" dxfId="142" priority="387" operator="lessThan">
      <formula>0</formula>
    </cfRule>
  </conditionalFormatting>
  <conditionalFormatting sqref="W97">
    <cfRule type="cellIs" dxfId="141" priority="386" operator="lessThan">
      <formula>0</formula>
    </cfRule>
  </conditionalFormatting>
  <conditionalFormatting sqref="W128">
    <cfRule type="cellIs" dxfId="140" priority="385" operator="lessThan">
      <formula>0</formula>
    </cfRule>
  </conditionalFormatting>
  <conditionalFormatting sqref="W114:W117">
    <cfRule type="cellIs" dxfId="139" priority="384" operator="lessThan">
      <formula>0</formula>
    </cfRule>
  </conditionalFormatting>
  <conditionalFormatting sqref="W123:W126">
    <cfRule type="cellIs" dxfId="138" priority="383" operator="lessThan">
      <formula>0</formula>
    </cfRule>
  </conditionalFormatting>
  <conditionalFormatting sqref="W139">
    <cfRule type="cellIs" dxfId="137" priority="379" operator="lessThan">
      <formula>0</formula>
    </cfRule>
    <cfRule type="cellIs" dxfId="136" priority="381" operator="lessThan">
      <formula>0</formula>
    </cfRule>
  </conditionalFormatting>
  <conditionalFormatting sqref="W144">
    <cfRule type="cellIs" dxfId="135" priority="380" operator="lessThan">
      <formula>0</formula>
    </cfRule>
    <cfRule type="cellIs" dxfId="134" priority="382" operator="lessThan">
      <formula>0</formula>
    </cfRule>
  </conditionalFormatting>
  <conditionalFormatting sqref="W134:W138">
    <cfRule type="cellIs" dxfId="133" priority="378" operator="lessThan">
      <formula>0</formula>
    </cfRule>
  </conditionalFormatting>
  <conditionalFormatting sqref="W160">
    <cfRule type="cellIs" dxfId="132" priority="372" operator="lessThan">
      <formula>0</formula>
    </cfRule>
    <cfRule type="cellIs" dxfId="131" priority="376" operator="lessThan">
      <formula>0</formula>
    </cfRule>
  </conditionalFormatting>
  <conditionalFormatting sqref="W157 W159">
    <cfRule type="cellIs" dxfId="130" priority="373" operator="lessThan">
      <formula>0</formula>
    </cfRule>
    <cfRule type="cellIs" dxfId="129" priority="377" operator="lessThan">
      <formula>0</formula>
    </cfRule>
  </conditionalFormatting>
  <conditionalFormatting sqref="W162">
    <cfRule type="cellIs" dxfId="128" priority="371" operator="lessThan">
      <formula>0</formula>
    </cfRule>
    <cfRule type="cellIs" dxfId="127" priority="375" operator="lessThan">
      <formula>0</formula>
    </cfRule>
  </conditionalFormatting>
  <conditionalFormatting sqref="W163">
    <cfRule type="cellIs" dxfId="126" priority="370" operator="lessThan">
      <formula>0</formula>
    </cfRule>
    <cfRule type="cellIs" dxfId="125" priority="374" operator="lessThan">
      <formula>0</formula>
    </cfRule>
  </conditionalFormatting>
  <conditionalFormatting sqref="W148:W152">
    <cfRule type="cellIs" dxfId="124" priority="369" operator="lessThan">
      <formula>0</formula>
    </cfRule>
  </conditionalFormatting>
  <conditionalFormatting sqref="W167:W171">
    <cfRule type="cellIs" dxfId="123" priority="366" operator="lessThan">
      <formula>0</formula>
    </cfRule>
  </conditionalFormatting>
  <conditionalFormatting sqref="W178:W179">
    <cfRule type="cellIs" dxfId="122" priority="367" operator="lessThan">
      <formula>0</formula>
    </cfRule>
    <cfRule type="cellIs" dxfId="121" priority="368" operator="lessThan">
      <formula>0</formula>
    </cfRule>
  </conditionalFormatting>
  <conditionalFormatting sqref="W193">
    <cfRule type="cellIs" dxfId="120" priority="363" operator="lessThan">
      <formula>0</formula>
    </cfRule>
    <cfRule type="cellIs" dxfId="119" priority="365" operator="lessThan">
      <formula>0</formula>
    </cfRule>
  </conditionalFormatting>
  <conditionalFormatting sqref="W190">
    <cfRule type="cellIs" dxfId="118" priority="362" operator="lessThan">
      <formula>0</formula>
    </cfRule>
    <cfRule type="cellIs" dxfId="117" priority="364" operator="lessThan">
      <formula>0</formula>
    </cfRule>
  </conditionalFormatting>
  <conditionalFormatting sqref="W185:W189">
    <cfRule type="cellIs" dxfId="116" priority="361" operator="lessThan">
      <formula>0</formula>
    </cfRule>
  </conditionalFormatting>
  <conditionalFormatting sqref="W196:W200">
    <cfRule type="cellIs" dxfId="115" priority="360" operator="lessThan">
      <formula>0</formula>
    </cfRule>
  </conditionalFormatting>
  <conditionalFormatting sqref="W207:W211">
    <cfRule type="cellIs" dxfId="114" priority="359" operator="lessThan">
      <formula>0</formula>
    </cfRule>
  </conditionalFormatting>
  <conditionalFormatting sqref="B45:W45">
    <cfRule type="cellIs" dxfId="113" priority="358" operator="lessThan">
      <formula>0</formula>
    </cfRule>
  </conditionalFormatting>
  <conditionalFormatting sqref="B142:W142">
    <cfRule type="cellIs" dxfId="112" priority="357" operator="lessThan">
      <formula>0</formula>
    </cfRule>
  </conditionalFormatting>
  <conditionalFormatting sqref="B96:W96">
    <cfRule type="cellIs" dxfId="111" priority="356" operator="lessThan">
      <formula>0</formula>
    </cfRule>
  </conditionalFormatting>
  <conditionalFormatting sqref="B96:V96">
    <cfRule type="cellIs" dxfId="110" priority="355" operator="lessThan">
      <formula>0</formula>
    </cfRule>
  </conditionalFormatting>
  <conditionalFormatting sqref="W96">
    <cfRule type="cellIs" dxfId="109" priority="354" operator="lessThan">
      <formula>0</formula>
    </cfRule>
  </conditionalFormatting>
  <conditionalFormatting sqref="B143:W143">
    <cfRule type="cellIs" dxfId="108" priority="353" operator="lessThan">
      <formula>0</formula>
    </cfRule>
  </conditionalFormatting>
  <conditionalFormatting sqref="B143:V143">
    <cfRule type="cellIs" dxfId="107" priority="352" operator="lessThan">
      <formula>0</formula>
    </cfRule>
  </conditionalFormatting>
  <conditionalFormatting sqref="W143">
    <cfRule type="cellIs" dxfId="106" priority="350" operator="lessThan">
      <formula>0</formula>
    </cfRule>
    <cfRule type="cellIs" dxfId="105" priority="351" operator="lessThan">
      <formula>0</formula>
    </cfRule>
  </conditionalFormatting>
  <conditionalFormatting sqref="B144 B49:B59 B100:B110 B133:B139 B147:B152 B166:B171 B177:B179 B184:B190 B195:B200 B206:B211 B20:B25 B6:B15 B27:B32 B34:B44 B156:B163 B192:B193 B214">
    <cfRule type="cellIs" dxfId="104" priority="349" operator="lessThan">
      <formula>0</formula>
    </cfRule>
  </conditionalFormatting>
  <conditionalFormatting sqref="B16">
    <cfRule type="cellIs" dxfId="103" priority="345" operator="lessThan">
      <formula>0</formula>
    </cfRule>
    <cfRule type="cellIs" dxfId="102" priority="348" operator="lessThan">
      <formula>0</formula>
    </cfRule>
  </conditionalFormatting>
  <conditionalFormatting sqref="B20:B24">
    <cfRule type="cellIs" dxfId="101" priority="347" operator="lessThan">
      <formula>0</formula>
    </cfRule>
  </conditionalFormatting>
  <conditionalFormatting sqref="B46">
    <cfRule type="cellIs" dxfId="100" priority="346" operator="lessThan">
      <formula>0</formula>
    </cfRule>
  </conditionalFormatting>
  <conditionalFormatting sqref="B28:B45">
    <cfRule type="cellIs" dxfId="99" priority="344" operator="lessThan">
      <formula>0</formula>
    </cfRule>
  </conditionalFormatting>
  <conditionalFormatting sqref="B63:B66">
    <cfRule type="cellIs" dxfId="98" priority="343" operator="lessThan">
      <formula>0</formula>
    </cfRule>
  </conditionalFormatting>
  <conditionalFormatting sqref="B92:B95">
    <cfRule type="cellIs" dxfId="97" priority="336" operator="lessThan">
      <formula>0</formula>
    </cfRule>
  </conditionalFormatting>
  <conditionalFormatting sqref="B70">
    <cfRule type="cellIs" dxfId="96" priority="340" operator="lessThan">
      <formula>0</formula>
    </cfRule>
  </conditionalFormatting>
  <conditionalFormatting sqref="B68:B69 B71:B77">
    <cfRule type="cellIs" dxfId="95" priority="341" operator="lessThan">
      <formula>0</formula>
    </cfRule>
  </conditionalFormatting>
  <conditionalFormatting sqref="B71">
    <cfRule type="cellIs" dxfId="94" priority="332" operator="lessThan">
      <formula>0</formula>
    </cfRule>
  </conditionalFormatting>
  <conditionalFormatting sqref="B82:B87">
    <cfRule type="cellIs" dxfId="93" priority="339" operator="lessThan">
      <formula>0</formula>
    </cfRule>
  </conditionalFormatting>
  <conditionalFormatting sqref="B88">
    <cfRule type="cellIs" dxfId="92" priority="338" operator="lessThan">
      <formula>0</formula>
    </cfRule>
  </conditionalFormatting>
  <conditionalFormatting sqref="B78 B80">
    <cfRule type="cellIs" dxfId="91" priority="342" operator="lessThan">
      <formula>0</formula>
    </cfRule>
  </conditionalFormatting>
  <conditionalFormatting sqref="B90">
    <cfRule type="cellIs" dxfId="90" priority="337" operator="lessThan">
      <formula>0</formula>
    </cfRule>
  </conditionalFormatting>
  <conditionalFormatting sqref="B64:B67">
    <cfRule type="cellIs" dxfId="89" priority="335" operator="lessThan">
      <formula>0</formula>
    </cfRule>
  </conditionalFormatting>
  <conditionalFormatting sqref="B69:B70 B72:B78">
    <cfRule type="cellIs" dxfId="88" priority="333" operator="lessThan">
      <formula>0</formula>
    </cfRule>
  </conditionalFormatting>
  <conditionalFormatting sqref="B83:B88">
    <cfRule type="cellIs" dxfId="87" priority="331" operator="lessThan">
      <formula>0</formula>
    </cfRule>
  </conditionalFormatting>
  <conditionalFormatting sqref="B89">
    <cfRule type="cellIs" dxfId="86" priority="330" operator="lessThan">
      <formula>0</formula>
    </cfRule>
  </conditionalFormatting>
  <conditionalFormatting sqref="B79 B81">
    <cfRule type="cellIs" dxfId="85" priority="334" operator="lessThan">
      <formula>0</formula>
    </cfRule>
  </conditionalFormatting>
  <conditionalFormatting sqref="B91">
    <cfRule type="cellIs" dxfId="84" priority="329" operator="lessThan">
      <formula>0</formula>
    </cfRule>
  </conditionalFormatting>
  <conditionalFormatting sqref="B93:B95">
    <cfRule type="cellIs" dxfId="83" priority="328" operator="lessThan">
      <formula>0</formula>
    </cfRule>
  </conditionalFormatting>
  <conditionalFormatting sqref="B97">
    <cfRule type="cellIs" dxfId="82" priority="327" operator="lessThan">
      <formula>0</formula>
    </cfRule>
  </conditionalFormatting>
  <conditionalFormatting sqref="B126">
    <cfRule type="cellIs" dxfId="81" priority="326" operator="lessThan">
      <formula>0</formula>
    </cfRule>
  </conditionalFormatting>
  <conditionalFormatting sqref="B113:B116">
    <cfRule type="cellIs" dxfId="80" priority="325" operator="lessThan">
      <formula>0</formula>
    </cfRule>
  </conditionalFormatting>
  <conditionalFormatting sqref="B122:B125">
    <cfRule type="cellIs" dxfId="79" priority="324" operator="lessThan">
      <formula>0</formula>
    </cfRule>
  </conditionalFormatting>
  <conditionalFormatting sqref="B128">
    <cfRule type="cellIs" dxfId="78" priority="323" operator="lessThan">
      <formula>0</formula>
    </cfRule>
  </conditionalFormatting>
  <conditionalFormatting sqref="B114:B117">
    <cfRule type="cellIs" dxfId="77" priority="322" operator="lessThan">
      <formula>0</formula>
    </cfRule>
  </conditionalFormatting>
  <conditionalFormatting sqref="B123:B126">
    <cfRule type="cellIs" dxfId="76" priority="321" operator="lessThan">
      <formula>0</formula>
    </cfRule>
  </conditionalFormatting>
  <conditionalFormatting sqref="B139">
    <cfRule type="cellIs" dxfId="75" priority="319" operator="lessThan">
      <formula>0</formula>
    </cfRule>
  </conditionalFormatting>
  <conditionalFormatting sqref="B144">
    <cfRule type="cellIs" dxfId="74" priority="320" operator="lessThan">
      <formula>0</formula>
    </cfRule>
  </conditionalFormatting>
  <conditionalFormatting sqref="B160">
    <cfRule type="cellIs" dxfId="73" priority="317" operator="lessThan">
      <formula>0</formula>
    </cfRule>
  </conditionalFormatting>
  <conditionalFormatting sqref="B157 B159">
    <cfRule type="cellIs" dxfId="72" priority="318" operator="lessThan">
      <formula>0</formula>
    </cfRule>
  </conditionalFormatting>
  <conditionalFormatting sqref="B162">
    <cfRule type="cellIs" dxfId="71" priority="316" operator="lessThan">
      <formula>0</formula>
    </cfRule>
  </conditionalFormatting>
  <conditionalFormatting sqref="B163">
    <cfRule type="cellIs" dxfId="70" priority="315" operator="lessThan">
      <formula>0</formula>
    </cfRule>
  </conditionalFormatting>
  <conditionalFormatting sqref="B178:B179">
    <cfRule type="cellIs" dxfId="69" priority="314" operator="lessThan">
      <formula>0</formula>
    </cfRule>
  </conditionalFormatting>
  <conditionalFormatting sqref="B193">
    <cfRule type="cellIs" dxfId="68" priority="313" operator="lessThan">
      <formula>0</formula>
    </cfRule>
  </conditionalFormatting>
  <conditionalFormatting sqref="B190">
    <cfRule type="cellIs" dxfId="67" priority="312" operator="lessThan">
      <formula>0</formula>
    </cfRule>
  </conditionalFormatting>
  <conditionalFormatting sqref="B45">
    <cfRule type="cellIs" dxfId="66" priority="311" operator="lessThan">
      <formula>0</formula>
    </cfRule>
  </conditionalFormatting>
  <conditionalFormatting sqref="B142">
    <cfRule type="cellIs" dxfId="65" priority="310" operator="lessThan">
      <formula>0</formula>
    </cfRule>
  </conditionalFormatting>
  <conditionalFormatting sqref="B96">
    <cfRule type="cellIs" dxfId="64" priority="308" operator="lessThan">
      <formula>0</formula>
    </cfRule>
    <cfRule type="cellIs" dxfId="63" priority="309" operator="lessThan">
      <formula>0</formula>
    </cfRule>
  </conditionalFormatting>
  <conditionalFormatting sqref="B143">
    <cfRule type="cellIs" dxfId="62" priority="306" operator="lessThan">
      <formula>0</formula>
    </cfRule>
    <cfRule type="cellIs" dxfId="61" priority="307" operator="lessThan">
      <formula>0</formula>
    </cfRule>
  </conditionalFormatting>
  <conditionalFormatting sqref="DA20:DA25 DA6:DA15 DA27:DA32 DA34:DA44 DA49:DA58 DA100:DA109 DA133:DA138 DA156 DA158:DA159 DA161:DA162 DA147:DA151 DA166:DA170 DA177:DA178 DA192 DA184:DA189 DA195:DA199 DA214 DA206:DA210">
    <cfRule type="cellIs" dxfId="60" priority="61" operator="lessThan">
      <formula>0</formula>
    </cfRule>
  </conditionalFormatting>
  <conditionalFormatting sqref="DA16">
    <cfRule type="cellIs" dxfId="59" priority="45" operator="lessThan">
      <formula>0</formula>
    </cfRule>
    <cfRule type="cellIs" dxfId="58" priority="60" operator="lessThan">
      <formula>0</formula>
    </cfRule>
  </conditionalFormatting>
  <conditionalFormatting sqref="DA63:DA66">
    <cfRule type="cellIs" dxfId="57" priority="59" operator="lessThan">
      <formula>0</formula>
    </cfRule>
  </conditionalFormatting>
  <conditionalFormatting sqref="DA92:DA95">
    <cfRule type="cellIs" dxfId="56" priority="52" operator="lessThan">
      <formula>0</formula>
    </cfRule>
  </conditionalFormatting>
  <conditionalFormatting sqref="DA70">
    <cfRule type="cellIs" dxfId="55" priority="56" operator="lessThan">
      <formula>0</formula>
    </cfRule>
  </conditionalFormatting>
  <conditionalFormatting sqref="DA68:DA69 DA71:DA77">
    <cfRule type="cellIs" dxfId="54" priority="57" operator="lessThan">
      <formula>0</formula>
    </cfRule>
  </conditionalFormatting>
  <conditionalFormatting sqref="DA82:DA87">
    <cfRule type="cellIs" dxfId="53" priority="55" operator="lessThan">
      <formula>0</formula>
    </cfRule>
  </conditionalFormatting>
  <conditionalFormatting sqref="DA88">
    <cfRule type="cellIs" dxfId="52" priority="54" operator="lessThan">
      <formula>0</formula>
    </cfRule>
  </conditionalFormatting>
  <conditionalFormatting sqref="DA78 DA80">
    <cfRule type="cellIs" dxfId="51" priority="58" operator="lessThan">
      <formula>0</formula>
    </cfRule>
  </conditionalFormatting>
  <conditionalFormatting sqref="DA90">
    <cfRule type="cellIs" dxfId="50" priority="53" operator="lessThan">
      <formula>0</formula>
    </cfRule>
  </conditionalFormatting>
  <conditionalFormatting sqref="DA126">
    <cfRule type="cellIs" dxfId="49" priority="51" operator="lessThan">
      <formula>0</formula>
    </cfRule>
  </conditionalFormatting>
  <conditionalFormatting sqref="DA113:DA116">
    <cfRule type="cellIs" dxfId="48" priority="50" operator="lessThan">
      <formula>0</formula>
    </cfRule>
  </conditionalFormatting>
  <conditionalFormatting sqref="DA122:DA125">
    <cfRule type="cellIs" dxfId="47" priority="49" operator="lessThan">
      <formula>0</formula>
    </cfRule>
  </conditionalFormatting>
  <conditionalFormatting sqref="DA6:DA15 DA50:DA59 DA101:DA110">
    <cfRule type="cellIs" dxfId="46" priority="48" operator="lessThan">
      <formula>0</formula>
    </cfRule>
  </conditionalFormatting>
  <conditionalFormatting sqref="DA20:DA24">
    <cfRule type="cellIs" dxfId="45" priority="47" operator="lessThan">
      <formula>0</formula>
    </cfRule>
  </conditionalFormatting>
  <conditionalFormatting sqref="DA46">
    <cfRule type="cellIs" dxfId="44" priority="46" operator="lessThan">
      <formula>0</formula>
    </cfRule>
  </conditionalFormatting>
  <conditionalFormatting sqref="DA28:DA45">
    <cfRule type="cellIs" dxfId="43" priority="44" operator="lessThan">
      <formula>0</formula>
    </cfRule>
  </conditionalFormatting>
  <conditionalFormatting sqref="DA71">
    <cfRule type="cellIs" dxfId="42" priority="40" operator="lessThan">
      <formula>0</formula>
    </cfRule>
  </conditionalFormatting>
  <conditionalFormatting sqref="DA64:DA67">
    <cfRule type="cellIs" dxfId="41" priority="43" operator="lessThan">
      <formula>0</formula>
    </cfRule>
  </conditionalFormatting>
  <conditionalFormatting sqref="DA69:DA70 DA72:DA78">
    <cfRule type="cellIs" dxfId="40" priority="41" operator="lessThan">
      <formula>0</formula>
    </cfRule>
  </conditionalFormatting>
  <conditionalFormatting sqref="DA83:DA88">
    <cfRule type="cellIs" dxfId="39" priority="39" operator="lessThan">
      <formula>0</formula>
    </cfRule>
  </conditionalFormatting>
  <conditionalFormatting sqref="DA89">
    <cfRule type="cellIs" dxfId="38" priority="38" operator="lessThan">
      <formula>0</formula>
    </cfRule>
  </conditionalFormatting>
  <conditionalFormatting sqref="DA79 DA81">
    <cfRule type="cellIs" dxfId="37" priority="42" operator="lessThan">
      <formula>0</formula>
    </cfRule>
  </conditionalFormatting>
  <conditionalFormatting sqref="DA91">
    <cfRule type="cellIs" dxfId="36" priority="37" operator="lessThan">
      <formula>0</formula>
    </cfRule>
  </conditionalFormatting>
  <conditionalFormatting sqref="DA93:DA95">
    <cfRule type="cellIs" dxfId="35" priority="36" operator="lessThan">
      <formula>0</formula>
    </cfRule>
  </conditionalFormatting>
  <conditionalFormatting sqref="DA97">
    <cfRule type="cellIs" dxfId="34" priority="35" operator="lessThan">
      <formula>0</formula>
    </cfRule>
  </conditionalFormatting>
  <conditionalFormatting sqref="DA128">
    <cfRule type="cellIs" dxfId="33" priority="34" operator="lessThan">
      <formula>0</formula>
    </cfRule>
  </conditionalFormatting>
  <conditionalFormatting sqref="DA114:DA117">
    <cfRule type="cellIs" dxfId="32" priority="33" operator="lessThan">
      <formula>0</formula>
    </cfRule>
  </conditionalFormatting>
  <conditionalFormatting sqref="DA123:DA126">
    <cfRule type="cellIs" dxfId="31" priority="32" operator="lessThan">
      <formula>0</formula>
    </cfRule>
  </conditionalFormatting>
  <conditionalFormatting sqref="DA139">
    <cfRule type="cellIs" dxfId="30" priority="28" operator="lessThan">
      <formula>0</formula>
    </cfRule>
    <cfRule type="cellIs" dxfId="29" priority="30" operator="lessThan">
      <formula>0</formula>
    </cfRule>
  </conditionalFormatting>
  <conditionalFormatting sqref="DA144">
    <cfRule type="cellIs" dxfId="28" priority="29" operator="lessThan">
      <formula>0</formula>
    </cfRule>
    <cfRule type="cellIs" dxfId="27" priority="31" operator="lessThan">
      <formula>0</formula>
    </cfRule>
  </conditionalFormatting>
  <conditionalFormatting sqref="DA134:DA138">
    <cfRule type="cellIs" dxfId="26" priority="27" operator="lessThan">
      <formula>0</formula>
    </cfRule>
  </conditionalFormatting>
  <conditionalFormatting sqref="DA160">
    <cfRule type="cellIs" dxfId="25" priority="21" operator="lessThan">
      <formula>0</formula>
    </cfRule>
    <cfRule type="cellIs" dxfId="24" priority="25" operator="lessThan">
      <formula>0</formula>
    </cfRule>
  </conditionalFormatting>
  <conditionalFormatting sqref="DA157 DA159">
    <cfRule type="cellIs" dxfId="23" priority="22" operator="lessThan">
      <formula>0</formula>
    </cfRule>
    <cfRule type="cellIs" dxfId="22" priority="26" operator="lessThan">
      <formula>0</formula>
    </cfRule>
  </conditionalFormatting>
  <conditionalFormatting sqref="DA162">
    <cfRule type="cellIs" dxfId="21" priority="20" operator="lessThan">
      <formula>0</formula>
    </cfRule>
    <cfRule type="cellIs" dxfId="20" priority="24" operator="lessThan">
      <formula>0</formula>
    </cfRule>
  </conditionalFormatting>
  <conditionalFormatting sqref="DA163">
    <cfRule type="cellIs" dxfId="19" priority="19" operator="lessThan">
      <formula>0</formula>
    </cfRule>
    <cfRule type="cellIs" dxfId="18" priority="23" operator="lessThan">
      <formula>0</formula>
    </cfRule>
  </conditionalFormatting>
  <conditionalFormatting sqref="DA148:DA152">
    <cfRule type="cellIs" dxfId="17" priority="18" operator="lessThan">
      <formula>0</formula>
    </cfRule>
  </conditionalFormatting>
  <conditionalFormatting sqref="DA167:DA171">
    <cfRule type="cellIs" dxfId="16" priority="15" operator="lessThan">
      <formula>0</formula>
    </cfRule>
  </conditionalFormatting>
  <conditionalFormatting sqref="DA178:DA179"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DA193">
    <cfRule type="cellIs" dxfId="13" priority="12" operator="lessThan">
      <formula>0</formula>
    </cfRule>
    <cfRule type="cellIs" dxfId="12" priority="14" operator="lessThan">
      <formula>0</formula>
    </cfRule>
  </conditionalFormatting>
  <conditionalFormatting sqref="DA190">
    <cfRule type="cellIs" dxfId="11" priority="11" operator="lessThan">
      <formula>0</formula>
    </cfRule>
    <cfRule type="cellIs" dxfId="10" priority="13" operator="lessThan">
      <formula>0</formula>
    </cfRule>
  </conditionalFormatting>
  <conditionalFormatting sqref="DA185:DA189">
    <cfRule type="cellIs" dxfId="9" priority="10" operator="lessThan">
      <formula>0</formula>
    </cfRule>
  </conditionalFormatting>
  <conditionalFormatting sqref="DA196:DA200">
    <cfRule type="cellIs" dxfId="8" priority="9" operator="lessThan">
      <formula>0</formula>
    </cfRule>
  </conditionalFormatting>
  <conditionalFormatting sqref="DA207:DA211">
    <cfRule type="cellIs" dxfId="7" priority="8" operator="lessThan">
      <formula>0</formula>
    </cfRule>
  </conditionalFormatting>
  <conditionalFormatting sqref="DA45">
    <cfRule type="cellIs" dxfId="6" priority="7" operator="lessThan">
      <formula>0</formula>
    </cfRule>
  </conditionalFormatting>
  <conditionalFormatting sqref="DA142">
    <cfRule type="cellIs" dxfId="5" priority="6" operator="lessThan">
      <formula>0</formula>
    </cfRule>
  </conditionalFormatting>
  <conditionalFormatting sqref="DA96">
    <cfRule type="cellIs" dxfId="4" priority="4" operator="lessThan">
      <formula>0</formula>
    </cfRule>
    <cfRule type="cellIs" dxfId="3" priority="5" operator="lessThan">
      <formula>0</formula>
    </cfRule>
  </conditionalFormatting>
  <conditionalFormatting sqref="DA143">
    <cfRule type="cellIs" dxfId="2" priority="1" operator="lessThan">
      <formula>0</formula>
    </cfRule>
    <cfRule type="cellIs" dxfId="1" priority="2" operator="lessThan">
      <formula>0</formula>
    </cfRule>
    <cfRule type="cellIs" dxfId="0" priority="3" operator="lessThan">
      <formula>0</formula>
    </cfRule>
  </conditionalFormatting>
  <pageMargins left="0.39370078740157483" right="0.39370078740157483" top="0.39370078740157483" bottom="0.39370078740157483" header="0.31496062992125978" footer="0.31496062992125978"/>
  <pageSetup paperSize="9" scale="34" orientation="portrait"/>
  <ignoredErrors>
    <ignoredError sqref="B99:W99" formulaRange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39997558519241921"/>
    <pageSetUpPr fitToPage="1"/>
  </sheetPr>
  <dimension ref="A1:DA77"/>
  <sheetViews>
    <sheetView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Pulp, paper and printing"</f>
        <v>FR: Pulp, paper and printing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f t="shared" ref="B3:W3" si="0">SUM(B4,B7)</f>
        <v>13013.690159656697</v>
      </c>
      <c r="C3" s="205">
        <f t="shared" si="0"/>
        <v>13233.81881912129</v>
      </c>
      <c r="D3" s="205">
        <f t="shared" si="0"/>
        <v>12729.143505925207</v>
      </c>
      <c r="E3" s="205">
        <f t="shared" si="0"/>
        <v>12075.922361616769</v>
      </c>
      <c r="F3" s="205">
        <f t="shared" si="0"/>
        <v>11909.669735696945</v>
      </c>
      <c r="G3" s="205">
        <f t="shared" si="0"/>
        <v>11260.472115535791</v>
      </c>
      <c r="H3" s="205">
        <f t="shared" si="0"/>
        <v>10580.317740511915</v>
      </c>
      <c r="I3" s="205">
        <f t="shared" si="0"/>
        <v>10225.917689902994</v>
      </c>
      <c r="J3" s="205">
        <f t="shared" si="0"/>
        <v>9596.5744511145622</v>
      </c>
      <c r="K3" s="205">
        <f t="shared" si="0"/>
        <v>8843.9433434879538</v>
      </c>
      <c r="L3" s="205">
        <f t="shared" si="0"/>
        <v>8369.5370418373168</v>
      </c>
      <c r="M3" s="205">
        <f t="shared" si="0"/>
        <v>8579.5583414090997</v>
      </c>
      <c r="N3" s="205">
        <f t="shared" si="0"/>
        <v>8479.3917158070071</v>
      </c>
      <c r="O3" s="205">
        <f t="shared" si="0"/>
        <v>8150.7947786191362</v>
      </c>
      <c r="P3" s="205">
        <f t="shared" si="0"/>
        <v>8350.9545827052079</v>
      </c>
      <c r="Q3" s="205">
        <f t="shared" si="0"/>
        <v>8172</v>
      </c>
      <c r="R3" s="205">
        <f t="shared" si="0"/>
        <v>8223.4845846971148</v>
      </c>
      <c r="S3" s="205">
        <f t="shared" si="0"/>
        <v>8128.3231489564314</v>
      </c>
      <c r="T3" s="205">
        <f t="shared" si="0"/>
        <v>8148.8478265147478</v>
      </c>
      <c r="U3" s="205">
        <f t="shared" si="0"/>
        <v>7996.1146187469649</v>
      </c>
      <c r="V3" s="205">
        <f t="shared" si="0"/>
        <v>7115.3954882116814</v>
      </c>
      <c r="W3" s="205">
        <f t="shared" si="0"/>
        <v>6969.6065078269312</v>
      </c>
      <c r="DA3" s="112"/>
    </row>
    <row r="4" spans="1:105" ht="12" customHeight="1" x14ac:dyDescent="0.25">
      <c r="A4" s="50" t="s">
        <v>1811</v>
      </c>
      <c r="B4" s="243">
        <f t="shared" ref="B4:W4" si="1">SUM(B5:B6)</f>
        <v>6606.3986346941047</v>
      </c>
      <c r="C4" s="243">
        <f t="shared" si="1"/>
        <v>6983.7432767268992</v>
      </c>
      <c r="D4" s="243">
        <f t="shared" si="1"/>
        <v>6604.0636752844339</v>
      </c>
      <c r="E4" s="243">
        <f t="shared" si="1"/>
        <v>6177.6778053474945</v>
      </c>
      <c r="F4" s="243">
        <f t="shared" si="1"/>
        <v>6005.2219321148823</v>
      </c>
      <c r="G4" s="243">
        <f t="shared" si="1"/>
        <v>5476.9445005951975</v>
      </c>
      <c r="H4" s="243">
        <f t="shared" si="1"/>
        <v>4975.7281553398061</v>
      </c>
      <c r="I4" s="243">
        <f t="shared" si="1"/>
        <v>5036.1489789122006</v>
      </c>
      <c r="J4" s="243">
        <f t="shared" si="1"/>
        <v>4654.506527853574</v>
      </c>
      <c r="K4" s="243">
        <f t="shared" si="1"/>
        <v>4358.1127058404782</v>
      </c>
      <c r="L4" s="243">
        <f t="shared" si="1"/>
        <v>4051.0135310280475</v>
      </c>
      <c r="M4" s="243">
        <f t="shared" si="1"/>
        <v>4303.1815088970907</v>
      </c>
      <c r="N4" s="243">
        <f t="shared" si="1"/>
        <v>4381.2404827846985</v>
      </c>
      <c r="O4" s="243">
        <f t="shared" si="1"/>
        <v>4127.164579061694</v>
      </c>
      <c r="P4" s="243">
        <f t="shared" si="1"/>
        <v>4273.6166897682087</v>
      </c>
      <c r="Q4" s="243">
        <f t="shared" si="1"/>
        <v>4385</v>
      </c>
      <c r="R4" s="243">
        <f t="shared" si="1"/>
        <v>4452.9781032064229</v>
      </c>
      <c r="S4" s="243">
        <f t="shared" si="1"/>
        <v>4349.853186255059</v>
      </c>
      <c r="T4" s="243">
        <f t="shared" si="1"/>
        <v>4492.5910620461655</v>
      </c>
      <c r="U4" s="243">
        <f t="shared" si="1"/>
        <v>4404.0796503156871</v>
      </c>
      <c r="V4" s="243">
        <f t="shared" si="1"/>
        <v>4090.5749985865318</v>
      </c>
      <c r="W4" s="243">
        <f t="shared" si="1"/>
        <v>4033.8078623803572</v>
      </c>
      <c r="DA4" s="83"/>
    </row>
    <row r="5" spans="1:105" ht="12" customHeight="1" x14ac:dyDescent="0.25">
      <c r="A5" s="99" t="s">
        <v>52</v>
      </c>
      <c r="B5" s="284">
        <v>378.93538639118941</v>
      </c>
      <c r="C5" s="284">
        <v>396.91317650732202</v>
      </c>
      <c r="D5" s="284">
        <v>363.3533555433508</v>
      </c>
      <c r="E5" s="284">
        <v>336.13908650976731</v>
      </c>
      <c r="F5" s="284">
        <v>325.93209515464548</v>
      </c>
      <c r="G5" s="284">
        <v>295.16247856476338</v>
      </c>
      <c r="H5" s="284">
        <v>267.8147462022979</v>
      </c>
      <c r="I5" s="284">
        <v>256.41227677533681</v>
      </c>
      <c r="J5" s="284">
        <v>244.97402778176709</v>
      </c>
      <c r="K5" s="284">
        <v>29.12807097544648</v>
      </c>
      <c r="L5" s="284">
        <v>139.83519529671531</v>
      </c>
      <c r="M5" s="284">
        <v>151.64216836735139</v>
      </c>
      <c r="N5" s="284">
        <v>115.3167380342161</v>
      </c>
      <c r="O5" s="284">
        <v>93.835998288059926</v>
      </c>
      <c r="P5" s="284">
        <v>87.648077078412626</v>
      </c>
      <c r="Q5" s="284">
        <v>105.93783837640029</v>
      </c>
      <c r="R5" s="284">
        <v>76.200753226881659</v>
      </c>
      <c r="S5" s="284">
        <v>80.059261312300848</v>
      </c>
      <c r="T5" s="284">
        <v>185.71782196543609</v>
      </c>
      <c r="U5" s="284">
        <v>70.753505507470592</v>
      </c>
      <c r="V5" s="284">
        <v>136.1521106715908</v>
      </c>
      <c r="W5" s="284">
        <v>142.00875709967801</v>
      </c>
      <c r="DA5" s="94" t="s">
        <v>1812</v>
      </c>
    </row>
    <row r="6" spans="1:105" ht="12" customHeight="1" x14ac:dyDescent="0.25">
      <c r="A6" s="99" t="s">
        <v>59</v>
      </c>
      <c r="B6" s="284">
        <v>6227.4632483029154</v>
      </c>
      <c r="C6" s="284">
        <v>6586.8301002195776</v>
      </c>
      <c r="D6" s="284">
        <v>6240.7103197410834</v>
      </c>
      <c r="E6" s="284">
        <v>5841.5387188377272</v>
      </c>
      <c r="F6" s="284">
        <v>5679.2898369602372</v>
      </c>
      <c r="G6" s="284">
        <v>5181.7820220304338</v>
      </c>
      <c r="H6" s="284">
        <v>4707.9134091375081</v>
      </c>
      <c r="I6" s="284">
        <v>4779.7367021368636</v>
      </c>
      <c r="J6" s="284">
        <v>4409.5325000718067</v>
      </c>
      <c r="K6" s="284">
        <v>4328.9846348650317</v>
      </c>
      <c r="L6" s="284">
        <v>3911.178335731332</v>
      </c>
      <c r="M6" s="284">
        <v>4151.5393405297391</v>
      </c>
      <c r="N6" s="284">
        <v>4265.923744750482</v>
      </c>
      <c r="O6" s="284">
        <v>4033.3285807736338</v>
      </c>
      <c r="P6" s="284">
        <v>4185.9686126897959</v>
      </c>
      <c r="Q6" s="284">
        <v>4279.0621616235994</v>
      </c>
      <c r="R6" s="284">
        <v>4376.7773499795412</v>
      </c>
      <c r="S6" s="284">
        <v>4269.7939249427582</v>
      </c>
      <c r="T6" s="284">
        <v>4306.8732400807294</v>
      </c>
      <c r="U6" s="284">
        <v>4333.3261448082167</v>
      </c>
      <c r="V6" s="284">
        <v>3954.4228879149409</v>
      </c>
      <c r="W6" s="284">
        <v>3891.7991052806792</v>
      </c>
      <c r="DA6" s="94" t="s">
        <v>1813</v>
      </c>
    </row>
    <row r="7" spans="1:105" ht="12" customHeight="1" x14ac:dyDescent="0.25">
      <c r="A7" s="49" t="s">
        <v>60</v>
      </c>
      <c r="B7" s="244">
        <v>6407.2915249625921</v>
      </c>
      <c r="C7" s="244">
        <v>6250.0755423943911</v>
      </c>
      <c r="D7" s="244">
        <v>6125.0798306407733</v>
      </c>
      <c r="E7" s="244">
        <v>5898.2445562692756</v>
      </c>
      <c r="F7" s="244">
        <v>5904.447803582063</v>
      </c>
      <c r="G7" s="244">
        <v>5783.5276149405936</v>
      </c>
      <c r="H7" s="244">
        <v>5604.5895851721089</v>
      </c>
      <c r="I7" s="244">
        <v>5189.7687109907929</v>
      </c>
      <c r="J7" s="244">
        <v>4942.0679232609882</v>
      </c>
      <c r="K7" s="244">
        <v>4485.8306376474766</v>
      </c>
      <c r="L7" s="244">
        <v>4318.5235108092693</v>
      </c>
      <c r="M7" s="244">
        <v>4276.3768325120091</v>
      </c>
      <c r="N7" s="244">
        <v>4098.1512330223086</v>
      </c>
      <c r="O7" s="244">
        <v>4023.6301995574422</v>
      </c>
      <c r="P7" s="244">
        <v>4077.3378929369992</v>
      </c>
      <c r="Q7" s="244">
        <v>3787</v>
      </c>
      <c r="R7" s="244">
        <v>3770.5064814906918</v>
      </c>
      <c r="S7" s="244">
        <v>3778.469962701372</v>
      </c>
      <c r="T7" s="244">
        <v>3656.2567644685819</v>
      </c>
      <c r="U7" s="244">
        <v>3592.0349684312778</v>
      </c>
      <c r="V7" s="244">
        <v>3024.8204896251491</v>
      </c>
      <c r="W7" s="244">
        <v>2935.798645446574</v>
      </c>
      <c r="DA7" s="84" t="s">
        <v>1814</v>
      </c>
    </row>
    <row r="8" spans="1:105" ht="12" customHeight="1" x14ac:dyDescent="0.25">
      <c r="A8" s="152"/>
      <c r="B8" s="330"/>
      <c r="C8" s="330"/>
      <c r="D8" s="330"/>
      <c r="E8" s="330"/>
      <c r="F8" s="330"/>
      <c r="G8" s="330"/>
      <c r="H8" s="330"/>
      <c r="I8" s="330"/>
      <c r="J8" s="330"/>
      <c r="K8" s="330"/>
      <c r="L8" s="330"/>
      <c r="M8" s="330"/>
      <c r="N8" s="330"/>
      <c r="O8" s="330"/>
      <c r="P8" s="330"/>
      <c r="Q8" s="330"/>
      <c r="R8" s="330"/>
      <c r="S8" s="330"/>
      <c r="T8" s="330"/>
      <c r="U8" s="330"/>
      <c r="V8" s="330"/>
      <c r="W8" s="330"/>
      <c r="DA8" s="153"/>
    </row>
    <row r="9" spans="1:105" ht="12" customHeight="1" x14ac:dyDescent="0.25">
      <c r="A9" s="30" t="s">
        <v>439</v>
      </c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DA9" s="112"/>
    </row>
    <row r="10" spans="1:105" ht="12" customHeight="1" x14ac:dyDescent="0.25">
      <c r="A10" s="50" t="s">
        <v>1815</v>
      </c>
      <c r="B10" s="243">
        <v>2581</v>
      </c>
      <c r="C10" s="243">
        <v>2460</v>
      </c>
      <c r="D10" s="243">
        <v>2427</v>
      </c>
      <c r="E10" s="243">
        <v>2432</v>
      </c>
      <c r="F10" s="243">
        <v>2503</v>
      </c>
      <c r="G10" s="243">
        <v>2504</v>
      </c>
      <c r="H10" s="243">
        <v>2422</v>
      </c>
      <c r="I10" s="243">
        <v>2259.9899999999998</v>
      </c>
      <c r="J10" s="243">
        <v>2225.8000000000002</v>
      </c>
      <c r="K10" s="243">
        <v>1687.74</v>
      </c>
      <c r="L10" s="243">
        <v>1832.47</v>
      </c>
      <c r="M10" s="243">
        <v>1837.42</v>
      </c>
      <c r="N10" s="243">
        <v>1777.235755893259</v>
      </c>
      <c r="O10" s="243">
        <v>1698.6</v>
      </c>
      <c r="P10" s="243">
        <v>1655</v>
      </c>
      <c r="Q10" s="243">
        <v>1725</v>
      </c>
      <c r="R10" s="243">
        <v>1716</v>
      </c>
      <c r="S10" s="243">
        <v>1708</v>
      </c>
      <c r="T10" s="243">
        <v>1613.2</v>
      </c>
      <c r="U10" s="243">
        <v>1626</v>
      </c>
      <c r="V10" s="243">
        <v>1620</v>
      </c>
      <c r="W10" s="243">
        <v>1615</v>
      </c>
      <c r="DA10" s="83" t="s">
        <v>1816</v>
      </c>
    </row>
    <row r="11" spans="1:105" ht="12" customHeight="1" x14ac:dyDescent="0.25">
      <c r="A11" s="107" t="s">
        <v>1817</v>
      </c>
      <c r="B11" s="284">
        <v>10006</v>
      </c>
      <c r="C11" s="284">
        <v>9625</v>
      </c>
      <c r="D11" s="284">
        <v>9809</v>
      </c>
      <c r="E11" s="284">
        <v>9939</v>
      </c>
      <c r="F11" s="284">
        <v>10255</v>
      </c>
      <c r="G11" s="284">
        <v>10332</v>
      </c>
      <c r="H11" s="284">
        <v>10006.200000000001</v>
      </c>
      <c r="I11" s="284">
        <v>9870.5</v>
      </c>
      <c r="J11" s="284">
        <v>9404</v>
      </c>
      <c r="K11" s="284">
        <v>8331.5</v>
      </c>
      <c r="L11" s="284">
        <v>8829.7999999999993</v>
      </c>
      <c r="M11" s="284">
        <v>8527.2099999999991</v>
      </c>
      <c r="N11" s="284">
        <v>8354.1780608752233</v>
      </c>
      <c r="O11" s="284">
        <v>8041.82</v>
      </c>
      <c r="P11" s="284">
        <v>8096</v>
      </c>
      <c r="Q11" s="284">
        <v>7983.5</v>
      </c>
      <c r="R11" s="284">
        <v>7984</v>
      </c>
      <c r="S11" s="284">
        <v>8021.3</v>
      </c>
      <c r="T11" s="284">
        <v>7864</v>
      </c>
      <c r="U11" s="284">
        <v>7325</v>
      </c>
      <c r="V11" s="284">
        <v>6873</v>
      </c>
      <c r="W11" s="284">
        <v>6597</v>
      </c>
      <c r="DA11" s="94" t="s">
        <v>1818</v>
      </c>
    </row>
    <row r="12" spans="1:105" ht="12" customHeight="1" x14ac:dyDescent="0.25">
      <c r="A12" s="49" t="s">
        <v>1819</v>
      </c>
      <c r="B12" s="244">
        <v>1421.112903225805</v>
      </c>
      <c r="C12" s="244">
        <v>1427.5161812297731</v>
      </c>
      <c r="D12" s="244">
        <v>1402.727664155004</v>
      </c>
      <c r="E12" s="244">
        <v>1375.293770139634</v>
      </c>
      <c r="F12" s="244">
        <v>1385.2520107238611</v>
      </c>
      <c r="G12" s="244">
        <v>1360.5610278372581</v>
      </c>
      <c r="H12" s="244">
        <v>1338.728938906751</v>
      </c>
      <c r="I12" s="244">
        <v>1285.779989293361</v>
      </c>
      <c r="J12" s="244">
        <v>1292.8939849624051</v>
      </c>
      <c r="K12" s="244">
        <v>1218.5562162162159</v>
      </c>
      <c r="L12" s="244">
        <v>1203.804677419354</v>
      </c>
      <c r="M12" s="244">
        <v>1206.2284913793089</v>
      </c>
      <c r="N12" s="244">
        <v>1143.8693018932149</v>
      </c>
      <c r="O12" s="244">
        <v>1270.4895652173909</v>
      </c>
      <c r="P12" s="244">
        <v>1271.869565217391</v>
      </c>
      <c r="Q12" s="244">
        <v>1300.8120915032671</v>
      </c>
      <c r="R12" s="244">
        <v>1230.9110629067241</v>
      </c>
      <c r="S12" s="244">
        <v>1183.2932432432431</v>
      </c>
      <c r="T12" s="244">
        <v>1236.1565217391301</v>
      </c>
      <c r="U12" s="244">
        <v>1231.251091703057</v>
      </c>
      <c r="V12" s="244">
        <v>958.88709677419274</v>
      </c>
      <c r="W12" s="244">
        <v>998.7567567567562</v>
      </c>
      <c r="DA12" s="84" t="s">
        <v>1820</v>
      </c>
    </row>
    <row r="13" spans="1:105" ht="12" customHeight="1" x14ac:dyDescent="0.25">
      <c r="A13" s="142"/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6"/>
      <c r="W13" s="246"/>
      <c r="DA13" s="173"/>
    </row>
    <row r="14" spans="1:105" ht="12" customHeight="1" x14ac:dyDescent="0.25">
      <c r="A14" s="30" t="s">
        <v>447</v>
      </c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DA14" s="112"/>
    </row>
    <row r="15" spans="1:105" ht="12" customHeight="1" x14ac:dyDescent="0.25">
      <c r="A15" s="50" t="s">
        <v>1815</v>
      </c>
      <c r="B15" s="243">
        <v>2867.7777777777778</v>
      </c>
      <c r="C15" s="243">
        <v>2867.7777777777778</v>
      </c>
      <c r="D15" s="243">
        <v>2867.7777777777778</v>
      </c>
      <c r="E15" s="243">
        <v>2867.7777777777778</v>
      </c>
      <c r="F15" s="243">
        <v>2867.7777777777778</v>
      </c>
      <c r="G15" s="243">
        <v>2867.7777777777778</v>
      </c>
      <c r="H15" s="243">
        <v>2867.7777777777778</v>
      </c>
      <c r="I15" s="243">
        <v>2558.5344593705831</v>
      </c>
      <c r="J15" s="243">
        <v>2558.5344593705831</v>
      </c>
      <c r="K15" s="243">
        <v>2558.5344593705831</v>
      </c>
      <c r="L15" s="243">
        <v>2249.291140963388</v>
      </c>
      <c r="M15" s="243">
        <v>2249.291140963388</v>
      </c>
      <c r="N15" s="243">
        <v>2249.291140963388</v>
      </c>
      <c r="O15" s="243">
        <v>1940.047822556194</v>
      </c>
      <c r="P15" s="243">
        <v>1940.047822556194</v>
      </c>
      <c r="Q15" s="243">
        <v>1940.047822556194</v>
      </c>
      <c r="R15" s="243">
        <v>1940.047822556194</v>
      </c>
      <c r="S15" s="243">
        <v>1940.047822556194</v>
      </c>
      <c r="T15" s="243">
        <v>1940.047822556194</v>
      </c>
      <c r="U15" s="243">
        <v>1940.047822556194</v>
      </c>
      <c r="V15" s="243">
        <v>1940.047822556194</v>
      </c>
      <c r="W15" s="243">
        <v>1940.047822556194</v>
      </c>
      <c r="DA15" s="83" t="s">
        <v>1821</v>
      </c>
    </row>
    <row r="16" spans="1:105" ht="12" customHeight="1" x14ac:dyDescent="0.25">
      <c r="A16" s="107" t="s">
        <v>1817</v>
      </c>
      <c r="B16" s="284">
        <v>11117.777777777779</v>
      </c>
      <c r="C16" s="284">
        <v>10145.74982057444</v>
      </c>
      <c r="D16" s="284">
        <v>11117.777777777779</v>
      </c>
      <c r="E16" s="284">
        <v>11117.777777777779</v>
      </c>
      <c r="F16" s="284">
        <v>11117.777777777779</v>
      </c>
      <c r="G16" s="284">
        <v>11117.777777777779</v>
      </c>
      <c r="H16" s="284">
        <v>11117.777777777779</v>
      </c>
      <c r="I16" s="284">
        <v>11117.777777777779</v>
      </c>
      <c r="J16" s="284">
        <v>11117.777777777779</v>
      </c>
      <c r="K16" s="284">
        <v>10145.74982057444</v>
      </c>
      <c r="L16" s="284">
        <v>10145.74982057444</v>
      </c>
      <c r="M16" s="284">
        <v>10145.74982057444</v>
      </c>
      <c r="N16" s="284">
        <v>9173.7218633711018</v>
      </c>
      <c r="O16" s="284">
        <v>9173.7218633711018</v>
      </c>
      <c r="P16" s="284">
        <v>9173.7218633711018</v>
      </c>
      <c r="Q16" s="284">
        <v>9173.7218633711018</v>
      </c>
      <c r="R16" s="284">
        <v>9173.7218633711018</v>
      </c>
      <c r="S16" s="284">
        <v>9173.7218633711018</v>
      </c>
      <c r="T16" s="284">
        <v>9173.7218633711018</v>
      </c>
      <c r="U16" s="284">
        <v>9173.7218633711018</v>
      </c>
      <c r="V16" s="284">
        <v>8201.693906167764</v>
      </c>
      <c r="W16" s="284">
        <v>8201.693906167764</v>
      </c>
      <c r="DA16" s="94" t="s">
        <v>1822</v>
      </c>
    </row>
    <row r="17" spans="1:105" ht="12" customHeight="1" x14ac:dyDescent="0.25">
      <c r="A17" s="49" t="s">
        <v>1819</v>
      </c>
      <c r="B17" s="244">
        <v>1579.014336917561</v>
      </c>
      <c r="C17" s="244">
        <v>1579.014336917561</v>
      </c>
      <c r="D17" s="244">
        <v>1579.014336917561</v>
      </c>
      <c r="E17" s="244">
        <v>1579.014336917561</v>
      </c>
      <c r="F17" s="244">
        <v>1579.014336917561</v>
      </c>
      <c r="G17" s="244">
        <v>1579.014336917561</v>
      </c>
      <c r="H17" s="244">
        <v>1579.014336917561</v>
      </c>
      <c r="I17" s="244">
        <v>1409.612929194619</v>
      </c>
      <c r="J17" s="244">
        <v>1409.612929194619</v>
      </c>
      <c r="K17" s="244">
        <v>1409.612929194619</v>
      </c>
      <c r="L17" s="244">
        <v>1409.612929194619</v>
      </c>
      <c r="M17" s="244">
        <v>1409.612929194619</v>
      </c>
      <c r="N17" s="244">
        <v>1409.612929194619</v>
      </c>
      <c r="O17" s="244">
        <v>1409.612929194619</v>
      </c>
      <c r="P17" s="244">
        <v>1409.612929194619</v>
      </c>
      <c r="Q17" s="244">
        <v>1409.612929194619</v>
      </c>
      <c r="R17" s="244">
        <v>1409.612929194619</v>
      </c>
      <c r="S17" s="244">
        <v>1409.612929194619</v>
      </c>
      <c r="T17" s="244">
        <v>1409.612929194619</v>
      </c>
      <c r="U17" s="244">
        <v>1409.612929194619</v>
      </c>
      <c r="V17" s="244">
        <v>1240.2115214716771</v>
      </c>
      <c r="W17" s="244">
        <v>1240.2115214716771</v>
      </c>
      <c r="DA17" s="84" t="s">
        <v>1823</v>
      </c>
    </row>
    <row r="18" spans="1:105" ht="12" customHeight="1" x14ac:dyDescent="0.25">
      <c r="A18" s="108" t="s">
        <v>452</v>
      </c>
      <c r="B18" s="212"/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212"/>
      <c r="P18" s="212"/>
      <c r="Q18" s="212"/>
      <c r="R18" s="212"/>
      <c r="S18" s="212"/>
      <c r="T18" s="212"/>
      <c r="U18" s="212"/>
      <c r="V18" s="212"/>
      <c r="W18" s="212"/>
      <c r="DA18" s="109"/>
    </row>
    <row r="19" spans="1:105" ht="12" customHeight="1" x14ac:dyDescent="0.25">
      <c r="A19" s="51" t="s">
        <v>1815</v>
      </c>
      <c r="B19" s="248">
        <v>0</v>
      </c>
      <c r="C19" s="243">
        <v>0</v>
      </c>
      <c r="D19" s="243">
        <v>0</v>
      </c>
      <c r="E19" s="243">
        <v>309.24331840719469</v>
      </c>
      <c r="F19" s="243">
        <v>0</v>
      </c>
      <c r="G19" s="243">
        <v>0</v>
      </c>
      <c r="H19" s="243">
        <v>0</v>
      </c>
      <c r="I19" s="243">
        <v>0</v>
      </c>
      <c r="J19" s="243">
        <v>0</v>
      </c>
      <c r="K19" s="243">
        <v>0</v>
      </c>
      <c r="L19" s="243">
        <v>0</v>
      </c>
      <c r="M19" s="243">
        <v>0</v>
      </c>
      <c r="N19" s="243">
        <v>0</v>
      </c>
      <c r="O19" s="243">
        <v>0</v>
      </c>
      <c r="P19" s="243">
        <v>0</v>
      </c>
      <c r="Q19" s="243">
        <v>0</v>
      </c>
      <c r="R19" s="243">
        <v>309.24331840719469</v>
      </c>
      <c r="S19" s="243">
        <v>0</v>
      </c>
      <c r="T19" s="243">
        <v>0</v>
      </c>
      <c r="U19" s="243">
        <v>0</v>
      </c>
      <c r="V19" s="243">
        <v>309.24331840719469</v>
      </c>
      <c r="W19" s="243">
        <v>0</v>
      </c>
      <c r="DA19" s="83" t="s">
        <v>1824</v>
      </c>
    </row>
    <row r="20" spans="1:105" ht="12" customHeight="1" x14ac:dyDescent="0.25">
      <c r="A20" s="99" t="s">
        <v>1817</v>
      </c>
      <c r="B20" s="285">
        <v>0</v>
      </c>
      <c r="C20" s="284">
        <v>0</v>
      </c>
      <c r="D20" s="284">
        <v>972.02795720333825</v>
      </c>
      <c r="E20" s="284">
        <v>0</v>
      </c>
      <c r="F20" s="284">
        <v>972.02795720333825</v>
      </c>
      <c r="G20" s="284">
        <v>0</v>
      </c>
      <c r="H20" s="284">
        <v>972.02795720333825</v>
      </c>
      <c r="I20" s="284">
        <v>0</v>
      </c>
      <c r="J20" s="284">
        <v>0</v>
      </c>
      <c r="K20" s="284">
        <v>0</v>
      </c>
      <c r="L20" s="284">
        <v>0</v>
      </c>
      <c r="M20" s="284">
        <v>0</v>
      </c>
      <c r="N20" s="284">
        <v>0</v>
      </c>
      <c r="O20" s="284">
        <v>0</v>
      </c>
      <c r="P20" s="284">
        <v>972.02795720333825</v>
      </c>
      <c r="Q20" s="284">
        <v>0</v>
      </c>
      <c r="R20" s="284">
        <v>0</v>
      </c>
      <c r="S20" s="284">
        <v>972.02795720333825</v>
      </c>
      <c r="T20" s="284">
        <v>0</v>
      </c>
      <c r="U20" s="284">
        <v>0</v>
      </c>
      <c r="V20" s="284">
        <v>0</v>
      </c>
      <c r="W20" s="284">
        <v>0</v>
      </c>
      <c r="DA20" s="94" t="s">
        <v>1825</v>
      </c>
    </row>
    <row r="21" spans="1:105" ht="12" customHeight="1" x14ac:dyDescent="0.25">
      <c r="A21" s="52" t="s">
        <v>1819</v>
      </c>
      <c r="B21" s="249">
        <v>0</v>
      </c>
      <c r="C21" s="244">
        <v>169.401407722942</v>
      </c>
      <c r="D21" s="244">
        <v>0</v>
      </c>
      <c r="E21" s="244">
        <v>169.401407722942</v>
      </c>
      <c r="F21" s="244">
        <v>0</v>
      </c>
      <c r="G21" s="244">
        <v>169.401407722942</v>
      </c>
      <c r="H21" s="244">
        <v>0</v>
      </c>
      <c r="I21" s="244">
        <v>0</v>
      </c>
      <c r="J21" s="244">
        <v>0</v>
      </c>
      <c r="K21" s="244">
        <v>169.401407722942</v>
      </c>
      <c r="L21" s="244">
        <v>0</v>
      </c>
      <c r="M21" s="244">
        <v>169.401407722942</v>
      </c>
      <c r="N21" s="244">
        <v>0</v>
      </c>
      <c r="O21" s="244">
        <v>0</v>
      </c>
      <c r="P21" s="244">
        <v>169.401407722942</v>
      </c>
      <c r="Q21" s="244">
        <v>0</v>
      </c>
      <c r="R21" s="244">
        <v>169.401407722942</v>
      </c>
      <c r="S21" s="244">
        <v>0</v>
      </c>
      <c r="T21" s="244">
        <v>169.401407722942</v>
      </c>
      <c r="U21" s="244">
        <v>0</v>
      </c>
      <c r="V21" s="244">
        <v>0</v>
      </c>
      <c r="W21" s="244">
        <v>0</v>
      </c>
      <c r="DA21" s="84" t="s">
        <v>1826</v>
      </c>
    </row>
    <row r="22" spans="1:105" ht="12" customHeight="1" x14ac:dyDescent="0.25">
      <c r="A22" s="108" t="s">
        <v>457</v>
      </c>
      <c r="B22" s="247"/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DA22" s="109"/>
    </row>
    <row r="23" spans="1:105" ht="12" customHeight="1" x14ac:dyDescent="0.25">
      <c r="A23" s="51" t="s">
        <v>1815</v>
      </c>
      <c r="B23" s="248"/>
      <c r="C23" s="243">
        <f t="shared" ref="C23:W23" si="2">B15+C19-C15</f>
        <v>0</v>
      </c>
      <c r="D23" s="243">
        <f t="shared" si="2"/>
        <v>0</v>
      </c>
      <c r="E23" s="243">
        <f t="shared" si="2"/>
        <v>309.24331840719469</v>
      </c>
      <c r="F23" s="243">
        <f t="shared" si="2"/>
        <v>0</v>
      </c>
      <c r="G23" s="243">
        <f t="shared" si="2"/>
        <v>0</v>
      </c>
      <c r="H23" s="243">
        <f t="shared" si="2"/>
        <v>0</v>
      </c>
      <c r="I23" s="243">
        <f t="shared" si="2"/>
        <v>309.24331840719469</v>
      </c>
      <c r="J23" s="243">
        <f t="shared" si="2"/>
        <v>0</v>
      </c>
      <c r="K23" s="243">
        <f t="shared" si="2"/>
        <v>0</v>
      </c>
      <c r="L23" s="243">
        <f t="shared" si="2"/>
        <v>309.24331840719515</v>
      </c>
      <c r="M23" s="243">
        <f t="shared" si="2"/>
        <v>0</v>
      </c>
      <c r="N23" s="243">
        <f t="shared" si="2"/>
        <v>0</v>
      </c>
      <c r="O23" s="243">
        <f t="shared" si="2"/>
        <v>309.24331840719401</v>
      </c>
      <c r="P23" s="243">
        <f t="shared" si="2"/>
        <v>0</v>
      </c>
      <c r="Q23" s="243">
        <f t="shared" si="2"/>
        <v>0</v>
      </c>
      <c r="R23" s="243">
        <f t="shared" si="2"/>
        <v>309.24331840719492</v>
      </c>
      <c r="S23" s="243">
        <f t="shared" si="2"/>
        <v>0</v>
      </c>
      <c r="T23" s="243">
        <f t="shared" si="2"/>
        <v>0</v>
      </c>
      <c r="U23" s="243">
        <f t="shared" si="2"/>
        <v>0</v>
      </c>
      <c r="V23" s="243">
        <f t="shared" si="2"/>
        <v>309.24331840719492</v>
      </c>
      <c r="W23" s="243">
        <f t="shared" si="2"/>
        <v>0</v>
      </c>
      <c r="DA23" s="83"/>
    </row>
    <row r="24" spans="1:105" ht="12" customHeight="1" x14ac:dyDescent="0.25">
      <c r="A24" s="99" t="s">
        <v>1817</v>
      </c>
      <c r="B24" s="285"/>
      <c r="C24" s="284">
        <f t="shared" ref="C24:W24" si="3">B16+C20-C16</f>
        <v>972.02795720333961</v>
      </c>
      <c r="D24" s="284">
        <f t="shared" si="3"/>
        <v>0</v>
      </c>
      <c r="E24" s="284">
        <f t="shared" si="3"/>
        <v>0</v>
      </c>
      <c r="F24" s="284">
        <f t="shared" si="3"/>
        <v>972.02795720333779</v>
      </c>
      <c r="G24" s="284">
        <f t="shared" si="3"/>
        <v>0</v>
      </c>
      <c r="H24" s="284">
        <f t="shared" si="3"/>
        <v>972.02795720333779</v>
      </c>
      <c r="I24" s="284">
        <f t="shared" si="3"/>
        <v>0</v>
      </c>
      <c r="J24" s="284">
        <f t="shared" si="3"/>
        <v>0</v>
      </c>
      <c r="K24" s="284">
        <f t="shared" si="3"/>
        <v>972.02795720333961</v>
      </c>
      <c r="L24" s="284">
        <f t="shared" si="3"/>
        <v>0</v>
      </c>
      <c r="M24" s="284">
        <f t="shared" si="3"/>
        <v>0</v>
      </c>
      <c r="N24" s="284">
        <f t="shared" si="3"/>
        <v>972.02795720333779</v>
      </c>
      <c r="O24" s="284">
        <f t="shared" si="3"/>
        <v>0</v>
      </c>
      <c r="P24" s="284">
        <f t="shared" si="3"/>
        <v>972.02795720333779</v>
      </c>
      <c r="Q24" s="284">
        <f t="shared" si="3"/>
        <v>0</v>
      </c>
      <c r="R24" s="284">
        <f t="shared" si="3"/>
        <v>0</v>
      </c>
      <c r="S24" s="284">
        <f t="shared" si="3"/>
        <v>972.02795720333779</v>
      </c>
      <c r="T24" s="284">
        <f t="shared" si="3"/>
        <v>0</v>
      </c>
      <c r="U24" s="284">
        <f t="shared" si="3"/>
        <v>0</v>
      </c>
      <c r="V24" s="284">
        <f t="shared" si="3"/>
        <v>972.02795720333779</v>
      </c>
      <c r="W24" s="284">
        <f t="shared" si="3"/>
        <v>0</v>
      </c>
      <c r="DA24" s="94"/>
    </row>
    <row r="25" spans="1:105" ht="12" customHeight="1" x14ac:dyDescent="0.25">
      <c r="A25" s="52" t="s">
        <v>1819</v>
      </c>
      <c r="B25" s="249"/>
      <c r="C25" s="244">
        <f t="shared" ref="C25:W25" si="4">B17+C21-C17</f>
        <v>169.40140772294194</v>
      </c>
      <c r="D25" s="244">
        <f t="shared" si="4"/>
        <v>0</v>
      </c>
      <c r="E25" s="244">
        <f t="shared" si="4"/>
        <v>169.40140772294194</v>
      </c>
      <c r="F25" s="244">
        <f t="shared" si="4"/>
        <v>0</v>
      </c>
      <c r="G25" s="244">
        <f t="shared" si="4"/>
        <v>169.40140772294194</v>
      </c>
      <c r="H25" s="244">
        <f t="shared" si="4"/>
        <v>0</v>
      </c>
      <c r="I25" s="244">
        <f t="shared" si="4"/>
        <v>169.40140772294194</v>
      </c>
      <c r="J25" s="244">
        <f t="shared" si="4"/>
        <v>0</v>
      </c>
      <c r="K25" s="244">
        <f t="shared" si="4"/>
        <v>169.40140772294194</v>
      </c>
      <c r="L25" s="244">
        <f t="shared" si="4"/>
        <v>0</v>
      </c>
      <c r="M25" s="244">
        <f t="shared" si="4"/>
        <v>169.40140772294194</v>
      </c>
      <c r="N25" s="244">
        <f t="shared" si="4"/>
        <v>0</v>
      </c>
      <c r="O25" s="244">
        <f t="shared" si="4"/>
        <v>0</v>
      </c>
      <c r="P25" s="244">
        <f t="shared" si="4"/>
        <v>169.40140772294194</v>
      </c>
      <c r="Q25" s="244">
        <f t="shared" si="4"/>
        <v>0</v>
      </c>
      <c r="R25" s="244">
        <f t="shared" si="4"/>
        <v>169.40140772294194</v>
      </c>
      <c r="S25" s="244">
        <f t="shared" si="4"/>
        <v>0</v>
      </c>
      <c r="T25" s="244">
        <f t="shared" si="4"/>
        <v>169.40140772294194</v>
      </c>
      <c r="U25" s="244">
        <f t="shared" si="4"/>
        <v>0</v>
      </c>
      <c r="V25" s="244">
        <f t="shared" si="4"/>
        <v>169.40140772294194</v>
      </c>
      <c r="W25" s="244">
        <f t="shared" si="4"/>
        <v>0</v>
      </c>
      <c r="DA25" s="84"/>
    </row>
    <row r="26" spans="1:105" ht="12" customHeight="1" x14ac:dyDescent="0.25">
      <c r="A26" s="30" t="s">
        <v>458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DA26" s="112"/>
    </row>
    <row r="27" spans="1:105" ht="12" customHeight="1" x14ac:dyDescent="0.25">
      <c r="A27" s="50" t="s">
        <v>1815</v>
      </c>
      <c r="B27" s="243">
        <f t="shared" ref="B27:W27" si="5">B15-B10</f>
        <v>286.77777777777783</v>
      </c>
      <c r="C27" s="243">
        <f t="shared" si="5"/>
        <v>407.77777777777783</v>
      </c>
      <c r="D27" s="243">
        <f t="shared" si="5"/>
        <v>440.77777777777783</v>
      </c>
      <c r="E27" s="243">
        <f t="shared" si="5"/>
        <v>435.77777777777783</v>
      </c>
      <c r="F27" s="243">
        <f t="shared" si="5"/>
        <v>364.77777777777783</v>
      </c>
      <c r="G27" s="243">
        <f t="shared" si="5"/>
        <v>363.77777777777783</v>
      </c>
      <c r="H27" s="243">
        <f t="shared" si="5"/>
        <v>445.77777777777783</v>
      </c>
      <c r="I27" s="243">
        <f t="shared" si="5"/>
        <v>298.54445937058335</v>
      </c>
      <c r="J27" s="243">
        <f t="shared" si="5"/>
        <v>332.73445937058295</v>
      </c>
      <c r="K27" s="243">
        <f t="shared" si="5"/>
        <v>870.79445937058313</v>
      </c>
      <c r="L27" s="243">
        <f t="shared" si="5"/>
        <v>416.82114096338796</v>
      </c>
      <c r="M27" s="243">
        <f t="shared" si="5"/>
        <v>411.87114096338792</v>
      </c>
      <c r="N27" s="243">
        <f t="shared" si="5"/>
        <v>472.05538507012898</v>
      </c>
      <c r="O27" s="243">
        <f t="shared" si="5"/>
        <v>241.44782255619407</v>
      </c>
      <c r="P27" s="243">
        <f t="shared" si="5"/>
        <v>285.04782255619398</v>
      </c>
      <c r="Q27" s="243">
        <f t="shared" si="5"/>
        <v>215.04782255619398</v>
      </c>
      <c r="R27" s="243">
        <f t="shared" si="5"/>
        <v>224.04782255619398</v>
      </c>
      <c r="S27" s="243">
        <f t="shared" si="5"/>
        <v>232.04782255619398</v>
      </c>
      <c r="T27" s="243">
        <f t="shared" si="5"/>
        <v>326.84782255619393</v>
      </c>
      <c r="U27" s="243">
        <f t="shared" si="5"/>
        <v>314.04782255619398</v>
      </c>
      <c r="V27" s="243">
        <f t="shared" si="5"/>
        <v>320.04782255619398</v>
      </c>
      <c r="W27" s="243">
        <f t="shared" si="5"/>
        <v>325.04782255619398</v>
      </c>
      <c r="DA27" s="83"/>
    </row>
    <row r="28" spans="1:105" ht="12" customHeight="1" x14ac:dyDescent="0.25">
      <c r="A28" s="107" t="s">
        <v>1817</v>
      </c>
      <c r="B28" s="284">
        <f t="shared" ref="B28:W28" si="6">B16-B11</f>
        <v>1111.7777777777792</v>
      </c>
      <c r="C28" s="284">
        <f t="shared" si="6"/>
        <v>520.74982057443958</v>
      </c>
      <c r="D28" s="284">
        <f t="shared" si="6"/>
        <v>1308.7777777777792</v>
      </c>
      <c r="E28" s="284">
        <f t="shared" si="6"/>
        <v>1178.7777777777792</v>
      </c>
      <c r="F28" s="284">
        <f t="shared" si="6"/>
        <v>862.77777777777919</v>
      </c>
      <c r="G28" s="284">
        <f t="shared" si="6"/>
        <v>785.77777777777919</v>
      </c>
      <c r="H28" s="284">
        <f t="shared" si="6"/>
        <v>1111.5777777777785</v>
      </c>
      <c r="I28" s="284">
        <f t="shared" si="6"/>
        <v>1247.2777777777792</v>
      </c>
      <c r="J28" s="284">
        <f t="shared" si="6"/>
        <v>1713.7777777777792</v>
      </c>
      <c r="K28" s="284">
        <f t="shared" si="6"/>
        <v>1814.2498205744396</v>
      </c>
      <c r="L28" s="284">
        <f t="shared" si="6"/>
        <v>1315.9498205744403</v>
      </c>
      <c r="M28" s="284">
        <f t="shared" si="6"/>
        <v>1618.5398205744405</v>
      </c>
      <c r="N28" s="284">
        <f t="shared" si="6"/>
        <v>819.54380249587848</v>
      </c>
      <c r="O28" s="284">
        <f t="shared" si="6"/>
        <v>1131.9018633711021</v>
      </c>
      <c r="P28" s="284">
        <f t="shared" si="6"/>
        <v>1077.7218633711018</v>
      </c>
      <c r="Q28" s="284">
        <f t="shared" si="6"/>
        <v>1190.2218633711018</v>
      </c>
      <c r="R28" s="284">
        <f t="shared" si="6"/>
        <v>1189.7218633711018</v>
      </c>
      <c r="S28" s="284">
        <f t="shared" si="6"/>
        <v>1152.4218633711016</v>
      </c>
      <c r="T28" s="284">
        <f t="shared" si="6"/>
        <v>1309.7218633711018</v>
      </c>
      <c r="U28" s="284">
        <f t="shared" si="6"/>
        <v>1848.7218633711018</v>
      </c>
      <c r="V28" s="284">
        <f t="shared" si="6"/>
        <v>1328.693906167764</v>
      </c>
      <c r="W28" s="284">
        <f t="shared" si="6"/>
        <v>1604.693906167764</v>
      </c>
      <c r="DA28" s="94"/>
    </row>
    <row r="29" spans="1:105" ht="12" customHeight="1" x14ac:dyDescent="0.25">
      <c r="A29" s="49" t="s">
        <v>1819</v>
      </c>
      <c r="B29" s="244">
        <f t="shared" ref="B29:W29" si="7">B17-B12</f>
        <v>157.90143369175598</v>
      </c>
      <c r="C29" s="244">
        <f t="shared" si="7"/>
        <v>151.49815568778786</v>
      </c>
      <c r="D29" s="244">
        <f t="shared" si="7"/>
        <v>176.28667276255692</v>
      </c>
      <c r="E29" s="244">
        <f t="shared" si="7"/>
        <v>203.72056677792693</v>
      </c>
      <c r="F29" s="244">
        <f t="shared" si="7"/>
        <v>193.76232619369989</v>
      </c>
      <c r="G29" s="244">
        <f t="shared" si="7"/>
        <v>218.45330908030292</v>
      </c>
      <c r="H29" s="244">
        <f t="shared" si="7"/>
        <v>240.28539801081001</v>
      </c>
      <c r="I29" s="244">
        <f t="shared" si="7"/>
        <v>123.83293990125799</v>
      </c>
      <c r="J29" s="244">
        <f t="shared" si="7"/>
        <v>116.71894423221397</v>
      </c>
      <c r="K29" s="244">
        <f t="shared" si="7"/>
        <v>191.05671297840308</v>
      </c>
      <c r="L29" s="244">
        <f t="shared" si="7"/>
        <v>205.80825177526503</v>
      </c>
      <c r="M29" s="244">
        <f t="shared" si="7"/>
        <v>203.38443781531009</v>
      </c>
      <c r="N29" s="244">
        <f t="shared" si="7"/>
        <v>265.7436273014041</v>
      </c>
      <c r="O29" s="244">
        <f t="shared" si="7"/>
        <v>139.12336397722811</v>
      </c>
      <c r="P29" s="244">
        <f t="shared" si="7"/>
        <v>137.743363977228</v>
      </c>
      <c r="Q29" s="244">
        <f t="shared" si="7"/>
        <v>108.80083769135194</v>
      </c>
      <c r="R29" s="244">
        <f t="shared" si="7"/>
        <v>178.70186628789497</v>
      </c>
      <c r="S29" s="244">
        <f t="shared" si="7"/>
        <v>226.31968595137596</v>
      </c>
      <c r="T29" s="244">
        <f t="shared" si="7"/>
        <v>173.45640745548894</v>
      </c>
      <c r="U29" s="244">
        <f t="shared" si="7"/>
        <v>178.36183749156203</v>
      </c>
      <c r="V29" s="244">
        <f t="shared" si="7"/>
        <v>281.32442469748435</v>
      </c>
      <c r="W29" s="244">
        <f t="shared" si="7"/>
        <v>241.45476471492088</v>
      </c>
      <c r="DA29" s="84"/>
    </row>
    <row r="30" spans="1:105" ht="12" customHeight="1" x14ac:dyDescent="0.25">
      <c r="A30" s="142"/>
      <c r="B30" s="246"/>
      <c r="C30" s="246"/>
      <c r="D30" s="246"/>
      <c r="E30" s="246"/>
      <c r="F30" s="246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DA30" s="173"/>
    </row>
    <row r="31" spans="1:105" ht="12" customHeight="1" x14ac:dyDescent="0.25">
      <c r="A31" s="30" t="s">
        <v>67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DA31" s="112"/>
    </row>
    <row r="32" spans="1:105" ht="12" customHeight="1" x14ac:dyDescent="0.25">
      <c r="A32" s="31" t="s">
        <v>68</v>
      </c>
      <c r="B32" s="212">
        <v>3572.5343938091141</v>
      </c>
      <c r="C32" s="212">
        <v>3405.4896818572652</v>
      </c>
      <c r="D32" s="212">
        <v>3491.8587274290621</v>
      </c>
      <c r="E32" s="212">
        <v>3492.6853826311258</v>
      </c>
      <c r="F32" s="212">
        <v>3264.406620808255</v>
      </c>
      <c r="G32" s="212">
        <v>3275.2812553740318</v>
      </c>
      <c r="H32" s="212">
        <v>3250.0215821152201</v>
      </c>
      <c r="I32" s="212">
        <v>2793.372742906276</v>
      </c>
      <c r="J32" s="212">
        <v>2481.6132416165092</v>
      </c>
      <c r="K32" s="212">
        <v>2218.7121238177119</v>
      </c>
      <c r="L32" s="212">
        <v>2498.722355975925</v>
      </c>
      <c r="M32" s="212">
        <v>2763.7589853826312</v>
      </c>
      <c r="N32" s="212">
        <v>2643.4136715391228</v>
      </c>
      <c r="O32" s="212">
        <v>2654.091401547721</v>
      </c>
      <c r="P32" s="212">
        <v>2525.8345657781601</v>
      </c>
      <c r="Q32" s="212">
        <v>2441.012553740326</v>
      </c>
      <c r="R32" s="212">
        <v>2503.3696474634562</v>
      </c>
      <c r="S32" s="212">
        <v>2451.2547721410142</v>
      </c>
      <c r="T32" s="212">
        <v>2515.3319002579528</v>
      </c>
      <c r="U32" s="212">
        <v>2408.4515907136711</v>
      </c>
      <c r="V32" s="212">
        <v>2314.911349957008</v>
      </c>
      <c r="W32" s="212">
        <v>2395.0032674118661</v>
      </c>
      <c r="DA32" s="109" t="s">
        <v>1827</v>
      </c>
    </row>
    <row r="33" spans="1:105" ht="12" customHeight="1" x14ac:dyDescent="0.25">
      <c r="A33" s="24" t="s">
        <v>30</v>
      </c>
      <c r="B33" s="215">
        <v>101.222871883061</v>
      </c>
      <c r="C33" s="215">
        <v>75.140928632846084</v>
      </c>
      <c r="D33" s="215">
        <v>102.4649183147033</v>
      </c>
      <c r="E33" s="215">
        <v>123.57884780739469</v>
      </c>
      <c r="F33" s="215">
        <v>126.6838349097163</v>
      </c>
      <c r="G33" s="215">
        <v>115.5058469475494</v>
      </c>
      <c r="H33" s="215">
        <v>98.738865004299228</v>
      </c>
      <c r="I33" s="215">
        <v>61.478933791917449</v>
      </c>
      <c r="J33" s="215">
        <v>41.606964746345653</v>
      </c>
      <c r="K33" s="215">
        <v>24.839982803095442</v>
      </c>
      <c r="L33" s="215">
        <v>27.32398968185727</v>
      </c>
      <c r="M33" s="215">
        <v>23.849011177987961</v>
      </c>
      <c r="N33" s="215">
        <v>26.16500429922614</v>
      </c>
      <c r="O33" s="215">
        <v>18.410920034393811</v>
      </c>
      <c r="P33" s="215">
        <v>15.33998280309544</v>
      </c>
      <c r="Q33" s="215">
        <v>17.202923473774721</v>
      </c>
      <c r="R33" s="215">
        <v>16.749957007738601</v>
      </c>
      <c r="S33" s="215">
        <v>13.788478073946679</v>
      </c>
      <c r="T33" s="215">
        <v>10.733447979363721</v>
      </c>
      <c r="U33" s="215">
        <v>9.6430782459157349</v>
      </c>
      <c r="V33" s="215">
        <v>0</v>
      </c>
      <c r="W33" s="215">
        <v>0</v>
      </c>
      <c r="DA33" s="85" t="s">
        <v>1828</v>
      </c>
    </row>
    <row r="34" spans="1:105" ht="12" customHeight="1" x14ac:dyDescent="0.25">
      <c r="A34" s="14" t="s">
        <v>31</v>
      </c>
      <c r="B34" s="206">
        <f t="shared" ref="B34:W34" si="8">B35+B36+B37+B38+B39</f>
        <v>251.4426483233018</v>
      </c>
      <c r="C34" s="206">
        <f t="shared" si="8"/>
        <v>206.45124677558033</v>
      </c>
      <c r="D34" s="206">
        <f t="shared" si="8"/>
        <v>203.53499570077386</v>
      </c>
      <c r="E34" s="206">
        <f t="shared" si="8"/>
        <v>197.2001719690455</v>
      </c>
      <c r="F34" s="206">
        <f t="shared" si="8"/>
        <v>181.22089423903694</v>
      </c>
      <c r="G34" s="206">
        <f t="shared" si="8"/>
        <v>133.75167669819433</v>
      </c>
      <c r="H34" s="206">
        <f t="shared" si="8"/>
        <v>120.66251074806533</v>
      </c>
      <c r="I34" s="206">
        <f t="shared" si="8"/>
        <v>120.15159071367154</v>
      </c>
      <c r="J34" s="206">
        <f t="shared" si="8"/>
        <v>104.07188306104901</v>
      </c>
      <c r="K34" s="206">
        <f t="shared" si="8"/>
        <v>81.338177128116939</v>
      </c>
      <c r="L34" s="206">
        <f t="shared" si="8"/>
        <v>67.718830610490116</v>
      </c>
      <c r="M34" s="206">
        <f t="shared" si="8"/>
        <v>81.742992261392942</v>
      </c>
      <c r="N34" s="206">
        <f t="shared" si="8"/>
        <v>70.219346517626818</v>
      </c>
      <c r="O34" s="206">
        <f t="shared" si="8"/>
        <v>62.286758383490977</v>
      </c>
      <c r="P34" s="206">
        <f t="shared" si="8"/>
        <v>56.947721410146173</v>
      </c>
      <c r="Q34" s="206">
        <f t="shared" si="8"/>
        <v>51.39054170249355</v>
      </c>
      <c r="R34" s="206">
        <f t="shared" si="8"/>
        <v>54.611521926053314</v>
      </c>
      <c r="S34" s="206">
        <f t="shared" si="8"/>
        <v>38.397334479793635</v>
      </c>
      <c r="T34" s="206">
        <f t="shared" si="8"/>
        <v>40.051934651762679</v>
      </c>
      <c r="U34" s="206">
        <f t="shared" si="8"/>
        <v>42.827085124677552</v>
      </c>
      <c r="V34" s="206">
        <f t="shared" si="8"/>
        <v>48.950644883920894</v>
      </c>
      <c r="W34" s="206">
        <f t="shared" si="8"/>
        <v>45.739208942390363</v>
      </c>
      <c r="DA34" s="71"/>
    </row>
    <row r="35" spans="1:105" ht="12" customHeight="1" x14ac:dyDescent="0.25">
      <c r="A35" s="18" t="s">
        <v>32</v>
      </c>
      <c r="B35" s="206">
        <v>0</v>
      </c>
      <c r="C35" s="206">
        <v>0</v>
      </c>
      <c r="D35" s="206">
        <v>0</v>
      </c>
      <c r="E35" s="206">
        <v>0</v>
      </c>
      <c r="F35" s="206">
        <v>0</v>
      </c>
      <c r="G35" s="206">
        <v>0</v>
      </c>
      <c r="H35" s="206">
        <v>0</v>
      </c>
      <c r="I35" s="206">
        <v>0</v>
      </c>
      <c r="J35" s="206">
        <v>0</v>
      </c>
      <c r="K35" s="206">
        <v>0</v>
      </c>
      <c r="L35" s="206">
        <v>0</v>
      </c>
      <c r="M35" s="206">
        <v>0</v>
      </c>
      <c r="N35" s="206">
        <v>0</v>
      </c>
      <c r="O35" s="206">
        <v>0</v>
      </c>
      <c r="P35" s="206">
        <v>0</v>
      </c>
      <c r="Q35" s="206">
        <v>0</v>
      </c>
      <c r="R35" s="206">
        <v>0</v>
      </c>
      <c r="S35" s="206">
        <v>0</v>
      </c>
      <c r="T35" s="206">
        <v>0</v>
      </c>
      <c r="U35" s="206">
        <v>0</v>
      </c>
      <c r="V35" s="206">
        <v>0</v>
      </c>
      <c r="W35" s="206">
        <v>0</v>
      </c>
      <c r="DA35" s="71" t="s">
        <v>1829</v>
      </c>
    </row>
    <row r="36" spans="1:105" ht="12" customHeight="1" x14ac:dyDescent="0.25">
      <c r="A36" s="18" t="s">
        <v>33</v>
      </c>
      <c r="B36" s="206">
        <v>0</v>
      </c>
      <c r="C36" s="206">
        <v>21.465090283748921</v>
      </c>
      <c r="D36" s="206">
        <v>22.594840928632841</v>
      </c>
      <c r="E36" s="206">
        <v>24.171195184866718</v>
      </c>
      <c r="F36" s="206">
        <v>28.56595012897678</v>
      </c>
      <c r="G36" s="206">
        <v>23.072484952708511</v>
      </c>
      <c r="H36" s="206">
        <v>25.26990541702493</v>
      </c>
      <c r="I36" s="206">
        <v>20.875150472914871</v>
      </c>
      <c r="J36" s="206">
        <v>23.072484952708511</v>
      </c>
      <c r="K36" s="206">
        <v>18.677730008598449</v>
      </c>
      <c r="L36" s="206">
        <v>15.3816852966466</v>
      </c>
      <c r="M36" s="206">
        <v>13.184264832330181</v>
      </c>
      <c r="N36" s="206">
        <v>12.085640584694749</v>
      </c>
      <c r="O36" s="206">
        <v>13.184264832330181</v>
      </c>
      <c r="P36" s="206">
        <v>9.8882201203783318</v>
      </c>
      <c r="Q36" s="206">
        <v>7.690799656061909</v>
      </c>
      <c r="R36" s="206">
        <v>9.8882201203783318</v>
      </c>
      <c r="S36" s="206">
        <v>7.690799656061909</v>
      </c>
      <c r="T36" s="206">
        <v>8.2895958727429058</v>
      </c>
      <c r="U36" s="206">
        <v>8.2544282029234726</v>
      </c>
      <c r="V36" s="206">
        <v>9.6014617368873605</v>
      </c>
      <c r="W36" s="206">
        <v>7.5513327601031808</v>
      </c>
      <c r="DA36" s="71" t="s">
        <v>1830</v>
      </c>
    </row>
    <row r="37" spans="1:105" ht="12" customHeight="1" x14ac:dyDescent="0.25">
      <c r="A37" s="18" t="s">
        <v>69</v>
      </c>
      <c r="B37" s="206">
        <v>9.2433361994840926</v>
      </c>
      <c r="C37" s="206">
        <v>11.297420464316421</v>
      </c>
      <c r="D37" s="206">
        <v>8.2163370593293195</v>
      </c>
      <c r="E37" s="206">
        <v>17.297592433361991</v>
      </c>
      <c r="F37" s="206">
        <v>12.210060189165951</v>
      </c>
      <c r="G37" s="206">
        <v>13.22760103181427</v>
      </c>
      <c r="H37" s="206">
        <v>13.22760103181427</v>
      </c>
      <c r="I37" s="206">
        <v>14.2451418744626</v>
      </c>
      <c r="J37" s="206">
        <v>12.210060189165951</v>
      </c>
      <c r="K37" s="206">
        <v>9.1576096302665508</v>
      </c>
      <c r="L37" s="206">
        <v>12.210060189165951</v>
      </c>
      <c r="M37" s="206">
        <v>11.23430782459157</v>
      </c>
      <c r="N37" s="206">
        <v>9.4079105760963024</v>
      </c>
      <c r="O37" s="206">
        <v>8.9754084264832326</v>
      </c>
      <c r="P37" s="206">
        <v>8.8431642304385214</v>
      </c>
      <c r="Q37" s="206">
        <v>8.349699054170248</v>
      </c>
      <c r="R37" s="206">
        <v>9.3732588134135852</v>
      </c>
      <c r="S37" s="206">
        <v>7.7767841788478069</v>
      </c>
      <c r="T37" s="206">
        <v>7.8877042132416157</v>
      </c>
      <c r="U37" s="206">
        <v>7.3311263972484948</v>
      </c>
      <c r="V37" s="206">
        <v>7.5885640584694736</v>
      </c>
      <c r="W37" s="206">
        <v>9.0212381771281169</v>
      </c>
      <c r="DA37" s="71" t="s">
        <v>1831</v>
      </c>
    </row>
    <row r="38" spans="1:105" ht="12" customHeight="1" x14ac:dyDescent="0.25">
      <c r="A38" s="18" t="s">
        <v>70</v>
      </c>
      <c r="B38" s="206">
        <v>242.19931212381769</v>
      </c>
      <c r="C38" s="206">
        <v>173.68873602751501</v>
      </c>
      <c r="D38" s="206">
        <v>172.72381771281169</v>
      </c>
      <c r="E38" s="206">
        <v>155.7313843508168</v>
      </c>
      <c r="F38" s="206">
        <v>140.4448839208942</v>
      </c>
      <c r="G38" s="206">
        <v>97.451590713671536</v>
      </c>
      <c r="H38" s="206">
        <v>82.165004299226126</v>
      </c>
      <c r="I38" s="206">
        <v>85.031298366294067</v>
      </c>
      <c r="J38" s="206">
        <v>68.789337919174542</v>
      </c>
      <c r="K38" s="206">
        <v>53.502837489251938</v>
      </c>
      <c r="L38" s="206">
        <v>40.127085124677563</v>
      </c>
      <c r="M38" s="206">
        <v>57.324419604471188</v>
      </c>
      <c r="N38" s="206">
        <v>48.725795356835768</v>
      </c>
      <c r="O38" s="206">
        <v>40.127085124677563</v>
      </c>
      <c r="P38" s="206">
        <v>38.216337059329319</v>
      </c>
      <c r="Q38" s="206">
        <v>35.350042992261393</v>
      </c>
      <c r="R38" s="206">
        <v>35.350042992261393</v>
      </c>
      <c r="S38" s="206">
        <v>22.929750644883921</v>
      </c>
      <c r="T38" s="206">
        <v>23.874634565778159</v>
      </c>
      <c r="U38" s="206">
        <v>27.241530524505588</v>
      </c>
      <c r="V38" s="206">
        <v>31.760619088564059</v>
      </c>
      <c r="W38" s="206">
        <v>29.166638005159069</v>
      </c>
      <c r="DA38" s="71" t="s">
        <v>1832</v>
      </c>
    </row>
    <row r="39" spans="1:105" ht="12" customHeight="1" x14ac:dyDescent="0.25">
      <c r="A39" s="18" t="s">
        <v>34</v>
      </c>
      <c r="B39" s="206">
        <v>0</v>
      </c>
      <c r="C39" s="206">
        <v>0</v>
      </c>
      <c r="D39" s="206">
        <v>0</v>
      </c>
      <c r="E39" s="206">
        <v>0</v>
      </c>
      <c r="F39" s="206">
        <v>0</v>
      </c>
      <c r="G39" s="206">
        <v>0</v>
      </c>
      <c r="H39" s="206">
        <v>0</v>
      </c>
      <c r="I39" s="206">
        <v>0</v>
      </c>
      <c r="J39" s="206">
        <v>0</v>
      </c>
      <c r="K39" s="206">
        <v>0</v>
      </c>
      <c r="L39" s="206">
        <v>0</v>
      </c>
      <c r="M39" s="206">
        <v>0</v>
      </c>
      <c r="N39" s="206">
        <v>0</v>
      </c>
      <c r="O39" s="206">
        <v>0</v>
      </c>
      <c r="P39" s="206">
        <v>0</v>
      </c>
      <c r="Q39" s="206">
        <v>0</v>
      </c>
      <c r="R39" s="206">
        <v>0</v>
      </c>
      <c r="S39" s="206">
        <v>0</v>
      </c>
      <c r="T39" s="206">
        <v>0</v>
      </c>
      <c r="U39" s="206">
        <v>0</v>
      </c>
      <c r="V39" s="206">
        <v>0</v>
      </c>
      <c r="W39" s="206">
        <v>0</v>
      </c>
      <c r="DA39" s="71" t="s">
        <v>1833</v>
      </c>
    </row>
    <row r="40" spans="1:105" ht="12" customHeight="1" x14ac:dyDescent="0.25">
      <c r="A40" s="14" t="s">
        <v>35</v>
      </c>
      <c r="B40" s="206">
        <f t="shared" ref="B40:W40" si="9">B41+B42</f>
        <v>1421.029664660361</v>
      </c>
      <c r="C40" s="206">
        <f t="shared" si="9"/>
        <v>1410.5078245915729</v>
      </c>
      <c r="D40" s="206">
        <f t="shared" si="9"/>
        <v>1425.7269991401549</v>
      </c>
      <c r="E40" s="206">
        <f t="shared" si="9"/>
        <v>1431.226139294927</v>
      </c>
      <c r="F40" s="206">
        <f t="shared" si="9"/>
        <v>1240.8527085124681</v>
      </c>
      <c r="G40" s="206">
        <f t="shared" si="9"/>
        <v>947.9688736027515</v>
      </c>
      <c r="H40" s="206">
        <f t="shared" si="9"/>
        <v>1275.422957867584</v>
      </c>
      <c r="I40" s="206">
        <f t="shared" si="9"/>
        <v>817.14488392089424</v>
      </c>
      <c r="J40" s="206">
        <f t="shared" si="9"/>
        <v>849.07093723129833</v>
      </c>
      <c r="K40" s="206">
        <f t="shared" si="9"/>
        <v>705.25872742906267</v>
      </c>
      <c r="L40" s="206">
        <f t="shared" si="9"/>
        <v>851.55950128976781</v>
      </c>
      <c r="M40" s="206">
        <f t="shared" si="9"/>
        <v>785.73542562338764</v>
      </c>
      <c r="N40" s="206">
        <f t="shared" si="9"/>
        <v>820.27403267411864</v>
      </c>
      <c r="O40" s="206">
        <f t="shared" si="9"/>
        <v>964.66990541702489</v>
      </c>
      <c r="P40" s="206">
        <f t="shared" si="9"/>
        <v>904.70171969045566</v>
      </c>
      <c r="Q40" s="206">
        <f t="shared" si="9"/>
        <v>871.00154772141002</v>
      </c>
      <c r="R40" s="206">
        <f t="shared" si="9"/>
        <v>881.07506448839206</v>
      </c>
      <c r="S40" s="206">
        <f t="shared" si="9"/>
        <v>827.41289767841783</v>
      </c>
      <c r="T40" s="206">
        <f t="shared" si="9"/>
        <v>895.44909716251072</v>
      </c>
      <c r="U40" s="206">
        <f t="shared" si="9"/>
        <v>826.10283748925178</v>
      </c>
      <c r="V40" s="206">
        <f t="shared" si="9"/>
        <v>804.2223559759243</v>
      </c>
      <c r="W40" s="206">
        <f t="shared" si="9"/>
        <v>825.6842648323302</v>
      </c>
      <c r="DA40" s="71"/>
    </row>
    <row r="41" spans="1:105" ht="12" customHeight="1" x14ac:dyDescent="0.25">
      <c r="A41" s="18" t="s">
        <v>72</v>
      </c>
      <c r="B41" s="206">
        <v>1421.029664660361</v>
      </c>
      <c r="C41" s="206">
        <v>1410.5078245915729</v>
      </c>
      <c r="D41" s="206">
        <v>1425.7269991401549</v>
      </c>
      <c r="E41" s="206">
        <v>1431.226139294927</v>
      </c>
      <c r="F41" s="206">
        <v>1240.8527085124681</v>
      </c>
      <c r="G41" s="206">
        <v>947.9688736027515</v>
      </c>
      <c r="H41" s="206">
        <v>1275.422957867584</v>
      </c>
      <c r="I41" s="206">
        <v>817.14488392089424</v>
      </c>
      <c r="J41" s="206">
        <v>849.07093723129833</v>
      </c>
      <c r="K41" s="206">
        <v>705.25872742906267</v>
      </c>
      <c r="L41" s="206">
        <v>851.55950128976781</v>
      </c>
      <c r="M41" s="206">
        <v>785.73542562338764</v>
      </c>
      <c r="N41" s="206">
        <v>820.27403267411864</v>
      </c>
      <c r="O41" s="206">
        <v>964.66990541702489</v>
      </c>
      <c r="P41" s="206">
        <v>904.70171969045566</v>
      </c>
      <c r="Q41" s="206">
        <v>871.00154772141002</v>
      </c>
      <c r="R41" s="206">
        <v>881.07506448839206</v>
      </c>
      <c r="S41" s="206">
        <v>827.41289767841783</v>
      </c>
      <c r="T41" s="206">
        <v>895.44909716251072</v>
      </c>
      <c r="U41" s="206">
        <v>826.10283748925178</v>
      </c>
      <c r="V41" s="206">
        <v>804.2223559759243</v>
      </c>
      <c r="W41" s="206">
        <v>825.6842648323302</v>
      </c>
      <c r="DA41" s="71" t="s">
        <v>1834</v>
      </c>
    </row>
    <row r="42" spans="1:105" ht="12" customHeight="1" x14ac:dyDescent="0.25">
      <c r="A42" s="18" t="s">
        <v>36</v>
      </c>
      <c r="B42" s="206">
        <v>0</v>
      </c>
      <c r="C42" s="206">
        <v>0</v>
      </c>
      <c r="D42" s="206">
        <v>0</v>
      </c>
      <c r="E42" s="206">
        <v>0</v>
      </c>
      <c r="F42" s="206">
        <v>0</v>
      </c>
      <c r="G42" s="206">
        <v>0</v>
      </c>
      <c r="H42" s="206">
        <v>0</v>
      </c>
      <c r="I42" s="206">
        <v>0</v>
      </c>
      <c r="J42" s="206">
        <v>0</v>
      </c>
      <c r="K42" s="206">
        <v>0</v>
      </c>
      <c r="L42" s="206">
        <v>0</v>
      </c>
      <c r="M42" s="206">
        <v>0</v>
      </c>
      <c r="N42" s="206">
        <v>0</v>
      </c>
      <c r="O42" s="206">
        <v>0</v>
      </c>
      <c r="P42" s="206">
        <v>0</v>
      </c>
      <c r="Q42" s="206">
        <v>0</v>
      </c>
      <c r="R42" s="206">
        <v>0</v>
      </c>
      <c r="S42" s="206">
        <v>0</v>
      </c>
      <c r="T42" s="206">
        <v>0</v>
      </c>
      <c r="U42" s="206">
        <v>0</v>
      </c>
      <c r="V42" s="206">
        <v>0</v>
      </c>
      <c r="W42" s="206">
        <v>0</v>
      </c>
      <c r="DA42" s="71" t="s">
        <v>1835</v>
      </c>
    </row>
    <row r="43" spans="1:105" ht="12" customHeight="1" x14ac:dyDescent="0.25">
      <c r="A43" s="14" t="s">
        <v>37</v>
      </c>
      <c r="B43" s="206">
        <f t="shared" ref="B43:W43" si="10">B44+B45+B46+B47+B48+B49</f>
        <v>621.45313843508166</v>
      </c>
      <c r="C43" s="206">
        <f t="shared" si="10"/>
        <v>566.61410146173682</v>
      </c>
      <c r="D43" s="206">
        <f t="shared" si="10"/>
        <v>589.28056749785037</v>
      </c>
      <c r="E43" s="206">
        <f t="shared" si="10"/>
        <v>598.11788478073936</v>
      </c>
      <c r="F43" s="206">
        <f t="shared" si="10"/>
        <v>566.20808254514179</v>
      </c>
      <c r="G43" s="206">
        <f t="shared" si="10"/>
        <v>918.12364574376613</v>
      </c>
      <c r="H43" s="206">
        <f t="shared" si="10"/>
        <v>630.86362854686149</v>
      </c>
      <c r="I43" s="206">
        <f t="shared" si="10"/>
        <v>692.10378331900256</v>
      </c>
      <c r="J43" s="206">
        <f t="shared" si="10"/>
        <v>577.14720550300945</v>
      </c>
      <c r="K43" s="206">
        <f t="shared" si="10"/>
        <v>628.85735167669816</v>
      </c>
      <c r="L43" s="206">
        <f t="shared" si="10"/>
        <v>760.71848667239908</v>
      </c>
      <c r="M43" s="206">
        <f t="shared" si="10"/>
        <v>710.8848667239896</v>
      </c>
      <c r="N43" s="206">
        <f t="shared" si="10"/>
        <v>672.55305245055888</v>
      </c>
      <c r="O43" s="206">
        <f t="shared" si="10"/>
        <v>537.39105760963025</v>
      </c>
      <c r="P43" s="206">
        <f t="shared" si="10"/>
        <v>516.35709372312976</v>
      </c>
      <c r="Q43" s="206">
        <f t="shared" si="10"/>
        <v>521.74789337919174</v>
      </c>
      <c r="R43" s="206">
        <f t="shared" si="10"/>
        <v>528.31453138435086</v>
      </c>
      <c r="S43" s="206">
        <f t="shared" si="10"/>
        <v>560.73052450558885</v>
      </c>
      <c r="T43" s="206">
        <f t="shared" si="10"/>
        <v>586.85210662080817</v>
      </c>
      <c r="U43" s="206">
        <f t="shared" si="10"/>
        <v>616.03903697334488</v>
      </c>
      <c r="V43" s="206">
        <f t="shared" si="10"/>
        <v>627.16070507308666</v>
      </c>
      <c r="W43" s="206">
        <f t="shared" si="10"/>
        <v>594.51126397248481</v>
      </c>
      <c r="DA43" s="71"/>
    </row>
    <row r="44" spans="1:105" ht="12" customHeight="1" x14ac:dyDescent="0.25">
      <c r="A44" s="18" t="s">
        <v>73</v>
      </c>
      <c r="B44" s="206">
        <v>621.45313843508166</v>
      </c>
      <c r="C44" s="206">
        <v>566.61410146173682</v>
      </c>
      <c r="D44" s="206">
        <v>589.28056749785037</v>
      </c>
      <c r="E44" s="206">
        <v>598.11788478073936</v>
      </c>
      <c r="F44" s="206">
        <v>566.20808254514179</v>
      </c>
      <c r="G44" s="206">
        <v>917.12046431642307</v>
      </c>
      <c r="H44" s="206">
        <v>629.90825451418732</v>
      </c>
      <c r="I44" s="206">
        <v>691.43499570077381</v>
      </c>
      <c r="J44" s="206">
        <v>576.64565778159931</v>
      </c>
      <c r="K44" s="206">
        <v>628.45133276010313</v>
      </c>
      <c r="L44" s="206">
        <v>760.52742906276876</v>
      </c>
      <c r="M44" s="206">
        <v>710.8848667239896</v>
      </c>
      <c r="N44" s="206">
        <v>671.56543422184006</v>
      </c>
      <c r="O44" s="206">
        <v>536.73155631986242</v>
      </c>
      <c r="P44" s="206">
        <v>507.18822012037828</v>
      </c>
      <c r="Q44" s="206">
        <v>509.20945829750639</v>
      </c>
      <c r="R44" s="206">
        <v>514.85717970765268</v>
      </c>
      <c r="S44" s="206">
        <v>546.75786758383481</v>
      </c>
      <c r="T44" s="206">
        <v>572.63301805674973</v>
      </c>
      <c r="U44" s="206">
        <v>596.36792777300093</v>
      </c>
      <c r="V44" s="206">
        <v>613.66311263972477</v>
      </c>
      <c r="W44" s="206">
        <v>574.99501289767829</v>
      </c>
      <c r="DA44" s="71" t="s">
        <v>1836</v>
      </c>
    </row>
    <row r="45" spans="1:105" ht="12" customHeight="1" x14ac:dyDescent="0.25">
      <c r="A45" s="18" t="s">
        <v>74</v>
      </c>
      <c r="B45" s="206">
        <v>0</v>
      </c>
      <c r="C45" s="206">
        <v>0</v>
      </c>
      <c r="D45" s="206">
        <v>0</v>
      </c>
      <c r="E45" s="206">
        <v>0</v>
      </c>
      <c r="F45" s="206">
        <v>0</v>
      </c>
      <c r="G45" s="206">
        <v>1.0031814273430779</v>
      </c>
      <c r="H45" s="206">
        <v>0.95537403267411869</v>
      </c>
      <c r="I45" s="206">
        <v>0.66878761822871879</v>
      </c>
      <c r="J45" s="206">
        <v>0.50154772141014614</v>
      </c>
      <c r="K45" s="206">
        <v>0.40601891659501288</v>
      </c>
      <c r="L45" s="206">
        <v>0.19105760963026661</v>
      </c>
      <c r="M45" s="206">
        <v>0</v>
      </c>
      <c r="N45" s="206">
        <v>0.98761822871883065</v>
      </c>
      <c r="O45" s="206">
        <v>0.65950128976784173</v>
      </c>
      <c r="P45" s="206">
        <v>9.1688736027515034</v>
      </c>
      <c r="Q45" s="206">
        <v>12.5384350816853</v>
      </c>
      <c r="R45" s="206">
        <v>13.322184006878761</v>
      </c>
      <c r="S45" s="206">
        <v>13.809802235597591</v>
      </c>
      <c r="T45" s="206">
        <v>14.00713671539123</v>
      </c>
      <c r="U45" s="206">
        <v>19.431814273430781</v>
      </c>
      <c r="V45" s="206">
        <v>13.229578675838351</v>
      </c>
      <c r="W45" s="206">
        <v>19.237489251934651</v>
      </c>
      <c r="DA45" s="71" t="s">
        <v>1837</v>
      </c>
    </row>
    <row r="46" spans="1:105" ht="12" customHeight="1" x14ac:dyDescent="0.25">
      <c r="A46" s="18" t="s">
        <v>75</v>
      </c>
      <c r="B46" s="206">
        <v>0</v>
      </c>
      <c r="C46" s="206">
        <v>0</v>
      </c>
      <c r="D46" s="206">
        <v>0</v>
      </c>
      <c r="E46" s="206">
        <v>0</v>
      </c>
      <c r="F46" s="206">
        <v>0</v>
      </c>
      <c r="G46" s="206">
        <v>0</v>
      </c>
      <c r="H46" s="206">
        <v>0</v>
      </c>
      <c r="I46" s="206">
        <v>0</v>
      </c>
      <c r="J46" s="206">
        <v>0</v>
      </c>
      <c r="K46" s="206">
        <v>0</v>
      </c>
      <c r="L46" s="206">
        <v>0</v>
      </c>
      <c r="M46" s="206">
        <v>0</v>
      </c>
      <c r="N46" s="206">
        <v>0</v>
      </c>
      <c r="O46" s="206">
        <v>0</v>
      </c>
      <c r="P46" s="206">
        <v>0</v>
      </c>
      <c r="Q46" s="206">
        <v>0</v>
      </c>
      <c r="R46" s="206">
        <v>0.13516766981943251</v>
      </c>
      <c r="S46" s="206">
        <v>0.16285468615649179</v>
      </c>
      <c r="T46" s="206">
        <v>0.2119518486672399</v>
      </c>
      <c r="U46" s="206">
        <v>0.2392949269131556</v>
      </c>
      <c r="V46" s="206">
        <v>0.2680137575236457</v>
      </c>
      <c r="W46" s="206">
        <v>0.27876182287188311</v>
      </c>
      <c r="DA46" s="71" t="s">
        <v>1838</v>
      </c>
    </row>
    <row r="47" spans="1:105" ht="12" customHeight="1" x14ac:dyDescent="0.25">
      <c r="A47" s="18" t="s">
        <v>76</v>
      </c>
      <c r="B47" s="206">
        <v>0</v>
      </c>
      <c r="C47" s="206">
        <v>0</v>
      </c>
      <c r="D47" s="206">
        <v>0</v>
      </c>
      <c r="E47" s="206">
        <v>0</v>
      </c>
      <c r="F47" s="206">
        <v>0</v>
      </c>
      <c r="G47" s="206">
        <v>0</v>
      </c>
      <c r="H47" s="206">
        <v>0</v>
      </c>
      <c r="I47" s="206">
        <v>0</v>
      </c>
      <c r="J47" s="206">
        <v>0</v>
      </c>
      <c r="K47" s="206">
        <v>0</v>
      </c>
      <c r="L47" s="206">
        <v>0</v>
      </c>
      <c r="M47" s="206">
        <v>0</v>
      </c>
      <c r="N47" s="206">
        <v>0</v>
      </c>
      <c r="O47" s="206">
        <v>0</v>
      </c>
      <c r="P47" s="206">
        <v>0</v>
      </c>
      <c r="Q47" s="206">
        <v>0</v>
      </c>
      <c r="R47" s="206">
        <v>0</v>
      </c>
      <c r="S47" s="206">
        <v>0</v>
      </c>
      <c r="T47" s="206">
        <v>0</v>
      </c>
      <c r="U47" s="206">
        <v>0</v>
      </c>
      <c r="V47" s="206">
        <v>0</v>
      </c>
      <c r="W47" s="206">
        <v>0</v>
      </c>
      <c r="DA47" s="71" t="s">
        <v>1839</v>
      </c>
    </row>
    <row r="48" spans="1:105" ht="12" customHeight="1" x14ac:dyDescent="0.25">
      <c r="A48" s="18" t="s">
        <v>77</v>
      </c>
      <c r="B48" s="206">
        <v>0</v>
      </c>
      <c r="C48" s="206">
        <v>0</v>
      </c>
      <c r="D48" s="206">
        <v>0</v>
      </c>
      <c r="E48" s="206">
        <v>0</v>
      </c>
      <c r="F48" s="206">
        <v>0</v>
      </c>
      <c r="G48" s="206">
        <v>0</v>
      </c>
      <c r="H48" s="206">
        <v>0</v>
      </c>
      <c r="I48" s="206">
        <v>0</v>
      </c>
      <c r="J48" s="206">
        <v>0</v>
      </c>
      <c r="K48" s="206">
        <v>0</v>
      </c>
      <c r="L48" s="206">
        <v>0</v>
      </c>
      <c r="M48" s="206">
        <v>0</v>
      </c>
      <c r="N48" s="206">
        <v>0</v>
      </c>
      <c r="O48" s="206">
        <v>0</v>
      </c>
      <c r="P48" s="206">
        <v>0</v>
      </c>
      <c r="Q48" s="206">
        <v>0</v>
      </c>
      <c r="R48" s="206">
        <v>0</v>
      </c>
      <c r="S48" s="206">
        <v>0</v>
      </c>
      <c r="T48" s="206">
        <v>0</v>
      </c>
      <c r="U48" s="206">
        <v>0</v>
      </c>
      <c r="V48" s="206">
        <v>0</v>
      </c>
      <c r="W48" s="206">
        <v>0</v>
      </c>
      <c r="DA48" s="71" t="s">
        <v>1840</v>
      </c>
    </row>
    <row r="49" spans="1:105" ht="12" customHeight="1" x14ac:dyDescent="0.25">
      <c r="A49" s="18" t="s">
        <v>78</v>
      </c>
      <c r="B49" s="206">
        <v>0</v>
      </c>
      <c r="C49" s="206">
        <v>0</v>
      </c>
      <c r="D49" s="206">
        <v>0</v>
      </c>
      <c r="E49" s="206">
        <v>0</v>
      </c>
      <c r="F49" s="206">
        <v>0</v>
      </c>
      <c r="G49" s="206">
        <v>0</v>
      </c>
      <c r="H49" s="206">
        <v>0</v>
      </c>
      <c r="I49" s="206">
        <v>0</v>
      </c>
      <c r="J49" s="206">
        <v>0</v>
      </c>
      <c r="K49" s="206">
        <v>0</v>
      </c>
      <c r="L49" s="206">
        <v>0</v>
      </c>
      <c r="M49" s="206">
        <v>0</v>
      </c>
      <c r="N49" s="206">
        <v>0</v>
      </c>
      <c r="O49" s="206">
        <v>0</v>
      </c>
      <c r="P49" s="206">
        <v>0</v>
      </c>
      <c r="Q49" s="206">
        <v>0</v>
      </c>
      <c r="R49" s="206">
        <v>0</v>
      </c>
      <c r="S49" s="206">
        <v>0</v>
      </c>
      <c r="T49" s="206">
        <v>0</v>
      </c>
      <c r="U49" s="206">
        <v>0</v>
      </c>
      <c r="V49" s="206">
        <v>0</v>
      </c>
      <c r="W49" s="206">
        <v>0</v>
      </c>
      <c r="DA49" s="71" t="s">
        <v>1841</v>
      </c>
    </row>
    <row r="50" spans="1:105" ht="12" customHeight="1" x14ac:dyDescent="0.25">
      <c r="A50" s="14" t="s">
        <v>79</v>
      </c>
      <c r="B50" s="206">
        <v>0</v>
      </c>
      <c r="C50" s="206">
        <v>0</v>
      </c>
      <c r="D50" s="206">
        <v>0</v>
      </c>
      <c r="E50" s="206">
        <v>0</v>
      </c>
      <c r="F50" s="206">
        <v>0</v>
      </c>
      <c r="G50" s="206">
        <v>0</v>
      </c>
      <c r="H50" s="206">
        <v>0</v>
      </c>
      <c r="I50" s="206">
        <v>0</v>
      </c>
      <c r="J50" s="206">
        <v>0</v>
      </c>
      <c r="K50" s="206">
        <v>0</v>
      </c>
      <c r="L50" s="206">
        <v>0</v>
      </c>
      <c r="M50" s="206">
        <v>298.57368873602752</v>
      </c>
      <c r="N50" s="206">
        <v>225.60963026655199</v>
      </c>
      <c r="O50" s="206">
        <v>294.42527944969908</v>
      </c>
      <c r="P50" s="206">
        <v>285.5969905417025</v>
      </c>
      <c r="Q50" s="206">
        <v>270.37893379191752</v>
      </c>
      <c r="R50" s="206">
        <v>317.06964746345648</v>
      </c>
      <c r="S50" s="206">
        <v>324.89071367153912</v>
      </c>
      <c r="T50" s="206">
        <v>300.82235597592432</v>
      </c>
      <c r="U50" s="206">
        <v>267.60687876182288</v>
      </c>
      <c r="V50" s="206">
        <v>255.6536543422184</v>
      </c>
      <c r="W50" s="206">
        <v>330.28005159071358</v>
      </c>
      <c r="DA50" s="71" t="s">
        <v>1842</v>
      </c>
    </row>
    <row r="51" spans="1:105" ht="12" customHeight="1" x14ac:dyDescent="0.25">
      <c r="A51" s="21" t="s">
        <v>38</v>
      </c>
      <c r="B51" s="209">
        <v>1177.3860705073089</v>
      </c>
      <c r="C51" s="209">
        <v>1146.775580395529</v>
      </c>
      <c r="D51" s="209">
        <v>1170.85124677558</v>
      </c>
      <c r="E51" s="209">
        <v>1142.5623387790199</v>
      </c>
      <c r="F51" s="209">
        <v>1149.441100601892</v>
      </c>
      <c r="G51" s="209">
        <v>1159.931212381771</v>
      </c>
      <c r="H51" s="209">
        <v>1124.333619948409</v>
      </c>
      <c r="I51" s="209">
        <v>1102.493551160791</v>
      </c>
      <c r="J51" s="209">
        <v>909.71625107480645</v>
      </c>
      <c r="K51" s="209">
        <v>778.41788478073943</v>
      </c>
      <c r="L51" s="209">
        <v>791.40154772141011</v>
      </c>
      <c r="M51" s="209">
        <v>862.97300085984523</v>
      </c>
      <c r="N51" s="209">
        <v>828.59260533104032</v>
      </c>
      <c r="O51" s="209">
        <v>776.90748065348225</v>
      </c>
      <c r="P51" s="209">
        <v>746.89105760963025</v>
      </c>
      <c r="Q51" s="209">
        <v>709.29071367153904</v>
      </c>
      <c r="R51" s="209">
        <v>705.54892519346515</v>
      </c>
      <c r="S51" s="209">
        <v>686.03482373172824</v>
      </c>
      <c r="T51" s="209">
        <v>681.4229578675837</v>
      </c>
      <c r="U51" s="209">
        <v>646.23267411865857</v>
      </c>
      <c r="V51" s="209">
        <v>578.92398968185728</v>
      </c>
      <c r="W51" s="209">
        <v>598.78847807394664</v>
      </c>
      <c r="DA51" s="86" t="s">
        <v>1843</v>
      </c>
    </row>
    <row r="52" spans="1:105" ht="12" customHeight="1" x14ac:dyDescent="0.25">
      <c r="A52" s="114" t="s">
        <v>145</v>
      </c>
      <c r="B52" s="286">
        <f t="shared" ref="B52:W52" si="11">SUM(B53:B55)</f>
        <v>3572.5343938091146</v>
      </c>
      <c r="C52" s="286">
        <f t="shared" si="11"/>
        <v>3405.4896818572643</v>
      </c>
      <c r="D52" s="286">
        <f t="shared" si="11"/>
        <v>3491.8587274290617</v>
      </c>
      <c r="E52" s="286">
        <f t="shared" si="11"/>
        <v>3492.6853826311271</v>
      </c>
      <c r="F52" s="286">
        <f t="shared" si="11"/>
        <v>3264.406620808255</v>
      </c>
      <c r="G52" s="286">
        <f t="shared" si="11"/>
        <v>3275.2812553740318</v>
      </c>
      <c r="H52" s="286">
        <f t="shared" si="11"/>
        <v>3250.0215821152169</v>
      </c>
      <c r="I52" s="286">
        <f t="shared" si="11"/>
        <v>2793.3727429062765</v>
      </c>
      <c r="J52" s="286">
        <f t="shared" si="11"/>
        <v>2481.6132416165096</v>
      </c>
      <c r="K52" s="286">
        <f t="shared" si="11"/>
        <v>2218.7121238177128</v>
      </c>
      <c r="L52" s="286">
        <f t="shared" si="11"/>
        <v>2498.7223559759254</v>
      </c>
      <c r="M52" s="286">
        <f t="shared" si="11"/>
        <v>2763.7589853826312</v>
      </c>
      <c r="N52" s="286">
        <f t="shared" si="11"/>
        <v>2643.4136715391232</v>
      </c>
      <c r="O52" s="286">
        <f t="shared" si="11"/>
        <v>2654.0914015477215</v>
      </c>
      <c r="P52" s="286">
        <f t="shared" si="11"/>
        <v>2525.8345657781583</v>
      </c>
      <c r="Q52" s="286">
        <f t="shared" si="11"/>
        <v>2441.0125537403264</v>
      </c>
      <c r="R52" s="286">
        <f t="shared" si="11"/>
        <v>2503.3696474634562</v>
      </c>
      <c r="S52" s="286">
        <f t="shared" si="11"/>
        <v>2451.2547721410137</v>
      </c>
      <c r="T52" s="286">
        <f t="shared" si="11"/>
        <v>2515.3319002579524</v>
      </c>
      <c r="U52" s="286">
        <f t="shared" si="11"/>
        <v>2408.4515907136711</v>
      </c>
      <c r="V52" s="286">
        <f t="shared" si="11"/>
        <v>2314.9113499570085</v>
      </c>
      <c r="W52" s="286">
        <f t="shared" si="11"/>
        <v>2395.0032674118656</v>
      </c>
      <c r="DA52" s="118"/>
    </row>
    <row r="53" spans="1:105" ht="12" customHeight="1" x14ac:dyDescent="0.25">
      <c r="A53" s="51" t="s">
        <v>52</v>
      </c>
      <c r="B53" s="243">
        <f>PPA_fec!B5</f>
        <v>750.56032290349731</v>
      </c>
      <c r="C53" s="243">
        <f>PPA_fec!C5</f>
        <v>709.20215463310478</v>
      </c>
      <c r="D53" s="243">
        <f>PPA_fec!D5</f>
        <v>721.74586986112251</v>
      </c>
      <c r="E53" s="243">
        <f>PPA_fec!E5</f>
        <v>700.79264894673179</v>
      </c>
      <c r="F53" s="243">
        <f>PPA_fec!F5</f>
        <v>666.31487184602463</v>
      </c>
      <c r="G53" s="243">
        <f>PPA_fec!G5</f>
        <v>667.21903733088823</v>
      </c>
      <c r="H53" s="243">
        <f>PPA_fec!H5</f>
        <v>670.29364762962382</v>
      </c>
      <c r="I53" s="243">
        <f>PPA_fec!I5</f>
        <v>552.2317619899469</v>
      </c>
      <c r="J53" s="243">
        <f>PPA_fec!J5</f>
        <v>501.71261405663648</v>
      </c>
      <c r="K53" s="243">
        <f>PPA_fec!K5</f>
        <v>393.85167111599691</v>
      </c>
      <c r="L53" s="243">
        <f>PPA_fec!L5</f>
        <v>455.04558508679071</v>
      </c>
      <c r="M53" s="243">
        <f>PPA_fec!M5</f>
        <v>518.58953611502784</v>
      </c>
      <c r="N53" s="243">
        <f>PPA_fec!N5</f>
        <v>492.11813034290998</v>
      </c>
      <c r="O53" s="243">
        <f>PPA_fec!O5</f>
        <v>485.49582442631061</v>
      </c>
      <c r="P53" s="243">
        <f>PPA_fec!P5</f>
        <v>466.0260797647835</v>
      </c>
      <c r="Q53" s="243">
        <f>PPA_fec!Q5</f>
        <v>469.58388498115499</v>
      </c>
      <c r="R53" s="243">
        <f>PPA_fec!R5</f>
        <v>457.62571766522029</v>
      </c>
      <c r="S53" s="243">
        <f>PPA_fec!S5</f>
        <v>461.02372601379147</v>
      </c>
      <c r="T53" s="243">
        <f>PPA_fec!T5</f>
        <v>458.20373482408172</v>
      </c>
      <c r="U53" s="243">
        <f>PPA_fec!U5</f>
        <v>465.08277207625832</v>
      </c>
      <c r="V53" s="243">
        <f>PPA_fec!V5</f>
        <v>444.23162578205398</v>
      </c>
      <c r="W53" s="243">
        <f>PPA_fec!W5</f>
        <v>470.86470266298699</v>
      </c>
      <c r="DA53" s="83"/>
    </row>
    <row r="54" spans="1:105" ht="12" customHeight="1" x14ac:dyDescent="0.25">
      <c r="A54" s="99" t="s">
        <v>59</v>
      </c>
      <c r="B54" s="284">
        <f>PPA_fec!B32</f>
        <v>2514.91655033802</v>
      </c>
      <c r="C54" s="284">
        <f>PPA_fec!C32</f>
        <v>2403.5874149896349</v>
      </c>
      <c r="D54" s="284">
        <f>PPA_fec!D32</f>
        <v>2469.9893696388308</v>
      </c>
      <c r="E54" s="284">
        <f>PPA_fec!E32</f>
        <v>2491.6981951596231</v>
      </c>
      <c r="F54" s="284">
        <f>PPA_fec!F32</f>
        <v>2317.5176543231878</v>
      </c>
      <c r="G54" s="284">
        <f>PPA_fec!G32</f>
        <v>2326.5534540744979</v>
      </c>
      <c r="H54" s="284">
        <f>PPA_fec!H32</f>
        <v>2300.3902266318</v>
      </c>
      <c r="I54" s="284">
        <f>PPA_fec!I32</f>
        <v>2001.0520093603741</v>
      </c>
      <c r="J54" s="284">
        <f>PPA_fec!J32</f>
        <v>1766.6072271383241</v>
      </c>
      <c r="K54" s="284">
        <f>PPA_fec!K32</f>
        <v>1634.163270115225</v>
      </c>
      <c r="L54" s="284">
        <f>PPA_fec!L32</f>
        <v>1828.912850759388</v>
      </c>
      <c r="M54" s="284">
        <f>PPA_fec!M32</f>
        <v>2007.625765162388</v>
      </c>
      <c r="N54" s="284">
        <f>PPA_fec!N32</f>
        <v>1924.095475824173</v>
      </c>
      <c r="O54" s="284">
        <f>PPA_fec!O32</f>
        <v>1940.477766266665</v>
      </c>
      <c r="P54" s="284">
        <f>PPA_fec!P32</f>
        <v>1842.7142851917449</v>
      </c>
      <c r="Q54" s="284">
        <f>PPA_fec!Q32</f>
        <v>1750.7517794881289</v>
      </c>
      <c r="R54" s="284">
        <f>PPA_fec!R32</f>
        <v>1836.4599897963251</v>
      </c>
      <c r="S54" s="284">
        <f>PPA_fec!S32</f>
        <v>1790.7159032973759</v>
      </c>
      <c r="T54" s="284">
        <f>PPA_fec!T32</f>
        <v>1847.9397637906111</v>
      </c>
      <c r="U54" s="284">
        <f>PPA_fec!U32</f>
        <v>1742.5089734095541</v>
      </c>
      <c r="V54" s="284">
        <f>PPA_fec!V32</f>
        <v>1715.3677914339589</v>
      </c>
      <c r="W54" s="284">
        <f>PPA_fec!W32</f>
        <v>1763.4531085262699</v>
      </c>
      <c r="DA54" s="94"/>
    </row>
    <row r="55" spans="1:105" ht="12" customHeight="1" x14ac:dyDescent="0.25">
      <c r="A55" s="52" t="s">
        <v>60</v>
      </c>
      <c r="B55" s="244">
        <f>PPA_fec!B83</f>
        <v>307.05752056759741</v>
      </c>
      <c r="C55" s="244">
        <f>PPA_fec!C83</f>
        <v>292.70011223452479</v>
      </c>
      <c r="D55" s="244">
        <f>PPA_fec!D83</f>
        <v>300.12348792910808</v>
      </c>
      <c r="E55" s="244">
        <f>PPA_fec!E83</f>
        <v>300.19453852477221</v>
      </c>
      <c r="F55" s="244">
        <f>PPA_fec!F83</f>
        <v>280.57409463904219</v>
      </c>
      <c r="G55" s="244">
        <f>PPA_fec!G83</f>
        <v>281.50876396864561</v>
      </c>
      <c r="H55" s="244">
        <f>PPA_fec!H83</f>
        <v>279.3377078537934</v>
      </c>
      <c r="I55" s="244">
        <f>PPA_fec!I83</f>
        <v>240.08897155595571</v>
      </c>
      <c r="J55" s="244">
        <f>PPA_fec!J83</f>
        <v>213.29340042154899</v>
      </c>
      <c r="K55" s="244">
        <f>PPA_fec!K83</f>
        <v>190.69718258649081</v>
      </c>
      <c r="L55" s="244">
        <f>PPA_fec!L83</f>
        <v>214.76392012974651</v>
      </c>
      <c r="M55" s="244">
        <f>PPA_fec!M83</f>
        <v>237.54368410521531</v>
      </c>
      <c r="N55" s="244">
        <f>PPA_fec!N83</f>
        <v>227.20006537204</v>
      </c>
      <c r="O55" s="244">
        <f>PPA_fec!O83</f>
        <v>228.1178108547461</v>
      </c>
      <c r="P55" s="244">
        <f>PPA_fec!P83</f>
        <v>217.0942008216299</v>
      </c>
      <c r="Q55" s="244">
        <f>PPA_fec!Q83</f>
        <v>220.67688927104231</v>
      </c>
      <c r="R55" s="244">
        <f>PPA_fec!R83</f>
        <v>209.28394000191079</v>
      </c>
      <c r="S55" s="244">
        <f>PPA_fec!S83</f>
        <v>199.51514282984621</v>
      </c>
      <c r="T55" s="244">
        <f>PPA_fec!T83</f>
        <v>209.18840164325971</v>
      </c>
      <c r="U55" s="244">
        <f>PPA_fec!U83</f>
        <v>200.85984522785901</v>
      </c>
      <c r="V55" s="244">
        <f>PPA_fec!V83</f>
        <v>155.3119327409955</v>
      </c>
      <c r="W55" s="244">
        <f>PPA_fec!W83</f>
        <v>160.68545622260851</v>
      </c>
      <c r="DA55" s="84"/>
    </row>
    <row r="56" spans="1:105" ht="12" customHeight="1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  <c r="U56" s="201"/>
      <c r="V56" s="201"/>
      <c r="W56" s="201"/>
      <c r="DA56" s="173"/>
    </row>
    <row r="57" spans="1:105" ht="12" customHeight="1" x14ac:dyDescent="0.25">
      <c r="A57" s="30" t="s">
        <v>85</v>
      </c>
      <c r="B57" s="205">
        <f t="shared" ref="B57:W57" si="12">SUM(B58:B60)</f>
        <v>4552.1655332418477</v>
      </c>
      <c r="C57" s="205">
        <f t="shared" si="12"/>
        <v>4265.2152064818001</v>
      </c>
      <c r="D57" s="205">
        <f t="shared" si="12"/>
        <v>4399.4833462816969</v>
      </c>
      <c r="E57" s="205">
        <f t="shared" si="12"/>
        <v>4473.2988964815513</v>
      </c>
      <c r="F57" s="205">
        <f t="shared" si="12"/>
        <v>3984.7382769614742</v>
      </c>
      <c r="G57" s="205">
        <f t="shared" si="12"/>
        <v>3101.861917440965</v>
      </c>
      <c r="H57" s="205">
        <f t="shared" si="12"/>
        <v>3760.8430136411835</v>
      </c>
      <c r="I57" s="205">
        <f t="shared" si="12"/>
        <v>2537.7008976014727</v>
      </c>
      <c r="J57" s="205">
        <f t="shared" si="12"/>
        <v>2480.8394574010499</v>
      </c>
      <c r="K57" s="205">
        <f t="shared" si="12"/>
        <v>2006.0273556010645</v>
      </c>
      <c r="L57" s="205">
        <f t="shared" si="12"/>
        <v>2317.6970703748311</v>
      </c>
      <c r="M57" s="205">
        <f t="shared" si="12"/>
        <v>2219.2532203636656</v>
      </c>
      <c r="N57" s="205">
        <f t="shared" si="12"/>
        <v>2301.0238629793266</v>
      </c>
      <c r="O57" s="205">
        <f t="shared" si="12"/>
        <v>2591.5713926388798</v>
      </c>
      <c r="P57" s="205">
        <f t="shared" si="12"/>
        <v>2408.1849161987902</v>
      </c>
      <c r="Q57" s="205">
        <f t="shared" si="12"/>
        <v>2289.7356382788066</v>
      </c>
      <c r="R57" s="205">
        <f t="shared" si="12"/>
        <v>2311.5724595990923</v>
      </c>
      <c r="S57" s="205">
        <f t="shared" si="12"/>
        <v>2153.4979507191465</v>
      </c>
      <c r="T57" s="205">
        <f t="shared" si="12"/>
        <v>2304.010329479057</v>
      </c>
      <c r="U57" s="205">
        <f t="shared" si="12"/>
        <v>2182.7182676705856</v>
      </c>
      <c r="V57" s="205">
        <f t="shared" si="12"/>
        <v>2133.0545358641257</v>
      </c>
      <c r="W57" s="205">
        <f t="shared" si="12"/>
        <v>2176.2801814091822</v>
      </c>
      <c r="DA57" s="112"/>
    </row>
    <row r="58" spans="1:105" ht="12" customHeight="1" x14ac:dyDescent="0.25">
      <c r="A58" s="51" t="s">
        <v>52</v>
      </c>
      <c r="B58" s="243">
        <f>PPA_emi!B5</f>
        <v>787.04738278948184</v>
      </c>
      <c r="C58" s="243">
        <f>PPA_emi!C5</f>
        <v>723.1565582882904</v>
      </c>
      <c r="D58" s="243">
        <f>PPA_emi!D5</f>
        <v>741.15533724779016</v>
      </c>
      <c r="E58" s="243">
        <f>PPA_emi!E5</f>
        <v>736.17722039108992</v>
      </c>
      <c r="F58" s="243">
        <f>PPA_emi!F5</f>
        <v>648.4482065205458</v>
      </c>
      <c r="G58" s="243">
        <f>PPA_emi!G5</f>
        <v>503.05748939731029</v>
      </c>
      <c r="H58" s="243">
        <f>PPA_emi!H5</f>
        <v>623.43925134116421</v>
      </c>
      <c r="I58" s="243">
        <f>PPA_emi!I5</f>
        <v>377.02954386355128</v>
      </c>
      <c r="J58" s="243">
        <f>PPA_emi!J5</f>
        <v>391.85081354225838</v>
      </c>
      <c r="K58" s="243">
        <f>PPA_emi!K5</f>
        <v>279.08498052666658</v>
      </c>
      <c r="L58" s="243">
        <f>PPA_emi!L5</f>
        <v>346.06804700984281</v>
      </c>
      <c r="M58" s="243">
        <f>PPA_emi!M5</f>
        <v>344.58353991996768</v>
      </c>
      <c r="N58" s="243">
        <f>PPA_emi!N5</f>
        <v>353.66790644427942</v>
      </c>
      <c r="O58" s="243">
        <f>PPA_emi!O5</f>
        <v>399.99754549565569</v>
      </c>
      <c r="P58" s="243">
        <f>PPA_emi!P5</f>
        <v>373.84745113613349</v>
      </c>
      <c r="Q58" s="243">
        <f>PPA_emi!Q5</f>
        <v>376.81752239381001</v>
      </c>
      <c r="R58" s="243">
        <f>PPA_emi!R5</f>
        <v>359.31115871154827</v>
      </c>
      <c r="S58" s="243">
        <f>PPA_emi!S5</f>
        <v>344.68601603793911</v>
      </c>
      <c r="T58" s="243">
        <f>PPA_emi!T5</f>
        <v>360.68526630208243</v>
      </c>
      <c r="U58" s="243">
        <f>PPA_emi!U5</f>
        <v>365.27966015827758</v>
      </c>
      <c r="V58" s="243">
        <f>PPA_emi!V5</f>
        <v>353.23076634973592</v>
      </c>
      <c r="W58" s="243">
        <f>PPA_emi!W5</f>
        <v>369.90871575078597</v>
      </c>
      <c r="DA58" s="83"/>
    </row>
    <row r="59" spans="1:105" ht="12" customHeight="1" x14ac:dyDescent="0.25">
      <c r="A59" s="99" t="s">
        <v>59</v>
      </c>
      <c r="B59" s="284">
        <f>PPA_emi!B32</f>
        <v>3696.6020056846892</v>
      </c>
      <c r="C59" s="284">
        <f>PPA_emi!C32</f>
        <v>3480.566699726066</v>
      </c>
      <c r="D59" s="284">
        <f>PPA_emi!D32</f>
        <v>3595.0394036502848</v>
      </c>
      <c r="E59" s="284">
        <f>PPA_emi!E32</f>
        <v>3668.589662524259</v>
      </c>
      <c r="F59" s="284">
        <f>PPA_emi!F32</f>
        <v>3288.6588740129728</v>
      </c>
      <c r="G59" s="284">
        <f>PPA_emi!G32</f>
        <v>2558.3690436743618</v>
      </c>
      <c r="H59" s="284">
        <f>PPA_emi!H32</f>
        <v>3085.6478081577961</v>
      </c>
      <c r="I59" s="284">
        <f>PPA_emi!I32</f>
        <v>2139.3667641152861</v>
      </c>
      <c r="J59" s="284">
        <f>PPA_emi!J32</f>
        <v>2059.886385500211</v>
      </c>
      <c r="K59" s="284">
        <f>PPA_emi!K32</f>
        <v>1698.7995526047221</v>
      </c>
      <c r="L59" s="284">
        <f>PPA_emi!L32</f>
        <v>1922.862414157745</v>
      </c>
      <c r="M59" s="284">
        <f>PPA_emi!M32</f>
        <v>1821.8491639711981</v>
      </c>
      <c r="N59" s="284">
        <f>PPA_emi!N32</f>
        <v>1895.771642087067</v>
      </c>
      <c r="O59" s="284">
        <f>PPA_emi!O32</f>
        <v>2123.1182411096102</v>
      </c>
      <c r="P59" s="284">
        <f>PPA_emi!P32</f>
        <v>1971.674262423998</v>
      </c>
      <c r="Q59" s="284">
        <f>PPA_emi!Q32</f>
        <v>1843.2368790366811</v>
      </c>
      <c r="R59" s="284">
        <f>PPA_emi!R32</f>
        <v>1884.390477124281</v>
      </c>
      <c r="S59" s="284">
        <f>PPA_emi!S32</f>
        <v>1744.108904963444</v>
      </c>
      <c r="T59" s="284">
        <f>PPA_emi!T32</f>
        <v>1867.6907829397089</v>
      </c>
      <c r="U59" s="284">
        <f>PPA_emi!U32</f>
        <v>1742.745394868715</v>
      </c>
      <c r="V59" s="284">
        <f>PPA_emi!V32</f>
        <v>1716.383620079891</v>
      </c>
      <c r="W59" s="284">
        <f>PPA_emi!W32</f>
        <v>1740.622588448007</v>
      </c>
      <c r="DA59" s="94"/>
    </row>
    <row r="60" spans="1:105" ht="12" customHeight="1" x14ac:dyDescent="0.25">
      <c r="A60" s="52" t="s">
        <v>60</v>
      </c>
      <c r="B60" s="244">
        <f>PPA_emi!B83</f>
        <v>68.516144767676266</v>
      </c>
      <c r="C60" s="244">
        <f>PPA_emi!C83</f>
        <v>61.491948467443592</v>
      </c>
      <c r="D60" s="244">
        <f>PPA_emi!D83</f>
        <v>63.288605383621643</v>
      </c>
      <c r="E60" s="244">
        <f>PPA_emi!E83</f>
        <v>68.532013566202593</v>
      </c>
      <c r="F60" s="244">
        <f>PPA_emi!F83</f>
        <v>47.631196427955508</v>
      </c>
      <c r="G60" s="244">
        <f>PPA_emi!G83</f>
        <v>40.435384369293033</v>
      </c>
      <c r="H60" s="244">
        <f>PPA_emi!H83</f>
        <v>51.75595414222353</v>
      </c>
      <c r="I60" s="244">
        <f>PPA_emi!I83</f>
        <v>21.304589622635369</v>
      </c>
      <c r="J60" s="244">
        <f>PPA_emi!J83</f>
        <v>29.102258358580482</v>
      </c>
      <c r="K60" s="244">
        <f>PPA_emi!K83</f>
        <v>28.142822469675831</v>
      </c>
      <c r="L60" s="244">
        <f>PPA_emi!L83</f>
        <v>48.766609207243079</v>
      </c>
      <c r="M60" s="244">
        <f>PPA_emi!M83</f>
        <v>52.82051647250011</v>
      </c>
      <c r="N60" s="244">
        <f>PPA_emi!N83</f>
        <v>51.58431444798051</v>
      </c>
      <c r="O60" s="244">
        <f>PPA_emi!O83</f>
        <v>68.455606033613932</v>
      </c>
      <c r="P60" s="244">
        <f>PPA_emi!P83</f>
        <v>62.663202638658639</v>
      </c>
      <c r="Q60" s="244">
        <f>PPA_emi!Q83</f>
        <v>69.681236848315521</v>
      </c>
      <c r="R60" s="244">
        <f>PPA_emi!R83</f>
        <v>67.870823763263147</v>
      </c>
      <c r="S60" s="244">
        <f>PPA_emi!S83</f>
        <v>64.703029717763414</v>
      </c>
      <c r="T60" s="244">
        <f>PPA_emi!T83</f>
        <v>75.6342802372656</v>
      </c>
      <c r="U60" s="244">
        <f>PPA_emi!U83</f>
        <v>74.693212643593156</v>
      </c>
      <c r="V60" s="244">
        <f>PPA_emi!V83</f>
        <v>63.440149434499027</v>
      </c>
      <c r="W60" s="244">
        <f>PPA_emi!W83</f>
        <v>65.748877210389097</v>
      </c>
      <c r="DA60" s="84"/>
    </row>
    <row r="61" spans="1:105" ht="12" customHeight="1" x14ac:dyDescent="0.25">
      <c r="A61" s="143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DA61" s="145"/>
    </row>
    <row r="62" spans="1:105" ht="12" customHeight="1" x14ac:dyDescent="0.25">
      <c r="A62" s="115" t="s">
        <v>148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DA62" s="118"/>
    </row>
    <row r="63" spans="1:105" ht="12" customHeight="1" x14ac:dyDescent="0.25">
      <c r="A63" s="50" t="s">
        <v>52</v>
      </c>
      <c r="B63" s="289">
        <f t="shared" ref="B63:W63" si="13">IF(B$10=0,"",B$5/B$10*1000)</f>
        <v>146.81727485129383</v>
      </c>
      <c r="C63" s="289">
        <f t="shared" si="13"/>
        <v>161.34681971842357</v>
      </c>
      <c r="D63" s="289">
        <f t="shared" si="13"/>
        <v>149.71296066887135</v>
      </c>
      <c r="E63" s="289">
        <f t="shared" si="13"/>
        <v>138.21508491355564</v>
      </c>
      <c r="F63" s="289">
        <f t="shared" si="13"/>
        <v>130.21657816805651</v>
      </c>
      <c r="G63" s="289">
        <f t="shared" si="13"/>
        <v>117.87638920318027</v>
      </c>
      <c r="H63" s="289">
        <f t="shared" si="13"/>
        <v>110.5758654840206</v>
      </c>
      <c r="I63" s="289">
        <f t="shared" si="13"/>
        <v>113.45726165838646</v>
      </c>
      <c r="J63" s="289">
        <f t="shared" si="13"/>
        <v>110.06111410808117</v>
      </c>
      <c r="K63" s="289">
        <f t="shared" si="13"/>
        <v>17.25862453662678</v>
      </c>
      <c r="L63" s="289">
        <f t="shared" si="13"/>
        <v>76.309677810122579</v>
      </c>
      <c r="M63" s="289">
        <f t="shared" si="13"/>
        <v>82.529943272279283</v>
      </c>
      <c r="N63" s="289">
        <f t="shared" si="13"/>
        <v>64.885447893915781</v>
      </c>
      <c r="O63" s="289">
        <f t="shared" si="13"/>
        <v>55.243140402719845</v>
      </c>
      <c r="P63" s="289">
        <f t="shared" si="13"/>
        <v>52.959563189373185</v>
      </c>
      <c r="Q63" s="289">
        <f t="shared" si="13"/>
        <v>61.413239638492925</v>
      </c>
      <c r="R63" s="289">
        <f t="shared" si="13"/>
        <v>44.406033348998633</v>
      </c>
      <c r="S63" s="289">
        <f t="shared" si="13"/>
        <v>46.873103812822507</v>
      </c>
      <c r="T63" s="289">
        <f t="shared" si="13"/>
        <v>115.1238668270742</v>
      </c>
      <c r="U63" s="289">
        <f t="shared" si="13"/>
        <v>43.513841025504675</v>
      </c>
      <c r="V63" s="289">
        <f t="shared" si="13"/>
        <v>84.044512760241233</v>
      </c>
      <c r="W63" s="289">
        <f t="shared" si="13"/>
        <v>87.93111894716904</v>
      </c>
      <c r="DA63" s="83"/>
    </row>
    <row r="64" spans="1:105" ht="12" customHeight="1" x14ac:dyDescent="0.25">
      <c r="A64" s="107" t="s">
        <v>59</v>
      </c>
      <c r="B64" s="290">
        <f t="shared" ref="B64:W64" si="14">IF(B$11=0,"",B$6/B$11*1000)</f>
        <v>622.37290108963771</v>
      </c>
      <c r="C64" s="290">
        <f t="shared" si="14"/>
        <v>684.34598443839764</v>
      </c>
      <c r="D64" s="290">
        <f t="shared" si="14"/>
        <v>636.22288915700722</v>
      </c>
      <c r="E64" s="290">
        <f t="shared" si="14"/>
        <v>587.73908027344066</v>
      </c>
      <c r="F64" s="290">
        <f t="shared" si="14"/>
        <v>553.80690755341163</v>
      </c>
      <c r="G64" s="290">
        <f t="shared" si="14"/>
        <v>501.52748954998395</v>
      </c>
      <c r="H64" s="290">
        <f t="shared" si="14"/>
        <v>470.49963114244247</v>
      </c>
      <c r="I64" s="290">
        <f t="shared" si="14"/>
        <v>484.24463827940468</v>
      </c>
      <c r="J64" s="290">
        <f t="shared" si="14"/>
        <v>468.89967036067702</v>
      </c>
      <c r="K64" s="290">
        <f t="shared" si="14"/>
        <v>519.59246652643969</v>
      </c>
      <c r="L64" s="290">
        <f t="shared" si="14"/>
        <v>442.95208676655557</v>
      </c>
      <c r="M64" s="290">
        <f t="shared" si="14"/>
        <v>486.85787502943396</v>
      </c>
      <c r="N64" s="290">
        <f t="shared" si="14"/>
        <v>510.63356726006424</v>
      </c>
      <c r="O64" s="290">
        <f t="shared" si="14"/>
        <v>501.54425002967417</v>
      </c>
      <c r="P64" s="290">
        <f t="shared" si="14"/>
        <v>517.04157765437196</v>
      </c>
      <c r="Q64" s="290">
        <f t="shared" si="14"/>
        <v>535.98824596024292</v>
      </c>
      <c r="R64" s="290">
        <f t="shared" si="14"/>
        <v>548.19355585916094</v>
      </c>
      <c r="S64" s="290">
        <f t="shared" si="14"/>
        <v>532.30697330142971</v>
      </c>
      <c r="T64" s="290">
        <f t="shared" si="14"/>
        <v>547.66953714149656</v>
      </c>
      <c r="U64" s="290">
        <f t="shared" si="14"/>
        <v>591.58036106596808</v>
      </c>
      <c r="V64" s="290">
        <f t="shared" si="14"/>
        <v>575.35616003418318</v>
      </c>
      <c r="W64" s="290">
        <f t="shared" si="14"/>
        <v>589.93468323187494</v>
      </c>
      <c r="DA64" s="94"/>
    </row>
    <row r="65" spans="1:105" ht="12" customHeight="1" x14ac:dyDescent="0.25">
      <c r="A65" s="49" t="s">
        <v>60</v>
      </c>
      <c r="B65" s="291">
        <f t="shared" ref="B65:W65" si="15">IF(B$12=0,"",B$7/B$12*1000)</f>
        <v>4508.643550008298</v>
      </c>
      <c r="C65" s="291">
        <f t="shared" si="15"/>
        <v>4378.2870026804821</v>
      </c>
      <c r="D65" s="291">
        <f t="shared" si="15"/>
        <v>4366.5495357079808</v>
      </c>
      <c r="E65" s="291">
        <f t="shared" si="15"/>
        <v>4288.7161160269234</v>
      </c>
      <c r="F65" s="291">
        <f t="shared" si="15"/>
        <v>4262.3636406033465</v>
      </c>
      <c r="G65" s="291">
        <f t="shared" si="15"/>
        <v>4250.8402758927059</v>
      </c>
      <c r="H65" s="291">
        <f t="shared" si="15"/>
        <v>4186.5006591618139</v>
      </c>
      <c r="I65" s="291">
        <f t="shared" si="15"/>
        <v>4036.2805100451019</v>
      </c>
      <c r="J65" s="291">
        <f t="shared" si="15"/>
        <v>3822.4850457516009</v>
      </c>
      <c r="K65" s="291">
        <f t="shared" si="15"/>
        <v>3681.2668779259075</v>
      </c>
      <c r="L65" s="291">
        <f t="shared" si="15"/>
        <v>3587.3955233892821</v>
      </c>
      <c r="M65" s="291">
        <f t="shared" si="15"/>
        <v>3545.2460815463078</v>
      </c>
      <c r="N65" s="291">
        <f t="shared" si="15"/>
        <v>3582.7093412153554</v>
      </c>
      <c r="O65" s="291">
        <f t="shared" si="15"/>
        <v>3166.9919295000009</v>
      </c>
      <c r="P65" s="291">
        <f t="shared" si="15"/>
        <v>3205.783049176187</v>
      </c>
      <c r="Q65" s="291">
        <f t="shared" si="15"/>
        <v>2911.2583014381435</v>
      </c>
      <c r="R65" s="291">
        <f t="shared" si="15"/>
        <v>3063.1835191950117</v>
      </c>
      <c r="S65" s="291">
        <f t="shared" si="15"/>
        <v>3193.1813895472847</v>
      </c>
      <c r="T65" s="291">
        <f t="shared" si="15"/>
        <v>2957.7619825397592</v>
      </c>
      <c r="U65" s="291">
        <f t="shared" si="15"/>
        <v>2917.3862201111256</v>
      </c>
      <c r="V65" s="291">
        <f t="shared" si="15"/>
        <v>3154.5116206078856</v>
      </c>
      <c r="W65" s="291">
        <f t="shared" si="15"/>
        <v>2939.4531006527927</v>
      </c>
      <c r="DA65" s="84"/>
    </row>
    <row r="66" spans="1:105" ht="12" customHeight="1" x14ac:dyDescent="0.25">
      <c r="A66" s="115" t="s">
        <v>149</v>
      </c>
      <c r="B66" s="288"/>
      <c r="C66" s="288"/>
      <c r="D66" s="288"/>
      <c r="E66" s="288"/>
      <c r="F66" s="288"/>
      <c r="G66" s="288"/>
      <c r="H66" s="288"/>
      <c r="I66" s="288"/>
      <c r="J66" s="288"/>
      <c r="K66" s="288"/>
      <c r="L66" s="288"/>
      <c r="M66" s="288"/>
      <c r="N66" s="288"/>
      <c r="O66" s="288"/>
      <c r="P66" s="288"/>
      <c r="Q66" s="288"/>
      <c r="R66" s="288"/>
      <c r="S66" s="288"/>
      <c r="T66" s="288"/>
      <c r="U66" s="288"/>
      <c r="V66" s="288"/>
      <c r="W66" s="288"/>
      <c r="DA66" s="118"/>
    </row>
    <row r="67" spans="1:105" ht="12" customHeight="1" x14ac:dyDescent="0.25">
      <c r="A67" s="50" t="s">
        <v>52</v>
      </c>
      <c r="B67" s="254">
        <f t="shared" ref="B67:W67" si="16">IF(B$53=0,"",B$53/B$10)</f>
        <v>0.29080213983087844</v>
      </c>
      <c r="C67" s="254">
        <f t="shared" si="16"/>
        <v>0.28829355879394503</v>
      </c>
      <c r="D67" s="254">
        <f t="shared" si="16"/>
        <v>0.29738189940713744</v>
      </c>
      <c r="E67" s="254">
        <f t="shared" si="16"/>
        <v>0.2881548720998075</v>
      </c>
      <c r="F67" s="254">
        <f t="shared" si="16"/>
        <v>0.2662065009372851</v>
      </c>
      <c r="G67" s="254">
        <f t="shared" si="16"/>
        <v>0.26646127688933235</v>
      </c>
      <c r="H67" s="254">
        <f t="shared" si="16"/>
        <v>0.27675212536318078</v>
      </c>
      <c r="I67" s="254">
        <f t="shared" si="16"/>
        <v>0.24435141836465957</v>
      </c>
      <c r="J67" s="254">
        <f t="shared" si="16"/>
        <v>0.22540776981608251</v>
      </c>
      <c r="K67" s="254">
        <f t="shared" si="16"/>
        <v>0.23336039384976176</v>
      </c>
      <c r="L67" s="254">
        <f t="shared" si="16"/>
        <v>0.24832362062505292</v>
      </c>
      <c r="M67" s="254">
        <f t="shared" si="16"/>
        <v>0.28223788579368236</v>
      </c>
      <c r="N67" s="254">
        <f t="shared" si="16"/>
        <v>0.27690087187986256</v>
      </c>
      <c r="O67" s="254">
        <f t="shared" si="16"/>
        <v>0.28582116120705914</v>
      </c>
      <c r="P67" s="254">
        <f t="shared" si="16"/>
        <v>0.28158675514488429</v>
      </c>
      <c r="Q67" s="254">
        <f t="shared" si="16"/>
        <v>0.27222254201806084</v>
      </c>
      <c r="R67" s="254">
        <f t="shared" si="16"/>
        <v>0.26668165365106078</v>
      </c>
      <c r="S67" s="254">
        <f t="shared" si="16"/>
        <v>0.26992021429378893</v>
      </c>
      <c r="T67" s="254">
        <f t="shared" si="16"/>
        <v>0.28403405332511883</v>
      </c>
      <c r="U67" s="254">
        <f t="shared" si="16"/>
        <v>0.28602876511455</v>
      </c>
      <c r="V67" s="254">
        <f t="shared" si="16"/>
        <v>0.2742170529518852</v>
      </c>
      <c r="W67" s="254">
        <f t="shared" si="16"/>
        <v>0.29155709143219011</v>
      </c>
      <c r="DA67" s="83"/>
    </row>
    <row r="68" spans="1:105" ht="12" customHeight="1" x14ac:dyDescent="0.25">
      <c r="A68" s="107" t="s">
        <v>59</v>
      </c>
      <c r="B68" s="293">
        <f t="shared" ref="B68:W68" si="17">IF(B$54=0,"",B$54/B$11)</f>
        <v>0.25134085052348792</v>
      </c>
      <c r="C68" s="293">
        <f t="shared" si="17"/>
        <v>0.24972336779113091</v>
      </c>
      <c r="D68" s="293">
        <f t="shared" si="17"/>
        <v>0.25180847891108482</v>
      </c>
      <c r="E68" s="293">
        <f t="shared" si="17"/>
        <v>0.25069908392792262</v>
      </c>
      <c r="F68" s="293">
        <f t="shared" si="17"/>
        <v>0.22598904479016946</v>
      </c>
      <c r="G68" s="293">
        <f t="shared" si="17"/>
        <v>0.22517938967039275</v>
      </c>
      <c r="H68" s="293">
        <f t="shared" si="17"/>
        <v>0.22989648684133834</v>
      </c>
      <c r="I68" s="293">
        <f t="shared" si="17"/>
        <v>0.2027305617101843</v>
      </c>
      <c r="J68" s="293">
        <f t="shared" si="17"/>
        <v>0.18785699990837135</v>
      </c>
      <c r="K68" s="293">
        <f t="shared" si="17"/>
        <v>0.19614274381746685</v>
      </c>
      <c r="L68" s="293">
        <f t="shared" si="17"/>
        <v>0.20712958965768061</v>
      </c>
      <c r="M68" s="293">
        <f t="shared" si="17"/>
        <v>0.23543758921879351</v>
      </c>
      <c r="N68" s="293">
        <f t="shared" si="17"/>
        <v>0.23031535380305213</v>
      </c>
      <c r="O68" s="293">
        <f t="shared" si="17"/>
        <v>0.241298333743688</v>
      </c>
      <c r="P68" s="293">
        <f t="shared" si="17"/>
        <v>0.22760798977170763</v>
      </c>
      <c r="Q68" s="293">
        <f t="shared" si="17"/>
        <v>0.2192962709949432</v>
      </c>
      <c r="R68" s="293">
        <f t="shared" si="17"/>
        <v>0.23001753379212489</v>
      </c>
      <c r="S68" s="293">
        <f t="shared" si="17"/>
        <v>0.22324509783917518</v>
      </c>
      <c r="T68" s="293">
        <f t="shared" si="17"/>
        <v>0.23498725378822624</v>
      </c>
      <c r="U68" s="293">
        <f t="shared" si="17"/>
        <v>0.23788518408321557</v>
      </c>
      <c r="V68" s="293">
        <f t="shared" si="17"/>
        <v>0.24958064766971613</v>
      </c>
      <c r="W68" s="293">
        <f t="shared" si="17"/>
        <v>0.2673113700964484</v>
      </c>
      <c r="DA68" s="94"/>
    </row>
    <row r="69" spans="1:105" ht="12" customHeight="1" x14ac:dyDescent="0.25">
      <c r="A69" s="49" t="s">
        <v>60</v>
      </c>
      <c r="B69" s="255">
        <f t="shared" ref="B69:W69" si="18">IF(B$55=0,"",B$55/B$12)</f>
        <v>0.21606835028420546</v>
      </c>
      <c r="C69" s="255">
        <f t="shared" si="18"/>
        <v>0.20504153724013849</v>
      </c>
      <c r="D69" s="255">
        <f t="shared" si="18"/>
        <v>0.21395706066002551</v>
      </c>
      <c r="E69" s="255">
        <f t="shared" si="18"/>
        <v>0.21827666571505908</v>
      </c>
      <c r="F69" s="255">
        <f t="shared" si="18"/>
        <v>0.20254371945825847</v>
      </c>
      <c r="G69" s="255">
        <f t="shared" si="18"/>
        <v>0.20690638509331016</v>
      </c>
      <c r="H69" s="255">
        <f t="shared" si="18"/>
        <v>0.20865890004731619</v>
      </c>
      <c r="I69" s="255">
        <f t="shared" si="18"/>
        <v>0.18672632453076501</v>
      </c>
      <c r="J69" s="255">
        <f t="shared" si="18"/>
        <v>0.16497361957156229</v>
      </c>
      <c r="K69" s="255">
        <f t="shared" si="18"/>
        <v>0.15649436607744835</v>
      </c>
      <c r="L69" s="255">
        <f t="shared" si="18"/>
        <v>0.17840429112648476</v>
      </c>
      <c r="M69" s="255">
        <f t="shared" si="18"/>
        <v>0.19693091798352957</v>
      </c>
      <c r="N69" s="255">
        <f t="shared" si="18"/>
        <v>0.1986241478777355</v>
      </c>
      <c r="O69" s="255">
        <f t="shared" si="18"/>
        <v>0.179551109351861</v>
      </c>
      <c r="P69" s="255">
        <f t="shared" si="18"/>
        <v>0.17068904450475125</v>
      </c>
      <c r="Q69" s="255">
        <f t="shared" si="18"/>
        <v>0.16964547816896433</v>
      </c>
      <c r="R69" s="255">
        <f t="shared" si="18"/>
        <v>0.17002360796701191</v>
      </c>
      <c r="S69" s="255">
        <f t="shared" si="18"/>
        <v>0.1686100583850228</v>
      </c>
      <c r="T69" s="255">
        <f t="shared" si="18"/>
        <v>0.16922484973743915</v>
      </c>
      <c r="U69" s="255">
        <f t="shared" si="18"/>
        <v>0.16313475503199856</v>
      </c>
      <c r="V69" s="255">
        <f t="shared" si="18"/>
        <v>0.1619710321094974</v>
      </c>
      <c r="W69" s="255">
        <f t="shared" si="18"/>
        <v>0.16088547600358602</v>
      </c>
      <c r="DA69" s="84"/>
    </row>
    <row r="70" spans="1:105" ht="12" customHeight="1" x14ac:dyDescent="0.25">
      <c r="A70" s="115" t="s">
        <v>150</v>
      </c>
      <c r="B70" s="288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88"/>
      <c r="P70" s="288"/>
      <c r="Q70" s="288"/>
      <c r="R70" s="288"/>
      <c r="S70" s="288"/>
      <c r="T70" s="288"/>
      <c r="U70" s="288"/>
      <c r="V70" s="288"/>
      <c r="W70" s="288"/>
      <c r="DA70" s="118"/>
    </row>
    <row r="71" spans="1:105" ht="12" customHeight="1" x14ac:dyDescent="0.25">
      <c r="A71" s="50" t="s">
        <v>52</v>
      </c>
      <c r="B71" s="254">
        <f>IF(PPA_ued!B$5=0,"",PPA_ued!B$5/B$10)</f>
        <v>0.18667755310539777</v>
      </c>
      <c r="C71" s="254">
        <f>IF(PPA_ued!C$5=0,"",PPA_ued!C$5/C$10)</f>
        <v>0.18568885680004277</v>
      </c>
      <c r="D71" s="254">
        <f>IF(PPA_ued!D$5=0,"",PPA_ued!D$5/D$10)</f>
        <v>0.19133488409683608</v>
      </c>
      <c r="E71" s="254">
        <f>IF(PPA_ued!E$5=0,"",PPA_ued!E$5/E$10)</f>
        <v>0.18630486250490585</v>
      </c>
      <c r="F71" s="254">
        <f>IF(PPA_ued!F$5=0,"",PPA_ued!F$5/F$10)</f>
        <v>0.17164194554447479</v>
      </c>
      <c r="G71" s="254">
        <f>IF(PPA_ued!G$5=0,"",PPA_ued!G$5/G$10)</f>
        <v>0.16968639555845899</v>
      </c>
      <c r="H71" s="254">
        <f>IF(PPA_ued!H$5=0,"",PPA_ued!H$5/H$10)</f>
        <v>0.17867245600348988</v>
      </c>
      <c r="I71" s="254">
        <f>IF(PPA_ued!I$5=0,"",PPA_ued!I$5/I$10)</f>
        <v>0.15612112409494835</v>
      </c>
      <c r="J71" s="254">
        <f>IF(PPA_ued!J$5=0,"",PPA_ued!J$5/J$10)</f>
        <v>0.14475693400009723</v>
      </c>
      <c r="K71" s="254">
        <f>IF(PPA_ued!K$5=0,"",PPA_ued!K$5/K$10)</f>
        <v>0.14920752127567155</v>
      </c>
      <c r="L71" s="254">
        <f>IF(PPA_ued!L$5=0,"",PPA_ued!L$5/L$10)</f>
        <v>0.15888709805702816</v>
      </c>
      <c r="M71" s="254">
        <f>IF(PPA_ued!M$5=0,"",PPA_ued!M$5/M$10)</f>
        <v>0.18193734275013529</v>
      </c>
      <c r="N71" s="254">
        <f>IF(PPA_ued!N$5=0,"",PPA_ued!N$5/N$10)</f>
        <v>0.17855791136171989</v>
      </c>
      <c r="O71" s="254">
        <f>IF(PPA_ued!O$5=0,"",PPA_ued!O$5/O$10)</f>
        <v>0.18622215805226758</v>
      </c>
      <c r="P71" s="254">
        <f>IF(PPA_ued!P$5=0,"",PPA_ued!P$5/P$10)</f>
        <v>0.18347967720934499</v>
      </c>
      <c r="Q71" s="254">
        <f>IF(PPA_ued!Q$5=0,"",PPA_ued!Q$5/Q$10)</f>
        <v>0.17730397078215449</v>
      </c>
      <c r="R71" s="254">
        <f>IF(PPA_ued!R$5=0,"",PPA_ued!R$5/R$10)</f>
        <v>0.17782159062281092</v>
      </c>
      <c r="S71" s="254">
        <f>IF(PPA_ued!S$5=0,"",PPA_ued!S$5/S$10)</f>
        <v>0.18223587380812442</v>
      </c>
      <c r="T71" s="254">
        <f>IF(PPA_ued!T$5=0,"",PPA_ued!T$5/T$10)</f>
        <v>0.19266471660808313</v>
      </c>
      <c r="U71" s="254">
        <f>IF(PPA_ued!U$5=0,"",PPA_ued!U$5/U$10)</f>
        <v>0.19368678040877141</v>
      </c>
      <c r="V71" s="254">
        <f>IF(PPA_ued!V$5=0,"",PPA_ued!V$5/V$10)</f>
        <v>0.1888755866650558</v>
      </c>
      <c r="W71" s="254">
        <f>IF(PPA_ued!W$5=0,"",PPA_ued!W$5/W$10)</f>
        <v>0.20436098549297535</v>
      </c>
      <c r="DA71" s="83"/>
    </row>
    <row r="72" spans="1:105" ht="12" customHeight="1" x14ac:dyDescent="0.25">
      <c r="A72" s="107" t="s">
        <v>59</v>
      </c>
      <c r="B72" s="293">
        <f>IF(PPA_ued!B$32=0,"",PPA_ued!B$32/B$11)</f>
        <v>0.15319411452126844</v>
      </c>
      <c r="C72" s="293">
        <f>IF(PPA_ued!C$32=0,"",PPA_ued!C$32/C$11)</f>
        <v>0.15289241553135877</v>
      </c>
      <c r="D72" s="293">
        <f>IF(PPA_ued!D$32=0,"",PPA_ued!D$32/D$11)</f>
        <v>0.15434684946566754</v>
      </c>
      <c r="E72" s="293">
        <f>IF(PPA_ued!E$32=0,"",PPA_ued!E$32/E$11)</f>
        <v>0.15368990828719387</v>
      </c>
      <c r="F72" s="293">
        <f>IF(PPA_ued!F$32=0,"",PPA_ued!F$32/F$11)</f>
        <v>0.13853537493473037</v>
      </c>
      <c r="G72" s="293">
        <f>IF(PPA_ued!G$32=0,"",PPA_ued!G$32/G$11)</f>
        <v>0.13547573570491103</v>
      </c>
      <c r="H72" s="293">
        <f>IF(PPA_ued!H$32=0,"",PPA_ued!H$32/H$11)</f>
        <v>0.14231814086423766</v>
      </c>
      <c r="I72" s="293">
        <f>IF(PPA_ued!I$32=0,"",PPA_ued!I$32/I$11)</f>
        <v>0.12306513371370255</v>
      </c>
      <c r="J72" s="293">
        <f>IF(PPA_ued!J$32=0,"",PPA_ued!J$32/J$11)</f>
        <v>0.11522307262219428</v>
      </c>
      <c r="K72" s="293">
        <f>IF(PPA_ued!K$32=0,"",PPA_ued!K$32/K$11)</f>
        <v>0.1195905725923945</v>
      </c>
      <c r="L72" s="293">
        <f>IF(PPA_ued!L$32=0,"",PPA_ued!L$32/L$11)</f>
        <v>0.1267546964473405</v>
      </c>
      <c r="M72" s="293">
        <f>IF(PPA_ued!M$32=0,"",PPA_ued!M$32/M$11)</f>
        <v>0.14534781063165303</v>
      </c>
      <c r="N72" s="293">
        <f>IF(PPA_ued!N$32=0,"",PPA_ued!N$32/N$11)</f>
        <v>0.14230402394395017</v>
      </c>
      <c r="O72" s="293">
        <f>IF(PPA_ued!O$32=0,"",PPA_ued!O$32/O$11)</f>
        <v>0.15126978230950208</v>
      </c>
      <c r="P72" s="293">
        <f>IF(PPA_ued!P$32=0,"",PPA_ued!P$32/P$11)</f>
        <v>0.14596684142356101</v>
      </c>
      <c r="Q72" s="293">
        <f>IF(PPA_ued!Q$32=0,"",PPA_ued!Q$32/Q$11)</f>
        <v>0.14059411667738797</v>
      </c>
      <c r="R72" s="293">
        <f>IF(PPA_ued!R$32=0,"",PPA_ued!R$32/R$11)</f>
        <v>0.14765425649438038</v>
      </c>
      <c r="S72" s="293">
        <f>IF(PPA_ued!S$32=0,"",PPA_ued!S$32/S$11)</f>
        <v>0.14672733888288481</v>
      </c>
      <c r="T72" s="293">
        <f>IF(PPA_ued!T$32=0,"",PPA_ued!T$32/T$11)</f>
        <v>0.15459007045797596</v>
      </c>
      <c r="U72" s="293">
        <f>IF(PPA_ued!U$32=0,"",PPA_ued!U$32/U$11)</f>
        <v>0.15596005968156559</v>
      </c>
      <c r="V72" s="293">
        <f>IF(PPA_ued!V$32=0,"",PPA_ued!V$32/V$11)</f>
        <v>0.16347842113514943</v>
      </c>
      <c r="W72" s="293">
        <f>IF(PPA_ued!W$32=0,"",PPA_ued!W$32/W$11)</f>
        <v>0.17593239432638183</v>
      </c>
      <c r="DA72" s="94"/>
    </row>
    <row r="73" spans="1:105" ht="12" customHeight="1" x14ac:dyDescent="0.25">
      <c r="A73" s="49" t="s">
        <v>60</v>
      </c>
      <c r="B73" s="255">
        <f>IF(PPA_ued!B$83=0,"",PPA_ued!B$83/B$12)</f>
        <v>0.1261701485152405</v>
      </c>
      <c r="C73" s="255">
        <f>IF(PPA_ued!C$83=0,"",PPA_ued!C$83/C$12)</f>
        <v>0.11995135727346197</v>
      </c>
      <c r="D73" s="255">
        <f>IF(PPA_ued!D$83=0,"",PPA_ued!D$83/D$12)</f>
        <v>0.12518087783482196</v>
      </c>
      <c r="E73" s="255">
        <f>IF(PPA_ued!E$83=0,"",PPA_ued!E$83/E$12)</f>
        <v>0.12820090154740721</v>
      </c>
      <c r="F73" s="255">
        <f>IF(PPA_ued!F$83=0,"",PPA_ued!F$83/F$12)</f>
        <v>0.11937361790641277</v>
      </c>
      <c r="G73" s="255">
        <f>IF(PPA_ued!G$83=0,"",PPA_ued!G$83/G$12)</f>
        <v>0.12331912256445213</v>
      </c>
      <c r="H73" s="255">
        <f>IF(PPA_ued!H$83=0,"",PPA_ued!H$83/H$12)</f>
        <v>0.1237903879836622</v>
      </c>
      <c r="I73" s="255">
        <f>IF(PPA_ued!I$83=0,"",PPA_ued!I$83/I$12)</f>
        <v>0.11165172755189405</v>
      </c>
      <c r="J73" s="255">
        <f>IF(PPA_ued!J$83=0,"",PPA_ued!J$83/J$12)</f>
        <v>9.8235561799213236E-2</v>
      </c>
      <c r="K73" s="255">
        <f>IF(PPA_ued!K$83=0,"",PPA_ued!K$83/K$12)</f>
        <v>9.4624357341374074E-2</v>
      </c>
      <c r="L73" s="255">
        <f>IF(PPA_ued!L$83=0,"",PPA_ued!L$83/L$12)</f>
        <v>0.10738829149935625</v>
      </c>
      <c r="M73" s="255">
        <f>IF(PPA_ued!M$83=0,"",PPA_ued!M$83/M$12)</f>
        <v>0.12082994720179645</v>
      </c>
      <c r="N73" s="255">
        <f>IF(PPA_ued!N$83=0,"",PPA_ued!N$83/N$12)</f>
        <v>0.121761799089574</v>
      </c>
      <c r="O73" s="255">
        <f>IF(PPA_ued!O$83=0,"",PPA_ued!O$83/O$12)</f>
        <v>0.10962267906828926</v>
      </c>
      <c r="P73" s="255">
        <f>IF(PPA_ued!P$83=0,"",PPA_ued!P$83/P$12)</f>
        <v>0.10637669913938515</v>
      </c>
      <c r="Q73" s="255">
        <f>IF(PPA_ued!Q$83=0,"",PPA_ued!Q$83/Q$12)</f>
        <v>0.10575135346015062</v>
      </c>
      <c r="R73" s="255">
        <f>IF(PPA_ued!R$83=0,"",PPA_ued!R$83/R$12)</f>
        <v>0.10796213231442586</v>
      </c>
      <c r="S73" s="255">
        <f>IF(PPA_ued!S$83=0,"",PPA_ued!S$83/S$12)</f>
        <v>0.10749292043990004</v>
      </c>
      <c r="T73" s="255">
        <f>IF(PPA_ued!T$83=0,"",PPA_ued!T$83/T$12)</f>
        <v>0.10962198848801492</v>
      </c>
      <c r="U73" s="255">
        <f>IF(PPA_ued!U$83=0,"",PPA_ued!U$83/U$12)</f>
        <v>0.10632884810508238</v>
      </c>
      <c r="V73" s="255">
        <f>IF(PPA_ued!V$83=0,"",PPA_ued!V$83/V$12)</f>
        <v>0.1054528469510481</v>
      </c>
      <c r="W73" s="255">
        <f>IF(PPA_ued!W$83=0,"",PPA_ued!W$83/W$12)</f>
        <v>0.10473878314265689</v>
      </c>
      <c r="DA73" s="84"/>
    </row>
    <row r="74" spans="1:105" ht="12" customHeight="1" x14ac:dyDescent="0.25">
      <c r="A74" s="110" t="s">
        <v>88</v>
      </c>
      <c r="B74" s="256">
        <f t="shared" ref="B74:W74" si="19">IF(B$52=0,"",B$57/B$52)</f>
        <v>1.2742118147638681</v>
      </c>
      <c r="C74" s="256">
        <f t="shared" si="19"/>
        <v>1.2524528349637118</v>
      </c>
      <c r="D74" s="256">
        <f t="shared" si="19"/>
        <v>1.259925927622189</v>
      </c>
      <c r="E74" s="256">
        <f t="shared" si="19"/>
        <v>1.280762051665731</v>
      </c>
      <c r="F74" s="256">
        <f t="shared" si="19"/>
        <v>1.2206623560807714</v>
      </c>
      <c r="G74" s="256">
        <f t="shared" si="19"/>
        <v>0.94705207754341003</v>
      </c>
      <c r="H74" s="256">
        <f t="shared" si="19"/>
        <v>1.1571747813420696</v>
      </c>
      <c r="I74" s="256">
        <f t="shared" si="19"/>
        <v>0.90847199108888055</v>
      </c>
      <c r="J74" s="256">
        <f t="shared" si="19"/>
        <v>0.99968819306631529</v>
      </c>
      <c r="K74" s="256">
        <f t="shared" si="19"/>
        <v>0.90414043988244674</v>
      </c>
      <c r="L74" s="256">
        <f t="shared" si="19"/>
        <v>0.92755286109793045</v>
      </c>
      <c r="M74" s="256">
        <f t="shared" si="19"/>
        <v>0.80298362921700972</v>
      </c>
      <c r="N74" s="256">
        <f t="shared" si="19"/>
        <v>0.87047437476539924</v>
      </c>
      <c r="O74" s="256">
        <f t="shared" si="19"/>
        <v>0.97644391264280372</v>
      </c>
      <c r="P74" s="256">
        <f t="shared" si="19"/>
        <v>0.95342147455998461</v>
      </c>
      <c r="Q74" s="256">
        <f t="shared" si="19"/>
        <v>0.9380269817827358</v>
      </c>
      <c r="R74" s="256">
        <f t="shared" si="19"/>
        <v>0.92338439189006594</v>
      </c>
      <c r="S74" s="256">
        <f t="shared" si="19"/>
        <v>0.87852881519867654</v>
      </c>
      <c r="T74" s="256">
        <f t="shared" si="19"/>
        <v>0.91598660568125267</v>
      </c>
      <c r="U74" s="256">
        <f t="shared" si="19"/>
        <v>0.90627450270810872</v>
      </c>
      <c r="V74" s="256">
        <f t="shared" si="19"/>
        <v>0.9214411324665801</v>
      </c>
      <c r="W74" s="256">
        <f t="shared" si="19"/>
        <v>0.90867524525799748</v>
      </c>
      <c r="DA74" s="109"/>
    </row>
    <row r="75" spans="1:105" ht="12" customHeight="1" x14ac:dyDescent="0.25">
      <c r="A75" s="50" t="s">
        <v>52</v>
      </c>
      <c r="B75" s="257">
        <f t="shared" ref="B75:W75" si="20">IF(B$53=0,"",B$58/B$53)</f>
        <v>1.0486130944743208</v>
      </c>
      <c r="C75" s="257">
        <f t="shared" si="20"/>
        <v>1.0196762003104809</v>
      </c>
      <c r="D75" s="257">
        <f t="shared" si="20"/>
        <v>1.0268923844211293</v>
      </c>
      <c r="E75" s="257">
        <f t="shared" si="20"/>
        <v>1.0504922126359915</v>
      </c>
      <c r="F75" s="257">
        <f t="shared" si="20"/>
        <v>0.97318585239441036</v>
      </c>
      <c r="G75" s="257">
        <f t="shared" si="20"/>
        <v>0.75396153474534822</v>
      </c>
      <c r="H75" s="257">
        <f t="shared" si="20"/>
        <v>0.93009870158526498</v>
      </c>
      <c r="I75" s="257">
        <f t="shared" si="20"/>
        <v>0.68273788256028434</v>
      </c>
      <c r="J75" s="257">
        <f t="shared" si="20"/>
        <v>0.78102643338766797</v>
      </c>
      <c r="K75" s="257">
        <f t="shared" si="20"/>
        <v>0.70860428174867562</v>
      </c>
      <c r="L75" s="257">
        <f t="shared" si="20"/>
        <v>0.76051292079635791</v>
      </c>
      <c r="M75" s="257">
        <f t="shared" si="20"/>
        <v>0.66446296333201749</v>
      </c>
      <c r="N75" s="257">
        <f t="shared" si="20"/>
        <v>0.71866465516692535</v>
      </c>
      <c r="O75" s="257">
        <f t="shared" si="20"/>
        <v>0.82389492426287181</v>
      </c>
      <c r="P75" s="257">
        <f t="shared" si="20"/>
        <v>0.80220285380772005</v>
      </c>
      <c r="Q75" s="257">
        <f t="shared" si="20"/>
        <v>0.80244985921723477</v>
      </c>
      <c r="R75" s="257">
        <f t="shared" si="20"/>
        <v>0.78516382458733491</v>
      </c>
      <c r="S75" s="257">
        <f t="shared" si="20"/>
        <v>0.74765352971796484</v>
      </c>
      <c r="T75" s="257">
        <f t="shared" si="20"/>
        <v>0.78717225306022531</v>
      </c>
      <c r="U75" s="257">
        <f t="shared" si="20"/>
        <v>0.78540785015013137</v>
      </c>
      <c r="V75" s="257">
        <f t="shared" si="20"/>
        <v>0.79514997548381594</v>
      </c>
      <c r="W75" s="257">
        <f t="shared" si="20"/>
        <v>0.78559448958216249</v>
      </c>
      <c r="DA75" s="83"/>
    </row>
    <row r="76" spans="1:105" ht="12" customHeight="1" x14ac:dyDescent="0.25">
      <c r="A76" s="107" t="s">
        <v>59</v>
      </c>
      <c r="B76" s="295">
        <f t="shared" ref="B76:W76" si="21">IF(B$54=0,"",B$59/B$54)</f>
        <v>1.469870642502171</v>
      </c>
      <c r="C76" s="295">
        <f t="shared" si="21"/>
        <v>1.4480716108014218</v>
      </c>
      <c r="D76" s="295">
        <f t="shared" si="21"/>
        <v>1.4554878040531658</v>
      </c>
      <c r="E76" s="295">
        <f t="shared" si="21"/>
        <v>1.4723250470907219</v>
      </c>
      <c r="F76" s="295">
        <f t="shared" si="21"/>
        <v>1.4190437202832868</v>
      </c>
      <c r="G76" s="295">
        <f t="shared" si="21"/>
        <v>1.0996390558720603</v>
      </c>
      <c r="H76" s="295">
        <f t="shared" si="21"/>
        <v>1.3413584236426528</v>
      </c>
      <c r="I76" s="295">
        <f t="shared" si="21"/>
        <v>1.0691210193977534</v>
      </c>
      <c r="J76" s="295">
        <f t="shared" si="21"/>
        <v>1.1660126562693629</v>
      </c>
      <c r="K76" s="295">
        <f t="shared" si="21"/>
        <v>1.0395531362572723</v>
      </c>
      <c r="L76" s="295">
        <f t="shared" si="21"/>
        <v>1.0513690760931271</v>
      </c>
      <c r="M76" s="295">
        <f t="shared" si="21"/>
        <v>0.90746452630021746</v>
      </c>
      <c r="N76" s="295">
        <f t="shared" si="21"/>
        <v>0.98527940318295604</v>
      </c>
      <c r="O76" s="295">
        <f t="shared" si="21"/>
        <v>1.0941213952656268</v>
      </c>
      <c r="P76" s="295">
        <f t="shared" si="21"/>
        <v>1.0699837073324876</v>
      </c>
      <c r="Q76" s="295">
        <f t="shared" si="21"/>
        <v>1.052825934910997</v>
      </c>
      <c r="R76" s="295">
        <f t="shared" si="21"/>
        <v>1.0260993909991318</v>
      </c>
      <c r="S76" s="295">
        <f t="shared" si="21"/>
        <v>0.97397298016502176</v>
      </c>
      <c r="T76" s="295">
        <f t="shared" si="21"/>
        <v>1.0106881293081671</v>
      </c>
      <c r="U76" s="295">
        <f t="shared" si="21"/>
        <v>1.0001356787613542</v>
      </c>
      <c r="V76" s="295">
        <f t="shared" si="21"/>
        <v>1.0005921929110508</v>
      </c>
      <c r="W76" s="295">
        <f t="shared" si="21"/>
        <v>0.98705351451202317</v>
      </c>
      <c r="DA76" s="94"/>
    </row>
    <row r="77" spans="1:105" ht="12" customHeight="1" x14ac:dyDescent="0.25">
      <c r="A77" s="49" t="s">
        <v>60</v>
      </c>
      <c r="B77" s="258">
        <f t="shared" ref="B77:W77" si="22">IF(B$55=0,"",B$60/B$55)</f>
        <v>0.22313781678762931</v>
      </c>
      <c r="C77" s="258">
        <f t="shared" si="22"/>
        <v>0.21008515506879413</v>
      </c>
      <c r="D77" s="258">
        <f t="shared" si="22"/>
        <v>0.21087521613293722</v>
      </c>
      <c r="E77" s="258">
        <f t="shared" si="22"/>
        <v>0.22829200658674639</v>
      </c>
      <c r="F77" s="258">
        <f t="shared" si="22"/>
        <v>0.16976334358035766</v>
      </c>
      <c r="G77" s="258">
        <f t="shared" si="22"/>
        <v>0.14363810134805152</v>
      </c>
      <c r="H77" s="258">
        <f t="shared" si="22"/>
        <v>0.1852809437718764</v>
      </c>
      <c r="I77" s="258">
        <f t="shared" si="22"/>
        <v>8.8736227593319797E-2</v>
      </c>
      <c r="J77" s="258">
        <f t="shared" si="22"/>
        <v>0.1364423760935094</v>
      </c>
      <c r="K77" s="258">
        <f t="shared" si="22"/>
        <v>0.14757859601261616</v>
      </c>
      <c r="L77" s="258">
        <f t="shared" si="22"/>
        <v>0.22707077230561556</v>
      </c>
      <c r="M77" s="258">
        <f t="shared" si="22"/>
        <v>0.22236127502806727</v>
      </c>
      <c r="N77" s="258">
        <f t="shared" si="22"/>
        <v>0.22704357220809432</v>
      </c>
      <c r="O77" s="258">
        <f t="shared" si="22"/>
        <v>0.30008882593215402</v>
      </c>
      <c r="P77" s="258">
        <f t="shared" si="22"/>
        <v>0.288645216691644</v>
      </c>
      <c r="Q77" s="258">
        <f t="shared" si="22"/>
        <v>0.31576136984027736</v>
      </c>
      <c r="R77" s="258">
        <f t="shared" si="22"/>
        <v>0.32430020078293381</v>
      </c>
      <c r="S77" s="258">
        <f t="shared" si="22"/>
        <v>0.32430134775757102</v>
      </c>
      <c r="T77" s="258">
        <f t="shared" si="22"/>
        <v>0.36156058195926571</v>
      </c>
      <c r="U77" s="258">
        <f t="shared" si="22"/>
        <v>0.37186732150898472</v>
      </c>
      <c r="V77" s="258">
        <f t="shared" si="22"/>
        <v>0.40846925484015706</v>
      </c>
      <c r="W77" s="258">
        <f t="shared" si="22"/>
        <v>0.40917752456266299</v>
      </c>
      <c r="DA77" s="84"/>
    </row>
  </sheetData>
  <pageMargins left="0.39370078740157483" right="0.39370078740157483" top="0.39370078740157483" bottom="0.39370078740157483" header="0.31496062992125978" footer="0.31496062992125978"/>
  <pageSetup paperSize="9" scale="46" orientation="portrait"/>
  <ignoredErrors>
    <ignoredError sqref="B4:W4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theme="4" tint="0.39997558519241921"/>
    <pageSetUpPr fitToPage="1"/>
  </sheetPr>
  <dimension ref="A1:DA162"/>
  <sheetViews>
    <sheetView workbookViewId="0">
      <pane xSplit="1" ySplit="1" topLeftCell="B2" activePane="bottomRight" state="frozen"/>
      <selection activeCell="DB5" sqref="DB5"/>
      <selection pane="topRight" activeCell="DB5" sqref="DB5"/>
      <selection pane="bottomLeft" activeCell="DB5" sqref="DB5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Pulp, paper and printing / final energy consumption"</f>
        <v>FR: Pulp, paper and printing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153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52</v>
      </c>
      <c r="B5" s="225">
        <v>750.56032290349731</v>
      </c>
      <c r="C5" s="225">
        <v>709.20215463310478</v>
      </c>
      <c r="D5" s="225">
        <v>721.74586986112251</v>
      </c>
      <c r="E5" s="225">
        <v>700.79264894673179</v>
      </c>
      <c r="F5" s="225">
        <v>666.31487184602463</v>
      </c>
      <c r="G5" s="225">
        <v>667.21903733088823</v>
      </c>
      <c r="H5" s="225">
        <v>670.29364762962382</v>
      </c>
      <c r="I5" s="225">
        <v>552.2317619899469</v>
      </c>
      <c r="J5" s="225">
        <v>501.71261405663648</v>
      </c>
      <c r="K5" s="225">
        <v>393.85167111599691</v>
      </c>
      <c r="L5" s="225">
        <v>455.04558508679071</v>
      </c>
      <c r="M5" s="225">
        <v>518.58953611502784</v>
      </c>
      <c r="N5" s="225">
        <v>492.11813034290998</v>
      </c>
      <c r="O5" s="225">
        <v>485.49582442631061</v>
      </c>
      <c r="P5" s="225">
        <v>466.0260797647835</v>
      </c>
      <c r="Q5" s="225">
        <v>469.58388498115499</v>
      </c>
      <c r="R5" s="225">
        <v>457.62571766522029</v>
      </c>
      <c r="S5" s="225">
        <v>461.02372601379147</v>
      </c>
      <c r="T5" s="225">
        <v>458.20373482408172</v>
      </c>
      <c r="U5" s="225">
        <v>465.08277207625832</v>
      </c>
      <c r="V5" s="225">
        <v>444.23162578205398</v>
      </c>
      <c r="W5" s="225">
        <v>470.86470266298699</v>
      </c>
      <c r="DA5" s="89" t="s">
        <v>1844</v>
      </c>
    </row>
    <row r="6" spans="1:105" ht="12" customHeight="1" x14ac:dyDescent="0.25">
      <c r="A6" s="55" t="s">
        <v>92</v>
      </c>
      <c r="B6" s="261">
        <v>3.7528016145172329</v>
      </c>
      <c r="C6" s="261">
        <v>3.5460107731652601</v>
      </c>
      <c r="D6" s="261">
        <v>3.6087293493053689</v>
      </c>
      <c r="E6" s="261">
        <v>3.503963244733451</v>
      </c>
      <c r="F6" s="261">
        <v>3.3315743592298892</v>
      </c>
      <c r="G6" s="261">
        <v>3.3360951866542439</v>
      </c>
      <c r="H6" s="261">
        <v>3.3514682381479228</v>
      </c>
      <c r="I6" s="261">
        <v>2.7611588099493818</v>
      </c>
      <c r="J6" s="261">
        <v>2.508563070282968</v>
      </c>
      <c r="K6" s="261">
        <v>1.9692583555797649</v>
      </c>
      <c r="L6" s="261">
        <v>2.275227925434109</v>
      </c>
      <c r="M6" s="261">
        <v>2.5929476805753509</v>
      </c>
      <c r="N6" s="261">
        <v>2.4605906517147029</v>
      </c>
      <c r="O6" s="261">
        <v>2.427479122131706</v>
      </c>
      <c r="P6" s="261">
        <v>2.3301303988240911</v>
      </c>
      <c r="Q6" s="261">
        <v>2.3479194249059221</v>
      </c>
      <c r="R6" s="261">
        <v>2.2881285883262241</v>
      </c>
      <c r="S6" s="261">
        <v>2.3051186300690811</v>
      </c>
      <c r="T6" s="261">
        <v>2.291018674120521</v>
      </c>
      <c r="U6" s="261">
        <v>2.3254138603814178</v>
      </c>
      <c r="V6" s="261">
        <v>2.2211581289104272</v>
      </c>
      <c r="W6" s="261">
        <v>2.3543235133150482</v>
      </c>
      <c r="DA6" s="67" t="s">
        <v>1845</v>
      </c>
    </row>
    <row r="7" spans="1:105" ht="12" customHeight="1" x14ac:dyDescent="0.25">
      <c r="A7" s="202" t="s">
        <v>93</v>
      </c>
      <c r="B7" s="226">
        <v>5.2539222603241269</v>
      </c>
      <c r="C7" s="226">
        <v>4.9644150824313638</v>
      </c>
      <c r="D7" s="226">
        <v>5.0522210890275154</v>
      </c>
      <c r="E7" s="226">
        <v>4.9055485426268293</v>
      </c>
      <c r="F7" s="226">
        <v>4.6642041029218442</v>
      </c>
      <c r="G7" s="226">
        <v>4.6705332613159412</v>
      </c>
      <c r="H7" s="226">
        <v>4.6920555334070944</v>
      </c>
      <c r="I7" s="226">
        <v>3.8656223339291351</v>
      </c>
      <c r="J7" s="226">
        <v>3.511988298396155</v>
      </c>
      <c r="K7" s="226">
        <v>2.7569616978116711</v>
      </c>
      <c r="L7" s="226">
        <v>3.1853190956077522</v>
      </c>
      <c r="M7" s="226">
        <v>3.630126752805491</v>
      </c>
      <c r="N7" s="226">
        <v>3.4448269124005848</v>
      </c>
      <c r="O7" s="226">
        <v>3.398470770984388</v>
      </c>
      <c r="P7" s="226">
        <v>3.2621825583537269</v>
      </c>
      <c r="Q7" s="226">
        <v>3.2870871948682918</v>
      </c>
      <c r="R7" s="226">
        <v>3.203380023656714</v>
      </c>
      <c r="S7" s="226">
        <v>3.2271660820967152</v>
      </c>
      <c r="T7" s="226">
        <v>3.2074261437687301</v>
      </c>
      <c r="U7" s="226">
        <v>3.255579404533985</v>
      </c>
      <c r="V7" s="226">
        <v>3.1096213804745978</v>
      </c>
      <c r="W7" s="226">
        <v>3.2960529186410672</v>
      </c>
      <c r="DA7" s="174" t="s">
        <v>1846</v>
      </c>
    </row>
    <row r="8" spans="1:105" ht="12" customHeight="1" x14ac:dyDescent="0.25">
      <c r="A8" s="202" t="s">
        <v>94</v>
      </c>
      <c r="B8" s="226">
        <v>30.022412916137871</v>
      </c>
      <c r="C8" s="226">
        <v>28.368086185322081</v>
      </c>
      <c r="D8" s="226">
        <v>28.869834794442951</v>
      </c>
      <c r="E8" s="226">
        <v>28.031705957867601</v>
      </c>
      <c r="F8" s="226">
        <v>26.65259487383911</v>
      </c>
      <c r="G8" s="226">
        <v>26.688761493233951</v>
      </c>
      <c r="H8" s="226">
        <v>26.81174590518339</v>
      </c>
      <c r="I8" s="226">
        <v>22.089270479595051</v>
      </c>
      <c r="J8" s="226">
        <v>20.068504562263751</v>
      </c>
      <c r="K8" s="226">
        <v>15.754066844638119</v>
      </c>
      <c r="L8" s="226">
        <v>18.201823403472869</v>
      </c>
      <c r="M8" s="226">
        <v>20.74358144460281</v>
      </c>
      <c r="N8" s="226">
        <v>19.684725213717631</v>
      </c>
      <c r="O8" s="226">
        <v>19.419832977053652</v>
      </c>
      <c r="P8" s="226">
        <v>18.641043190592729</v>
      </c>
      <c r="Q8" s="226">
        <v>18.78335539924738</v>
      </c>
      <c r="R8" s="226">
        <v>18.305028706609789</v>
      </c>
      <c r="S8" s="226">
        <v>18.440949040552649</v>
      </c>
      <c r="T8" s="226">
        <v>18.328149392964171</v>
      </c>
      <c r="U8" s="226">
        <v>18.603310883051339</v>
      </c>
      <c r="V8" s="226">
        <v>17.769265031283421</v>
      </c>
      <c r="W8" s="226">
        <v>18.834588106520389</v>
      </c>
      <c r="DA8" s="174" t="s">
        <v>1847</v>
      </c>
    </row>
    <row r="9" spans="1:105" ht="12" customHeight="1" x14ac:dyDescent="0.25">
      <c r="A9" s="202" t="s">
        <v>95</v>
      </c>
      <c r="B9" s="226">
        <v>15.01120645806893</v>
      </c>
      <c r="C9" s="226">
        <v>14.184043092661041</v>
      </c>
      <c r="D9" s="226">
        <v>14.434917397221479</v>
      </c>
      <c r="E9" s="226">
        <v>14.0158529789338</v>
      </c>
      <c r="F9" s="226">
        <v>13.32629743691956</v>
      </c>
      <c r="G9" s="226">
        <v>13.344380746616981</v>
      </c>
      <c r="H9" s="226">
        <v>13.40587295259169</v>
      </c>
      <c r="I9" s="226">
        <v>11.044635239797531</v>
      </c>
      <c r="J9" s="226">
        <v>10.03425228113187</v>
      </c>
      <c r="K9" s="226">
        <v>7.8770334223190588</v>
      </c>
      <c r="L9" s="226">
        <v>9.1009117017364343</v>
      </c>
      <c r="M9" s="226">
        <v>10.3717907223014</v>
      </c>
      <c r="N9" s="226">
        <v>9.8423626068588135</v>
      </c>
      <c r="O9" s="226">
        <v>9.7099164885268241</v>
      </c>
      <c r="P9" s="226">
        <v>9.3205215952963627</v>
      </c>
      <c r="Q9" s="226">
        <v>9.3916776996236884</v>
      </c>
      <c r="R9" s="226">
        <v>9.1525143533048947</v>
      </c>
      <c r="S9" s="226">
        <v>9.2204745202763245</v>
      </c>
      <c r="T9" s="226">
        <v>9.1640746964820856</v>
      </c>
      <c r="U9" s="226">
        <v>9.3016554415256714</v>
      </c>
      <c r="V9" s="226">
        <v>8.8846325156417087</v>
      </c>
      <c r="W9" s="226">
        <v>9.4172940532601928</v>
      </c>
      <c r="DA9" s="174" t="s">
        <v>1848</v>
      </c>
    </row>
    <row r="10" spans="1:105" ht="12" customHeight="1" x14ac:dyDescent="0.25">
      <c r="A10" s="56" t="s">
        <v>96</v>
      </c>
      <c r="B10" s="262">
        <v>9.0273363570502276</v>
      </c>
      <c r="C10" s="262">
        <v>8.5718116670196522</v>
      </c>
      <c r="D10" s="262">
        <v>8.7189108893381881</v>
      </c>
      <c r="E10" s="262">
        <v>8.4230059717654555</v>
      </c>
      <c r="F10" s="262">
        <v>8.2051242674979612</v>
      </c>
      <c r="G10" s="262">
        <v>8.3407103012709154</v>
      </c>
      <c r="H10" s="262">
        <v>8.1836894745465507</v>
      </c>
      <c r="I10" s="262">
        <v>7.4212578870900918</v>
      </c>
      <c r="J10" s="262">
        <v>6.3375201061523656</v>
      </c>
      <c r="K10" s="262">
        <v>4.9194331621022496</v>
      </c>
      <c r="L10" s="262">
        <v>5.4457847612476957</v>
      </c>
      <c r="M10" s="262">
        <v>6.1617233440536108</v>
      </c>
      <c r="N10" s="262">
        <v>5.8636712150445369</v>
      </c>
      <c r="O10" s="262">
        <v>5.7487796027829887</v>
      </c>
      <c r="P10" s="262">
        <v>5.5200734991523248</v>
      </c>
      <c r="Q10" s="262">
        <v>5.5500813173307719</v>
      </c>
      <c r="R10" s="262">
        <v>5.4117119438044812</v>
      </c>
      <c r="S10" s="262">
        <v>5.4385937279857934</v>
      </c>
      <c r="T10" s="262">
        <v>5.4323903134490514</v>
      </c>
      <c r="U10" s="262">
        <v>5.5059585205779928</v>
      </c>
      <c r="V10" s="262">
        <v>5.3048879533674302</v>
      </c>
      <c r="W10" s="262">
        <v>5.6250434253668944</v>
      </c>
      <c r="DA10" s="68" t="s">
        <v>1849</v>
      </c>
    </row>
    <row r="11" spans="1:105" ht="12" customHeight="1" x14ac:dyDescent="0.25">
      <c r="A11" s="37" t="s">
        <v>160</v>
      </c>
      <c r="B11" s="228">
        <v>2.9529112373551131E-2</v>
      </c>
      <c r="C11" s="228">
        <v>3.3083913230185967E-2</v>
      </c>
      <c r="D11" s="228">
        <v>2.4300638400711321E-2</v>
      </c>
      <c r="E11" s="228">
        <v>5.2017258414546783E-2</v>
      </c>
      <c r="F11" s="228">
        <v>3.2312872031048018E-2</v>
      </c>
      <c r="G11" s="228">
        <v>3.8779111157801763E-2</v>
      </c>
      <c r="H11" s="228">
        <v>3.663890154013083E-2</v>
      </c>
      <c r="I11" s="228">
        <v>2.780735182888806E-2</v>
      </c>
      <c r="J11" s="228">
        <v>2.9662330461119331E-2</v>
      </c>
      <c r="K11" s="228">
        <v>2.2128662140399619E-2</v>
      </c>
      <c r="L11" s="228">
        <v>3.8778949703899647E-2</v>
      </c>
      <c r="M11" s="228">
        <v>4.2113367697764137E-2</v>
      </c>
      <c r="N11" s="228">
        <v>3.3109317778497079E-2</v>
      </c>
      <c r="O11" s="228">
        <v>3.288237332243104E-2</v>
      </c>
      <c r="P11" s="228">
        <v>3.2175858296322107E-2</v>
      </c>
      <c r="Q11" s="228">
        <v>3.3571468683998643E-2</v>
      </c>
      <c r="R11" s="228">
        <v>3.7466835303934312E-2</v>
      </c>
      <c r="S11" s="228">
        <v>3.336994012033119E-2</v>
      </c>
      <c r="T11" s="228">
        <v>3.3780741951110568E-2</v>
      </c>
      <c r="U11" s="228">
        <v>3.5009420328034738E-2</v>
      </c>
      <c r="V11" s="228">
        <v>3.8111168765246888E-2</v>
      </c>
      <c r="W11" s="228">
        <v>4.6395659355456628E-2</v>
      </c>
      <c r="DA11" s="69" t="s">
        <v>1850</v>
      </c>
    </row>
    <row r="12" spans="1:105" ht="12" customHeight="1" x14ac:dyDescent="0.25">
      <c r="A12" s="37" t="s">
        <v>162</v>
      </c>
      <c r="B12" s="228">
        <v>4.5396752588364704</v>
      </c>
      <c r="C12" s="228">
        <v>4.1305994254777483</v>
      </c>
      <c r="D12" s="228">
        <v>4.2167301577406606</v>
      </c>
      <c r="E12" s="228">
        <v>4.303978153269993</v>
      </c>
      <c r="F12" s="228">
        <v>3.2838097567381088</v>
      </c>
      <c r="G12" s="228">
        <v>2.782083668773319</v>
      </c>
      <c r="H12" s="228">
        <v>3.535418094178473</v>
      </c>
      <c r="I12" s="228">
        <v>1.5964202178801401</v>
      </c>
      <c r="J12" s="228">
        <v>2.0638964435000839</v>
      </c>
      <c r="K12" s="228">
        <v>1.7051848011367281</v>
      </c>
      <c r="L12" s="228">
        <v>2.705145721815184</v>
      </c>
      <c r="M12" s="228">
        <v>2.9454386873754679</v>
      </c>
      <c r="N12" s="228">
        <v>2.890271198806178</v>
      </c>
      <c r="O12" s="228">
        <v>3.536588021642932</v>
      </c>
      <c r="P12" s="228">
        <v>3.3251186956096932</v>
      </c>
      <c r="Q12" s="228">
        <v>3.5524316111633119</v>
      </c>
      <c r="R12" s="228">
        <v>3.5242670766562298</v>
      </c>
      <c r="S12" s="228">
        <v>3.535620649917159</v>
      </c>
      <c r="T12" s="228">
        <v>3.7930136931293279</v>
      </c>
      <c r="U12" s="228">
        <v>3.9101757693461452</v>
      </c>
      <c r="V12" s="228">
        <v>3.9653459010579208</v>
      </c>
      <c r="W12" s="228">
        <v>4.215129234893384</v>
      </c>
      <c r="DA12" s="69" t="s">
        <v>1851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1852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1853</v>
      </c>
    </row>
    <row r="15" spans="1:105" ht="12" customHeight="1" x14ac:dyDescent="0.25">
      <c r="A15" s="37" t="s">
        <v>38</v>
      </c>
      <c r="B15" s="228">
        <v>4.4581319858402058</v>
      </c>
      <c r="C15" s="228">
        <v>4.4081283283117179</v>
      </c>
      <c r="D15" s="228">
        <v>4.4778800931968163</v>
      </c>
      <c r="E15" s="228">
        <v>4.0670105600809174</v>
      </c>
      <c r="F15" s="228">
        <v>4.8890016387288036</v>
      </c>
      <c r="G15" s="228">
        <v>5.5198475213397939</v>
      </c>
      <c r="H15" s="228">
        <v>4.6116324788279464</v>
      </c>
      <c r="I15" s="228">
        <v>5.797030317381064</v>
      </c>
      <c r="J15" s="228">
        <v>4.2439613321911631</v>
      </c>
      <c r="K15" s="228">
        <v>3.192119698825123</v>
      </c>
      <c r="L15" s="228">
        <v>2.701860089728612</v>
      </c>
      <c r="M15" s="228">
        <v>3.1741712889803781</v>
      </c>
      <c r="N15" s="228">
        <v>2.940290698459862</v>
      </c>
      <c r="O15" s="228">
        <v>2.1793092078176262</v>
      </c>
      <c r="P15" s="228">
        <v>2.16277894524631</v>
      </c>
      <c r="Q15" s="228">
        <v>1.964078237483462</v>
      </c>
      <c r="R15" s="228">
        <v>1.849978031844316</v>
      </c>
      <c r="S15" s="228">
        <v>1.8696031379483029</v>
      </c>
      <c r="T15" s="228">
        <v>1.6055958783686131</v>
      </c>
      <c r="U15" s="228">
        <v>1.5607733309038141</v>
      </c>
      <c r="V15" s="228">
        <v>1.301430883544263</v>
      </c>
      <c r="W15" s="228">
        <v>1.3635185311180531</v>
      </c>
      <c r="DA15" s="69" t="s">
        <v>1854</v>
      </c>
    </row>
    <row r="16" spans="1:105" ht="12" customHeight="1" x14ac:dyDescent="0.25">
      <c r="A16" s="57" t="s">
        <v>1855</v>
      </c>
      <c r="B16" s="263">
        <v>23.966701652605781</v>
      </c>
      <c r="C16" s="263">
        <v>23.353762676657691</v>
      </c>
      <c r="D16" s="263">
        <v>23.65861222545929</v>
      </c>
      <c r="E16" s="263">
        <v>22.374750933782121</v>
      </c>
      <c r="F16" s="263">
        <v>23.24488476489174</v>
      </c>
      <c r="G16" s="263">
        <v>23.298129814929659</v>
      </c>
      <c r="H16" s="263">
        <v>22.85091265308343</v>
      </c>
      <c r="I16" s="263">
        <v>22.056154810648909</v>
      </c>
      <c r="J16" s="263">
        <v>18.371680176029962</v>
      </c>
      <c r="K16" s="263">
        <v>13.932902368264759</v>
      </c>
      <c r="L16" s="263">
        <v>14.08301906151959</v>
      </c>
      <c r="M16" s="263">
        <v>15.570417706081839</v>
      </c>
      <c r="N16" s="263">
        <v>14.916020003486169</v>
      </c>
      <c r="O16" s="263">
        <v>13.4901892276526</v>
      </c>
      <c r="P16" s="263">
        <v>13.11422857576742</v>
      </c>
      <c r="Q16" s="263">
        <v>12.59282296320966</v>
      </c>
      <c r="R16" s="263">
        <v>12.131442869848749</v>
      </c>
      <c r="S16" s="263">
        <v>12.10913328709659</v>
      </c>
      <c r="T16" s="263">
        <v>11.48451401139881</v>
      </c>
      <c r="U16" s="263">
        <v>11.33516129846055</v>
      </c>
      <c r="V16" s="263">
        <v>10.388274982907699</v>
      </c>
      <c r="W16" s="263">
        <v>10.95158854345209</v>
      </c>
      <c r="DA16" s="70" t="s">
        <v>1856</v>
      </c>
    </row>
    <row r="17" spans="1:105" ht="12" customHeight="1" x14ac:dyDescent="0.25">
      <c r="A17" s="57" t="s">
        <v>1857</v>
      </c>
      <c r="B17" s="296">
        <f t="shared" ref="B17:W17" si="0">B18+B29</f>
        <v>610.26660463900271</v>
      </c>
      <c r="C17" s="296">
        <f t="shared" si="0"/>
        <v>574.31677476327513</v>
      </c>
      <c r="D17" s="296">
        <f t="shared" si="0"/>
        <v>584.82795028197393</v>
      </c>
      <c r="E17" s="296">
        <f t="shared" si="0"/>
        <v>569.81615257528472</v>
      </c>
      <c r="F17" s="296">
        <f t="shared" si="0"/>
        <v>535.2348925631876</v>
      </c>
      <c r="G17" s="296">
        <f t="shared" si="0"/>
        <v>535.76680471591192</v>
      </c>
      <c r="H17" s="296">
        <f t="shared" si="0"/>
        <v>540.21809697692288</v>
      </c>
      <c r="I17" s="296">
        <f t="shared" si="0"/>
        <v>433.97998507193938</v>
      </c>
      <c r="J17" s="296">
        <f t="shared" si="0"/>
        <v>400.05414961564639</v>
      </c>
      <c r="K17" s="296">
        <f t="shared" si="0"/>
        <v>315.68001000247079</v>
      </c>
      <c r="L17" s="296">
        <f t="shared" si="0"/>
        <v>371.4579012232843</v>
      </c>
      <c r="M17" s="296">
        <f t="shared" si="0"/>
        <v>424.91802022886998</v>
      </c>
      <c r="N17" s="296">
        <f t="shared" si="0"/>
        <v>402.75922262082963</v>
      </c>
      <c r="O17" s="296">
        <f t="shared" si="0"/>
        <v>401.3229579535062</v>
      </c>
      <c r="P17" s="296">
        <f t="shared" si="0"/>
        <v>384.69516977842488</v>
      </c>
      <c r="Q17" s="296">
        <f t="shared" si="0"/>
        <v>389.64688995261463</v>
      </c>
      <c r="R17" s="296">
        <f t="shared" si="0"/>
        <v>380.17474924667255</v>
      </c>
      <c r="S17" s="296">
        <f t="shared" si="0"/>
        <v>383.37310564327737</v>
      </c>
      <c r="T17" s="296">
        <f t="shared" si="0"/>
        <v>382.77501934434542</v>
      </c>
      <c r="U17" s="296">
        <f t="shared" si="0"/>
        <v>389.56644533781503</v>
      </c>
      <c r="V17" s="296">
        <f t="shared" si="0"/>
        <v>373.46873027189611</v>
      </c>
      <c r="W17" s="296">
        <f t="shared" si="0"/>
        <v>396.04894867253779</v>
      </c>
      <c r="DA17" s="70"/>
    </row>
    <row r="18" spans="1:105" ht="12" customHeight="1" x14ac:dyDescent="0.25">
      <c r="A18" s="60" t="s">
        <v>1858</v>
      </c>
      <c r="B18" s="331">
        <v>410.54409086728867</v>
      </c>
      <c r="C18" s="331">
        <v>379.70208579112852</v>
      </c>
      <c r="D18" s="331">
        <v>387.67284840314738</v>
      </c>
      <c r="E18" s="331">
        <v>383.35989479376781</v>
      </c>
      <c r="F18" s="331">
        <v>341.52751952242392</v>
      </c>
      <c r="G18" s="331">
        <v>341.6157229248322</v>
      </c>
      <c r="H18" s="331">
        <v>349.79382486789513</v>
      </c>
      <c r="I18" s="331">
        <v>250.17869498319931</v>
      </c>
      <c r="J18" s="331">
        <v>246.95681481539731</v>
      </c>
      <c r="K18" s="331">
        <v>199.57249026693171</v>
      </c>
      <c r="L18" s="331">
        <v>254.09940904395489</v>
      </c>
      <c r="M18" s="331">
        <v>295.16453934485531</v>
      </c>
      <c r="N18" s="331">
        <v>278.45905592511201</v>
      </c>
      <c r="O18" s="331">
        <v>288.90471438973492</v>
      </c>
      <c r="P18" s="331">
        <v>275.40993164703019</v>
      </c>
      <c r="Q18" s="331">
        <v>284.70669859253462</v>
      </c>
      <c r="R18" s="331">
        <v>279.07939199793333</v>
      </c>
      <c r="S18" s="331">
        <v>282.46366158413957</v>
      </c>
      <c r="T18" s="331">
        <v>287.07073591602239</v>
      </c>
      <c r="U18" s="331">
        <v>295.10676785064419</v>
      </c>
      <c r="V18" s="331">
        <v>286.89977208099901</v>
      </c>
      <c r="W18" s="331">
        <v>304.78571081043748</v>
      </c>
      <c r="DA18" s="72" t="s">
        <v>1859</v>
      </c>
    </row>
    <row r="19" spans="1:105" ht="12" customHeight="1" x14ac:dyDescent="0.25">
      <c r="A19" s="64" t="s">
        <v>30</v>
      </c>
      <c r="B19" s="231">
        <v>17.721304366097019</v>
      </c>
      <c r="C19" s="231">
        <v>12.892189347026569</v>
      </c>
      <c r="D19" s="231">
        <v>17.467628304310342</v>
      </c>
      <c r="E19" s="231">
        <v>20.597530770178999</v>
      </c>
      <c r="F19" s="231">
        <v>20.815657973205148</v>
      </c>
      <c r="G19" s="231">
        <v>18.930772805969291</v>
      </c>
      <c r="H19" s="231">
        <v>16.552641920357551</v>
      </c>
      <c r="I19" s="231">
        <v>9.1926171513751296</v>
      </c>
      <c r="J19" s="231">
        <v>6.6333123536268301</v>
      </c>
      <c r="K19" s="231">
        <v>3.4946621504661839</v>
      </c>
      <c r="L19" s="231">
        <v>4.1520465809879354</v>
      </c>
      <c r="M19" s="231">
        <v>3.7779717320312889</v>
      </c>
      <c r="N19" s="231">
        <v>4.0979182007725914</v>
      </c>
      <c r="O19" s="231">
        <v>2.906604231810733</v>
      </c>
      <c r="P19" s="231">
        <v>2.4348772198372099</v>
      </c>
      <c r="Q19" s="231">
        <v>2.9073040621320598</v>
      </c>
      <c r="R19" s="231">
        <v>2.6701766971366321</v>
      </c>
      <c r="S19" s="231">
        <v>2.264605074204967</v>
      </c>
      <c r="T19" s="231">
        <v>1.728888826201779</v>
      </c>
      <c r="U19" s="231">
        <v>1.662879378228856</v>
      </c>
      <c r="V19" s="231">
        <v>0</v>
      </c>
      <c r="W19" s="231">
        <v>0</v>
      </c>
      <c r="DA19" s="73" t="s">
        <v>1860</v>
      </c>
    </row>
    <row r="20" spans="1:105" ht="12" customHeight="1" x14ac:dyDescent="0.25">
      <c r="A20" s="64" t="s">
        <v>32</v>
      </c>
      <c r="B20" s="231">
        <v>0</v>
      </c>
      <c r="C20" s="231">
        <v>0</v>
      </c>
      <c r="D20" s="231">
        <v>0</v>
      </c>
      <c r="E20" s="231">
        <v>0</v>
      </c>
      <c r="F20" s="231">
        <v>0</v>
      </c>
      <c r="G20" s="231">
        <v>0</v>
      </c>
      <c r="H20" s="231">
        <v>0</v>
      </c>
      <c r="I20" s="231">
        <v>0</v>
      </c>
      <c r="J20" s="231">
        <v>0</v>
      </c>
      <c r="K20" s="231">
        <v>0</v>
      </c>
      <c r="L20" s="231">
        <v>0</v>
      </c>
      <c r="M20" s="231">
        <v>0</v>
      </c>
      <c r="N20" s="231">
        <v>0</v>
      </c>
      <c r="O20" s="231">
        <v>0</v>
      </c>
      <c r="P20" s="231">
        <v>0</v>
      </c>
      <c r="Q20" s="231">
        <v>0</v>
      </c>
      <c r="R20" s="231">
        <v>0</v>
      </c>
      <c r="S20" s="231">
        <v>0</v>
      </c>
      <c r="T20" s="231">
        <v>0</v>
      </c>
      <c r="U20" s="231">
        <v>0</v>
      </c>
      <c r="V20" s="231">
        <v>0</v>
      </c>
      <c r="W20" s="231">
        <v>0</v>
      </c>
      <c r="DA20" s="73" t="s">
        <v>1861</v>
      </c>
    </row>
    <row r="21" spans="1:105" ht="12" customHeight="1" x14ac:dyDescent="0.25">
      <c r="A21" s="64" t="s">
        <v>33</v>
      </c>
      <c r="B21" s="231">
        <v>0</v>
      </c>
      <c r="C21" s="231">
        <v>3.6828398760052639</v>
      </c>
      <c r="D21" s="231">
        <v>3.851838164982385</v>
      </c>
      <c r="E21" s="231">
        <v>4.0287391038655027</v>
      </c>
      <c r="F21" s="231">
        <v>4.6937247201916721</v>
      </c>
      <c r="G21" s="231">
        <v>3.7814533398227819</v>
      </c>
      <c r="H21" s="231">
        <v>4.2362619391169263</v>
      </c>
      <c r="I21" s="231">
        <v>3.1213499395476241</v>
      </c>
      <c r="J21" s="231">
        <v>3.6783985661706469</v>
      </c>
      <c r="K21" s="231">
        <v>2.6277134181244892</v>
      </c>
      <c r="L21" s="231">
        <v>2.3373407247397568</v>
      </c>
      <c r="M21" s="231">
        <v>2.0885469620698931</v>
      </c>
      <c r="N21" s="231">
        <v>1.8928323478808411</v>
      </c>
      <c r="O21" s="231">
        <v>2.081451653875813</v>
      </c>
      <c r="P21" s="231">
        <v>1.5695325232689801</v>
      </c>
      <c r="Q21" s="231">
        <v>1.2997496103030941</v>
      </c>
      <c r="R21" s="231">
        <v>1.5763201618603131</v>
      </c>
      <c r="S21" s="231">
        <v>1.263128811780925</v>
      </c>
      <c r="T21" s="231">
        <v>1.335245645729882</v>
      </c>
      <c r="U21" s="231">
        <v>1.423416681652016</v>
      </c>
      <c r="V21" s="231">
        <v>1.6303275405767039</v>
      </c>
      <c r="W21" s="231">
        <v>1.3166924183632369</v>
      </c>
      <c r="DA21" s="73" t="s">
        <v>1862</v>
      </c>
    </row>
    <row r="22" spans="1:105" ht="12" customHeight="1" x14ac:dyDescent="0.25">
      <c r="A22" s="64" t="s">
        <v>160</v>
      </c>
      <c r="B22" s="231">
        <v>1.5615109677274801</v>
      </c>
      <c r="C22" s="231">
        <v>1.8760953784454499</v>
      </c>
      <c r="D22" s="231">
        <v>1.354839676753526</v>
      </c>
      <c r="E22" s="231">
        <v>2.7833995887685989</v>
      </c>
      <c r="F22" s="231">
        <v>1.9479250998673929</v>
      </c>
      <c r="G22" s="231">
        <v>2.0981154676922888</v>
      </c>
      <c r="H22" s="231">
        <v>2.1502193008635482</v>
      </c>
      <c r="I22" s="231">
        <v>2.0846405071423608</v>
      </c>
      <c r="J22" s="231">
        <v>1.8949458887532169</v>
      </c>
      <c r="K22" s="231">
        <v>1.249178317138274</v>
      </c>
      <c r="L22" s="231">
        <v>1.7799474527546859</v>
      </c>
      <c r="M22" s="231">
        <v>1.6958768079385449</v>
      </c>
      <c r="N22" s="231">
        <v>1.408043672772501</v>
      </c>
      <c r="O22" s="231">
        <v>1.348318793584103</v>
      </c>
      <c r="P22" s="231">
        <v>1.336975241675197</v>
      </c>
      <c r="Q22" s="231">
        <v>1.336628022094106</v>
      </c>
      <c r="R22" s="231">
        <v>1.4366887575811511</v>
      </c>
      <c r="S22" s="231">
        <v>1.2343014024568659</v>
      </c>
      <c r="T22" s="231">
        <v>1.2311546448597659</v>
      </c>
      <c r="U22" s="231">
        <v>1.2275939277906549</v>
      </c>
      <c r="V22" s="231">
        <v>1.25912014334128</v>
      </c>
      <c r="W22" s="231">
        <v>1.530014205339604</v>
      </c>
      <c r="DA22" s="73" t="s">
        <v>1863</v>
      </c>
    </row>
    <row r="23" spans="1:105" ht="12" customHeight="1" x14ac:dyDescent="0.25">
      <c r="A23" s="64" t="s">
        <v>70</v>
      </c>
      <c r="B23" s="231">
        <v>42.40235084778066</v>
      </c>
      <c r="C23" s="231">
        <v>29.800377943873482</v>
      </c>
      <c r="D23" s="231">
        <v>29.444960253053871</v>
      </c>
      <c r="E23" s="231">
        <v>25.956561644334901</v>
      </c>
      <c r="F23" s="231">
        <v>23.076761686818909</v>
      </c>
      <c r="G23" s="231">
        <v>15.97177954306115</v>
      </c>
      <c r="H23" s="231">
        <v>13.774190076931809</v>
      </c>
      <c r="I23" s="231">
        <v>12.714276640048929</v>
      </c>
      <c r="J23" s="231">
        <v>10.966941900205491</v>
      </c>
      <c r="K23" s="231">
        <v>7.5271525990320773</v>
      </c>
      <c r="L23" s="231">
        <v>6.0975548789478413</v>
      </c>
      <c r="M23" s="231">
        <v>9.0808811822219742</v>
      </c>
      <c r="N23" s="231">
        <v>7.6313506910374764</v>
      </c>
      <c r="O23" s="231">
        <v>6.3350204778322743</v>
      </c>
      <c r="P23" s="231">
        <v>6.0659838883655448</v>
      </c>
      <c r="Q23" s="231">
        <v>5.9741778044074314</v>
      </c>
      <c r="R23" s="231">
        <v>5.63528975012325</v>
      </c>
      <c r="S23" s="231">
        <v>3.7659580254019791</v>
      </c>
      <c r="T23" s="231">
        <v>3.845603855329955</v>
      </c>
      <c r="U23" s="231">
        <v>4.6976057007292784</v>
      </c>
      <c r="V23" s="231">
        <v>5.3929509302651706</v>
      </c>
      <c r="W23" s="231">
        <v>5.0856573734161934</v>
      </c>
      <c r="DA23" s="73" t="s">
        <v>1864</v>
      </c>
    </row>
    <row r="24" spans="1:105" ht="12" customHeight="1" x14ac:dyDescent="0.25">
      <c r="A24" s="64" t="s">
        <v>34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1865</v>
      </c>
    </row>
    <row r="25" spans="1:105" ht="12" customHeight="1" x14ac:dyDescent="0.25">
      <c r="A25" s="64" t="s">
        <v>162</v>
      </c>
      <c r="B25" s="231">
        <v>240.05979647879789</v>
      </c>
      <c r="C25" s="231">
        <v>234.23463960961061</v>
      </c>
      <c r="D25" s="231">
        <v>235.0964295531829</v>
      </c>
      <c r="E25" s="231">
        <v>230.30223789207969</v>
      </c>
      <c r="F25" s="231">
        <v>197.95874047325091</v>
      </c>
      <c r="G25" s="231">
        <v>150.52260362839891</v>
      </c>
      <c r="H25" s="231">
        <v>207.48231806017259</v>
      </c>
      <c r="I25" s="231">
        <v>119.6792227139253</v>
      </c>
      <c r="J25" s="231">
        <v>131.84979128828999</v>
      </c>
      <c r="K25" s="231">
        <v>96.258864037013751</v>
      </c>
      <c r="L25" s="231">
        <v>124.165746458857</v>
      </c>
      <c r="M25" s="231">
        <v>118.6108219834958</v>
      </c>
      <c r="N25" s="231">
        <v>122.9148876247356</v>
      </c>
      <c r="O25" s="231">
        <v>145.01532623537071</v>
      </c>
      <c r="P25" s="231">
        <v>138.16574310838649</v>
      </c>
      <c r="Q25" s="231">
        <v>141.4379478821252</v>
      </c>
      <c r="R25" s="231">
        <v>135.14018055359239</v>
      </c>
      <c r="S25" s="231">
        <v>130.77702600039589</v>
      </c>
      <c r="T25" s="231">
        <v>138.2381249373164</v>
      </c>
      <c r="U25" s="231">
        <v>137.10904054014469</v>
      </c>
      <c r="V25" s="231">
        <v>131.0074464021875</v>
      </c>
      <c r="W25" s="231">
        <v>139.00454689778289</v>
      </c>
      <c r="DA25" s="73" t="s">
        <v>1866</v>
      </c>
    </row>
    <row r="26" spans="1:105" ht="12" customHeight="1" x14ac:dyDescent="0.25">
      <c r="A26" s="64" t="s">
        <v>36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1867</v>
      </c>
    </row>
    <row r="27" spans="1:105" ht="12" customHeight="1" x14ac:dyDescent="0.25">
      <c r="A27" s="64" t="s">
        <v>73</v>
      </c>
      <c r="B27" s="231">
        <v>108.7991282068856</v>
      </c>
      <c r="C27" s="231">
        <v>97.215943636167282</v>
      </c>
      <c r="D27" s="231">
        <v>100.4571524508644</v>
      </c>
      <c r="E27" s="231">
        <v>99.691425794540123</v>
      </c>
      <c r="F27" s="231">
        <v>93.034709569089841</v>
      </c>
      <c r="G27" s="231">
        <v>150.3109981398878</v>
      </c>
      <c r="H27" s="231">
        <v>105.59819357045269</v>
      </c>
      <c r="I27" s="231">
        <v>103.3865880311599</v>
      </c>
      <c r="J27" s="231">
        <v>91.933424818351099</v>
      </c>
      <c r="K27" s="231">
        <v>88.414919745156922</v>
      </c>
      <c r="L27" s="231">
        <v>115.5667729476677</v>
      </c>
      <c r="M27" s="231">
        <v>112.6127582887336</v>
      </c>
      <c r="N27" s="231">
        <v>105.1794291502876</v>
      </c>
      <c r="O27" s="231">
        <v>84.735918141585628</v>
      </c>
      <c r="P27" s="231">
        <v>80.504721497581585</v>
      </c>
      <c r="Q27" s="231">
        <v>86.056694307875446</v>
      </c>
      <c r="R27" s="231">
        <v>82.075413266655644</v>
      </c>
      <c r="S27" s="231">
        <v>89.798934635969687</v>
      </c>
      <c r="T27" s="231">
        <v>92.236793650646206</v>
      </c>
      <c r="U27" s="231">
        <v>102.8393531236586</v>
      </c>
      <c r="V27" s="231">
        <v>104.1999541933189</v>
      </c>
      <c r="W27" s="231">
        <v>100.2593314492871</v>
      </c>
      <c r="DA27" s="73" t="s">
        <v>1868</v>
      </c>
    </row>
    <row r="28" spans="1:105" ht="12" customHeight="1" x14ac:dyDescent="0.25">
      <c r="A28" s="64" t="s">
        <v>79</v>
      </c>
      <c r="B28" s="231">
        <v>0</v>
      </c>
      <c r="C28" s="231">
        <v>0</v>
      </c>
      <c r="D28" s="231">
        <v>0</v>
      </c>
      <c r="E28" s="231">
        <v>0</v>
      </c>
      <c r="F28" s="231">
        <v>0</v>
      </c>
      <c r="G28" s="231">
        <v>0</v>
      </c>
      <c r="H28" s="231">
        <v>0</v>
      </c>
      <c r="I28" s="231">
        <v>0</v>
      </c>
      <c r="J28" s="231">
        <v>0</v>
      </c>
      <c r="K28" s="231">
        <v>0</v>
      </c>
      <c r="L28" s="231">
        <v>0</v>
      </c>
      <c r="M28" s="231">
        <v>47.297682388364159</v>
      </c>
      <c r="N28" s="231">
        <v>35.334594237625339</v>
      </c>
      <c r="O28" s="231">
        <v>46.48207485567572</v>
      </c>
      <c r="P28" s="231">
        <v>45.332098167915262</v>
      </c>
      <c r="Q28" s="231">
        <v>45.694196903597238</v>
      </c>
      <c r="R28" s="231">
        <v>50.545322810983834</v>
      </c>
      <c r="S28" s="231">
        <v>53.359707633929347</v>
      </c>
      <c r="T28" s="231">
        <v>48.454924355938459</v>
      </c>
      <c r="U28" s="231">
        <v>46.146878498440167</v>
      </c>
      <c r="V28" s="231">
        <v>43.409972871309421</v>
      </c>
      <c r="W28" s="231">
        <v>57.589468466248483</v>
      </c>
      <c r="DA28" s="73" t="s">
        <v>1869</v>
      </c>
    </row>
    <row r="29" spans="1:105" ht="12" customHeight="1" x14ac:dyDescent="0.25">
      <c r="A29" s="60" t="s">
        <v>1870</v>
      </c>
      <c r="B29" s="264">
        <v>199.72251377171409</v>
      </c>
      <c r="C29" s="264">
        <v>194.61468897214661</v>
      </c>
      <c r="D29" s="264">
        <v>197.15510187882651</v>
      </c>
      <c r="E29" s="264">
        <v>186.45625778151691</v>
      </c>
      <c r="F29" s="264">
        <v>193.70737304076371</v>
      </c>
      <c r="G29" s="264">
        <v>194.15108179107969</v>
      </c>
      <c r="H29" s="264">
        <v>190.42427210902781</v>
      </c>
      <c r="I29" s="264">
        <v>183.8012900887401</v>
      </c>
      <c r="J29" s="264">
        <v>153.09733480024909</v>
      </c>
      <c r="K29" s="264">
        <v>116.1075197355391</v>
      </c>
      <c r="L29" s="264">
        <v>117.3584921793294</v>
      </c>
      <c r="M29" s="264">
        <v>129.75348088401469</v>
      </c>
      <c r="N29" s="264">
        <v>124.30016669571761</v>
      </c>
      <c r="O29" s="264">
        <v>112.4182435637713</v>
      </c>
      <c r="P29" s="264">
        <v>109.28523813139471</v>
      </c>
      <c r="Q29" s="264">
        <v>104.94019136007999</v>
      </c>
      <c r="R29" s="264">
        <v>101.09535724873921</v>
      </c>
      <c r="S29" s="264">
        <v>100.9094440591378</v>
      </c>
      <c r="T29" s="264">
        <v>95.704283428323038</v>
      </c>
      <c r="U29" s="264">
        <v>94.459677487170836</v>
      </c>
      <c r="V29" s="264">
        <v>86.568958190897092</v>
      </c>
      <c r="W29" s="264">
        <v>91.26323786210034</v>
      </c>
      <c r="DA29" s="72" t="s">
        <v>1871</v>
      </c>
    </row>
    <row r="30" spans="1:105" ht="12" customHeight="1" x14ac:dyDescent="0.25">
      <c r="A30" s="132" t="s">
        <v>1872</v>
      </c>
      <c r="B30" s="318">
        <v>53.259337005790442</v>
      </c>
      <c r="C30" s="318">
        <v>51.897250392572452</v>
      </c>
      <c r="D30" s="318">
        <v>52.574693834353781</v>
      </c>
      <c r="E30" s="318">
        <v>49.721668741737851</v>
      </c>
      <c r="F30" s="318">
        <v>51.655299477537007</v>
      </c>
      <c r="G30" s="318">
        <v>51.773621810954609</v>
      </c>
      <c r="H30" s="318">
        <v>50.779805895740779</v>
      </c>
      <c r="I30" s="318">
        <v>49.013677356997391</v>
      </c>
      <c r="J30" s="318">
        <v>40.825955946733103</v>
      </c>
      <c r="K30" s="318">
        <v>30.962005262810461</v>
      </c>
      <c r="L30" s="318">
        <v>31.29559791448786</v>
      </c>
      <c r="M30" s="318">
        <v>34.600928235737292</v>
      </c>
      <c r="N30" s="318">
        <v>33.146711118858043</v>
      </c>
      <c r="O30" s="318">
        <v>29.978198283672331</v>
      </c>
      <c r="P30" s="318">
        <v>29.14273016837193</v>
      </c>
      <c r="Q30" s="318">
        <v>27.984051029354681</v>
      </c>
      <c r="R30" s="318">
        <v>26.958761932997131</v>
      </c>
      <c r="S30" s="318">
        <v>26.909185082436789</v>
      </c>
      <c r="T30" s="318">
        <v>25.521142247552831</v>
      </c>
      <c r="U30" s="318">
        <v>25.189247329912231</v>
      </c>
      <c r="V30" s="318">
        <v>23.08505551757257</v>
      </c>
      <c r="W30" s="318">
        <v>24.33686342989343</v>
      </c>
      <c r="DA30" s="139" t="s">
        <v>1873</v>
      </c>
    </row>
    <row r="31" spans="1:105" ht="12" customHeight="1" x14ac:dyDescent="0.25">
      <c r="J31" s="131"/>
    </row>
    <row r="32" spans="1:105" ht="15" customHeight="1" x14ac:dyDescent="0.25">
      <c r="A32" s="34" t="s">
        <v>53</v>
      </c>
      <c r="B32" s="225">
        <v>2514.91655033802</v>
      </c>
      <c r="C32" s="225">
        <v>2403.5874149896349</v>
      </c>
      <c r="D32" s="225">
        <v>2469.9893696388308</v>
      </c>
      <c r="E32" s="225">
        <v>2491.6981951596231</v>
      </c>
      <c r="F32" s="225">
        <v>2317.5176543231878</v>
      </c>
      <c r="G32" s="225">
        <v>2326.5534540744979</v>
      </c>
      <c r="H32" s="225">
        <v>2300.3902266318</v>
      </c>
      <c r="I32" s="225">
        <v>2001.0520093603741</v>
      </c>
      <c r="J32" s="225">
        <v>1766.6072271383241</v>
      </c>
      <c r="K32" s="225">
        <v>1634.163270115225</v>
      </c>
      <c r="L32" s="225">
        <v>1828.912850759388</v>
      </c>
      <c r="M32" s="225">
        <v>2007.625765162388</v>
      </c>
      <c r="N32" s="225">
        <v>1924.095475824173</v>
      </c>
      <c r="O32" s="225">
        <v>1940.477766266665</v>
      </c>
      <c r="P32" s="225">
        <v>1842.7142851917449</v>
      </c>
      <c r="Q32" s="225">
        <v>1750.7517794881289</v>
      </c>
      <c r="R32" s="225">
        <v>1836.4599897963251</v>
      </c>
      <c r="S32" s="225">
        <v>1790.7159032973759</v>
      </c>
      <c r="T32" s="225">
        <v>1847.9397637906111</v>
      </c>
      <c r="U32" s="225">
        <v>1742.5089734095541</v>
      </c>
      <c r="V32" s="225">
        <v>1715.3677914339589</v>
      </c>
      <c r="W32" s="225">
        <v>1763.4531085262699</v>
      </c>
      <c r="DA32" s="89" t="s">
        <v>1874</v>
      </c>
    </row>
    <row r="33" spans="1:105" ht="12" customHeight="1" x14ac:dyDescent="0.25">
      <c r="A33" s="55" t="s">
        <v>92</v>
      </c>
      <c r="B33" s="261">
        <v>13.27403667367642</v>
      </c>
      <c r="C33" s="261">
        <v>12.68642790182099</v>
      </c>
      <c r="D33" s="261">
        <v>13.03690552744969</v>
      </c>
      <c r="E33" s="261">
        <v>13.15148735962469</v>
      </c>
      <c r="F33" s="261">
        <v>12.232141194205109</v>
      </c>
      <c r="G33" s="261">
        <v>12.27983324874192</v>
      </c>
      <c r="H33" s="261">
        <v>12.14174053925249</v>
      </c>
      <c r="I33" s="261">
        <v>10.56179687338506</v>
      </c>
      <c r="J33" s="261">
        <v>9.3243686824773402</v>
      </c>
      <c r="K33" s="261">
        <v>8.6253133032862177</v>
      </c>
      <c r="L33" s="261">
        <v>9.6532253726939015</v>
      </c>
      <c r="M33" s="261">
        <v>10.596493959289401</v>
      </c>
      <c r="N33" s="261">
        <v>10.15561089146455</v>
      </c>
      <c r="O33" s="261">
        <v>10.242078621020971</v>
      </c>
      <c r="P33" s="261">
        <v>9.7260710290551149</v>
      </c>
      <c r="Q33" s="261">
        <v>9.2406816935128191</v>
      </c>
      <c r="R33" s="261">
        <v>9.6930600941854692</v>
      </c>
      <c r="S33" s="261">
        <v>9.4516172193874439</v>
      </c>
      <c r="T33" s="261">
        <v>9.753651743234375</v>
      </c>
      <c r="U33" s="261">
        <v>9.1971751564206166</v>
      </c>
      <c r="V33" s="261">
        <v>9.0539206834789034</v>
      </c>
      <c r="W33" s="261">
        <v>9.3077208592597866</v>
      </c>
      <c r="DA33" s="67" t="s">
        <v>1875</v>
      </c>
    </row>
    <row r="34" spans="1:105" ht="12" customHeight="1" x14ac:dyDescent="0.25">
      <c r="A34" s="202" t="s">
        <v>93</v>
      </c>
      <c r="B34" s="226">
        <v>18.836855503482042</v>
      </c>
      <c r="C34" s="226">
        <v>18.002994500975579</v>
      </c>
      <c r="D34" s="226">
        <v>18.50034858801552</v>
      </c>
      <c r="E34" s="226">
        <v>18.662948818003219</v>
      </c>
      <c r="F34" s="226">
        <v>17.35832752597144</v>
      </c>
      <c r="G34" s="226">
        <v>17.4260061351285</v>
      </c>
      <c r="H34" s="226">
        <v>17.230042203531461</v>
      </c>
      <c r="I34" s="226">
        <v>14.98798341845929</v>
      </c>
      <c r="J34" s="226">
        <v>13.231979830320331</v>
      </c>
      <c r="K34" s="226">
        <v>12.239967717466349</v>
      </c>
      <c r="L34" s="226">
        <v>13.698652185327999</v>
      </c>
      <c r="M34" s="226">
        <v>15.0372211906336</v>
      </c>
      <c r="N34" s="226">
        <v>14.41157498769536</v>
      </c>
      <c r="O34" s="226">
        <v>14.53427919346259</v>
      </c>
      <c r="P34" s="226">
        <v>13.802025645614849</v>
      </c>
      <c r="Q34" s="226">
        <v>13.11322170440884</v>
      </c>
      <c r="R34" s="226">
        <v>13.755180648462821</v>
      </c>
      <c r="S34" s="226">
        <v>13.41255506615334</v>
      </c>
      <c r="T34" s="226">
        <v>13.841164751559001</v>
      </c>
      <c r="U34" s="226">
        <v>13.051482659022</v>
      </c>
      <c r="V34" s="226">
        <v>12.8481937972109</v>
      </c>
      <c r="W34" s="226">
        <v>13.208355318191449</v>
      </c>
      <c r="DA34" s="174" t="s">
        <v>1876</v>
      </c>
    </row>
    <row r="35" spans="1:105" ht="12" customHeight="1" x14ac:dyDescent="0.25">
      <c r="A35" s="202" t="s">
        <v>94</v>
      </c>
      <c r="B35" s="226">
        <v>67.029016296989681</v>
      </c>
      <c r="C35" s="226">
        <v>64.061807533504862</v>
      </c>
      <c r="D35" s="226">
        <v>65.831590988042294</v>
      </c>
      <c r="E35" s="226">
        <v>66.410187212009973</v>
      </c>
      <c r="F35" s="226">
        <v>61.767826292012849</v>
      </c>
      <c r="G35" s="226">
        <v>62.008653674019747</v>
      </c>
      <c r="H35" s="226">
        <v>61.311336143383521</v>
      </c>
      <c r="I35" s="226">
        <v>53.333200152711861</v>
      </c>
      <c r="J35" s="226">
        <v>47.084641676209188</v>
      </c>
      <c r="K35" s="226">
        <v>43.554668424197487</v>
      </c>
      <c r="L35" s="226">
        <v>48.745247337455631</v>
      </c>
      <c r="M35" s="226">
        <v>53.508407709667907</v>
      </c>
      <c r="N35" s="226">
        <v>51.282109932677201</v>
      </c>
      <c r="O35" s="226">
        <v>51.718740250649347</v>
      </c>
      <c r="P35" s="226">
        <v>49.11309118235652</v>
      </c>
      <c r="Q35" s="226">
        <v>46.662053078252917</v>
      </c>
      <c r="R35" s="226">
        <v>48.946398069646932</v>
      </c>
      <c r="S35" s="226">
        <v>47.727200112952829</v>
      </c>
      <c r="T35" s="226">
        <v>49.252363672379879</v>
      </c>
      <c r="U35" s="226">
        <v>46.442361024097153</v>
      </c>
      <c r="V35" s="226">
        <v>45.718978481357269</v>
      </c>
      <c r="W35" s="226">
        <v>47.000576275367571</v>
      </c>
      <c r="DA35" s="174" t="s">
        <v>1877</v>
      </c>
    </row>
    <row r="36" spans="1:105" ht="12" customHeight="1" x14ac:dyDescent="0.25">
      <c r="A36" s="202" t="s">
        <v>95</v>
      </c>
      <c r="B36" s="226">
        <v>53.096146694705681</v>
      </c>
      <c r="C36" s="226">
        <v>50.745711607283951</v>
      </c>
      <c r="D36" s="226">
        <v>52.147622109798711</v>
      </c>
      <c r="E36" s="226">
        <v>52.60594943849874</v>
      </c>
      <c r="F36" s="226">
        <v>48.92856477682043</v>
      </c>
      <c r="G36" s="226">
        <v>49.119332994967699</v>
      </c>
      <c r="H36" s="226">
        <v>48.566962157009947</v>
      </c>
      <c r="I36" s="226">
        <v>42.247187493540252</v>
      </c>
      <c r="J36" s="226">
        <v>37.297474729909361</v>
      </c>
      <c r="K36" s="226">
        <v>34.501253213144871</v>
      </c>
      <c r="L36" s="226">
        <v>38.612901490775577</v>
      </c>
      <c r="M36" s="226">
        <v>42.385975837157588</v>
      </c>
      <c r="N36" s="226">
        <v>40.622443565858177</v>
      </c>
      <c r="O36" s="226">
        <v>40.968314484083869</v>
      </c>
      <c r="P36" s="226">
        <v>38.90428411622046</v>
      </c>
      <c r="Q36" s="226">
        <v>36.962726774051262</v>
      </c>
      <c r="R36" s="226">
        <v>38.77224037674187</v>
      </c>
      <c r="S36" s="226">
        <v>37.806468877549769</v>
      </c>
      <c r="T36" s="226">
        <v>39.014606972937493</v>
      </c>
      <c r="U36" s="226">
        <v>36.788700625682452</v>
      </c>
      <c r="V36" s="226">
        <v>36.215682733915607</v>
      </c>
      <c r="W36" s="226">
        <v>37.230883437039147</v>
      </c>
      <c r="DA36" s="174" t="s">
        <v>1878</v>
      </c>
    </row>
    <row r="37" spans="1:105" ht="12" customHeight="1" x14ac:dyDescent="0.25">
      <c r="A37" s="56" t="s">
        <v>96</v>
      </c>
      <c r="B37" s="262">
        <v>32.537854409667098</v>
      </c>
      <c r="C37" s="262">
        <v>31.65970390447702</v>
      </c>
      <c r="D37" s="262">
        <v>32.453662828233931</v>
      </c>
      <c r="E37" s="262">
        <v>32.213709175469603</v>
      </c>
      <c r="F37" s="262">
        <v>31.922051774937412</v>
      </c>
      <c r="G37" s="262">
        <v>32.548433187917638</v>
      </c>
      <c r="H37" s="262">
        <v>31.082159732559749</v>
      </c>
      <c r="I37" s="262">
        <v>32.289159654006113</v>
      </c>
      <c r="J37" s="262">
        <v>25.559963822971689</v>
      </c>
      <c r="K37" s="262">
        <v>22.984914619250961</v>
      </c>
      <c r="L37" s="262">
        <v>23.248292019782159</v>
      </c>
      <c r="M37" s="262">
        <v>25.040540500484351</v>
      </c>
      <c r="N37" s="262">
        <v>24.15358825573794</v>
      </c>
      <c r="O37" s="262">
        <v>23.45701290363154</v>
      </c>
      <c r="P37" s="262">
        <v>22.379980274537971</v>
      </c>
      <c r="Q37" s="262">
        <v>20.875756006876031</v>
      </c>
      <c r="R37" s="262">
        <v>21.828349175809389</v>
      </c>
      <c r="S37" s="262">
        <v>21.170101896429529</v>
      </c>
      <c r="T37" s="262">
        <v>21.642962034135461</v>
      </c>
      <c r="U37" s="262">
        <v>20.21232372709926</v>
      </c>
      <c r="V37" s="262">
        <v>19.840463544266161</v>
      </c>
      <c r="W37" s="262">
        <v>20.374328005186609</v>
      </c>
      <c r="DA37" s="68" t="s">
        <v>1879</v>
      </c>
    </row>
    <row r="38" spans="1:105" ht="12" customHeight="1" x14ac:dyDescent="0.25">
      <c r="A38" s="37" t="s">
        <v>160</v>
      </c>
      <c r="B38" s="228">
        <v>0.1064338273500713</v>
      </c>
      <c r="C38" s="228">
        <v>0.1221943432214114</v>
      </c>
      <c r="D38" s="228">
        <v>9.0452206150185982E-2</v>
      </c>
      <c r="E38" s="228">
        <v>0.19893952827392339</v>
      </c>
      <c r="F38" s="228">
        <v>0.1257132909074857</v>
      </c>
      <c r="G38" s="228">
        <v>0.15132995428629309</v>
      </c>
      <c r="H38" s="228">
        <v>0.13915681840542671</v>
      </c>
      <c r="I38" s="228">
        <v>0.1209870397200476</v>
      </c>
      <c r="J38" s="228">
        <v>0.1196316667706069</v>
      </c>
      <c r="K38" s="228">
        <v>0.1033910601436005</v>
      </c>
      <c r="L38" s="228">
        <v>0.16554902304477959</v>
      </c>
      <c r="M38" s="228">
        <v>0.1711439203880098</v>
      </c>
      <c r="N38" s="228">
        <v>0.1363836408491618</v>
      </c>
      <c r="O38" s="228">
        <v>0.13417147788252259</v>
      </c>
      <c r="P38" s="228">
        <v>0.1304502692035889</v>
      </c>
      <c r="Q38" s="228">
        <v>0.12627378753014171</v>
      </c>
      <c r="R38" s="228">
        <v>0.15112392751486181</v>
      </c>
      <c r="S38" s="228">
        <v>0.1298947978022249</v>
      </c>
      <c r="T38" s="228">
        <v>0.1345844597584934</v>
      </c>
      <c r="U38" s="228">
        <v>0.1285192640888338</v>
      </c>
      <c r="V38" s="228">
        <v>0.14253708300026821</v>
      </c>
      <c r="W38" s="228">
        <v>0.16804854829424221</v>
      </c>
      <c r="DA38" s="69" t="s">
        <v>1880</v>
      </c>
    </row>
    <row r="39" spans="1:105" ht="12" customHeight="1" x14ac:dyDescent="0.25">
      <c r="A39" s="37" t="s">
        <v>162</v>
      </c>
      <c r="B39" s="228">
        <v>16.362666327795392</v>
      </c>
      <c r="C39" s="228">
        <v>15.25623285236005</v>
      </c>
      <c r="D39" s="228">
        <v>15.69557717860202</v>
      </c>
      <c r="E39" s="228">
        <v>16.460525018238108</v>
      </c>
      <c r="F39" s="228">
        <v>12.77566818687607</v>
      </c>
      <c r="G39" s="228">
        <v>10.856684999893501</v>
      </c>
      <c r="H39" s="228">
        <v>13.4277369964268</v>
      </c>
      <c r="I39" s="228">
        <v>6.945866600281545</v>
      </c>
      <c r="J39" s="228">
        <v>8.3239370521302423</v>
      </c>
      <c r="K39" s="228">
        <v>7.9670819325499904</v>
      </c>
      <c r="L39" s="228">
        <v>11.548384751514661</v>
      </c>
      <c r="M39" s="228">
        <v>11.96992669495568</v>
      </c>
      <c r="N39" s="228">
        <v>11.90558234306666</v>
      </c>
      <c r="O39" s="228">
        <v>14.430504661954179</v>
      </c>
      <c r="P39" s="228">
        <v>13.48099637254284</v>
      </c>
      <c r="Q39" s="228">
        <v>13.361911529870129</v>
      </c>
      <c r="R39" s="228">
        <v>14.21526739355226</v>
      </c>
      <c r="S39" s="228">
        <v>13.76264769341164</v>
      </c>
      <c r="T39" s="228">
        <v>15.11158930390503</v>
      </c>
      <c r="U39" s="228">
        <v>14.35421973930654</v>
      </c>
      <c r="V39" s="228">
        <v>14.830530160472881</v>
      </c>
      <c r="W39" s="228">
        <v>15.267513354417799</v>
      </c>
      <c r="DA39" s="69" t="s">
        <v>1881</v>
      </c>
    </row>
    <row r="40" spans="1:105" ht="12" customHeight="1" x14ac:dyDescent="0.25">
      <c r="A40" s="37" t="s">
        <v>97</v>
      </c>
      <c r="B40" s="228">
        <v>0</v>
      </c>
      <c r="C40" s="228">
        <v>0</v>
      </c>
      <c r="D40" s="228">
        <v>0</v>
      </c>
      <c r="E40" s="228">
        <v>0</v>
      </c>
      <c r="F40" s="228">
        <v>0</v>
      </c>
      <c r="G40" s="228">
        <v>0</v>
      </c>
      <c r="H40" s="228">
        <v>0</v>
      </c>
      <c r="I40" s="228">
        <v>0</v>
      </c>
      <c r="J40" s="228">
        <v>0</v>
      </c>
      <c r="K40" s="228">
        <v>0</v>
      </c>
      <c r="L40" s="228">
        <v>0</v>
      </c>
      <c r="M40" s="228">
        <v>0</v>
      </c>
      <c r="N40" s="228">
        <v>0</v>
      </c>
      <c r="O40" s="228">
        <v>0</v>
      </c>
      <c r="P40" s="228">
        <v>0</v>
      </c>
      <c r="Q40" s="228">
        <v>0</v>
      </c>
      <c r="R40" s="228">
        <v>0</v>
      </c>
      <c r="S40" s="228">
        <v>0</v>
      </c>
      <c r="T40" s="228">
        <v>0</v>
      </c>
      <c r="U40" s="228">
        <v>0</v>
      </c>
      <c r="V40" s="228">
        <v>0</v>
      </c>
      <c r="W40" s="228">
        <v>0</v>
      </c>
      <c r="DA40" s="69" t="s">
        <v>1882</v>
      </c>
    </row>
    <row r="41" spans="1:105" ht="12" customHeight="1" x14ac:dyDescent="0.25">
      <c r="A41" s="37" t="s">
        <v>78</v>
      </c>
      <c r="B41" s="228">
        <v>0</v>
      </c>
      <c r="C41" s="228">
        <v>0</v>
      </c>
      <c r="D41" s="228">
        <v>0</v>
      </c>
      <c r="E41" s="228">
        <v>0</v>
      </c>
      <c r="F41" s="228">
        <v>0</v>
      </c>
      <c r="G41" s="228">
        <v>0</v>
      </c>
      <c r="H41" s="228">
        <v>0</v>
      </c>
      <c r="I41" s="228">
        <v>0</v>
      </c>
      <c r="J41" s="228">
        <v>0</v>
      </c>
      <c r="K41" s="228">
        <v>0</v>
      </c>
      <c r="L41" s="228">
        <v>0</v>
      </c>
      <c r="M41" s="228">
        <v>0</v>
      </c>
      <c r="N41" s="228">
        <v>0</v>
      </c>
      <c r="O41" s="228">
        <v>0</v>
      </c>
      <c r="P41" s="228">
        <v>0</v>
      </c>
      <c r="Q41" s="228">
        <v>0</v>
      </c>
      <c r="R41" s="228">
        <v>0</v>
      </c>
      <c r="S41" s="228">
        <v>0</v>
      </c>
      <c r="T41" s="228">
        <v>0</v>
      </c>
      <c r="U41" s="228">
        <v>0</v>
      </c>
      <c r="V41" s="228">
        <v>0</v>
      </c>
      <c r="W41" s="228">
        <v>0</v>
      </c>
      <c r="DA41" s="69" t="s">
        <v>1883</v>
      </c>
    </row>
    <row r="42" spans="1:105" ht="12" customHeight="1" x14ac:dyDescent="0.25">
      <c r="A42" s="37" t="s">
        <v>38</v>
      </c>
      <c r="B42" s="228">
        <v>16.06875425452164</v>
      </c>
      <c r="C42" s="228">
        <v>16.28127670889555</v>
      </c>
      <c r="D42" s="228">
        <v>16.66763344348173</v>
      </c>
      <c r="E42" s="228">
        <v>15.554244628957569</v>
      </c>
      <c r="F42" s="228">
        <v>19.020670297153849</v>
      </c>
      <c r="G42" s="228">
        <v>21.540418233737839</v>
      </c>
      <c r="H42" s="228">
        <v>17.515265917727529</v>
      </c>
      <c r="I42" s="228">
        <v>25.22230601400452</v>
      </c>
      <c r="J42" s="228">
        <v>17.11639510407084</v>
      </c>
      <c r="K42" s="228">
        <v>14.91444162655737</v>
      </c>
      <c r="L42" s="228">
        <v>11.53435824522272</v>
      </c>
      <c r="M42" s="228">
        <v>12.899469885140659</v>
      </c>
      <c r="N42" s="228">
        <v>12.11162227182211</v>
      </c>
      <c r="O42" s="228">
        <v>8.8923367637948427</v>
      </c>
      <c r="P42" s="228">
        <v>8.7685336327915415</v>
      </c>
      <c r="Q42" s="228">
        <v>7.3875706894757656</v>
      </c>
      <c r="R42" s="228">
        <v>7.4619578547422609</v>
      </c>
      <c r="S42" s="228">
        <v>7.2775594052156709</v>
      </c>
      <c r="T42" s="228">
        <v>6.3967882704719399</v>
      </c>
      <c r="U42" s="228">
        <v>5.7295847237038844</v>
      </c>
      <c r="V42" s="228">
        <v>4.867396300793013</v>
      </c>
      <c r="W42" s="228">
        <v>4.9387661024745686</v>
      </c>
      <c r="DA42" s="69" t="s">
        <v>1884</v>
      </c>
    </row>
    <row r="43" spans="1:105" ht="12" customHeight="1" x14ac:dyDescent="0.25">
      <c r="A43" s="57" t="s">
        <v>1885</v>
      </c>
      <c r="B43" s="263">
        <f t="shared" ref="B43:W43" si="1">B44+B55</f>
        <v>173.99318784536382</v>
      </c>
      <c r="C43" s="263">
        <f t="shared" si="1"/>
        <v>170.88737326285116</v>
      </c>
      <c r="D43" s="263">
        <f t="shared" si="1"/>
        <v>174.8906750898164</v>
      </c>
      <c r="E43" s="263">
        <f t="shared" si="1"/>
        <v>172.36844460070512</v>
      </c>
      <c r="F43" s="263">
        <f t="shared" si="1"/>
        <v>173.79775399119725</v>
      </c>
      <c r="G43" s="263">
        <f t="shared" si="1"/>
        <v>174.6240488680192</v>
      </c>
      <c r="H43" s="263">
        <f t="shared" si="1"/>
        <v>168.81530237033476</v>
      </c>
      <c r="I43" s="263">
        <f t="shared" si="1"/>
        <v>172.24434309415031</v>
      </c>
      <c r="J43" s="263">
        <f t="shared" si="1"/>
        <v>138.88654012389642</v>
      </c>
      <c r="K43" s="263">
        <f t="shared" si="1"/>
        <v>124.19706549997002</v>
      </c>
      <c r="L43" s="263">
        <f t="shared" si="1"/>
        <v>123.17392387185666</v>
      </c>
      <c r="M43" s="263">
        <f t="shared" si="1"/>
        <v>131.82953475610071</v>
      </c>
      <c r="N43" s="263">
        <f t="shared" si="1"/>
        <v>127.33645606119221</v>
      </c>
      <c r="O43" s="263">
        <f t="shared" si="1"/>
        <v>119.80880170571183</v>
      </c>
      <c r="P43" s="263">
        <f t="shared" si="1"/>
        <v>114.88985000713868</v>
      </c>
      <c r="Q43" s="263">
        <f t="shared" si="1"/>
        <v>105.23619703071307</v>
      </c>
      <c r="R43" s="263">
        <f t="shared" si="1"/>
        <v>109.45132366368797</v>
      </c>
      <c r="S43" s="263">
        <f t="shared" si="1"/>
        <v>106.00670007438106</v>
      </c>
      <c r="T43" s="263">
        <f t="shared" si="1"/>
        <v>105.79673001622845</v>
      </c>
      <c r="U43" s="263">
        <f t="shared" si="1"/>
        <v>97.852605375753313</v>
      </c>
      <c r="V43" s="263">
        <f t="shared" si="1"/>
        <v>93.69565339098871</v>
      </c>
      <c r="W43" s="263">
        <f t="shared" si="1"/>
        <v>95.980594259379217</v>
      </c>
      <c r="DA43" s="70"/>
    </row>
    <row r="44" spans="1:105" ht="12" customHeight="1" x14ac:dyDescent="0.25">
      <c r="A44" s="60" t="s">
        <v>1886</v>
      </c>
      <c r="B44" s="264">
        <v>56.071174606702819</v>
      </c>
      <c r="C44" s="264">
        <v>53.140761384767558</v>
      </c>
      <c r="D44" s="264">
        <v>54.678605177928297</v>
      </c>
      <c r="E44" s="264">
        <v>55.555986481396019</v>
      </c>
      <c r="F44" s="264">
        <v>50.347962503281849</v>
      </c>
      <c r="G44" s="264">
        <v>50.514430684306099</v>
      </c>
      <c r="H44" s="264">
        <v>50.341337010873367</v>
      </c>
      <c r="I44" s="264">
        <v>41.245835281283597</v>
      </c>
      <c r="J44" s="264">
        <v>37.740918130841621</v>
      </c>
      <c r="K44" s="264">
        <v>35.332882432628722</v>
      </c>
      <c r="L44" s="264">
        <v>41.104067132167778</v>
      </c>
      <c r="M44" s="264">
        <v>45.452339934464312</v>
      </c>
      <c r="N44" s="264">
        <v>43.463425912720751</v>
      </c>
      <c r="O44" s="264">
        <v>44.66858939973644</v>
      </c>
      <c r="P44" s="264">
        <v>42.310192173130901</v>
      </c>
      <c r="Q44" s="264">
        <v>40.578044375750608</v>
      </c>
      <c r="R44" s="264">
        <v>42.654470007182169</v>
      </c>
      <c r="S44" s="264">
        <v>41.662898136357292</v>
      </c>
      <c r="T44" s="264">
        <v>43.337635795618979</v>
      </c>
      <c r="U44" s="264">
        <v>41.049988621354828</v>
      </c>
      <c r="V44" s="264">
        <v>40.658969177568977</v>
      </c>
      <c r="W44" s="264">
        <v>41.831417144083467</v>
      </c>
      <c r="DA44" s="72" t="s">
        <v>1887</v>
      </c>
    </row>
    <row r="45" spans="1:105" ht="12" customHeight="1" x14ac:dyDescent="0.25">
      <c r="A45" s="64" t="s">
        <v>30</v>
      </c>
      <c r="B45" s="231">
        <v>2.42033529034804</v>
      </c>
      <c r="C45" s="231">
        <v>1.804311283647912</v>
      </c>
      <c r="D45" s="231">
        <v>2.463689565519843</v>
      </c>
      <c r="E45" s="231">
        <v>2.9849657112249548</v>
      </c>
      <c r="F45" s="231">
        <v>3.06864280975537</v>
      </c>
      <c r="G45" s="231">
        <v>2.7992775113512498</v>
      </c>
      <c r="H45" s="231">
        <v>2.3822093647528821</v>
      </c>
      <c r="I45" s="231">
        <v>1.515545409871865</v>
      </c>
      <c r="J45" s="231">
        <v>1.0137290548619511</v>
      </c>
      <c r="K45" s="231">
        <v>0.61870494645342744</v>
      </c>
      <c r="L45" s="231">
        <v>0.67165052466254838</v>
      </c>
      <c r="M45" s="231">
        <v>0.58176925930271361</v>
      </c>
      <c r="N45" s="231">
        <v>0.63962568401284003</v>
      </c>
      <c r="O45" s="231">
        <v>0.44940045804563411</v>
      </c>
      <c r="P45" s="231">
        <v>0.37406103139854541</v>
      </c>
      <c r="Q45" s="231">
        <v>0.41436578004732683</v>
      </c>
      <c r="R45" s="231">
        <v>0.40810957422013677</v>
      </c>
      <c r="S45" s="231">
        <v>0.33402530434016431</v>
      </c>
      <c r="T45" s="231">
        <v>0.26100171458426258</v>
      </c>
      <c r="U45" s="231">
        <v>0.2313101121067058</v>
      </c>
      <c r="V45" s="231">
        <v>0</v>
      </c>
      <c r="W45" s="231">
        <v>0</v>
      </c>
      <c r="DA45" s="73" t="s">
        <v>1888</v>
      </c>
    </row>
    <row r="46" spans="1:105" ht="12" customHeight="1" x14ac:dyDescent="0.25">
      <c r="A46" s="64" t="s">
        <v>32</v>
      </c>
      <c r="B46" s="231">
        <v>0</v>
      </c>
      <c r="C46" s="231">
        <v>0</v>
      </c>
      <c r="D46" s="231">
        <v>0</v>
      </c>
      <c r="E46" s="231">
        <v>0</v>
      </c>
      <c r="F46" s="231">
        <v>0</v>
      </c>
      <c r="G46" s="231">
        <v>0</v>
      </c>
      <c r="H46" s="231">
        <v>0</v>
      </c>
      <c r="I46" s="231">
        <v>0</v>
      </c>
      <c r="J46" s="231">
        <v>0</v>
      </c>
      <c r="K46" s="231">
        <v>0</v>
      </c>
      <c r="L46" s="231">
        <v>0</v>
      </c>
      <c r="M46" s="231">
        <v>0</v>
      </c>
      <c r="N46" s="231">
        <v>0</v>
      </c>
      <c r="O46" s="231">
        <v>0</v>
      </c>
      <c r="P46" s="231">
        <v>0</v>
      </c>
      <c r="Q46" s="231">
        <v>0</v>
      </c>
      <c r="R46" s="231">
        <v>0</v>
      </c>
      <c r="S46" s="231">
        <v>0</v>
      </c>
      <c r="T46" s="231">
        <v>0</v>
      </c>
      <c r="U46" s="231">
        <v>0</v>
      </c>
      <c r="V46" s="231">
        <v>0</v>
      </c>
      <c r="W46" s="231">
        <v>0</v>
      </c>
      <c r="DA46" s="73" t="s">
        <v>1889</v>
      </c>
    </row>
    <row r="47" spans="1:105" ht="12" customHeight="1" x14ac:dyDescent="0.25">
      <c r="A47" s="64" t="s">
        <v>33</v>
      </c>
      <c r="B47" s="231">
        <v>0</v>
      </c>
      <c r="C47" s="231">
        <v>0.51542754805081781</v>
      </c>
      <c r="D47" s="231">
        <v>0.5432754424249171</v>
      </c>
      <c r="E47" s="231">
        <v>0.58383930669594397</v>
      </c>
      <c r="F47" s="231">
        <v>0.69194856257380244</v>
      </c>
      <c r="G47" s="231">
        <v>0.55916033660560327</v>
      </c>
      <c r="H47" s="231">
        <v>0.60967082544685169</v>
      </c>
      <c r="I47" s="231">
        <v>0.51460291401100933</v>
      </c>
      <c r="J47" s="231">
        <v>0.56214743149414825</v>
      </c>
      <c r="K47" s="231">
        <v>0.46521787218795579</v>
      </c>
      <c r="L47" s="231">
        <v>0.37809694411305561</v>
      </c>
      <c r="M47" s="231">
        <v>0.32161501073197313</v>
      </c>
      <c r="N47" s="231">
        <v>0.29544371700895727</v>
      </c>
      <c r="O47" s="231">
        <v>0.32182067183907642</v>
      </c>
      <c r="P47" s="231">
        <v>0.24112137962620081</v>
      </c>
      <c r="Q47" s="231">
        <v>0.18524782741317089</v>
      </c>
      <c r="R47" s="231">
        <v>0.24092463647865911</v>
      </c>
      <c r="S47" s="231">
        <v>0.18630929983413361</v>
      </c>
      <c r="T47" s="231">
        <v>0.20157536889881911</v>
      </c>
      <c r="U47" s="231">
        <v>0.1980003339497601</v>
      </c>
      <c r="V47" s="231">
        <v>0.23104736800883699</v>
      </c>
      <c r="W47" s="231">
        <v>0.18071421280396341</v>
      </c>
      <c r="DA47" s="73" t="s">
        <v>1890</v>
      </c>
    </row>
    <row r="48" spans="1:105" ht="12" customHeight="1" x14ac:dyDescent="0.25">
      <c r="A48" s="64" t="s">
        <v>160</v>
      </c>
      <c r="B48" s="231">
        <v>0.2132676028456881</v>
      </c>
      <c r="C48" s="231">
        <v>0.26256673474234621</v>
      </c>
      <c r="D48" s="231">
        <v>0.191090874869731</v>
      </c>
      <c r="E48" s="231">
        <v>0.40336642415122398</v>
      </c>
      <c r="F48" s="231">
        <v>0.28716297891445841</v>
      </c>
      <c r="G48" s="231">
        <v>0.31024657604454919</v>
      </c>
      <c r="H48" s="231">
        <v>0.30945347452298999</v>
      </c>
      <c r="I48" s="231">
        <v>0.34368529655996283</v>
      </c>
      <c r="J48" s="231">
        <v>0.28959313272350778</v>
      </c>
      <c r="K48" s="231">
        <v>0.22115808926271119</v>
      </c>
      <c r="L48" s="231">
        <v>0.2879309316973015</v>
      </c>
      <c r="M48" s="231">
        <v>0.26114779686098682</v>
      </c>
      <c r="N48" s="231">
        <v>0.2197752256614752</v>
      </c>
      <c r="O48" s="231">
        <v>0.20846838272534679</v>
      </c>
      <c r="P48" s="231">
        <v>0.2053944789416445</v>
      </c>
      <c r="Q48" s="231">
        <v>0.19050395183019619</v>
      </c>
      <c r="R48" s="231">
        <v>0.2195833847894969</v>
      </c>
      <c r="S48" s="231">
        <v>0.18205730716552759</v>
      </c>
      <c r="T48" s="231">
        <v>0.18586127017358309</v>
      </c>
      <c r="U48" s="231">
        <v>0.17076096605468161</v>
      </c>
      <c r="V48" s="231">
        <v>0.17844045928525809</v>
      </c>
      <c r="W48" s="231">
        <v>0.20999233294024419</v>
      </c>
      <c r="DA48" s="73" t="s">
        <v>1891</v>
      </c>
    </row>
    <row r="49" spans="1:105" ht="12" customHeight="1" x14ac:dyDescent="0.25">
      <c r="A49" s="64" t="s">
        <v>70</v>
      </c>
      <c r="B49" s="231">
        <v>5.7912162688736473</v>
      </c>
      <c r="C49" s="231">
        <v>4.1706770459048954</v>
      </c>
      <c r="D49" s="231">
        <v>4.1530103611544353</v>
      </c>
      <c r="E49" s="231">
        <v>3.7615890639576501</v>
      </c>
      <c r="F49" s="231">
        <v>3.4019745575110072</v>
      </c>
      <c r="G49" s="231">
        <v>2.3617336571200709</v>
      </c>
      <c r="H49" s="231">
        <v>1.9823424412267121</v>
      </c>
      <c r="I49" s="231">
        <v>2.0961455572839518</v>
      </c>
      <c r="J49" s="231">
        <v>1.676011478811583</v>
      </c>
      <c r="K49" s="231">
        <v>1.332628547543478</v>
      </c>
      <c r="L49" s="231">
        <v>0.98636319552791152</v>
      </c>
      <c r="M49" s="231">
        <v>1.398363432528053</v>
      </c>
      <c r="N49" s="231">
        <v>1.1911433236457569</v>
      </c>
      <c r="O49" s="231">
        <v>0.97948013469061757</v>
      </c>
      <c r="P49" s="231">
        <v>0.93189429480993646</v>
      </c>
      <c r="Q49" s="231">
        <v>0.85147435327054066</v>
      </c>
      <c r="R49" s="231">
        <v>0.86129719542385053</v>
      </c>
      <c r="S49" s="231">
        <v>0.55547224983976451</v>
      </c>
      <c r="T49" s="231">
        <v>0.58055161479528561</v>
      </c>
      <c r="U49" s="231">
        <v>0.65344709634088949</v>
      </c>
      <c r="V49" s="231">
        <v>0.76428023647187704</v>
      </c>
      <c r="W49" s="231">
        <v>0.69799943860088354</v>
      </c>
      <c r="DA49" s="73" t="s">
        <v>1892</v>
      </c>
    </row>
    <row r="50" spans="1:105" ht="12" customHeight="1" x14ac:dyDescent="0.25">
      <c r="A50" s="64" t="s">
        <v>34</v>
      </c>
      <c r="B50" s="231">
        <v>0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0</v>
      </c>
      <c r="T50" s="231">
        <v>0</v>
      </c>
      <c r="U50" s="231">
        <v>0</v>
      </c>
      <c r="V50" s="231">
        <v>0</v>
      </c>
      <c r="W50" s="231">
        <v>0</v>
      </c>
      <c r="DA50" s="73" t="s">
        <v>1893</v>
      </c>
    </row>
    <row r="51" spans="1:105" ht="12" customHeight="1" x14ac:dyDescent="0.25">
      <c r="A51" s="64" t="s">
        <v>162</v>
      </c>
      <c r="B51" s="231">
        <v>32.786818916274207</v>
      </c>
      <c r="C51" s="231">
        <v>32.782035067325303</v>
      </c>
      <c r="D51" s="231">
        <v>33.158744294909347</v>
      </c>
      <c r="E51" s="231">
        <v>33.375082236629488</v>
      </c>
      <c r="F51" s="231">
        <v>29.18306336333093</v>
      </c>
      <c r="G51" s="231">
        <v>22.257651264725581</v>
      </c>
      <c r="H51" s="231">
        <v>29.86026783408499</v>
      </c>
      <c r="I51" s="231">
        <v>19.7309747218168</v>
      </c>
      <c r="J51" s="231">
        <v>20.149807091979291</v>
      </c>
      <c r="K51" s="231">
        <v>17.04194361441882</v>
      </c>
      <c r="L51" s="231">
        <v>20.08551376472397</v>
      </c>
      <c r="M51" s="231">
        <v>18.264861397870529</v>
      </c>
      <c r="N51" s="231">
        <v>19.185233872533271</v>
      </c>
      <c r="O51" s="231">
        <v>22.421337353250049</v>
      </c>
      <c r="P51" s="231">
        <v>21.225883568176339</v>
      </c>
      <c r="Q51" s="231">
        <v>20.158553887029871</v>
      </c>
      <c r="R51" s="231">
        <v>20.654813445455261</v>
      </c>
      <c r="S51" s="231">
        <v>19.289383569812721</v>
      </c>
      <c r="T51" s="231">
        <v>20.869119565552761</v>
      </c>
      <c r="U51" s="231">
        <v>19.072163593707732</v>
      </c>
      <c r="V51" s="231">
        <v>18.56616227563514</v>
      </c>
      <c r="W51" s="231">
        <v>19.078181751840649</v>
      </c>
      <c r="DA51" s="73" t="s">
        <v>1894</v>
      </c>
    </row>
    <row r="52" spans="1:105" ht="12" customHeight="1" x14ac:dyDescent="0.25">
      <c r="A52" s="64" t="s">
        <v>36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0</v>
      </c>
      <c r="T52" s="231">
        <v>0</v>
      </c>
      <c r="U52" s="231">
        <v>0</v>
      </c>
      <c r="V52" s="231">
        <v>0</v>
      </c>
      <c r="W52" s="231">
        <v>0</v>
      </c>
      <c r="DA52" s="73" t="s">
        <v>1895</v>
      </c>
    </row>
    <row r="53" spans="1:105" ht="12" customHeight="1" x14ac:dyDescent="0.25">
      <c r="A53" s="64" t="s">
        <v>73</v>
      </c>
      <c r="B53" s="231">
        <v>14.859536528361231</v>
      </c>
      <c r="C53" s="231">
        <v>13.605743705096289</v>
      </c>
      <c r="D53" s="231">
        <v>14.16879463905002</v>
      </c>
      <c r="E53" s="231">
        <v>14.447143738736759</v>
      </c>
      <c r="F53" s="231">
        <v>13.71517023119628</v>
      </c>
      <c r="G53" s="231">
        <v>22.22636133845905</v>
      </c>
      <c r="H53" s="231">
        <v>15.19739307083894</v>
      </c>
      <c r="I53" s="231">
        <v>17.044881381740019</v>
      </c>
      <c r="J53" s="231">
        <v>14.04962994097114</v>
      </c>
      <c r="K53" s="231">
        <v>15.653229362762319</v>
      </c>
      <c r="L53" s="231">
        <v>18.69451177144299</v>
      </c>
      <c r="M53" s="231">
        <v>17.341220534343972</v>
      </c>
      <c r="N53" s="231">
        <v>16.41698565424004</v>
      </c>
      <c r="O53" s="231">
        <v>13.1013228457398</v>
      </c>
      <c r="P53" s="231">
        <v>12.36763764123242</v>
      </c>
      <c r="Q53" s="231">
        <v>12.26529750693734</v>
      </c>
      <c r="R53" s="231">
        <v>12.54439902726881</v>
      </c>
      <c r="S53" s="231">
        <v>13.24518646225</v>
      </c>
      <c r="T53" s="231">
        <v>13.924528243647631</v>
      </c>
      <c r="U53" s="231">
        <v>14.305176076782621</v>
      </c>
      <c r="V53" s="231">
        <v>14.767048070899611</v>
      </c>
      <c r="W53" s="231">
        <v>13.76045453472889</v>
      </c>
      <c r="DA53" s="73" t="s">
        <v>1896</v>
      </c>
    </row>
    <row r="54" spans="1:105" ht="12" customHeight="1" x14ac:dyDescent="0.25">
      <c r="A54" s="64" t="s">
        <v>79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7.2833625028260851</v>
      </c>
      <c r="N54" s="231">
        <v>5.5152184356184204</v>
      </c>
      <c r="O54" s="231">
        <v>7.1867595534459179</v>
      </c>
      <c r="P54" s="231">
        <v>6.9641997789458143</v>
      </c>
      <c r="Q54" s="231">
        <v>6.5126010692221712</v>
      </c>
      <c r="R54" s="231">
        <v>7.7253427435459541</v>
      </c>
      <c r="S54" s="231">
        <v>7.8704639431149896</v>
      </c>
      <c r="T54" s="231">
        <v>7.3149980179666407</v>
      </c>
      <c r="U54" s="231">
        <v>6.4191304424124436</v>
      </c>
      <c r="V54" s="231">
        <v>6.1519907672682637</v>
      </c>
      <c r="W54" s="231">
        <v>7.9040748731688319</v>
      </c>
      <c r="DA54" s="73" t="s">
        <v>1897</v>
      </c>
    </row>
    <row r="55" spans="1:105" ht="12" customHeight="1" x14ac:dyDescent="0.25">
      <c r="A55" s="60" t="s">
        <v>1898</v>
      </c>
      <c r="B55" s="264">
        <v>117.92201323866099</v>
      </c>
      <c r="C55" s="264">
        <v>117.7466118780836</v>
      </c>
      <c r="D55" s="264">
        <v>120.21206991188809</v>
      </c>
      <c r="E55" s="264">
        <v>116.8124581193091</v>
      </c>
      <c r="F55" s="264">
        <v>123.44979148791541</v>
      </c>
      <c r="G55" s="264">
        <v>124.1096181837131</v>
      </c>
      <c r="H55" s="264">
        <v>118.4739653594614</v>
      </c>
      <c r="I55" s="264">
        <v>130.99850781286671</v>
      </c>
      <c r="J55" s="264">
        <v>101.1456219930548</v>
      </c>
      <c r="K55" s="264">
        <v>88.864183067341301</v>
      </c>
      <c r="L55" s="264">
        <v>82.069856739688888</v>
      </c>
      <c r="M55" s="264">
        <v>86.377194821636394</v>
      </c>
      <c r="N55" s="264">
        <v>83.873030148471457</v>
      </c>
      <c r="O55" s="264">
        <v>75.140212305975382</v>
      </c>
      <c r="P55" s="264">
        <v>72.579657834007776</v>
      </c>
      <c r="Q55" s="264">
        <v>64.658152654962464</v>
      </c>
      <c r="R55" s="264">
        <v>66.796853656505803</v>
      </c>
      <c r="S55" s="264">
        <v>64.343801938023759</v>
      </c>
      <c r="T55" s="264">
        <v>62.459094220609479</v>
      </c>
      <c r="U55" s="264">
        <v>56.802616754398493</v>
      </c>
      <c r="V55" s="264">
        <v>53.036684213419733</v>
      </c>
      <c r="W55" s="264">
        <v>54.149177115295743</v>
      </c>
      <c r="DA55" s="72" t="s">
        <v>1899</v>
      </c>
    </row>
    <row r="56" spans="1:105" ht="12" customHeight="1" x14ac:dyDescent="0.25">
      <c r="A56" s="57" t="s">
        <v>1900</v>
      </c>
      <c r="B56" s="263">
        <f t="shared" ref="B56:W56" si="2">B57+B68</f>
        <v>1912.5873037236283</v>
      </c>
      <c r="C56" s="263">
        <f t="shared" si="2"/>
        <v>1824.3321245372672</v>
      </c>
      <c r="D56" s="263">
        <f t="shared" si="2"/>
        <v>1875.285621814078</v>
      </c>
      <c r="E56" s="263">
        <f t="shared" si="2"/>
        <v>1894.9632839161943</v>
      </c>
      <c r="F56" s="263">
        <f t="shared" si="2"/>
        <v>1751.6937405419344</v>
      </c>
      <c r="G56" s="263">
        <f t="shared" si="2"/>
        <v>1757.9772689178508</v>
      </c>
      <c r="H56" s="263">
        <f t="shared" si="2"/>
        <v>1741.7708421877469</v>
      </c>
      <c r="I56" s="263">
        <f t="shared" si="2"/>
        <v>1493.3821929567021</v>
      </c>
      <c r="J56" s="263">
        <f t="shared" si="2"/>
        <v>1329.8939241598409</v>
      </c>
      <c r="K56" s="263">
        <f t="shared" si="2"/>
        <v>1233.6515417510091</v>
      </c>
      <c r="L56" s="263">
        <f t="shared" si="2"/>
        <v>1393.5090993222216</v>
      </c>
      <c r="M56" s="263">
        <f t="shared" si="2"/>
        <v>1532.3750073650099</v>
      </c>
      <c r="N56" s="263">
        <f t="shared" si="2"/>
        <v>1467.8137598054952</v>
      </c>
      <c r="O56" s="263">
        <f t="shared" si="2"/>
        <v>1486.902335116089</v>
      </c>
      <c r="P56" s="263">
        <f t="shared" si="2"/>
        <v>1411.1463902256139</v>
      </c>
      <c r="Q56" s="263">
        <f t="shared" si="2"/>
        <v>1343.7011552186275</v>
      </c>
      <c r="R56" s="263">
        <f t="shared" si="2"/>
        <v>1410.1735344803319</v>
      </c>
      <c r="S56" s="263">
        <f t="shared" si="2"/>
        <v>1375.6324402279029</v>
      </c>
      <c r="T56" s="263">
        <f t="shared" si="2"/>
        <v>1422.1913324620957</v>
      </c>
      <c r="U56" s="263">
        <f t="shared" si="2"/>
        <v>1342.5076036258047</v>
      </c>
      <c r="V56" s="263">
        <f t="shared" si="2"/>
        <v>1323.4173517579727</v>
      </c>
      <c r="W56" s="263">
        <f t="shared" si="2"/>
        <v>1360.7649080371555</v>
      </c>
      <c r="DA56" s="70"/>
    </row>
    <row r="57" spans="1:105" ht="12" customHeight="1" x14ac:dyDescent="0.25">
      <c r="A57" s="60" t="s">
        <v>1901</v>
      </c>
      <c r="B57" s="264">
        <v>1682.135238201085</v>
      </c>
      <c r="C57" s="264">
        <v>1594.222841543027</v>
      </c>
      <c r="D57" s="264">
        <v>1640.358155337849</v>
      </c>
      <c r="E57" s="264">
        <v>1666.6795944418809</v>
      </c>
      <c r="F57" s="264">
        <v>1510.4388750984549</v>
      </c>
      <c r="G57" s="264">
        <v>1515.4329205291831</v>
      </c>
      <c r="H57" s="264">
        <v>1510.2401103262009</v>
      </c>
      <c r="I57" s="264">
        <v>1237.3750584385079</v>
      </c>
      <c r="J57" s="264">
        <v>1132.227543925248</v>
      </c>
      <c r="K57" s="264">
        <v>1059.986472978861</v>
      </c>
      <c r="L57" s="264">
        <v>1233.1220139650341</v>
      </c>
      <c r="M57" s="264">
        <v>1363.57019803393</v>
      </c>
      <c r="N57" s="264">
        <v>1303.9027773816231</v>
      </c>
      <c r="O57" s="264">
        <v>1340.057681992093</v>
      </c>
      <c r="P57" s="264">
        <v>1269.3057651939271</v>
      </c>
      <c r="Q57" s="264">
        <v>1217.3413312725179</v>
      </c>
      <c r="R57" s="264">
        <v>1279.6341002154661</v>
      </c>
      <c r="S57" s="264">
        <v>1249.886944090719</v>
      </c>
      <c r="T57" s="264">
        <v>1300.12907386857</v>
      </c>
      <c r="U57" s="264">
        <v>1231.4996586406451</v>
      </c>
      <c r="V57" s="264">
        <v>1219.769075327069</v>
      </c>
      <c r="W57" s="264">
        <v>1254.9425143225039</v>
      </c>
      <c r="DA57" s="72" t="s">
        <v>1902</v>
      </c>
    </row>
    <row r="58" spans="1:105" ht="12" customHeight="1" x14ac:dyDescent="0.25">
      <c r="A58" s="64" t="s">
        <v>30</v>
      </c>
      <c r="B58" s="231">
        <v>72.61005871044118</v>
      </c>
      <c r="C58" s="231">
        <v>54.129338509437382</v>
      </c>
      <c r="D58" s="231">
        <v>73.910686965595303</v>
      </c>
      <c r="E58" s="231">
        <v>89.548971336748664</v>
      </c>
      <c r="F58" s="231">
        <v>92.059284292661076</v>
      </c>
      <c r="G58" s="231">
        <v>83.978325340537495</v>
      </c>
      <c r="H58" s="231">
        <v>71.466280942586451</v>
      </c>
      <c r="I58" s="231">
        <v>45.466362296155978</v>
      </c>
      <c r="J58" s="231">
        <v>30.411871645858529</v>
      </c>
      <c r="K58" s="231">
        <v>18.561148393602821</v>
      </c>
      <c r="L58" s="231">
        <v>20.14951573987646</v>
      </c>
      <c r="M58" s="231">
        <v>17.453077779081411</v>
      </c>
      <c r="N58" s="231">
        <v>19.188770520385209</v>
      </c>
      <c r="O58" s="231">
        <v>13.48201374136902</v>
      </c>
      <c r="P58" s="231">
        <v>11.221830941956361</v>
      </c>
      <c r="Q58" s="231">
        <v>12.4309734014198</v>
      </c>
      <c r="R58" s="231">
        <v>12.24328722660411</v>
      </c>
      <c r="S58" s="231">
        <v>10.020759130204929</v>
      </c>
      <c r="T58" s="231">
        <v>7.8300514375278789</v>
      </c>
      <c r="U58" s="231">
        <v>6.939303363201172</v>
      </c>
      <c r="V58" s="231">
        <v>0</v>
      </c>
      <c r="W58" s="231">
        <v>0</v>
      </c>
      <c r="DA58" s="73" t="s">
        <v>1903</v>
      </c>
    </row>
    <row r="59" spans="1:105" ht="12" customHeight="1" x14ac:dyDescent="0.25">
      <c r="A59" s="64" t="s">
        <v>32</v>
      </c>
      <c r="B59" s="231">
        <v>0</v>
      </c>
      <c r="C59" s="231">
        <v>0</v>
      </c>
      <c r="D59" s="231">
        <v>0</v>
      </c>
      <c r="E59" s="231">
        <v>0</v>
      </c>
      <c r="F59" s="231">
        <v>0</v>
      </c>
      <c r="G59" s="231">
        <v>0</v>
      </c>
      <c r="H59" s="231">
        <v>0</v>
      </c>
      <c r="I59" s="231">
        <v>0</v>
      </c>
      <c r="J59" s="231">
        <v>0</v>
      </c>
      <c r="K59" s="231">
        <v>0</v>
      </c>
      <c r="L59" s="231">
        <v>0</v>
      </c>
      <c r="M59" s="231">
        <v>0</v>
      </c>
      <c r="N59" s="231">
        <v>0</v>
      </c>
      <c r="O59" s="231">
        <v>0</v>
      </c>
      <c r="P59" s="231">
        <v>0</v>
      </c>
      <c r="Q59" s="231">
        <v>0</v>
      </c>
      <c r="R59" s="231">
        <v>0</v>
      </c>
      <c r="S59" s="231">
        <v>0</v>
      </c>
      <c r="T59" s="231">
        <v>0</v>
      </c>
      <c r="U59" s="231">
        <v>0</v>
      </c>
      <c r="V59" s="231">
        <v>0</v>
      </c>
      <c r="W59" s="231">
        <v>0</v>
      </c>
      <c r="DA59" s="73" t="s">
        <v>1904</v>
      </c>
    </row>
    <row r="60" spans="1:105" ht="12" customHeight="1" x14ac:dyDescent="0.25">
      <c r="A60" s="64" t="s">
        <v>33</v>
      </c>
      <c r="B60" s="231">
        <v>0</v>
      </c>
      <c r="C60" s="231">
        <v>15.462826441524539</v>
      </c>
      <c r="D60" s="231">
        <v>16.298263272747509</v>
      </c>
      <c r="E60" s="231">
        <v>17.515179200878318</v>
      </c>
      <c r="F60" s="231">
        <v>20.758456877214069</v>
      </c>
      <c r="G60" s="231">
        <v>16.7748100981681</v>
      </c>
      <c r="H60" s="231">
        <v>18.290124763405551</v>
      </c>
      <c r="I60" s="231">
        <v>15.438087420330289</v>
      </c>
      <c r="J60" s="231">
        <v>16.864422944824451</v>
      </c>
      <c r="K60" s="231">
        <v>13.956536165638679</v>
      </c>
      <c r="L60" s="231">
        <v>11.34290832339167</v>
      </c>
      <c r="M60" s="231">
        <v>9.6484503219591975</v>
      </c>
      <c r="N60" s="231">
        <v>8.8633115102687192</v>
      </c>
      <c r="O60" s="231">
        <v>9.6546201551722923</v>
      </c>
      <c r="P60" s="231">
        <v>7.2336413887860216</v>
      </c>
      <c r="Q60" s="231">
        <v>5.5574348223951269</v>
      </c>
      <c r="R60" s="231">
        <v>7.227739094359773</v>
      </c>
      <c r="S60" s="231">
        <v>5.5892789950240074</v>
      </c>
      <c r="T60" s="231">
        <v>6.0472610669645732</v>
      </c>
      <c r="U60" s="231">
        <v>5.940010018492802</v>
      </c>
      <c r="V60" s="231">
        <v>6.9314210402651097</v>
      </c>
      <c r="W60" s="231">
        <v>5.4214263841189014</v>
      </c>
      <c r="DA60" s="73" t="s">
        <v>1905</v>
      </c>
    </row>
    <row r="61" spans="1:105" ht="12" customHeight="1" x14ac:dyDescent="0.25">
      <c r="A61" s="64" t="s">
        <v>160</v>
      </c>
      <c r="B61" s="231">
        <v>6.3980280853706439</v>
      </c>
      <c r="C61" s="231">
        <v>7.8770020422703864</v>
      </c>
      <c r="D61" s="231">
        <v>5.7327262460919286</v>
      </c>
      <c r="E61" s="231">
        <v>12.100992724536731</v>
      </c>
      <c r="F61" s="231">
        <v>8.614889367433749</v>
      </c>
      <c r="G61" s="231">
        <v>9.3073972813364776</v>
      </c>
      <c r="H61" s="231">
        <v>9.2836042356896975</v>
      </c>
      <c r="I61" s="231">
        <v>10.31055889679889</v>
      </c>
      <c r="J61" s="231">
        <v>8.6877939817052336</v>
      </c>
      <c r="K61" s="231">
        <v>6.6347426778813352</v>
      </c>
      <c r="L61" s="231">
        <v>8.6379279509190479</v>
      </c>
      <c r="M61" s="231">
        <v>7.8344339058296084</v>
      </c>
      <c r="N61" s="231">
        <v>6.5932567698442552</v>
      </c>
      <c r="O61" s="231">
        <v>6.2540514817604063</v>
      </c>
      <c r="P61" s="231">
        <v>6.1618343682493348</v>
      </c>
      <c r="Q61" s="231">
        <v>5.7151185549058887</v>
      </c>
      <c r="R61" s="231">
        <v>6.5875015436849083</v>
      </c>
      <c r="S61" s="231">
        <v>5.4617192149658287</v>
      </c>
      <c r="T61" s="231">
        <v>5.5758381052074952</v>
      </c>
      <c r="U61" s="231">
        <v>5.1228289816404491</v>
      </c>
      <c r="V61" s="231">
        <v>5.3532137785577438</v>
      </c>
      <c r="W61" s="231">
        <v>6.2997699882073261</v>
      </c>
      <c r="DA61" s="73" t="s">
        <v>1906</v>
      </c>
    </row>
    <row r="62" spans="1:105" ht="12" customHeight="1" x14ac:dyDescent="0.25">
      <c r="A62" s="64" t="s">
        <v>70</v>
      </c>
      <c r="B62" s="231">
        <v>173.7364880662094</v>
      </c>
      <c r="C62" s="231">
        <v>125.12031137714681</v>
      </c>
      <c r="D62" s="231">
        <v>124.5903108346331</v>
      </c>
      <c r="E62" s="231">
        <v>112.8476719187295</v>
      </c>
      <c r="F62" s="231">
        <v>102.05923672533019</v>
      </c>
      <c r="G62" s="231">
        <v>70.852009713602115</v>
      </c>
      <c r="H62" s="231">
        <v>59.470273236801361</v>
      </c>
      <c r="I62" s="231">
        <v>62.884366718518592</v>
      </c>
      <c r="J62" s="231">
        <v>50.280344364347478</v>
      </c>
      <c r="K62" s="231">
        <v>39.97885642630434</v>
      </c>
      <c r="L62" s="231">
        <v>29.590895865837361</v>
      </c>
      <c r="M62" s="231">
        <v>41.950902975841608</v>
      </c>
      <c r="N62" s="231">
        <v>35.734299709372713</v>
      </c>
      <c r="O62" s="231">
        <v>29.384404040718529</v>
      </c>
      <c r="P62" s="231">
        <v>27.95682884429808</v>
      </c>
      <c r="Q62" s="231">
        <v>25.544230598116211</v>
      </c>
      <c r="R62" s="231">
        <v>25.83891586271552</v>
      </c>
      <c r="S62" s="231">
        <v>16.664167495192942</v>
      </c>
      <c r="T62" s="231">
        <v>17.41654844385857</v>
      </c>
      <c r="U62" s="231">
        <v>19.603412890226679</v>
      </c>
      <c r="V62" s="231">
        <v>22.92840709415632</v>
      </c>
      <c r="W62" s="231">
        <v>20.939983158026511</v>
      </c>
      <c r="DA62" s="73" t="s">
        <v>1907</v>
      </c>
    </row>
    <row r="63" spans="1:105" ht="12" customHeight="1" x14ac:dyDescent="0.25">
      <c r="A63" s="64" t="s">
        <v>34</v>
      </c>
      <c r="B63" s="231">
        <v>0</v>
      </c>
      <c r="C63" s="231">
        <v>0</v>
      </c>
      <c r="D63" s="231">
        <v>0</v>
      </c>
      <c r="E63" s="231">
        <v>0</v>
      </c>
      <c r="F63" s="231">
        <v>0</v>
      </c>
      <c r="G63" s="231">
        <v>0</v>
      </c>
      <c r="H63" s="231">
        <v>0</v>
      </c>
      <c r="I63" s="231">
        <v>0</v>
      </c>
      <c r="J63" s="231">
        <v>0</v>
      </c>
      <c r="K63" s="231">
        <v>0</v>
      </c>
      <c r="L63" s="231">
        <v>0</v>
      </c>
      <c r="M63" s="231">
        <v>0</v>
      </c>
      <c r="N63" s="231">
        <v>0</v>
      </c>
      <c r="O63" s="231">
        <v>0</v>
      </c>
      <c r="P63" s="231">
        <v>0</v>
      </c>
      <c r="Q63" s="231">
        <v>0</v>
      </c>
      <c r="R63" s="231">
        <v>0</v>
      </c>
      <c r="S63" s="231">
        <v>0</v>
      </c>
      <c r="T63" s="231">
        <v>0</v>
      </c>
      <c r="U63" s="231">
        <v>0</v>
      </c>
      <c r="V63" s="231">
        <v>0</v>
      </c>
      <c r="W63" s="231">
        <v>0</v>
      </c>
      <c r="DA63" s="73" t="s">
        <v>1908</v>
      </c>
    </row>
    <row r="64" spans="1:105" ht="12" customHeight="1" x14ac:dyDescent="0.25">
      <c r="A64" s="64" t="s">
        <v>162</v>
      </c>
      <c r="B64" s="231">
        <v>983.60456748822651</v>
      </c>
      <c r="C64" s="231">
        <v>983.46105201975899</v>
      </c>
      <c r="D64" s="231">
        <v>994.76232884728063</v>
      </c>
      <c r="E64" s="231">
        <v>1001.2524670988849</v>
      </c>
      <c r="F64" s="231">
        <v>875.49190089992783</v>
      </c>
      <c r="G64" s="231">
        <v>667.72953794176738</v>
      </c>
      <c r="H64" s="231">
        <v>895.80803502254957</v>
      </c>
      <c r="I64" s="231">
        <v>591.92924165450404</v>
      </c>
      <c r="J64" s="231">
        <v>604.49421275937868</v>
      </c>
      <c r="K64" s="231">
        <v>511.25830843256472</v>
      </c>
      <c r="L64" s="231">
        <v>602.56541294171939</v>
      </c>
      <c r="M64" s="231">
        <v>547.94584193611627</v>
      </c>
      <c r="N64" s="231">
        <v>575.55701617599811</v>
      </c>
      <c r="O64" s="231">
        <v>672.64012059750132</v>
      </c>
      <c r="P64" s="231">
        <v>636.77650704529015</v>
      </c>
      <c r="Q64" s="231">
        <v>604.75661661089612</v>
      </c>
      <c r="R64" s="231">
        <v>619.64440336365817</v>
      </c>
      <c r="S64" s="231">
        <v>578.68150709438169</v>
      </c>
      <c r="T64" s="231">
        <v>626.07358696658298</v>
      </c>
      <c r="U64" s="231">
        <v>572.16490781123184</v>
      </c>
      <c r="V64" s="231">
        <v>556.98486826905412</v>
      </c>
      <c r="W64" s="231">
        <v>572.34545255521971</v>
      </c>
      <c r="DA64" s="73" t="s">
        <v>1909</v>
      </c>
    </row>
    <row r="65" spans="1:105" ht="12" customHeight="1" x14ac:dyDescent="0.25">
      <c r="A65" s="64" t="s">
        <v>36</v>
      </c>
      <c r="B65" s="231">
        <v>0</v>
      </c>
      <c r="C65" s="231">
        <v>0</v>
      </c>
      <c r="D65" s="231">
        <v>0</v>
      </c>
      <c r="E65" s="231">
        <v>0</v>
      </c>
      <c r="F65" s="231">
        <v>0</v>
      </c>
      <c r="G65" s="231">
        <v>0</v>
      </c>
      <c r="H65" s="231">
        <v>0</v>
      </c>
      <c r="I65" s="231">
        <v>0</v>
      </c>
      <c r="J65" s="231">
        <v>0</v>
      </c>
      <c r="K65" s="231">
        <v>0</v>
      </c>
      <c r="L65" s="231">
        <v>0</v>
      </c>
      <c r="M65" s="231">
        <v>0</v>
      </c>
      <c r="N65" s="231">
        <v>0</v>
      </c>
      <c r="O65" s="231">
        <v>0</v>
      </c>
      <c r="P65" s="231">
        <v>0</v>
      </c>
      <c r="Q65" s="231">
        <v>0</v>
      </c>
      <c r="R65" s="231">
        <v>0</v>
      </c>
      <c r="S65" s="231">
        <v>0</v>
      </c>
      <c r="T65" s="231">
        <v>0</v>
      </c>
      <c r="U65" s="231">
        <v>0</v>
      </c>
      <c r="V65" s="231">
        <v>0</v>
      </c>
      <c r="W65" s="231">
        <v>0</v>
      </c>
      <c r="DA65" s="73" t="s">
        <v>1910</v>
      </c>
    </row>
    <row r="66" spans="1:105" ht="12" customHeight="1" x14ac:dyDescent="0.25">
      <c r="A66" s="64" t="s">
        <v>73</v>
      </c>
      <c r="B66" s="231">
        <v>445.78609585083677</v>
      </c>
      <c r="C66" s="231">
        <v>408.1723111528886</v>
      </c>
      <c r="D66" s="231">
        <v>425.06383917150049</v>
      </c>
      <c r="E66" s="231">
        <v>433.41431216210287</v>
      </c>
      <c r="F66" s="231">
        <v>411.45510693588818</v>
      </c>
      <c r="G66" s="231">
        <v>666.79084015377134</v>
      </c>
      <c r="H66" s="231">
        <v>455.92179212516828</v>
      </c>
      <c r="I66" s="231">
        <v>511.34644145220062</v>
      </c>
      <c r="J66" s="231">
        <v>421.48889822913429</v>
      </c>
      <c r="K66" s="231">
        <v>469.59688088286958</v>
      </c>
      <c r="L66" s="231">
        <v>560.83535314329004</v>
      </c>
      <c r="M66" s="231">
        <v>520.23661603031928</v>
      </c>
      <c r="N66" s="231">
        <v>492.50956962720107</v>
      </c>
      <c r="O66" s="231">
        <v>393.03968537219401</v>
      </c>
      <c r="P66" s="231">
        <v>371.02912923697261</v>
      </c>
      <c r="Q66" s="231">
        <v>367.95892520812021</v>
      </c>
      <c r="R66" s="231">
        <v>376.33197081806452</v>
      </c>
      <c r="S66" s="231">
        <v>397.35559386750009</v>
      </c>
      <c r="T66" s="231">
        <v>417.73584730942918</v>
      </c>
      <c r="U66" s="231">
        <v>429.15528230347837</v>
      </c>
      <c r="V66" s="231">
        <v>443.0114421269883</v>
      </c>
      <c r="W66" s="231">
        <v>412.8136360418668</v>
      </c>
      <c r="DA66" s="73" t="s">
        <v>1911</v>
      </c>
    </row>
    <row r="67" spans="1:105" ht="12" customHeight="1" x14ac:dyDescent="0.25">
      <c r="A67" s="64" t="s">
        <v>79</v>
      </c>
      <c r="B67" s="231">
        <v>0</v>
      </c>
      <c r="C67" s="231">
        <v>0</v>
      </c>
      <c r="D67" s="231">
        <v>0</v>
      </c>
      <c r="E67" s="231">
        <v>0</v>
      </c>
      <c r="F67" s="231">
        <v>0</v>
      </c>
      <c r="G67" s="231">
        <v>0</v>
      </c>
      <c r="H67" s="231">
        <v>0</v>
      </c>
      <c r="I67" s="231">
        <v>0</v>
      </c>
      <c r="J67" s="231">
        <v>0</v>
      </c>
      <c r="K67" s="231">
        <v>0</v>
      </c>
      <c r="L67" s="231">
        <v>0</v>
      </c>
      <c r="M67" s="231">
        <v>218.50087508478271</v>
      </c>
      <c r="N67" s="231">
        <v>165.45655306855261</v>
      </c>
      <c r="O67" s="231">
        <v>215.60278660337761</v>
      </c>
      <c r="P67" s="231">
        <v>208.92599336837441</v>
      </c>
      <c r="Q67" s="231">
        <v>195.37803207666511</v>
      </c>
      <c r="R67" s="231">
        <v>231.76028230637871</v>
      </c>
      <c r="S67" s="231">
        <v>236.1139182934497</v>
      </c>
      <c r="T67" s="231">
        <v>219.44994053899919</v>
      </c>
      <c r="U67" s="231">
        <v>192.57391327237329</v>
      </c>
      <c r="V67" s="231">
        <v>184.55972301804789</v>
      </c>
      <c r="W67" s="231">
        <v>237.122246195065</v>
      </c>
      <c r="DA67" s="73" t="s">
        <v>1912</v>
      </c>
    </row>
    <row r="68" spans="1:105" ht="12" customHeight="1" x14ac:dyDescent="0.25">
      <c r="A68" s="60" t="s">
        <v>1913</v>
      </c>
      <c r="B68" s="264">
        <v>230.45206552254319</v>
      </c>
      <c r="C68" s="264">
        <v>230.10928299424029</v>
      </c>
      <c r="D68" s="264">
        <v>234.92746647622911</v>
      </c>
      <c r="E68" s="264">
        <v>228.28368947431341</v>
      </c>
      <c r="F68" s="264">
        <v>241.25486544347959</v>
      </c>
      <c r="G68" s="264">
        <v>242.5443483886676</v>
      </c>
      <c r="H68" s="264">
        <v>231.53073186154609</v>
      </c>
      <c r="I68" s="264">
        <v>256.00713451819411</v>
      </c>
      <c r="J68" s="264">
        <v>197.66638023459291</v>
      </c>
      <c r="K68" s="264">
        <v>173.665068772148</v>
      </c>
      <c r="L68" s="264">
        <v>160.38708535718749</v>
      </c>
      <c r="M68" s="264">
        <v>168.80480933107981</v>
      </c>
      <c r="N68" s="264">
        <v>163.91098242387221</v>
      </c>
      <c r="O68" s="264">
        <v>146.84465312399601</v>
      </c>
      <c r="P68" s="264">
        <v>141.84062503168681</v>
      </c>
      <c r="Q68" s="264">
        <v>126.3598239461096</v>
      </c>
      <c r="R68" s="264">
        <v>130.53943426486569</v>
      </c>
      <c r="S68" s="264">
        <v>125.74549613718391</v>
      </c>
      <c r="T68" s="264">
        <v>122.0622585935257</v>
      </c>
      <c r="U68" s="264">
        <v>111.0079449851597</v>
      </c>
      <c r="V68" s="264">
        <v>103.64827643090381</v>
      </c>
      <c r="W68" s="264">
        <v>105.8223937146515</v>
      </c>
      <c r="DA68" s="72" t="s">
        <v>1914</v>
      </c>
    </row>
    <row r="69" spans="1:105" ht="12" customHeight="1" x14ac:dyDescent="0.25">
      <c r="A69" s="57" t="s">
        <v>1915</v>
      </c>
      <c r="B69" s="263">
        <f t="shared" ref="B69:W69" si="3">B70+B81</f>
        <v>243.56214919050774</v>
      </c>
      <c r="C69" s="263">
        <f t="shared" si="3"/>
        <v>231.21127174145485</v>
      </c>
      <c r="D69" s="263">
        <f t="shared" si="3"/>
        <v>237.8429426933962</v>
      </c>
      <c r="E69" s="263">
        <f t="shared" si="3"/>
        <v>241.32218463911684</v>
      </c>
      <c r="F69" s="263">
        <f t="shared" si="3"/>
        <v>219.81724822610869</v>
      </c>
      <c r="G69" s="263">
        <f t="shared" si="3"/>
        <v>220.56987704785323</v>
      </c>
      <c r="H69" s="263">
        <f t="shared" si="3"/>
        <v>219.47184129798183</v>
      </c>
      <c r="I69" s="263">
        <f t="shared" si="3"/>
        <v>182.0061457174186</v>
      </c>
      <c r="J69" s="263">
        <f t="shared" si="3"/>
        <v>165.32833411269777</v>
      </c>
      <c r="K69" s="263">
        <f t="shared" si="3"/>
        <v>154.4085455868989</v>
      </c>
      <c r="L69" s="263">
        <f t="shared" si="3"/>
        <v>178.27150915927388</v>
      </c>
      <c r="M69" s="263">
        <f t="shared" si="3"/>
        <v>196.85258384404418</v>
      </c>
      <c r="N69" s="263">
        <f t="shared" si="3"/>
        <v>188.3199323240533</v>
      </c>
      <c r="O69" s="263">
        <f t="shared" si="3"/>
        <v>192.84620399201529</v>
      </c>
      <c r="P69" s="263">
        <f t="shared" si="3"/>
        <v>182.75259271120794</v>
      </c>
      <c r="Q69" s="263">
        <f t="shared" si="3"/>
        <v>174.95998798168586</v>
      </c>
      <c r="R69" s="263">
        <f t="shared" si="3"/>
        <v>183.83990328745961</v>
      </c>
      <c r="S69" s="263">
        <f t="shared" si="3"/>
        <v>179.50881982261953</v>
      </c>
      <c r="T69" s="263">
        <f t="shared" si="3"/>
        <v>186.44695213804113</v>
      </c>
      <c r="U69" s="263">
        <f t="shared" si="3"/>
        <v>176.45672121567446</v>
      </c>
      <c r="V69" s="263">
        <f t="shared" si="3"/>
        <v>174.57754704476821</v>
      </c>
      <c r="W69" s="263">
        <f t="shared" si="3"/>
        <v>179.58574233469048</v>
      </c>
      <c r="DA69" s="70"/>
    </row>
    <row r="70" spans="1:105" ht="12" customHeight="1" x14ac:dyDescent="0.25">
      <c r="A70" s="60" t="s">
        <v>1916</v>
      </c>
      <c r="B70" s="264">
        <v>196.24911112345939</v>
      </c>
      <c r="C70" s="264">
        <v>185.9926648466859</v>
      </c>
      <c r="D70" s="264">
        <v>191.37511812274849</v>
      </c>
      <c r="E70" s="264">
        <v>194.44595268488561</v>
      </c>
      <c r="F70" s="264">
        <v>176.21786876148599</v>
      </c>
      <c r="G70" s="264">
        <v>176.80050739507089</v>
      </c>
      <c r="H70" s="264">
        <v>176.19467953805639</v>
      </c>
      <c r="I70" s="264">
        <v>144.36042348449229</v>
      </c>
      <c r="J70" s="264">
        <v>132.09321345794541</v>
      </c>
      <c r="K70" s="264">
        <v>123.66508851420021</v>
      </c>
      <c r="L70" s="264">
        <v>143.86423496258689</v>
      </c>
      <c r="M70" s="264">
        <v>159.0831897706247</v>
      </c>
      <c r="N70" s="264">
        <v>152.12199069452231</v>
      </c>
      <c r="O70" s="264">
        <v>156.34006289907711</v>
      </c>
      <c r="P70" s="264">
        <v>148.0856726059578</v>
      </c>
      <c r="Q70" s="264">
        <v>142.02315531512679</v>
      </c>
      <c r="R70" s="264">
        <v>149.29064502513731</v>
      </c>
      <c r="S70" s="264">
        <v>145.82014347725021</v>
      </c>
      <c r="T70" s="264">
        <v>151.6817252846661</v>
      </c>
      <c r="U70" s="264">
        <v>143.67496017474161</v>
      </c>
      <c r="V70" s="264">
        <v>142.30639212149109</v>
      </c>
      <c r="W70" s="264">
        <v>146.4099600042918</v>
      </c>
      <c r="DA70" s="72" t="s">
        <v>1917</v>
      </c>
    </row>
    <row r="71" spans="1:105" ht="12" customHeight="1" x14ac:dyDescent="0.25">
      <c r="A71" s="64" t="s">
        <v>30</v>
      </c>
      <c r="B71" s="231">
        <v>8.4711735162181174</v>
      </c>
      <c r="C71" s="231">
        <v>6.3150894927676768</v>
      </c>
      <c r="D71" s="231">
        <v>8.6229134793194291</v>
      </c>
      <c r="E71" s="231">
        <v>10.44737998928731</v>
      </c>
      <c r="F71" s="231">
        <v>10.74024983414377</v>
      </c>
      <c r="G71" s="231">
        <v>9.7974712897293497</v>
      </c>
      <c r="H71" s="231">
        <v>8.3377327766350664</v>
      </c>
      <c r="I71" s="231">
        <v>5.3044089345515166</v>
      </c>
      <c r="J71" s="231">
        <v>3.548051692016819</v>
      </c>
      <c r="K71" s="231">
        <v>2.165467312586991</v>
      </c>
      <c r="L71" s="231">
        <v>2.3507768363189152</v>
      </c>
      <c r="M71" s="231">
        <v>2.036192407559493</v>
      </c>
      <c r="N71" s="231">
        <v>2.238689894044934</v>
      </c>
      <c r="O71" s="231">
        <v>1.5729016031597161</v>
      </c>
      <c r="P71" s="231">
        <v>1.309213609894905</v>
      </c>
      <c r="Q71" s="231">
        <v>1.450280230165641</v>
      </c>
      <c r="R71" s="231">
        <v>1.428383509770476</v>
      </c>
      <c r="S71" s="231">
        <v>1.169088565190572</v>
      </c>
      <c r="T71" s="231">
        <v>0.91350600104491708</v>
      </c>
      <c r="U71" s="231">
        <v>0.80958539237346816</v>
      </c>
      <c r="V71" s="231">
        <v>0</v>
      </c>
      <c r="W71" s="231">
        <v>0</v>
      </c>
      <c r="DA71" s="73" t="s">
        <v>1918</v>
      </c>
    </row>
    <row r="72" spans="1:105" ht="12" customHeight="1" x14ac:dyDescent="0.25">
      <c r="A72" s="64" t="s">
        <v>32</v>
      </c>
      <c r="B72" s="231">
        <v>0</v>
      </c>
      <c r="C72" s="231">
        <v>0</v>
      </c>
      <c r="D72" s="231">
        <v>0</v>
      </c>
      <c r="E72" s="231">
        <v>0</v>
      </c>
      <c r="F72" s="231">
        <v>0</v>
      </c>
      <c r="G72" s="231">
        <v>0</v>
      </c>
      <c r="H72" s="231">
        <v>0</v>
      </c>
      <c r="I72" s="231">
        <v>0</v>
      </c>
      <c r="J72" s="231">
        <v>0</v>
      </c>
      <c r="K72" s="231">
        <v>0</v>
      </c>
      <c r="L72" s="231">
        <v>0</v>
      </c>
      <c r="M72" s="231">
        <v>0</v>
      </c>
      <c r="N72" s="231">
        <v>0</v>
      </c>
      <c r="O72" s="231">
        <v>0</v>
      </c>
      <c r="P72" s="231">
        <v>0</v>
      </c>
      <c r="Q72" s="231">
        <v>0</v>
      </c>
      <c r="R72" s="231">
        <v>0</v>
      </c>
      <c r="S72" s="231">
        <v>0</v>
      </c>
      <c r="T72" s="231">
        <v>0</v>
      </c>
      <c r="U72" s="231">
        <v>0</v>
      </c>
      <c r="V72" s="231">
        <v>0</v>
      </c>
      <c r="W72" s="231">
        <v>0</v>
      </c>
      <c r="DA72" s="73" t="s">
        <v>1919</v>
      </c>
    </row>
    <row r="73" spans="1:105" ht="12" customHeight="1" x14ac:dyDescent="0.25">
      <c r="A73" s="64" t="s">
        <v>33</v>
      </c>
      <c r="B73" s="231">
        <v>0</v>
      </c>
      <c r="C73" s="231">
        <v>1.8039964181778581</v>
      </c>
      <c r="D73" s="231">
        <v>1.901464048487205</v>
      </c>
      <c r="E73" s="231">
        <v>2.0434375734357979</v>
      </c>
      <c r="F73" s="231">
        <v>2.4218199690083022</v>
      </c>
      <c r="G73" s="231">
        <v>1.957061178119607</v>
      </c>
      <c r="H73" s="231">
        <v>2.133847889063976</v>
      </c>
      <c r="I73" s="231">
        <v>1.801110199038529</v>
      </c>
      <c r="J73" s="231">
        <v>1.9675160102295139</v>
      </c>
      <c r="K73" s="231">
        <v>1.628262552657842</v>
      </c>
      <c r="L73" s="231">
        <v>1.323339304395692</v>
      </c>
      <c r="M73" s="231">
        <v>1.1256525375619031</v>
      </c>
      <c r="N73" s="231">
        <v>1.034053009531348</v>
      </c>
      <c r="O73" s="231">
        <v>1.126372351436765</v>
      </c>
      <c r="P73" s="231">
        <v>0.84392482869170038</v>
      </c>
      <c r="Q73" s="231">
        <v>0.6483673959460966</v>
      </c>
      <c r="R73" s="231">
        <v>0.84323622767530482</v>
      </c>
      <c r="S73" s="231">
        <v>0.65208254941946597</v>
      </c>
      <c r="T73" s="231">
        <v>0.7055137911458651</v>
      </c>
      <c r="U73" s="231">
        <v>0.69300116882415863</v>
      </c>
      <c r="V73" s="231">
        <v>0.80866578803092737</v>
      </c>
      <c r="W73" s="231">
        <v>0.63249974481387017</v>
      </c>
      <c r="DA73" s="73" t="s">
        <v>1920</v>
      </c>
    </row>
    <row r="74" spans="1:105" ht="12" customHeight="1" x14ac:dyDescent="0.25">
      <c r="A74" s="64" t="s">
        <v>160</v>
      </c>
      <c r="B74" s="231">
        <v>0.74643660995990657</v>
      </c>
      <c r="C74" s="231">
        <v>0.9189835715982092</v>
      </c>
      <c r="D74" s="231">
        <v>0.66881806204405692</v>
      </c>
      <c r="E74" s="231">
        <v>1.4117824845292799</v>
      </c>
      <c r="F74" s="231">
        <v>1.0050704262006021</v>
      </c>
      <c r="G74" s="231">
        <v>1.08586301615592</v>
      </c>
      <c r="H74" s="231">
        <v>1.083087160830462</v>
      </c>
      <c r="I74" s="231">
        <v>1.2028985379598669</v>
      </c>
      <c r="J74" s="231">
        <v>1.0135759645322751</v>
      </c>
      <c r="K74" s="231">
        <v>0.77405331241948705</v>
      </c>
      <c r="L74" s="231">
        <v>1.0077582609405531</v>
      </c>
      <c r="M74" s="231">
        <v>0.91401728901345158</v>
      </c>
      <c r="N74" s="231">
        <v>0.76921328981516102</v>
      </c>
      <c r="O74" s="231">
        <v>0.72963933953871207</v>
      </c>
      <c r="P74" s="231">
        <v>0.71888067629575403</v>
      </c>
      <c r="Q74" s="231">
        <v>0.66676383140568518</v>
      </c>
      <c r="R74" s="231">
        <v>0.76854184676323722</v>
      </c>
      <c r="S74" s="231">
        <v>0.63720057507934535</v>
      </c>
      <c r="T74" s="231">
        <v>0.65051444560753946</v>
      </c>
      <c r="U74" s="231">
        <v>0.59766338119138429</v>
      </c>
      <c r="V74" s="231">
        <v>0.62454160749840193</v>
      </c>
      <c r="W74" s="231">
        <v>0.73497316529085299</v>
      </c>
      <c r="DA74" s="73" t="s">
        <v>1921</v>
      </c>
    </row>
    <row r="75" spans="1:105" ht="12" customHeight="1" x14ac:dyDescent="0.25">
      <c r="A75" s="64" t="s">
        <v>70</v>
      </c>
      <c r="B75" s="231">
        <v>20.269256941057709</v>
      </c>
      <c r="C75" s="231">
        <v>14.59736966066709</v>
      </c>
      <c r="D75" s="231">
        <v>14.535536264040489</v>
      </c>
      <c r="E75" s="231">
        <v>13.16556172385174</v>
      </c>
      <c r="F75" s="231">
        <v>11.90691095128849</v>
      </c>
      <c r="G75" s="231">
        <v>8.2660677999202274</v>
      </c>
      <c r="H75" s="231">
        <v>6.938198544293475</v>
      </c>
      <c r="I75" s="231">
        <v>7.3365094504938178</v>
      </c>
      <c r="J75" s="231">
        <v>5.8660401758405252</v>
      </c>
      <c r="K75" s="231">
        <v>4.6641999164021613</v>
      </c>
      <c r="L75" s="231">
        <v>3.4522711843476839</v>
      </c>
      <c r="M75" s="231">
        <v>4.8942720138481741</v>
      </c>
      <c r="N75" s="231">
        <v>4.1690016327601391</v>
      </c>
      <c r="O75" s="231">
        <v>3.4281804714171531</v>
      </c>
      <c r="P75" s="231">
        <v>3.261630031834768</v>
      </c>
      <c r="Q75" s="231">
        <v>2.980160236446884</v>
      </c>
      <c r="R75" s="231">
        <v>3.01454018398347</v>
      </c>
      <c r="S75" s="231">
        <v>1.944152874439171</v>
      </c>
      <c r="T75" s="231">
        <v>2.0319306517834952</v>
      </c>
      <c r="U75" s="231">
        <v>2.2870648371931082</v>
      </c>
      <c r="V75" s="231">
        <v>2.674980827651563</v>
      </c>
      <c r="W75" s="231">
        <v>2.442998035103086</v>
      </c>
      <c r="DA75" s="73" t="s">
        <v>1922</v>
      </c>
    </row>
    <row r="76" spans="1:105" ht="12" customHeight="1" x14ac:dyDescent="0.25">
      <c r="A76" s="64" t="s">
        <v>34</v>
      </c>
      <c r="B76" s="231">
        <v>0</v>
      </c>
      <c r="C76" s="231">
        <v>0</v>
      </c>
      <c r="D76" s="231">
        <v>0</v>
      </c>
      <c r="E76" s="231">
        <v>0</v>
      </c>
      <c r="F76" s="231">
        <v>0</v>
      </c>
      <c r="G76" s="231">
        <v>0</v>
      </c>
      <c r="H76" s="231">
        <v>0</v>
      </c>
      <c r="I76" s="231">
        <v>0</v>
      </c>
      <c r="J76" s="231">
        <v>0</v>
      </c>
      <c r="K76" s="231">
        <v>0</v>
      </c>
      <c r="L76" s="231">
        <v>0</v>
      </c>
      <c r="M76" s="231">
        <v>0</v>
      </c>
      <c r="N76" s="231">
        <v>0</v>
      </c>
      <c r="O76" s="231">
        <v>0</v>
      </c>
      <c r="P76" s="231">
        <v>0</v>
      </c>
      <c r="Q76" s="231">
        <v>0</v>
      </c>
      <c r="R76" s="231">
        <v>0</v>
      </c>
      <c r="S76" s="231">
        <v>0</v>
      </c>
      <c r="T76" s="231">
        <v>0</v>
      </c>
      <c r="U76" s="231">
        <v>0</v>
      </c>
      <c r="V76" s="231">
        <v>0</v>
      </c>
      <c r="W76" s="231">
        <v>0</v>
      </c>
      <c r="DA76" s="73" t="s">
        <v>1923</v>
      </c>
    </row>
    <row r="77" spans="1:105" ht="12" customHeight="1" x14ac:dyDescent="0.25">
      <c r="A77" s="64" t="s">
        <v>162</v>
      </c>
      <c r="B77" s="231">
        <v>114.7538662069595</v>
      </c>
      <c r="C77" s="231">
        <v>114.7371227356382</v>
      </c>
      <c r="D77" s="231">
        <v>116.0556050321824</v>
      </c>
      <c r="E77" s="231">
        <v>116.8127878282029</v>
      </c>
      <c r="F77" s="231">
        <v>102.14072177165799</v>
      </c>
      <c r="G77" s="231">
        <v>77.901779426539335</v>
      </c>
      <c r="H77" s="231">
        <v>104.51093741929721</v>
      </c>
      <c r="I77" s="231">
        <v>69.05841152635864</v>
      </c>
      <c r="J77" s="231">
        <v>70.524324821927337</v>
      </c>
      <c r="K77" s="231">
        <v>59.646802650465737</v>
      </c>
      <c r="L77" s="231">
        <v>70.299298176533753</v>
      </c>
      <c r="M77" s="231">
        <v>63.927014892546723</v>
      </c>
      <c r="N77" s="231">
        <v>67.148318553866261</v>
      </c>
      <c r="O77" s="231">
        <v>78.47468073637495</v>
      </c>
      <c r="P77" s="231">
        <v>74.290592488617008</v>
      </c>
      <c r="Q77" s="231">
        <v>70.554938604604359</v>
      </c>
      <c r="R77" s="231">
        <v>72.291847059093243</v>
      </c>
      <c r="S77" s="231">
        <v>67.512842494344355</v>
      </c>
      <c r="T77" s="231">
        <v>73.041918479434486</v>
      </c>
      <c r="U77" s="231">
        <v>66.752572577976892</v>
      </c>
      <c r="V77" s="231">
        <v>64.981567964722828</v>
      </c>
      <c r="W77" s="231">
        <v>66.773636131442132</v>
      </c>
      <c r="DA77" s="73" t="s">
        <v>1924</v>
      </c>
    </row>
    <row r="78" spans="1:105" ht="12" customHeight="1" x14ac:dyDescent="0.25">
      <c r="A78" s="64" t="s">
        <v>36</v>
      </c>
      <c r="B78" s="231">
        <v>0</v>
      </c>
      <c r="C78" s="231">
        <v>0</v>
      </c>
      <c r="D78" s="231">
        <v>0</v>
      </c>
      <c r="E78" s="231">
        <v>0</v>
      </c>
      <c r="F78" s="231">
        <v>0</v>
      </c>
      <c r="G78" s="231">
        <v>0</v>
      </c>
      <c r="H78" s="231">
        <v>0</v>
      </c>
      <c r="I78" s="231">
        <v>0</v>
      </c>
      <c r="J78" s="231">
        <v>0</v>
      </c>
      <c r="K78" s="231">
        <v>0</v>
      </c>
      <c r="L78" s="231">
        <v>0</v>
      </c>
      <c r="M78" s="231">
        <v>0</v>
      </c>
      <c r="N78" s="231">
        <v>0</v>
      </c>
      <c r="O78" s="231">
        <v>0</v>
      </c>
      <c r="P78" s="231">
        <v>0</v>
      </c>
      <c r="Q78" s="231">
        <v>0</v>
      </c>
      <c r="R78" s="231">
        <v>0</v>
      </c>
      <c r="S78" s="231">
        <v>0</v>
      </c>
      <c r="T78" s="231">
        <v>0</v>
      </c>
      <c r="U78" s="231">
        <v>0</v>
      </c>
      <c r="V78" s="231">
        <v>0</v>
      </c>
      <c r="W78" s="231">
        <v>0</v>
      </c>
      <c r="DA78" s="73" t="s">
        <v>1925</v>
      </c>
    </row>
    <row r="79" spans="1:105" ht="12" customHeight="1" x14ac:dyDescent="0.25">
      <c r="A79" s="64" t="s">
        <v>73</v>
      </c>
      <c r="B79" s="231">
        <v>52.008377849264157</v>
      </c>
      <c r="C79" s="231">
        <v>47.620102967836857</v>
      </c>
      <c r="D79" s="231">
        <v>49.590781236674928</v>
      </c>
      <c r="E79" s="231">
        <v>50.565003085578518</v>
      </c>
      <c r="F79" s="231">
        <v>48.003095809186838</v>
      </c>
      <c r="G79" s="231">
        <v>77.792264684606465</v>
      </c>
      <c r="H79" s="231">
        <v>53.190875747936168</v>
      </c>
      <c r="I79" s="231">
        <v>59.657084836089929</v>
      </c>
      <c r="J79" s="231">
        <v>49.173704793398883</v>
      </c>
      <c r="K79" s="231">
        <v>54.786302769667991</v>
      </c>
      <c r="L79" s="231">
        <v>65.430791200050351</v>
      </c>
      <c r="M79" s="231">
        <v>60.694271870203742</v>
      </c>
      <c r="N79" s="231">
        <v>57.459449789839972</v>
      </c>
      <c r="O79" s="231">
        <v>45.854629960089177</v>
      </c>
      <c r="P79" s="231">
        <v>43.286731744313357</v>
      </c>
      <c r="Q79" s="231">
        <v>42.928541274280583</v>
      </c>
      <c r="R79" s="231">
        <v>43.905396595440727</v>
      </c>
      <c r="S79" s="231">
        <v>46.3581526178749</v>
      </c>
      <c r="T79" s="231">
        <v>48.735848852766608</v>
      </c>
      <c r="U79" s="231">
        <v>50.068116268739033</v>
      </c>
      <c r="V79" s="231">
        <v>51.684668248148498</v>
      </c>
      <c r="W79" s="231">
        <v>48.161590871550999</v>
      </c>
      <c r="DA79" s="73" t="s">
        <v>1926</v>
      </c>
    </row>
    <row r="80" spans="1:105" ht="12" customHeight="1" x14ac:dyDescent="0.25">
      <c r="A80" s="64" t="s">
        <v>79</v>
      </c>
      <c r="B80" s="231">
        <v>0</v>
      </c>
      <c r="C80" s="231">
        <v>0</v>
      </c>
      <c r="D80" s="231">
        <v>0</v>
      </c>
      <c r="E80" s="231">
        <v>0</v>
      </c>
      <c r="F80" s="231">
        <v>0</v>
      </c>
      <c r="G80" s="231">
        <v>0</v>
      </c>
      <c r="H80" s="231">
        <v>0</v>
      </c>
      <c r="I80" s="231">
        <v>0</v>
      </c>
      <c r="J80" s="231">
        <v>0</v>
      </c>
      <c r="K80" s="231">
        <v>0</v>
      </c>
      <c r="L80" s="231">
        <v>0</v>
      </c>
      <c r="M80" s="231">
        <v>25.49176875989124</v>
      </c>
      <c r="N80" s="231">
        <v>19.303264524664421</v>
      </c>
      <c r="O80" s="231">
        <v>25.153658437060649</v>
      </c>
      <c r="P80" s="231">
        <v>24.374699226310291</v>
      </c>
      <c r="Q80" s="231">
        <v>22.794103742277539</v>
      </c>
      <c r="R80" s="231">
        <v>27.03869960241078</v>
      </c>
      <c r="S80" s="231">
        <v>27.546623800902399</v>
      </c>
      <c r="T80" s="231">
        <v>25.60249306288318</v>
      </c>
      <c r="U80" s="231">
        <v>22.466956548443491</v>
      </c>
      <c r="V80" s="231">
        <v>21.531967685438872</v>
      </c>
      <c r="W80" s="231">
        <v>27.664262056090841</v>
      </c>
      <c r="DA80" s="73" t="s">
        <v>1927</v>
      </c>
    </row>
    <row r="81" spans="1:105" ht="12" customHeight="1" x14ac:dyDescent="0.25">
      <c r="A81" s="61" t="s">
        <v>1928</v>
      </c>
      <c r="B81" s="265">
        <v>47.313038067048353</v>
      </c>
      <c r="C81" s="265">
        <v>45.218606894768961</v>
      </c>
      <c r="D81" s="265">
        <v>46.467824570647693</v>
      </c>
      <c r="E81" s="265">
        <v>46.87623195423123</v>
      </c>
      <c r="F81" s="265">
        <v>43.5993794646227</v>
      </c>
      <c r="G81" s="265">
        <v>43.769369652782331</v>
      </c>
      <c r="H81" s="265">
        <v>43.277161759925441</v>
      </c>
      <c r="I81" s="265">
        <v>37.645722232926317</v>
      </c>
      <c r="J81" s="265">
        <v>33.235120654752372</v>
      </c>
      <c r="K81" s="265">
        <v>30.7434570726987</v>
      </c>
      <c r="L81" s="265">
        <v>34.407274196686977</v>
      </c>
      <c r="M81" s="265">
        <v>37.769394073419477</v>
      </c>
      <c r="N81" s="265">
        <v>36.197941629530987</v>
      </c>
      <c r="O81" s="265">
        <v>36.506141092938172</v>
      </c>
      <c r="P81" s="265">
        <v>34.666920105250142</v>
      </c>
      <c r="Q81" s="265">
        <v>32.93683266655907</v>
      </c>
      <c r="R81" s="265">
        <v>34.54925826232229</v>
      </c>
      <c r="S81" s="265">
        <v>33.688676345369323</v>
      </c>
      <c r="T81" s="265">
        <v>34.765226853375019</v>
      </c>
      <c r="U81" s="265">
        <v>32.781761040932857</v>
      </c>
      <c r="V81" s="265">
        <v>32.271154923277109</v>
      </c>
      <c r="W81" s="265">
        <v>33.175782330398668</v>
      </c>
      <c r="DA81" s="74" t="s">
        <v>1929</v>
      </c>
    </row>
    <row r="82" spans="1:105" ht="12" customHeight="1" x14ac:dyDescent="0.25">
      <c r="J82" s="131"/>
    </row>
    <row r="83" spans="1:105" ht="15" customHeight="1" x14ac:dyDescent="0.25">
      <c r="A83" s="34" t="s">
        <v>60</v>
      </c>
      <c r="B83" s="225">
        <v>307.05752056759741</v>
      </c>
      <c r="C83" s="225">
        <v>292.70011223452479</v>
      </c>
      <c r="D83" s="225">
        <v>300.12348792910808</v>
      </c>
      <c r="E83" s="225">
        <v>300.19453852477221</v>
      </c>
      <c r="F83" s="225">
        <v>280.57409463904219</v>
      </c>
      <c r="G83" s="225">
        <v>281.50876396864561</v>
      </c>
      <c r="H83" s="225">
        <v>279.3377078537934</v>
      </c>
      <c r="I83" s="225">
        <v>240.08897155595571</v>
      </c>
      <c r="J83" s="225">
        <v>213.29340042154899</v>
      </c>
      <c r="K83" s="225">
        <v>190.69718258649081</v>
      </c>
      <c r="L83" s="225">
        <v>214.76392012974651</v>
      </c>
      <c r="M83" s="225">
        <v>237.54368410521531</v>
      </c>
      <c r="N83" s="225">
        <v>227.20006537204</v>
      </c>
      <c r="O83" s="225">
        <v>228.1178108547461</v>
      </c>
      <c r="P83" s="225">
        <v>217.0942008216299</v>
      </c>
      <c r="Q83" s="225">
        <v>220.67688927104231</v>
      </c>
      <c r="R83" s="225">
        <v>209.28394000191079</v>
      </c>
      <c r="S83" s="225">
        <v>199.51514282984621</v>
      </c>
      <c r="T83" s="225">
        <v>209.18840164325971</v>
      </c>
      <c r="U83" s="225">
        <v>200.85984522785901</v>
      </c>
      <c r="V83" s="225">
        <v>155.3119327409955</v>
      </c>
      <c r="W83" s="225">
        <v>160.68545622260851</v>
      </c>
      <c r="DA83" s="89" t="s">
        <v>1930</v>
      </c>
    </row>
    <row r="84" spans="1:105" ht="12" customHeight="1" x14ac:dyDescent="0.25">
      <c r="A84" s="55" t="s">
        <v>92</v>
      </c>
      <c r="B84" s="261">
        <v>11.369651566018319</v>
      </c>
      <c r="C84" s="261">
        <v>10.83802892464359</v>
      </c>
      <c r="D84" s="261">
        <v>11.11289988346323</v>
      </c>
      <c r="E84" s="261">
        <v>11.11553072772619</v>
      </c>
      <c r="F84" s="261">
        <v>10.389029679521791</v>
      </c>
      <c r="G84" s="261">
        <v>10.423638389276141</v>
      </c>
      <c r="H84" s="261">
        <v>10.343249048834281</v>
      </c>
      <c r="I84" s="261">
        <v>8.8899563390880232</v>
      </c>
      <c r="J84" s="261">
        <v>7.8977764154465264</v>
      </c>
      <c r="K84" s="261">
        <v>7.0610891295598623</v>
      </c>
      <c r="L84" s="261">
        <v>7.9522264633546529</v>
      </c>
      <c r="M84" s="261">
        <v>8.7957100513128292</v>
      </c>
      <c r="N84" s="261">
        <v>8.4127090399351374</v>
      </c>
      <c r="O84" s="261">
        <v>8.4466910975821925</v>
      </c>
      <c r="P84" s="261">
        <v>8.038511532905094</v>
      </c>
      <c r="Q84" s="261">
        <v>8.1711704538272016</v>
      </c>
      <c r="R84" s="261">
        <v>7.7493150852943247</v>
      </c>
      <c r="S84" s="261">
        <v>7.387598427580647</v>
      </c>
      <c r="T84" s="261">
        <v>7.7457775140699692</v>
      </c>
      <c r="U84" s="261">
        <v>7.4373897425678619</v>
      </c>
      <c r="V84" s="261">
        <v>5.7508526612474036</v>
      </c>
      <c r="W84" s="261">
        <v>5.9498221883720781</v>
      </c>
      <c r="DA84" s="67" t="s">
        <v>1931</v>
      </c>
    </row>
    <row r="85" spans="1:105" ht="12" customHeight="1" x14ac:dyDescent="0.25">
      <c r="A85" s="202" t="s">
        <v>93</v>
      </c>
      <c r="B85" s="226">
        <v>5.0133007531177496</v>
      </c>
      <c r="C85" s="226">
        <v>4.7788886277414431</v>
      </c>
      <c r="D85" s="226">
        <v>4.9000894206469443</v>
      </c>
      <c r="E85" s="226">
        <v>4.9012494573858261</v>
      </c>
      <c r="F85" s="226">
        <v>4.5809082199296416</v>
      </c>
      <c r="G85" s="226">
        <v>4.5961684827150462</v>
      </c>
      <c r="H85" s="226">
        <v>4.5607218431553589</v>
      </c>
      <c r="I85" s="226">
        <v>3.9199112260519078</v>
      </c>
      <c r="J85" s="226">
        <v>3.4824223259270508</v>
      </c>
      <c r="K85" s="226">
        <v>3.1134958925967289</v>
      </c>
      <c r="L85" s="226">
        <v>3.5064313700565108</v>
      </c>
      <c r="M85" s="226">
        <v>3.8783545448521011</v>
      </c>
      <c r="N85" s="226">
        <v>3.7094752042992689</v>
      </c>
      <c r="O85" s="226">
        <v>3.724459152945828</v>
      </c>
      <c r="P85" s="226">
        <v>3.544477655085414</v>
      </c>
      <c r="Q85" s="226">
        <v>3.602971889873956</v>
      </c>
      <c r="R85" s="226">
        <v>3.416960223246138</v>
      </c>
      <c r="S85" s="226">
        <v>3.2574659430563129</v>
      </c>
      <c r="T85" s="226">
        <v>3.4154003769852141</v>
      </c>
      <c r="U85" s="226">
        <v>3.279420779180771</v>
      </c>
      <c r="V85" s="226">
        <v>2.5357640742369219</v>
      </c>
      <c r="W85" s="226">
        <v>2.6234971128783982</v>
      </c>
      <c r="DA85" s="174" t="s">
        <v>1932</v>
      </c>
    </row>
    <row r="86" spans="1:105" ht="12" customHeight="1" x14ac:dyDescent="0.25">
      <c r="A86" s="202" t="s">
        <v>94</v>
      </c>
      <c r="B86" s="226">
        <v>38.88636888418737</v>
      </c>
      <c r="C86" s="226">
        <v>37.068118428608663</v>
      </c>
      <c r="D86" s="226">
        <v>38.008229340376367</v>
      </c>
      <c r="E86" s="226">
        <v>38.017227327684317</v>
      </c>
      <c r="F86" s="226">
        <v>35.532455688801228</v>
      </c>
      <c r="G86" s="226">
        <v>35.650824052712728</v>
      </c>
      <c r="H86" s="226">
        <v>35.375877232343818</v>
      </c>
      <c r="I86" s="226">
        <v>30.405340001739479</v>
      </c>
      <c r="J86" s="226">
        <v>27.011896122990979</v>
      </c>
      <c r="K86" s="226">
        <v>24.15026661299428</v>
      </c>
      <c r="L86" s="226">
        <v>27.198125633756781</v>
      </c>
      <c r="M86" s="226">
        <v>30.08299978831155</v>
      </c>
      <c r="N86" s="226">
        <v>28.773063549283489</v>
      </c>
      <c r="O86" s="226">
        <v>28.889288643907889</v>
      </c>
      <c r="P86" s="226">
        <v>27.49323696801828</v>
      </c>
      <c r="Q86" s="226">
        <v>27.946955686204301</v>
      </c>
      <c r="R86" s="226">
        <v>26.504130162370839</v>
      </c>
      <c r="S86" s="226">
        <v>25.26699045745239</v>
      </c>
      <c r="T86" s="226">
        <v>26.49203099655335</v>
      </c>
      <c r="U86" s="226">
        <v>25.437286216348699</v>
      </c>
      <c r="V86" s="226">
        <v>19.669008912486209</v>
      </c>
      <c r="W86" s="226">
        <v>20.349522504618388</v>
      </c>
      <c r="DA86" s="174" t="s">
        <v>1933</v>
      </c>
    </row>
    <row r="87" spans="1:105" ht="12" customHeight="1" x14ac:dyDescent="0.25">
      <c r="A87" s="202" t="s">
        <v>95</v>
      </c>
      <c r="B87" s="226">
        <v>17.17050844960561</v>
      </c>
      <c r="C87" s="226">
        <v>16.367649100510949</v>
      </c>
      <c r="D87" s="226">
        <v>16.782760688896818</v>
      </c>
      <c r="E87" s="226">
        <v>16.786733803937729</v>
      </c>
      <c r="F87" s="226">
        <v>15.68956804521523</v>
      </c>
      <c r="G87" s="226">
        <v>15.74183430331615</v>
      </c>
      <c r="H87" s="226">
        <v>15.62042989252129</v>
      </c>
      <c r="I87" s="226">
        <v>13.425659489263699</v>
      </c>
      <c r="J87" s="226">
        <v>11.9272640755174</v>
      </c>
      <c r="K87" s="226">
        <v>10.663694472827659</v>
      </c>
      <c r="L87" s="226">
        <v>12.00949482834735</v>
      </c>
      <c r="M87" s="226">
        <v>13.28332824268227</v>
      </c>
      <c r="N87" s="226">
        <v>12.70491807207304</v>
      </c>
      <c r="O87" s="226">
        <v>12.75623795681847</v>
      </c>
      <c r="P87" s="226">
        <v>12.1398030006944</v>
      </c>
      <c r="Q87" s="226">
        <v>12.340145210777299</v>
      </c>
      <c r="R87" s="226">
        <v>11.703056982712811</v>
      </c>
      <c r="S87" s="226">
        <v>11.15679055655435</v>
      </c>
      <c r="T87" s="226">
        <v>11.69771452377762</v>
      </c>
      <c r="U87" s="226">
        <v>11.231985666073809</v>
      </c>
      <c r="V87" s="226">
        <v>8.6849683685571524</v>
      </c>
      <c r="W87" s="226">
        <v>8.9854532098797506</v>
      </c>
      <c r="DA87" s="174" t="s">
        <v>1934</v>
      </c>
    </row>
    <row r="88" spans="1:105" ht="12" customHeight="1" x14ac:dyDescent="0.25">
      <c r="A88" s="56" t="s">
        <v>96</v>
      </c>
      <c r="B88" s="262">
        <v>57.513165717403588</v>
      </c>
      <c r="C88" s="262">
        <v>53.760375899347153</v>
      </c>
      <c r="D88" s="262">
        <v>55.293433509690928</v>
      </c>
      <c r="E88" s="262">
        <v>56.204008074807803</v>
      </c>
      <c r="F88" s="262">
        <v>50.020186057149857</v>
      </c>
      <c r="G88" s="262">
        <v>50.731441579414323</v>
      </c>
      <c r="H88" s="262">
        <v>50.354683320669913</v>
      </c>
      <c r="I88" s="262">
        <v>41.250282490938062</v>
      </c>
      <c r="J88" s="262">
        <v>37.359208025987613</v>
      </c>
      <c r="K88" s="262">
        <v>34.004055402744108</v>
      </c>
      <c r="L88" s="262">
        <v>41.029527241583878</v>
      </c>
      <c r="M88" s="262">
        <v>46.172612858811561</v>
      </c>
      <c r="N88" s="262">
        <v>43.943668284552153</v>
      </c>
      <c r="O88" s="262">
        <v>46.832489572715772</v>
      </c>
      <c r="P88" s="262">
        <v>44.168560602704147</v>
      </c>
      <c r="Q88" s="262">
        <v>46.428761610295062</v>
      </c>
      <c r="R88" s="262">
        <v>44.41823438384808</v>
      </c>
      <c r="S88" s="262">
        <v>42.553059325902822</v>
      </c>
      <c r="T88" s="262">
        <v>46.301730978630673</v>
      </c>
      <c r="U88" s="262">
        <v>45.301119422507227</v>
      </c>
      <c r="V88" s="262">
        <v>36.276132749579773</v>
      </c>
      <c r="W88" s="262">
        <v>37.682357290659148</v>
      </c>
      <c r="DA88" s="68" t="s">
        <v>1935</v>
      </c>
    </row>
    <row r="89" spans="1:105" ht="12" customHeight="1" x14ac:dyDescent="0.25">
      <c r="A89" s="37" t="s">
        <v>160</v>
      </c>
      <c r="B89" s="228">
        <v>0.18812999386042811</v>
      </c>
      <c r="C89" s="228">
        <v>0.20749448081313099</v>
      </c>
      <c r="D89" s="228">
        <v>0.15410935502229511</v>
      </c>
      <c r="E89" s="228">
        <v>0.34709442469358381</v>
      </c>
      <c r="F89" s="228">
        <v>0.1969861538156524</v>
      </c>
      <c r="G89" s="228">
        <v>0.2358696251449787</v>
      </c>
      <c r="H89" s="228">
        <v>0.22544113996611781</v>
      </c>
      <c r="I89" s="228">
        <v>0.15456424446075989</v>
      </c>
      <c r="J89" s="228">
        <v>0.1748572242250972</v>
      </c>
      <c r="K89" s="228">
        <v>0.1529575112855481</v>
      </c>
      <c r="L89" s="228">
        <v>0.29216762010102387</v>
      </c>
      <c r="M89" s="228">
        <v>0.31557473685769649</v>
      </c>
      <c r="N89" s="228">
        <v>0.24812865937181469</v>
      </c>
      <c r="O89" s="228">
        <v>0.26787657766587569</v>
      </c>
      <c r="P89" s="228">
        <v>0.25745333777228879</v>
      </c>
      <c r="Q89" s="228">
        <v>0.28083943771592929</v>
      </c>
      <c r="R89" s="228">
        <v>0.30752018759173522</v>
      </c>
      <c r="S89" s="228">
        <v>0.2610956274110548</v>
      </c>
      <c r="T89" s="228">
        <v>0.28792239434758238</v>
      </c>
      <c r="U89" s="228">
        <v>0.28804538306375871</v>
      </c>
      <c r="V89" s="228">
        <v>0.26061357554067388</v>
      </c>
      <c r="W89" s="228">
        <v>0.31080610056872532</v>
      </c>
      <c r="DA89" s="69" t="s">
        <v>1936</v>
      </c>
    </row>
    <row r="90" spans="1:105" ht="12" customHeight="1" x14ac:dyDescent="0.25">
      <c r="A90" s="37" t="s">
        <v>162</v>
      </c>
      <c r="B90" s="228">
        <v>28.922273984036309</v>
      </c>
      <c r="C90" s="228">
        <v>25.906142881988959</v>
      </c>
      <c r="D90" s="228">
        <v>26.74158407679742</v>
      </c>
      <c r="E90" s="228">
        <v>28.71906106810949</v>
      </c>
      <c r="F90" s="228">
        <v>20.018804061137281</v>
      </c>
      <c r="G90" s="228">
        <v>16.92171410028595</v>
      </c>
      <c r="H90" s="228">
        <v>21.75361847394479</v>
      </c>
      <c r="I90" s="228">
        <v>8.8735341048256995</v>
      </c>
      <c r="J90" s="228">
        <v>12.16651549585819</v>
      </c>
      <c r="K90" s="228">
        <v>11.78656087787809</v>
      </c>
      <c r="L90" s="228">
        <v>20.38105708390885</v>
      </c>
      <c r="M90" s="228">
        <v>22.071520030641981</v>
      </c>
      <c r="N90" s="228">
        <v>21.66034113353145</v>
      </c>
      <c r="O90" s="228">
        <v>28.81084910028623</v>
      </c>
      <c r="P90" s="228">
        <v>26.605752014130669</v>
      </c>
      <c r="Q90" s="228">
        <v>29.717582676950901</v>
      </c>
      <c r="R90" s="228">
        <v>28.926469602915581</v>
      </c>
      <c r="S90" s="228">
        <v>27.66367241142175</v>
      </c>
      <c r="T90" s="228">
        <v>32.328880931611963</v>
      </c>
      <c r="U90" s="228">
        <v>32.171571730538361</v>
      </c>
      <c r="V90" s="228">
        <v>27.11601367819048</v>
      </c>
      <c r="W90" s="228">
        <v>28.23729415834601</v>
      </c>
      <c r="DA90" s="69" t="s">
        <v>1937</v>
      </c>
    </row>
    <row r="91" spans="1:105" ht="12" customHeight="1" x14ac:dyDescent="0.25">
      <c r="A91" s="37" t="s">
        <v>97</v>
      </c>
      <c r="B91" s="228">
        <v>0</v>
      </c>
      <c r="C91" s="228">
        <v>0</v>
      </c>
      <c r="D91" s="228">
        <v>0</v>
      </c>
      <c r="E91" s="228">
        <v>0</v>
      </c>
      <c r="F91" s="228">
        <v>0</v>
      </c>
      <c r="G91" s="228">
        <v>0</v>
      </c>
      <c r="H91" s="228">
        <v>0</v>
      </c>
      <c r="I91" s="228">
        <v>0</v>
      </c>
      <c r="J91" s="228">
        <v>0</v>
      </c>
      <c r="K91" s="228">
        <v>0</v>
      </c>
      <c r="L91" s="228">
        <v>0</v>
      </c>
      <c r="M91" s="228">
        <v>0</v>
      </c>
      <c r="N91" s="228">
        <v>0</v>
      </c>
      <c r="O91" s="228">
        <v>0</v>
      </c>
      <c r="P91" s="228">
        <v>0</v>
      </c>
      <c r="Q91" s="228">
        <v>0</v>
      </c>
      <c r="R91" s="228">
        <v>0</v>
      </c>
      <c r="S91" s="228">
        <v>0</v>
      </c>
      <c r="T91" s="228">
        <v>0</v>
      </c>
      <c r="U91" s="228">
        <v>0</v>
      </c>
      <c r="V91" s="228">
        <v>0</v>
      </c>
      <c r="W91" s="228">
        <v>0</v>
      </c>
      <c r="DA91" s="69" t="s">
        <v>1938</v>
      </c>
    </row>
    <row r="92" spans="1:105" ht="12" customHeight="1" x14ac:dyDescent="0.25">
      <c r="A92" s="37" t="s">
        <v>78</v>
      </c>
      <c r="B92" s="228">
        <v>0</v>
      </c>
      <c r="C92" s="228">
        <v>0</v>
      </c>
      <c r="D92" s="228">
        <v>0</v>
      </c>
      <c r="E92" s="228">
        <v>0</v>
      </c>
      <c r="F92" s="228">
        <v>0</v>
      </c>
      <c r="G92" s="228">
        <v>0</v>
      </c>
      <c r="H92" s="228">
        <v>0</v>
      </c>
      <c r="I92" s="228">
        <v>0</v>
      </c>
      <c r="J92" s="228">
        <v>0</v>
      </c>
      <c r="K92" s="228">
        <v>0</v>
      </c>
      <c r="L92" s="228">
        <v>0</v>
      </c>
      <c r="M92" s="228">
        <v>0</v>
      </c>
      <c r="N92" s="228">
        <v>0</v>
      </c>
      <c r="O92" s="228">
        <v>0</v>
      </c>
      <c r="P92" s="228">
        <v>0</v>
      </c>
      <c r="Q92" s="228">
        <v>0</v>
      </c>
      <c r="R92" s="228">
        <v>0</v>
      </c>
      <c r="S92" s="228">
        <v>0</v>
      </c>
      <c r="T92" s="228">
        <v>0</v>
      </c>
      <c r="U92" s="228">
        <v>0</v>
      </c>
      <c r="V92" s="228">
        <v>0</v>
      </c>
      <c r="W92" s="228">
        <v>0</v>
      </c>
      <c r="DA92" s="69" t="s">
        <v>1939</v>
      </c>
    </row>
    <row r="93" spans="1:105" ht="12" customHeight="1" x14ac:dyDescent="0.25">
      <c r="A93" s="37" t="s">
        <v>38</v>
      </c>
      <c r="B93" s="228">
        <v>28.40276173950685</v>
      </c>
      <c r="C93" s="228">
        <v>27.646738536545051</v>
      </c>
      <c r="D93" s="228">
        <v>28.397740077871209</v>
      </c>
      <c r="E93" s="228">
        <v>27.137852582004719</v>
      </c>
      <c r="F93" s="228">
        <v>29.804395842196929</v>
      </c>
      <c r="G93" s="228">
        <v>33.573857853983391</v>
      </c>
      <c r="H93" s="228">
        <v>28.375623706759001</v>
      </c>
      <c r="I93" s="228">
        <v>32.222184141651603</v>
      </c>
      <c r="J93" s="228">
        <v>25.01783530590432</v>
      </c>
      <c r="K93" s="228">
        <v>22.06453701358047</v>
      </c>
      <c r="L93" s="228">
        <v>20.35630253757401</v>
      </c>
      <c r="M93" s="228">
        <v>23.785518091311879</v>
      </c>
      <c r="N93" s="228">
        <v>22.035198491648881</v>
      </c>
      <c r="O93" s="228">
        <v>17.753763894763669</v>
      </c>
      <c r="P93" s="228">
        <v>17.305355250801188</v>
      </c>
      <c r="Q93" s="228">
        <v>16.430339495628221</v>
      </c>
      <c r="R93" s="228">
        <v>15.184244593340759</v>
      </c>
      <c r="S93" s="228">
        <v>14.62829128707002</v>
      </c>
      <c r="T93" s="228">
        <v>13.68492765267113</v>
      </c>
      <c r="U93" s="228">
        <v>12.84150230890511</v>
      </c>
      <c r="V93" s="228">
        <v>8.8995054958486186</v>
      </c>
      <c r="W93" s="228">
        <v>9.1342570317444096</v>
      </c>
      <c r="DA93" s="69" t="s">
        <v>1940</v>
      </c>
    </row>
    <row r="94" spans="1:105" ht="12" customHeight="1" x14ac:dyDescent="0.25">
      <c r="A94" s="132" t="s">
        <v>1941</v>
      </c>
      <c r="B94" s="318">
        <v>177.10452519726479</v>
      </c>
      <c r="C94" s="318">
        <v>169.88705125367301</v>
      </c>
      <c r="D94" s="318">
        <v>174.02607508603381</v>
      </c>
      <c r="E94" s="318">
        <v>173.1697891332303</v>
      </c>
      <c r="F94" s="318">
        <v>164.36194694842439</v>
      </c>
      <c r="G94" s="318">
        <v>164.36485716121109</v>
      </c>
      <c r="H94" s="318">
        <v>163.08274651626871</v>
      </c>
      <c r="I94" s="318">
        <v>142.19782200887451</v>
      </c>
      <c r="J94" s="318">
        <v>125.6148334556794</v>
      </c>
      <c r="K94" s="318">
        <v>111.7045810757681</v>
      </c>
      <c r="L94" s="318">
        <v>123.06811459264731</v>
      </c>
      <c r="M94" s="318">
        <v>135.33067861924499</v>
      </c>
      <c r="N94" s="318">
        <v>129.65623122189689</v>
      </c>
      <c r="O94" s="318">
        <v>127.468644430776</v>
      </c>
      <c r="P94" s="318">
        <v>121.70961106222251</v>
      </c>
      <c r="Q94" s="318">
        <v>122.1868844200645</v>
      </c>
      <c r="R94" s="318">
        <v>115.49224316443861</v>
      </c>
      <c r="S94" s="318">
        <v>109.8932381192996</v>
      </c>
      <c r="T94" s="318">
        <v>113.5357472532429</v>
      </c>
      <c r="U94" s="318">
        <v>108.17264340118059</v>
      </c>
      <c r="V94" s="318">
        <v>82.395205974888043</v>
      </c>
      <c r="W94" s="318">
        <v>85.094803916200689</v>
      </c>
      <c r="DA94" s="139" t="s">
        <v>1942</v>
      </c>
    </row>
    <row r="95" spans="1:105" ht="12" customHeight="1" x14ac:dyDescent="0.25">
      <c r="J95" s="131"/>
    </row>
    <row r="96" spans="1:105" ht="15" customHeight="1" x14ac:dyDescent="0.25">
      <c r="A96" s="32" t="s">
        <v>253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DA96" s="88"/>
    </row>
    <row r="97" spans="1:105" ht="12" customHeight="1" x14ac:dyDescent="0.25">
      <c r="J97" s="131"/>
    </row>
    <row r="98" spans="1:105" ht="12" customHeight="1" x14ac:dyDescent="0.25">
      <c r="A98" s="35" t="s">
        <v>52</v>
      </c>
      <c r="B98" s="234">
        <f t="shared" ref="B98:W98" si="4">SUM(B$99:B$104,B$106:B$108)</f>
        <v>1</v>
      </c>
      <c r="C98" s="234">
        <f t="shared" si="4"/>
        <v>0.99999999999999978</v>
      </c>
      <c r="D98" s="234">
        <f t="shared" si="4"/>
        <v>1</v>
      </c>
      <c r="E98" s="234">
        <f t="shared" si="4"/>
        <v>1</v>
      </c>
      <c r="F98" s="234">
        <f t="shared" si="4"/>
        <v>1.0000000000000002</v>
      </c>
      <c r="G98" s="234">
        <f t="shared" si="4"/>
        <v>1</v>
      </c>
      <c r="H98" s="234">
        <f t="shared" si="4"/>
        <v>0.99999999999999989</v>
      </c>
      <c r="I98" s="234">
        <f t="shared" si="4"/>
        <v>1</v>
      </c>
      <c r="J98" s="234">
        <f t="shared" si="4"/>
        <v>1.0000000000000002</v>
      </c>
      <c r="K98" s="234">
        <f t="shared" si="4"/>
        <v>0.99999999999999989</v>
      </c>
      <c r="L98" s="234">
        <f t="shared" si="4"/>
        <v>0.99999999999999978</v>
      </c>
      <c r="M98" s="234">
        <f t="shared" si="4"/>
        <v>1</v>
      </c>
      <c r="N98" s="234">
        <f t="shared" si="4"/>
        <v>1.0000000000000002</v>
      </c>
      <c r="O98" s="234">
        <f t="shared" si="4"/>
        <v>1.0000000000000002</v>
      </c>
      <c r="P98" s="234">
        <f t="shared" si="4"/>
        <v>0.99999999999999989</v>
      </c>
      <c r="Q98" s="234">
        <f t="shared" si="4"/>
        <v>1</v>
      </c>
      <c r="R98" s="234">
        <f t="shared" si="4"/>
        <v>1.0000000000000004</v>
      </c>
      <c r="S98" s="234">
        <f t="shared" si="4"/>
        <v>0.99999999999999967</v>
      </c>
      <c r="T98" s="234">
        <f t="shared" si="4"/>
        <v>0.99999999999999978</v>
      </c>
      <c r="U98" s="234">
        <f t="shared" si="4"/>
        <v>0.99999999999999978</v>
      </c>
      <c r="V98" s="234">
        <f t="shared" si="4"/>
        <v>1</v>
      </c>
      <c r="W98" s="234">
        <f t="shared" si="4"/>
        <v>1</v>
      </c>
      <c r="DA98" s="95"/>
    </row>
    <row r="99" spans="1:105" ht="12" customHeight="1" x14ac:dyDescent="0.25">
      <c r="A99" s="55" t="s">
        <v>92</v>
      </c>
      <c r="B99" s="268">
        <f t="shared" ref="B99:W99" si="5">IF(B$6=0,0,B$6/B$5)</f>
        <v>4.9999999999996618E-3</v>
      </c>
      <c r="C99" s="268">
        <f t="shared" si="5"/>
        <v>4.999999999999628E-3</v>
      </c>
      <c r="D99" s="268">
        <f t="shared" si="5"/>
        <v>4.9999999999996627E-3</v>
      </c>
      <c r="E99" s="268">
        <f t="shared" si="5"/>
        <v>4.9999999999997035E-3</v>
      </c>
      <c r="F99" s="268">
        <f t="shared" si="5"/>
        <v>4.9999999999996488E-3</v>
      </c>
      <c r="G99" s="268">
        <f t="shared" si="5"/>
        <v>4.9999999999997043E-3</v>
      </c>
      <c r="H99" s="268">
        <f t="shared" si="5"/>
        <v>4.9999999999997069E-3</v>
      </c>
      <c r="I99" s="268">
        <f t="shared" si="5"/>
        <v>4.9999999999993609E-3</v>
      </c>
      <c r="J99" s="268">
        <f t="shared" si="5"/>
        <v>4.9999999999995725E-3</v>
      </c>
      <c r="K99" s="268">
        <f t="shared" si="5"/>
        <v>4.9999999999994424E-3</v>
      </c>
      <c r="L99" s="268">
        <f t="shared" si="5"/>
        <v>5.0000000000003418E-3</v>
      </c>
      <c r="M99" s="268">
        <f t="shared" si="5"/>
        <v>5.0000000000004078E-3</v>
      </c>
      <c r="N99" s="268">
        <f t="shared" si="5"/>
        <v>5.0000000000003106E-3</v>
      </c>
      <c r="O99" s="268">
        <f t="shared" si="5"/>
        <v>5.000000000000315E-3</v>
      </c>
      <c r="P99" s="268">
        <f t="shared" si="5"/>
        <v>5.0000000000003722E-3</v>
      </c>
      <c r="Q99" s="268">
        <f t="shared" si="5"/>
        <v>5.0000000000003132E-3</v>
      </c>
      <c r="R99" s="268">
        <f t="shared" si="5"/>
        <v>5.0000000000002681E-3</v>
      </c>
      <c r="S99" s="268">
        <f t="shared" si="5"/>
        <v>5.0000000000002681E-3</v>
      </c>
      <c r="T99" s="268">
        <f t="shared" si="5"/>
        <v>5.0000000000002456E-3</v>
      </c>
      <c r="U99" s="268">
        <f t="shared" si="5"/>
        <v>5.0000000000002716E-3</v>
      </c>
      <c r="V99" s="268">
        <f t="shared" si="5"/>
        <v>5.000000000000354E-3</v>
      </c>
      <c r="W99" s="268">
        <f t="shared" si="5"/>
        <v>5.0000000000002404E-3</v>
      </c>
      <c r="DA99" s="76"/>
    </row>
    <row r="100" spans="1:105" ht="12" customHeight="1" x14ac:dyDescent="0.25">
      <c r="A100" s="202" t="s">
        <v>93</v>
      </c>
      <c r="B100" s="269">
        <f t="shared" ref="B100:W100" si="6">IF(B$7=0,0,B$7/B$5)</f>
        <v>6.9999999999995283E-3</v>
      </c>
      <c r="C100" s="269">
        <f t="shared" si="6"/>
        <v>6.9999999999994789E-3</v>
      </c>
      <c r="D100" s="269">
        <f t="shared" si="6"/>
        <v>6.9999999999995257E-3</v>
      </c>
      <c r="E100" s="269">
        <f t="shared" si="6"/>
        <v>6.9999999999995812E-3</v>
      </c>
      <c r="F100" s="269">
        <f t="shared" si="6"/>
        <v>6.9999999999995075E-3</v>
      </c>
      <c r="G100" s="269">
        <f t="shared" si="6"/>
        <v>6.9999999999995855E-3</v>
      </c>
      <c r="H100" s="269">
        <f t="shared" si="6"/>
        <v>6.9999999999995934E-3</v>
      </c>
      <c r="I100" s="269">
        <f t="shared" si="6"/>
        <v>6.9999999999991068E-3</v>
      </c>
      <c r="J100" s="269">
        <f t="shared" si="6"/>
        <v>6.9999999999994017E-3</v>
      </c>
      <c r="K100" s="269">
        <f t="shared" si="6"/>
        <v>6.9999999999992195E-3</v>
      </c>
      <c r="L100" s="269">
        <f t="shared" si="6"/>
        <v>7.0000000000004772E-3</v>
      </c>
      <c r="M100" s="269">
        <f t="shared" si="6"/>
        <v>7.0000000000005709E-3</v>
      </c>
      <c r="N100" s="269">
        <f t="shared" si="6"/>
        <v>7.0000000000004364E-3</v>
      </c>
      <c r="O100" s="269">
        <f t="shared" si="6"/>
        <v>7.0000000000004399E-3</v>
      </c>
      <c r="P100" s="269">
        <f t="shared" si="6"/>
        <v>7.0000000000005206E-3</v>
      </c>
      <c r="Q100" s="269">
        <f t="shared" si="6"/>
        <v>7.0000000000004408E-3</v>
      </c>
      <c r="R100" s="269">
        <f t="shared" si="6"/>
        <v>7.0000000000003757E-3</v>
      </c>
      <c r="S100" s="269">
        <f t="shared" si="6"/>
        <v>7.0000000000003792E-3</v>
      </c>
      <c r="T100" s="269">
        <f t="shared" si="6"/>
        <v>7.0000000000003454E-3</v>
      </c>
      <c r="U100" s="269">
        <f t="shared" si="6"/>
        <v>7.0000000000003801E-3</v>
      </c>
      <c r="V100" s="269">
        <f t="shared" si="6"/>
        <v>7.0000000000004954E-3</v>
      </c>
      <c r="W100" s="269">
        <f t="shared" si="6"/>
        <v>7.0000000000003358E-3</v>
      </c>
      <c r="DA100" s="77"/>
    </row>
    <row r="101" spans="1:105" ht="12" customHeight="1" x14ac:dyDescent="0.25">
      <c r="A101" s="202" t="s">
        <v>94</v>
      </c>
      <c r="B101" s="269">
        <f t="shared" ref="B101:W101" si="7">IF(B$8=0,0,B$8/B$5)</f>
        <v>3.9999999999997309E-2</v>
      </c>
      <c r="C101" s="269">
        <f t="shared" si="7"/>
        <v>3.9999999999997024E-2</v>
      </c>
      <c r="D101" s="269">
        <f t="shared" si="7"/>
        <v>3.9999999999997302E-2</v>
      </c>
      <c r="E101" s="269">
        <f t="shared" si="7"/>
        <v>3.9999999999997614E-2</v>
      </c>
      <c r="F101" s="269">
        <f t="shared" si="7"/>
        <v>3.9999999999997184E-2</v>
      </c>
      <c r="G101" s="269">
        <f t="shared" si="7"/>
        <v>3.9999999999997635E-2</v>
      </c>
      <c r="H101" s="269">
        <f t="shared" si="7"/>
        <v>3.9999999999997669E-2</v>
      </c>
      <c r="I101" s="269">
        <f t="shared" si="7"/>
        <v>3.9999999999994887E-2</v>
      </c>
      <c r="J101" s="269">
        <f t="shared" si="7"/>
        <v>3.9999999999996594E-2</v>
      </c>
      <c r="K101" s="269">
        <f t="shared" si="7"/>
        <v>3.9999999999995539E-2</v>
      </c>
      <c r="L101" s="269">
        <f t="shared" si="7"/>
        <v>4.0000000000002728E-2</v>
      </c>
      <c r="M101" s="269">
        <f t="shared" si="7"/>
        <v>4.0000000000003269E-2</v>
      </c>
      <c r="N101" s="269">
        <f t="shared" si="7"/>
        <v>4.0000000000002499E-2</v>
      </c>
      <c r="O101" s="269">
        <f t="shared" si="7"/>
        <v>4.0000000000002527E-2</v>
      </c>
      <c r="P101" s="269">
        <f t="shared" si="7"/>
        <v>4.0000000000002978E-2</v>
      </c>
      <c r="Q101" s="269">
        <f t="shared" si="7"/>
        <v>4.0000000000002513E-2</v>
      </c>
      <c r="R101" s="269">
        <f t="shared" si="7"/>
        <v>4.0000000000002138E-2</v>
      </c>
      <c r="S101" s="269">
        <f t="shared" si="7"/>
        <v>4.0000000000002145E-2</v>
      </c>
      <c r="T101" s="269">
        <f t="shared" si="7"/>
        <v>4.0000000000001971E-2</v>
      </c>
      <c r="U101" s="269">
        <f t="shared" si="7"/>
        <v>4.0000000000002166E-2</v>
      </c>
      <c r="V101" s="269">
        <f t="shared" si="7"/>
        <v>4.0000000000002839E-2</v>
      </c>
      <c r="W101" s="269">
        <f t="shared" si="7"/>
        <v>4.000000000000193E-2</v>
      </c>
      <c r="DA101" s="77"/>
    </row>
    <row r="102" spans="1:105" ht="12" customHeight="1" x14ac:dyDescent="0.25">
      <c r="A102" s="202" t="s">
        <v>95</v>
      </c>
      <c r="B102" s="269">
        <f t="shared" ref="B102:W102" si="8">IF(B$9=0,0,B$9/B$5)</f>
        <v>1.9999999999998647E-2</v>
      </c>
      <c r="C102" s="269">
        <f t="shared" si="8"/>
        <v>1.9999999999998512E-2</v>
      </c>
      <c r="D102" s="269">
        <f t="shared" si="8"/>
        <v>1.9999999999998654E-2</v>
      </c>
      <c r="E102" s="269">
        <f t="shared" si="8"/>
        <v>1.9999999999998807E-2</v>
      </c>
      <c r="F102" s="269">
        <f t="shared" si="8"/>
        <v>1.9999999999998602E-2</v>
      </c>
      <c r="G102" s="269">
        <f t="shared" si="8"/>
        <v>1.9999999999998824E-2</v>
      </c>
      <c r="H102" s="269">
        <f t="shared" si="8"/>
        <v>1.9999999999998828E-2</v>
      </c>
      <c r="I102" s="269">
        <f t="shared" si="8"/>
        <v>1.999999999999745E-2</v>
      </c>
      <c r="J102" s="269">
        <f t="shared" si="8"/>
        <v>1.9999999999998287E-2</v>
      </c>
      <c r="K102" s="269">
        <f t="shared" si="8"/>
        <v>1.9999999999997766E-2</v>
      </c>
      <c r="L102" s="269">
        <f t="shared" si="8"/>
        <v>2.0000000000001364E-2</v>
      </c>
      <c r="M102" s="269">
        <f t="shared" si="8"/>
        <v>2.0000000000001624E-2</v>
      </c>
      <c r="N102" s="269">
        <f t="shared" si="8"/>
        <v>2.0000000000001246E-2</v>
      </c>
      <c r="O102" s="269">
        <f t="shared" si="8"/>
        <v>2.000000000000126E-2</v>
      </c>
      <c r="P102" s="269">
        <f t="shared" si="8"/>
        <v>2.0000000000001485E-2</v>
      </c>
      <c r="Q102" s="269">
        <f t="shared" si="8"/>
        <v>2.0000000000001253E-2</v>
      </c>
      <c r="R102" s="269">
        <f t="shared" si="8"/>
        <v>2.0000000000001069E-2</v>
      </c>
      <c r="S102" s="269">
        <f t="shared" si="8"/>
        <v>2.0000000000001072E-2</v>
      </c>
      <c r="T102" s="269">
        <f t="shared" si="8"/>
        <v>2.0000000000000986E-2</v>
      </c>
      <c r="U102" s="269">
        <f t="shared" si="8"/>
        <v>2.0000000000001086E-2</v>
      </c>
      <c r="V102" s="269">
        <f t="shared" si="8"/>
        <v>2.0000000000001416E-2</v>
      </c>
      <c r="W102" s="269">
        <f t="shared" si="8"/>
        <v>2.0000000000000961E-2</v>
      </c>
      <c r="DA102" s="77"/>
    </row>
    <row r="103" spans="1:105" ht="12" customHeight="1" x14ac:dyDescent="0.25">
      <c r="A103" s="56" t="s">
        <v>96</v>
      </c>
      <c r="B103" s="270">
        <f t="shared" ref="B103:W103" si="9">IF(B$10=0,0,B$10/B$5)</f>
        <v>1.2027462792235702E-2</v>
      </c>
      <c r="C103" s="270">
        <f t="shared" si="9"/>
        <v>1.2086556154717482E-2</v>
      </c>
      <c r="D103" s="270">
        <f t="shared" si="9"/>
        <v>1.2080305899105278E-2</v>
      </c>
      <c r="E103" s="270">
        <f t="shared" si="9"/>
        <v>1.2019255602102784E-2</v>
      </c>
      <c r="F103" s="270">
        <f t="shared" si="9"/>
        <v>1.2314184500738626E-2</v>
      </c>
      <c r="G103" s="270">
        <f t="shared" si="9"/>
        <v>1.2500707915404665E-2</v>
      </c>
      <c r="H103" s="270">
        <f t="shared" si="9"/>
        <v>1.2209110892646435E-2</v>
      </c>
      <c r="I103" s="270">
        <f t="shared" si="9"/>
        <v>1.3438665426175165E-2</v>
      </c>
      <c r="J103" s="270">
        <f t="shared" si="9"/>
        <v>1.2631773506569532E-2</v>
      </c>
      <c r="K103" s="270">
        <f t="shared" si="9"/>
        <v>1.2490573286544166E-2</v>
      </c>
      <c r="L103" s="270">
        <f t="shared" si="9"/>
        <v>1.1967558723175004E-2</v>
      </c>
      <c r="M103" s="270">
        <f t="shared" si="9"/>
        <v>1.1881696245191659E-2</v>
      </c>
      <c r="N103" s="270">
        <f t="shared" si="9"/>
        <v>1.1915170064875899E-2</v>
      </c>
      <c r="O103" s="270">
        <f t="shared" si="9"/>
        <v>1.1841048498359532E-2</v>
      </c>
      <c r="P103" s="270">
        <f t="shared" si="9"/>
        <v>1.1844988379059089E-2</v>
      </c>
      <c r="Q103" s="270">
        <f t="shared" si="9"/>
        <v>1.1819147749402651E-2</v>
      </c>
      <c r="R103" s="270">
        <f t="shared" si="9"/>
        <v>1.1825628969050777E-2</v>
      </c>
      <c r="S103" s="270">
        <f t="shared" si="9"/>
        <v>1.1796776220196308E-2</v>
      </c>
      <c r="T103" s="270">
        <f t="shared" si="9"/>
        <v>1.1855840318575121E-2</v>
      </c>
      <c r="U103" s="270">
        <f t="shared" si="9"/>
        <v>1.1838663677000696E-2</v>
      </c>
      <c r="V103" s="270">
        <f t="shared" si="9"/>
        <v>1.1941716090177874E-2</v>
      </c>
      <c r="W103" s="270">
        <f t="shared" si="9"/>
        <v>1.1946198968736289E-2</v>
      </c>
      <c r="DA103" s="78"/>
    </row>
    <row r="104" spans="1:105" ht="12" customHeight="1" x14ac:dyDescent="0.25">
      <c r="A104" s="203" t="s">
        <v>1855</v>
      </c>
      <c r="B104" s="271">
        <f t="shared" ref="B104:W104" si="10">IF(B$16=0,0,B$16/B$5)</f>
        <v>3.1931746085234088E-2</v>
      </c>
      <c r="C104" s="271">
        <f t="shared" si="10"/>
        <v>3.2929627362369498E-2</v>
      </c>
      <c r="D104" s="271">
        <f t="shared" si="10"/>
        <v>3.2779698801756428E-2</v>
      </c>
      <c r="E104" s="271">
        <f t="shared" si="10"/>
        <v>3.1927776307885979E-2</v>
      </c>
      <c r="F104" s="271">
        <f t="shared" si="10"/>
        <v>3.4885736079238054E-2</v>
      </c>
      <c r="G104" s="271">
        <f t="shared" si="10"/>
        <v>3.4918262986215753E-2</v>
      </c>
      <c r="H104" s="271">
        <f t="shared" si="10"/>
        <v>3.4090898420254589E-2</v>
      </c>
      <c r="I104" s="271">
        <f t="shared" si="10"/>
        <v>3.9940033023762277E-2</v>
      </c>
      <c r="J104" s="271">
        <f t="shared" si="10"/>
        <v>3.6617935569696579E-2</v>
      </c>
      <c r="K104" s="271">
        <f t="shared" si="10"/>
        <v>3.5376014347699061E-2</v>
      </c>
      <c r="L104" s="271">
        <f t="shared" si="10"/>
        <v>3.0948589598630078E-2</v>
      </c>
      <c r="M104" s="271">
        <f t="shared" si="10"/>
        <v>3.0024550481150047E-2</v>
      </c>
      <c r="N104" s="271">
        <f t="shared" si="10"/>
        <v>3.030983636610304E-2</v>
      </c>
      <c r="O104" s="271">
        <f t="shared" si="10"/>
        <v>2.7786416584722171E-2</v>
      </c>
      <c r="P104" s="271">
        <f t="shared" si="10"/>
        <v>2.8140546517024415E-2</v>
      </c>
      <c r="Q104" s="271">
        <f t="shared" si="10"/>
        <v>2.6816982792573954E-2</v>
      </c>
      <c r="R104" s="271">
        <f t="shared" si="10"/>
        <v>2.6509530390343147E-2</v>
      </c>
      <c r="S104" s="271">
        <f t="shared" si="10"/>
        <v>2.6265748602132349E-2</v>
      </c>
      <c r="T104" s="271">
        <f t="shared" si="10"/>
        <v>2.506420864467214E-2</v>
      </c>
      <c r="U104" s="271">
        <f t="shared" si="10"/>
        <v>2.4372352576848309E-2</v>
      </c>
      <c r="V104" s="271">
        <f t="shared" si="10"/>
        <v>2.3384816343544904E-2</v>
      </c>
      <c r="W104" s="271">
        <f t="shared" si="10"/>
        <v>2.3258461467838019E-2</v>
      </c>
      <c r="DA104" s="79"/>
    </row>
    <row r="105" spans="1:105" ht="12" customHeight="1" x14ac:dyDescent="0.25">
      <c r="A105" s="203" t="s">
        <v>1857</v>
      </c>
      <c r="B105" s="271">
        <f t="shared" ref="B105:W105" si="11">IF(B$17=0,0,B$17/B$5)</f>
        <v>0.81308135537757065</v>
      </c>
      <c r="C105" s="271">
        <f t="shared" si="11"/>
        <v>0.80980686678876401</v>
      </c>
      <c r="D105" s="271">
        <f t="shared" si="11"/>
        <v>0.81029622018412917</v>
      </c>
      <c r="E105" s="271">
        <f t="shared" si="11"/>
        <v>0.81310235407249143</v>
      </c>
      <c r="F105" s="271">
        <f t="shared" si="11"/>
        <v>0.80327622146616651</v>
      </c>
      <c r="G105" s="271">
        <f t="shared" si="11"/>
        <v>0.80298488912901578</v>
      </c>
      <c r="H105" s="271">
        <f t="shared" si="11"/>
        <v>0.80594243864209314</v>
      </c>
      <c r="I105" s="271">
        <f t="shared" si="11"/>
        <v>0.78586567260837803</v>
      </c>
      <c r="J105" s="271">
        <f t="shared" si="11"/>
        <v>0.79737710076885915</v>
      </c>
      <c r="K105" s="271">
        <f t="shared" si="11"/>
        <v>0.80152004714865599</v>
      </c>
      <c r="L105" s="271">
        <f t="shared" si="11"/>
        <v>0.81630920812567875</v>
      </c>
      <c r="M105" s="271">
        <f t="shared" si="11"/>
        <v>0.819372529982208</v>
      </c>
      <c r="N105" s="271">
        <f t="shared" si="11"/>
        <v>0.81841980164434369</v>
      </c>
      <c r="O105" s="271">
        <f t="shared" si="11"/>
        <v>0.82662494250642049</v>
      </c>
      <c r="P105" s="271">
        <f t="shared" si="11"/>
        <v>0.8254799172883015</v>
      </c>
      <c r="Q105" s="271">
        <f t="shared" si="11"/>
        <v>0.8297705743634104</v>
      </c>
      <c r="R105" s="271">
        <f t="shared" si="11"/>
        <v>0.83075477310650703</v>
      </c>
      <c r="S105" s="271">
        <f t="shared" si="11"/>
        <v>0.83156914495070655</v>
      </c>
      <c r="T105" s="271">
        <f t="shared" si="11"/>
        <v>0.83538170960414437</v>
      </c>
      <c r="U105" s="271">
        <f t="shared" si="11"/>
        <v>0.83762820024203977</v>
      </c>
      <c r="V105" s="271">
        <f t="shared" si="11"/>
        <v>0.84070720902506135</v>
      </c>
      <c r="W105" s="271">
        <f t="shared" si="11"/>
        <v>0.84110986963489331</v>
      </c>
      <c r="DA105" s="79"/>
    </row>
    <row r="106" spans="1:105" ht="12" customHeight="1" x14ac:dyDescent="0.25">
      <c r="A106" s="62" t="s">
        <v>1858</v>
      </c>
      <c r="B106" s="320">
        <f t="shared" ref="B106:W106" si="12">IF(B$18=0,0,B$18/B$5)</f>
        <v>0.54698347133395442</v>
      </c>
      <c r="C106" s="320">
        <f t="shared" si="12"/>
        <v>0.53539330543568608</v>
      </c>
      <c r="D106" s="320">
        <f t="shared" si="12"/>
        <v>0.53713206350282672</v>
      </c>
      <c r="E106" s="320">
        <f t="shared" si="12"/>
        <v>0.54703755150677602</v>
      </c>
      <c r="F106" s="320">
        <f t="shared" si="12"/>
        <v>0.51256175413918392</v>
      </c>
      <c r="G106" s="320">
        <f t="shared" si="12"/>
        <v>0.5119993642438857</v>
      </c>
      <c r="H106" s="320">
        <f t="shared" si="12"/>
        <v>0.52185161847330608</v>
      </c>
      <c r="I106" s="320">
        <f t="shared" si="12"/>
        <v>0.45303206407702729</v>
      </c>
      <c r="J106" s="320">
        <f t="shared" si="12"/>
        <v>0.49222763768805555</v>
      </c>
      <c r="K106" s="320">
        <f t="shared" si="12"/>
        <v>0.50671992758449858</v>
      </c>
      <c r="L106" s="320">
        <f t="shared" si="12"/>
        <v>0.55840429480376252</v>
      </c>
      <c r="M106" s="320">
        <f t="shared" si="12"/>
        <v>0.56916794263929216</v>
      </c>
      <c r="N106" s="320">
        <f t="shared" si="12"/>
        <v>0.56583783192681925</v>
      </c>
      <c r="O106" s="320">
        <f t="shared" si="12"/>
        <v>0.5950714709670698</v>
      </c>
      <c r="P106" s="320">
        <f t="shared" si="12"/>
        <v>0.59097536297976572</v>
      </c>
      <c r="Q106" s="320">
        <f t="shared" si="12"/>
        <v>0.60629571775862856</v>
      </c>
      <c r="R106" s="320">
        <f t="shared" si="12"/>
        <v>0.60984201985364828</v>
      </c>
      <c r="S106" s="320">
        <f t="shared" si="12"/>
        <v>0.61268790659960459</v>
      </c>
      <c r="T106" s="320">
        <f t="shared" si="12"/>
        <v>0.62651330423187734</v>
      </c>
      <c r="U106" s="320">
        <f t="shared" si="12"/>
        <v>0.63452526210163807</v>
      </c>
      <c r="V106" s="320">
        <f t="shared" si="12"/>
        <v>0.64583373949552147</v>
      </c>
      <c r="W106" s="320">
        <f t="shared" si="12"/>
        <v>0.64728935740291071</v>
      </c>
      <c r="DA106" s="141"/>
    </row>
    <row r="107" spans="1:105" ht="12" customHeight="1" x14ac:dyDescent="0.25">
      <c r="A107" s="62" t="s">
        <v>1870</v>
      </c>
      <c r="B107" s="320">
        <f t="shared" ref="B107:W107" si="13">IF(B$29=0,0,B$29/B$5)</f>
        <v>0.2660978840436164</v>
      </c>
      <c r="C107" s="320">
        <f t="shared" si="13"/>
        <v>0.27441356135307798</v>
      </c>
      <c r="D107" s="320">
        <f t="shared" si="13"/>
        <v>0.27316415668130234</v>
      </c>
      <c r="E107" s="320">
        <f t="shared" si="13"/>
        <v>0.26606480256571541</v>
      </c>
      <c r="F107" s="320">
        <f t="shared" si="13"/>
        <v>0.29071446732698258</v>
      </c>
      <c r="G107" s="320">
        <f t="shared" si="13"/>
        <v>0.29098552488513002</v>
      </c>
      <c r="H107" s="320">
        <f t="shared" si="13"/>
        <v>0.28409082016878712</v>
      </c>
      <c r="I107" s="320">
        <f t="shared" si="13"/>
        <v>0.33283360853135086</v>
      </c>
      <c r="J107" s="320">
        <f t="shared" si="13"/>
        <v>0.30514946308080365</v>
      </c>
      <c r="K107" s="320">
        <f t="shared" si="13"/>
        <v>0.29480011956415741</v>
      </c>
      <c r="L107" s="320">
        <f t="shared" si="13"/>
        <v>0.25790491332191623</v>
      </c>
      <c r="M107" s="320">
        <f t="shared" si="13"/>
        <v>0.25020458734291584</v>
      </c>
      <c r="N107" s="320">
        <f t="shared" si="13"/>
        <v>0.25258196971752439</v>
      </c>
      <c r="O107" s="320">
        <f t="shared" si="13"/>
        <v>0.23155347153935066</v>
      </c>
      <c r="P107" s="320">
        <f t="shared" si="13"/>
        <v>0.23450455430853578</v>
      </c>
      <c r="Q107" s="320">
        <f t="shared" si="13"/>
        <v>0.22347485660478186</v>
      </c>
      <c r="R107" s="320">
        <f t="shared" si="13"/>
        <v>0.22091275325285872</v>
      </c>
      <c r="S107" s="320">
        <f t="shared" si="13"/>
        <v>0.21888123835110193</v>
      </c>
      <c r="T107" s="320">
        <f t="shared" si="13"/>
        <v>0.208868405372267</v>
      </c>
      <c r="U107" s="320">
        <f t="shared" si="13"/>
        <v>0.2031029381404017</v>
      </c>
      <c r="V107" s="320">
        <f t="shared" si="13"/>
        <v>0.19487346952953996</v>
      </c>
      <c r="W107" s="320">
        <f t="shared" si="13"/>
        <v>0.19382051223198266</v>
      </c>
      <c r="DA107" s="141"/>
    </row>
    <row r="108" spans="1:105" ht="12" customHeight="1" x14ac:dyDescent="0.25">
      <c r="A108" s="41" t="s">
        <v>1872</v>
      </c>
      <c r="B108" s="321">
        <f t="shared" ref="B108:W108" si="14">IF(B$30=0,0,B$30/B$5)</f>
        <v>7.0959435744964397E-2</v>
      </c>
      <c r="C108" s="321">
        <f t="shared" si="14"/>
        <v>7.317694969415417E-2</v>
      </c>
      <c r="D108" s="321">
        <f t="shared" si="14"/>
        <v>7.2843775115014012E-2</v>
      </c>
      <c r="E108" s="321">
        <f t="shared" si="14"/>
        <v>7.095061401752413E-2</v>
      </c>
      <c r="F108" s="321">
        <f t="shared" si="14"/>
        <v>7.7523857953862046E-2</v>
      </c>
      <c r="G108" s="321">
        <f t="shared" si="14"/>
        <v>7.7596139969368053E-2</v>
      </c>
      <c r="H108" s="321">
        <f t="shared" si="14"/>
        <v>7.5757552045009932E-2</v>
      </c>
      <c r="I108" s="321">
        <f t="shared" si="14"/>
        <v>8.8755628941693615E-2</v>
      </c>
      <c r="J108" s="321">
        <f t="shared" si="14"/>
        <v>8.1373190154880995E-2</v>
      </c>
      <c r="K108" s="321">
        <f t="shared" si="14"/>
        <v>7.8613365217108738E-2</v>
      </c>
      <c r="L108" s="321">
        <f t="shared" si="14"/>
        <v>6.8774643552511033E-2</v>
      </c>
      <c r="M108" s="321">
        <f t="shared" si="14"/>
        <v>6.6721223291444309E-2</v>
      </c>
      <c r="N108" s="321">
        <f t="shared" si="14"/>
        <v>6.7355191924673194E-2</v>
      </c>
      <c r="O108" s="321">
        <f t="shared" si="14"/>
        <v>6.1747592410493476E-2</v>
      </c>
      <c r="P108" s="321">
        <f t="shared" si="14"/>
        <v>6.2534547815609562E-2</v>
      </c>
      <c r="Q108" s="321">
        <f t="shared" si="14"/>
        <v>5.9593295094608534E-2</v>
      </c>
      <c r="R108" s="321">
        <f t="shared" si="14"/>
        <v>5.8910067534095681E-2</v>
      </c>
      <c r="S108" s="321">
        <f t="shared" si="14"/>
        <v>5.8368330226960606E-2</v>
      </c>
      <c r="T108" s="321">
        <f t="shared" si="14"/>
        <v>5.569824143260458E-2</v>
      </c>
      <c r="U108" s="321">
        <f t="shared" si="14"/>
        <v>5.4160783504107135E-2</v>
      </c>
      <c r="V108" s="321">
        <f t="shared" si="14"/>
        <v>5.1966258541210682E-2</v>
      </c>
      <c r="W108" s="321">
        <f t="shared" si="14"/>
        <v>5.1685469928528717E-2</v>
      </c>
      <c r="DA108" s="82"/>
    </row>
    <row r="109" spans="1:105" ht="12" customHeight="1" x14ac:dyDescent="0.25">
      <c r="J109" s="131"/>
    </row>
    <row r="110" spans="1:105" ht="12" customHeight="1" x14ac:dyDescent="0.25">
      <c r="A110" s="35" t="s">
        <v>53</v>
      </c>
      <c r="B110" s="234">
        <f t="shared" ref="B110:W110" si="15">SUM(B$111:B$115,B$117:B$118,B$120:B$121,B$123:B$124)</f>
        <v>1.0000000000000004</v>
      </c>
      <c r="C110" s="234">
        <f t="shared" si="15"/>
        <v>1.0000000000000004</v>
      </c>
      <c r="D110" s="234">
        <f t="shared" si="15"/>
        <v>1</v>
      </c>
      <c r="E110" s="234">
        <f t="shared" si="15"/>
        <v>0.99999999999999967</v>
      </c>
      <c r="F110" s="234">
        <f t="shared" si="15"/>
        <v>0.99999999999999989</v>
      </c>
      <c r="G110" s="234">
        <f t="shared" si="15"/>
        <v>1.0000000000000002</v>
      </c>
      <c r="H110" s="234">
        <f t="shared" si="15"/>
        <v>1.0000000000000002</v>
      </c>
      <c r="I110" s="234">
        <f t="shared" si="15"/>
        <v>0.99999999999999967</v>
      </c>
      <c r="J110" s="234">
        <f t="shared" si="15"/>
        <v>0.99999999999999944</v>
      </c>
      <c r="K110" s="234">
        <f t="shared" si="15"/>
        <v>0.99999999999999922</v>
      </c>
      <c r="L110" s="234">
        <f t="shared" si="15"/>
        <v>0.99999999999999956</v>
      </c>
      <c r="M110" s="234">
        <f t="shared" si="15"/>
        <v>0.99999999999999978</v>
      </c>
      <c r="N110" s="234">
        <f t="shared" si="15"/>
        <v>1.0000000000000007</v>
      </c>
      <c r="O110" s="234">
        <f t="shared" si="15"/>
        <v>0.99999999999999978</v>
      </c>
      <c r="P110" s="234">
        <f t="shared" si="15"/>
        <v>1.0000000000000004</v>
      </c>
      <c r="Q110" s="234">
        <f t="shared" si="15"/>
        <v>0.99999999999999967</v>
      </c>
      <c r="R110" s="234">
        <f t="shared" si="15"/>
        <v>1.0000000000000004</v>
      </c>
      <c r="S110" s="234">
        <f t="shared" si="15"/>
        <v>1.0000000000000002</v>
      </c>
      <c r="T110" s="234">
        <f t="shared" si="15"/>
        <v>1</v>
      </c>
      <c r="U110" s="234">
        <f t="shared" si="15"/>
        <v>1</v>
      </c>
      <c r="V110" s="234">
        <f t="shared" si="15"/>
        <v>0.99999999999999978</v>
      </c>
      <c r="W110" s="234">
        <f t="shared" si="15"/>
        <v>0.99999999999999978</v>
      </c>
      <c r="DA110" s="95"/>
    </row>
    <row r="111" spans="1:105" ht="12" customHeight="1" x14ac:dyDescent="0.25">
      <c r="A111" s="55" t="s">
        <v>92</v>
      </c>
      <c r="B111" s="301">
        <f t="shared" ref="B111:W111" si="16">IF(B$33=0,0,B$33/B$32)</f>
        <v>5.2781221197547527E-3</v>
      </c>
      <c r="C111" s="301">
        <f t="shared" si="16"/>
        <v>5.2781221197547743E-3</v>
      </c>
      <c r="D111" s="301">
        <f t="shared" si="16"/>
        <v>5.2781221197547041E-3</v>
      </c>
      <c r="E111" s="301">
        <f t="shared" si="16"/>
        <v>5.2781221197546278E-3</v>
      </c>
      <c r="F111" s="301">
        <f t="shared" si="16"/>
        <v>5.2781221197546416E-3</v>
      </c>
      <c r="G111" s="301">
        <f t="shared" si="16"/>
        <v>5.2781221197545332E-3</v>
      </c>
      <c r="H111" s="301">
        <f t="shared" si="16"/>
        <v>5.2781221197545514E-3</v>
      </c>
      <c r="I111" s="301">
        <f t="shared" si="16"/>
        <v>5.27812211975494E-3</v>
      </c>
      <c r="J111" s="301">
        <f t="shared" si="16"/>
        <v>5.2781221197547206E-3</v>
      </c>
      <c r="K111" s="301">
        <f t="shared" si="16"/>
        <v>5.2781221197549287E-3</v>
      </c>
      <c r="L111" s="301">
        <f t="shared" si="16"/>
        <v>5.2781221197531411E-3</v>
      </c>
      <c r="M111" s="301">
        <f t="shared" si="16"/>
        <v>5.27812211975288E-3</v>
      </c>
      <c r="N111" s="301">
        <f t="shared" si="16"/>
        <v>5.2781221197531602E-3</v>
      </c>
      <c r="O111" s="301">
        <f t="shared" si="16"/>
        <v>5.2781221197529971E-3</v>
      </c>
      <c r="P111" s="301">
        <f t="shared" si="16"/>
        <v>5.2781221197528523E-3</v>
      </c>
      <c r="Q111" s="301">
        <f t="shared" si="16"/>
        <v>5.2781221197527707E-3</v>
      </c>
      <c r="R111" s="301">
        <f t="shared" si="16"/>
        <v>5.2781221197530639E-3</v>
      </c>
      <c r="S111" s="301">
        <f t="shared" si="16"/>
        <v>5.27812211975305E-3</v>
      </c>
      <c r="T111" s="301">
        <f t="shared" si="16"/>
        <v>5.2781221197530093E-3</v>
      </c>
      <c r="U111" s="301">
        <f t="shared" si="16"/>
        <v>5.2781221197527456E-3</v>
      </c>
      <c r="V111" s="301">
        <f t="shared" si="16"/>
        <v>5.2781221197526935E-3</v>
      </c>
      <c r="W111" s="301">
        <f t="shared" si="16"/>
        <v>5.2781221197530526E-3</v>
      </c>
      <c r="DA111" s="67"/>
    </row>
    <row r="112" spans="1:105" ht="12" customHeight="1" x14ac:dyDescent="0.25">
      <c r="A112" s="202" t="s">
        <v>93</v>
      </c>
      <c r="B112" s="235">
        <f t="shared" ref="B112:W112" si="17">IF(B$34=0,0,B$34/B$32)</f>
        <v>7.4900519068715242E-3</v>
      </c>
      <c r="C112" s="235">
        <f t="shared" si="17"/>
        <v>7.490051906871552E-3</v>
      </c>
      <c r="D112" s="235">
        <f t="shared" si="17"/>
        <v>7.4900519068714436E-3</v>
      </c>
      <c r="E112" s="235">
        <f t="shared" si="17"/>
        <v>7.490051906871343E-3</v>
      </c>
      <c r="F112" s="235">
        <f t="shared" si="17"/>
        <v>7.490051906871362E-3</v>
      </c>
      <c r="G112" s="235">
        <f t="shared" si="17"/>
        <v>7.4900519068712128E-3</v>
      </c>
      <c r="H112" s="235">
        <f t="shared" si="17"/>
        <v>7.4900519068712328E-3</v>
      </c>
      <c r="I112" s="235">
        <f t="shared" si="17"/>
        <v>7.490051906871787E-3</v>
      </c>
      <c r="J112" s="235">
        <f t="shared" si="17"/>
        <v>7.4900519068714731E-3</v>
      </c>
      <c r="K112" s="235">
        <f t="shared" si="17"/>
        <v>7.4900519068717706E-3</v>
      </c>
      <c r="L112" s="235">
        <f t="shared" si="17"/>
        <v>7.4900519068692335E-3</v>
      </c>
      <c r="M112" s="235">
        <f t="shared" si="17"/>
        <v>7.4900519068688606E-3</v>
      </c>
      <c r="N112" s="235">
        <f t="shared" si="17"/>
        <v>7.4900519068692587E-3</v>
      </c>
      <c r="O112" s="235">
        <f t="shared" si="17"/>
        <v>7.4900519068690297E-3</v>
      </c>
      <c r="P112" s="235">
        <f t="shared" si="17"/>
        <v>7.4900519068688233E-3</v>
      </c>
      <c r="Q112" s="235">
        <f t="shared" si="17"/>
        <v>7.4900519068687062E-3</v>
      </c>
      <c r="R112" s="235">
        <f t="shared" si="17"/>
        <v>7.490051906869126E-3</v>
      </c>
      <c r="S112" s="235">
        <f t="shared" si="17"/>
        <v>7.4900519068691034E-3</v>
      </c>
      <c r="T112" s="235">
        <f t="shared" si="17"/>
        <v>7.4900519068690462E-3</v>
      </c>
      <c r="U112" s="235">
        <f t="shared" si="17"/>
        <v>7.4900519068686706E-3</v>
      </c>
      <c r="V112" s="235">
        <f t="shared" si="17"/>
        <v>7.4900519068685986E-3</v>
      </c>
      <c r="W112" s="235">
        <f t="shared" si="17"/>
        <v>7.4900519068691112E-3</v>
      </c>
      <c r="DA112" s="174"/>
    </row>
    <row r="113" spans="1:105" ht="12" customHeight="1" x14ac:dyDescent="0.25">
      <c r="A113" s="202" t="s">
        <v>94</v>
      </c>
      <c r="B113" s="235">
        <f t="shared" ref="B113:W113" si="18">IF(B$35=0,0,B$35/B$32)</f>
        <v>2.6652580694170779E-2</v>
      </c>
      <c r="C113" s="235">
        <f t="shared" si="18"/>
        <v>2.665258069417089E-2</v>
      </c>
      <c r="D113" s="235">
        <f t="shared" si="18"/>
        <v>2.6652580694170511E-2</v>
      </c>
      <c r="E113" s="235">
        <f t="shared" si="18"/>
        <v>2.6652580694170147E-2</v>
      </c>
      <c r="F113" s="235">
        <f t="shared" si="18"/>
        <v>2.665258069417022E-2</v>
      </c>
      <c r="G113" s="235">
        <f t="shared" si="18"/>
        <v>2.6652580694169679E-2</v>
      </c>
      <c r="H113" s="235">
        <f t="shared" si="18"/>
        <v>2.6652580694169762E-2</v>
      </c>
      <c r="I113" s="235">
        <f t="shared" si="18"/>
        <v>2.6652580694171733E-2</v>
      </c>
      <c r="J113" s="235">
        <f t="shared" si="18"/>
        <v>2.6652580694170619E-2</v>
      </c>
      <c r="K113" s="235">
        <f t="shared" si="18"/>
        <v>2.6652580694171667E-2</v>
      </c>
      <c r="L113" s="235">
        <f t="shared" si="18"/>
        <v>2.6652580694162646E-2</v>
      </c>
      <c r="M113" s="235">
        <f t="shared" si="18"/>
        <v>2.6652580694161317E-2</v>
      </c>
      <c r="N113" s="235">
        <f t="shared" si="18"/>
        <v>2.6652580694162726E-2</v>
      </c>
      <c r="O113" s="235">
        <f t="shared" si="18"/>
        <v>2.6652580694161914E-2</v>
      </c>
      <c r="P113" s="235">
        <f t="shared" si="18"/>
        <v>2.6652580694161179E-2</v>
      </c>
      <c r="Q113" s="235">
        <f t="shared" si="18"/>
        <v>2.6652580694160769E-2</v>
      </c>
      <c r="R113" s="235">
        <f t="shared" si="18"/>
        <v>2.6652580694162247E-2</v>
      </c>
      <c r="S113" s="235">
        <f t="shared" si="18"/>
        <v>2.6652580694162178E-2</v>
      </c>
      <c r="T113" s="235">
        <f t="shared" si="18"/>
        <v>2.6652580694161973E-2</v>
      </c>
      <c r="U113" s="235">
        <f t="shared" si="18"/>
        <v>2.6652580694160637E-2</v>
      </c>
      <c r="V113" s="235">
        <f t="shared" si="18"/>
        <v>2.6652580694160384E-2</v>
      </c>
      <c r="W113" s="235">
        <f t="shared" si="18"/>
        <v>2.6652580694162195E-2</v>
      </c>
      <c r="DA113" s="174"/>
    </row>
    <row r="114" spans="1:105" ht="12" customHeight="1" x14ac:dyDescent="0.25">
      <c r="A114" s="202" t="s">
        <v>95</v>
      </c>
      <c r="B114" s="235">
        <f t="shared" ref="B114:W114" si="19">IF(B$36=0,0,B$36/B$32)</f>
        <v>2.1112488479019011E-2</v>
      </c>
      <c r="C114" s="235">
        <f t="shared" si="19"/>
        <v>2.1112488479019094E-2</v>
      </c>
      <c r="D114" s="235">
        <f t="shared" si="19"/>
        <v>2.1112488479018796E-2</v>
      </c>
      <c r="E114" s="235">
        <f t="shared" si="19"/>
        <v>2.1112488479018504E-2</v>
      </c>
      <c r="F114" s="235">
        <f t="shared" si="19"/>
        <v>2.1112488479018563E-2</v>
      </c>
      <c r="G114" s="235">
        <f t="shared" si="19"/>
        <v>2.111248847901814E-2</v>
      </c>
      <c r="H114" s="235">
        <f t="shared" si="19"/>
        <v>2.1112488479018202E-2</v>
      </c>
      <c r="I114" s="235">
        <f t="shared" si="19"/>
        <v>2.1112488479019767E-2</v>
      </c>
      <c r="J114" s="235">
        <f t="shared" si="19"/>
        <v>2.1112488479018882E-2</v>
      </c>
      <c r="K114" s="235">
        <f t="shared" si="19"/>
        <v>2.1112488479019715E-2</v>
      </c>
      <c r="L114" s="235">
        <f t="shared" si="19"/>
        <v>2.1112488479012551E-2</v>
      </c>
      <c r="M114" s="235">
        <f t="shared" si="19"/>
        <v>2.1112488479011513E-2</v>
      </c>
      <c r="N114" s="235">
        <f t="shared" si="19"/>
        <v>2.111248847901263E-2</v>
      </c>
      <c r="O114" s="235">
        <f t="shared" si="19"/>
        <v>2.1112488479011982E-2</v>
      </c>
      <c r="P114" s="235">
        <f t="shared" si="19"/>
        <v>2.1112488479011409E-2</v>
      </c>
      <c r="Q114" s="235">
        <f t="shared" si="19"/>
        <v>2.1112488479011076E-2</v>
      </c>
      <c r="R114" s="235">
        <f t="shared" si="19"/>
        <v>2.1112488479012252E-2</v>
      </c>
      <c r="S114" s="235">
        <f t="shared" si="19"/>
        <v>2.1112488479012197E-2</v>
      </c>
      <c r="T114" s="235">
        <f t="shared" si="19"/>
        <v>2.1112488479012034E-2</v>
      </c>
      <c r="U114" s="235">
        <f t="shared" si="19"/>
        <v>2.1112488479010975E-2</v>
      </c>
      <c r="V114" s="235">
        <f t="shared" si="19"/>
        <v>2.1112488479010771E-2</v>
      </c>
      <c r="W114" s="235">
        <f t="shared" si="19"/>
        <v>2.1112488479012211E-2</v>
      </c>
      <c r="DA114" s="174"/>
    </row>
    <row r="115" spans="1:105" ht="12" customHeight="1" x14ac:dyDescent="0.25">
      <c r="A115" s="56" t="s">
        <v>96</v>
      </c>
      <c r="B115" s="302">
        <f t="shared" ref="B115:W115" si="20">IF(B$37=0,0,B$37/B$32)</f>
        <v>1.2937945955023364E-2</v>
      </c>
      <c r="C115" s="302">
        <f t="shared" si="20"/>
        <v>1.3171854581628997E-2</v>
      </c>
      <c r="D115" s="302">
        <f t="shared" si="20"/>
        <v>1.3139191296592261E-2</v>
      </c>
      <c r="E115" s="302">
        <f t="shared" si="20"/>
        <v>1.2928415342615733E-2</v>
      </c>
      <c r="F115" s="302">
        <f t="shared" si="20"/>
        <v>1.3774243193094461E-2</v>
      </c>
      <c r="G115" s="302">
        <f t="shared" si="20"/>
        <v>1.3989978666045906E-2</v>
      </c>
      <c r="H115" s="302">
        <f t="shared" si="20"/>
        <v>1.3511690048374889E-2</v>
      </c>
      <c r="I115" s="302">
        <f t="shared" si="20"/>
        <v>1.6136092167003284E-2</v>
      </c>
      <c r="J115" s="302">
        <f t="shared" si="20"/>
        <v>1.4468390839980619E-2</v>
      </c>
      <c r="K115" s="302">
        <f t="shared" si="20"/>
        <v>1.406524980678968E-2</v>
      </c>
      <c r="L115" s="302">
        <f t="shared" si="20"/>
        <v>1.2711536260532683E-2</v>
      </c>
      <c r="M115" s="302">
        <f t="shared" si="20"/>
        <v>1.2472713259116263E-2</v>
      </c>
      <c r="N115" s="302">
        <f t="shared" si="20"/>
        <v>1.2553217113819114E-2</v>
      </c>
      <c r="O115" s="302">
        <f t="shared" si="20"/>
        <v>1.2088266771930652E-2</v>
      </c>
      <c r="P115" s="302">
        <f t="shared" si="20"/>
        <v>1.2145116828140944E-2</v>
      </c>
      <c r="Q115" s="302">
        <f t="shared" si="20"/>
        <v>1.1923881072952284E-2</v>
      </c>
      <c r="R115" s="302">
        <f t="shared" si="20"/>
        <v>1.1886101138653333E-2</v>
      </c>
      <c r="S115" s="302">
        <f t="shared" si="20"/>
        <v>1.1822144348775524E-2</v>
      </c>
      <c r="T115" s="302">
        <f t="shared" si="20"/>
        <v>1.171194129712326E-2</v>
      </c>
      <c r="U115" s="302">
        <f t="shared" si="20"/>
        <v>1.1599552160440219E-2</v>
      </c>
      <c r="V115" s="302">
        <f t="shared" si="20"/>
        <v>1.1566302948757453E-2</v>
      </c>
      <c r="W115" s="302">
        <f t="shared" si="20"/>
        <v>1.1553654535341502E-2</v>
      </c>
      <c r="DA115" s="68"/>
    </row>
    <row r="116" spans="1:105" ht="12" customHeight="1" x14ac:dyDescent="0.25">
      <c r="A116" s="203" t="s">
        <v>1885</v>
      </c>
      <c r="B116" s="303">
        <f t="shared" ref="B116:W116" si="21">IF(B$43=0,0,B$43/B$32)</f>
        <v>6.9184477640810024E-2</v>
      </c>
      <c r="C116" s="303">
        <f t="shared" si="21"/>
        <v>7.1096799807294747E-2</v>
      </c>
      <c r="D116" s="303">
        <f t="shared" si="21"/>
        <v>7.080624606711948E-2</v>
      </c>
      <c r="E116" s="303">
        <f t="shared" si="21"/>
        <v>6.917709573958368E-2</v>
      </c>
      <c r="F116" s="303">
        <f t="shared" si="21"/>
        <v>7.499306582065865E-2</v>
      </c>
      <c r="G116" s="303">
        <f t="shared" si="21"/>
        <v>7.5056968307433358E-2</v>
      </c>
      <c r="H116" s="303">
        <f t="shared" si="21"/>
        <v>7.3385506691841504E-2</v>
      </c>
      <c r="I116" s="303">
        <f t="shared" si="21"/>
        <v>8.607689469760825E-2</v>
      </c>
      <c r="J116" s="303">
        <f t="shared" si="21"/>
        <v>7.8617667804334018E-2</v>
      </c>
      <c r="K116" s="303">
        <f t="shared" si="21"/>
        <v>7.6000402022995461E-2</v>
      </c>
      <c r="L116" s="303">
        <f t="shared" si="21"/>
        <v>6.7348164687406106E-2</v>
      </c>
      <c r="M116" s="303">
        <f t="shared" si="21"/>
        <v>6.566439674350244E-2</v>
      </c>
      <c r="N116" s="303">
        <f t="shared" si="21"/>
        <v>6.6179905135242065E-2</v>
      </c>
      <c r="O116" s="303">
        <f t="shared" si="21"/>
        <v>6.1741909022856298E-2</v>
      </c>
      <c r="P116" s="303">
        <f t="shared" si="21"/>
        <v>6.2348162669821454E-2</v>
      </c>
      <c r="Q116" s="303">
        <f t="shared" si="21"/>
        <v>6.0109147546593501E-2</v>
      </c>
      <c r="R116" s="303">
        <f t="shared" si="21"/>
        <v>5.9599078810220529E-2</v>
      </c>
      <c r="S116" s="303">
        <f t="shared" si="21"/>
        <v>5.9197944173714649E-2</v>
      </c>
      <c r="T116" s="303">
        <f t="shared" si="21"/>
        <v>5.7251178901638819E-2</v>
      </c>
      <c r="U116" s="303">
        <f t="shared" si="21"/>
        <v>5.6156155789709283E-2</v>
      </c>
      <c r="V116" s="303">
        <f t="shared" si="21"/>
        <v>5.462132019668154E-2</v>
      </c>
      <c r="W116" s="303">
        <f t="shared" si="21"/>
        <v>5.4427641877923746E-2</v>
      </c>
      <c r="DA116" s="175"/>
    </row>
    <row r="117" spans="1:105" ht="12" customHeight="1" x14ac:dyDescent="0.25">
      <c r="A117" s="62" t="s">
        <v>1886</v>
      </c>
      <c r="B117" s="304">
        <f t="shared" ref="B117:W117" si="22">IF(B$44=0,0,B$44/B$32)</f>
        <v>2.2295441413022834E-2</v>
      </c>
      <c r="C117" s="304">
        <f t="shared" si="22"/>
        <v>2.2108936439491515E-2</v>
      </c>
      <c r="D117" s="304">
        <f t="shared" si="22"/>
        <v>2.2137182390353189E-2</v>
      </c>
      <c r="E117" s="304">
        <f t="shared" si="22"/>
        <v>2.2296434852872297E-2</v>
      </c>
      <c r="F117" s="304">
        <f t="shared" si="22"/>
        <v>2.1724953166747531E-2</v>
      </c>
      <c r="G117" s="304">
        <f t="shared" si="22"/>
        <v>2.1712129844186502E-2</v>
      </c>
      <c r="H117" s="304">
        <f t="shared" si="22"/>
        <v>2.1883824938946323E-2</v>
      </c>
      <c r="I117" s="304">
        <f t="shared" si="22"/>
        <v>2.0612075592411822E-2</v>
      </c>
      <c r="J117" s="304">
        <f t="shared" si="22"/>
        <v>2.1363502623034686E-2</v>
      </c>
      <c r="K117" s="304">
        <f t="shared" si="22"/>
        <v>2.1621390639955697E-2</v>
      </c>
      <c r="L117" s="304">
        <f t="shared" si="22"/>
        <v>2.2474590363942625E-2</v>
      </c>
      <c r="M117" s="304">
        <f t="shared" si="22"/>
        <v>2.2639846889386715E-2</v>
      </c>
      <c r="N117" s="304">
        <f t="shared" si="22"/>
        <v>2.2589017259709264E-2</v>
      </c>
      <c r="O117" s="304">
        <f t="shared" si="22"/>
        <v>2.3019377071078474E-2</v>
      </c>
      <c r="P117" s="304">
        <f t="shared" si="22"/>
        <v>2.2960798922079386E-2</v>
      </c>
      <c r="Q117" s="304">
        <f t="shared" si="22"/>
        <v>2.317749714789066E-2</v>
      </c>
      <c r="R117" s="304">
        <f t="shared" si="22"/>
        <v>2.3226463001741093E-2</v>
      </c>
      <c r="S117" s="304">
        <f t="shared" si="22"/>
        <v>2.3266056921502933E-2</v>
      </c>
      <c r="T117" s="304">
        <f t="shared" si="22"/>
        <v>2.3451866042820613E-2</v>
      </c>
      <c r="U117" s="304">
        <f t="shared" si="22"/>
        <v>2.3557978321932328E-2</v>
      </c>
      <c r="V117" s="304">
        <f t="shared" si="22"/>
        <v>2.3702770554867525E-2</v>
      </c>
      <c r="W117" s="304">
        <f t="shared" si="22"/>
        <v>2.3721309595264643E-2</v>
      </c>
      <c r="DA117" s="72"/>
    </row>
    <row r="118" spans="1:105" ht="12" customHeight="1" x14ac:dyDescent="0.25">
      <c r="A118" s="62" t="s">
        <v>1898</v>
      </c>
      <c r="B118" s="304">
        <f t="shared" ref="B118:W118" si="23">IF(B$55=0,0,B$55/B$32)</f>
        <v>4.6889036227787187E-2</v>
      </c>
      <c r="C118" s="304">
        <f t="shared" si="23"/>
        <v>4.8987863367803232E-2</v>
      </c>
      <c r="D118" s="304">
        <f t="shared" si="23"/>
        <v>4.8669063676766294E-2</v>
      </c>
      <c r="E118" s="304">
        <f t="shared" si="23"/>
        <v>4.6880660886711389E-2</v>
      </c>
      <c r="F118" s="304">
        <f t="shared" si="23"/>
        <v>5.3268112653911112E-2</v>
      </c>
      <c r="G118" s="304">
        <f t="shared" si="23"/>
        <v>5.3344838463246849E-2</v>
      </c>
      <c r="H118" s="304">
        <f t="shared" si="23"/>
        <v>5.1501681752895191E-2</v>
      </c>
      <c r="I118" s="304">
        <f t="shared" si="23"/>
        <v>6.5464819105196415E-2</v>
      </c>
      <c r="J118" s="304">
        <f t="shared" si="23"/>
        <v>5.7254165181299332E-2</v>
      </c>
      <c r="K118" s="304">
        <f t="shared" si="23"/>
        <v>5.4379011383039758E-2</v>
      </c>
      <c r="L118" s="304">
        <f t="shared" si="23"/>
        <v>4.4873574323463492E-2</v>
      </c>
      <c r="M118" s="304">
        <f t="shared" si="23"/>
        <v>4.3024549854115725E-2</v>
      </c>
      <c r="N118" s="304">
        <f t="shared" si="23"/>
        <v>4.3590887875532801E-2</v>
      </c>
      <c r="O118" s="304">
        <f t="shared" si="23"/>
        <v>3.8722531951777821E-2</v>
      </c>
      <c r="P118" s="304">
        <f t="shared" si="23"/>
        <v>3.9387363747742071E-2</v>
      </c>
      <c r="Q118" s="304">
        <f t="shared" si="23"/>
        <v>3.6931650398702838E-2</v>
      </c>
      <c r="R118" s="304">
        <f t="shared" si="23"/>
        <v>3.637261580847944E-2</v>
      </c>
      <c r="S118" s="304">
        <f t="shared" si="23"/>
        <v>3.5931887252211712E-2</v>
      </c>
      <c r="T118" s="304">
        <f t="shared" si="23"/>
        <v>3.3799312858818209E-2</v>
      </c>
      <c r="U118" s="304">
        <f t="shared" si="23"/>
        <v>3.2598177467776962E-2</v>
      </c>
      <c r="V118" s="304">
        <f t="shared" si="23"/>
        <v>3.0918549641814019E-2</v>
      </c>
      <c r="W118" s="304">
        <f t="shared" si="23"/>
        <v>3.07063322826591E-2</v>
      </c>
      <c r="DA118" s="72"/>
    </row>
    <row r="119" spans="1:105" ht="12" customHeight="1" x14ac:dyDescent="0.25">
      <c r="A119" s="203" t="s">
        <v>1900</v>
      </c>
      <c r="B119" s="303">
        <f t="shared" ref="B119:W119" si="24">IF(B$56=0,0,B$56/B$32)</f>
        <v>0.76049732285016181</v>
      </c>
      <c r="C119" s="303">
        <f t="shared" si="24"/>
        <v>0.75900385946443072</v>
      </c>
      <c r="D119" s="303">
        <f t="shared" si="24"/>
        <v>0.75922821566162768</v>
      </c>
      <c r="E119" s="303">
        <f t="shared" si="24"/>
        <v>0.76051075832432391</v>
      </c>
      <c r="F119" s="303">
        <f t="shared" si="24"/>
        <v>0.75584914629420685</v>
      </c>
      <c r="G119" s="303">
        <f t="shared" si="24"/>
        <v>0.75561438996344632</v>
      </c>
      <c r="H119" s="303">
        <f t="shared" si="24"/>
        <v>0.7571632073650495</v>
      </c>
      <c r="I119" s="303">
        <f t="shared" si="24"/>
        <v>0.74629853995351869</v>
      </c>
      <c r="J119" s="303">
        <f t="shared" si="24"/>
        <v>0.75279547356663856</v>
      </c>
      <c r="K119" s="303">
        <f t="shared" si="24"/>
        <v>0.75491327232194139</v>
      </c>
      <c r="L119" s="303">
        <f t="shared" si="24"/>
        <v>0.76193302416986064</v>
      </c>
      <c r="M119" s="303">
        <f t="shared" si="24"/>
        <v>0.76327721727613052</v>
      </c>
      <c r="N119" s="303">
        <f t="shared" si="24"/>
        <v>0.76285910873355556</v>
      </c>
      <c r="O119" s="303">
        <f t="shared" si="24"/>
        <v>0.76625579584803938</v>
      </c>
      <c r="P119" s="303">
        <f t="shared" si="24"/>
        <v>0.76579771566636334</v>
      </c>
      <c r="Q119" s="303">
        <f t="shared" si="24"/>
        <v>0.76749952275444111</v>
      </c>
      <c r="R119" s="303">
        <f t="shared" si="24"/>
        <v>0.76787599093663295</v>
      </c>
      <c r="S119" s="303">
        <f t="shared" si="24"/>
        <v>0.76820250364385012</v>
      </c>
      <c r="T119" s="303">
        <f t="shared" si="24"/>
        <v>0.76960914004296699</v>
      </c>
      <c r="U119" s="303">
        <f t="shared" si="24"/>
        <v>0.77044515931469226</v>
      </c>
      <c r="V119" s="303">
        <f t="shared" si="24"/>
        <v>0.77150647130413008</v>
      </c>
      <c r="W119" s="303">
        <f t="shared" si="24"/>
        <v>0.77164791139490874</v>
      </c>
      <c r="DA119" s="175"/>
    </row>
    <row r="120" spans="1:105" ht="12" customHeight="1" x14ac:dyDescent="0.25">
      <c r="A120" s="62" t="s">
        <v>1901</v>
      </c>
      <c r="B120" s="304">
        <f t="shared" ref="B120:W120" si="25">IF(B$57=0,0,B$57/B$32)</f>
        <v>0.66886324239068529</v>
      </c>
      <c r="C120" s="304">
        <f t="shared" si="25"/>
        <v>0.66326809318474567</v>
      </c>
      <c r="D120" s="304">
        <f t="shared" si="25"/>
        <v>0.66411547171059571</v>
      </c>
      <c r="E120" s="304">
        <f t="shared" si="25"/>
        <v>0.66889304558616902</v>
      </c>
      <c r="F120" s="304">
        <f t="shared" si="25"/>
        <v>0.65174859500242566</v>
      </c>
      <c r="G120" s="304">
        <f t="shared" si="25"/>
        <v>0.65136389532559513</v>
      </c>
      <c r="H120" s="304">
        <f t="shared" si="25"/>
        <v>0.65651474816838962</v>
      </c>
      <c r="I120" s="304">
        <f t="shared" si="25"/>
        <v>0.61836226777235459</v>
      </c>
      <c r="J120" s="304">
        <f t="shared" si="25"/>
        <v>0.6409050786910403</v>
      </c>
      <c r="K120" s="304">
        <f t="shared" si="25"/>
        <v>0.64864171919867053</v>
      </c>
      <c r="L120" s="304">
        <f t="shared" si="25"/>
        <v>0.67423771091827911</v>
      </c>
      <c r="M120" s="304">
        <f t="shared" si="25"/>
        <v>0.67919540668160172</v>
      </c>
      <c r="N120" s="304">
        <f t="shared" si="25"/>
        <v>0.67767051779127818</v>
      </c>
      <c r="O120" s="304">
        <f t="shared" si="25"/>
        <v>0.69058131213235407</v>
      </c>
      <c r="P120" s="304">
        <f t="shared" si="25"/>
        <v>0.68882396766238152</v>
      </c>
      <c r="Q120" s="304">
        <f t="shared" si="25"/>
        <v>0.69532491443671962</v>
      </c>
      <c r="R120" s="304">
        <f t="shared" si="25"/>
        <v>0.69679389005223336</v>
      </c>
      <c r="S120" s="304">
        <f t="shared" si="25"/>
        <v>0.69798170764508816</v>
      </c>
      <c r="T120" s="304">
        <f t="shared" si="25"/>
        <v>0.70355598128461871</v>
      </c>
      <c r="U120" s="304">
        <f t="shared" si="25"/>
        <v>0.70673934965796992</v>
      </c>
      <c r="V120" s="304">
        <f t="shared" si="25"/>
        <v>0.71108311664602553</v>
      </c>
      <c r="W120" s="304">
        <f t="shared" si="25"/>
        <v>0.71163928785793917</v>
      </c>
      <c r="DA120" s="72"/>
    </row>
    <row r="121" spans="1:105" ht="12" customHeight="1" x14ac:dyDescent="0.25">
      <c r="A121" s="62" t="s">
        <v>1913</v>
      </c>
      <c r="B121" s="304">
        <f t="shared" ref="B121:W121" si="26">IF(B$68=0,0,B$68/B$32)</f>
        <v>9.1634080459476491E-2</v>
      </c>
      <c r="C121" s="304">
        <f t="shared" si="26"/>
        <v>9.573576627968515E-2</v>
      </c>
      <c r="D121" s="304">
        <f t="shared" si="26"/>
        <v>9.511274395103203E-2</v>
      </c>
      <c r="E121" s="304">
        <f t="shared" si="26"/>
        <v>9.1617712738154916E-2</v>
      </c>
      <c r="F121" s="304">
        <f t="shared" si="26"/>
        <v>0.10410055129178125</v>
      </c>
      <c r="G121" s="304">
        <f t="shared" si="26"/>
        <v>0.10425049463785119</v>
      </c>
      <c r="H121" s="304">
        <f t="shared" si="26"/>
        <v>0.10064845919665996</v>
      </c>
      <c r="I121" s="304">
        <f t="shared" si="26"/>
        <v>0.12793627218116407</v>
      </c>
      <c r="J121" s="304">
        <f t="shared" si="26"/>
        <v>0.11189039487559832</v>
      </c>
      <c r="K121" s="304">
        <f t="shared" si="26"/>
        <v>0.10627155312327076</v>
      </c>
      <c r="L121" s="304">
        <f t="shared" si="26"/>
        <v>8.7695313251581516E-2</v>
      </c>
      <c r="M121" s="304">
        <f t="shared" si="26"/>
        <v>8.4081810594528766E-2</v>
      </c>
      <c r="N121" s="304">
        <f t="shared" si="26"/>
        <v>8.5188590942277473E-2</v>
      </c>
      <c r="O121" s="304">
        <f t="shared" si="26"/>
        <v>7.5674483715685248E-2</v>
      </c>
      <c r="P121" s="304">
        <f t="shared" si="26"/>
        <v>7.6973748003981796E-2</v>
      </c>
      <c r="Q121" s="304">
        <f t="shared" si="26"/>
        <v>7.2174608317721489E-2</v>
      </c>
      <c r="R121" s="304">
        <f t="shared" si="26"/>
        <v>7.1082100884399521E-2</v>
      </c>
      <c r="S121" s="304">
        <f t="shared" si="26"/>
        <v>7.0220795998762034E-2</v>
      </c>
      <c r="T121" s="304">
        <f t="shared" si="26"/>
        <v>6.6053158758348191E-2</v>
      </c>
      <c r="U121" s="304">
        <f t="shared" si="26"/>
        <v>6.3705809656722331E-2</v>
      </c>
      <c r="V121" s="304">
        <f t="shared" si="26"/>
        <v>6.042335465810466E-2</v>
      </c>
      <c r="W121" s="304">
        <f t="shared" si="26"/>
        <v>6.0008623536969466E-2</v>
      </c>
      <c r="DA121" s="72"/>
    </row>
    <row r="122" spans="1:105" ht="12" customHeight="1" x14ac:dyDescent="0.25">
      <c r="A122" s="203" t="s">
        <v>1915</v>
      </c>
      <c r="B122" s="303">
        <f t="shared" ref="B122:W122" si="27">IF(B$69=0,0,B$69/B$32)</f>
        <v>9.6847010354189092E-2</v>
      </c>
      <c r="C122" s="303">
        <f t="shared" si="27"/>
        <v>9.6194242946829503E-2</v>
      </c>
      <c r="D122" s="303">
        <f t="shared" si="27"/>
        <v>9.629310377484511E-2</v>
      </c>
      <c r="E122" s="303">
        <f t="shared" si="27"/>
        <v>9.6850487393661769E-2</v>
      </c>
      <c r="F122" s="303">
        <f t="shared" si="27"/>
        <v>9.4850301492225106E-2</v>
      </c>
      <c r="G122" s="303">
        <f t="shared" si="27"/>
        <v>9.4805419863261145E-2</v>
      </c>
      <c r="H122" s="303">
        <f t="shared" si="27"/>
        <v>9.5406352694920593E-2</v>
      </c>
      <c r="I122" s="303">
        <f t="shared" si="27"/>
        <v>9.0955229982051258E-2</v>
      </c>
      <c r="J122" s="303">
        <f t="shared" si="27"/>
        <v>9.3585224589230492E-2</v>
      </c>
      <c r="K122" s="303">
        <f t="shared" si="27"/>
        <v>9.4487832648454728E-2</v>
      </c>
      <c r="L122" s="303">
        <f t="shared" si="27"/>
        <v>9.7474031682402623E-2</v>
      </c>
      <c r="M122" s="303">
        <f t="shared" si="27"/>
        <v>9.8052429521455972E-2</v>
      </c>
      <c r="N122" s="303">
        <f t="shared" si="27"/>
        <v>9.787452581758592E-2</v>
      </c>
      <c r="O122" s="303">
        <f t="shared" si="27"/>
        <v>9.9380785157377541E-2</v>
      </c>
      <c r="P122" s="303">
        <f t="shared" si="27"/>
        <v>9.9175761635880239E-2</v>
      </c>
      <c r="Q122" s="303">
        <f t="shared" si="27"/>
        <v>9.9934205426219405E-2</v>
      </c>
      <c r="R122" s="303">
        <f t="shared" si="27"/>
        <v>0.10010558591469701</v>
      </c>
      <c r="S122" s="303">
        <f t="shared" si="27"/>
        <v>0.10024416463386338</v>
      </c>
      <c r="T122" s="303">
        <f t="shared" si="27"/>
        <v>0.10089449655847511</v>
      </c>
      <c r="U122" s="303">
        <f t="shared" si="27"/>
        <v>0.10126588953536517</v>
      </c>
      <c r="V122" s="303">
        <f t="shared" si="27"/>
        <v>0.10177266235063816</v>
      </c>
      <c r="W122" s="303">
        <f t="shared" si="27"/>
        <v>0.10183754899202936</v>
      </c>
      <c r="DA122" s="175"/>
    </row>
    <row r="123" spans="1:105" ht="12" customHeight="1" x14ac:dyDescent="0.25">
      <c r="A123" s="62" t="s">
        <v>1916</v>
      </c>
      <c r="B123" s="304">
        <f t="shared" ref="B123:W123" si="28">IF(B$70=0,0,B$70/B$32)</f>
        <v>7.8034044945579736E-2</v>
      </c>
      <c r="C123" s="304">
        <f t="shared" si="28"/>
        <v>7.7381277538220078E-2</v>
      </c>
      <c r="D123" s="304">
        <f t="shared" si="28"/>
        <v>7.7480138366235934E-2</v>
      </c>
      <c r="E123" s="304">
        <f t="shared" si="28"/>
        <v>7.8037521985052857E-2</v>
      </c>
      <c r="F123" s="304">
        <f t="shared" si="28"/>
        <v>7.6037336083616153E-2</v>
      </c>
      <c r="G123" s="304">
        <f t="shared" si="28"/>
        <v>7.5992454454652567E-2</v>
      </c>
      <c r="H123" s="304">
        <f t="shared" si="28"/>
        <v>7.6593387286311959E-2</v>
      </c>
      <c r="I123" s="304">
        <f t="shared" si="28"/>
        <v>7.2142264573441223E-2</v>
      </c>
      <c r="J123" s="304">
        <f t="shared" si="28"/>
        <v>7.4772259180621248E-2</v>
      </c>
      <c r="K123" s="304">
        <f t="shared" si="28"/>
        <v>7.5674867239844748E-2</v>
      </c>
      <c r="L123" s="304">
        <f t="shared" si="28"/>
        <v>7.8661066273799013E-2</v>
      </c>
      <c r="M123" s="304">
        <f t="shared" si="28"/>
        <v>7.9239464112853306E-2</v>
      </c>
      <c r="N123" s="304">
        <f t="shared" si="28"/>
        <v>7.9061560408982254E-2</v>
      </c>
      <c r="O123" s="304">
        <f t="shared" si="28"/>
        <v>8.056781974877443E-2</v>
      </c>
      <c r="P123" s="304">
        <f t="shared" si="28"/>
        <v>8.0362796227277655E-2</v>
      </c>
      <c r="Q123" s="304">
        <f t="shared" si="28"/>
        <v>8.1121240017617113E-2</v>
      </c>
      <c r="R123" s="304">
        <f t="shared" si="28"/>
        <v>8.1292620506093663E-2</v>
      </c>
      <c r="S123" s="304">
        <f t="shared" si="28"/>
        <v>8.1431199225260098E-2</v>
      </c>
      <c r="T123" s="304">
        <f t="shared" si="28"/>
        <v>8.2081531149871975E-2</v>
      </c>
      <c r="U123" s="304">
        <f t="shared" si="28"/>
        <v>8.2452924126762986E-2</v>
      </c>
      <c r="V123" s="304">
        <f t="shared" si="28"/>
        <v>8.2959696942036143E-2</v>
      </c>
      <c r="W123" s="304">
        <f t="shared" si="28"/>
        <v>8.3024583583426056E-2</v>
      </c>
      <c r="DA123" s="72"/>
    </row>
    <row r="124" spans="1:105" ht="12" customHeight="1" x14ac:dyDescent="0.25">
      <c r="A124" s="63" t="s">
        <v>1928</v>
      </c>
      <c r="B124" s="305">
        <f t="shared" ref="B124:W124" si="29">IF(B$81=0,0,B$81/B$32)</f>
        <v>1.8812965408609363E-2</v>
      </c>
      <c r="C124" s="305">
        <f t="shared" si="29"/>
        <v>1.8812965408609428E-2</v>
      </c>
      <c r="D124" s="305">
        <f t="shared" si="29"/>
        <v>1.8812965408609172E-2</v>
      </c>
      <c r="E124" s="305">
        <f t="shared" si="29"/>
        <v>1.8812965408608905E-2</v>
      </c>
      <c r="F124" s="305">
        <f t="shared" si="29"/>
        <v>1.8812965408608957E-2</v>
      </c>
      <c r="G124" s="305">
        <f t="shared" si="29"/>
        <v>1.8812965408608575E-2</v>
      </c>
      <c r="H124" s="305">
        <f t="shared" si="29"/>
        <v>1.8812965408608637E-2</v>
      </c>
      <c r="I124" s="305">
        <f t="shared" si="29"/>
        <v>1.8812965408610032E-2</v>
      </c>
      <c r="J124" s="305">
        <f t="shared" si="29"/>
        <v>1.8812965408609238E-2</v>
      </c>
      <c r="K124" s="305">
        <f t="shared" si="29"/>
        <v>1.8812965408609984E-2</v>
      </c>
      <c r="L124" s="305">
        <f t="shared" si="29"/>
        <v>1.8812965408603607E-2</v>
      </c>
      <c r="M124" s="305">
        <f t="shared" si="29"/>
        <v>1.8812965408602673E-2</v>
      </c>
      <c r="N124" s="305">
        <f t="shared" si="29"/>
        <v>1.8812965408603669E-2</v>
      </c>
      <c r="O124" s="305">
        <f t="shared" si="29"/>
        <v>1.8812965408603097E-2</v>
      </c>
      <c r="P124" s="305">
        <f t="shared" si="29"/>
        <v>1.8812965408602587E-2</v>
      </c>
      <c r="Q124" s="305">
        <f t="shared" si="29"/>
        <v>1.8812965408602288E-2</v>
      </c>
      <c r="R124" s="305">
        <f t="shared" si="29"/>
        <v>1.8812965408603333E-2</v>
      </c>
      <c r="S124" s="305">
        <f t="shared" si="29"/>
        <v>1.8812965408603288E-2</v>
      </c>
      <c r="T124" s="305">
        <f t="shared" si="29"/>
        <v>1.8812965408603138E-2</v>
      </c>
      <c r="U124" s="305">
        <f t="shared" si="29"/>
        <v>1.8812965408602191E-2</v>
      </c>
      <c r="V124" s="305">
        <f t="shared" si="29"/>
        <v>1.8812965408602018E-2</v>
      </c>
      <c r="W124" s="305">
        <f t="shared" si="29"/>
        <v>1.8812965408603294E-2</v>
      </c>
      <c r="DA124" s="74"/>
    </row>
    <row r="125" spans="1:105" ht="12" customHeight="1" x14ac:dyDescent="0.25">
      <c r="J125" s="131"/>
    </row>
    <row r="126" spans="1:105" ht="12" customHeight="1" x14ac:dyDescent="0.25">
      <c r="A126" s="35" t="s">
        <v>60</v>
      </c>
      <c r="B126" s="234">
        <f t="shared" ref="B126:W126" si="30">SUM(B$127:B$132)</f>
        <v>1</v>
      </c>
      <c r="C126" s="234">
        <f t="shared" si="30"/>
        <v>1</v>
      </c>
      <c r="D126" s="234">
        <f t="shared" si="30"/>
        <v>1</v>
      </c>
      <c r="E126" s="234">
        <f t="shared" si="30"/>
        <v>0.99999999999999989</v>
      </c>
      <c r="F126" s="234">
        <f t="shared" si="30"/>
        <v>0.99999999999999978</v>
      </c>
      <c r="G126" s="234">
        <f t="shared" si="30"/>
        <v>0.99999999999999944</v>
      </c>
      <c r="H126" s="234">
        <f t="shared" si="30"/>
        <v>1</v>
      </c>
      <c r="I126" s="234">
        <f t="shared" si="30"/>
        <v>0.99999999999999989</v>
      </c>
      <c r="J126" s="234">
        <f t="shared" si="30"/>
        <v>1</v>
      </c>
      <c r="K126" s="234">
        <f t="shared" si="30"/>
        <v>0.99999999999999967</v>
      </c>
      <c r="L126" s="234">
        <f t="shared" si="30"/>
        <v>0.99999999999999989</v>
      </c>
      <c r="M126" s="234">
        <f t="shared" si="30"/>
        <v>1</v>
      </c>
      <c r="N126" s="234">
        <f t="shared" si="30"/>
        <v>1</v>
      </c>
      <c r="O126" s="234">
        <f t="shared" si="30"/>
        <v>1.0000000000000002</v>
      </c>
      <c r="P126" s="234">
        <f t="shared" si="30"/>
        <v>0.99999999999999978</v>
      </c>
      <c r="Q126" s="234">
        <f t="shared" si="30"/>
        <v>1</v>
      </c>
      <c r="R126" s="234">
        <f t="shared" si="30"/>
        <v>1</v>
      </c>
      <c r="S126" s="234">
        <f t="shared" si="30"/>
        <v>0.99999999999999956</v>
      </c>
      <c r="T126" s="234">
        <f t="shared" si="30"/>
        <v>1</v>
      </c>
      <c r="U126" s="234">
        <f t="shared" si="30"/>
        <v>0.99999999999999978</v>
      </c>
      <c r="V126" s="234">
        <f t="shared" si="30"/>
        <v>1</v>
      </c>
      <c r="W126" s="234">
        <f t="shared" si="30"/>
        <v>0.99999999999999967</v>
      </c>
      <c r="DA126" s="95"/>
    </row>
    <row r="127" spans="1:105" ht="12" customHeight="1" x14ac:dyDescent="0.25">
      <c r="A127" s="55" t="s">
        <v>92</v>
      </c>
      <c r="B127" s="301">
        <f t="shared" ref="B127:W127" si="31">IF(B$84=0,0,B$84/B$83)</f>
        <v>3.7027758007690093E-2</v>
      </c>
      <c r="C127" s="301">
        <f t="shared" si="31"/>
        <v>3.7027758007689669E-2</v>
      </c>
      <c r="D127" s="301">
        <f t="shared" si="31"/>
        <v>3.7027758007691154E-2</v>
      </c>
      <c r="E127" s="301">
        <f t="shared" si="31"/>
        <v>3.70277580076925E-2</v>
      </c>
      <c r="F127" s="301">
        <f t="shared" si="31"/>
        <v>3.7027758007692223E-2</v>
      </c>
      <c r="G127" s="301">
        <f t="shared" si="31"/>
        <v>3.7027758007694297E-2</v>
      </c>
      <c r="H127" s="301">
        <f t="shared" si="31"/>
        <v>3.7027758007694339E-2</v>
      </c>
      <c r="I127" s="301">
        <f t="shared" si="31"/>
        <v>3.7027758007685534E-2</v>
      </c>
      <c r="J127" s="301">
        <f t="shared" si="31"/>
        <v>3.7027758007690405E-2</v>
      </c>
      <c r="K127" s="301">
        <f t="shared" si="31"/>
        <v>3.7027758007684784E-2</v>
      </c>
      <c r="L127" s="301">
        <f t="shared" si="31"/>
        <v>3.7027758007725092E-2</v>
      </c>
      <c r="M127" s="301">
        <f t="shared" si="31"/>
        <v>3.7027758007731087E-2</v>
      </c>
      <c r="N127" s="301">
        <f t="shared" si="31"/>
        <v>3.7027758007724738E-2</v>
      </c>
      <c r="O127" s="301">
        <f t="shared" si="31"/>
        <v>3.7027758007727937E-2</v>
      </c>
      <c r="P127" s="301">
        <f t="shared" si="31"/>
        <v>3.7027758007731115E-2</v>
      </c>
      <c r="Q127" s="301">
        <f t="shared" si="31"/>
        <v>3.7027758007731892E-2</v>
      </c>
      <c r="R127" s="301">
        <f t="shared" si="31"/>
        <v>3.7027758007726598E-2</v>
      </c>
      <c r="S127" s="301">
        <f t="shared" si="31"/>
        <v>3.7027758007727063E-2</v>
      </c>
      <c r="T127" s="301">
        <f t="shared" si="31"/>
        <v>3.7027758007727708E-2</v>
      </c>
      <c r="U127" s="301">
        <f t="shared" si="31"/>
        <v>3.7027758007732975E-2</v>
      </c>
      <c r="V127" s="301">
        <f t="shared" si="31"/>
        <v>3.702775800773634E-2</v>
      </c>
      <c r="W127" s="301">
        <f t="shared" si="31"/>
        <v>3.7027758007727743E-2</v>
      </c>
      <c r="DA127" s="67"/>
    </row>
    <row r="128" spans="1:105" ht="12" customHeight="1" x14ac:dyDescent="0.25">
      <c r="A128" s="202" t="s">
        <v>93</v>
      </c>
      <c r="B128" s="235">
        <f t="shared" ref="B128:W128" si="32">IF(B$85=0,0,B$85/B$83)</f>
        <v>1.6326910814138788E-2</v>
      </c>
      <c r="C128" s="235">
        <f t="shared" si="32"/>
        <v>1.6326910814138593E-2</v>
      </c>
      <c r="D128" s="235">
        <f t="shared" si="32"/>
        <v>1.6326910814139246E-2</v>
      </c>
      <c r="E128" s="235">
        <f t="shared" si="32"/>
        <v>1.6326910814139853E-2</v>
      </c>
      <c r="F128" s="235">
        <f t="shared" si="32"/>
        <v>1.6326910814139728E-2</v>
      </c>
      <c r="G128" s="235">
        <f t="shared" si="32"/>
        <v>1.6326910814140644E-2</v>
      </c>
      <c r="H128" s="235">
        <f t="shared" si="32"/>
        <v>1.632691081414064E-2</v>
      </c>
      <c r="I128" s="235">
        <f t="shared" si="32"/>
        <v>1.6326910814136765E-2</v>
      </c>
      <c r="J128" s="235">
        <f t="shared" si="32"/>
        <v>1.632691081413892E-2</v>
      </c>
      <c r="K128" s="235">
        <f t="shared" si="32"/>
        <v>1.6326910814136446E-2</v>
      </c>
      <c r="L128" s="235">
        <f t="shared" si="32"/>
        <v>1.6326910814154216E-2</v>
      </c>
      <c r="M128" s="235">
        <f t="shared" si="32"/>
        <v>1.632691081415686E-2</v>
      </c>
      <c r="N128" s="235">
        <f t="shared" si="32"/>
        <v>1.632691081415406E-2</v>
      </c>
      <c r="O128" s="235">
        <f t="shared" si="32"/>
        <v>1.6326910814155479E-2</v>
      </c>
      <c r="P128" s="235">
        <f t="shared" si="32"/>
        <v>1.6326910814156877E-2</v>
      </c>
      <c r="Q128" s="235">
        <f t="shared" si="32"/>
        <v>1.6326910814157221E-2</v>
      </c>
      <c r="R128" s="235">
        <f t="shared" si="32"/>
        <v>1.6326910814154879E-2</v>
      </c>
      <c r="S128" s="235">
        <f t="shared" si="32"/>
        <v>1.6326910814155087E-2</v>
      </c>
      <c r="T128" s="235">
        <f t="shared" si="32"/>
        <v>1.6326910814155372E-2</v>
      </c>
      <c r="U128" s="235">
        <f t="shared" si="32"/>
        <v>1.6326910814157689E-2</v>
      </c>
      <c r="V128" s="235">
        <f t="shared" si="32"/>
        <v>1.6326910814159174E-2</v>
      </c>
      <c r="W128" s="235">
        <f t="shared" si="32"/>
        <v>1.6326910814155382E-2</v>
      </c>
      <c r="DA128" s="174"/>
    </row>
    <row r="129" spans="1:105" ht="12" customHeight="1" x14ac:dyDescent="0.25">
      <c r="A129" s="202" t="s">
        <v>94</v>
      </c>
      <c r="B129" s="235">
        <f t="shared" ref="B129:W129" si="33">IF(B$86=0,0,B$86/B$83)</f>
        <v>0.12664196861977428</v>
      </c>
      <c r="C129" s="235">
        <f t="shared" si="33"/>
        <v>0.12664196861977278</v>
      </c>
      <c r="D129" s="235">
        <f t="shared" si="33"/>
        <v>0.12664196861977781</v>
      </c>
      <c r="E129" s="235">
        <f t="shared" si="33"/>
        <v>0.12664196861978258</v>
      </c>
      <c r="F129" s="235">
        <f t="shared" si="33"/>
        <v>0.12664196861978166</v>
      </c>
      <c r="G129" s="235">
        <f t="shared" si="33"/>
        <v>0.12664196861978871</v>
      </c>
      <c r="H129" s="235">
        <f t="shared" si="33"/>
        <v>0.12664196861978874</v>
      </c>
      <c r="I129" s="235">
        <f t="shared" si="33"/>
        <v>0.12664196861975868</v>
      </c>
      <c r="J129" s="235">
        <f t="shared" si="33"/>
        <v>0.12664196861977531</v>
      </c>
      <c r="K129" s="235">
        <f t="shared" si="33"/>
        <v>0.12664196861975616</v>
      </c>
      <c r="L129" s="235">
        <f t="shared" si="33"/>
        <v>0.12664196861989402</v>
      </c>
      <c r="M129" s="235">
        <f t="shared" si="33"/>
        <v>0.12664196861991447</v>
      </c>
      <c r="N129" s="235">
        <f t="shared" si="33"/>
        <v>0.12664196861989283</v>
      </c>
      <c r="O129" s="235">
        <f t="shared" si="33"/>
        <v>0.12664196861990373</v>
      </c>
      <c r="P129" s="235">
        <f t="shared" si="33"/>
        <v>0.12664196861991456</v>
      </c>
      <c r="Q129" s="235">
        <f t="shared" si="33"/>
        <v>0.12664196861991728</v>
      </c>
      <c r="R129" s="235">
        <f t="shared" si="33"/>
        <v>0.12664196861989913</v>
      </c>
      <c r="S129" s="235">
        <f t="shared" si="33"/>
        <v>0.12664196861990071</v>
      </c>
      <c r="T129" s="235">
        <f t="shared" si="33"/>
        <v>0.12664196861990296</v>
      </c>
      <c r="U129" s="235">
        <f t="shared" si="33"/>
        <v>0.12664196861992094</v>
      </c>
      <c r="V129" s="235">
        <f t="shared" si="33"/>
        <v>0.12664196861993243</v>
      </c>
      <c r="W129" s="235">
        <f t="shared" si="33"/>
        <v>0.12664196861990304</v>
      </c>
      <c r="DA129" s="174"/>
    </row>
    <row r="130" spans="1:105" ht="12" customHeight="1" x14ac:dyDescent="0.25">
      <c r="A130" s="202" t="s">
        <v>95</v>
      </c>
      <c r="B130" s="235">
        <f t="shared" ref="B130:W130" si="34">IF(B$87=0,0,B$87/B$83)</f>
        <v>5.5919517678205168E-2</v>
      </c>
      <c r="C130" s="235">
        <f t="shared" si="34"/>
        <v>5.5919517678204494E-2</v>
      </c>
      <c r="D130" s="235">
        <f t="shared" si="34"/>
        <v>5.5919517678206715E-2</v>
      </c>
      <c r="E130" s="235">
        <f t="shared" si="34"/>
        <v>5.591951767820879E-2</v>
      </c>
      <c r="F130" s="235">
        <f t="shared" si="34"/>
        <v>5.591951767820838E-2</v>
      </c>
      <c r="G130" s="235">
        <f t="shared" si="34"/>
        <v>5.591951767821151E-2</v>
      </c>
      <c r="H130" s="235">
        <f t="shared" si="34"/>
        <v>5.5919517678211537E-2</v>
      </c>
      <c r="I130" s="235">
        <f t="shared" si="34"/>
        <v>5.5919517678198236E-2</v>
      </c>
      <c r="J130" s="235">
        <f t="shared" si="34"/>
        <v>5.5919517678205626E-2</v>
      </c>
      <c r="K130" s="235">
        <f t="shared" si="34"/>
        <v>5.5919517678197132E-2</v>
      </c>
      <c r="L130" s="235">
        <f t="shared" si="34"/>
        <v>5.5919517678258007E-2</v>
      </c>
      <c r="M130" s="235">
        <f t="shared" si="34"/>
        <v>5.5919517678267049E-2</v>
      </c>
      <c r="N130" s="235">
        <f t="shared" si="34"/>
        <v>5.5919517678257452E-2</v>
      </c>
      <c r="O130" s="235">
        <f t="shared" si="34"/>
        <v>5.5919517678262302E-2</v>
      </c>
      <c r="P130" s="235">
        <f t="shared" si="34"/>
        <v>5.5919517678267097E-2</v>
      </c>
      <c r="Q130" s="235">
        <f t="shared" si="34"/>
        <v>5.5919517678268263E-2</v>
      </c>
      <c r="R130" s="235">
        <f t="shared" si="34"/>
        <v>5.5919517678260262E-2</v>
      </c>
      <c r="S130" s="235">
        <f t="shared" si="34"/>
        <v>5.5919517678260984E-2</v>
      </c>
      <c r="T130" s="235">
        <f t="shared" si="34"/>
        <v>5.5919517678261935E-2</v>
      </c>
      <c r="U130" s="235">
        <f t="shared" si="34"/>
        <v>5.5919517678269859E-2</v>
      </c>
      <c r="V130" s="235">
        <f t="shared" si="34"/>
        <v>5.591951767827498E-2</v>
      </c>
      <c r="W130" s="235">
        <f t="shared" si="34"/>
        <v>5.5919517678261997E-2</v>
      </c>
      <c r="DA130" s="174"/>
    </row>
    <row r="131" spans="1:105" ht="12" customHeight="1" x14ac:dyDescent="0.25">
      <c r="A131" s="56" t="s">
        <v>96</v>
      </c>
      <c r="B131" s="302">
        <f t="shared" ref="B131:W131" si="35">IF(B$88=0,0,B$88/B$83)</f>
        <v>0.18730420805551418</v>
      </c>
      <c r="C131" s="302">
        <f t="shared" si="35"/>
        <v>0.18367049977853056</v>
      </c>
      <c r="D131" s="302">
        <f t="shared" si="35"/>
        <v>0.18423560878631312</v>
      </c>
      <c r="E131" s="302">
        <f t="shared" si="35"/>
        <v>0.1872252851467843</v>
      </c>
      <c r="F131" s="302">
        <f t="shared" si="35"/>
        <v>0.1782779914927666</v>
      </c>
      <c r="G131" s="302">
        <f t="shared" si="35"/>
        <v>0.18021265435652575</v>
      </c>
      <c r="H131" s="302">
        <f t="shared" si="35"/>
        <v>0.18026453967691958</v>
      </c>
      <c r="I131" s="302">
        <f t="shared" si="35"/>
        <v>0.1718124836122436</v>
      </c>
      <c r="J131" s="302">
        <f t="shared" si="35"/>
        <v>0.17515407392892415</v>
      </c>
      <c r="K131" s="302">
        <f t="shared" si="35"/>
        <v>0.17831440895736123</v>
      </c>
      <c r="L131" s="302">
        <f t="shared" si="35"/>
        <v>0.19104478637192171</v>
      </c>
      <c r="M131" s="302">
        <f t="shared" si="35"/>
        <v>0.1943752494735255</v>
      </c>
      <c r="N131" s="302">
        <f t="shared" si="35"/>
        <v>0.19341397729175128</v>
      </c>
      <c r="O131" s="302">
        <f t="shared" si="35"/>
        <v>0.20529957479969127</v>
      </c>
      <c r="P131" s="302">
        <f t="shared" si="35"/>
        <v>0.20345343374231428</v>
      </c>
      <c r="Q131" s="302">
        <f t="shared" si="35"/>
        <v>0.21039249630381454</v>
      </c>
      <c r="R131" s="302">
        <f t="shared" si="35"/>
        <v>0.21223909671923483</v>
      </c>
      <c r="S131" s="302">
        <f t="shared" si="35"/>
        <v>0.21328235402258977</v>
      </c>
      <c r="T131" s="302">
        <f t="shared" si="35"/>
        <v>0.22133985734826503</v>
      </c>
      <c r="U131" s="302">
        <f t="shared" si="35"/>
        <v>0.22553596698791054</v>
      </c>
      <c r="V131" s="302">
        <f t="shared" si="35"/>
        <v>0.23356951464943346</v>
      </c>
      <c r="W131" s="302">
        <f t="shared" si="35"/>
        <v>0.23451006815735215</v>
      </c>
      <c r="DA131" s="68"/>
    </row>
    <row r="132" spans="1:105" ht="12" customHeight="1" x14ac:dyDescent="0.25">
      <c r="A132" s="41" t="s">
        <v>1941</v>
      </c>
      <c r="B132" s="237">
        <f t="shared" ref="B132:W132" si="36">IF(B$94=0,0,B$94/B$83)</f>
        <v>0.57677963682467759</v>
      </c>
      <c r="C132" s="237">
        <f t="shared" si="36"/>
        <v>0.58041334510166398</v>
      </c>
      <c r="D132" s="237">
        <f t="shared" si="36"/>
        <v>0.57984823609387204</v>
      </c>
      <c r="E132" s="237">
        <f t="shared" si="36"/>
        <v>0.57685855973339184</v>
      </c>
      <c r="F132" s="237">
        <f t="shared" si="36"/>
        <v>0.5858058533874112</v>
      </c>
      <c r="G132" s="237">
        <f t="shared" si="36"/>
        <v>0.58387119052363856</v>
      </c>
      <c r="H132" s="237">
        <f t="shared" si="36"/>
        <v>0.5838193052032451</v>
      </c>
      <c r="I132" s="237">
        <f t="shared" si="36"/>
        <v>0.59227136126797708</v>
      </c>
      <c r="J132" s="237">
        <f t="shared" si="36"/>
        <v>0.58892977095126553</v>
      </c>
      <c r="K132" s="237">
        <f t="shared" si="36"/>
        <v>0.5857694359228639</v>
      </c>
      <c r="L132" s="237">
        <f t="shared" si="36"/>
        <v>0.57303905850804682</v>
      </c>
      <c r="M132" s="237">
        <f t="shared" si="36"/>
        <v>0.56970859540640506</v>
      </c>
      <c r="N132" s="237">
        <f t="shared" si="36"/>
        <v>0.57066986758821958</v>
      </c>
      <c r="O132" s="237">
        <f t="shared" si="36"/>
        <v>0.55878427008025955</v>
      </c>
      <c r="P132" s="237">
        <f t="shared" si="36"/>
        <v>0.5606304111376158</v>
      </c>
      <c r="Q132" s="237">
        <f t="shared" si="36"/>
        <v>0.5536913485761108</v>
      </c>
      <c r="R132" s="237">
        <f t="shared" si="36"/>
        <v>0.55184474816072437</v>
      </c>
      <c r="S132" s="237">
        <f t="shared" si="36"/>
        <v>0.55080149085736596</v>
      </c>
      <c r="T132" s="237">
        <f t="shared" si="36"/>
        <v>0.54274398753168707</v>
      </c>
      <c r="U132" s="237">
        <f t="shared" si="36"/>
        <v>0.53854787789200775</v>
      </c>
      <c r="V132" s="237">
        <f t="shared" si="36"/>
        <v>0.53051433023046357</v>
      </c>
      <c r="W132" s="237">
        <f t="shared" si="36"/>
        <v>0.52957377672259931</v>
      </c>
      <c r="DA132" s="97"/>
    </row>
    <row r="133" spans="1:105" ht="12" customHeight="1" x14ac:dyDescent="0.25">
      <c r="J133" s="131"/>
    </row>
    <row r="134" spans="1:105" ht="15" customHeight="1" x14ac:dyDescent="0.25">
      <c r="A134" s="32" t="s">
        <v>254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DA134" s="88"/>
    </row>
    <row r="135" spans="1:105" ht="12" customHeight="1" x14ac:dyDescent="0.25">
      <c r="J135" s="131"/>
    </row>
    <row r="136" spans="1:105" ht="12" customHeight="1" x14ac:dyDescent="0.25">
      <c r="A136" s="35" t="s">
        <v>52</v>
      </c>
      <c r="B136" s="322">
        <f t="shared" ref="B136:W136" si="37">SUM(B$137:B$144)</f>
        <v>290.8021398308785</v>
      </c>
      <c r="C136" s="322">
        <f t="shared" si="37"/>
        <v>288.29355879394501</v>
      </c>
      <c r="D136" s="322">
        <f t="shared" si="37"/>
        <v>297.38189940713738</v>
      </c>
      <c r="E136" s="322">
        <f t="shared" si="37"/>
        <v>288.15487209980751</v>
      </c>
      <c r="F136" s="322">
        <f t="shared" si="37"/>
        <v>266.20650093728517</v>
      </c>
      <c r="G136" s="322">
        <f t="shared" si="37"/>
        <v>266.46127688933234</v>
      </c>
      <c r="H136" s="322">
        <f t="shared" si="37"/>
        <v>276.75212536318077</v>
      </c>
      <c r="I136" s="322">
        <f t="shared" si="37"/>
        <v>244.35141836465954</v>
      </c>
      <c r="J136" s="322">
        <f t="shared" si="37"/>
        <v>225.40776981608252</v>
      </c>
      <c r="K136" s="322">
        <f t="shared" si="37"/>
        <v>233.36039384976172</v>
      </c>
      <c r="L136" s="322">
        <f t="shared" si="37"/>
        <v>248.32362062505285</v>
      </c>
      <c r="M136" s="322">
        <f t="shared" si="37"/>
        <v>282.23788579368232</v>
      </c>
      <c r="N136" s="322">
        <f t="shared" si="37"/>
        <v>276.90087187986262</v>
      </c>
      <c r="O136" s="322">
        <f t="shared" si="37"/>
        <v>285.82116120705916</v>
      </c>
      <c r="P136" s="322">
        <f t="shared" si="37"/>
        <v>281.58675514488425</v>
      </c>
      <c r="Q136" s="322">
        <f t="shared" si="37"/>
        <v>272.22254201806089</v>
      </c>
      <c r="R136" s="322">
        <f t="shared" si="37"/>
        <v>266.68165365106091</v>
      </c>
      <c r="S136" s="322">
        <f t="shared" si="37"/>
        <v>269.92021429378883</v>
      </c>
      <c r="T136" s="322">
        <f t="shared" si="37"/>
        <v>284.03405332511875</v>
      </c>
      <c r="U136" s="322">
        <f t="shared" si="37"/>
        <v>286.02876511454991</v>
      </c>
      <c r="V136" s="322">
        <f t="shared" si="37"/>
        <v>274.21705295188519</v>
      </c>
      <c r="W136" s="322">
        <f t="shared" si="37"/>
        <v>291.55709143219002</v>
      </c>
      <c r="DA136" s="95"/>
    </row>
    <row r="137" spans="1:105" ht="12" customHeight="1" x14ac:dyDescent="0.25">
      <c r="A137" s="55" t="s">
        <v>92</v>
      </c>
      <c r="B137" s="275">
        <f>IF(B$6=0,0,B$6/PPA!B$10*1000)</f>
        <v>1.454010699154294</v>
      </c>
      <c r="C137" s="275">
        <f>IF(C$6=0,0,C$6/PPA!C$10*1000)</f>
        <v>1.4414677939696181</v>
      </c>
      <c r="D137" s="275">
        <f>IF(D$6=0,0,D$6/PPA!D$10*1000)</f>
        <v>1.4869094970355867</v>
      </c>
      <c r="E137" s="275">
        <f>IF(E$6=0,0,E$6/PPA!E$10*1000)</f>
        <v>1.4407743604989518</v>
      </c>
      <c r="F137" s="275">
        <f>IF(F$6=0,0,F$6/PPA!F$10*1000)</f>
        <v>1.3310325046863321</v>
      </c>
      <c r="G137" s="275">
        <f>IF(G$6=0,0,G$6/PPA!G$10*1000)</f>
        <v>1.332306384446583</v>
      </c>
      <c r="H137" s="275">
        <f>IF(H$6=0,0,H$6/PPA!H$10*1000)</f>
        <v>1.3837606268158227</v>
      </c>
      <c r="I137" s="275">
        <f>IF(I$6=0,0,I$6/PPA!I$10*1000)</f>
        <v>1.2217570918231417</v>
      </c>
      <c r="J137" s="275">
        <f>IF(J$6=0,0,J$6/PPA!J$10*1000)</f>
        <v>1.1270388490803163</v>
      </c>
      <c r="K137" s="275">
        <f>IF(K$6=0,0,K$6/PPA!K$10*1000)</f>
        <v>1.1668019692486786</v>
      </c>
      <c r="L137" s="275">
        <f>IF(L$6=0,0,L$6/PPA!L$10*1000)</f>
        <v>1.2416181031253493</v>
      </c>
      <c r="M137" s="275">
        <f>IF(M$6=0,0,M$6/PPA!M$10*1000)</f>
        <v>1.4111894289685269</v>
      </c>
      <c r="N137" s="275">
        <f>IF(N$6=0,0,N$6/PPA!N$10*1000)</f>
        <v>1.3845043593993989</v>
      </c>
      <c r="O137" s="275">
        <f>IF(O$6=0,0,O$6/PPA!O$10*1000)</f>
        <v>1.4291058060353858</v>
      </c>
      <c r="P137" s="275">
        <f>IF(P$6=0,0,P$6/PPA!P$10*1000)</f>
        <v>1.4079337757245263</v>
      </c>
      <c r="Q137" s="275">
        <f>IF(Q$6=0,0,Q$6/PPA!Q$10*1000)</f>
        <v>1.3611127100903895</v>
      </c>
      <c r="R137" s="275">
        <f>IF(R$6=0,0,R$6/PPA!R$10*1000)</f>
        <v>1.3334082682553752</v>
      </c>
      <c r="S137" s="275">
        <f>IF(S$6=0,0,S$6/PPA!S$10*1000)</f>
        <v>1.3496010714690172</v>
      </c>
      <c r="T137" s="275">
        <f>IF(T$6=0,0,T$6/PPA!T$10*1000)</f>
        <v>1.4201702666256639</v>
      </c>
      <c r="U137" s="275">
        <f>IF(U$6=0,0,U$6/PPA!U$10*1000)</f>
        <v>1.4301438255728278</v>
      </c>
      <c r="V137" s="275">
        <f>IF(V$6=0,0,V$6/PPA!V$10*1000)</f>
        <v>1.3710852647595229</v>
      </c>
      <c r="W137" s="275">
        <f>IF(W$6=0,0,W$6/PPA!W$10*1000)</f>
        <v>1.4577854571610205</v>
      </c>
      <c r="DA137" s="76"/>
    </row>
    <row r="138" spans="1:105" ht="12" customHeight="1" x14ac:dyDescent="0.25">
      <c r="A138" s="202" t="s">
        <v>93</v>
      </c>
      <c r="B138" s="276">
        <f>IF(B$7=0,0,B$7/PPA!B$10*1000)</f>
        <v>2.0356149788160121</v>
      </c>
      <c r="C138" s="276">
        <f>IF(C$7=0,0,C$7/PPA!C$10*1000)</f>
        <v>2.0180549115574649</v>
      </c>
      <c r="D138" s="276">
        <f>IF(D$7=0,0,D$7/PPA!D$10*1000)</f>
        <v>2.081673295849821</v>
      </c>
      <c r="E138" s="276">
        <f>IF(E$7=0,0,E$7/PPA!E$10*1000)</f>
        <v>2.0170841046985317</v>
      </c>
      <c r="F138" s="276">
        <f>IF(F$7=0,0,F$7/PPA!F$10*1000)</f>
        <v>1.8634455065608646</v>
      </c>
      <c r="G138" s="276">
        <f>IF(G$7=0,0,G$7/PPA!G$10*1000)</f>
        <v>1.8652289382252161</v>
      </c>
      <c r="H138" s="276">
        <f>IF(H$7=0,0,H$7/PPA!H$10*1000)</f>
        <v>1.9372648775421528</v>
      </c>
      <c r="I138" s="276">
        <f>IF(I$7=0,0,I$7/PPA!I$10*1000)</f>
        <v>1.7104599285523987</v>
      </c>
      <c r="J138" s="276">
        <f>IF(J$7=0,0,J$7/PPA!J$10*1000)</f>
        <v>1.5778543887124425</v>
      </c>
      <c r="K138" s="276">
        <f>IF(K$7=0,0,K$7/PPA!K$10*1000)</f>
        <v>1.6335227569481503</v>
      </c>
      <c r="L138" s="276">
        <f>IF(L$7=0,0,L$7/PPA!L$10*1000)</f>
        <v>1.738265344375489</v>
      </c>
      <c r="M138" s="276">
        <f>IF(M$7=0,0,M$7/PPA!M$10*1000)</f>
        <v>1.9756652005559374</v>
      </c>
      <c r="N138" s="276">
        <f>IF(N$7=0,0,N$7/PPA!N$10*1000)</f>
        <v>1.9383061031591589</v>
      </c>
      <c r="O138" s="276">
        <f>IF(O$7=0,0,O$7/PPA!O$10*1000)</f>
        <v>2.0007481284495396</v>
      </c>
      <c r="P138" s="276">
        <f>IF(P$7=0,0,P$7/PPA!P$10*1000)</f>
        <v>1.9711072860143366</v>
      </c>
      <c r="Q138" s="276">
        <f>IF(Q$7=0,0,Q$7/PPA!Q$10*1000)</f>
        <v>1.905557794126546</v>
      </c>
      <c r="R138" s="276">
        <f>IF(R$7=0,0,R$7/PPA!R$10*1000)</f>
        <v>1.8667715755575256</v>
      </c>
      <c r="S138" s="276">
        <f>IF(S$7=0,0,S$7/PPA!S$10*1000)</f>
        <v>1.8894415000566247</v>
      </c>
      <c r="T138" s="276">
        <f>IF(T$7=0,0,T$7/PPA!T$10*1000)</f>
        <v>1.9882383732759299</v>
      </c>
      <c r="U138" s="276">
        <f>IF(U$7=0,0,U$7/PPA!U$10*1000)</f>
        <v>2.0022013558019589</v>
      </c>
      <c r="V138" s="276">
        <f>IF(V$7=0,0,V$7/PPA!V$10*1000)</f>
        <v>1.919519370663332</v>
      </c>
      <c r="W138" s="276">
        <f>IF(W$7=0,0,W$7/PPA!W$10*1000)</f>
        <v>2.0408996400254287</v>
      </c>
      <c r="DA138" s="77"/>
    </row>
    <row r="139" spans="1:105" ht="12" customHeight="1" x14ac:dyDescent="0.25">
      <c r="A139" s="202" t="s">
        <v>94</v>
      </c>
      <c r="B139" s="276">
        <f>IF(B$8=0,0,B$8/PPA!B$10*1000)</f>
        <v>11.632085593234354</v>
      </c>
      <c r="C139" s="276">
        <f>IF(C$8=0,0,C$8/PPA!C$10*1000)</f>
        <v>11.531742351756945</v>
      </c>
      <c r="D139" s="276">
        <f>IF(D$8=0,0,D$8/PPA!D$10*1000)</f>
        <v>11.895275976284694</v>
      </c>
      <c r="E139" s="276">
        <f>IF(E$8=0,0,E$8/PPA!E$10*1000)</f>
        <v>11.526194883991613</v>
      </c>
      <c r="F139" s="276">
        <f>IF(F$8=0,0,F$8/PPA!F$10*1000)</f>
        <v>10.648260037490656</v>
      </c>
      <c r="G139" s="276">
        <f>IF(G$8=0,0,G$8/PPA!G$10*1000)</f>
        <v>10.658451075572664</v>
      </c>
      <c r="H139" s="276">
        <f>IF(H$8=0,0,H$8/PPA!H$10*1000)</f>
        <v>11.070085014526585</v>
      </c>
      <c r="I139" s="276">
        <f>IF(I$8=0,0,I$8/PPA!I$10*1000)</f>
        <v>9.7740567345851321</v>
      </c>
      <c r="J139" s="276">
        <f>IF(J$8=0,0,J$8/PPA!J$10*1000)</f>
        <v>9.0163107926425337</v>
      </c>
      <c r="K139" s="276">
        <f>IF(K$8=0,0,K$8/PPA!K$10*1000)</f>
        <v>9.334415753989429</v>
      </c>
      <c r="L139" s="276">
        <f>IF(L$8=0,0,L$8/PPA!L$10*1000)</f>
        <v>9.9329448250027923</v>
      </c>
      <c r="M139" s="276">
        <f>IF(M$8=0,0,M$8/PPA!M$10*1000)</f>
        <v>11.289515431748217</v>
      </c>
      <c r="N139" s="276">
        <f>IF(N$8=0,0,N$8/PPA!N$10*1000)</f>
        <v>11.076034875195194</v>
      </c>
      <c r="O139" s="276">
        <f>IF(O$8=0,0,O$8/PPA!O$10*1000)</f>
        <v>11.432846448283088</v>
      </c>
      <c r="P139" s="276">
        <f>IF(P$8=0,0,P$8/PPA!P$10*1000)</f>
        <v>11.26347020579621</v>
      </c>
      <c r="Q139" s="276">
        <f>IF(Q$8=0,0,Q$8/PPA!Q$10*1000)</f>
        <v>10.888901680723119</v>
      </c>
      <c r="R139" s="276">
        <f>IF(R$8=0,0,R$8/PPA!R$10*1000)</f>
        <v>10.667266146043001</v>
      </c>
      <c r="S139" s="276">
        <f>IF(S$8=0,0,S$8/PPA!S$10*1000)</f>
        <v>10.796808571752138</v>
      </c>
      <c r="T139" s="276">
        <f>IF(T$8=0,0,T$8/PPA!T$10*1000)</f>
        <v>11.361362133005313</v>
      </c>
      <c r="U139" s="276">
        <f>IF(U$8=0,0,U$8/PPA!U$10*1000)</f>
        <v>11.441150604582619</v>
      </c>
      <c r="V139" s="276">
        <f>IF(V$8=0,0,V$8/PPA!V$10*1000)</f>
        <v>10.968682118076186</v>
      </c>
      <c r="W139" s="276">
        <f>IF(W$8=0,0,W$8/PPA!W$10*1000)</f>
        <v>11.662283657288167</v>
      </c>
      <c r="DA139" s="77"/>
    </row>
    <row r="140" spans="1:105" ht="12" customHeight="1" x14ac:dyDescent="0.25">
      <c r="A140" s="202" t="s">
        <v>95</v>
      </c>
      <c r="B140" s="276">
        <f>IF(B$9=0,0,B$9/PPA!B$10*1000)</f>
        <v>5.8160427966171753</v>
      </c>
      <c r="C140" s="276">
        <f>IF(C$9=0,0,C$9/PPA!C$10*1000)</f>
        <v>5.7658711758784724</v>
      </c>
      <c r="D140" s="276">
        <f>IF(D$9=0,0,D$9/PPA!D$10*1000)</f>
        <v>5.9476379881423478</v>
      </c>
      <c r="E140" s="276">
        <f>IF(E$9=0,0,E$9/PPA!E$10*1000)</f>
        <v>5.7630974419958063</v>
      </c>
      <c r="F140" s="276">
        <f>IF(F$9=0,0,F$9/PPA!F$10*1000)</f>
        <v>5.32413001874533</v>
      </c>
      <c r="G140" s="276">
        <f>IF(G$9=0,0,G$9/PPA!G$10*1000)</f>
        <v>5.3292255377863347</v>
      </c>
      <c r="H140" s="276">
        <f>IF(H$9=0,0,H$9/PPA!H$10*1000)</f>
        <v>5.5350425072632907</v>
      </c>
      <c r="I140" s="276">
        <f>IF(I$9=0,0,I$9/PPA!I$10*1000)</f>
        <v>4.8870283672925687</v>
      </c>
      <c r="J140" s="276">
        <f>IF(J$9=0,0,J$9/PPA!J$10*1000)</f>
        <v>4.5081553963212642</v>
      </c>
      <c r="K140" s="276">
        <f>IF(K$9=0,0,K$9/PPA!K$10*1000)</f>
        <v>4.6672078769947145</v>
      </c>
      <c r="L140" s="276">
        <f>IF(L$9=0,0,L$9/PPA!L$10*1000)</f>
        <v>4.9664724125013961</v>
      </c>
      <c r="M140" s="276">
        <f>IF(M$9=0,0,M$9/PPA!M$10*1000)</f>
        <v>5.644757715874106</v>
      </c>
      <c r="N140" s="276">
        <f>IF(N$9=0,0,N$9/PPA!N$10*1000)</f>
        <v>5.5380174375975963</v>
      </c>
      <c r="O140" s="276">
        <f>IF(O$9=0,0,O$9/PPA!O$10*1000)</f>
        <v>5.7164232241415434</v>
      </c>
      <c r="P140" s="276">
        <f>IF(P$9=0,0,P$9/PPA!P$10*1000)</f>
        <v>5.6317351028981051</v>
      </c>
      <c r="Q140" s="276">
        <f>IF(Q$9=0,0,Q$9/PPA!Q$10*1000)</f>
        <v>5.4444508403615579</v>
      </c>
      <c r="R140" s="276">
        <f>IF(R$9=0,0,R$9/PPA!R$10*1000)</f>
        <v>5.3336330730215007</v>
      </c>
      <c r="S140" s="276">
        <f>IF(S$9=0,0,S$9/PPA!S$10*1000)</f>
        <v>5.3984042858760688</v>
      </c>
      <c r="T140" s="276">
        <f>IF(T$9=0,0,T$9/PPA!T$10*1000)</f>
        <v>5.6806810665026566</v>
      </c>
      <c r="U140" s="276">
        <f>IF(U$9=0,0,U$9/PPA!U$10*1000)</f>
        <v>5.7205753022913113</v>
      </c>
      <c r="V140" s="276">
        <f>IF(V$9=0,0,V$9/PPA!V$10*1000)</f>
        <v>5.4843410590380914</v>
      </c>
      <c r="W140" s="276">
        <f>IF(W$9=0,0,W$9/PPA!W$10*1000)</f>
        <v>5.8311418286440819</v>
      </c>
      <c r="DA140" s="77"/>
    </row>
    <row r="141" spans="1:105" ht="12" customHeight="1" x14ac:dyDescent="0.25">
      <c r="A141" s="56" t="s">
        <v>96</v>
      </c>
      <c r="B141" s="277">
        <f>IF(B$10=0,0,B$10/PPA!B$10*1000)</f>
        <v>3.4976119167184145</v>
      </c>
      <c r="C141" s="277">
        <f>IF(C$10=0,0,C$10/PPA!C$10*1000)</f>
        <v>3.4844762874063626</v>
      </c>
      <c r="D141" s="277">
        <f>IF(D$10=0,0,D$10/PPA!D$10*1000)</f>
        <v>3.5924643136951744</v>
      </c>
      <c r="E141" s="277">
        <f>IF(E$10=0,0,E$10/PPA!E$10*1000)</f>
        <v>3.4634070607588221</v>
      </c>
      <c r="F141" s="277">
        <f>IF(F$10=0,0,F$10/PPA!F$10*1000)</f>
        <v>3.2781159678377789</v>
      </c>
      <c r="G141" s="277">
        <f>IF(G$10=0,0,G$10/PPA!G$10*1000)</f>
        <v>3.3309545931593112</v>
      </c>
      <c r="H141" s="277">
        <f>IF(H$10=0,0,H$10/PPA!H$10*1000)</f>
        <v>3.3788973883346616</v>
      </c>
      <c r="I141" s="277">
        <f>IF(I$10=0,0,I$10/PPA!I$10*1000)</f>
        <v>3.2837569578140133</v>
      </c>
      <c r="J141" s="277">
        <f>IF(J$10=0,0,J$10/PPA!J$10*1000)</f>
        <v>2.8472998949377142</v>
      </c>
      <c r="K141" s="277">
        <f>IF(K$10=0,0,K$10/PPA!K$10*1000)</f>
        <v>2.9148051015572598</v>
      </c>
      <c r="L141" s="277">
        <f>IF(L$10=0,0,L$10/PPA!L$10*1000)</f>
        <v>2.9718275121817519</v>
      </c>
      <c r="M141" s="277">
        <f>IF(M$10=0,0,M$10/PPA!M$10*1000)</f>
        <v>3.3534648278856283</v>
      </c>
      <c r="N141" s="277">
        <f>IF(N$10=0,0,N$10/PPA!N$10*1000)</f>
        <v>3.2993209795609748</v>
      </c>
      <c r="O141" s="277">
        <f>IF(O$10=0,0,O$10/PPA!O$10*1000)</f>
        <v>3.3844222317102255</v>
      </c>
      <c r="P141" s="277">
        <f>IF(P$10=0,0,P$10/PPA!P$10*1000)</f>
        <v>3.3353918423881117</v>
      </c>
      <c r="Q141" s="277">
        <f>IF(Q$10=0,0,Q$10/PPA!Q$10*1000)</f>
        <v>3.2174384448294329</v>
      </c>
      <c r="R141" s="277">
        <f>IF(R$10=0,0,R$10/PPA!R$10*1000)</f>
        <v>3.1536782889303501</v>
      </c>
      <c r="S141" s="277">
        <f>IF(S$10=0,0,S$10/PPA!S$10*1000)</f>
        <v>3.1841883653312606</v>
      </c>
      <c r="T141" s="277">
        <f>IF(T$10=0,0,T$10/PPA!T$10*1000)</f>
        <v>3.36746238126026</v>
      </c>
      <c r="U141" s="277">
        <f>IF(U$10=0,0,U$10/PPA!U$10*1000)</f>
        <v>3.3861983521389867</v>
      </c>
      <c r="V141" s="277">
        <f>IF(V$10=0,0,V$10/PPA!V$10*1000)</f>
        <v>3.2746221934366857</v>
      </c>
      <c r="W141" s="277">
        <f>IF(W$10=0,0,W$10/PPA!W$10*1000)</f>
        <v>3.4829990249949812</v>
      </c>
      <c r="DA141" s="78"/>
    </row>
    <row r="142" spans="1:105" ht="12" customHeight="1" x14ac:dyDescent="0.25">
      <c r="A142" s="203" t="s">
        <v>1855</v>
      </c>
      <c r="B142" s="278">
        <f>IF(B$16=0,0,B$16/PPA!B$10*1000)</f>
        <v>9.2858200901223498</v>
      </c>
      <c r="C142" s="278">
        <f>IF(C$16=0,0,C$16/PPA!C$10*1000)</f>
        <v>9.4933994620559723</v>
      </c>
      <c r="D142" s="278">
        <f>IF(D$16=0,0,D$16/PPA!D$10*1000)</f>
        <v>9.7480890916601926</v>
      </c>
      <c r="E142" s="278">
        <f>IF(E$16=0,0,E$16/PPA!E$10*1000)</f>
        <v>9.2001442984301498</v>
      </c>
      <c r="F142" s="278">
        <f>IF(F$16=0,0,F$16/PPA!F$10*1000)</f>
        <v>9.2868097342755664</v>
      </c>
      <c r="G142" s="278">
        <f>IF(G$16=0,0,G$16/PPA!G$10*1000)</f>
        <v>9.3043649420645611</v>
      </c>
      <c r="H142" s="278">
        <f>IF(H$16=0,0,H$16/PPA!H$10*1000)</f>
        <v>9.4347285933457599</v>
      </c>
      <c r="I142" s="278">
        <f>IF(I$16=0,0,I$16/PPA!I$10*1000)</f>
        <v>9.7594037188876541</v>
      </c>
      <c r="J142" s="278">
        <f>IF(J$16=0,0,J$16/PPA!J$10*1000)</f>
        <v>8.2539671920343061</v>
      </c>
      <c r="K142" s="278">
        <f>IF(K$16=0,0,K$16/PPA!K$10*1000)</f>
        <v>8.2553606410138762</v>
      </c>
      <c r="L142" s="278">
        <f>IF(L$16=0,0,L$16/PPA!L$10*1000)</f>
        <v>7.685265822370674</v>
      </c>
      <c r="M142" s="278">
        <f>IF(M$16=0,0,M$16/PPA!M$10*1000)</f>
        <v>8.4740656497054783</v>
      </c>
      <c r="N142" s="278">
        <f>IF(N$16=0,0,N$16/PPA!N$10*1000)</f>
        <v>8.3928201163098954</v>
      </c>
      <c r="O142" s="278">
        <f>IF(O$16=0,0,O$16/PPA!O$10*1000)</f>
        <v>7.9419458540283765</v>
      </c>
      <c r="P142" s="278">
        <f>IF(P$16=0,0,P$16/PPA!P$10*1000)</f>
        <v>7.9240051817325803</v>
      </c>
      <c r="Q142" s="278">
        <f>IF(Q$16=0,0,Q$16/PPA!Q$10*1000)</f>
        <v>7.3001872250490782</v>
      </c>
      <c r="R142" s="278">
        <f>IF(R$16=0,0,R$16/PPA!R$10*1000)</f>
        <v>7.0696054020097607</v>
      </c>
      <c r="S142" s="278">
        <f>IF(S$16=0,0,S$16/PPA!S$10*1000)</f>
        <v>7.0896564912743498</v>
      </c>
      <c r="T142" s="278">
        <f>IF(T$16=0,0,T$16/PPA!T$10*1000)</f>
        <v>7.1190887747327114</v>
      </c>
      <c r="U142" s="278">
        <f>IF(U$16=0,0,U$16/PPA!U$10*1000)</f>
        <v>6.9711939104923433</v>
      </c>
      <c r="V142" s="278">
        <f>IF(V$16=0,0,V$16/PPA!V$10*1000)</f>
        <v>6.4125154215479627</v>
      </c>
      <c r="W142" s="278">
        <f>IF(W$16=0,0,W$16/PPA!W$10*1000)</f>
        <v>6.7811693767505199</v>
      </c>
      <c r="DA142" s="79"/>
    </row>
    <row r="143" spans="1:105" ht="12" customHeight="1" x14ac:dyDescent="0.25">
      <c r="A143" s="203" t="s">
        <v>1857</v>
      </c>
      <c r="B143" s="278">
        <f>IF(B$17=0,0,B$17/PPA!B$10*1000)</f>
        <v>236.44579800038852</v>
      </c>
      <c r="C143" s="278">
        <f>IF(C$17=0,0,C$17/PPA!C$10*1000)</f>
        <v>233.46210356230696</v>
      </c>
      <c r="D143" s="278">
        <f>IF(D$17=0,0,D$17/PPA!D$10*1000)</f>
        <v>240.96742904078036</v>
      </c>
      <c r="E143" s="278">
        <f>IF(E$17=0,0,E$17/PPA!E$10*1000)</f>
        <v>234.29940484181114</v>
      </c>
      <c r="F143" s="278">
        <f>IF(F$17=0,0,F$17/PPA!F$10*1000)</f>
        <v>213.83735220263191</v>
      </c>
      <c r="G143" s="278">
        <f>IF(G$17=0,0,G$17/PPA!G$10*1000)</f>
        <v>213.96437888015652</v>
      </c>
      <c r="H143" s="278">
        <f>IF(H$17=0,0,H$17/PPA!H$10*1000)</f>
        <v>223.0462828145842</v>
      </c>
      <c r="I143" s="278">
        <f>IF(I$17=0,0,I$17/PPA!I$10*1000)</f>
        <v>192.02739174595436</v>
      </c>
      <c r="J143" s="278">
        <f>IF(J$17=0,0,J$17/PPA!J$10*1000)</f>
        <v>179.73499398672223</v>
      </c>
      <c r="K143" s="278">
        <f>IF(K$17=0,0,K$17/PPA!K$10*1000)</f>
        <v>187.04303388108997</v>
      </c>
      <c r="L143" s="278">
        <f>IF(L$17=0,0,L$17/PPA!L$10*1000)</f>
        <v>202.7088581113384</v>
      </c>
      <c r="M143" s="278">
        <f>IF(M$17=0,0,M$17/PPA!M$10*1000)</f>
        <v>231.25797053959897</v>
      </c>
      <c r="N143" s="278">
        <f>IF(N$17=0,0,N$17/PPA!N$10*1000)</f>
        <v>226.62115663906292</v>
      </c>
      <c r="O143" s="278">
        <f>IF(O$17=0,0,O$17/PPA!O$10*1000)</f>
        <v>236.26690094990357</v>
      </c>
      <c r="P143" s="278">
        <f>IF(P$17=0,0,P$17/PPA!P$10*1000)</f>
        <v>232.4442113464803</v>
      </c>
      <c r="Q143" s="278">
        <f>IF(Q$17=0,0,Q$17/PPA!Q$10*1000)</f>
        <v>225.882255044994</v>
      </c>
      <c r="R143" s="278">
        <f>IF(R$17=0,0,R$17/PPA!R$10*1000)</f>
        <v>221.54705667055509</v>
      </c>
      <c r="S143" s="278">
        <f>IF(S$17=0,0,S$17/PPA!S$10*1000)</f>
        <v>224.45732180519752</v>
      </c>
      <c r="T143" s="278">
        <f>IF(T$17=0,0,T$17/PPA!T$10*1000)</f>
        <v>237.27685305253249</v>
      </c>
      <c r="U143" s="278">
        <f>IF(U$17=0,0,U$17/PPA!U$10*1000)</f>
        <v>239.58575974035364</v>
      </c>
      <c r="V143" s="278">
        <f>IF(V$17=0,0,V$17/PPA!V$10*1000)</f>
        <v>230.53625325425685</v>
      </c>
      <c r="W143" s="278">
        <f>IF(W$17=0,0,W$17/PPA!W$10*1000)</f>
        <v>245.23154716565807</v>
      </c>
      <c r="DA143" s="79"/>
    </row>
    <row r="144" spans="1:105" ht="12" customHeight="1" x14ac:dyDescent="0.25">
      <c r="A144" s="41" t="s">
        <v>1872</v>
      </c>
      <c r="B144" s="279">
        <f>IF(B$30=0,0,B$30/PPA!B$10*1000)</f>
        <v>20.635155755827373</v>
      </c>
      <c r="C144" s="279">
        <f>IF(C$30=0,0,C$30/PPA!C$10*1000)</f>
        <v>21.096443249013191</v>
      </c>
      <c r="D144" s="279">
        <f>IF(D$30=0,0,D$30/PPA!D$10*1000)</f>
        <v>21.662420203689237</v>
      </c>
      <c r="E144" s="279">
        <f>IF(E$30=0,0,E$30/PPA!E$10*1000)</f>
        <v>20.444765107622469</v>
      </c>
      <c r="F144" s="279">
        <f>IF(F$30=0,0,F$30/PPA!F$10*1000)</f>
        <v>20.637354965056737</v>
      </c>
      <c r="G144" s="279">
        <f>IF(G$30=0,0,G$30/PPA!G$10*1000)</f>
        <v>20.676366537921172</v>
      </c>
      <c r="H144" s="279">
        <f>IF(H$30=0,0,H$30/PPA!H$10*1000)</f>
        <v>20.966063540768282</v>
      </c>
      <c r="I144" s="279">
        <f>IF(I$30=0,0,I$30/PPA!I$10*1000)</f>
        <v>21.687563819750263</v>
      </c>
      <c r="J144" s="279">
        <f>IF(J$30=0,0,J$30/PPA!J$10*1000)</f>
        <v>18.342149315631726</v>
      </c>
      <c r="K144" s="279">
        <f>IF(K$30=0,0,K$30/PPA!K$10*1000)</f>
        <v>18.345245868919658</v>
      </c>
      <c r="L144" s="279">
        <f>IF(L$30=0,0,L$30/PPA!L$10*1000)</f>
        <v>17.07836849415699</v>
      </c>
      <c r="M144" s="279">
        <f>IF(M$30=0,0,M$30/PPA!M$10*1000)</f>
        <v>18.831256999345438</v>
      </c>
      <c r="N144" s="279">
        <f>IF(N$30=0,0,N$30/PPA!N$10*1000)</f>
        <v>18.650711369577486</v>
      </c>
      <c r="O144" s="279">
        <f>IF(O$30=0,0,O$30/PPA!O$10*1000)</f>
        <v>17.648768564507435</v>
      </c>
      <c r="P144" s="279">
        <f>IF(P$30=0,0,P$30/PPA!P$10*1000)</f>
        <v>17.608900403850111</v>
      </c>
      <c r="Q144" s="279">
        <f>IF(Q$30=0,0,Q$30/PPA!Q$10*1000)</f>
        <v>16.222638277886769</v>
      </c>
      <c r="R144" s="279">
        <f>IF(R$30=0,0,R$30/PPA!R$10*1000)</f>
        <v>15.710234226688303</v>
      </c>
      <c r="S144" s="279">
        <f>IF(S$30=0,0,S$30/PPA!S$10*1000)</f>
        <v>15.754792202831846</v>
      </c>
      <c r="T144" s="279">
        <f>IF(T$30=0,0,T$30/PPA!T$10*1000)</f>
        <v>15.820197277183754</v>
      </c>
      <c r="U144" s="279">
        <f>IF(U$30=0,0,U$30/PPA!U$10*1000)</f>
        <v>15.491542023316256</v>
      </c>
      <c r="V144" s="279">
        <f>IF(V$30=0,0,V$30/PPA!V$10*1000)</f>
        <v>14.250034270106525</v>
      </c>
      <c r="W144" s="279">
        <f>IF(W$30=0,0,W$30/PPA!W$10*1000)</f>
        <v>15.069265281667759</v>
      </c>
      <c r="DA144" s="82"/>
    </row>
    <row r="145" spans="1:105" ht="12" customHeight="1" x14ac:dyDescent="0.25">
      <c r="J145" s="131"/>
    </row>
    <row r="146" spans="1:105" ht="12" customHeight="1" x14ac:dyDescent="0.25">
      <c r="A146" s="35" t="s">
        <v>53</v>
      </c>
      <c r="B146" s="322">
        <f t="shared" ref="B146:W146" si="38">SUM(B$147:B$154)</f>
        <v>251.34085052348797</v>
      </c>
      <c r="C146" s="322">
        <f t="shared" si="38"/>
        <v>249.72336779113095</v>
      </c>
      <c r="D146" s="322">
        <f t="shared" si="38"/>
        <v>251.80847891108482</v>
      </c>
      <c r="E146" s="322">
        <f t="shared" si="38"/>
        <v>250.69908392792257</v>
      </c>
      <c r="F146" s="322">
        <f t="shared" si="38"/>
        <v>225.98904479016943</v>
      </c>
      <c r="G146" s="322">
        <f t="shared" si="38"/>
        <v>225.17938967039285</v>
      </c>
      <c r="H146" s="322">
        <f t="shared" si="38"/>
        <v>229.8964868413384</v>
      </c>
      <c r="I146" s="322">
        <f t="shared" si="38"/>
        <v>202.73056171018425</v>
      </c>
      <c r="J146" s="322">
        <f t="shared" si="38"/>
        <v>187.85699990837122</v>
      </c>
      <c r="K146" s="322">
        <f t="shared" si="38"/>
        <v>196.14274381746671</v>
      </c>
      <c r="L146" s="322">
        <f t="shared" si="38"/>
        <v>207.12958965768053</v>
      </c>
      <c r="M146" s="322">
        <f t="shared" si="38"/>
        <v>235.43758921879348</v>
      </c>
      <c r="N146" s="322">
        <f t="shared" si="38"/>
        <v>230.31535380305223</v>
      </c>
      <c r="O146" s="322">
        <f t="shared" si="38"/>
        <v>241.29833374368792</v>
      </c>
      <c r="P146" s="322">
        <f t="shared" si="38"/>
        <v>227.60798977170768</v>
      </c>
      <c r="Q146" s="322">
        <f t="shared" si="38"/>
        <v>219.29627099494309</v>
      </c>
      <c r="R146" s="322">
        <f t="shared" si="38"/>
        <v>230.01753379212499</v>
      </c>
      <c r="S146" s="322">
        <f t="shared" si="38"/>
        <v>223.24509783917523</v>
      </c>
      <c r="T146" s="322">
        <f t="shared" si="38"/>
        <v>234.98725378822627</v>
      </c>
      <c r="U146" s="322">
        <f t="shared" si="38"/>
        <v>237.88518408321556</v>
      </c>
      <c r="V146" s="322">
        <f t="shared" si="38"/>
        <v>249.58064766971609</v>
      </c>
      <c r="W146" s="322">
        <f t="shared" si="38"/>
        <v>267.31137009644829</v>
      </c>
      <c r="DA146" s="95"/>
    </row>
    <row r="147" spans="1:105" ht="12" customHeight="1" x14ac:dyDescent="0.25">
      <c r="A147" s="55" t="s">
        <v>92</v>
      </c>
      <c r="B147" s="275">
        <f>IF(B$33=0,0,B$33/PPA!B$11*1000)</f>
        <v>1.3266077027459944</v>
      </c>
      <c r="C147" s="275">
        <f>IF(C$33=0,0,C$33/PPA!C$11*1000)</f>
        <v>1.3180704313580247</v>
      </c>
      <c r="D147" s="275">
        <f>IF(D$33=0,0,D$33/PPA!D$11*1000)</f>
        <v>1.3290759024823826</v>
      </c>
      <c r="E147" s="275">
        <f>IF(E$33=0,0,E$33/PPA!E$11*1000)</f>
        <v>1.3232203802821905</v>
      </c>
      <c r="F147" s="275">
        <f>IF(F$33=0,0,F$33/PPA!F$11*1000)</f>
        <v>1.1927977761292161</v>
      </c>
      <c r="G147" s="275">
        <f>IF(G$33=0,0,G$33/PPA!G$11*1000)</f>
        <v>1.1885243175321254</v>
      </c>
      <c r="H147" s="275">
        <f>IF(H$33=0,0,H$33/PPA!H$11*1000)</f>
        <v>1.2134217324511292</v>
      </c>
      <c r="I147" s="275">
        <f>IF(I$33=0,0,I$33/PPA!I$11*1000)</f>
        <v>1.0700366621128676</v>
      </c>
      <c r="J147" s="275">
        <f>IF(J$33=0,0,J$33/PPA!J$11*1000)</f>
        <v>0.99153218656713527</v>
      </c>
      <c r="K147" s="275">
        <f>IF(K$33=0,0,K$33/PPA!K$11*1000)</f>
        <v>1.035265354772396</v>
      </c>
      <c r="L147" s="275">
        <f>IF(L$33=0,0,L$33/PPA!L$11*1000)</f>
        <v>1.0932552688275954</v>
      </c>
      <c r="M147" s="275">
        <f>IF(M$33=0,0,M$33/PPA!M$11*1000)</f>
        <v>1.2426683474770062</v>
      </c>
      <c r="N147" s="275">
        <f>IF(N$33=0,0,N$33/PPA!N$11*1000)</f>
        <v>1.2156325634266647</v>
      </c>
      <c r="O147" s="275">
        <f>IF(O$33=0,0,O$33/PPA!O$11*1000)</f>
        <v>1.2736020727921007</v>
      </c>
      <c r="P147" s="275">
        <f>IF(P$33=0,0,P$33/PPA!P$11*1000)</f>
        <v>1.201342765446531</v>
      </c>
      <c r="Q147" s="275">
        <f>IF(Q$33=0,0,Q$33/PPA!Q$11*1000)</f>
        <v>1.1574724987177076</v>
      </c>
      <c r="R147" s="275">
        <f>IF(R$33=0,0,R$33/PPA!R$11*1000)</f>
        <v>1.2140606330392623</v>
      </c>
      <c r="S147" s="275">
        <f>IF(S$33=0,0,S$33/PPA!S$11*1000)</f>
        <v>1.1783148890313846</v>
      </c>
      <c r="T147" s="275">
        <f>IF(T$33=0,0,T$33/PPA!T$11*1000)</f>
        <v>1.2402914220796508</v>
      </c>
      <c r="U147" s="275">
        <f>IF(U$33=0,0,U$33/PPA!U$11*1000)</f>
        <v>1.2555870520710739</v>
      </c>
      <c r="V147" s="275">
        <f>IF(V$33=0,0,V$33/PPA!V$11*1000)</f>
        <v>1.3173171371277324</v>
      </c>
      <c r="W147" s="275">
        <f>IF(W$33=0,0,W$33/PPA!W$11*1000)</f>
        <v>1.4109020553675589</v>
      </c>
      <c r="DA147" s="76"/>
    </row>
    <row r="148" spans="1:105" ht="12" customHeight="1" x14ac:dyDescent="0.25">
      <c r="A148" s="202" t="s">
        <v>93</v>
      </c>
      <c r="B148" s="276">
        <f>IF(B$34=0,0,B$34/PPA!B$11*1000)</f>
        <v>1.8825560167381612</v>
      </c>
      <c r="C148" s="276">
        <f>IF(C$34=0,0,C$34/PPA!C$11*1000)</f>
        <v>1.8704409871143459</v>
      </c>
      <c r="D148" s="276">
        <f>IF(D$34=0,0,D$34/PPA!D$11*1000)</f>
        <v>1.8860585776343683</v>
      </c>
      <c r="E148" s="276">
        <f>IF(E$34=0,0,E$34/PPA!E$11*1000)</f>
        <v>1.8777491516252358</v>
      </c>
      <c r="F148" s="276">
        <f>IF(F$34=0,0,F$34/PPA!F$11*1000)</f>
        <v>1.6926696758626465</v>
      </c>
      <c r="G148" s="276">
        <f>IF(G$34=0,0,G$34/PPA!G$11*1000)</f>
        <v>1.6866053169888211</v>
      </c>
      <c r="H148" s="276">
        <f>IF(H$34=0,0,H$34/PPA!H$11*1000)</f>
        <v>1.7219366196489638</v>
      </c>
      <c r="I148" s="276">
        <f>IF(I$34=0,0,I$34/PPA!I$11*1000)</f>
        <v>1.5184624303185543</v>
      </c>
      <c r="J148" s="276">
        <f>IF(J$34=0,0,J$34/PPA!J$11*1000)</f>
        <v>1.4070586803828511</v>
      </c>
      <c r="K148" s="276">
        <f>IF(K$34=0,0,K$34/PPA!K$11*1000)</f>
        <v>1.4691193323490788</v>
      </c>
      <c r="L148" s="276">
        <f>IF(L$34=0,0,L$34/PPA!L$11*1000)</f>
        <v>1.5514113779845524</v>
      </c>
      <c r="M148" s="276">
        <f>IF(M$34=0,0,M$34/PPA!M$11*1000)</f>
        <v>1.7634397640768318</v>
      </c>
      <c r="N148" s="276">
        <f>IF(N$34=0,0,N$34/PPA!N$11*1000)</f>
        <v>1.7250739549338185</v>
      </c>
      <c r="O148" s="276">
        <f>IF(O$34=0,0,O$34/PPA!O$11*1000)</f>
        <v>1.80733704478123</v>
      </c>
      <c r="P148" s="276">
        <f>IF(P$34=0,0,P$34/PPA!P$11*1000)</f>
        <v>1.7047956578081582</v>
      </c>
      <c r="Q148" s="276">
        <f>IF(Q$34=0,0,Q$34/PPA!Q$11*1000)</f>
        <v>1.6425404527348706</v>
      </c>
      <c r="R148" s="276">
        <f>IF(R$34=0,0,R$34/PPA!R$11*1000)</f>
        <v>1.7228432675930385</v>
      </c>
      <c r="S148" s="276">
        <f>IF(S$34=0,0,S$34/PPA!S$11*1000)</f>
        <v>1.6721173707694938</v>
      </c>
      <c r="T148" s="276">
        <f>IF(T$34=0,0,T$34/PPA!T$11*1000)</f>
        <v>1.7600667283264244</v>
      </c>
      <c r="U148" s="276">
        <f>IF(U$34=0,0,U$34/PPA!U$11*1000)</f>
        <v>1.7817723766582936</v>
      </c>
      <c r="V148" s="276">
        <f>IF(V$34=0,0,V$34/PPA!V$11*1000)</f>
        <v>1.869372005996057</v>
      </c>
      <c r="W148" s="276">
        <f>IF(W$34=0,0,W$34/PPA!W$11*1000)</f>
        <v>2.0021760373186979</v>
      </c>
      <c r="DA148" s="77"/>
    </row>
    <row r="149" spans="1:105" ht="12" customHeight="1" x14ac:dyDescent="0.25">
      <c r="A149" s="202" t="s">
        <v>94</v>
      </c>
      <c r="B149" s="276">
        <f>IF(B$35=0,0,B$35/PPA!B$11*1000)</f>
        <v>6.6988823003187763</v>
      </c>
      <c r="C149" s="276">
        <f>IF(C$35=0,0,C$35/PPA!C$11*1000)</f>
        <v>6.6557722112732325</v>
      </c>
      <c r="D149" s="276">
        <f>IF(D$35=0,0,D$35/PPA!D$11*1000)</f>
        <v>6.7113458036540212</v>
      </c>
      <c r="E149" s="276">
        <f>IF(E$35=0,0,E$35/PPA!E$11*1000)</f>
        <v>6.6817775643434931</v>
      </c>
      <c r="F149" s="276">
        <f>IF(F$35=0,0,F$35/PPA!F$11*1000)</f>
        <v>6.0231912522684397</v>
      </c>
      <c r="G149" s="276">
        <f>IF(G$35=0,0,G$35/PPA!G$11*1000)</f>
        <v>6.0016118538540209</v>
      </c>
      <c r="H149" s="276">
        <f>IF(H$35=0,0,H$35/PPA!H$11*1000)</f>
        <v>6.1273346668449085</v>
      </c>
      <c r="I149" s="276">
        <f>IF(I$35=0,0,I$35/PPA!I$11*1000)</f>
        <v>5.4032926551554494</v>
      </c>
      <c r="J149" s="276">
        <f>IF(J$35=0,0,J$35/PPA!J$11*1000)</f>
        <v>5.0068738490226705</v>
      </c>
      <c r="K149" s="276">
        <f>IF(K$35=0,0,K$35/PPA!K$11*1000)</f>
        <v>5.227710307171276</v>
      </c>
      <c r="L149" s="276">
        <f>IF(L$35=0,0,L$35/PPA!L$11*1000)</f>
        <v>5.5205381025001286</v>
      </c>
      <c r="M149" s="276">
        <f>IF(M$35=0,0,M$35/PPA!M$11*1000)</f>
        <v>6.2750193450926988</v>
      </c>
      <c r="N149" s="276">
        <f>IF(N$35=0,0,N$35/PPA!N$11*1000)</f>
        <v>6.1384985523404847</v>
      </c>
      <c r="O149" s="276">
        <f>IF(O$35=0,0,O$35/PPA!O$11*1000)</f>
        <v>6.4312233114704567</v>
      </c>
      <c r="P149" s="276">
        <f>IF(P$35=0,0,P$35/PPA!P$11*1000)</f>
        <v>6.0663403140262506</v>
      </c>
      <c r="Q149" s="276">
        <f>IF(Q$35=0,0,Q$35/PPA!Q$11*1000)</f>
        <v>5.844811558621271</v>
      </c>
      <c r="R149" s="276">
        <f>IF(R$35=0,0,R$35/PPA!R$11*1000)</f>
        <v>6.1305608804667999</v>
      </c>
      <c r="S149" s="276">
        <f>IF(S$35=0,0,S$35/PPA!S$11*1000)</f>
        <v>5.9500579847347472</v>
      </c>
      <c r="T149" s="276">
        <f>IF(T$35=0,0,T$35/PPA!T$11*1000)</f>
        <v>6.2630167436902182</v>
      </c>
      <c r="U149" s="276">
        <f>IF(U$35=0,0,U$35/PPA!U$11*1000)</f>
        <v>6.3402540647231609</v>
      </c>
      <c r="V149" s="276">
        <f>IF(V$35=0,0,V$35/PPA!V$11*1000)</f>
        <v>6.6519683517179207</v>
      </c>
      <c r="W149" s="276">
        <f>IF(W$35=0,0,W$35/PPA!W$11*1000)</f>
        <v>7.1245378619626454</v>
      </c>
      <c r="DA149" s="77"/>
    </row>
    <row r="150" spans="1:105" ht="12" customHeight="1" x14ac:dyDescent="0.25">
      <c r="A150" s="202" t="s">
        <v>95</v>
      </c>
      <c r="B150" s="276">
        <f>IF(B$36=0,0,B$36/PPA!B$11*1000)</f>
        <v>5.3064308109839775</v>
      </c>
      <c r="C150" s="276">
        <f>IF(C$36=0,0,C$36/PPA!C$11*1000)</f>
        <v>5.2722817254320988</v>
      </c>
      <c r="D150" s="276">
        <f>IF(D$36=0,0,D$36/PPA!D$11*1000)</f>
        <v>5.3163036099295251</v>
      </c>
      <c r="E150" s="276">
        <f>IF(E$36=0,0,E$36/PPA!E$11*1000)</f>
        <v>5.2928815211287592</v>
      </c>
      <c r="F150" s="276">
        <f>IF(F$36=0,0,F$36/PPA!F$11*1000)</f>
        <v>4.7711911045168636</v>
      </c>
      <c r="G150" s="276">
        <f>IF(G$36=0,0,G$36/PPA!G$11*1000)</f>
        <v>4.7540972701285034</v>
      </c>
      <c r="H150" s="276">
        <f>IF(H$36=0,0,H$36/PPA!H$11*1000)</f>
        <v>4.8536869298045158</v>
      </c>
      <c r="I150" s="276">
        <f>IF(I$36=0,0,I$36/PPA!I$11*1000)</f>
        <v>4.2801466484514714</v>
      </c>
      <c r="J150" s="276">
        <f>IF(J$36=0,0,J$36/PPA!J$11*1000)</f>
        <v>3.9661287462685411</v>
      </c>
      <c r="K150" s="276">
        <f>IF(K$36=0,0,K$36/PPA!K$11*1000)</f>
        <v>4.141061419089584</v>
      </c>
      <c r="L150" s="276">
        <f>IF(L$36=0,0,L$36/PPA!L$11*1000)</f>
        <v>4.3730210753103789</v>
      </c>
      <c r="M150" s="276">
        <f>IF(M$36=0,0,M$36/PPA!M$11*1000)</f>
        <v>4.9706733899080229</v>
      </c>
      <c r="N150" s="276">
        <f>IF(N$36=0,0,N$36/PPA!N$11*1000)</f>
        <v>4.8625302537066561</v>
      </c>
      <c r="O150" s="276">
        <f>IF(O$36=0,0,O$36/PPA!O$11*1000)</f>
        <v>5.094408291168401</v>
      </c>
      <c r="P150" s="276">
        <f>IF(P$36=0,0,P$36/PPA!P$11*1000)</f>
        <v>4.8053710617861238</v>
      </c>
      <c r="Q150" s="276">
        <f>IF(Q$36=0,0,Q$36/PPA!Q$11*1000)</f>
        <v>4.6298899948708288</v>
      </c>
      <c r="R150" s="276">
        <f>IF(R$36=0,0,R$36/PPA!R$11*1000)</f>
        <v>4.8562425321570482</v>
      </c>
      <c r="S150" s="276">
        <f>IF(S$36=0,0,S$36/PPA!S$11*1000)</f>
        <v>4.7132595561255375</v>
      </c>
      <c r="T150" s="276">
        <f>IF(T$36=0,0,T$36/PPA!T$11*1000)</f>
        <v>4.9611656883186024</v>
      </c>
      <c r="U150" s="276">
        <f>IF(U$36=0,0,U$36/PPA!U$11*1000)</f>
        <v>5.0223482082842938</v>
      </c>
      <c r="V150" s="276">
        <f>IF(V$36=0,0,V$36/PPA!V$11*1000)</f>
        <v>5.2692685485109285</v>
      </c>
      <c r="W150" s="276">
        <f>IF(W$36=0,0,W$36/PPA!W$11*1000)</f>
        <v>5.6436082214702354</v>
      </c>
      <c r="DA150" s="77"/>
    </row>
    <row r="151" spans="1:105" ht="12" customHeight="1" x14ac:dyDescent="0.25">
      <c r="A151" s="56" t="s">
        <v>96</v>
      </c>
      <c r="B151" s="277">
        <f>IF(B$37=0,0,B$37/PPA!B$11*1000)</f>
        <v>3.2518343403624925</v>
      </c>
      <c r="C151" s="277">
        <f>IF(C$37=0,0,C$37/PPA!C$11*1000)</f>
        <v>3.2893198861794306</v>
      </c>
      <c r="D151" s="277">
        <f>IF(D$37=0,0,D$37/PPA!D$11*1000)</f>
        <v>3.3085597745166613</v>
      </c>
      <c r="E151" s="277">
        <f>IF(E$37=0,0,E$37/PPA!E$11*1000)</f>
        <v>3.2411418830334644</v>
      </c>
      <c r="F151" s="277">
        <f>IF(F$37=0,0,F$37/PPA!F$11*1000)</f>
        <v>3.1128280619149109</v>
      </c>
      <c r="G151" s="277">
        <f>IF(G$37=0,0,G$37/PPA!G$11*1000)</f>
        <v>3.1502548575220324</v>
      </c>
      <c r="H151" s="277">
        <f>IF(H$37=0,0,H$37/PPA!H$11*1000)</f>
        <v>3.1062900734104604</v>
      </c>
      <c r="I151" s="277">
        <f>IF(I$37=0,0,I$37/PPA!I$11*1000)</f>
        <v>3.2712790288238804</v>
      </c>
      <c r="J151" s="277">
        <f>IF(J$37=0,0,J$37/PPA!J$11*1000)</f>
        <v>2.7179884967005199</v>
      </c>
      <c r="K151" s="277">
        <f>IF(K$37=0,0,K$37/PPA!K$11*1000)</f>
        <v>2.7587966895818234</v>
      </c>
      <c r="L151" s="277">
        <f>IF(L$37=0,0,L$37/PPA!L$11*1000)</f>
        <v>2.6329352895628624</v>
      </c>
      <c r="M151" s="277">
        <f>IF(M$37=0,0,M$37/PPA!M$11*1000)</f>
        <v>2.9365455407436141</v>
      </c>
      <c r="N151" s="277">
        <f>IF(N$37=0,0,N$37/PPA!N$11*1000)</f>
        <v>2.8911986409357784</v>
      </c>
      <c r="O151" s="277">
        <f>IF(O$37=0,0,O$37/PPA!O$11*1000)</f>
        <v>2.9168786299160563</v>
      </c>
      <c r="P151" s="277">
        <f>IF(P$37=0,0,P$37/PPA!P$11*1000)</f>
        <v>2.7643256267956979</v>
      </c>
      <c r="Q151" s="277">
        <f>IF(Q$37=0,0,Q$37/PPA!Q$11*1000)</f>
        <v>2.6148626550856182</v>
      </c>
      <c r="R151" s="277">
        <f>IF(R$37=0,0,R$37/PPA!R$11*1000)</f>
        <v>2.7340116703168076</v>
      </c>
      <c r="S151" s="277">
        <f>IF(S$37=0,0,S$37/PPA!S$11*1000)</f>
        <v>2.6392357718112436</v>
      </c>
      <c r="T151" s="277">
        <f>IF(T$37=0,0,T$37/PPA!T$11*1000)</f>
        <v>2.7521569219399109</v>
      </c>
      <c r="U151" s="277">
        <f>IF(U$37=0,0,U$37/PPA!U$11*1000)</f>
        <v>2.7593616009691826</v>
      </c>
      <c r="V151" s="277">
        <f>IF(V$37=0,0,V$37/PPA!V$11*1000)</f>
        <v>2.8867253810950326</v>
      </c>
      <c r="W151" s="277">
        <f>IF(W$37=0,0,W$37/PPA!W$11*1000)</f>
        <v>3.0884232234631814</v>
      </c>
      <c r="DA151" s="78"/>
    </row>
    <row r="152" spans="1:105" ht="12" customHeight="1" x14ac:dyDescent="0.25">
      <c r="A152" s="203" t="s">
        <v>1885</v>
      </c>
      <c r="B152" s="278">
        <f>IF(B$43=0,0,B$43/PPA!B$11*1000)</f>
        <v>17.388885453264422</v>
      </c>
      <c r="C152" s="278">
        <f>IF(C$43=0,0,C$43/PPA!C$11*1000)</f>
        <v>17.754532287049472</v>
      </c>
      <c r="D152" s="278">
        <f>IF(D$43=0,0,D$43/PPA!D$11*1000)</f>
        <v>17.829613119565337</v>
      </c>
      <c r="E152" s="278">
        <f>IF(E$43=0,0,E$43/PPA!E$11*1000)</f>
        <v>17.34263453070783</v>
      </c>
      <c r="F152" s="278">
        <f>IF(F$43=0,0,F$43/PPA!F$11*1000)</f>
        <v>16.947611310696953</v>
      </c>
      <c r="G152" s="278">
        <f>IF(G$43=0,0,G$43/PPA!G$11*1000)</f>
        <v>16.901282313977855</v>
      </c>
      <c r="H152" s="278">
        <f>IF(H$43=0,0,H$43/PPA!H$11*1000)</f>
        <v>16.87107017352589</v>
      </c>
      <c r="I152" s="278">
        <f>IF(I$43=0,0,I$43/PPA!I$11*1000)</f>
        <v>17.450417212314502</v>
      </c>
      <c r="J152" s="278">
        <f>IF(J$43=0,0,J$43/PPA!J$11*1000)</f>
        <v>14.768879213515145</v>
      </c>
      <c r="K152" s="278">
        <f>IF(K$43=0,0,K$43/PPA!K$11*1000)</f>
        <v>14.906927384020886</v>
      </c>
      <c r="L152" s="278">
        <f>IF(L$43=0,0,L$43/PPA!L$11*1000)</f>
        <v>13.949797715900324</v>
      </c>
      <c r="M152" s="278">
        <f>IF(M$43=0,0,M$43/PPA!M$11*1000)</f>
        <v>15.459867266796611</v>
      </c>
      <c r="N152" s="278">
        <f>IF(N$43=0,0,N$43/PPA!N$11*1000)</f>
        <v>15.242248265875702</v>
      </c>
      <c r="O152" s="278">
        <f>IF(O$43=0,0,O$43/PPA!O$11*1000)</f>
        <v>14.8982197693696</v>
      </c>
      <c r="P152" s="278">
        <f>IF(P$43=0,0,P$43/PPA!P$11*1000)</f>
        <v>14.190939971237484</v>
      </c>
      <c r="Q152" s="278">
        <f>IF(Q$43=0,0,Q$43/PPA!Q$11*1000)</f>
        <v>13.181711909652792</v>
      </c>
      <c r="R152" s="278">
        <f>IF(R$43=0,0,R$43/PPA!R$11*1000)</f>
        <v>13.708833124209415</v>
      </c>
      <c r="S152" s="278">
        <f>IF(S$43=0,0,S$43/PPA!S$11*1000)</f>
        <v>13.215650838938958</v>
      </c>
      <c r="T152" s="278">
        <f>IF(T$43=0,0,T$43/PPA!T$11*1000)</f>
        <v>13.453297306234544</v>
      </c>
      <c r="U152" s="278">
        <f>IF(U$43=0,0,U$43/PPA!U$11*1000)</f>
        <v>13.358717457440726</v>
      </c>
      <c r="V152" s="278">
        <f>IF(V$43=0,0,V$43/PPA!V$11*1000)</f>
        <v>13.632424471262725</v>
      </c>
      <c r="W152" s="278">
        <f>IF(W$43=0,0,W$43/PPA!W$11*1000)</f>
        <v>14.549127521506627</v>
      </c>
      <c r="DA152" s="79"/>
    </row>
    <row r="153" spans="1:105" ht="12" customHeight="1" x14ac:dyDescent="0.25">
      <c r="A153" s="203" t="s">
        <v>1900</v>
      </c>
      <c r="B153" s="278">
        <f>IF(B$56=0,0,B$56/PPA!B$11*1000)</f>
        <v>191.14404394599524</v>
      </c>
      <c r="C153" s="278">
        <f>IF(C$56=0,0,C$56/PPA!C$11*1000)</f>
        <v>189.54099995192385</v>
      </c>
      <c r="D153" s="278">
        <f>IF(D$56=0,0,D$56/PPA!D$11*1000)</f>
        <v>191.18010213213151</v>
      </c>
      <c r="E153" s="278">
        <f>IF(E$56=0,0,E$56/PPA!E$11*1000)</f>
        <v>190.65935042923778</v>
      </c>
      <c r="F153" s="278">
        <f>IF(F$56=0,0,F$56/PPA!F$11*1000)</f>
        <v>170.81362657649288</v>
      </c>
      <c r="G153" s="278">
        <f>IF(G$56=0,0,G$56/PPA!G$11*1000)</f>
        <v>170.14878715813501</v>
      </c>
      <c r="H153" s="278">
        <f>IF(H$56=0,0,H$56/PPA!H$11*1000)</f>
        <v>174.06916133874464</v>
      </c>
      <c r="I153" s="278">
        <f>IF(I$56=0,0,I$56/PPA!I$11*1000)</f>
        <v>151.29752220826725</v>
      </c>
      <c r="J153" s="278">
        <f>IF(J$56=0,0,J$56/PPA!J$11*1000)</f>
        <v>141.41789920883039</v>
      </c>
      <c r="K153" s="278">
        <f>IF(K$56=0,0,K$56/PPA!K$11*1000)</f>
        <v>148.07076057744811</v>
      </c>
      <c r="L153" s="278">
        <f>IF(L$56=0,0,L$56/PPA!L$11*1000)</f>
        <v>157.81887464293888</v>
      </c>
      <c r="M153" s="278">
        <f>IF(M$56=0,0,M$56/PPA!M$11*1000)</f>
        <v>179.70414794112145</v>
      </c>
      <c r="N153" s="278">
        <f>IF(N$56=0,0,N$56/PPA!N$11*1000)</f>
        <v>175.69816552984989</v>
      </c>
      <c r="O153" s="278">
        <f>IF(O$56=0,0,O$56/PPA!O$11*1000)</f>
        <v>184.89624675957543</v>
      </c>
      <c r="P153" s="278">
        <f>IF(P$56=0,0,P$56/PPA!P$11*1000)</f>
        <v>174.30167863458669</v>
      </c>
      <c r="Q153" s="278">
        <f>IF(Q$56=0,0,Q$56/PPA!Q$11*1000)</f>
        <v>168.30978333044749</v>
      </c>
      <c r="R153" s="278">
        <f>IF(R$56=0,0,R$56/PPA!R$11*1000)</f>
        <v>176.62494169342835</v>
      </c>
      <c r="S153" s="278">
        <f>IF(S$56=0,0,S$56/PPA!S$11*1000)</f>
        <v>171.49744308627066</v>
      </c>
      <c r="T153" s="278">
        <f>IF(T$56=0,0,T$56/PPA!T$11*1000)</f>
        <v>180.84833830901522</v>
      </c>
      <c r="U153" s="278">
        <f>IF(U$56=0,0,U$56/PPA!U$11*1000)</f>
        <v>183.2774885495979</v>
      </c>
      <c r="V153" s="278">
        <f>IF(V$56=0,0,V$56/PPA!V$11*1000)</f>
        <v>192.55308478946208</v>
      </c>
      <c r="W153" s="278">
        <f>IF(W$56=0,0,W$56/PPA!W$11*1000)</f>
        <v>206.27026042703582</v>
      </c>
      <c r="DA153" s="79"/>
    </row>
    <row r="154" spans="1:105" ht="12" customHeight="1" x14ac:dyDescent="0.25">
      <c r="A154" s="41" t="s">
        <v>1915</v>
      </c>
      <c r="B154" s="279">
        <f>IF(B$69=0,0,B$69/PPA!B$11*1000)</f>
        <v>24.341609953078926</v>
      </c>
      <c r="C154" s="279">
        <f>IF(C$69=0,0,C$69/PPA!C$11*1000)</f>
        <v>24.021950310800502</v>
      </c>
      <c r="D154" s="279">
        <f>IF(D$69=0,0,D$69/PPA!D$11*1000)</f>
        <v>24.247419991170986</v>
      </c>
      <c r="E154" s="279">
        <f>IF(E$69=0,0,E$69/PPA!E$11*1000)</f>
        <v>24.280328467563823</v>
      </c>
      <c r="F154" s="279">
        <f>IF(F$69=0,0,F$69/PPA!F$11*1000)</f>
        <v>21.435129032287538</v>
      </c>
      <c r="G154" s="279">
        <f>IF(G$69=0,0,G$69/PPA!G$11*1000)</f>
        <v>21.348226582254476</v>
      </c>
      <c r="H154" s="279">
        <f>IF(H$69=0,0,H$69/PPA!H$11*1000)</f>
        <v>21.933585306907897</v>
      </c>
      <c r="I154" s="279">
        <f>IF(I$69=0,0,I$69/PPA!I$11*1000)</f>
        <v>18.439404864740247</v>
      </c>
      <c r="J154" s="279">
        <f>IF(J$69=0,0,J$69/PPA!J$11*1000)</f>
        <v>17.580639527083981</v>
      </c>
      <c r="K154" s="279">
        <f>IF(K$69=0,0,K$69/PPA!K$11*1000)</f>
        <v>18.533102753033535</v>
      </c>
      <c r="L154" s="279">
        <f>IF(L$69=0,0,L$69/PPA!L$11*1000)</f>
        <v>20.18975618465581</v>
      </c>
      <c r="M154" s="279">
        <f>IF(M$69=0,0,M$69/PPA!M$11*1000)</f>
        <v>23.085227623577257</v>
      </c>
      <c r="N154" s="279">
        <f>IF(N$69=0,0,N$69/PPA!N$11*1000)</f>
        <v>22.542006041983264</v>
      </c>
      <c r="O154" s="279">
        <f>IF(O$69=0,0,O$69/PPA!O$11*1000)</f>
        <v>23.98041786461464</v>
      </c>
      <c r="P154" s="279">
        <f>IF(P$69=0,0,P$69/PPA!P$11*1000)</f>
        <v>22.573195740020743</v>
      </c>
      <c r="Q154" s="279">
        <f>IF(Q$69=0,0,Q$69/PPA!Q$11*1000)</f>
        <v>21.915198594812534</v>
      </c>
      <c r="R154" s="279">
        <f>IF(R$69=0,0,R$69/PPA!R$11*1000)</f>
        <v>23.026039990914278</v>
      </c>
      <c r="S154" s="279">
        <f>IF(S$69=0,0,S$69/PPA!S$11*1000)</f>
        <v>22.379018341493214</v>
      </c>
      <c r="T154" s="279">
        <f>IF(T$69=0,0,T$69/PPA!T$11*1000)</f>
        <v>23.708920668621712</v>
      </c>
      <c r="U154" s="279">
        <f>IF(U$69=0,0,U$69/PPA!U$11*1000)</f>
        <v>24.089654773470919</v>
      </c>
      <c r="V154" s="279">
        <f>IF(V$69=0,0,V$69/PPA!V$11*1000)</f>
        <v>25.400486984543605</v>
      </c>
      <c r="W154" s="279">
        <f>IF(W$69=0,0,W$69/PPA!W$11*1000)</f>
        <v>27.222334748323554</v>
      </c>
      <c r="DA154" s="82"/>
    </row>
    <row r="155" spans="1:105" ht="12" customHeight="1" x14ac:dyDescent="0.25">
      <c r="J155" s="131"/>
    </row>
    <row r="156" spans="1:105" ht="12" customHeight="1" x14ac:dyDescent="0.25">
      <c r="A156" s="35" t="s">
        <v>60</v>
      </c>
      <c r="B156" s="322">
        <f t="shared" ref="B156:W156" si="39">SUM(B$157:B$162)</f>
        <v>216.06835028420548</v>
      </c>
      <c r="C156" s="322">
        <f t="shared" si="39"/>
        <v>205.0415372401385</v>
      </c>
      <c r="D156" s="322">
        <f t="shared" si="39"/>
        <v>213.95706066002549</v>
      </c>
      <c r="E156" s="322">
        <f t="shared" si="39"/>
        <v>218.27666571505904</v>
      </c>
      <c r="F156" s="322">
        <f t="shared" si="39"/>
        <v>202.54371945825847</v>
      </c>
      <c r="G156" s="322">
        <f t="shared" si="39"/>
        <v>206.90638509331006</v>
      </c>
      <c r="H156" s="322">
        <f t="shared" si="39"/>
        <v>208.65890004731617</v>
      </c>
      <c r="I156" s="322">
        <f t="shared" si="39"/>
        <v>186.726324530765</v>
      </c>
      <c r="J156" s="322">
        <f t="shared" si="39"/>
        <v>164.97361957156227</v>
      </c>
      <c r="K156" s="322">
        <f t="shared" si="39"/>
        <v>156.49436607744832</v>
      </c>
      <c r="L156" s="322">
        <f t="shared" si="39"/>
        <v>178.40429112648474</v>
      </c>
      <c r="M156" s="322">
        <f t="shared" si="39"/>
        <v>196.93091798352958</v>
      </c>
      <c r="N156" s="322">
        <f t="shared" si="39"/>
        <v>198.62414787773551</v>
      </c>
      <c r="O156" s="322">
        <f t="shared" si="39"/>
        <v>179.55110935186104</v>
      </c>
      <c r="P156" s="322">
        <f t="shared" si="39"/>
        <v>170.68904450475122</v>
      </c>
      <c r="Q156" s="322">
        <f t="shared" si="39"/>
        <v>169.6454781689643</v>
      </c>
      <c r="R156" s="322">
        <f t="shared" si="39"/>
        <v>170.02360796701191</v>
      </c>
      <c r="S156" s="322">
        <f t="shared" si="39"/>
        <v>168.61005838502274</v>
      </c>
      <c r="T156" s="322">
        <f t="shared" si="39"/>
        <v>169.22484973743917</v>
      </c>
      <c r="U156" s="322">
        <f t="shared" si="39"/>
        <v>163.13475503199851</v>
      </c>
      <c r="V156" s="322">
        <f t="shared" si="39"/>
        <v>161.9710321094974</v>
      </c>
      <c r="W156" s="322">
        <f t="shared" si="39"/>
        <v>160.88547600358598</v>
      </c>
      <c r="DA156" s="95"/>
    </row>
    <row r="157" spans="1:105" ht="12" customHeight="1" x14ac:dyDescent="0.25">
      <c r="A157" s="55" t="s">
        <v>92</v>
      </c>
      <c r="B157" s="332">
        <f>IF(B$84=0,0,B$84/PPA!B$12*1000)</f>
        <v>8.0005265874443765</v>
      </c>
      <c r="C157" s="332">
        <f>IF(C$84=0,0,C$84/PPA!C$12*1000)</f>
        <v>7.5922284224525365</v>
      </c>
      <c r="D157" s="332">
        <f>IF(D$84=0,0,D$84/PPA!D$12*1000)</f>
        <v>7.9223502661563208</v>
      </c>
      <c r="E157" s="332">
        <f>IF(E$84=0,0,E$84/PPA!E$12*1000)</f>
        <v>8.0822955568231976</v>
      </c>
      <c r="F157" s="332">
        <f>IF(F$84=0,0,F$84/PPA!F$12*1000)</f>
        <v>7.4997398300782976</v>
      </c>
      <c r="G157" s="332">
        <f>IF(G$84=0,0,G$84/PPA!G$12*1000)</f>
        <v>7.6612795574818948</v>
      </c>
      <c r="H157" s="332">
        <f>IF(H$84=0,0,H$84/PPA!H$12*1000)</f>
        <v>7.7261712571037053</v>
      </c>
      <c r="I157" s="332">
        <f>IF(I$84=0,0,I$84/PPA!I$12*1000)</f>
        <v>6.9140571583897215</v>
      </c>
      <c r="J157" s="332">
        <f>IF(J$84=0,0,J$84/PPA!J$12*1000)</f>
        <v>6.108603263148586</v>
      </c>
      <c r="K157" s="332">
        <f>IF(K$84=0,0,K$84/PPA!K$12*1000)</f>
        <v>5.794635516681792</v>
      </c>
      <c r="L157" s="332">
        <f>IF(L$84=0,0,L$84/PPA!L$12*1000)</f>
        <v>6.6059109193712144</v>
      </c>
      <c r="M157" s="332">
        <f>IF(M$84=0,0,M$84/PPA!M$12*1000)</f>
        <v>7.2919103753344707</v>
      </c>
      <c r="N157" s="332">
        <f>IF(N$84=0,0,N$84/PPA!N$12*1000)</f>
        <v>7.3546068821073227</v>
      </c>
      <c r="O157" s="332">
        <f>IF(O$84=0,0,O$84/PPA!O$12*1000)</f>
        <v>6.6483750270998065</v>
      </c>
      <c r="P157" s="332">
        <f>IF(P$84=0,0,P$84/PPA!P$12*1000)</f>
        <v>6.3202326344927773</v>
      </c>
      <c r="Q157" s="332">
        <f>IF(Q$84=0,0,Q$84/PPA!Q$12*1000)</f>
        <v>6.2815917127463745</v>
      </c>
      <c r="R157" s="332">
        <f>IF(R$84=0,0,R$84/PPA!R$12*1000)</f>
        <v>6.295593011403092</v>
      </c>
      <c r="S157" s="332">
        <f>IF(S$84=0,0,S$84/PPA!S$12*1000)</f>
        <v>6.243252439549356</v>
      </c>
      <c r="T157" s="332">
        <f>IF(T$84=0,0,T$84/PPA!T$12*1000)</f>
        <v>6.2660167849719803</v>
      </c>
      <c r="U157" s="332">
        <f>IF(U$84=0,0,U$84/PPA!U$12*1000)</f>
        <v>6.0405142319756422</v>
      </c>
      <c r="V157" s="332">
        <f>IF(V$84=0,0,V$84/PPA!V$12*1000)</f>
        <v>5.997424181213761</v>
      </c>
      <c r="W157" s="332">
        <f>IF(W$84=0,0,W$84/PPA!W$12*1000)</f>
        <v>5.9572284724188727</v>
      </c>
      <c r="DA157" s="67"/>
    </row>
    <row r="158" spans="1:105" ht="12" customHeight="1" x14ac:dyDescent="0.25">
      <c r="A158" s="202" t="s">
        <v>93</v>
      </c>
      <c r="B158" s="333">
        <f>IF(B$85=0,0,B$85/PPA!B$12*1000)</f>
        <v>3.5277286848483222</v>
      </c>
      <c r="C158" s="333">
        <f>IF(C$85=0,0,C$85/PPA!C$12*1000)</f>
        <v>3.3476948917136182</v>
      </c>
      <c r="D158" s="333">
        <f>IF(D$85=0,0,D$85/PPA!D$12*1000)</f>
        <v>3.4932578474516172</v>
      </c>
      <c r="E158" s="333">
        <f>IF(E$85=0,0,E$85/PPA!E$12*1000)</f>
        <v>3.5637836539375876</v>
      </c>
      <c r="F158" s="333">
        <f>IF(F$85=0,0,F$85/PPA!F$12*1000)</f>
        <v>3.3069132435591237</v>
      </c>
      <c r="G158" s="333">
        <f>IF(G$85=0,0,G$85/PPA!G$12*1000)</f>
        <v>3.3781420962947144</v>
      </c>
      <c r="H158" s="333">
        <f>IF(H$85=0,0,H$85/PPA!H$12*1000)</f>
        <v>3.4067552516492179</v>
      </c>
      <c r="I158" s="333">
        <f>IF(I$85=0,0,I$85/PPA!I$12*1000)</f>
        <v>3.0486640472653588</v>
      </c>
      <c r="J158" s="333">
        <f>IF(J$85=0,0,J$85/PPA!J$12*1000)</f>
        <v>2.6935095734305805</v>
      </c>
      <c r="K158" s="333">
        <f>IF(K$85=0,0,K$85/PPA!K$12*1000)</f>
        <v>2.5550695578613194</v>
      </c>
      <c r="L158" s="333">
        <f>IF(L$85=0,0,L$85/PPA!L$12*1000)</f>
        <v>2.912790950084521</v>
      </c>
      <c r="M158" s="333">
        <f>IF(M$85=0,0,M$85/PPA!M$12*1000)</f>
        <v>3.2152735344671273</v>
      </c>
      <c r="N158" s="333">
        <f>IF(N$85=0,0,N$85/PPA!N$12*1000)</f>
        <v>3.2429187479371344</v>
      </c>
      <c r="O158" s="333">
        <f>IF(O$85=0,0,O$85/PPA!O$12*1000)</f>
        <v>2.9315149489705119</v>
      </c>
      <c r="P158" s="333">
        <f>IF(P$85=0,0,P$85/PPA!P$12*1000)</f>
        <v>2.7868248065827279</v>
      </c>
      <c r="Q158" s="333">
        <f>IF(Q$85=0,0,Q$85/PPA!Q$12*1000)</f>
        <v>2.7697865920897358</v>
      </c>
      <c r="R158" s="333">
        <f>IF(R$85=0,0,R$85/PPA!R$12*1000)</f>
        <v>2.7759602835782364</v>
      </c>
      <c r="S158" s="333">
        <f>IF(S$85=0,0,S$85/PPA!S$12*1000)</f>
        <v>2.7528813856217496</v>
      </c>
      <c r="T158" s="333">
        <f>IF(T$85=0,0,T$85/PPA!T$12*1000)</f>
        <v>2.7629190292020129</v>
      </c>
      <c r="U158" s="333">
        <f>IF(U$85=0,0,U$85/PPA!U$12*1000)</f>
        <v>2.6634865960969027</v>
      </c>
      <c r="V158" s="333">
        <f>IF(V$85=0,0,V$85/PPA!V$12*1000)</f>
        <v>2.644486595729076</v>
      </c>
      <c r="W158" s="333">
        <f>IF(W$85=0,0,W$85/PPA!W$12*1000)</f>
        <v>2.6267628180034852</v>
      </c>
      <c r="DA158" s="174"/>
    </row>
    <row r="159" spans="1:105" ht="12" customHeight="1" x14ac:dyDescent="0.25">
      <c r="A159" s="202" t="s">
        <v>94</v>
      </c>
      <c r="B159" s="333">
        <f>IF(B$86=0,0,B$86/PPA!B$12*1000)</f>
        <v>27.363321236418749</v>
      </c>
      <c r="C159" s="333">
        <f>IF(C$86=0,0,C$86/PPA!C$12*1000)</f>
        <v>25.966863924915593</v>
      </c>
      <c r="D159" s="333">
        <f>IF(D$86=0,0,D$86/PPA!D$12*1000)</f>
        <v>27.095943362086842</v>
      </c>
      <c r="E159" s="333">
        <f>IF(E$86=0,0,E$86/PPA!E$12*1000)</f>
        <v>27.642986649917287</v>
      </c>
      <c r="F159" s="333">
        <f>IF(F$86=0,0,F$86/PPA!F$12*1000)</f>
        <v>25.650535363766629</v>
      </c>
      <c r="G159" s="333">
        <f>IF(G$86=0,0,G$86/PPA!G$12*1000)</f>
        <v>26.203031928220909</v>
      </c>
      <c r="H159" s="333">
        <f>IF(H$86=0,0,H$86/PPA!H$12*1000)</f>
        <v>26.424973872031849</v>
      </c>
      <c r="I159" s="333">
        <f>IF(I$86=0,0,I$86/PPA!I$12*1000)</f>
        <v>23.64738933170802</v>
      </c>
      <c r="J159" s="333">
        <f>IF(J$86=0,0,J$86/PPA!J$12*1000)</f>
        <v>20.892583952872545</v>
      </c>
      <c r="K159" s="333">
        <f>IF(K$86=0,0,K$86/PPA!K$12*1000)</f>
        <v>19.818754597948846</v>
      </c>
      <c r="L159" s="333">
        <f>IF(L$86=0,0,L$86/PPA!L$12*1000)</f>
        <v>22.593470638494718</v>
      </c>
      <c r="M159" s="333">
        <f>IF(M$86=0,0,M$86/PPA!M$12*1000)</f>
        <v>24.939719135561102</v>
      </c>
      <c r="N159" s="333">
        <f>IF(N$86=0,0,N$86/PPA!N$12*1000)</f>
        <v>25.154153102685132</v>
      </c>
      <c r="O159" s="333">
        <f>IF(O$86=0,0,O$86/PPA!O$12*1000)</f>
        <v>22.738705956207284</v>
      </c>
      <c r="P159" s="333">
        <f>IF(P$86=0,0,P$86/PPA!P$12*1000)</f>
        <v>21.616396617933908</v>
      </c>
      <c r="Q159" s="333">
        <f>IF(Q$86=0,0,Q$86/PPA!Q$12*1000)</f>
        <v>21.484237322784839</v>
      </c>
      <c r="R159" s="333">
        <f>IF(R$86=0,0,R$86/PPA!R$12*1000)</f>
        <v>21.532124424800354</v>
      </c>
      <c r="S159" s="333">
        <f>IF(S$86=0,0,S$86/PPA!S$12*1000)</f>
        <v>21.353109722995683</v>
      </c>
      <c r="T159" s="333">
        <f>IF(T$86=0,0,T$86/PPA!T$12*1000)</f>
        <v>21.430968110156559</v>
      </c>
      <c r="U159" s="333">
        <f>IF(U$86=0,0,U$86/PPA!U$12*1000)</f>
        <v>20.659706527580855</v>
      </c>
      <c r="V159" s="333">
        <f>IF(V$86=0,0,V$86/PPA!V$12*1000)</f>
        <v>20.512330365749037</v>
      </c>
      <c r="W159" s="333">
        <f>IF(W$86=0,0,W$86/PPA!W$12*1000)</f>
        <v>20.374853403444305</v>
      </c>
      <c r="DA159" s="174"/>
    </row>
    <row r="160" spans="1:105" ht="12" customHeight="1" x14ac:dyDescent="0.25">
      <c r="A160" s="202" t="s">
        <v>95</v>
      </c>
      <c r="B160" s="333">
        <f>IF(B$87=0,0,B$87/PPA!B$12*1000)</f>
        <v>12.082437933418253</v>
      </c>
      <c r="C160" s="333">
        <f>IF(C$87=0,0,C$87/PPA!C$12*1000)</f>
        <v>11.465823866466149</v>
      </c>
      <c r="D160" s="333">
        <f>IF(D$87=0,0,D$87/PPA!D$12*1000)</f>
        <v>11.964375635955442</v>
      </c>
      <c r="E160" s="333">
        <f>IF(E$87=0,0,E$87/PPA!E$12*1000)</f>
        <v>12.205925867193717</v>
      </c>
      <c r="F160" s="333">
        <f>IF(F$87=0,0,F$87/PPA!F$12*1000)</f>
        <v>11.326147100856163</v>
      </c>
      <c r="G160" s="333">
        <f>IF(G$87=0,0,G$87/PPA!G$12*1000)</f>
        <v>11.570105258960195</v>
      </c>
      <c r="H160" s="333">
        <f>IF(H$87=0,0,H$87/PPA!H$12*1000)</f>
        <v>11.668105049912073</v>
      </c>
      <c r="I160" s="333">
        <f>IF(I$87=0,0,I$87/PPA!I$12*1000)</f>
        <v>10.441646005583095</v>
      </c>
      <c r="J160" s="333">
        <f>IF(J$87=0,0,J$87/PPA!J$12*1000)</f>
        <v>9.2252452360695472</v>
      </c>
      <c r="K160" s="333">
        <f>IF(K$87=0,0,K$87/PPA!K$12*1000)</f>
        <v>8.7510894704061268</v>
      </c>
      <c r="L160" s="333">
        <f>IF(L$87=0,0,L$87/PPA!L$12*1000)</f>
        <v>9.976281911524552</v>
      </c>
      <c r="M160" s="333">
        <f>IF(M$87=0,0,M$87/PPA!M$12*1000)</f>
        <v>11.012281949577341</v>
      </c>
      <c r="N160" s="333">
        <f>IF(N$87=0,0,N$87/PPA!N$12*1000)</f>
        <v>11.106966548577855</v>
      </c>
      <c r="O160" s="333">
        <f>IF(O$87=0,0,O$87/PPA!O$12*1000)</f>
        <v>10.040411433552999</v>
      </c>
      <c r="P160" s="333">
        <f>IF(P$87=0,0,P$87/PPA!P$12*1000)</f>
        <v>9.5448490416699574</v>
      </c>
      <c r="Q160" s="333">
        <f>IF(Q$87=0,0,Q$87/PPA!Q$12*1000)</f>
        <v>9.4864933155076745</v>
      </c>
      <c r="R160" s="333">
        <f>IF(R$87=0,0,R$87/PPA!R$12*1000)</f>
        <v>9.507638151432916</v>
      </c>
      <c r="S160" s="333">
        <f>IF(S$87=0,0,S$87/PPA!S$12*1000)</f>
        <v>9.4285931405939003</v>
      </c>
      <c r="T160" s="333">
        <f>IF(T$87=0,0,T$87/PPA!T$12*1000)</f>
        <v>9.4629719764939484</v>
      </c>
      <c r="U160" s="333">
        <f>IF(U$87=0,0,U$87/PPA!U$12*1000)</f>
        <v>9.1224168179520664</v>
      </c>
      <c r="V160" s="333">
        <f>IF(V$87=0,0,V$87/PPA!V$12*1000)</f>
        <v>9.0573419934154842</v>
      </c>
      <c r="W160" s="333">
        <f>IF(W$87=0,0,W$87/PPA!W$12*1000)</f>
        <v>8.9966382195581254</v>
      </c>
      <c r="DA160" s="174"/>
    </row>
    <row r="161" spans="1:105" ht="12" customHeight="1" x14ac:dyDescent="0.25">
      <c r="A161" s="56" t="s">
        <v>96</v>
      </c>
      <c r="B161" s="334">
        <f>IF(B$88=0,0,B$88/PPA!B$12*1000)</f>
        <v>40.470511235844533</v>
      </c>
      <c r="C161" s="334">
        <f>IF(C$88=0,0,C$88/PPA!C$12*1000)</f>
        <v>37.660081620254417</v>
      </c>
      <c r="D161" s="334">
        <f>IF(D$88=0,0,D$88/PPA!D$12*1000)</f>
        <v>39.418509324829927</v>
      </c>
      <c r="E161" s="334">
        <f>IF(E$88=0,0,E$88/PPA!E$12*1000)</f>
        <v>40.866910979391257</v>
      </c>
      <c r="F161" s="334">
        <f>IF(F$88=0,0,F$88/PPA!F$12*1000)</f>
        <v>36.109087494492712</v>
      </c>
      <c r="G161" s="334">
        <f>IF(G$88=0,0,G$88/PPA!G$12*1000)</f>
        <v>37.287148860978917</v>
      </c>
      <c r="H161" s="334">
        <f>IF(H$88=0,0,H$88/PPA!H$12*1000)</f>
        <v>37.613800566521824</v>
      </c>
      <c r="I161" s="334">
        <f>IF(I$88=0,0,I$88/PPA!I$12*1000)</f>
        <v>32.08191357341655</v>
      </c>
      <c r="J161" s="334">
        <f>IF(J$88=0,0,J$88/PPA!J$12*1000)</f>
        <v>28.895801558759629</v>
      </c>
      <c r="K161" s="334">
        <f>IF(K$88=0,0,K$88/PPA!K$12*1000)</f>
        <v>27.905200392257125</v>
      </c>
      <c r="L161" s="334">
        <f>IF(L$88=0,0,L$88/PPA!L$12*1000)</f>
        <v>34.083209686093404</v>
      </c>
      <c r="M161" s="334">
        <f>IF(M$88=0,0,M$88/PPA!M$12*1000)</f>
        <v>38.278496312098952</v>
      </c>
      <c r="N161" s="334">
        <f>IF(N$88=0,0,N$88/PPA!N$12*1000)</f>
        <v>38.41668642721779</v>
      </c>
      <c r="O161" s="334">
        <f>IF(O$88=0,0,O$88/PPA!O$12*1000)</f>
        <v>36.861766404749929</v>
      </c>
      <c r="P161" s="334">
        <f>IF(P$88=0,0,P$88/PPA!P$12*1000)</f>
        <v>34.727272206686344</v>
      </c>
      <c r="Q161" s="334">
        <f>IF(Q$88=0,0,Q$88/PPA!Q$12*1000)</f>
        <v>35.692135638622673</v>
      </c>
      <c r="R161" s="334">
        <f>IF(R$88=0,0,R$88/PPA!R$12*1000)</f>
        <v>36.085656975863905</v>
      </c>
      <c r="S161" s="334">
        <f>IF(S$88=0,0,S$88/PPA!S$12*1000)</f>
        <v>35.961550164243967</v>
      </c>
      <c r="T161" s="334">
        <f>IF(T$88=0,0,T$88/PPA!T$12*1000)</f>
        <v>37.456204100666362</v>
      </c>
      <c r="U161" s="334">
        <f>IF(U$88=0,0,U$88/PPA!U$12*1000)</f>
        <v>36.7927547254777</v>
      </c>
      <c r="V161" s="334">
        <f>IF(V$88=0,0,V$88/PPA!V$12*1000)</f>
        <v>37.831495357083107</v>
      </c>
      <c r="W161" s="334">
        <f>IF(W$88=0,0,W$88/PPA!W$12*1000)</f>
        <v>37.729263943129006</v>
      </c>
      <c r="DA161" s="68"/>
    </row>
    <row r="162" spans="1:105" ht="12" customHeight="1" x14ac:dyDescent="0.25">
      <c r="A162" s="41" t="s">
        <v>1941</v>
      </c>
      <c r="B162" s="335">
        <f>IF(B$94=0,0,B$94/PPA!B$12*1000)</f>
        <v>124.62382460623124</v>
      </c>
      <c r="C162" s="335">
        <f>IF(C$94=0,0,C$94/PPA!C$12*1000)</f>
        <v>119.00884451433618</v>
      </c>
      <c r="D162" s="335">
        <f>IF(D$94=0,0,D$94/PPA!D$12*1000)</f>
        <v>124.06262422354536</v>
      </c>
      <c r="E162" s="335">
        <f>IF(E$94=0,0,E$94/PPA!E$12*1000)</f>
        <v>125.914763007796</v>
      </c>
      <c r="F162" s="335">
        <f>IF(F$94=0,0,F$94/PPA!F$12*1000)</f>
        <v>118.65129642550552</v>
      </c>
      <c r="G162" s="335">
        <f>IF(G$94=0,0,G$94/PPA!G$12*1000)</f>
        <v>120.80667739137344</v>
      </c>
      <c r="H162" s="335">
        <f>IF(H$94=0,0,H$94/PPA!H$12*1000)</f>
        <v>121.8190940500975</v>
      </c>
      <c r="I162" s="335">
        <f>IF(I$94=0,0,I$94/PPA!I$12*1000)</f>
        <v>110.59265441440226</v>
      </c>
      <c r="J162" s="335">
        <f>IF(J$94=0,0,J$94/PPA!J$12*1000)</f>
        <v>97.157875987281386</v>
      </c>
      <c r="K162" s="335">
        <f>IF(K$94=0,0,K$94/PPA!K$12*1000)</f>
        <v>91.669616542293099</v>
      </c>
      <c r="L162" s="335">
        <f>IF(L$94=0,0,L$94/PPA!L$12*1000)</f>
        <v>102.23262702091631</v>
      </c>
      <c r="M162" s="335">
        <f>IF(M$94=0,0,M$94/PPA!M$12*1000)</f>
        <v>112.19323667649059</v>
      </c>
      <c r="N162" s="335">
        <f>IF(N$94=0,0,N$94/PPA!N$12*1000)</f>
        <v>113.34881616921027</v>
      </c>
      <c r="O162" s="335">
        <f>IF(O$94=0,0,O$94/PPA!O$12*1000)</f>
        <v>100.33033558128051</v>
      </c>
      <c r="P162" s="335">
        <f>IF(P$94=0,0,P$94/PPA!P$12*1000)</f>
        <v>95.693469197385511</v>
      </c>
      <c r="Q162" s="335">
        <f>IF(Q$94=0,0,Q$94/PPA!Q$12*1000)</f>
        <v>93.931233587213015</v>
      </c>
      <c r="R162" s="335">
        <f>IF(R$94=0,0,R$94/PPA!R$12*1000)</f>
        <v>93.826635119933414</v>
      </c>
      <c r="S162" s="335">
        <f>IF(S$94=0,0,S$94/PPA!S$12*1000)</f>
        <v>92.870671532018079</v>
      </c>
      <c r="T162" s="335">
        <f>IF(T$94=0,0,T$94/PPA!T$12*1000)</f>
        <v>91.845769735948295</v>
      </c>
      <c r="U162" s="335">
        <f>IF(U$94=0,0,U$94/PPA!U$12*1000)</f>
        <v>87.855876132915355</v>
      </c>
      <c r="V162" s="335">
        <f>IF(V$94=0,0,V$94/PPA!V$12*1000)</f>
        <v>85.927953616306922</v>
      </c>
      <c r="W162" s="335">
        <f>IF(W$94=0,0,W$94/PPA!W$12*1000)</f>
        <v>85.200729147032177</v>
      </c>
      <c r="DA162" s="97"/>
    </row>
  </sheetData>
  <pageMargins left="0.39370078740157483" right="0.39370078740157483" top="0.39370078740157483" bottom="0.39370078740157483" header="0.31496062992125978" footer="0.31496062992125978"/>
  <pageSetup paperSize="9" scale="45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4" tint="0.39997558519241921"/>
    <pageSetUpPr fitToPage="1"/>
  </sheetPr>
  <dimension ref="A1:DA162"/>
  <sheetViews>
    <sheetView workbookViewId="0">
      <pane xSplit="1" ySplit="1" topLeftCell="B2" activePane="bottomRight" state="frozen"/>
      <selection activeCell="DA5" sqref="DA5"/>
      <selection pane="topRight" activeCell="DA5" sqref="DA5"/>
      <selection pane="bottomLeft" activeCell="DA5" sqref="DA5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Pulp, paper and printing / useful energy demand"</f>
        <v>FR: Pulp, paper and printing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255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52</v>
      </c>
      <c r="B5" s="225">
        <v>481.81476456503162</v>
      </c>
      <c r="C5" s="225">
        <v>456.79458772810523</v>
      </c>
      <c r="D5" s="225">
        <v>464.36976370302119</v>
      </c>
      <c r="E5" s="225">
        <v>453.09342561193102</v>
      </c>
      <c r="F5" s="225">
        <v>429.61978969782041</v>
      </c>
      <c r="G5" s="225">
        <v>424.89473447838128</v>
      </c>
      <c r="H5" s="225">
        <v>432.74468844045248</v>
      </c>
      <c r="I5" s="225">
        <v>352.8321792433423</v>
      </c>
      <c r="J5" s="225">
        <v>322.19998369741643</v>
      </c>
      <c r="K5" s="225">
        <v>251.82350195780191</v>
      </c>
      <c r="L5" s="225">
        <v>291.15584057656241</v>
      </c>
      <c r="M5" s="225">
        <v>334.29531231595359</v>
      </c>
      <c r="N5" s="225">
        <v>317.33950456966778</v>
      </c>
      <c r="O5" s="225">
        <v>316.31695766758168</v>
      </c>
      <c r="P5" s="225">
        <v>303.65886578146598</v>
      </c>
      <c r="Q5" s="225">
        <v>305.84934959921651</v>
      </c>
      <c r="R5" s="225">
        <v>305.14184950874352</v>
      </c>
      <c r="S5" s="225">
        <v>311.25887246427652</v>
      </c>
      <c r="T5" s="225">
        <v>310.80672083215973</v>
      </c>
      <c r="U5" s="225">
        <v>314.93470494466231</v>
      </c>
      <c r="V5" s="225">
        <v>305.97845039739042</v>
      </c>
      <c r="W5" s="225">
        <v>330.0429915711552</v>
      </c>
      <c r="DA5" s="89" t="s">
        <v>1943</v>
      </c>
    </row>
    <row r="6" spans="1:105" ht="12" customHeight="1" x14ac:dyDescent="0.25">
      <c r="A6" s="55" t="s">
        <v>92</v>
      </c>
      <c r="B6" s="261">
        <v>1.7579101968758379</v>
      </c>
      <c r="C6" s="261">
        <v>1.661043971060187</v>
      </c>
      <c r="D6" s="261">
        <v>1.6904229886196891</v>
      </c>
      <c r="E6" s="261">
        <v>1.6495575358547721</v>
      </c>
      <c r="F6" s="261">
        <v>1.5684021796713381</v>
      </c>
      <c r="G6" s="261">
        <v>1.5705304454165201</v>
      </c>
      <c r="H6" s="261">
        <v>1.5777676026494321</v>
      </c>
      <c r="I6" s="261">
        <v>1.299868179122488</v>
      </c>
      <c r="J6" s="261">
        <v>1.1809539163893359</v>
      </c>
      <c r="K6" s="261">
        <v>0.92706593465956466</v>
      </c>
      <c r="L6" s="261">
        <v>1.071106946064029</v>
      </c>
      <c r="M6" s="261">
        <v>1.2206795813280831</v>
      </c>
      <c r="N6" s="261">
        <v>1.1583699852703671</v>
      </c>
      <c r="O6" s="261">
        <v>1.1427821011139321</v>
      </c>
      <c r="P6" s="261">
        <v>1.096953332681706</v>
      </c>
      <c r="Q6" s="261">
        <v>1.105327856036912</v>
      </c>
      <c r="R6" s="261">
        <v>1.0953092336395021</v>
      </c>
      <c r="S6" s="261">
        <v>1.1198795348475441</v>
      </c>
      <c r="T6" s="261">
        <v>1.1244817227790269</v>
      </c>
      <c r="U6" s="261">
        <v>1.1413636272082019</v>
      </c>
      <c r="V6" s="261">
        <v>1.103337082020502</v>
      </c>
      <c r="W6" s="261">
        <v>1.182024828463029</v>
      </c>
      <c r="DA6" s="67" t="s">
        <v>1944</v>
      </c>
    </row>
    <row r="7" spans="1:105" ht="12" customHeight="1" x14ac:dyDescent="0.25">
      <c r="A7" s="202" t="s">
        <v>93</v>
      </c>
      <c r="B7" s="226">
        <v>0.63958493053042176</v>
      </c>
      <c r="C7" s="226">
        <v>0.60434184563384807</v>
      </c>
      <c r="D7" s="226">
        <v>0.61503088819031104</v>
      </c>
      <c r="E7" s="226">
        <v>0.60016270674725769</v>
      </c>
      <c r="F7" s="226">
        <v>0.57063574744125889</v>
      </c>
      <c r="G7" s="226">
        <v>0.57141007977131864</v>
      </c>
      <c r="H7" s="226">
        <v>0.57404319306361129</v>
      </c>
      <c r="I7" s="226">
        <v>0.47293434017294289</v>
      </c>
      <c r="J7" s="226">
        <v>0.42966946202135908</v>
      </c>
      <c r="K7" s="226">
        <v>0.33729675296845518</v>
      </c>
      <c r="L7" s="226">
        <v>0.38970355988975502</v>
      </c>
      <c r="M7" s="226">
        <v>0.44412295156552289</v>
      </c>
      <c r="N7" s="226">
        <v>0.42145269301831212</v>
      </c>
      <c r="O7" s="226">
        <v>0.41578131354566999</v>
      </c>
      <c r="P7" s="226">
        <v>0.39910731636076729</v>
      </c>
      <c r="Q7" s="226">
        <v>0.40215424045727899</v>
      </c>
      <c r="R7" s="226">
        <v>0.4064598166496759</v>
      </c>
      <c r="S7" s="226">
        <v>0.41164096702293118</v>
      </c>
      <c r="T7" s="226">
        <v>0.40912304042864039</v>
      </c>
      <c r="U7" s="226">
        <v>0.41526522658282761</v>
      </c>
      <c r="V7" s="226">
        <v>0.40914790344164659</v>
      </c>
      <c r="W7" s="226">
        <v>0.43994275642074587</v>
      </c>
      <c r="DA7" s="174" t="s">
        <v>1945</v>
      </c>
    </row>
    <row r="8" spans="1:105" ht="12" customHeight="1" x14ac:dyDescent="0.25">
      <c r="A8" s="202" t="s">
        <v>94</v>
      </c>
      <c r="B8" s="226">
        <v>20.101991482509941</v>
      </c>
      <c r="C8" s="226">
        <v>18.994310299620349</v>
      </c>
      <c r="D8" s="226">
        <v>19.330264184975359</v>
      </c>
      <c r="E8" s="226">
        <v>18.862961028722431</v>
      </c>
      <c r="F8" s="226">
        <v>17.93493621741025</v>
      </c>
      <c r="G8" s="226">
        <v>17.959273285343649</v>
      </c>
      <c r="H8" s="226">
        <v>18.042031365541451</v>
      </c>
      <c r="I8" s="226">
        <v>14.86420586873218</v>
      </c>
      <c r="J8" s="226">
        <v>13.504401766759839</v>
      </c>
      <c r="K8" s="226">
        <v>10.60115104592453</v>
      </c>
      <c r="L8" s="226">
        <v>12.24828364094023</v>
      </c>
      <c r="M8" s="226">
        <v>13.95867126224087</v>
      </c>
      <c r="N8" s="226">
        <v>13.24615080957105</v>
      </c>
      <c r="O8" s="226">
        <v>13.06790079708469</v>
      </c>
      <c r="P8" s="226">
        <v>12.543841311955269</v>
      </c>
      <c r="Q8" s="226">
        <v>12.639605360343859</v>
      </c>
      <c r="R8" s="226">
        <v>12.48841696680633</v>
      </c>
      <c r="S8" s="226">
        <v>12.735904278030571</v>
      </c>
      <c r="T8" s="226">
        <v>12.79643066648414</v>
      </c>
      <c r="U8" s="226">
        <v>13.051680315275201</v>
      </c>
      <c r="V8" s="226">
        <v>12.581288659655989</v>
      </c>
      <c r="W8" s="226">
        <v>13.4450495152511</v>
      </c>
      <c r="DA8" s="174" t="s">
        <v>1946</v>
      </c>
    </row>
    <row r="9" spans="1:105" ht="12" customHeight="1" x14ac:dyDescent="0.25">
      <c r="A9" s="202" t="s">
        <v>95</v>
      </c>
      <c r="B9" s="226">
        <v>7.0560762304396576</v>
      </c>
      <c r="C9" s="226">
        <v>6.6672648595716071</v>
      </c>
      <c r="D9" s="226">
        <v>6.7851893063628532</v>
      </c>
      <c r="E9" s="226">
        <v>6.6211594540910248</v>
      </c>
      <c r="F9" s="226">
        <v>6.2954099472297038</v>
      </c>
      <c r="G9" s="226">
        <v>6.3039525936989742</v>
      </c>
      <c r="H9" s="226">
        <v>6.3330018211383869</v>
      </c>
      <c r="I9" s="226">
        <v>5.2175412473922256</v>
      </c>
      <c r="J9" s="226">
        <v>4.7402312549802987</v>
      </c>
      <c r="K9" s="226">
        <v>3.7211502141731452</v>
      </c>
      <c r="L9" s="226">
        <v>4.2993164700978292</v>
      </c>
      <c r="M9" s="226">
        <v>4.8996861125781832</v>
      </c>
      <c r="N9" s="226">
        <v>4.6495816075514078</v>
      </c>
      <c r="O9" s="226">
        <v>4.5870133949802883</v>
      </c>
      <c r="P9" s="226">
        <v>4.4030612885645883</v>
      </c>
      <c r="Q9" s="226">
        <v>4.4366757902000771</v>
      </c>
      <c r="R9" s="226">
        <v>4.4876310497679341</v>
      </c>
      <c r="S9" s="226">
        <v>4.5413359574886734</v>
      </c>
      <c r="T9" s="226">
        <v>4.5135575012682736</v>
      </c>
      <c r="U9" s="226">
        <v>4.5813197821737246</v>
      </c>
      <c r="V9" s="226">
        <v>4.5171856377788639</v>
      </c>
      <c r="W9" s="226">
        <v>4.8535690541678207</v>
      </c>
      <c r="DA9" s="174" t="s">
        <v>1947</v>
      </c>
    </row>
    <row r="10" spans="1:105" ht="12" customHeight="1" x14ac:dyDescent="0.25">
      <c r="A10" s="56" t="s">
        <v>96</v>
      </c>
      <c r="B10" s="262">
        <v>6.7246635411963727</v>
      </c>
      <c r="C10" s="262">
        <v>6.4135998168939619</v>
      </c>
      <c r="D10" s="262">
        <v>6.523311531368285</v>
      </c>
      <c r="E10" s="262">
        <v>6.2890333298636474</v>
      </c>
      <c r="F10" s="262">
        <v>6.2798728810188802</v>
      </c>
      <c r="G10" s="262">
        <v>6.4736131523539484</v>
      </c>
      <c r="H10" s="262">
        <v>6.2197112494138977</v>
      </c>
      <c r="I10" s="262">
        <v>5.9059153401912026</v>
      </c>
      <c r="J10" s="262">
        <v>4.9270146088419224</v>
      </c>
      <c r="K10" s="262">
        <v>3.8078118783678652</v>
      </c>
      <c r="L10" s="262">
        <v>4.0776447346681159</v>
      </c>
      <c r="M10" s="262">
        <v>4.6330721650821891</v>
      </c>
      <c r="N10" s="262">
        <v>4.3962243376155694</v>
      </c>
      <c r="O10" s="262">
        <v>4.1945140308299926</v>
      </c>
      <c r="P10" s="262">
        <v>4.0391292633937574</v>
      </c>
      <c r="Q10" s="262">
        <v>4.0264338242673929</v>
      </c>
      <c r="R10" s="262">
        <v>4.0818023658163094</v>
      </c>
      <c r="S10" s="262">
        <v>4.104159424868322</v>
      </c>
      <c r="T10" s="262">
        <v>4.0545962800851436</v>
      </c>
      <c r="U10" s="262">
        <v>4.0980519971597769</v>
      </c>
      <c r="V10" s="262">
        <v>4.0950897600062728</v>
      </c>
      <c r="W10" s="262">
        <v>4.3388536322301876</v>
      </c>
      <c r="DA10" s="68" t="s">
        <v>1948</v>
      </c>
    </row>
    <row r="11" spans="1:105" ht="12" customHeight="1" x14ac:dyDescent="0.25">
      <c r="A11" s="37" t="s">
        <v>160</v>
      </c>
      <c r="B11" s="228">
        <v>1.7684579082993569E-2</v>
      </c>
      <c r="C11" s="228">
        <v>1.981350040234077E-2</v>
      </c>
      <c r="D11" s="228">
        <v>1.455331796391985E-2</v>
      </c>
      <c r="E11" s="228">
        <v>3.1308239072132038E-2</v>
      </c>
      <c r="F11" s="228">
        <v>1.9448528305604559E-2</v>
      </c>
      <c r="G11" s="228">
        <v>2.3340439695178399E-2</v>
      </c>
      <c r="H11" s="228">
        <v>2.2052286562606171E-2</v>
      </c>
      <c r="I11" s="228">
        <v>1.6736737874256179E-2</v>
      </c>
      <c r="J11" s="228">
        <v>1.7853215679156251E-2</v>
      </c>
      <c r="K11" s="228">
        <v>1.3318838127084421E-2</v>
      </c>
      <c r="L11" s="228">
        <v>2.334034251901956E-2</v>
      </c>
      <c r="M11" s="228">
        <v>2.53472678914866E-2</v>
      </c>
      <c r="N11" s="228">
        <v>1.992789447424034E-2</v>
      </c>
      <c r="O11" s="228">
        <v>1.9791300745482351E-2</v>
      </c>
      <c r="P11" s="228">
        <v>1.936606223773189E-2</v>
      </c>
      <c r="Q11" s="228">
        <v>2.0206054674870959E-2</v>
      </c>
      <c r="R11" s="228">
        <v>2.3511159046503392E-2</v>
      </c>
      <c r="S11" s="228">
        <v>2.0940278600445759E-2</v>
      </c>
      <c r="T11" s="228">
        <v>2.1198064642466621E-2</v>
      </c>
      <c r="U11" s="228">
        <v>2.1969083931993601E-2</v>
      </c>
      <c r="V11" s="228">
        <v>2.502557230810995E-2</v>
      </c>
      <c r="W11" s="228">
        <v>3.046555552085798E-2</v>
      </c>
      <c r="DA11" s="69" t="s">
        <v>1949</v>
      </c>
    </row>
    <row r="12" spans="1:105" ht="12" customHeight="1" x14ac:dyDescent="0.25">
      <c r="A12" s="37" t="s">
        <v>162</v>
      </c>
      <c r="B12" s="228">
        <v>3.016228750772322</v>
      </c>
      <c r="C12" s="228">
        <v>2.7444325936747389</v>
      </c>
      <c r="D12" s="228">
        <v>2.801659151999762</v>
      </c>
      <c r="E12" s="228">
        <v>2.873931378006942</v>
      </c>
      <c r="F12" s="228">
        <v>2.1927257907024451</v>
      </c>
      <c r="G12" s="228">
        <v>1.8577040280405781</v>
      </c>
      <c r="H12" s="228">
        <v>2.3607343330758841</v>
      </c>
      <c r="I12" s="228">
        <v>1.065991042069911</v>
      </c>
      <c r="J12" s="228">
        <v>1.3781428573063981</v>
      </c>
      <c r="K12" s="228">
        <v>1.1386173281488661</v>
      </c>
      <c r="L12" s="228">
        <v>1.8063296083645799</v>
      </c>
      <c r="M12" s="228">
        <v>1.966782442706539</v>
      </c>
      <c r="N12" s="228">
        <v>1.9299449935376429</v>
      </c>
      <c r="O12" s="228">
        <v>2.361515538539845</v>
      </c>
      <c r="P12" s="228">
        <v>2.2203093544166381</v>
      </c>
      <c r="Q12" s="228">
        <v>2.372094911260008</v>
      </c>
      <c r="R12" s="228">
        <v>2.4535278620090062</v>
      </c>
      <c r="S12" s="228">
        <v>2.4614320042669982</v>
      </c>
      <c r="T12" s="228">
        <v>2.640624156641421</v>
      </c>
      <c r="U12" s="228">
        <v>2.7221901708271341</v>
      </c>
      <c r="V12" s="228">
        <v>2.8887368467499761</v>
      </c>
      <c r="W12" s="228">
        <v>3.070702894141212</v>
      </c>
      <c r="DA12" s="69" t="s">
        <v>1950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1951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1952</v>
      </c>
    </row>
    <row r="15" spans="1:105" ht="12" customHeight="1" x14ac:dyDescent="0.25">
      <c r="A15" s="37" t="s">
        <v>38</v>
      </c>
      <c r="B15" s="228">
        <v>3.690750211341058</v>
      </c>
      <c r="C15" s="228">
        <v>3.649353722816882</v>
      </c>
      <c r="D15" s="228">
        <v>3.7070990614046031</v>
      </c>
      <c r="E15" s="228">
        <v>3.3837937127845739</v>
      </c>
      <c r="F15" s="228">
        <v>4.0676985620108308</v>
      </c>
      <c r="G15" s="228">
        <v>4.5925686846181906</v>
      </c>
      <c r="H15" s="228">
        <v>3.836924629775408</v>
      </c>
      <c r="I15" s="228">
        <v>4.8231875602470362</v>
      </c>
      <c r="J15" s="228">
        <v>3.5310185358563668</v>
      </c>
      <c r="K15" s="228">
        <v>2.6558757120919139</v>
      </c>
      <c r="L15" s="228">
        <v>2.247974783784517</v>
      </c>
      <c r="M15" s="228">
        <v>2.640942454484164</v>
      </c>
      <c r="N15" s="228">
        <v>2.4463514496036849</v>
      </c>
      <c r="O15" s="228">
        <v>1.813207191544665</v>
      </c>
      <c r="P15" s="228">
        <v>1.799453846739387</v>
      </c>
      <c r="Q15" s="228">
        <v>1.6341328583325141</v>
      </c>
      <c r="R15" s="228">
        <v>1.604763344760799</v>
      </c>
      <c r="S15" s="228">
        <v>1.621787142000878</v>
      </c>
      <c r="T15" s="228">
        <v>1.392774058801256</v>
      </c>
      <c r="U15" s="228">
        <v>1.3538927424006491</v>
      </c>
      <c r="V15" s="228">
        <v>1.181327340948187</v>
      </c>
      <c r="W15" s="228">
        <v>1.2376851825681181</v>
      </c>
      <c r="DA15" s="69" t="s">
        <v>1953</v>
      </c>
    </row>
    <row r="16" spans="1:105" ht="12" customHeight="1" x14ac:dyDescent="0.25">
      <c r="A16" s="57" t="s">
        <v>1855</v>
      </c>
      <c r="B16" s="263">
        <v>13.96347110464084</v>
      </c>
      <c r="C16" s="263">
        <v>13.606360818727611</v>
      </c>
      <c r="D16" s="263">
        <v>13.78397215330568</v>
      </c>
      <c r="E16" s="263">
        <v>13.10117290468785</v>
      </c>
      <c r="F16" s="263">
        <v>13.610665672018451</v>
      </c>
      <c r="G16" s="263">
        <v>13.64184244841833</v>
      </c>
      <c r="H16" s="263">
        <v>13.379981684889341</v>
      </c>
      <c r="I16" s="263">
        <v>12.914624106523149</v>
      </c>
      <c r="J16" s="263">
        <v>10.757239678247871</v>
      </c>
      <c r="K16" s="263">
        <v>8.1581852477817165</v>
      </c>
      <c r="L16" s="263">
        <v>8.2460836454010646</v>
      </c>
      <c r="M16" s="263">
        <v>9.1170058236312919</v>
      </c>
      <c r="N16" s="263">
        <v>8.733833851102565</v>
      </c>
      <c r="O16" s="263">
        <v>7.8989617409144204</v>
      </c>
      <c r="P16" s="263">
        <v>7.6788240723305776</v>
      </c>
      <c r="Q16" s="263">
        <v>7.3735234634518356</v>
      </c>
      <c r="R16" s="263">
        <v>7.2228235346493346</v>
      </c>
      <c r="S16" s="263">
        <v>7.3168514781748568</v>
      </c>
      <c r="T16" s="263">
        <v>7.0110075717064548</v>
      </c>
      <c r="U16" s="263">
        <v>6.9198314888329628</v>
      </c>
      <c r="V16" s="263">
        <v>6.41816105070634</v>
      </c>
      <c r="W16" s="263">
        <v>6.8386611054780797</v>
      </c>
      <c r="DA16" s="70" t="s">
        <v>1954</v>
      </c>
    </row>
    <row r="17" spans="1:105" ht="12" customHeight="1" x14ac:dyDescent="0.25">
      <c r="A17" s="57" t="s">
        <v>1857</v>
      </c>
      <c r="B17" s="296">
        <f t="shared" ref="B17:W17" si="0">B18+B29</f>
        <v>400.72485101466373</v>
      </c>
      <c r="C17" s="296">
        <f t="shared" si="0"/>
        <v>378.79032990582539</v>
      </c>
      <c r="D17" s="296">
        <f t="shared" si="0"/>
        <v>385.19188144683312</v>
      </c>
      <c r="E17" s="296">
        <f t="shared" si="0"/>
        <v>377.02803540832019</v>
      </c>
      <c r="F17" s="296">
        <f t="shared" si="0"/>
        <v>353.29302114128643</v>
      </c>
      <c r="G17" s="296">
        <f t="shared" si="0"/>
        <v>348.23839503436091</v>
      </c>
      <c r="H17" s="296">
        <f t="shared" si="0"/>
        <v>357.06090154673404</v>
      </c>
      <c r="I17" s="296">
        <f t="shared" si="0"/>
        <v>283.6278453486475</v>
      </c>
      <c r="J17" s="296">
        <f t="shared" si="0"/>
        <v>262.89703074838269</v>
      </c>
      <c r="K17" s="296">
        <f t="shared" si="0"/>
        <v>206.24887894059572</v>
      </c>
      <c r="L17" s="296">
        <f t="shared" si="0"/>
        <v>242.60756635759645</v>
      </c>
      <c r="M17" s="296">
        <f t="shared" si="0"/>
        <v>279.88201544804411</v>
      </c>
      <c r="N17" s="296">
        <f t="shared" si="0"/>
        <v>265.44028412863503</v>
      </c>
      <c r="O17" s="296">
        <f t="shared" si="0"/>
        <v>267.56068393624452</v>
      </c>
      <c r="P17" s="296">
        <f t="shared" si="0"/>
        <v>256.53492727427545</v>
      </c>
      <c r="Q17" s="296">
        <f t="shared" si="0"/>
        <v>259.57703604890833</v>
      </c>
      <c r="R17" s="296">
        <f t="shared" si="0"/>
        <v>258.99920018732041</v>
      </c>
      <c r="S17" s="296">
        <f t="shared" si="0"/>
        <v>264.69898069950932</v>
      </c>
      <c r="T17" s="296">
        <f t="shared" si="0"/>
        <v>265.40975222220482</v>
      </c>
      <c r="U17" s="296">
        <f t="shared" si="0"/>
        <v>269.44083457875672</v>
      </c>
      <c r="V17" s="296">
        <f t="shared" si="0"/>
        <v>262.32394300415638</v>
      </c>
      <c r="W17" s="296">
        <f t="shared" si="0"/>
        <v>283.49027672933954</v>
      </c>
      <c r="DA17" s="70"/>
    </row>
    <row r="18" spans="1:105" ht="12" customHeight="1" x14ac:dyDescent="0.25">
      <c r="A18" s="60" t="s">
        <v>1858</v>
      </c>
      <c r="B18" s="331">
        <v>269.81730940865629</v>
      </c>
      <c r="C18" s="331">
        <v>251.23069723025461</v>
      </c>
      <c r="D18" s="331">
        <v>255.96714250959289</v>
      </c>
      <c r="E18" s="331">
        <v>254.20453942687209</v>
      </c>
      <c r="F18" s="331">
        <v>225.69303046611401</v>
      </c>
      <c r="G18" s="331">
        <v>220.34612208043961</v>
      </c>
      <c r="H18" s="331">
        <v>231.62357325089701</v>
      </c>
      <c r="I18" s="331">
        <v>162.55324434999349</v>
      </c>
      <c r="J18" s="331">
        <v>162.04790876480931</v>
      </c>
      <c r="K18" s="331">
        <v>129.76589224264251</v>
      </c>
      <c r="L18" s="331">
        <v>165.30053218196181</v>
      </c>
      <c r="M18" s="331">
        <v>194.41008585150109</v>
      </c>
      <c r="N18" s="331">
        <v>183.56059177454881</v>
      </c>
      <c r="O18" s="331">
        <v>193.50791761517209</v>
      </c>
      <c r="P18" s="331">
        <v>184.54595159617659</v>
      </c>
      <c r="Q18" s="331">
        <v>190.45025357904771</v>
      </c>
      <c r="R18" s="331">
        <v>191.2852295499832</v>
      </c>
      <c r="S18" s="331">
        <v>196.10349809162031</v>
      </c>
      <c r="T18" s="331">
        <v>199.6815562374571</v>
      </c>
      <c r="U18" s="331">
        <v>204.567414370948</v>
      </c>
      <c r="V18" s="331">
        <v>202.1536831537847</v>
      </c>
      <c r="W18" s="331">
        <v>219.3778288654828</v>
      </c>
      <c r="DA18" s="72" t="s">
        <v>1955</v>
      </c>
    </row>
    <row r="19" spans="1:105" ht="12" customHeight="1" x14ac:dyDescent="0.25">
      <c r="A19" s="64" t="s">
        <v>30</v>
      </c>
      <c r="B19" s="231">
        <v>10.28889480097318</v>
      </c>
      <c r="C19" s="231">
        <v>7.4851363762789314</v>
      </c>
      <c r="D19" s="231">
        <v>10.141611832443971</v>
      </c>
      <c r="E19" s="231">
        <v>12.018632343796559</v>
      </c>
      <c r="F19" s="231">
        <v>12.145909282309381</v>
      </c>
      <c r="G19" s="231">
        <v>11.046081245247709</v>
      </c>
      <c r="H19" s="231">
        <v>9.658444974740199</v>
      </c>
      <c r="I19" s="231">
        <v>5.3638801200196484</v>
      </c>
      <c r="J19" s="231">
        <v>3.8705291080437538</v>
      </c>
      <c r="K19" s="231">
        <v>2.039130807516182</v>
      </c>
      <c r="L19" s="231">
        <v>2.4227137654509181</v>
      </c>
      <c r="M19" s="231">
        <v>2.2044415789041572</v>
      </c>
      <c r="N19" s="231">
        <v>2.391129926182411</v>
      </c>
      <c r="O19" s="231">
        <v>1.6959997788488721</v>
      </c>
      <c r="P19" s="231">
        <v>1.420747682526929</v>
      </c>
      <c r="Q19" s="231">
        <v>1.69640812892874</v>
      </c>
      <c r="R19" s="231">
        <v>1.605494008801974</v>
      </c>
      <c r="S19" s="231">
        <v>1.37767954831745</v>
      </c>
      <c r="T19" s="231">
        <v>1.0517749007556869</v>
      </c>
      <c r="U19" s="231">
        <v>1.0116178475441251</v>
      </c>
      <c r="V19" s="231">
        <v>0</v>
      </c>
      <c r="W19" s="231">
        <v>0</v>
      </c>
      <c r="DA19" s="73" t="s">
        <v>1956</v>
      </c>
    </row>
    <row r="20" spans="1:105" ht="12" customHeight="1" x14ac:dyDescent="0.25">
      <c r="A20" s="64" t="s">
        <v>32</v>
      </c>
      <c r="B20" s="231">
        <v>0</v>
      </c>
      <c r="C20" s="231">
        <v>0</v>
      </c>
      <c r="D20" s="231">
        <v>0</v>
      </c>
      <c r="E20" s="231">
        <v>0</v>
      </c>
      <c r="F20" s="231">
        <v>0</v>
      </c>
      <c r="G20" s="231">
        <v>0</v>
      </c>
      <c r="H20" s="231">
        <v>0</v>
      </c>
      <c r="I20" s="231">
        <v>0</v>
      </c>
      <c r="J20" s="231">
        <v>0</v>
      </c>
      <c r="K20" s="231">
        <v>0</v>
      </c>
      <c r="L20" s="231">
        <v>0</v>
      </c>
      <c r="M20" s="231">
        <v>0</v>
      </c>
      <c r="N20" s="231">
        <v>0</v>
      </c>
      <c r="O20" s="231">
        <v>0</v>
      </c>
      <c r="P20" s="231">
        <v>0</v>
      </c>
      <c r="Q20" s="231">
        <v>0</v>
      </c>
      <c r="R20" s="231">
        <v>0</v>
      </c>
      <c r="S20" s="231">
        <v>0</v>
      </c>
      <c r="T20" s="231">
        <v>0</v>
      </c>
      <c r="U20" s="231">
        <v>0</v>
      </c>
      <c r="V20" s="231">
        <v>0</v>
      </c>
      <c r="W20" s="231">
        <v>0</v>
      </c>
      <c r="DA20" s="73" t="s">
        <v>1957</v>
      </c>
    </row>
    <row r="21" spans="1:105" ht="12" customHeight="1" x14ac:dyDescent="0.25">
      <c r="A21" s="64" t="s">
        <v>33</v>
      </c>
      <c r="B21" s="231">
        <v>0</v>
      </c>
      <c r="C21" s="231">
        <v>2.5064851115073501</v>
      </c>
      <c r="D21" s="231">
        <v>2.6215027906497941</v>
      </c>
      <c r="E21" s="231">
        <v>2.7556133750524019</v>
      </c>
      <c r="F21" s="231">
        <v>3.2104562455692989</v>
      </c>
      <c r="G21" s="231">
        <v>2.586472623743298</v>
      </c>
      <c r="H21" s="231">
        <v>2.8975567190378531</v>
      </c>
      <c r="I21" s="231">
        <v>2.1349691354755902</v>
      </c>
      <c r="J21" s="231">
        <v>2.515984288480698</v>
      </c>
      <c r="K21" s="231">
        <v>1.7973271671627811</v>
      </c>
      <c r="L21" s="231">
        <v>1.5987154285984191</v>
      </c>
      <c r="M21" s="231">
        <v>1.428543222762382</v>
      </c>
      <c r="N21" s="231">
        <v>1.294676572515632</v>
      </c>
      <c r="O21" s="231">
        <v>1.423690109752169</v>
      </c>
      <c r="P21" s="231">
        <v>1.0735430372123029</v>
      </c>
      <c r="Q21" s="231">
        <v>0.88901448270350014</v>
      </c>
      <c r="R21" s="231">
        <v>1.107002568458888</v>
      </c>
      <c r="S21" s="231">
        <v>0.90076733147592924</v>
      </c>
      <c r="T21" s="231">
        <v>0.95219556861597543</v>
      </c>
      <c r="U21" s="231">
        <v>1.015072440713501</v>
      </c>
      <c r="V21" s="231">
        <v>1.187679756747045</v>
      </c>
      <c r="W21" s="231">
        <v>0.97741021111408799</v>
      </c>
      <c r="DA21" s="73" t="s">
        <v>1958</v>
      </c>
    </row>
    <row r="22" spans="1:105" ht="12" customHeight="1" x14ac:dyDescent="0.25">
      <c r="A22" s="64" t="s">
        <v>160</v>
      </c>
      <c r="B22" s="231">
        <v>1.03521275373808</v>
      </c>
      <c r="C22" s="231">
        <v>1.243768313598391</v>
      </c>
      <c r="D22" s="231">
        <v>0.89819882257170602</v>
      </c>
      <c r="E22" s="231">
        <v>1.8545006133142909</v>
      </c>
      <c r="F22" s="231">
        <v>1.2978475339908171</v>
      </c>
      <c r="G22" s="231">
        <v>1.397915138501886</v>
      </c>
      <c r="H22" s="231">
        <v>1.432630452451787</v>
      </c>
      <c r="I22" s="231">
        <v>1.388937152478944</v>
      </c>
      <c r="J22" s="231">
        <v>1.262548980416045</v>
      </c>
      <c r="K22" s="231">
        <v>0.83229226756361219</v>
      </c>
      <c r="L22" s="231">
        <v>1.1859287671523759</v>
      </c>
      <c r="M22" s="231">
        <v>1.1299148685363181</v>
      </c>
      <c r="N22" s="231">
        <v>0.93813977169017848</v>
      </c>
      <c r="O22" s="231">
        <v>0.89834676980430539</v>
      </c>
      <c r="P22" s="231">
        <v>0.89078888122189936</v>
      </c>
      <c r="Q22" s="231">
        <v>0.89055753861170195</v>
      </c>
      <c r="R22" s="231">
        <v>0.98350627443187377</v>
      </c>
      <c r="S22" s="231">
        <v>0.85740989358912112</v>
      </c>
      <c r="T22" s="231">
        <v>0.85522399224354217</v>
      </c>
      <c r="U22" s="231">
        <v>0.85275053313764615</v>
      </c>
      <c r="V22" s="231">
        <v>0.89410973519588033</v>
      </c>
      <c r="W22" s="231">
        <v>1.1077549040849839</v>
      </c>
      <c r="DA22" s="73" t="s">
        <v>1959</v>
      </c>
    </row>
    <row r="23" spans="1:105" ht="12" customHeight="1" x14ac:dyDescent="0.25">
      <c r="A23" s="64" t="s">
        <v>70</v>
      </c>
      <c r="B23" s="231">
        <v>25.404807932507978</v>
      </c>
      <c r="C23" s="231">
        <v>17.854502470819451</v>
      </c>
      <c r="D23" s="231">
        <v>17.641558660144849</v>
      </c>
      <c r="E23" s="231">
        <v>15.62931668987801</v>
      </c>
      <c r="F23" s="231">
        <v>13.895292509162291</v>
      </c>
      <c r="G23" s="231">
        <v>9.6171443660335463</v>
      </c>
      <c r="H23" s="231">
        <v>8.2939020124773819</v>
      </c>
      <c r="I23" s="231">
        <v>7.6556925687194441</v>
      </c>
      <c r="J23" s="231">
        <v>6.6035636933142881</v>
      </c>
      <c r="K23" s="231">
        <v>4.5323511393885587</v>
      </c>
      <c r="L23" s="231">
        <v>3.671542384651175</v>
      </c>
      <c r="M23" s="231">
        <v>5.4679032517805473</v>
      </c>
      <c r="N23" s="231">
        <v>4.5950923067568832</v>
      </c>
      <c r="O23" s="231">
        <v>3.814528389453022</v>
      </c>
      <c r="P23" s="231">
        <v>3.6525324319160992</v>
      </c>
      <c r="Q23" s="231">
        <v>3.5972529083836728</v>
      </c>
      <c r="R23" s="231">
        <v>3.4965349812924789</v>
      </c>
      <c r="S23" s="231">
        <v>2.3641996517623909</v>
      </c>
      <c r="T23" s="231">
        <v>2.4141998488198042</v>
      </c>
      <c r="U23" s="231">
        <v>2.9490710429773621</v>
      </c>
      <c r="V23" s="231">
        <v>3.4706581564746721</v>
      </c>
      <c r="W23" s="231">
        <v>3.3408770579626612</v>
      </c>
      <c r="DA23" s="73" t="s">
        <v>1960</v>
      </c>
    </row>
    <row r="24" spans="1:105" ht="12" customHeight="1" x14ac:dyDescent="0.25">
      <c r="A24" s="64" t="s">
        <v>34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1961</v>
      </c>
    </row>
    <row r="25" spans="1:105" ht="12" customHeight="1" x14ac:dyDescent="0.25">
      <c r="A25" s="64" t="s">
        <v>162</v>
      </c>
      <c r="B25" s="231">
        <v>168.7125731186772</v>
      </c>
      <c r="C25" s="231">
        <v>164.6186881007111</v>
      </c>
      <c r="D25" s="231">
        <v>165.22434886107391</v>
      </c>
      <c r="E25" s="231">
        <v>162.6645894283605</v>
      </c>
      <c r="F25" s="231">
        <v>139.8200796378112</v>
      </c>
      <c r="G25" s="231">
        <v>106.3154997667671</v>
      </c>
      <c r="H25" s="231">
        <v>146.54667010538489</v>
      </c>
      <c r="I25" s="231">
        <v>84.530536064476038</v>
      </c>
      <c r="J25" s="231">
        <v>93.126720619080501</v>
      </c>
      <c r="K25" s="231">
        <v>67.988521261172281</v>
      </c>
      <c r="L25" s="231">
        <v>87.699409062018887</v>
      </c>
      <c r="M25" s="231">
        <v>83.775914799172838</v>
      </c>
      <c r="N25" s="231">
        <v>86.815915959444084</v>
      </c>
      <c r="O25" s="231">
        <v>102.4256590765311</v>
      </c>
      <c r="P25" s="231">
        <v>97.587735497045927</v>
      </c>
      <c r="Q25" s="231">
        <v>99.898923833370972</v>
      </c>
      <c r="R25" s="231">
        <v>97.798013434902771</v>
      </c>
      <c r="S25" s="231">
        <v>96.30352093531107</v>
      </c>
      <c r="T25" s="231">
        <v>101.7978353393562</v>
      </c>
      <c r="U25" s="231">
        <v>100.96638346889971</v>
      </c>
      <c r="V25" s="231">
        <v>98.354536470756912</v>
      </c>
      <c r="W25" s="231">
        <v>106.15496207007681</v>
      </c>
      <c r="DA25" s="73" t="s">
        <v>1962</v>
      </c>
    </row>
    <row r="26" spans="1:105" ht="12" customHeight="1" x14ac:dyDescent="0.25">
      <c r="A26" s="64" t="s">
        <v>36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1963</v>
      </c>
    </row>
    <row r="27" spans="1:105" ht="12" customHeight="1" x14ac:dyDescent="0.25">
      <c r="A27" s="64" t="s">
        <v>73</v>
      </c>
      <c r="B27" s="231">
        <v>64.375820802759932</v>
      </c>
      <c r="C27" s="231">
        <v>57.522116857339327</v>
      </c>
      <c r="D27" s="231">
        <v>59.439921542708689</v>
      </c>
      <c r="E27" s="231">
        <v>59.281886976470417</v>
      </c>
      <c r="F27" s="231">
        <v>55.323445257271011</v>
      </c>
      <c r="G27" s="231">
        <v>89.383008940146084</v>
      </c>
      <c r="H27" s="231">
        <v>62.794368986804798</v>
      </c>
      <c r="I27" s="231">
        <v>61.479229308823882</v>
      </c>
      <c r="J27" s="231">
        <v>54.66856207547405</v>
      </c>
      <c r="K27" s="231">
        <v>52.576269599839108</v>
      </c>
      <c r="L27" s="231">
        <v>68.722222774090071</v>
      </c>
      <c r="M27" s="231">
        <v>66.965606678552604</v>
      </c>
      <c r="N27" s="231">
        <v>62.545349125486403</v>
      </c>
      <c r="O27" s="231">
        <v>50.388537249630197</v>
      </c>
      <c r="P27" s="231">
        <v>47.872440010314691</v>
      </c>
      <c r="Q27" s="231">
        <v>51.173941839715788</v>
      </c>
      <c r="R27" s="231">
        <v>50.110916734288857</v>
      </c>
      <c r="S27" s="231">
        <v>55.673848261579209</v>
      </c>
      <c r="T27" s="231">
        <v>57.185280367276569</v>
      </c>
      <c r="U27" s="231">
        <v>63.75869117307046</v>
      </c>
      <c r="V27" s="231">
        <v>65.99440062581175</v>
      </c>
      <c r="W27" s="231">
        <v>64.704191192057294</v>
      </c>
      <c r="DA27" s="73" t="s">
        <v>1964</v>
      </c>
    </row>
    <row r="28" spans="1:105" ht="12" customHeight="1" x14ac:dyDescent="0.25">
      <c r="A28" s="64" t="s">
        <v>79</v>
      </c>
      <c r="B28" s="231">
        <v>0</v>
      </c>
      <c r="C28" s="231">
        <v>0</v>
      </c>
      <c r="D28" s="231">
        <v>0</v>
      </c>
      <c r="E28" s="231">
        <v>0</v>
      </c>
      <c r="F28" s="231">
        <v>0</v>
      </c>
      <c r="G28" s="231">
        <v>0</v>
      </c>
      <c r="H28" s="231">
        <v>0</v>
      </c>
      <c r="I28" s="231">
        <v>0</v>
      </c>
      <c r="J28" s="231">
        <v>0</v>
      </c>
      <c r="K28" s="231">
        <v>0</v>
      </c>
      <c r="L28" s="231">
        <v>0</v>
      </c>
      <c r="M28" s="231">
        <v>33.437761451792241</v>
      </c>
      <c r="N28" s="231">
        <v>24.98028811247325</v>
      </c>
      <c r="O28" s="231">
        <v>32.861156241152358</v>
      </c>
      <c r="P28" s="231">
        <v>32.048164055938727</v>
      </c>
      <c r="Q28" s="231">
        <v>32.304154847333379</v>
      </c>
      <c r="R28" s="231">
        <v>36.18376154780632</v>
      </c>
      <c r="S28" s="231">
        <v>38.626072469585132</v>
      </c>
      <c r="T28" s="231">
        <v>35.425046220389348</v>
      </c>
      <c r="U28" s="231">
        <v>34.013827864605162</v>
      </c>
      <c r="V28" s="231">
        <v>32.252298408798417</v>
      </c>
      <c r="W28" s="231">
        <v>43.092633430187021</v>
      </c>
      <c r="DA28" s="73" t="s">
        <v>1965</v>
      </c>
    </row>
    <row r="29" spans="1:105" ht="12" customHeight="1" x14ac:dyDescent="0.25">
      <c r="A29" s="60" t="s">
        <v>1870</v>
      </c>
      <c r="B29" s="264">
        <v>130.90754160600741</v>
      </c>
      <c r="C29" s="264">
        <v>127.5596326755708</v>
      </c>
      <c r="D29" s="264">
        <v>129.2247389372402</v>
      </c>
      <c r="E29" s="264">
        <v>122.8234959814481</v>
      </c>
      <c r="F29" s="264">
        <v>127.59999067517241</v>
      </c>
      <c r="G29" s="264">
        <v>127.89227295392131</v>
      </c>
      <c r="H29" s="264">
        <v>125.43732829583701</v>
      </c>
      <c r="I29" s="264">
        <v>121.07460099865401</v>
      </c>
      <c r="J29" s="264">
        <v>100.8491219835734</v>
      </c>
      <c r="K29" s="264">
        <v>76.482986697953223</v>
      </c>
      <c r="L29" s="264">
        <v>77.307034175634641</v>
      </c>
      <c r="M29" s="264">
        <v>85.471929596543006</v>
      </c>
      <c r="N29" s="264">
        <v>81.879692354086202</v>
      </c>
      <c r="O29" s="264">
        <v>74.052766321072411</v>
      </c>
      <c r="P29" s="264">
        <v>71.988975678098839</v>
      </c>
      <c r="Q29" s="264">
        <v>69.126782469860629</v>
      </c>
      <c r="R29" s="264">
        <v>67.713970637337212</v>
      </c>
      <c r="S29" s="264">
        <v>68.595482607888982</v>
      </c>
      <c r="T29" s="264">
        <v>65.728195984747728</v>
      </c>
      <c r="U29" s="264">
        <v>64.873420207808749</v>
      </c>
      <c r="V29" s="264">
        <v>60.170259850371671</v>
      </c>
      <c r="W29" s="264">
        <v>64.11244786385673</v>
      </c>
      <c r="DA29" s="72" t="s">
        <v>1966</v>
      </c>
    </row>
    <row r="30" spans="1:105" ht="12" customHeight="1" x14ac:dyDescent="0.25">
      <c r="A30" s="132" t="s">
        <v>1872</v>
      </c>
      <c r="B30" s="318">
        <v>30.84621606417479</v>
      </c>
      <c r="C30" s="318">
        <v>30.057336210772299</v>
      </c>
      <c r="D30" s="318">
        <v>30.44969120336587</v>
      </c>
      <c r="E30" s="318">
        <v>28.941343243643871</v>
      </c>
      <c r="F30" s="318">
        <v>30.066845911744132</v>
      </c>
      <c r="G30" s="318">
        <v>30.135717439017569</v>
      </c>
      <c r="H30" s="318">
        <v>29.557249977022359</v>
      </c>
      <c r="I30" s="318">
        <v>28.52924481256052</v>
      </c>
      <c r="J30" s="318">
        <v>23.763442261793021</v>
      </c>
      <c r="K30" s="318">
        <v>18.021961943330911</v>
      </c>
      <c r="L30" s="318">
        <v>18.216135221904899</v>
      </c>
      <c r="M30" s="318">
        <v>20.140058971483381</v>
      </c>
      <c r="N30" s="318">
        <v>19.29360715690348</v>
      </c>
      <c r="O30" s="318">
        <v>17.449320352868199</v>
      </c>
      <c r="P30" s="318">
        <v>16.963021921903991</v>
      </c>
      <c r="Q30" s="318">
        <v>16.288593015550759</v>
      </c>
      <c r="R30" s="318">
        <v>16.360206354094039</v>
      </c>
      <c r="S30" s="318">
        <v>16.330120124334339</v>
      </c>
      <c r="T30" s="318">
        <v>15.487771827203231</v>
      </c>
      <c r="U30" s="318">
        <v>15.286357928672921</v>
      </c>
      <c r="V30" s="318">
        <v>14.530297299624451</v>
      </c>
      <c r="W30" s="318">
        <v>15.454613949804649</v>
      </c>
      <c r="DA30" s="139" t="s">
        <v>1967</v>
      </c>
    </row>
    <row r="31" spans="1:105" ht="12" customHeight="1" x14ac:dyDescent="0.25">
      <c r="J31" s="131"/>
    </row>
    <row r="32" spans="1:105" ht="15" customHeight="1" x14ac:dyDescent="0.25">
      <c r="A32" s="34" t="s">
        <v>53</v>
      </c>
      <c r="B32" s="225">
        <v>1532.8603098998119</v>
      </c>
      <c r="C32" s="225">
        <v>1471.5894994893281</v>
      </c>
      <c r="D32" s="225">
        <v>1513.9882464087329</v>
      </c>
      <c r="E32" s="225">
        <v>1527.5239984664199</v>
      </c>
      <c r="F32" s="225">
        <v>1420.6802699556599</v>
      </c>
      <c r="G32" s="225">
        <v>1399.7353013031409</v>
      </c>
      <c r="H32" s="225">
        <v>1424.0637811157351</v>
      </c>
      <c r="I32" s="225">
        <v>1214.714402321101</v>
      </c>
      <c r="J32" s="225">
        <v>1083.557774939115</v>
      </c>
      <c r="K32" s="225">
        <v>996.36885555353479</v>
      </c>
      <c r="L32" s="225">
        <v>1119.218618690727</v>
      </c>
      <c r="M32" s="225">
        <v>1239.4113042963379</v>
      </c>
      <c r="N32" s="225">
        <v>1188.8331548068111</v>
      </c>
      <c r="O32" s="225">
        <v>1216.4843607722</v>
      </c>
      <c r="P32" s="225">
        <v>1181.74754816515</v>
      </c>
      <c r="Q32" s="225">
        <v>1122.4331304939269</v>
      </c>
      <c r="R32" s="225">
        <v>1178.871583851133</v>
      </c>
      <c r="S32" s="225">
        <v>1176.9440033812839</v>
      </c>
      <c r="T32" s="225">
        <v>1215.696314081523</v>
      </c>
      <c r="U32" s="225">
        <v>1142.4074371674681</v>
      </c>
      <c r="V32" s="225">
        <v>1123.5871884618821</v>
      </c>
      <c r="W32" s="225">
        <v>1160.626005371141</v>
      </c>
      <c r="DA32" s="89" t="s">
        <v>1968</v>
      </c>
    </row>
    <row r="33" spans="1:105" ht="12" customHeight="1" x14ac:dyDescent="0.25">
      <c r="A33" s="55" t="s">
        <v>92</v>
      </c>
      <c r="B33" s="261">
        <v>5.278913854467369</v>
      </c>
      <c r="C33" s="261">
        <v>5.0452293948707201</v>
      </c>
      <c r="D33" s="261">
        <v>5.1985207737353418</v>
      </c>
      <c r="E33" s="261">
        <v>5.2442107600285031</v>
      </c>
      <c r="F33" s="261">
        <v>4.9029814443319939</v>
      </c>
      <c r="G33" s="261">
        <v>4.922097742510994</v>
      </c>
      <c r="H33" s="261">
        <v>4.9034847024115429</v>
      </c>
      <c r="I33" s="261">
        <v>4.2654188854714388</v>
      </c>
      <c r="J33" s="261">
        <v>3.765679150065893</v>
      </c>
      <c r="K33" s="261">
        <v>3.483363171815447</v>
      </c>
      <c r="L33" s="261">
        <v>3.8984890832504702</v>
      </c>
      <c r="M33" s="261">
        <v>4.2794314258811212</v>
      </c>
      <c r="N33" s="261">
        <v>4.1013792453356341</v>
      </c>
      <c r="O33" s="261">
        <v>4.1362995426160358</v>
      </c>
      <c r="P33" s="261">
        <v>4.0181284495292928</v>
      </c>
      <c r="Q33" s="261">
        <v>3.8175997167641058</v>
      </c>
      <c r="R33" s="261">
        <v>4.0044906531211613</v>
      </c>
      <c r="S33" s="261">
        <v>4.0059550454304826</v>
      </c>
      <c r="T33" s="261">
        <v>4.1339687701311556</v>
      </c>
      <c r="U33" s="261">
        <v>3.8981128167142249</v>
      </c>
      <c r="V33" s="261">
        <v>3.8373961197362521</v>
      </c>
      <c r="W33" s="261">
        <v>3.944966292237003</v>
      </c>
      <c r="DA33" s="67" t="s">
        <v>1969</v>
      </c>
    </row>
    <row r="34" spans="1:105" ht="12" customHeight="1" x14ac:dyDescent="0.25">
      <c r="A34" s="202" t="s">
        <v>93</v>
      </c>
      <c r="B34" s="226">
        <v>1.947009592726437</v>
      </c>
      <c r="C34" s="226">
        <v>1.8608202937438949</v>
      </c>
      <c r="D34" s="226">
        <v>1.9173583986192191</v>
      </c>
      <c r="E34" s="226">
        <v>1.9342101306339481</v>
      </c>
      <c r="F34" s="226">
        <v>1.8083553110069259</v>
      </c>
      <c r="G34" s="226">
        <v>1.8154059310696951</v>
      </c>
      <c r="H34" s="226">
        <v>1.808540926520934</v>
      </c>
      <c r="I34" s="226">
        <v>1.5732045863906849</v>
      </c>
      <c r="J34" s="226">
        <v>1.38888673511949</v>
      </c>
      <c r="K34" s="226">
        <v>1.284760785542117</v>
      </c>
      <c r="L34" s="226">
        <v>1.437870715735295</v>
      </c>
      <c r="M34" s="226">
        <v>1.578372799274673</v>
      </c>
      <c r="N34" s="226">
        <v>1.512702225159404</v>
      </c>
      <c r="O34" s="226">
        <v>1.5255817976737871</v>
      </c>
      <c r="P34" s="226">
        <v>1.481997026608022</v>
      </c>
      <c r="Q34" s="226">
        <v>1.408036477700658</v>
      </c>
      <c r="R34" s="226">
        <v>1.4769670296877639</v>
      </c>
      <c r="S34" s="226">
        <v>1.4775071381177109</v>
      </c>
      <c r="T34" s="226">
        <v>1.524722144246657</v>
      </c>
      <c r="U34" s="226">
        <v>1.437731938218614</v>
      </c>
      <c r="V34" s="226">
        <v>1.4153379392419621</v>
      </c>
      <c r="W34" s="226">
        <v>1.4550127972760549</v>
      </c>
      <c r="DA34" s="174" t="s">
        <v>1970</v>
      </c>
    </row>
    <row r="35" spans="1:105" ht="12" customHeight="1" x14ac:dyDescent="0.25">
      <c r="A35" s="202" t="s">
        <v>94</v>
      </c>
      <c r="B35" s="226">
        <v>37.980348493182213</v>
      </c>
      <c r="C35" s="226">
        <v>36.299052405084318</v>
      </c>
      <c r="D35" s="226">
        <v>37.401942156799379</v>
      </c>
      <c r="E35" s="226">
        <v>37.730669173360667</v>
      </c>
      <c r="F35" s="226">
        <v>35.275617114635381</v>
      </c>
      <c r="G35" s="226">
        <v>35.41315367741214</v>
      </c>
      <c r="H35" s="226">
        <v>35.279237919552877</v>
      </c>
      <c r="I35" s="226">
        <v>30.688528020306499</v>
      </c>
      <c r="J35" s="226">
        <v>27.093036631385491</v>
      </c>
      <c r="K35" s="226">
        <v>25.061850001948159</v>
      </c>
      <c r="L35" s="226">
        <v>28.048567955587298</v>
      </c>
      <c r="M35" s="226">
        <v>30.789344434952891</v>
      </c>
      <c r="N35" s="226">
        <v>29.508307453952391</v>
      </c>
      <c r="O35" s="226">
        <v>29.75954948910567</v>
      </c>
      <c r="P35" s="226">
        <v>28.909340635355068</v>
      </c>
      <c r="Q35" s="226">
        <v>27.46659097826933</v>
      </c>
      <c r="R35" s="226">
        <v>28.8112204018109</v>
      </c>
      <c r="S35" s="226">
        <v>28.821756305932869</v>
      </c>
      <c r="T35" s="226">
        <v>29.74278021541139</v>
      </c>
      <c r="U35" s="226">
        <v>28.04586082026232</v>
      </c>
      <c r="V35" s="226">
        <v>27.609020709937958</v>
      </c>
      <c r="W35" s="226">
        <v>28.382958825179749</v>
      </c>
      <c r="DA35" s="174" t="s">
        <v>1971</v>
      </c>
    </row>
    <row r="36" spans="1:105" ht="12" customHeight="1" x14ac:dyDescent="0.25">
      <c r="A36" s="202" t="s">
        <v>95</v>
      </c>
      <c r="B36" s="226">
        <v>21.204686430111991</v>
      </c>
      <c r="C36" s="226">
        <v>20.266007409020609</v>
      </c>
      <c r="D36" s="226">
        <v>20.881758245438022</v>
      </c>
      <c r="E36" s="226">
        <v>21.065288770665809</v>
      </c>
      <c r="F36" s="226">
        <v>19.694616537781599</v>
      </c>
      <c r="G36" s="226">
        <v>19.771404134579988</v>
      </c>
      <c r="H36" s="226">
        <v>19.696638057750381</v>
      </c>
      <c r="I36" s="226">
        <v>17.133613552522249</v>
      </c>
      <c r="J36" s="226">
        <v>15.126226298613201</v>
      </c>
      <c r="K36" s="226">
        <v>13.992201012721299</v>
      </c>
      <c r="L36" s="226">
        <v>15.6597059244646</v>
      </c>
      <c r="M36" s="226">
        <v>17.189900041309169</v>
      </c>
      <c r="N36" s="226">
        <v>16.474688397256749</v>
      </c>
      <c r="O36" s="226">
        <v>16.614958531282621</v>
      </c>
      <c r="P36" s="226">
        <v>16.140281155767699</v>
      </c>
      <c r="Q36" s="226">
        <v>15.334784226713801</v>
      </c>
      <c r="R36" s="226">
        <v>16.08549996319578</v>
      </c>
      <c r="S36" s="226">
        <v>16.09138223000026</v>
      </c>
      <c r="T36" s="226">
        <v>16.60559613192466</v>
      </c>
      <c r="U36" s="226">
        <v>15.65819451243266</v>
      </c>
      <c r="V36" s="226">
        <v>15.414303712926531</v>
      </c>
      <c r="W36" s="226">
        <v>15.84639861729425</v>
      </c>
      <c r="DA36" s="174" t="s">
        <v>1972</v>
      </c>
    </row>
    <row r="37" spans="1:105" ht="12" customHeight="1" x14ac:dyDescent="0.25">
      <c r="A37" s="56" t="s">
        <v>96</v>
      </c>
      <c r="B37" s="262">
        <v>20.57569508925199</v>
      </c>
      <c r="C37" s="262">
        <v>20.109013006366219</v>
      </c>
      <c r="D37" s="262">
        <v>20.667501243051071</v>
      </c>
      <c r="E37" s="262">
        <v>20.370845071182909</v>
      </c>
      <c r="F37" s="262">
        <v>20.799864738785409</v>
      </c>
      <c r="G37" s="262">
        <v>21.506900062734001</v>
      </c>
      <c r="H37" s="262">
        <v>20.262937496471729</v>
      </c>
      <c r="I37" s="262">
        <v>22.041267829953501</v>
      </c>
      <c r="J37" s="262">
        <v>17.044916199803222</v>
      </c>
      <c r="K37" s="262">
        <v>15.26066470612869</v>
      </c>
      <c r="L37" s="262">
        <v>14.9317290519385</v>
      </c>
      <c r="M37" s="262">
        <v>16.15030411192037</v>
      </c>
      <c r="N37" s="262">
        <v>15.533239191290219</v>
      </c>
      <c r="O37" s="262">
        <v>14.68077001096904</v>
      </c>
      <c r="P37" s="262">
        <v>14.369287335574439</v>
      </c>
      <c r="Q37" s="262">
        <v>13.2891153107324</v>
      </c>
      <c r="R37" s="262">
        <v>13.856545949819861</v>
      </c>
      <c r="S37" s="262">
        <v>13.794021973216569</v>
      </c>
      <c r="T37" s="262">
        <v>13.94773569911043</v>
      </c>
      <c r="U37" s="262">
        <v>12.98946113371019</v>
      </c>
      <c r="V37" s="262">
        <v>12.637601665300521</v>
      </c>
      <c r="W37" s="262">
        <v>12.96755359226392</v>
      </c>
      <c r="DA37" s="68" t="s">
        <v>1973</v>
      </c>
    </row>
    <row r="38" spans="1:105" ht="12" customHeight="1" x14ac:dyDescent="0.25">
      <c r="A38" s="37" t="s">
        <v>160</v>
      </c>
      <c r="B38" s="228">
        <v>5.4110143171371687E-2</v>
      </c>
      <c r="C38" s="228">
        <v>6.2122668808056059E-2</v>
      </c>
      <c r="D38" s="228">
        <v>4.6108593106964697E-2</v>
      </c>
      <c r="E38" s="228">
        <v>0.1014107024304456</v>
      </c>
      <c r="F38" s="228">
        <v>6.4416392782043294E-2</v>
      </c>
      <c r="G38" s="228">
        <v>7.7542555004532582E-2</v>
      </c>
      <c r="H38" s="228">
        <v>7.1843223319166122E-2</v>
      </c>
      <c r="I38" s="228">
        <v>6.2462616010723837E-2</v>
      </c>
      <c r="J38" s="228">
        <v>6.1762870481879353E-2</v>
      </c>
      <c r="K38" s="228">
        <v>5.337824698938614E-2</v>
      </c>
      <c r="L38" s="228">
        <v>8.5468865767141314E-2</v>
      </c>
      <c r="M38" s="228">
        <v>8.8357372876483389E-2</v>
      </c>
      <c r="N38" s="228">
        <v>7.041150034100789E-2</v>
      </c>
      <c r="O38" s="228">
        <v>6.9269415318859565E-2</v>
      </c>
      <c r="P38" s="228">
        <v>6.8895173861995618E-2</v>
      </c>
      <c r="Q38" s="228">
        <v>6.6689433446278146E-2</v>
      </c>
      <c r="R38" s="228">
        <v>7.9813628016319832E-2</v>
      </c>
      <c r="S38" s="228">
        <v>7.0379981194101146E-2</v>
      </c>
      <c r="T38" s="228">
        <v>7.2920947621343324E-2</v>
      </c>
      <c r="U38" s="228">
        <v>6.9634685473885141E-2</v>
      </c>
      <c r="V38" s="228">
        <v>7.7229861324354568E-2</v>
      </c>
      <c r="W38" s="228">
        <v>9.1052558445432835E-2</v>
      </c>
      <c r="DA38" s="69" t="s">
        <v>1974</v>
      </c>
    </row>
    <row r="39" spans="1:105" ht="12" customHeight="1" x14ac:dyDescent="0.25">
      <c r="A39" s="37" t="s">
        <v>162</v>
      </c>
      <c r="B39" s="228">
        <v>9.228863676990084</v>
      </c>
      <c r="C39" s="228">
        <v>8.6048135675586295</v>
      </c>
      <c r="D39" s="228">
        <v>8.8763649763044672</v>
      </c>
      <c r="E39" s="228">
        <v>9.3089681316508308</v>
      </c>
      <c r="F39" s="228">
        <v>7.2626310627576567</v>
      </c>
      <c r="G39" s="228">
        <v>6.1717396354892102</v>
      </c>
      <c r="H39" s="228">
        <v>7.690937781299608</v>
      </c>
      <c r="I39" s="228">
        <v>3.9783492835902168</v>
      </c>
      <c r="J39" s="228">
        <v>4.7676598059988802</v>
      </c>
      <c r="K39" s="228">
        <v>4.5632656834181136</v>
      </c>
      <c r="L39" s="228">
        <v>6.6145105926667602</v>
      </c>
      <c r="M39" s="228">
        <v>6.8559550639187448</v>
      </c>
      <c r="N39" s="228">
        <v>6.8191008712064392</v>
      </c>
      <c r="O39" s="228">
        <v>8.2652880032858143</v>
      </c>
      <c r="P39" s="228">
        <v>7.8987972424209714</v>
      </c>
      <c r="Q39" s="228">
        <v>7.8290229467440424</v>
      </c>
      <c r="R39" s="228">
        <v>8.3290219643674579</v>
      </c>
      <c r="S39" s="228">
        <v>8.2728382690754838</v>
      </c>
      <c r="T39" s="228">
        <v>9.0836979253449872</v>
      </c>
      <c r="U39" s="228">
        <v>8.6284369859224945</v>
      </c>
      <c r="V39" s="228">
        <v>8.9147510126973479</v>
      </c>
      <c r="W39" s="228">
        <v>9.1774251267445273</v>
      </c>
      <c r="DA39" s="69" t="s">
        <v>1975</v>
      </c>
    </row>
    <row r="40" spans="1:105" ht="12" customHeight="1" x14ac:dyDescent="0.25">
      <c r="A40" s="37" t="s">
        <v>97</v>
      </c>
      <c r="B40" s="228">
        <v>0</v>
      </c>
      <c r="C40" s="228">
        <v>0</v>
      </c>
      <c r="D40" s="228">
        <v>0</v>
      </c>
      <c r="E40" s="228">
        <v>0</v>
      </c>
      <c r="F40" s="228">
        <v>0</v>
      </c>
      <c r="G40" s="228">
        <v>0</v>
      </c>
      <c r="H40" s="228">
        <v>0</v>
      </c>
      <c r="I40" s="228">
        <v>0</v>
      </c>
      <c r="J40" s="228">
        <v>0</v>
      </c>
      <c r="K40" s="228">
        <v>0</v>
      </c>
      <c r="L40" s="228">
        <v>0</v>
      </c>
      <c r="M40" s="228">
        <v>0</v>
      </c>
      <c r="N40" s="228">
        <v>0</v>
      </c>
      <c r="O40" s="228">
        <v>0</v>
      </c>
      <c r="P40" s="228">
        <v>0</v>
      </c>
      <c r="Q40" s="228">
        <v>0</v>
      </c>
      <c r="R40" s="228">
        <v>0</v>
      </c>
      <c r="S40" s="228">
        <v>0</v>
      </c>
      <c r="T40" s="228">
        <v>0</v>
      </c>
      <c r="U40" s="228">
        <v>0</v>
      </c>
      <c r="V40" s="228">
        <v>0</v>
      </c>
      <c r="W40" s="228">
        <v>0</v>
      </c>
      <c r="DA40" s="69" t="s">
        <v>1976</v>
      </c>
    </row>
    <row r="41" spans="1:105" ht="12" customHeight="1" x14ac:dyDescent="0.25">
      <c r="A41" s="37" t="s">
        <v>78</v>
      </c>
      <c r="B41" s="228">
        <v>0</v>
      </c>
      <c r="C41" s="228">
        <v>0</v>
      </c>
      <c r="D41" s="228">
        <v>0</v>
      </c>
      <c r="E41" s="228">
        <v>0</v>
      </c>
      <c r="F41" s="228">
        <v>0</v>
      </c>
      <c r="G41" s="228">
        <v>0</v>
      </c>
      <c r="H41" s="228">
        <v>0</v>
      </c>
      <c r="I41" s="228">
        <v>0</v>
      </c>
      <c r="J41" s="228">
        <v>0</v>
      </c>
      <c r="K41" s="228">
        <v>0</v>
      </c>
      <c r="L41" s="228">
        <v>0</v>
      </c>
      <c r="M41" s="228">
        <v>0</v>
      </c>
      <c r="N41" s="228">
        <v>0</v>
      </c>
      <c r="O41" s="228">
        <v>0</v>
      </c>
      <c r="P41" s="228">
        <v>0</v>
      </c>
      <c r="Q41" s="228">
        <v>0</v>
      </c>
      <c r="R41" s="228">
        <v>0</v>
      </c>
      <c r="S41" s="228">
        <v>0</v>
      </c>
      <c r="T41" s="228">
        <v>0</v>
      </c>
      <c r="U41" s="228">
        <v>0</v>
      </c>
      <c r="V41" s="228">
        <v>0</v>
      </c>
      <c r="W41" s="228">
        <v>0</v>
      </c>
      <c r="DA41" s="69" t="s">
        <v>1977</v>
      </c>
    </row>
    <row r="42" spans="1:105" ht="12" customHeight="1" x14ac:dyDescent="0.25">
      <c r="A42" s="37" t="s">
        <v>38</v>
      </c>
      <c r="B42" s="228">
        <v>11.29272126909054</v>
      </c>
      <c r="C42" s="228">
        <v>11.442076769999529</v>
      </c>
      <c r="D42" s="228">
        <v>11.74502767363964</v>
      </c>
      <c r="E42" s="228">
        <v>10.960466237101629</v>
      </c>
      <c r="F42" s="228">
        <v>13.47281728324571</v>
      </c>
      <c r="G42" s="228">
        <v>15.25761787224026</v>
      </c>
      <c r="H42" s="228">
        <v>12.500156491852961</v>
      </c>
      <c r="I42" s="228">
        <v>18.000455930352562</v>
      </c>
      <c r="J42" s="228">
        <v>12.21549352332246</v>
      </c>
      <c r="K42" s="228">
        <v>10.64402077572119</v>
      </c>
      <c r="L42" s="228">
        <v>8.231749593504599</v>
      </c>
      <c r="M42" s="228">
        <v>9.205991675125146</v>
      </c>
      <c r="N42" s="228">
        <v>8.6437268197427759</v>
      </c>
      <c r="O42" s="228">
        <v>6.346212592364366</v>
      </c>
      <c r="P42" s="228">
        <v>6.4015949192914734</v>
      </c>
      <c r="Q42" s="228">
        <v>5.3934029305420781</v>
      </c>
      <c r="R42" s="228">
        <v>5.4477103574360868</v>
      </c>
      <c r="S42" s="228">
        <v>5.4508037229469872</v>
      </c>
      <c r="T42" s="228">
        <v>4.7911168261441031</v>
      </c>
      <c r="U42" s="228">
        <v>4.2913894623138136</v>
      </c>
      <c r="V42" s="228">
        <v>3.6456207912788172</v>
      </c>
      <c r="W42" s="228">
        <v>3.6990759070739569</v>
      </c>
      <c r="DA42" s="69" t="s">
        <v>1978</v>
      </c>
    </row>
    <row r="43" spans="1:105" ht="12" customHeight="1" x14ac:dyDescent="0.25">
      <c r="A43" s="57" t="s">
        <v>1885</v>
      </c>
      <c r="B43" s="263">
        <f t="shared" ref="B43:W43" si="1">B44+B55</f>
        <v>95.569960475448525</v>
      </c>
      <c r="C43" s="263">
        <f t="shared" si="1"/>
        <v>93.92757470793282</v>
      </c>
      <c r="D43" s="263">
        <f t="shared" si="1"/>
        <v>96.340595489440744</v>
      </c>
      <c r="E43" s="263">
        <f t="shared" si="1"/>
        <v>95.063921751830634</v>
      </c>
      <c r="F43" s="263">
        <f t="shared" si="1"/>
        <v>95.780667071906535</v>
      </c>
      <c r="G43" s="263">
        <f t="shared" si="1"/>
        <v>95.494950701136148</v>
      </c>
      <c r="H43" s="263">
        <f t="shared" si="1"/>
        <v>93.915319616330038</v>
      </c>
      <c r="I43" s="263">
        <f t="shared" si="1"/>
        <v>94.520103986118528</v>
      </c>
      <c r="J43" s="263">
        <f t="shared" si="1"/>
        <v>76.754967898058524</v>
      </c>
      <c r="K43" s="263">
        <f t="shared" si="1"/>
        <v>68.562515248955052</v>
      </c>
      <c r="L43" s="263">
        <f t="shared" si="1"/>
        <v>68.438612508106701</v>
      </c>
      <c r="M43" s="263">
        <f t="shared" si="1"/>
        <v>73.622542348959442</v>
      </c>
      <c r="N43" s="263">
        <f t="shared" si="1"/>
        <v>71.115771010469274</v>
      </c>
      <c r="O43" s="263">
        <f t="shared" si="1"/>
        <v>67.629425388975889</v>
      </c>
      <c r="P43" s="263">
        <f t="shared" si="1"/>
        <v>66.305168348688127</v>
      </c>
      <c r="Q43" s="263">
        <f t="shared" si="1"/>
        <v>60.854832901101446</v>
      </c>
      <c r="R43" s="263">
        <f t="shared" si="1"/>
        <v>63.365744210422108</v>
      </c>
      <c r="S43" s="263">
        <f t="shared" si="1"/>
        <v>62.922525918416241</v>
      </c>
      <c r="T43" s="263">
        <f t="shared" si="1"/>
        <v>62.958277076706551</v>
      </c>
      <c r="U43" s="263">
        <f t="shared" si="1"/>
        <v>58.192940490432505</v>
      </c>
      <c r="V43" s="263">
        <f t="shared" si="1"/>
        <v>55.789774267222668</v>
      </c>
      <c r="W43" s="263">
        <f t="shared" si="1"/>
        <v>57.315460943963643</v>
      </c>
      <c r="DA43" s="70"/>
    </row>
    <row r="44" spans="1:105" ht="12" customHeight="1" x14ac:dyDescent="0.25">
      <c r="A44" s="60" t="s">
        <v>1886</v>
      </c>
      <c r="B44" s="264">
        <v>33.802753746375302</v>
      </c>
      <c r="C44" s="264">
        <v>32.252242700141842</v>
      </c>
      <c r="D44" s="264">
        <v>33.204916462299593</v>
      </c>
      <c r="E44" s="264">
        <v>33.713727319626337</v>
      </c>
      <c r="F44" s="264">
        <v>30.60737784216964</v>
      </c>
      <c r="G44" s="264">
        <v>29.97331680780432</v>
      </c>
      <c r="H44" s="264">
        <v>30.896782651137858</v>
      </c>
      <c r="I44" s="264">
        <v>24.839526637815201</v>
      </c>
      <c r="J44" s="264">
        <v>22.953703636351701</v>
      </c>
      <c r="K44" s="264">
        <v>21.29398001828525</v>
      </c>
      <c r="L44" s="264">
        <v>24.784107613415269</v>
      </c>
      <c r="M44" s="264">
        <v>27.676883078577049</v>
      </c>
      <c r="N44" s="264">
        <v>26.502124166141559</v>
      </c>
      <c r="O44" s="264">
        <v>27.6609290834005</v>
      </c>
      <c r="P44" s="264">
        <v>26.81192415483412</v>
      </c>
      <c r="Q44" s="264">
        <v>25.67196916032707</v>
      </c>
      <c r="R44" s="264">
        <v>27.019135097566149</v>
      </c>
      <c r="S44" s="264">
        <v>27.00319978944307</v>
      </c>
      <c r="T44" s="264">
        <v>28.091071418090461</v>
      </c>
      <c r="U44" s="264">
        <v>26.483410516658921</v>
      </c>
      <c r="V44" s="264">
        <v>26.182540941219791</v>
      </c>
      <c r="W44" s="264">
        <v>27.087188851909261</v>
      </c>
      <c r="DA44" s="72" t="s">
        <v>1979</v>
      </c>
    </row>
    <row r="45" spans="1:105" ht="12" customHeight="1" x14ac:dyDescent="0.25">
      <c r="A45" s="64" t="s">
        <v>30</v>
      </c>
      <c r="B45" s="231">
        <v>1.2889943126402681</v>
      </c>
      <c r="C45" s="231">
        <v>0.96091933713877442</v>
      </c>
      <c r="D45" s="231">
        <v>1.315603910672835</v>
      </c>
      <c r="E45" s="231">
        <v>1.5939640358395799</v>
      </c>
      <c r="F45" s="231">
        <v>1.6471684299359639</v>
      </c>
      <c r="G45" s="231">
        <v>1.502580075031628</v>
      </c>
      <c r="H45" s="231">
        <v>1.2883614173816269</v>
      </c>
      <c r="I45" s="231">
        <v>0.81964677885114623</v>
      </c>
      <c r="J45" s="231">
        <v>0.54825130875865014</v>
      </c>
      <c r="K45" s="231">
        <v>0.33461189161115151</v>
      </c>
      <c r="L45" s="231">
        <v>0.36324625145998402</v>
      </c>
      <c r="M45" s="231">
        <v>0.31463610150909449</v>
      </c>
      <c r="N45" s="231">
        <v>0.34592637617892991</v>
      </c>
      <c r="O45" s="231">
        <v>0.2430475757783308</v>
      </c>
      <c r="P45" s="231">
        <v>0.20694872367916611</v>
      </c>
      <c r="Q45" s="231">
        <v>0.22924726747531979</v>
      </c>
      <c r="R45" s="231">
        <v>0.2257860306654591</v>
      </c>
      <c r="S45" s="231">
        <v>0.18958903721781381</v>
      </c>
      <c r="T45" s="231">
        <v>0.1481416621353826</v>
      </c>
      <c r="U45" s="231">
        <v>0.13128903973213679</v>
      </c>
      <c r="V45" s="231">
        <v>0</v>
      </c>
      <c r="W45" s="231">
        <v>0</v>
      </c>
      <c r="DA45" s="73" t="s">
        <v>1980</v>
      </c>
    </row>
    <row r="46" spans="1:105" ht="12" customHeight="1" x14ac:dyDescent="0.25">
      <c r="A46" s="64" t="s">
        <v>32</v>
      </c>
      <c r="B46" s="231">
        <v>0</v>
      </c>
      <c r="C46" s="231">
        <v>0</v>
      </c>
      <c r="D46" s="231">
        <v>0</v>
      </c>
      <c r="E46" s="231">
        <v>0</v>
      </c>
      <c r="F46" s="231">
        <v>0</v>
      </c>
      <c r="G46" s="231">
        <v>0</v>
      </c>
      <c r="H46" s="231">
        <v>0</v>
      </c>
      <c r="I46" s="231">
        <v>0</v>
      </c>
      <c r="J46" s="231">
        <v>0</v>
      </c>
      <c r="K46" s="231">
        <v>0</v>
      </c>
      <c r="L46" s="231">
        <v>0</v>
      </c>
      <c r="M46" s="231">
        <v>0</v>
      </c>
      <c r="N46" s="231">
        <v>0</v>
      </c>
      <c r="O46" s="231">
        <v>0</v>
      </c>
      <c r="P46" s="231">
        <v>0</v>
      </c>
      <c r="Q46" s="231">
        <v>0</v>
      </c>
      <c r="R46" s="231">
        <v>0</v>
      </c>
      <c r="S46" s="231">
        <v>0</v>
      </c>
      <c r="T46" s="231">
        <v>0</v>
      </c>
      <c r="U46" s="231">
        <v>0</v>
      </c>
      <c r="V46" s="231">
        <v>0</v>
      </c>
      <c r="W46" s="231">
        <v>0</v>
      </c>
      <c r="DA46" s="73" t="s">
        <v>1981</v>
      </c>
    </row>
    <row r="47" spans="1:105" ht="12" customHeight="1" x14ac:dyDescent="0.25">
      <c r="A47" s="64" t="s">
        <v>33</v>
      </c>
      <c r="B47" s="231">
        <v>0</v>
      </c>
      <c r="C47" s="231">
        <v>0.32177503399012147</v>
      </c>
      <c r="D47" s="231">
        <v>0.34007013679870801</v>
      </c>
      <c r="E47" s="231">
        <v>0.36546160086003232</v>
      </c>
      <c r="F47" s="231">
        <v>0.43538627289887172</v>
      </c>
      <c r="G47" s="231">
        <v>0.35183357271824089</v>
      </c>
      <c r="H47" s="231">
        <v>0.38651152346433271</v>
      </c>
      <c r="I47" s="231">
        <v>0.32624155195190557</v>
      </c>
      <c r="J47" s="231">
        <v>0.35638323352460638</v>
      </c>
      <c r="K47" s="231">
        <v>0.29493303766079132</v>
      </c>
      <c r="L47" s="231">
        <v>0.23970119577107021</v>
      </c>
      <c r="M47" s="231">
        <v>0.20389348248032449</v>
      </c>
      <c r="N47" s="231">
        <v>0.18730173134888189</v>
      </c>
      <c r="O47" s="231">
        <v>0.20402386494985739</v>
      </c>
      <c r="P47" s="231">
        <v>0.1563742556810615</v>
      </c>
      <c r="Q47" s="231">
        <v>0.12013862550544489</v>
      </c>
      <c r="R47" s="231">
        <v>0.15624666200477749</v>
      </c>
      <c r="S47" s="231">
        <v>0.1239588780571996</v>
      </c>
      <c r="T47" s="231">
        <v>0.13411599203533631</v>
      </c>
      <c r="U47" s="231">
        <v>0.13173738118931219</v>
      </c>
      <c r="V47" s="231">
        <v>0.15372486795850851</v>
      </c>
      <c r="W47" s="231">
        <v>0.1202362474021022</v>
      </c>
      <c r="DA47" s="73" t="s">
        <v>1982</v>
      </c>
    </row>
    <row r="48" spans="1:105" ht="12" customHeight="1" x14ac:dyDescent="0.25">
      <c r="A48" s="64" t="s">
        <v>160</v>
      </c>
      <c r="B48" s="231">
        <v>0.12969161195183401</v>
      </c>
      <c r="C48" s="231">
        <v>0.15967124222943349</v>
      </c>
      <c r="D48" s="231">
        <v>0.1165173646024181</v>
      </c>
      <c r="E48" s="231">
        <v>0.24595205157358621</v>
      </c>
      <c r="F48" s="231">
        <v>0.17600769404507269</v>
      </c>
      <c r="G48" s="231">
        <v>0.19015607318674119</v>
      </c>
      <c r="H48" s="231">
        <v>0.19110175655936931</v>
      </c>
      <c r="I48" s="231">
        <v>0.212241481461722</v>
      </c>
      <c r="J48" s="231">
        <v>0.17883708184663299</v>
      </c>
      <c r="K48" s="231">
        <v>0.13657529423628439</v>
      </c>
      <c r="L48" s="231">
        <v>0.1778105962453565</v>
      </c>
      <c r="M48" s="231">
        <v>0.16127077835746301</v>
      </c>
      <c r="N48" s="231">
        <v>0.13572131234551529</v>
      </c>
      <c r="O48" s="231">
        <v>0.12873881667450771</v>
      </c>
      <c r="P48" s="231">
        <v>0.129753948786026</v>
      </c>
      <c r="Q48" s="231">
        <v>0.1203471492353685</v>
      </c>
      <c r="R48" s="231">
        <v>0.13871751281266689</v>
      </c>
      <c r="S48" s="231">
        <v>0.11799225474829569</v>
      </c>
      <c r="T48" s="231">
        <v>0.1204576222706852</v>
      </c>
      <c r="U48" s="231">
        <v>0.1106710393638304</v>
      </c>
      <c r="V48" s="231">
        <v>0.1156481574795902</v>
      </c>
      <c r="W48" s="231">
        <v>0.1360970851938747</v>
      </c>
      <c r="DA48" s="73" t="s">
        <v>1983</v>
      </c>
    </row>
    <row r="49" spans="1:105" ht="12" customHeight="1" x14ac:dyDescent="0.25">
      <c r="A49" s="64" t="s">
        <v>70</v>
      </c>
      <c r="B49" s="231">
        <v>3.1827182192225161</v>
      </c>
      <c r="C49" s="231">
        <v>2.2921074268698258</v>
      </c>
      <c r="D49" s="231">
        <v>2.2885221744932109</v>
      </c>
      <c r="E49" s="231">
        <v>2.0728289206110468</v>
      </c>
      <c r="F49" s="231">
        <v>1.884411172011158</v>
      </c>
      <c r="G49" s="231">
        <v>1.308204166008796</v>
      </c>
      <c r="H49" s="231">
        <v>1.1063420022959869</v>
      </c>
      <c r="I49" s="231">
        <v>1.1698553311073181</v>
      </c>
      <c r="J49" s="231">
        <v>0.93537920430741717</v>
      </c>
      <c r="K49" s="231">
        <v>0.74373776444683926</v>
      </c>
      <c r="L49" s="231">
        <v>0.55048765038603908</v>
      </c>
      <c r="M49" s="231">
        <v>0.7804242938587439</v>
      </c>
      <c r="N49" s="231">
        <v>0.66477509752969621</v>
      </c>
      <c r="O49" s="231">
        <v>0.54664622564009835</v>
      </c>
      <c r="P49" s="231">
        <v>0.53203460000538838</v>
      </c>
      <c r="Q49" s="231">
        <v>0.48612146192989919</v>
      </c>
      <c r="R49" s="231">
        <v>0.49172949271735911</v>
      </c>
      <c r="S49" s="231">
        <v>0.32534876221087672</v>
      </c>
      <c r="T49" s="231">
        <v>0.34003813750850392</v>
      </c>
      <c r="U49" s="231">
        <v>0.38273415823405671</v>
      </c>
      <c r="V49" s="231">
        <v>0.44765085742823479</v>
      </c>
      <c r="W49" s="231">
        <v>0.40882916012130799</v>
      </c>
      <c r="DA49" s="73" t="s">
        <v>1984</v>
      </c>
    </row>
    <row r="50" spans="1:105" ht="12" customHeight="1" x14ac:dyDescent="0.25">
      <c r="A50" s="64" t="s">
        <v>34</v>
      </c>
      <c r="B50" s="231">
        <v>0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0</v>
      </c>
      <c r="T50" s="231">
        <v>0</v>
      </c>
      <c r="U50" s="231">
        <v>0</v>
      </c>
      <c r="V50" s="231">
        <v>0</v>
      </c>
      <c r="W50" s="231">
        <v>0</v>
      </c>
      <c r="DA50" s="73" t="s">
        <v>1985</v>
      </c>
    </row>
    <row r="51" spans="1:105" ht="12" customHeight="1" x14ac:dyDescent="0.25">
      <c r="A51" s="64" t="s">
        <v>162</v>
      </c>
      <c r="B51" s="231">
        <v>21.136336936821522</v>
      </c>
      <c r="C51" s="231">
        <v>21.133252982763711</v>
      </c>
      <c r="D51" s="231">
        <v>21.433456840126251</v>
      </c>
      <c r="E51" s="231">
        <v>21.573295366443791</v>
      </c>
      <c r="F51" s="231">
        <v>18.961710951190732</v>
      </c>
      <c r="G51" s="231">
        <v>14.46192075450298</v>
      </c>
      <c r="H51" s="231">
        <v>19.5481856658411</v>
      </c>
      <c r="I51" s="231">
        <v>12.916989203620499</v>
      </c>
      <c r="J51" s="231">
        <v>13.191180077603709</v>
      </c>
      <c r="K51" s="231">
        <v>11.15660046093698</v>
      </c>
      <c r="L51" s="231">
        <v>13.14909010355375</v>
      </c>
      <c r="M51" s="231">
        <v>11.95719019502118</v>
      </c>
      <c r="N51" s="231">
        <v>12.55971700812295</v>
      </c>
      <c r="O51" s="231">
        <v>14.67824963570763</v>
      </c>
      <c r="P51" s="231">
        <v>14.21480925587989</v>
      </c>
      <c r="Q51" s="231">
        <v>13.50002686381103</v>
      </c>
      <c r="R51" s="231">
        <v>13.832368033108709</v>
      </c>
      <c r="S51" s="231">
        <v>13.25278569832126</v>
      </c>
      <c r="T51" s="231">
        <v>14.338144519441441</v>
      </c>
      <c r="U51" s="231">
        <v>13.10354454801208</v>
      </c>
      <c r="V51" s="231">
        <v>12.75589595638063</v>
      </c>
      <c r="W51" s="231">
        <v>13.10767932814881</v>
      </c>
      <c r="DA51" s="73" t="s">
        <v>1986</v>
      </c>
    </row>
    <row r="52" spans="1:105" ht="12" customHeight="1" x14ac:dyDescent="0.25">
      <c r="A52" s="64" t="s">
        <v>36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0</v>
      </c>
      <c r="T52" s="231">
        <v>0</v>
      </c>
      <c r="U52" s="231">
        <v>0</v>
      </c>
      <c r="V52" s="231">
        <v>0</v>
      </c>
      <c r="W52" s="231">
        <v>0</v>
      </c>
      <c r="DA52" s="73" t="s">
        <v>1987</v>
      </c>
    </row>
    <row r="53" spans="1:105" ht="12" customHeight="1" x14ac:dyDescent="0.25">
      <c r="A53" s="64" t="s">
        <v>73</v>
      </c>
      <c r="B53" s="231">
        <v>8.0650126657391716</v>
      </c>
      <c r="C53" s="231">
        <v>7.3845166771499633</v>
      </c>
      <c r="D53" s="231">
        <v>7.7107460356061699</v>
      </c>
      <c r="E53" s="231">
        <v>7.862225344298305</v>
      </c>
      <c r="F53" s="231">
        <v>7.5026933220878442</v>
      </c>
      <c r="G53" s="231">
        <v>12.158622166355929</v>
      </c>
      <c r="H53" s="231">
        <v>8.3762802855954419</v>
      </c>
      <c r="I53" s="231">
        <v>9.3945522908226131</v>
      </c>
      <c r="J53" s="231">
        <v>7.7436727303106823</v>
      </c>
      <c r="K53" s="231">
        <v>8.627521569393199</v>
      </c>
      <c r="L53" s="231">
        <v>10.30377181599907</v>
      </c>
      <c r="M53" s="231">
        <v>9.55788423796883</v>
      </c>
      <c r="N53" s="231">
        <v>9.0484777648067283</v>
      </c>
      <c r="O53" s="231">
        <v>7.2209984802303619</v>
      </c>
      <c r="P53" s="231">
        <v>6.973187766825224</v>
      </c>
      <c r="Q53" s="231">
        <v>6.9154858035867059</v>
      </c>
      <c r="R53" s="231">
        <v>7.0728503192472569</v>
      </c>
      <c r="S53" s="231">
        <v>7.6615431382532906</v>
      </c>
      <c r="T53" s="231">
        <v>8.0545014690876648</v>
      </c>
      <c r="U53" s="231">
        <v>8.2746833292946285</v>
      </c>
      <c r="V53" s="231">
        <v>8.5418484777328096</v>
      </c>
      <c r="W53" s="231">
        <v>7.9595947041042594</v>
      </c>
      <c r="DA53" s="73" t="s">
        <v>1988</v>
      </c>
    </row>
    <row r="54" spans="1:105" ht="12" customHeight="1" x14ac:dyDescent="0.25">
      <c r="A54" s="64" t="s">
        <v>79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4.7015839893814144</v>
      </c>
      <c r="N54" s="231">
        <v>3.5602048758088491</v>
      </c>
      <c r="O54" s="231">
        <v>4.6392244844197172</v>
      </c>
      <c r="P54" s="231">
        <v>4.5988156039773642</v>
      </c>
      <c r="Q54" s="231">
        <v>4.3006019887833</v>
      </c>
      <c r="R54" s="231">
        <v>5.1014370470099148</v>
      </c>
      <c r="S54" s="231">
        <v>5.3319820206343316</v>
      </c>
      <c r="T54" s="231">
        <v>4.9556720156114507</v>
      </c>
      <c r="U54" s="231">
        <v>4.3487510208328768</v>
      </c>
      <c r="V54" s="231">
        <v>4.1677726242400173</v>
      </c>
      <c r="W54" s="231">
        <v>5.3547523269389137</v>
      </c>
      <c r="DA54" s="73" t="s">
        <v>1989</v>
      </c>
    </row>
    <row r="55" spans="1:105" ht="12" customHeight="1" x14ac:dyDescent="0.25">
      <c r="A55" s="60" t="s">
        <v>1898</v>
      </c>
      <c r="B55" s="264">
        <v>61.767206729073223</v>
      </c>
      <c r="C55" s="264">
        <v>61.675332007790978</v>
      </c>
      <c r="D55" s="264">
        <v>63.135679027141151</v>
      </c>
      <c r="E55" s="264">
        <v>61.35019443220429</v>
      </c>
      <c r="F55" s="264">
        <v>65.173289229736895</v>
      </c>
      <c r="G55" s="264">
        <v>65.521633893331824</v>
      </c>
      <c r="H55" s="264">
        <v>63.018536965192183</v>
      </c>
      <c r="I55" s="264">
        <v>69.680577348303331</v>
      </c>
      <c r="J55" s="264">
        <v>53.80126426170682</v>
      </c>
      <c r="K55" s="264">
        <v>47.268535230669798</v>
      </c>
      <c r="L55" s="264">
        <v>43.654504894691428</v>
      </c>
      <c r="M55" s="264">
        <v>45.945659270382393</v>
      </c>
      <c r="N55" s="264">
        <v>44.613646844327718</v>
      </c>
      <c r="O55" s="264">
        <v>39.968496305575393</v>
      </c>
      <c r="P55" s="264">
        <v>39.493244193854011</v>
      </c>
      <c r="Q55" s="264">
        <v>35.18286374077438</v>
      </c>
      <c r="R55" s="264">
        <v>36.346609112855958</v>
      </c>
      <c r="S55" s="264">
        <v>35.919326128973168</v>
      </c>
      <c r="T55" s="264">
        <v>34.867205658616093</v>
      </c>
      <c r="U55" s="264">
        <v>31.709529973773581</v>
      </c>
      <c r="V55" s="264">
        <v>29.607233326002881</v>
      </c>
      <c r="W55" s="264">
        <v>30.228272092054379</v>
      </c>
      <c r="DA55" s="72" t="s">
        <v>1990</v>
      </c>
    </row>
    <row r="56" spans="1:105" ht="12" customHeight="1" x14ac:dyDescent="0.25">
      <c r="A56" s="57" t="s">
        <v>1900</v>
      </c>
      <c r="B56" s="263">
        <f t="shared" ref="B56:W56" si="2">B57+B68</f>
        <v>1201.5452460935908</v>
      </c>
      <c r="C56" s="263">
        <f t="shared" si="2"/>
        <v>1152.1036085778935</v>
      </c>
      <c r="D56" s="263">
        <f t="shared" si="2"/>
        <v>1185.3868080365355</v>
      </c>
      <c r="E56" s="263">
        <f t="shared" si="2"/>
        <v>1197.8544524094002</v>
      </c>
      <c r="F56" s="263">
        <f t="shared" si="2"/>
        <v>1107.0930471265899</v>
      </c>
      <c r="G56" s="263">
        <f t="shared" si="2"/>
        <v>1087.6730909786543</v>
      </c>
      <c r="H56" s="263">
        <f t="shared" si="2"/>
        <v>1111.8272222190958</v>
      </c>
      <c r="I56" s="263">
        <f t="shared" si="2"/>
        <v>933.20557738096477</v>
      </c>
      <c r="J56" s="263">
        <f t="shared" si="2"/>
        <v>840.44497271834132</v>
      </c>
      <c r="K56" s="263">
        <f t="shared" si="2"/>
        <v>774.2066045254254</v>
      </c>
      <c r="L56" s="263">
        <f t="shared" si="2"/>
        <v>877.59121183127422</v>
      </c>
      <c r="M56" s="263">
        <f t="shared" si="2"/>
        <v>974.22030490081909</v>
      </c>
      <c r="N56" s="263">
        <f t="shared" si="2"/>
        <v>934.14819008183429</v>
      </c>
      <c r="O56" s="263">
        <f t="shared" si="2"/>
        <v>961.34539071102199</v>
      </c>
      <c r="P56" s="263">
        <f t="shared" si="2"/>
        <v>933.39359171848844</v>
      </c>
      <c r="Q56" s="263">
        <f t="shared" si="2"/>
        <v>888.26407701779499</v>
      </c>
      <c r="R56" s="263">
        <f t="shared" si="2"/>
        <v>933.46446660480012</v>
      </c>
      <c r="S56" s="263">
        <f t="shared" si="2"/>
        <v>932.07413836638693</v>
      </c>
      <c r="T56" s="263">
        <f t="shared" si="2"/>
        <v>964.45297875344204</v>
      </c>
      <c r="U56" s="263">
        <f t="shared" si="2"/>
        <v>906.85213771877261</v>
      </c>
      <c r="V56" s="263">
        <f t="shared" si="2"/>
        <v>892.94496347089466</v>
      </c>
      <c r="W56" s="263">
        <f t="shared" si="2"/>
        <v>922.96591191699133</v>
      </c>
      <c r="DA56" s="70"/>
    </row>
    <row r="57" spans="1:105" ht="12" customHeight="1" x14ac:dyDescent="0.25">
      <c r="A57" s="60" t="s">
        <v>1901</v>
      </c>
      <c r="B57" s="264">
        <v>1073.734530767216</v>
      </c>
      <c r="C57" s="264">
        <v>1024.4830034162701</v>
      </c>
      <c r="D57" s="264">
        <v>1054.7444052730459</v>
      </c>
      <c r="E57" s="264">
        <v>1070.9066325057779</v>
      </c>
      <c r="F57" s="264">
        <v>972.23435498656465</v>
      </c>
      <c r="G57" s="264">
        <v>952.0935927184903</v>
      </c>
      <c r="H57" s="264">
        <v>981.42721362437908</v>
      </c>
      <c r="I57" s="264">
        <v>789.02025790707148</v>
      </c>
      <c r="J57" s="264">
        <v>729.1176449194071</v>
      </c>
      <c r="K57" s="264">
        <v>676.39701234553149</v>
      </c>
      <c r="L57" s="264">
        <v>787.25988889672067</v>
      </c>
      <c r="M57" s="264">
        <v>879.14805073127127</v>
      </c>
      <c r="N57" s="264">
        <v>841.83217939508484</v>
      </c>
      <c r="O57" s="264">
        <v>878.64127676683938</v>
      </c>
      <c r="P57" s="264">
        <v>851.67288491826025</v>
      </c>
      <c r="Q57" s="264">
        <v>815.46254979862465</v>
      </c>
      <c r="R57" s="264">
        <v>858.2548795697486</v>
      </c>
      <c r="S57" s="264">
        <v>857.74869919407411</v>
      </c>
      <c r="T57" s="264">
        <v>892.30462151581492</v>
      </c>
      <c r="U57" s="264">
        <v>841.23774582328315</v>
      </c>
      <c r="V57" s="264">
        <v>831.68071225051108</v>
      </c>
      <c r="W57" s="264">
        <v>860.41658706064732</v>
      </c>
      <c r="DA57" s="72" t="s">
        <v>1991</v>
      </c>
    </row>
    <row r="58" spans="1:105" ht="12" customHeight="1" x14ac:dyDescent="0.25">
      <c r="A58" s="64" t="s">
        <v>30</v>
      </c>
      <c r="B58" s="231">
        <v>40.944525225043812</v>
      </c>
      <c r="C58" s="231">
        <v>30.523320120878719</v>
      </c>
      <c r="D58" s="231">
        <v>41.789771280195943</v>
      </c>
      <c r="E58" s="231">
        <v>50.631798785492549</v>
      </c>
      <c r="F58" s="231">
        <v>52.321820715612951</v>
      </c>
      <c r="G58" s="231">
        <v>47.729014148063477</v>
      </c>
      <c r="H58" s="231">
        <v>40.924421493298738</v>
      </c>
      <c r="I58" s="231">
        <v>26.035838857624661</v>
      </c>
      <c r="J58" s="231">
        <v>17.4150415723336</v>
      </c>
      <c r="K58" s="231">
        <v>10.628848321765989</v>
      </c>
      <c r="L58" s="231">
        <v>11.53841034049362</v>
      </c>
      <c r="M58" s="231">
        <v>9.9943232244065356</v>
      </c>
      <c r="N58" s="231">
        <v>10.988249596271899</v>
      </c>
      <c r="O58" s="231">
        <v>7.7203347600175674</v>
      </c>
      <c r="P58" s="231">
        <v>6.5736653403970404</v>
      </c>
      <c r="Q58" s="231">
        <v>7.2819720256866294</v>
      </c>
      <c r="R58" s="231">
        <v>7.1720268564322307</v>
      </c>
      <c r="S58" s="231">
        <v>6.0222400057423204</v>
      </c>
      <c r="T58" s="231">
        <v>4.7056763266533306</v>
      </c>
      <c r="U58" s="231">
        <v>4.1703577326678749</v>
      </c>
      <c r="V58" s="231">
        <v>0</v>
      </c>
      <c r="W58" s="231">
        <v>0</v>
      </c>
      <c r="DA58" s="73" t="s">
        <v>1992</v>
      </c>
    </row>
    <row r="59" spans="1:105" ht="12" customHeight="1" x14ac:dyDescent="0.25">
      <c r="A59" s="64" t="s">
        <v>32</v>
      </c>
      <c r="B59" s="231">
        <v>0</v>
      </c>
      <c r="C59" s="231">
        <v>0</v>
      </c>
      <c r="D59" s="231">
        <v>0</v>
      </c>
      <c r="E59" s="231">
        <v>0</v>
      </c>
      <c r="F59" s="231">
        <v>0</v>
      </c>
      <c r="G59" s="231">
        <v>0</v>
      </c>
      <c r="H59" s="231">
        <v>0</v>
      </c>
      <c r="I59" s="231">
        <v>0</v>
      </c>
      <c r="J59" s="231">
        <v>0</v>
      </c>
      <c r="K59" s="231">
        <v>0</v>
      </c>
      <c r="L59" s="231">
        <v>0</v>
      </c>
      <c r="M59" s="231">
        <v>0</v>
      </c>
      <c r="N59" s="231">
        <v>0</v>
      </c>
      <c r="O59" s="231">
        <v>0</v>
      </c>
      <c r="P59" s="231">
        <v>0</v>
      </c>
      <c r="Q59" s="231">
        <v>0</v>
      </c>
      <c r="R59" s="231">
        <v>0</v>
      </c>
      <c r="S59" s="231">
        <v>0</v>
      </c>
      <c r="T59" s="231">
        <v>0</v>
      </c>
      <c r="U59" s="231">
        <v>0</v>
      </c>
      <c r="V59" s="231">
        <v>0</v>
      </c>
      <c r="W59" s="231">
        <v>0</v>
      </c>
      <c r="DA59" s="73" t="s">
        <v>1993</v>
      </c>
    </row>
    <row r="60" spans="1:105" ht="12" customHeight="1" x14ac:dyDescent="0.25">
      <c r="A60" s="64" t="s">
        <v>33</v>
      </c>
      <c r="B60" s="231">
        <v>0</v>
      </c>
      <c r="C60" s="231">
        <v>10.221089314980331</v>
      </c>
      <c r="D60" s="231">
        <v>10.80222787478249</v>
      </c>
      <c r="E60" s="231">
        <v>11.60878026261279</v>
      </c>
      <c r="F60" s="231">
        <v>13.82991690384651</v>
      </c>
      <c r="G60" s="231">
        <v>11.175889956932361</v>
      </c>
      <c r="H60" s="231">
        <v>12.277424862984679</v>
      </c>
      <c r="I60" s="231">
        <v>10.36296694435465</v>
      </c>
      <c r="J60" s="231">
        <v>11.32040859431102</v>
      </c>
      <c r="K60" s="231">
        <v>9.3684611962839597</v>
      </c>
      <c r="L60" s="231">
        <v>7.6140379833163534</v>
      </c>
      <c r="M60" s="231">
        <v>6.4766165023161939</v>
      </c>
      <c r="N60" s="231">
        <v>5.9495844075527176</v>
      </c>
      <c r="O60" s="231">
        <v>6.4807580631131154</v>
      </c>
      <c r="P60" s="231">
        <v>4.9671822392807776</v>
      </c>
      <c r="Q60" s="231">
        <v>3.8161681042906022</v>
      </c>
      <c r="R60" s="231">
        <v>4.9631292636811688</v>
      </c>
      <c r="S60" s="231">
        <v>3.9375173029933999</v>
      </c>
      <c r="T60" s="231">
        <v>4.2601550411224478</v>
      </c>
      <c r="U60" s="231">
        <v>4.1845991671899174</v>
      </c>
      <c r="V60" s="231">
        <v>4.8830252175055628</v>
      </c>
      <c r="W60" s="231">
        <v>3.8192690351255991</v>
      </c>
      <c r="DA60" s="73" t="s">
        <v>1994</v>
      </c>
    </row>
    <row r="61" spans="1:105" ht="12" customHeight="1" x14ac:dyDescent="0.25">
      <c r="A61" s="64" t="s">
        <v>160</v>
      </c>
      <c r="B61" s="231">
        <v>4.1196159090582567</v>
      </c>
      <c r="C61" s="231">
        <v>5.0719100472878882</v>
      </c>
      <c r="D61" s="231">
        <v>3.7011398167826921</v>
      </c>
      <c r="E61" s="231">
        <v>7.8125945793962721</v>
      </c>
      <c r="F61" s="231">
        <v>5.5908326343728936</v>
      </c>
      <c r="G61" s="231">
        <v>6.040251736520017</v>
      </c>
      <c r="H61" s="231">
        <v>6.0702910907093752</v>
      </c>
      <c r="I61" s="231">
        <v>6.741788234666469</v>
      </c>
      <c r="J61" s="231">
        <v>5.6807073057165756</v>
      </c>
      <c r="K61" s="231">
        <v>4.3382740522113874</v>
      </c>
      <c r="L61" s="231">
        <v>5.6481012924995637</v>
      </c>
      <c r="M61" s="231">
        <v>5.1227188419429428</v>
      </c>
      <c r="N61" s="231">
        <v>4.3111475686222498</v>
      </c>
      <c r="O61" s="231">
        <v>4.089350647307894</v>
      </c>
      <c r="P61" s="231">
        <v>4.1215960202620021</v>
      </c>
      <c r="Q61" s="231">
        <v>3.8227917992411191</v>
      </c>
      <c r="R61" s="231">
        <v>4.406320995225891</v>
      </c>
      <c r="S61" s="231">
        <v>3.7479892684752771</v>
      </c>
      <c r="T61" s="231">
        <v>3.8263009427158838</v>
      </c>
      <c r="U61" s="231">
        <v>3.5154330150863782</v>
      </c>
      <c r="V61" s="231">
        <v>3.6735297081752192</v>
      </c>
      <c r="W61" s="231">
        <v>4.3230838826289606</v>
      </c>
      <c r="DA61" s="73" t="s">
        <v>1995</v>
      </c>
    </row>
    <row r="62" spans="1:105" ht="12" customHeight="1" x14ac:dyDescent="0.25">
      <c r="A62" s="64" t="s">
        <v>70</v>
      </c>
      <c r="B62" s="231">
        <v>101.0981081400093</v>
      </c>
      <c r="C62" s="231">
        <v>72.808118265276818</v>
      </c>
      <c r="D62" s="231">
        <v>72.694233778019679</v>
      </c>
      <c r="E62" s="231">
        <v>65.842801007645065</v>
      </c>
      <c r="F62" s="231">
        <v>59.857766640354413</v>
      </c>
      <c r="G62" s="231">
        <v>41.554720567338229</v>
      </c>
      <c r="H62" s="231">
        <v>35.142628308225483</v>
      </c>
      <c r="I62" s="231">
        <v>37.160110517526597</v>
      </c>
      <c r="J62" s="231">
        <v>29.712045313294421</v>
      </c>
      <c r="K62" s="231">
        <v>23.624611341252539</v>
      </c>
      <c r="L62" s="231">
        <v>17.486078306380069</v>
      </c>
      <c r="M62" s="231">
        <v>24.789948157866</v>
      </c>
      <c r="N62" s="231">
        <v>21.116385450943291</v>
      </c>
      <c r="O62" s="231">
        <v>17.36405657915607</v>
      </c>
      <c r="P62" s="231">
        <v>16.899922588406451</v>
      </c>
      <c r="Q62" s="231">
        <v>15.44150526130268</v>
      </c>
      <c r="R62" s="231">
        <v>15.619642709845531</v>
      </c>
      <c r="S62" s="231">
        <v>10.334607740816089</v>
      </c>
      <c r="T62" s="231">
        <v>10.80121142674072</v>
      </c>
      <c r="U62" s="231">
        <v>12.15743796743474</v>
      </c>
      <c r="V62" s="231">
        <v>14.219497824191</v>
      </c>
      <c r="W62" s="231">
        <v>12.986338027382731</v>
      </c>
      <c r="DA62" s="73" t="s">
        <v>1996</v>
      </c>
    </row>
    <row r="63" spans="1:105" ht="12" customHeight="1" x14ac:dyDescent="0.25">
      <c r="A63" s="64" t="s">
        <v>34</v>
      </c>
      <c r="B63" s="231">
        <v>0</v>
      </c>
      <c r="C63" s="231">
        <v>0</v>
      </c>
      <c r="D63" s="231">
        <v>0</v>
      </c>
      <c r="E63" s="231">
        <v>0</v>
      </c>
      <c r="F63" s="231">
        <v>0</v>
      </c>
      <c r="G63" s="231">
        <v>0</v>
      </c>
      <c r="H63" s="231">
        <v>0</v>
      </c>
      <c r="I63" s="231">
        <v>0</v>
      </c>
      <c r="J63" s="231">
        <v>0</v>
      </c>
      <c r="K63" s="231">
        <v>0</v>
      </c>
      <c r="L63" s="231">
        <v>0</v>
      </c>
      <c r="M63" s="231">
        <v>0</v>
      </c>
      <c r="N63" s="231">
        <v>0</v>
      </c>
      <c r="O63" s="231">
        <v>0</v>
      </c>
      <c r="P63" s="231">
        <v>0</v>
      </c>
      <c r="Q63" s="231">
        <v>0</v>
      </c>
      <c r="R63" s="231">
        <v>0</v>
      </c>
      <c r="S63" s="231">
        <v>0</v>
      </c>
      <c r="T63" s="231">
        <v>0</v>
      </c>
      <c r="U63" s="231">
        <v>0</v>
      </c>
      <c r="V63" s="231">
        <v>0</v>
      </c>
      <c r="W63" s="231">
        <v>0</v>
      </c>
      <c r="DA63" s="73" t="s">
        <v>1997</v>
      </c>
    </row>
    <row r="64" spans="1:105" ht="12" customHeight="1" x14ac:dyDescent="0.25">
      <c r="A64" s="64" t="s">
        <v>162</v>
      </c>
      <c r="B64" s="231">
        <v>671.38952622844818</v>
      </c>
      <c r="C64" s="231">
        <v>671.29156533484752</v>
      </c>
      <c r="D64" s="231">
        <v>680.82745256871613</v>
      </c>
      <c r="E64" s="231">
        <v>685.26938222821445</v>
      </c>
      <c r="F64" s="231">
        <v>602.31317139076407</v>
      </c>
      <c r="G64" s="231">
        <v>459.37865926068292</v>
      </c>
      <c r="H64" s="231">
        <v>620.94236820907031</v>
      </c>
      <c r="I64" s="231">
        <v>410.30436293853359</v>
      </c>
      <c r="J64" s="231">
        <v>419.01395540623571</v>
      </c>
      <c r="K64" s="231">
        <v>354.38613228858651</v>
      </c>
      <c r="L64" s="231">
        <v>417.67697975994281</v>
      </c>
      <c r="M64" s="231">
        <v>379.8166297242023</v>
      </c>
      <c r="N64" s="231">
        <v>398.95571672861149</v>
      </c>
      <c r="O64" s="231">
        <v>466.25028254600699</v>
      </c>
      <c r="P64" s="231">
        <v>451.52923518677301</v>
      </c>
      <c r="Q64" s="231">
        <v>428.82438273282111</v>
      </c>
      <c r="R64" s="231">
        <v>439.38110222815931</v>
      </c>
      <c r="S64" s="231">
        <v>420.97083982902831</v>
      </c>
      <c r="T64" s="231">
        <v>455.44694355872821</v>
      </c>
      <c r="U64" s="231">
        <v>416.23023858391298</v>
      </c>
      <c r="V64" s="231">
        <v>405.18728332032589</v>
      </c>
      <c r="W64" s="231">
        <v>416.36157865884462</v>
      </c>
      <c r="DA64" s="73" t="s">
        <v>1998</v>
      </c>
    </row>
    <row r="65" spans="1:105" ht="12" customHeight="1" x14ac:dyDescent="0.25">
      <c r="A65" s="64" t="s">
        <v>36</v>
      </c>
      <c r="B65" s="231">
        <v>0</v>
      </c>
      <c r="C65" s="231">
        <v>0</v>
      </c>
      <c r="D65" s="231">
        <v>0</v>
      </c>
      <c r="E65" s="231">
        <v>0</v>
      </c>
      <c r="F65" s="231">
        <v>0</v>
      </c>
      <c r="G65" s="231">
        <v>0</v>
      </c>
      <c r="H65" s="231">
        <v>0</v>
      </c>
      <c r="I65" s="231">
        <v>0</v>
      </c>
      <c r="J65" s="231">
        <v>0</v>
      </c>
      <c r="K65" s="231">
        <v>0</v>
      </c>
      <c r="L65" s="231">
        <v>0</v>
      </c>
      <c r="M65" s="231">
        <v>0</v>
      </c>
      <c r="N65" s="231">
        <v>0</v>
      </c>
      <c r="O65" s="231">
        <v>0</v>
      </c>
      <c r="P65" s="231">
        <v>0</v>
      </c>
      <c r="Q65" s="231">
        <v>0</v>
      </c>
      <c r="R65" s="231">
        <v>0</v>
      </c>
      <c r="S65" s="231">
        <v>0</v>
      </c>
      <c r="T65" s="231">
        <v>0</v>
      </c>
      <c r="U65" s="231">
        <v>0</v>
      </c>
      <c r="V65" s="231">
        <v>0</v>
      </c>
      <c r="W65" s="231">
        <v>0</v>
      </c>
      <c r="DA65" s="73" t="s">
        <v>1999</v>
      </c>
    </row>
    <row r="66" spans="1:105" ht="12" customHeight="1" x14ac:dyDescent="0.25">
      <c r="A66" s="64" t="s">
        <v>73</v>
      </c>
      <c r="B66" s="231">
        <v>256.18275526465612</v>
      </c>
      <c r="C66" s="231">
        <v>234.56700033299879</v>
      </c>
      <c r="D66" s="231">
        <v>244.9295799545489</v>
      </c>
      <c r="E66" s="231">
        <v>249.74127564241681</v>
      </c>
      <c r="F66" s="231">
        <v>238.32084670161379</v>
      </c>
      <c r="G66" s="231">
        <v>386.21505704895333</v>
      </c>
      <c r="H66" s="231">
        <v>266.07007966009053</v>
      </c>
      <c r="I66" s="231">
        <v>298.41519041436538</v>
      </c>
      <c r="J66" s="231">
        <v>245.9754867275158</v>
      </c>
      <c r="K66" s="231">
        <v>274.05068514543109</v>
      </c>
      <c r="L66" s="231">
        <v>327.29628121408831</v>
      </c>
      <c r="M66" s="231">
        <v>303.60338167665708</v>
      </c>
      <c r="N66" s="231">
        <v>287.42223488209612</v>
      </c>
      <c r="O66" s="231">
        <v>229.37289290143511</v>
      </c>
      <c r="P66" s="231">
        <v>221.50125847562481</v>
      </c>
      <c r="Q66" s="231">
        <v>219.66837258451889</v>
      </c>
      <c r="R66" s="231">
        <v>224.6670101407953</v>
      </c>
      <c r="S66" s="231">
        <v>243.36666439157511</v>
      </c>
      <c r="T66" s="231">
        <v>255.84887019454939</v>
      </c>
      <c r="U66" s="231">
        <v>262.8428822246529</v>
      </c>
      <c r="V66" s="231">
        <v>271.32930458680698</v>
      </c>
      <c r="W66" s="231">
        <v>252.83418471860591</v>
      </c>
      <c r="DA66" s="73" t="s">
        <v>2000</v>
      </c>
    </row>
    <row r="67" spans="1:105" ht="12" customHeight="1" x14ac:dyDescent="0.25">
      <c r="A67" s="64" t="s">
        <v>79</v>
      </c>
      <c r="B67" s="231">
        <v>0</v>
      </c>
      <c r="C67" s="231">
        <v>0</v>
      </c>
      <c r="D67" s="231">
        <v>0</v>
      </c>
      <c r="E67" s="231">
        <v>0</v>
      </c>
      <c r="F67" s="231">
        <v>0</v>
      </c>
      <c r="G67" s="231">
        <v>0</v>
      </c>
      <c r="H67" s="231">
        <v>0</v>
      </c>
      <c r="I67" s="231">
        <v>0</v>
      </c>
      <c r="J67" s="231">
        <v>0</v>
      </c>
      <c r="K67" s="231">
        <v>0</v>
      </c>
      <c r="L67" s="231">
        <v>0</v>
      </c>
      <c r="M67" s="231">
        <v>149.34443260388031</v>
      </c>
      <c r="N67" s="231">
        <v>113.088860760987</v>
      </c>
      <c r="O67" s="231">
        <v>147.36360126980281</v>
      </c>
      <c r="P67" s="231">
        <v>146.08002506751629</v>
      </c>
      <c r="Q67" s="231">
        <v>136.6073572907637</v>
      </c>
      <c r="R67" s="231">
        <v>162.04564737560909</v>
      </c>
      <c r="S67" s="231">
        <v>169.36884065544351</v>
      </c>
      <c r="T67" s="231">
        <v>157.41546402530491</v>
      </c>
      <c r="U67" s="231">
        <v>138.13679713233839</v>
      </c>
      <c r="V67" s="231">
        <v>132.3880715935064</v>
      </c>
      <c r="W67" s="231">
        <v>170.0921327380596</v>
      </c>
      <c r="DA67" s="73" t="s">
        <v>2001</v>
      </c>
    </row>
    <row r="68" spans="1:105" ht="12" customHeight="1" x14ac:dyDescent="0.25">
      <c r="A68" s="60" t="s">
        <v>1913</v>
      </c>
      <c r="B68" s="264">
        <v>127.8107153263748</v>
      </c>
      <c r="C68" s="264">
        <v>127.6206051616234</v>
      </c>
      <c r="D68" s="264">
        <v>130.6424027634896</v>
      </c>
      <c r="E68" s="264">
        <v>126.9478199036224</v>
      </c>
      <c r="F68" s="264">
        <v>134.85869214002531</v>
      </c>
      <c r="G68" s="264">
        <v>135.57949826016409</v>
      </c>
      <c r="H68" s="264">
        <v>130.40000859471681</v>
      </c>
      <c r="I68" s="264">
        <v>144.18531947389329</v>
      </c>
      <c r="J68" s="264">
        <v>111.32732779893421</v>
      </c>
      <c r="K68" s="264">
        <v>97.809592179893926</v>
      </c>
      <c r="L68" s="264">
        <v>90.331322934553498</v>
      </c>
      <c r="M68" s="264">
        <v>95.072254169547833</v>
      </c>
      <c r="N68" s="264">
        <v>92.316010686749451</v>
      </c>
      <c r="O68" s="264">
        <v>82.704113944182581</v>
      </c>
      <c r="P68" s="264">
        <v>81.720706800228214</v>
      </c>
      <c r="Q68" s="264">
        <v>72.801527219170353</v>
      </c>
      <c r="R68" s="264">
        <v>75.209587035051499</v>
      </c>
      <c r="S68" s="264">
        <v>74.325439172312812</v>
      </c>
      <c r="T68" s="264">
        <v>72.148357237627167</v>
      </c>
      <c r="U68" s="264">
        <v>65.614391895489419</v>
      </c>
      <c r="V68" s="264">
        <v>61.264251220383578</v>
      </c>
      <c r="W68" s="264">
        <v>62.549324856344008</v>
      </c>
      <c r="DA68" s="72" t="s">
        <v>2002</v>
      </c>
    </row>
    <row r="69" spans="1:105" ht="12" customHeight="1" x14ac:dyDescent="0.25">
      <c r="A69" s="57" t="s">
        <v>1915</v>
      </c>
      <c r="B69" s="263">
        <f t="shared" ref="B69:W69" si="3">B70+B81</f>
        <v>148.75844987103369</v>
      </c>
      <c r="C69" s="263">
        <f t="shared" si="3"/>
        <v>141.97819369441552</v>
      </c>
      <c r="D69" s="263">
        <f t="shared" si="3"/>
        <v>146.19376206511348</v>
      </c>
      <c r="E69" s="263">
        <f t="shared" si="3"/>
        <v>148.26040039931718</v>
      </c>
      <c r="F69" s="263">
        <f t="shared" si="3"/>
        <v>135.32512061062192</v>
      </c>
      <c r="G69" s="263">
        <f t="shared" si="3"/>
        <v>133.13829807504342</v>
      </c>
      <c r="H69" s="263">
        <f t="shared" si="3"/>
        <v>136.37040017760108</v>
      </c>
      <c r="I69" s="263">
        <f t="shared" si="3"/>
        <v>111.28668807937362</v>
      </c>
      <c r="J69" s="263">
        <f t="shared" si="3"/>
        <v>101.93908930772821</v>
      </c>
      <c r="K69" s="263">
        <f t="shared" si="3"/>
        <v>94.516896100998679</v>
      </c>
      <c r="L69" s="263">
        <f t="shared" si="3"/>
        <v>109.21243162036956</v>
      </c>
      <c r="M69" s="263">
        <f t="shared" si="3"/>
        <v>121.5811042332211</v>
      </c>
      <c r="N69" s="263">
        <f t="shared" si="3"/>
        <v>116.43887720151291</v>
      </c>
      <c r="O69" s="263">
        <f t="shared" si="3"/>
        <v>120.79238530055477</v>
      </c>
      <c r="P69" s="263">
        <f t="shared" si="3"/>
        <v>117.12975349513938</v>
      </c>
      <c r="Q69" s="263">
        <f t="shared" si="3"/>
        <v>111.9980938648505</v>
      </c>
      <c r="R69" s="263">
        <f t="shared" si="3"/>
        <v>117.80664903827494</v>
      </c>
      <c r="S69" s="263">
        <f t="shared" si="3"/>
        <v>117.75671640378327</v>
      </c>
      <c r="T69" s="263">
        <f t="shared" si="3"/>
        <v>122.33025529054949</v>
      </c>
      <c r="U69" s="263">
        <f t="shared" si="3"/>
        <v>115.33299773692497</v>
      </c>
      <c r="V69" s="263">
        <f t="shared" si="3"/>
        <v>113.93879057662167</v>
      </c>
      <c r="W69" s="263">
        <f t="shared" si="3"/>
        <v>117.74774238593517</v>
      </c>
      <c r="DA69" s="70"/>
    </row>
    <row r="70" spans="1:105" ht="12" customHeight="1" x14ac:dyDescent="0.25">
      <c r="A70" s="60" t="s">
        <v>1916</v>
      </c>
      <c r="B70" s="264">
        <v>121.7893333509107</v>
      </c>
      <c r="C70" s="264">
        <v>116.20293325786371</v>
      </c>
      <c r="D70" s="264">
        <v>119.63536078328499</v>
      </c>
      <c r="E70" s="264">
        <v>121.4685763721828</v>
      </c>
      <c r="F70" s="264">
        <v>110.2765819313462</v>
      </c>
      <c r="G70" s="264">
        <v>107.99209732223591</v>
      </c>
      <c r="H70" s="264">
        <v>111.3192904342464</v>
      </c>
      <c r="I70" s="264">
        <v>89.495353327422237</v>
      </c>
      <c r="J70" s="264">
        <v>82.700843983914027</v>
      </c>
      <c r="K70" s="264">
        <v>76.720957418821669</v>
      </c>
      <c r="L70" s="264">
        <v>89.295681842451899</v>
      </c>
      <c r="M70" s="264">
        <v>99.718181680167064</v>
      </c>
      <c r="N70" s="264">
        <v>95.485594422127377</v>
      </c>
      <c r="O70" s="264">
        <v>99.660700374016287</v>
      </c>
      <c r="P70" s="264">
        <v>96.601785557857994</v>
      </c>
      <c r="Q70" s="264">
        <v>92.494594768825223</v>
      </c>
      <c r="R70" s="264">
        <v>97.348354395642488</v>
      </c>
      <c r="S70" s="264">
        <v>97.290940417846102</v>
      </c>
      <c r="T70" s="264">
        <v>101.2104779034139</v>
      </c>
      <c r="U70" s="264">
        <v>95.418170243844386</v>
      </c>
      <c r="V70" s="264">
        <v>94.334154861747535</v>
      </c>
      <c r="W70" s="264">
        <v>97.593548069378727</v>
      </c>
      <c r="DA70" s="72" t="s">
        <v>2003</v>
      </c>
    </row>
    <row r="71" spans="1:105" ht="12" customHeight="1" x14ac:dyDescent="0.25">
      <c r="A71" s="64" t="s">
        <v>30</v>
      </c>
      <c r="B71" s="231">
        <v>4.6441706852480138</v>
      </c>
      <c r="C71" s="231">
        <v>3.4621358470441028</v>
      </c>
      <c r="D71" s="231">
        <v>4.740043501688878</v>
      </c>
      <c r="E71" s="231">
        <v>5.7429586585396484</v>
      </c>
      <c r="F71" s="231">
        <v>5.9346509607986766</v>
      </c>
      <c r="G71" s="231">
        <v>5.4137076232757053</v>
      </c>
      <c r="H71" s="231">
        <v>4.6418904008602624</v>
      </c>
      <c r="I71" s="231">
        <v>2.9531391296842711</v>
      </c>
      <c r="J71" s="231">
        <v>1.9753172153804259</v>
      </c>
      <c r="K71" s="231">
        <v>1.2055869624225279</v>
      </c>
      <c r="L71" s="231">
        <v>1.3087548765837631</v>
      </c>
      <c r="M71" s="231">
        <v>1.133615365731294</v>
      </c>
      <c r="N71" s="231">
        <v>1.2463523847623179</v>
      </c>
      <c r="O71" s="231">
        <v>0.87568611861310186</v>
      </c>
      <c r="P71" s="231">
        <v>0.74562407796169938</v>
      </c>
      <c r="Q71" s="231">
        <v>0.82596441958019473</v>
      </c>
      <c r="R71" s="231">
        <v>0.81349378695643171</v>
      </c>
      <c r="S71" s="231">
        <v>0.68307814879947437</v>
      </c>
      <c r="T71" s="231">
        <v>0.53374569445836262</v>
      </c>
      <c r="U71" s="231">
        <v>0.47302668727019759</v>
      </c>
      <c r="V71" s="231">
        <v>0</v>
      </c>
      <c r="W71" s="231">
        <v>0</v>
      </c>
      <c r="DA71" s="73" t="s">
        <v>2004</v>
      </c>
    </row>
    <row r="72" spans="1:105" ht="12" customHeight="1" x14ac:dyDescent="0.25">
      <c r="A72" s="64" t="s">
        <v>32</v>
      </c>
      <c r="B72" s="231">
        <v>0</v>
      </c>
      <c r="C72" s="231">
        <v>0</v>
      </c>
      <c r="D72" s="231">
        <v>0</v>
      </c>
      <c r="E72" s="231">
        <v>0</v>
      </c>
      <c r="F72" s="231">
        <v>0</v>
      </c>
      <c r="G72" s="231">
        <v>0</v>
      </c>
      <c r="H72" s="231">
        <v>0</v>
      </c>
      <c r="I72" s="231">
        <v>0</v>
      </c>
      <c r="J72" s="231">
        <v>0</v>
      </c>
      <c r="K72" s="231">
        <v>0</v>
      </c>
      <c r="L72" s="231">
        <v>0</v>
      </c>
      <c r="M72" s="231">
        <v>0</v>
      </c>
      <c r="N72" s="231">
        <v>0</v>
      </c>
      <c r="O72" s="231">
        <v>0</v>
      </c>
      <c r="P72" s="231">
        <v>0</v>
      </c>
      <c r="Q72" s="231">
        <v>0</v>
      </c>
      <c r="R72" s="231">
        <v>0</v>
      </c>
      <c r="S72" s="231">
        <v>0</v>
      </c>
      <c r="T72" s="231">
        <v>0</v>
      </c>
      <c r="U72" s="231">
        <v>0</v>
      </c>
      <c r="V72" s="231">
        <v>0</v>
      </c>
      <c r="W72" s="231">
        <v>0</v>
      </c>
      <c r="DA72" s="73" t="s">
        <v>2005</v>
      </c>
    </row>
    <row r="73" spans="1:105" ht="12" customHeight="1" x14ac:dyDescent="0.25">
      <c r="A73" s="64" t="s">
        <v>33</v>
      </c>
      <c r="B73" s="231">
        <v>0</v>
      </c>
      <c r="C73" s="231">
        <v>1.159336519523229</v>
      </c>
      <c r="D73" s="231">
        <v>1.2252526987600481</v>
      </c>
      <c r="E73" s="231">
        <v>1.3167366501574651</v>
      </c>
      <c r="F73" s="231">
        <v>1.568671130297401</v>
      </c>
      <c r="G73" s="231">
        <v>1.267635666411306</v>
      </c>
      <c r="H73" s="231">
        <v>1.3925782830700191</v>
      </c>
      <c r="I73" s="231">
        <v>1.1754291210031871</v>
      </c>
      <c r="J73" s="231">
        <v>1.284027826669534</v>
      </c>
      <c r="K73" s="231">
        <v>1.0626263856896141</v>
      </c>
      <c r="L73" s="231">
        <v>0.86362930829282492</v>
      </c>
      <c r="M73" s="231">
        <v>0.7346162236423438</v>
      </c>
      <c r="N73" s="231">
        <v>0.67483712030111676</v>
      </c>
      <c r="O73" s="231">
        <v>0.7350859840105135</v>
      </c>
      <c r="P73" s="231">
        <v>0.56340724473323489</v>
      </c>
      <c r="Q73" s="231">
        <v>0.43285240071814601</v>
      </c>
      <c r="R73" s="231">
        <v>0.56294753222309413</v>
      </c>
      <c r="S73" s="231">
        <v>0.44661654594137989</v>
      </c>
      <c r="T73" s="231">
        <v>0.48321203012731351</v>
      </c>
      <c r="U73" s="231">
        <v>0.47464203516737369</v>
      </c>
      <c r="V73" s="231">
        <v>0.55386165661521292</v>
      </c>
      <c r="W73" s="231">
        <v>0.43320412666933772</v>
      </c>
      <c r="DA73" s="73" t="s">
        <v>2006</v>
      </c>
    </row>
    <row r="74" spans="1:105" ht="12" customHeight="1" x14ac:dyDescent="0.25">
      <c r="A74" s="64" t="s">
        <v>160</v>
      </c>
      <c r="B74" s="231">
        <v>0.46727124894410649</v>
      </c>
      <c r="C74" s="231">
        <v>0.57528609332663372</v>
      </c>
      <c r="D74" s="231">
        <v>0.41980521069988769</v>
      </c>
      <c r="E74" s="231">
        <v>0.88615077405188925</v>
      </c>
      <c r="F74" s="231">
        <v>0.63414536825062773</v>
      </c>
      <c r="G74" s="231">
        <v>0.68512114604046315</v>
      </c>
      <c r="H74" s="231">
        <v>0.68852838760360824</v>
      </c>
      <c r="I74" s="231">
        <v>0.76469357291355577</v>
      </c>
      <c r="J74" s="231">
        <v>0.64433948606507319</v>
      </c>
      <c r="K74" s="231">
        <v>0.49207275129249411</v>
      </c>
      <c r="L74" s="231">
        <v>0.64064111882518049</v>
      </c>
      <c r="M74" s="231">
        <v>0.58104912790556362</v>
      </c>
      <c r="N74" s="231">
        <v>0.48899590477428168</v>
      </c>
      <c r="O74" s="231">
        <v>0.463838383606681</v>
      </c>
      <c r="P74" s="231">
        <v>0.46749584489082779</v>
      </c>
      <c r="Q74" s="231">
        <v>0.43360369945095889</v>
      </c>
      <c r="R74" s="231">
        <v>0.49979103881034281</v>
      </c>
      <c r="S74" s="231">
        <v>0.42511915313724102</v>
      </c>
      <c r="T74" s="231">
        <v>0.43400172729879127</v>
      </c>
      <c r="U74" s="231">
        <v>0.39874124476674089</v>
      </c>
      <c r="V74" s="231">
        <v>0.41667350856616969</v>
      </c>
      <c r="W74" s="231">
        <v>0.49034979224263547</v>
      </c>
      <c r="DA74" s="73" t="s">
        <v>2007</v>
      </c>
    </row>
    <row r="75" spans="1:105" ht="12" customHeight="1" x14ac:dyDescent="0.25">
      <c r="A75" s="64" t="s">
        <v>70</v>
      </c>
      <c r="B75" s="231">
        <v>11.46714652513992</v>
      </c>
      <c r="C75" s="231">
        <v>8.2583282291633182</v>
      </c>
      <c r="D75" s="231">
        <v>8.2454107757475832</v>
      </c>
      <c r="E75" s="231">
        <v>7.4682806698486086</v>
      </c>
      <c r="F75" s="231">
        <v>6.7894226050401842</v>
      </c>
      <c r="G75" s="231">
        <v>4.7133826569434456</v>
      </c>
      <c r="H75" s="231">
        <v>3.9860851553311201</v>
      </c>
      <c r="I75" s="231">
        <v>4.2149199429601829</v>
      </c>
      <c r="J75" s="231">
        <v>3.3701162508134801</v>
      </c>
      <c r="K75" s="231">
        <v>2.6796434160216931</v>
      </c>
      <c r="L75" s="231">
        <v>1.983374622714402</v>
      </c>
      <c r="M75" s="231">
        <v>2.8118228234616449</v>
      </c>
      <c r="N75" s="231">
        <v>2.3951455719819879</v>
      </c>
      <c r="O75" s="231">
        <v>1.969534195320938</v>
      </c>
      <c r="P75" s="231">
        <v>1.916889367666468</v>
      </c>
      <c r="Q75" s="231">
        <v>1.751467031953309</v>
      </c>
      <c r="R75" s="231">
        <v>1.771672436996363</v>
      </c>
      <c r="S75" s="231">
        <v>1.172212452083303</v>
      </c>
      <c r="T75" s="231">
        <v>1.2251374071997541</v>
      </c>
      <c r="U75" s="231">
        <v>1.378968658343289</v>
      </c>
      <c r="V75" s="231">
        <v>1.612859706910549</v>
      </c>
      <c r="W75" s="231">
        <v>1.472987415142945</v>
      </c>
      <c r="DA75" s="73" t="s">
        <v>2008</v>
      </c>
    </row>
    <row r="76" spans="1:105" ht="12" customHeight="1" x14ac:dyDescent="0.25">
      <c r="A76" s="64" t="s">
        <v>34</v>
      </c>
      <c r="B76" s="231">
        <v>0</v>
      </c>
      <c r="C76" s="231">
        <v>0</v>
      </c>
      <c r="D76" s="231">
        <v>0</v>
      </c>
      <c r="E76" s="231">
        <v>0</v>
      </c>
      <c r="F76" s="231">
        <v>0</v>
      </c>
      <c r="G76" s="231">
        <v>0</v>
      </c>
      <c r="H76" s="231">
        <v>0</v>
      </c>
      <c r="I76" s="231">
        <v>0</v>
      </c>
      <c r="J76" s="231">
        <v>0</v>
      </c>
      <c r="K76" s="231">
        <v>0</v>
      </c>
      <c r="L76" s="231">
        <v>0</v>
      </c>
      <c r="M76" s="231">
        <v>0</v>
      </c>
      <c r="N76" s="231">
        <v>0</v>
      </c>
      <c r="O76" s="231">
        <v>0</v>
      </c>
      <c r="P76" s="231">
        <v>0</v>
      </c>
      <c r="Q76" s="231">
        <v>0</v>
      </c>
      <c r="R76" s="231">
        <v>0</v>
      </c>
      <c r="S76" s="231">
        <v>0</v>
      </c>
      <c r="T76" s="231">
        <v>0</v>
      </c>
      <c r="U76" s="231">
        <v>0</v>
      </c>
      <c r="V76" s="231">
        <v>0</v>
      </c>
      <c r="W76" s="231">
        <v>0</v>
      </c>
      <c r="DA76" s="73" t="s">
        <v>2009</v>
      </c>
    </row>
    <row r="77" spans="1:105" ht="12" customHeight="1" x14ac:dyDescent="0.25">
      <c r="A77" s="64" t="s">
        <v>162</v>
      </c>
      <c r="B77" s="231">
        <v>76.152978669430269</v>
      </c>
      <c r="C77" s="231">
        <v>76.141867364369077</v>
      </c>
      <c r="D77" s="231">
        <v>77.223484203395842</v>
      </c>
      <c r="E77" s="231">
        <v>77.727314187922261</v>
      </c>
      <c r="F77" s="231">
        <v>68.317929162378178</v>
      </c>
      <c r="G77" s="231">
        <v>52.105449777253249</v>
      </c>
      <c r="H77" s="231">
        <v>70.430963060750855</v>
      </c>
      <c r="I77" s="231">
        <v>46.539152277750219</v>
      </c>
      <c r="J77" s="231">
        <v>47.52704586783679</v>
      </c>
      <c r="K77" s="231">
        <v>40.1965751901405</v>
      </c>
      <c r="L77" s="231">
        <v>47.375398167215621</v>
      </c>
      <c r="M77" s="231">
        <v>43.081052908532079</v>
      </c>
      <c r="N77" s="231">
        <v>45.251921573384053</v>
      </c>
      <c r="O77" s="231">
        <v>52.88487001100529</v>
      </c>
      <c r="P77" s="231">
        <v>51.215121583684777</v>
      </c>
      <c r="Q77" s="231">
        <v>48.639802671083729</v>
      </c>
      <c r="R77" s="231">
        <v>49.837208354582742</v>
      </c>
      <c r="S77" s="231">
        <v>47.749007295422061</v>
      </c>
      <c r="T77" s="231">
        <v>51.659491283281533</v>
      </c>
      <c r="U77" s="231">
        <v>47.211300209749282</v>
      </c>
      <c r="V77" s="231">
        <v>45.958742784018327</v>
      </c>
      <c r="W77" s="231">
        <v>47.226197579359557</v>
      </c>
      <c r="DA77" s="73" t="s">
        <v>2010</v>
      </c>
    </row>
    <row r="78" spans="1:105" ht="12" customHeight="1" x14ac:dyDescent="0.25">
      <c r="A78" s="64" t="s">
        <v>36</v>
      </c>
      <c r="B78" s="231">
        <v>0</v>
      </c>
      <c r="C78" s="231">
        <v>0</v>
      </c>
      <c r="D78" s="231">
        <v>0</v>
      </c>
      <c r="E78" s="231">
        <v>0</v>
      </c>
      <c r="F78" s="231">
        <v>0</v>
      </c>
      <c r="G78" s="231">
        <v>0</v>
      </c>
      <c r="H78" s="231">
        <v>0</v>
      </c>
      <c r="I78" s="231">
        <v>0</v>
      </c>
      <c r="J78" s="231">
        <v>0</v>
      </c>
      <c r="K78" s="231">
        <v>0</v>
      </c>
      <c r="L78" s="231">
        <v>0</v>
      </c>
      <c r="M78" s="231">
        <v>0</v>
      </c>
      <c r="N78" s="231">
        <v>0</v>
      </c>
      <c r="O78" s="231">
        <v>0</v>
      </c>
      <c r="P78" s="231">
        <v>0</v>
      </c>
      <c r="Q78" s="231">
        <v>0</v>
      </c>
      <c r="R78" s="231">
        <v>0</v>
      </c>
      <c r="S78" s="231">
        <v>0</v>
      </c>
      <c r="T78" s="231">
        <v>0</v>
      </c>
      <c r="U78" s="231">
        <v>0</v>
      </c>
      <c r="V78" s="231">
        <v>0</v>
      </c>
      <c r="W78" s="231">
        <v>0</v>
      </c>
      <c r="DA78" s="73" t="s">
        <v>2011</v>
      </c>
    </row>
    <row r="79" spans="1:105" ht="12" customHeight="1" x14ac:dyDescent="0.25">
      <c r="A79" s="64" t="s">
        <v>73</v>
      </c>
      <c r="B79" s="231">
        <v>29.057766222148409</v>
      </c>
      <c r="C79" s="231">
        <v>26.60597920443729</v>
      </c>
      <c r="D79" s="231">
        <v>27.781364392992749</v>
      </c>
      <c r="E79" s="231">
        <v>28.327135431662931</v>
      </c>
      <c r="F79" s="231">
        <v>27.03176270458113</v>
      </c>
      <c r="G79" s="231">
        <v>43.80680045231172</v>
      </c>
      <c r="H79" s="231">
        <v>30.17924514663056</v>
      </c>
      <c r="I79" s="231">
        <v>33.848019283110823</v>
      </c>
      <c r="J79" s="231">
        <v>27.899997337148719</v>
      </c>
      <c r="K79" s="231">
        <v>31.084452713254841</v>
      </c>
      <c r="L79" s="231">
        <v>37.123883748820113</v>
      </c>
      <c r="M79" s="231">
        <v>34.436494680917022</v>
      </c>
      <c r="N79" s="231">
        <v>32.601133123200619</v>
      </c>
      <c r="O79" s="231">
        <v>26.01683275965345</v>
      </c>
      <c r="P79" s="231">
        <v>25.123985336355521</v>
      </c>
      <c r="Q79" s="231">
        <v>24.916088557040268</v>
      </c>
      <c r="R79" s="231">
        <v>25.48306365022902</v>
      </c>
      <c r="S79" s="231">
        <v>27.60408924811842</v>
      </c>
      <c r="T79" s="231">
        <v>29.01989499891873</v>
      </c>
      <c r="U79" s="231">
        <v>29.813197289370279</v>
      </c>
      <c r="V79" s="231">
        <v>30.77577760359608</v>
      </c>
      <c r="W79" s="231">
        <v>28.67795150743439</v>
      </c>
      <c r="DA79" s="73" t="s">
        <v>2012</v>
      </c>
    </row>
    <row r="80" spans="1:105" ht="12" customHeight="1" x14ac:dyDescent="0.25">
      <c r="A80" s="64" t="s">
        <v>79</v>
      </c>
      <c r="B80" s="231">
        <v>0</v>
      </c>
      <c r="C80" s="231">
        <v>0</v>
      </c>
      <c r="D80" s="231">
        <v>0</v>
      </c>
      <c r="E80" s="231">
        <v>0</v>
      </c>
      <c r="F80" s="231">
        <v>0</v>
      </c>
      <c r="G80" s="231">
        <v>0</v>
      </c>
      <c r="H80" s="231">
        <v>0</v>
      </c>
      <c r="I80" s="231">
        <v>0</v>
      </c>
      <c r="J80" s="231">
        <v>0</v>
      </c>
      <c r="K80" s="231">
        <v>0</v>
      </c>
      <c r="L80" s="231">
        <v>0</v>
      </c>
      <c r="M80" s="231">
        <v>16.93953054997711</v>
      </c>
      <c r="N80" s="231">
        <v>12.82720874372302</v>
      </c>
      <c r="O80" s="231">
        <v>16.71485292180629</v>
      </c>
      <c r="P80" s="231">
        <v>16.56926210256546</v>
      </c>
      <c r="Q80" s="231">
        <v>15.494815988998621</v>
      </c>
      <c r="R80" s="231">
        <v>18.380177595844501</v>
      </c>
      <c r="S80" s="231">
        <v>19.21081757434424</v>
      </c>
      <c r="T80" s="231">
        <v>17.854994762129451</v>
      </c>
      <c r="U80" s="231">
        <v>15.668294119177229</v>
      </c>
      <c r="V80" s="231">
        <v>15.0162396020412</v>
      </c>
      <c r="W80" s="231">
        <v>19.292857648529861</v>
      </c>
      <c r="DA80" s="73" t="s">
        <v>2013</v>
      </c>
    </row>
    <row r="81" spans="1:105" ht="12" customHeight="1" x14ac:dyDescent="0.25">
      <c r="A81" s="61" t="s">
        <v>1928</v>
      </c>
      <c r="B81" s="265">
        <v>26.969116520122999</v>
      </c>
      <c r="C81" s="265">
        <v>25.775260436551822</v>
      </c>
      <c r="D81" s="265">
        <v>26.558401281828491</v>
      </c>
      <c r="E81" s="265">
        <v>26.791824027134378</v>
      </c>
      <c r="F81" s="265">
        <v>25.04853867927573</v>
      </c>
      <c r="G81" s="265">
        <v>25.146200752807509</v>
      </c>
      <c r="H81" s="265">
        <v>25.051109743354679</v>
      </c>
      <c r="I81" s="265">
        <v>21.791334751951378</v>
      </c>
      <c r="J81" s="265">
        <v>19.23824532381418</v>
      </c>
      <c r="K81" s="265">
        <v>17.79593868217701</v>
      </c>
      <c r="L81" s="265">
        <v>19.916749777917651</v>
      </c>
      <c r="M81" s="265">
        <v>21.86292255305403</v>
      </c>
      <c r="N81" s="265">
        <v>20.953282779385528</v>
      </c>
      <c r="O81" s="265">
        <v>21.13168492653848</v>
      </c>
      <c r="P81" s="265">
        <v>20.527967937281389</v>
      </c>
      <c r="Q81" s="265">
        <v>19.50349909602528</v>
      </c>
      <c r="R81" s="265">
        <v>20.458294642632449</v>
      </c>
      <c r="S81" s="265">
        <v>20.465775985937171</v>
      </c>
      <c r="T81" s="265">
        <v>21.119777387135581</v>
      </c>
      <c r="U81" s="265">
        <v>19.91482749308058</v>
      </c>
      <c r="V81" s="265">
        <v>19.604635714874131</v>
      </c>
      <c r="W81" s="265">
        <v>20.154194316556438</v>
      </c>
      <c r="DA81" s="74" t="s">
        <v>2014</v>
      </c>
    </row>
    <row r="82" spans="1:105" ht="12" customHeight="1" x14ac:dyDescent="0.25">
      <c r="J82" s="131"/>
    </row>
    <row r="83" spans="1:105" ht="15" customHeight="1" x14ac:dyDescent="0.25">
      <c r="A83" s="34" t="s">
        <v>60</v>
      </c>
      <c r="B83" s="225">
        <v>179.3020260569244</v>
      </c>
      <c r="C83" s="225">
        <v>171.23250346834061</v>
      </c>
      <c r="D83" s="225">
        <v>175.59468036211271</v>
      </c>
      <c r="E83" s="225">
        <v>176.31390122443369</v>
      </c>
      <c r="F83" s="225">
        <v>165.3625442322402</v>
      </c>
      <c r="G83" s="225">
        <v>167.7831921482798</v>
      </c>
      <c r="H83" s="225">
        <v>165.7217747522231</v>
      </c>
      <c r="I83" s="225">
        <v>143.55955705625959</v>
      </c>
      <c r="J83" s="225">
        <v>127.0081669596054</v>
      </c>
      <c r="K83" s="225">
        <v>115.3050988437959</v>
      </c>
      <c r="L83" s="225">
        <v>129.27452760699811</v>
      </c>
      <c r="M83" s="225">
        <v>145.74852492666449</v>
      </c>
      <c r="N83" s="225">
        <v>139.27958412185291</v>
      </c>
      <c r="O83" s="225">
        <v>139.27446986743641</v>
      </c>
      <c r="P83" s="225">
        <v>135.297286083671</v>
      </c>
      <c r="Q83" s="225">
        <v>137.56263927379979</v>
      </c>
      <c r="R83" s="225">
        <v>132.89178304082631</v>
      </c>
      <c r="S83" s="225">
        <v>127.1956464530172</v>
      </c>
      <c r="T83" s="225">
        <v>135.50993599547149</v>
      </c>
      <c r="U83" s="225">
        <v>130.9175103089112</v>
      </c>
      <c r="V83" s="225">
        <v>101.1173742594638</v>
      </c>
      <c r="W83" s="225">
        <v>104.6085673582092</v>
      </c>
      <c r="DA83" s="89" t="s">
        <v>2015</v>
      </c>
    </row>
    <row r="84" spans="1:105" ht="12" customHeight="1" x14ac:dyDescent="0.25">
      <c r="A84" s="55" t="s">
        <v>92</v>
      </c>
      <c r="B84" s="261">
        <v>4.9875277218062806</v>
      </c>
      <c r="C84" s="261">
        <v>4.7620880709451372</v>
      </c>
      <c r="D84" s="261">
        <v>4.8828627729823264</v>
      </c>
      <c r="E84" s="261">
        <v>4.9074286480979739</v>
      </c>
      <c r="F84" s="261">
        <v>4.5866835443182294</v>
      </c>
      <c r="G84" s="261">
        <v>4.6373134895858579</v>
      </c>
      <c r="H84" s="261">
        <v>4.6015495308866079</v>
      </c>
      <c r="I84" s="261">
        <v>3.955002362274489</v>
      </c>
      <c r="J84" s="261">
        <v>3.513597051367642</v>
      </c>
      <c r="K84" s="261">
        <v>3.1903336832907052</v>
      </c>
      <c r="L84" s="261">
        <v>3.5929663933837732</v>
      </c>
      <c r="M84" s="261">
        <v>4.044036187639807</v>
      </c>
      <c r="N84" s="261">
        <v>3.8679423940883879</v>
      </c>
      <c r="O84" s="261">
        <v>3.883566450594734</v>
      </c>
      <c r="P84" s="261">
        <v>3.768424732613171</v>
      </c>
      <c r="Q84" s="261">
        <v>3.8376724462242811</v>
      </c>
      <c r="R84" s="261">
        <v>3.7018017734793092</v>
      </c>
      <c r="S84" s="261">
        <v>3.548687511273541</v>
      </c>
      <c r="T84" s="261">
        <v>3.7746850979785549</v>
      </c>
      <c r="U84" s="261">
        <v>3.6579282307664882</v>
      </c>
      <c r="V84" s="261">
        <v>2.828439416070244</v>
      </c>
      <c r="W84" s="261">
        <v>2.9262985138886561</v>
      </c>
      <c r="DA84" s="67" t="s">
        <v>2016</v>
      </c>
    </row>
    <row r="85" spans="1:105" ht="12" customHeight="1" x14ac:dyDescent="0.25">
      <c r="A85" s="202" t="s">
        <v>93</v>
      </c>
      <c r="B85" s="226">
        <v>0.55244539995813624</v>
      </c>
      <c r="C85" s="226">
        <v>0.52747449151749071</v>
      </c>
      <c r="D85" s="226">
        <v>0.5408521472004939</v>
      </c>
      <c r="E85" s="226">
        <v>0.5435731956759241</v>
      </c>
      <c r="F85" s="226">
        <v>0.50804574259180535</v>
      </c>
      <c r="G85" s="226">
        <v>0.51365378768415493</v>
      </c>
      <c r="H85" s="226">
        <v>0.50969237923296762</v>
      </c>
      <c r="I85" s="226">
        <v>0.4380773368555459</v>
      </c>
      <c r="J85" s="226">
        <v>0.38918491016056922</v>
      </c>
      <c r="K85" s="226">
        <v>0.35337852057635227</v>
      </c>
      <c r="L85" s="226">
        <v>0.39797628543509822</v>
      </c>
      <c r="M85" s="226">
        <v>0.44793920229414708</v>
      </c>
      <c r="N85" s="226">
        <v>0.42843410645611779</v>
      </c>
      <c r="O85" s="226">
        <v>0.43016471100150788</v>
      </c>
      <c r="P85" s="226">
        <v>0.41818005183275669</v>
      </c>
      <c r="Q85" s="226">
        <v>0.42508124419905507</v>
      </c>
      <c r="R85" s="226">
        <v>0.41231756514562468</v>
      </c>
      <c r="S85" s="226">
        <v>0.39307171826244142</v>
      </c>
      <c r="T85" s="226">
        <v>0.42197206121010189</v>
      </c>
      <c r="U85" s="226">
        <v>0.4051718079939004</v>
      </c>
      <c r="V85" s="226">
        <v>0.3132931647951599</v>
      </c>
      <c r="W85" s="226">
        <v>0.32413256488460052</v>
      </c>
      <c r="DA85" s="174" t="s">
        <v>2017</v>
      </c>
    </row>
    <row r="86" spans="1:105" ht="12" customHeight="1" x14ac:dyDescent="0.25">
      <c r="A86" s="202" t="s">
        <v>94</v>
      </c>
      <c r="B86" s="226">
        <v>24.03754633724197</v>
      </c>
      <c r="C86" s="226">
        <v>22.951032866823841</v>
      </c>
      <c r="D86" s="226">
        <v>23.53311033255752</v>
      </c>
      <c r="E86" s="226">
        <v>23.651506338423431</v>
      </c>
      <c r="F86" s="226">
        <v>22.105665247487721</v>
      </c>
      <c r="G86" s="226">
        <v>22.349677857202479</v>
      </c>
      <c r="H86" s="226">
        <v>22.177312336169329</v>
      </c>
      <c r="I86" s="226">
        <v>19.06125797184432</v>
      </c>
      <c r="J86" s="226">
        <v>16.933891226986319</v>
      </c>
      <c r="K86" s="226">
        <v>15.37591328226061</v>
      </c>
      <c r="L86" s="226">
        <v>17.31641426101935</v>
      </c>
      <c r="M86" s="226">
        <v>19.49035928659864</v>
      </c>
      <c r="N86" s="226">
        <v>18.641669723694331</v>
      </c>
      <c r="O86" s="226">
        <v>18.716970354226149</v>
      </c>
      <c r="P86" s="226">
        <v>18.137660908479891</v>
      </c>
      <c r="Q86" s="226">
        <v>18.495782760253881</v>
      </c>
      <c r="R86" s="226">
        <v>17.817446582143621</v>
      </c>
      <c r="S86" s="226">
        <v>17.103010799454118</v>
      </c>
      <c r="T86" s="226">
        <v>18.168720780498781</v>
      </c>
      <c r="U86" s="226">
        <v>17.629499874441031</v>
      </c>
      <c r="V86" s="226">
        <v>13.63175250708127</v>
      </c>
      <c r="W86" s="226">
        <v>14.10338749931323</v>
      </c>
      <c r="DA86" s="174" t="s">
        <v>2018</v>
      </c>
    </row>
    <row r="87" spans="1:105" ht="12" customHeight="1" x14ac:dyDescent="0.25">
      <c r="A87" s="202" t="s">
        <v>95</v>
      </c>
      <c r="B87" s="226">
        <v>7.5347235373028489</v>
      </c>
      <c r="C87" s="226">
        <v>7.1941489002621122</v>
      </c>
      <c r="D87" s="226">
        <v>7.3766048265062212</v>
      </c>
      <c r="E87" s="226">
        <v>7.4137168162078613</v>
      </c>
      <c r="F87" s="226">
        <v>6.9291629815780169</v>
      </c>
      <c r="G87" s="226">
        <v>7.0056503038704747</v>
      </c>
      <c r="H87" s="226">
        <v>6.95162122244398</v>
      </c>
      <c r="I87" s="226">
        <v>5.974873935803541</v>
      </c>
      <c r="J87" s="226">
        <v>5.3080371438917764</v>
      </c>
      <c r="K87" s="226">
        <v>4.8196789343628703</v>
      </c>
      <c r="L87" s="226">
        <v>5.4279414497494676</v>
      </c>
      <c r="M87" s="226">
        <v>6.109378503399852</v>
      </c>
      <c r="N87" s="226">
        <v>5.8433513001336408</v>
      </c>
      <c r="O87" s="226">
        <v>5.8669547671964537</v>
      </c>
      <c r="P87" s="226">
        <v>5.7034977205232718</v>
      </c>
      <c r="Q87" s="226">
        <v>5.7976220929259448</v>
      </c>
      <c r="R87" s="226">
        <v>5.6235401058304788</v>
      </c>
      <c r="S87" s="226">
        <v>5.361048761858684</v>
      </c>
      <c r="T87" s="226">
        <v>5.7552163922894239</v>
      </c>
      <c r="U87" s="226">
        <v>5.5260801494130174</v>
      </c>
      <c r="V87" s="226">
        <v>4.2729605188803692</v>
      </c>
      <c r="W87" s="226">
        <v>4.4207975413089029</v>
      </c>
      <c r="DA87" s="174" t="s">
        <v>2019</v>
      </c>
    </row>
    <row r="88" spans="1:105" ht="12" customHeight="1" x14ac:dyDescent="0.25">
      <c r="A88" s="56" t="s">
        <v>96</v>
      </c>
      <c r="B88" s="262">
        <v>40.221023271981103</v>
      </c>
      <c r="C88" s="262">
        <v>37.824691215344103</v>
      </c>
      <c r="D88" s="262">
        <v>38.901226672847621</v>
      </c>
      <c r="E88" s="262">
        <v>39.452793327114208</v>
      </c>
      <c r="F88" s="262">
        <v>35.991891822465057</v>
      </c>
      <c r="G88" s="262">
        <v>37.30249843537581</v>
      </c>
      <c r="H88" s="262">
        <v>36.255839128993159</v>
      </c>
      <c r="I88" s="262">
        <v>31.099516116728591</v>
      </c>
      <c r="J88" s="262">
        <v>27.51561169558126</v>
      </c>
      <c r="K88" s="262">
        <v>25.323599859330919</v>
      </c>
      <c r="L88" s="262">
        <v>29.558319097546839</v>
      </c>
      <c r="M88" s="262">
        <v>33.991109608504317</v>
      </c>
      <c r="N88" s="262">
        <v>32.25674668625792</v>
      </c>
      <c r="O88" s="262">
        <v>33.455479454884369</v>
      </c>
      <c r="P88" s="262">
        <v>32.32285126522337</v>
      </c>
      <c r="Q88" s="262">
        <v>33.686961881506853</v>
      </c>
      <c r="R88" s="262">
        <v>32.869804199028962</v>
      </c>
      <c r="S88" s="262">
        <v>31.50553930618997</v>
      </c>
      <c r="T88" s="262">
        <v>34.715431278488232</v>
      </c>
      <c r="U88" s="262">
        <v>33.87054223475274</v>
      </c>
      <c r="V88" s="262">
        <v>26.882654864717249</v>
      </c>
      <c r="W88" s="262">
        <v>27.903015936538772</v>
      </c>
      <c r="DA88" s="68" t="s">
        <v>2020</v>
      </c>
    </row>
    <row r="89" spans="1:105" ht="12" customHeight="1" x14ac:dyDescent="0.25">
      <c r="A89" s="37" t="s">
        <v>160</v>
      </c>
      <c r="B89" s="228">
        <v>0.1057735993027437</v>
      </c>
      <c r="C89" s="228">
        <v>0.116851620932062</v>
      </c>
      <c r="D89" s="228">
        <v>8.6787503284811177E-2</v>
      </c>
      <c r="E89" s="228">
        <v>0.19640498320836339</v>
      </c>
      <c r="F89" s="228">
        <v>0.11146552488302899</v>
      </c>
      <c r="G89" s="228">
        <v>0.13449316397501851</v>
      </c>
      <c r="H89" s="228">
        <v>0.12854682829780059</v>
      </c>
      <c r="I89" s="228">
        <v>8.8132731216062465E-2</v>
      </c>
      <c r="J89" s="228">
        <v>9.9703814407928248E-2</v>
      </c>
      <c r="K89" s="228">
        <v>8.8576047897107324E-2</v>
      </c>
      <c r="L89" s="228">
        <v>0.16919112304161349</v>
      </c>
      <c r="M89" s="228">
        <v>0.18596338033952439</v>
      </c>
      <c r="N89" s="228">
        <v>0.14621843533915219</v>
      </c>
      <c r="O89" s="228">
        <v>0.15785558246062259</v>
      </c>
      <c r="P89" s="228">
        <v>0.15497556737694429</v>
      </c>
      <c r="Q89" s="228">
        <v>0.1690529692815379</v>
      </c>
      <c r="R89" s="228">
        <v>0.1893298903501035</v>
      </c>
      <c r="S89" s="228">
        <v>0.1607478419408816</v>
      </c>
      <c r="T89" s="228">
        <v>0.18149771407501211</v>
      </c>
      <c r="U89" s="228">
        <v>0.18157524250378751</v>
      </c>
      <c r="V89" s="228">
        <v>0.1642830469117518</v>
      </c>
      <c r="W89" s="228">
        <v>0.1959229218748875</v>
      </c>
      <c r="DA89" s="69" t="s">
        <v>2021</v>
      </c>
    </row>
    <row r="90" spans="1:105" ht="12" customHeight="1" x14ac:dyDescent="0.25">
      <c r="A90" s="37" t="s">
        <v>162</v>
      </c>
      <c r="B90" s="228">
        <v>18.040427753036539</v>
      </c>
      <c r="C90" s="228">
        <v>16.18549931095416</v>
      </c>
      <c r="D90" s="228">
        <v>16.707461725216771</v>
      </c>
      <c r="E90" s="228">
        <v>18.028942564894109</v>
      </c>
      <c r="F90" s="228">
        <v>12.56718901012008</v>
      </c>
      <c r="G90" s="228">
        <v>10.70453237913623</v>
      </c>
      <c r="H90" s="228">
        <v>13.761153978708521</v>
      </c>
      <c r="I90" s="228">
        <v>5.6133221835293394</v>
      </c>
      <c r="J90" s="228">
        <v>7.6964341966087213</v>
      </c>
      <c r="K90" s="228">
        <v>7.5722988771444726</v>
      </c>
      <c r="L90" s="228">
        <v>13.093849619965169</v>
      </c>
      <c r="M90" s="228">
        <v>14.429543767949029</v>
      </c>
      <c r="N90" s="228">
        <v>14.160730207121491</v>
      </c>
      <c r="O90" s="228">
        <v>18.835467947255069</v>
      </c>
      <c r="P90" s="228">
        <v>17.767871327121949</v>
      </c>
      <c r="Q90" s="228">
        <v>19.846016187654989</v>
      </c>
      <c r="R90" s="228">
        <v>19.757688685882719</v>
      </c>
      <c r="S90" s="228">
        <v>18.895158479969599</v>
      </c>
      <c r="T90" s="228">
        <v>22.609009654661889</v>
      </c>
      <c r="U90" s="228">
        <v>22.498996405104521</v>
      </c>
      <c r="V90" s="228">
        <v>18.96342209750544</v>
      </c>
      <c r="W90" s="228">
        <v>19.74758289957736</v>
      </c>
      <c r="DA90" s="69" t="s">
        <v>2022</v>
      </c>
    </row>
    <row r="91" spans="1:105" ht="12" customHeight="1" x14ac:dyDescent="0.25">
      <c r="A91" s="37" t="s">
        <v>97</v>
      </c>
      <c r="B91" s="228">
        <v>0</v>
      </c>
      <c r="C91" s="228">
        <v>0</v>
      </c>
      <c r="D91" s="228">
        <v>0</v>
      </c>
      <c r="E91" s="228">
        <v>0</v>
      </c>
      <c r="F91" s="228">
        <v>0</v>
      </c>
      <c r="G91" s="228">
        <v>0</v>
      </c>
      <c r="H91" s="228">
        <v>0</v>
      </c>
      <c r="I91" s="228">
        <v>0</v>
      </c>
      <c r="J91" s="228">
        <v>0</v>
      </c>
      <c r="K91" s="228">
        <v>0</v>
      </c>
      <c r="L91" s="228">
        <v>0</v>
      </c>
      <c r="M91" s="228">
        <v>0</v>
      </c>
      <c r="N91" s="228">
        <v>0</v>
      </c>
      <c r="O91" s="228">
        <v>0</v>
      </c>
      <c r="P91" s="228">
        <v>0</v>
      </c>
      <c r="Q91" s="228">
        <v>0</v>
      </c>
      <c r="R91" s="228">
        <v>0</v>
      </c>
      <c r="S91" s="228">
        <v>0</v>
      </c>
      <c r="T91" s="228">
        <v>0</v>
      </c>
      <c r="U91" s="228">
        <v>0</v>
      </c>
      <c r="V91" s="228">
        <v>0</v>
      </c>
      <c r="W91" s="228">
        <v>0</v>
      </c>
      <c r="DA91" s="69" t="s">
        <v>2023</v>
      </c>
    </row>
    <row r="92" spans="1:105" ht="12" customHeight="1" x14ac:dyDescent="0.25">
      <c r="A92" s="37" t="s">
        <v>78</v>
      </c>
      <c r="B92" s="228">
        <v>0</v>
      </c>
      <c r="C92" s="228">
        <v>0</v>
      </c>
      <c r="D92" s="228">
        <v>0</v>
      </c>
      <c r="E92" s="228">
        <v>0</v>
      </c>
      <c r="F92" s="228">
        <v>0</v>
      </c>
      <c r="G92" s="228">
        <v>0</v>
      </c>
      <c r="H92" s="228">
        <v>0</v>
      </c>
      <c r="I92" s="228">
        <v>0</v>
      </c>
      <c r="J92" s="228">
        <v>0</v>
      </c>
      <c r="K92" s="228">
        <v>0</v>
      </c>
      <c r="L92" s="228">
        <v>0</v>
      </c>
      <c r="M92" s="228">
        <v>0</v>
      </c>
      <c r="N92" s="228">
        <v>0</v>
      </c>
      <c r="O92" s="228">
        <v>0</v>
      </c>
      <c r="P92" s="228">
        <v>0</v>
      </c>
      <c r="Q92" s="228">
        <v>0</v>
      </c>
      <c r="R92" s="228">
        <v>0</v>
      </c>
      <c r="S92" s="228">
        <v>0</v>
      </c>
      <c r="T92" s="228">
        <v>0</v>
      </c>
      <c r="U92" s="228">
        <v>0</v>
      </c>
      <c r="V92" s="228">
        <v>0</v>
      </c>
      <c r="W92" s="228">
        <v>0</v>
      </c>
      <c r="DA92" s="69" t="s">
        <v>2024</v>
      </c>
    </row>
    <row r="93" spans="1:105" ht="12" customHeight="1" x14ac:dyDescent="0.25">
      <c r="A93" s="37" t="s">
        <v>38</v>
      </c>
      <c r="B93" s="228">
        <v>22.07482191964181</v>
      </c>
      <c r="C93" s="228">
        <v>21.522340283457879</v>
      </c>
      <c r="D93" s="228">
        <v>22.10697744434604</v>
      </c>
      <c r="E93" s="228">
        <v>21.227445779011731</v>
      </c>
      <c r="F93" s="228">
        <v>23.313237287461948</v>
      </c>
      <c r="G93" s="228">
        <v>26.463472892264559</v>
      </c>
      <c r="H93" s="228">
        <v>22.366138321986831</v>
      </c>
      <c r="I93" s="228">
        <v>25.39806120198319</v>
      </c>
      <c r="J93" s="228">
        <v>19.719473684564608</v>
      </c>
      <c r="K93" s="228">
        <v>17.66272493428934</v>
      </c>
      <c r="L93" s="228">
        <v>16.295278354540059</v>
      </c>
      <c r="M93" s="228">
        <v>19.37560246021577</v>
      </c>
      <c r="N93" s="228">
        <v>17.94979804379728</v>
      </c>
      <c r="O93" s="228">
        <v>14.46215592516867</v>
      </c>
      <c r="P93" s="228">
        <v>14.40000437072448</v>
      </c>
      <c r="Q93" s="228">
        <v>13.67189272457032</v>
      </c>
      <c r="R93" s="228">
        <v>12.922785622796139</v>
      </c>
      <c r="S93" s="228">
        <v>12.44963298427948</v>
      </c>
      <c r="T93" s="228">
        <v>11.92492390975133</v>
      </c>
      <c r="U93" s="228">
        <v>11.18997058714444</v>
      </c>
      <c r="V93" s="228">
        <v>7.7549497203000604</v>
      </c>
      <c r="W93" s="228">
        <v>7.9595101150865224</v>
      </c>
      <c r="DA93" s="69" t="s">
        <v>2025</v>
      </c>
    </row>
    <row r="94" spans="1:105" ht="12" customHeight="1" x14ac:dyDescent="0.25">
      <c r="A94" s="132" t="s">
        <v>1941</v>
      </c>
      <c r="B94" s="318">
        <v>101.9687597886341</v>
      </c>
      <c r="C94" s="318">
        <v>97.973067923447886</v>
      </c>
      <c r="D94" s="318">
        <v>100.3600236100185</v>
      </c>
      <c r="E94" s="318">
        <v>100.34488289891431</v>
      </c>
      <c r="F94" s="318">
        <v>95.241094893799357</v>
      </c>
      <c r="G94" s="318">
        <v>95.974398274561025</v>
      </c>
      <c r="H94" s="318">
        <v>95.225760154497053</v>
      </c>
      <c r="I94" s="318">
        <v>83.0308293327531</v>
      </c>
      <c r="J94" s="318">
        <v>73.347844931617857</v>
      </c>
      <c r="K94" s="318">
        <v>66.242194563974465</v>
      </c>
      <c r="L94" s="318">
        <v>72.980910119863552</v>
      </c>
      <c r="M94" s="318">
        <v>81.665702138227743</v>
      </c>
      <c r="N94" s="318">
        <v>78.241439911222471</v>
      </c>
      <c r="O94" s="318">
        <v>76.92133412953315</v>
      </c>
      <c r="P94" s="318">
        <v>74.946671404998511</v>
      </c>
      <c r="Q94" s="318">
        <v>75.319518848689768</v>
      </c>
      <c r="R94" s="318">
        <v>72.466872815198286</v>
      </c>
      <c r="S94" s="318">
        <v>69.284288355978447</v>
      </c>
      <c r="T94" s="318">
        <v>72.673910385006437</v>
      </c>
      <c r="U94" s="318">
        <v>69.828288011544032</v>
      </c>
      <c r="V94" s="318">
        <v>53.188273787919478</v>
      </c>
      <c r="W94" s="318">
        <v>54.930935302275081</v>
      </c>
      <c r="DA94" s="139" t="s">
        <v>2026</v>
      </c>
    </row>
    <row r="95" spans="1:105" ht="12" customHeight="1" x14ac:dyDescent="0.25">
      <c r="J95" s="131"/>
    </row>
    <row r="96" spans="1:105" ht="15" customHeight="1" x14ac:dyDescent="0.25">
      <c r="A96" s="32" t="s">
        <v>342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DA96" s="88"/>
    </row>
    <row r="97" spans="1:105" ht="12" customHeight="1" x14ac:dyDescent="0.25">
      <c r="J97" s="131"/>
    </row>
    <row r="98" spans="1:105" ht="12" customHeight="1" x14ac:dyDescent="0.25">
      <c r="A98" s="35" t="s">
        <v>52</v>
      </c>
      <c r="B98" s="234">
        <f t="shared" ref="B98:W98" si="4">SUM(B$99:B$104,B$106:B$108)</f>
        <v>1</v>
      </c>
      <c r="C98" s="234">
        <f t="shared" si="4"/>
        <v>1</v>
      </c>
      <c r="D98" s="234">
        <f t="shared" si="4"/>
        <v>0.99999999999999989</v>
      </c>
      <c r="E98" s="234">
        <f t="shared" si="4"/>
        <v>1</v>
      </c>
      <c r="F98" s="234">
        <f t="shared" si="4"/>
        <v>1</v>
      </c>
      <c r="G98" s="234">
        <f t="shared" si="4"/>
        <v>0.99999999999999989</v>
      </c>
      <c r="H98" s="234">
        <f t="shared" si="4"/>
        <v>1</v>
      </c>
      <c r="I98" s="234">
        <f t="shared" si="4"/>
        <v>0.99999999999999978</v>
      </c>
      <c r="J98" s="234">
        <f t="shared" si="4"/>
        <v>0.99999999999999967</v>
      </c>
      <c r="K98" s="234">
        <f t="shared" si="4"/>
        <v>1</v>
      </c>
      <c r="L98" s="234">
        <f t="shared" si="4"/>
        <v>1</v>
      </c>
      <c r="M98" s="234">
        <f t="shared" si="4"/>
        <v>1.0000000000000002</v>
      </c>
      <c r="N98" s="234">
        <f t="shared" si="4"/>
        <v>1</v>
      </c>
      <c r="O98" s="234">
        <f t="shared" si="4"/>
        <v>1</v>
      </c>
      <c r="P98" s="234">
        <f t="shared" si="4"/>
        <v>1.0000000000000004</v>
      </c>
      <c r="Q98" s="234">
        <f t="shared" si="4"/>
        <v>0.99999999999999967</v>
      </c>
      <c r="R98" s="234">
        <f t="shared" si="4"/>
        <v>1.0000000000000002</v>
      </c>
      <c r="S98" s="234">
        <f t="shared" si="4"/>
        <v>1.0000000000000002</v>
      </c>
      <c r="T98" s="234">
        <f t="shared" si="4"/>
        <v>1</v>
      </c>
      <c r="U98" s="234">
        <f t="shared" si="4"/>
        <v>1.0000000000000002</v>
      </c>
      <c r="V98" s="234">
        <f t="shared" si="4"/>
        <v>1.0000000000000002</v>
      </c>
      <c r="W98" s="234">
        <f t="shared" si="4"/>
        <v>0.99999999999999978</v>
      </c>
      <c r="DA98" s="95"/>
    </row>
    <row r="99" spans="1:105" ht="12" customHeight="1" x14ac:dyDescent="0.25">
      <c r="A99" s="55" t="s">
        <v>92</v>
      </c>
      <c r="B99" s="268">
        <f t="shared" ref="B99:W99" si="5">IF(B$6=0,0,B$6/B$5)</f>
        <v>3.648518738239224E-3</v>
      </c>
      <c r="C99" s="268">
        <f t="shared" si="5"/>
        <v>3.6363039661250957E-3</v>
      </c>
      <c r="D99" s="268">
        <f t="shared" si="5"/>
        <v>3.6402520593497704E-3</v>
      </c>
      <c r="E99" s="268">
        <f t="shared" si="5"/>
        <v>3.6406565238216409E-3</v>
      </c>
      <c r="F99" s="268">
        <f t="shared" si="5"/>
        <v>3.6506748927336366E-3</v>
      </c>
      <c r="G99" s="268">
        <f t="shared" si="5"/>
        <v>3.6962812620979398E-3</v>
      </c>
      <c r="H99" s="268">
        <f t="shared" si="5"/>
        <v>3.6459548662179353E-3</v>
      </c>
      <c r="I99" s="268">
        <f t="shared" si="5"/>
        <v>3.6840975840414804E-3</v>
      </c>
      <c r="J99" s="268">
        <f t="shared" si="5"/>
        <v>3.6652823592269023E-3</v>
      </c>
      <c r="K99" s="268">
        <f t="shared" si="5"/>
        <v>3.6814114943684376E-3</v>
      </c>
      <c r="L99" s="268">
        <f t="shared" si="5"/>
        <v>3.6788097533711349E-3</v>
      </c>
      <c r="M99" s="268">
        <f t="shared" si="5"/>
        <v>3.6515007430746689E-3</v>
      </c>
      <c r="N99" s="268">
        <f t="shared" si="5"/>
        <v>3.6502545967013757E-3</v>
      </c>
      <c r="O99" s="268">
        <f t="shared" si="5"/>
        <v>3.6127753299741989E-3</v>
      </c>
      <c r="P99" s="268">
        <f t="shared" si="5"/>
        <v>3.6124528419702057E-3</v>
      </c>
      <c r="Q99" s="268">
        <f t="shared" si="5"/>
        <v>3.6139617674038811E-3</v>
      </c>
      <c r="R99" s="268">
        <f t="shared" si="5"/>
        <v>3.5895084053625269E-3</v>
      </c>
      <c r="S99" s="268">
        <f t="shared" si="5"/>
        <v>3.5979039761382986E-3</v>
      </c>
      <c r="T99" s="268">
        <f t="shared" si="5"/>
        <v>3.6179453255332397E-3</v>
      </c>
      <c r="U99" s="268">
        <f t="shared" si="5"/>
        <v>3.624127824873263E-3</v>
      </c>
      <c r="V99" s="268">
        <f t="shared" si="5"/>
        <v>3.6059306810252148E-3</v>
      </c>
      <c r="W99" s="268">
        <f t="shared" si="5"/>
        <v>3.5814268402914774E-3</v>
      </c>
      <c r="DA99" s="76"/>
    </row>
    <row r="100" spans="1:105" ht="12" customHeight="1" x14ac:dyDescent="0.25">
      <c r="A100" s="202" t="s">
        <v>93</v>
      </c>
      <c r="B100" s="269">
        <f t="shared" ref="B100:W100" si="6">IF(B$7=0,0,B$7/B$5)</f>
        <v>1.3274498366770068E-3</v>
      </c>
      <c r="C100" s="269">
        <f t="shared" si="6"/>
        <v>1.3230057051235608E-3</v>
      </c>
      <c r="D100" s="269">
        <f t="shared" si="6"/>
        <v>1.3244421499063025E-3</v>
      </c>
      <c r="E100" s="269">
        <f t="shared" si="6"/>
        <v>1.3245893072421E-3</v>
      </c>
      <c r="F100" s="269">
        <f t="shared" si="6"/>
        <v>1.3282343158415124E-3</v>
      </c>
      <c r="G100" s="269">
        <f t="shared" si="6"/>
        <v>1.344827397008828E-3</v>
      </c>
      <c r="H100" s="269">
        <f t="shared" si="6"/>
        <v>1.3265170166094414E-3</v>
      </c>
      <c r="I100" s="269">
        <f t="shared" si="6"/>
        <v>1.3403945784853377E-3</v>
      </c>
      <c r="J100" s="269">
        <f t="shared" si="6"/>
        <v>1.3335489874663343E-3</v>
      </c>
      <c r="K100" s="269">
        <f t="shared" si="6"/>
        <v>1.3394172916592036E-3</v>
      </c>
      <c r="L100" s="269">
        <f t="shared" si="6"/>
        <v>1.3384706936259397E-3</v>
      </c>
      <c r="M100" s="269">
        <f t="shared" si="6"/>
        <v>1.3285347870680506E-3</v>
      </c>
      <c r="N100" s="269">
        <f t="shared" si="6"/>
        <v>1.3280813984688994E-3</v>
      </c>
      <c r="O100" s="269">
        <f t="shared" si="6"/>
        <v>1.3144452216899975E-3</v>
      </c>
      <c r="P100" s="269">
        <f t="shared" si="6"/>
        <v>1.3143278900606598E-3</v>
      </c>
      <c r="Q100" s="269">
        <f t="shared" si="6"/>
        <v>1.3148768862325845E-3</v>
      </c>
      <c r="R100" s="269">
        <f t="shared" si="6"/>
        <v>1.3320356329492235E-3</v>
      </c>
      <c r="S100" s="269">
        <f t="shared" si="6"/>
        <v>1.3225035603448561E-3</v>
      </c>
      <c r="T100" s="269">
        <f t="shared" si="6"/>
        <v>1.316326234301648E-3</v>
      </c>
      <c r="U100" s="269">
        <f t="shared" si="6"/>
        <v>1.3185756287348342E-3</v>
      </c>
      <c r="V100" s="269">
        <f t="shared" si="6"/>
        <v>1.3371788206334942E-3</v>
      </c>
      <c r="W100" s="269">
        <f t="shared" si="6"/>
        <v>1.3329862098462315E-3</v>
      </c>
      <c r="DA100" s="77"/>
    </row>
    <row r="101" spans="1:105" ht="12" customHeight="1" x14ac:dyDescent="0.25">
      <c r="A101" s="202" t="s">
        <v>94</v>
      </c>
      <c r="B101" s="269">
        <f t="shared" ref="B101:W101" si="7">IF(B$8=0,0,B$8/B$5)</f>
        <v>4.1721410303101517E-2</v>
      </c>
      <c r="C101" s="269">
        <f t="shared" si="7"/>
        <v>4.1581732380170412E-2</v>
      </c>
      <c r="D101" s="269">
        <f t="shared" si="7"/>
        <v>4.1626879473870441E-2</v>
      </c>
      <c r="E101" s="269">
        <f t="shared" si="7"/>
        <v>4.1631504591457758E-2</v>
      </c>
      <c r="F101" s="269">
        <f t="shared" si="7"/>
        <v>4.1746066283457423E-2</v>
      </c>
      <c r="G101" s="269">
        <f t="shared" si="7"/>
        <v>4.2267582598761108E-2</v>
      </c>
      <c r="H101" s="269">
        <f t="shared" si="7"/>
        <v>4.1692092005940616E-2</v>
      </c>
      <c r="I101" s="269">
        <f t="shared" si="7"/>
        <v>4.2128260241480392E-2</v>
      </c>
      <c r="J101" s="269">
        <f t="shared" si="7"/>
        <v>4.1913105059130158E-2</v>
      </c>
      <c r="K101" s="269">
        <f t="shared" si="7"/>
        <v>4.2097544365422117E-2</v>
      </c>
      <c r="L101" s="269">
        <f t="shared" si="7"/>
        <v>4.2067793030308172E-2</v>
      </c>
      <c r="M101" s="269">
        <f t="shared" si="7"/>
        <v>4.1755510017586088E-2</v>
      </c>
      <c r="N101" s="269">
        <f t="shared" si="7"/>
        <v>4.1741260129379919E-2</v>
      </c>
      <c r="O101" s="269">
        <f t="shared" si="7"/>
        <v>4.131267856596478E-2</v>
      </c>
      <c r="P101" s="269">
        <f t="shared" si="7"/>
        <v>4.1308990862735713E-2</v>
      </c>
      <c r="Q101" s="269">
        <f t="shared" si="7"/>
        <v>4.1326245672605601E-2</v>
      </c>
      <c r="R101" s="269">
        <f t="shared" si="7"/>
        <v>4.0926595243857194E-2</v>
      </c>
      <c r="S101" s="269">
        <f t="shared" si="7"/>
        <v>4.0917401573805044E-2</v>
      </c>
      <c r="T101" s="269">
        <f t="shared" si="7"/>
        <v>4.117166653353807E-2</v>
      </c>
      <c r="U101" s="269">
        <f t="shared" si="7"/>
        <v>4.1442496207486988E-2</v>
      </c>
      <c r="V101" s="269">
        <f t="shared" si="7"/>
        <v>4.1118218107569354E-2</v>
      </c>
      <c r="W101" s="269">
        <f t="shared" si="7"/>
        <v>4.0737267139794517E-2</v>
      </c>
      <c r="DA101" s="77"/>
    </row>
    <row r="102" spans="1:105" ht="12" customHeight="1" x14ac:dyDescent="0.25">
      <c r="A102" s="202" t="s">
        <v>95</v>
      </c>
      <c r="B102" s="269">
        <f t="shared" ref="B102:W102" si="8">IF(B$9=0,0,B$9/B$5)</f>
        <v>1.4644790382896794E-2</v>
      </c>
      <c r="C102" s="269">
        <f t="shared" si="8"/>
        <v>1.4595761505694806E-2</v>
      </c>
      <c r="D102" s="269">
        <f t="shared" si="8"/>
        <v>1.4611608758192516E-2</v>
      </c>
      <c r="E102" s="269">
        <f t="shared" si="8"/>
        <v>1.4613232238249174E-2</v>
      </c>
      <c r="F102" s="269">
        <f t="shared" si="8"/>
        <v>1.4653444972024393E-2</v>
      </c>
      <c r="G102" s="269">
        <f t="shared" si="8"/>
        <v>1.4836504390759214E-2</v>
      </c>
      <c r="H102" s="269">
        <f t="shared" si="8"/>
        <v>1.4634499256274141E-2</v>
      </c>
      <c r="I102" s="269">
        <f t="shared" si="8"/>
        <v>1.4787600322004012E-2</v>
      </c>
      <c r="J102" s="269">
        <f t="shared" si="8"/>
        <v>1.4712077885863371E-2</v>
      </c>
      <c r="K102" s="269">
        <f t="shared" si="8"/>
        <v>1.4776818625914822E-2</v>
      </c>
      <c r="L102" s="269">
        <f t="shared" si="8"/>
        <v>1.4766375496998763E-2</v>
      </c>
      <c r="M102" s="269">
        <f t="shared" si="8"/>
        <v>1.465675985293903E-2</v>
      </c>
      <c r="N102" s="269">
        <f t="shared" si="8"/>
        <v>1.4651757945663056E-2</v>
      </c>
      <c r="O102" s="269">
        <f t="shared" si="8"/>
        <v>1.4501319906474292E-2</v>
      </c>
      <c r="P102" s="269">
        <f t="shared" si="8"/>
        <v>1.4500025471784965E-2</v>
      </c>
      <c r="Q102" s="269">
        <f t="shared" si="8"/>
        <v>1.4506082148004812E-2</v>
      </c>
      <c r="R102" s="269">
        <f t="shared" si="8"/>
        <v>1.4706704626037688E-2</v>
      </c>
      <c r="S102" s="269">
        <f t="shared" si="8"/>
        <v>1.4590221706884473E-2</v>
      </c>
      <c r="T102" s="269">
        <f t="shared" si="8"/>
        <v>1.4522071753093339E-2</v>
      </c>
      <c r="U102" s="269">
        <f t="shared" si="8"/>
        <v>1.4546887688921791E-2</v>
      </c>
      <c r="V102" s="269">
        <f t="shared" si="8"/>
        <v>1.4763084236527623E-2</v>
      </c>
      <c r="W102" s="269">
        <f t="shared" si="8"/>
        <v>1.4705869168930441E-2</v>
      </c>
      <c r="DA102" s="77"/>
    </row>
    <row r="103" spans="1:105" ht="12" customHeight="1" x14ac:dyDescent="0.25">
      <c r="A103" s="56" t="s">
        <v>96</v>
      </c>
      <c r="B103" s="270">
        <f t="shared" ref="B103:W103" si="9">IF(B$10=0,0,B$10/B$5)</f>
        <v>1.3956947847513978E-2</v>
      </c>
      <c r="C103" s="270">
        <f t="shared" si="9"/>
        <v>1.4040446163761218E-2</v>
      </c>
      <c r="D103" s="270">
        <f t="shared" si="9"/>
        <v>1.4047666409952015E-2</v>
      </c>
      <c r="E103" s="270">
        <f t="shared" si="9"/>
        <v>1.3880213162152847E-2</v>
      </c>
      <c r="F103" s="270">
        <f t="shared" si="9"/>
        <v>1.4617280282726091E-2</v>
      </c>
      <c r="G103" s="270">
        <f t="shared" si="9"/>
        <v>1.5235804605348261E-2</v>
      </c>
      <c r="H103" s="270">
        <f t="shared" si="9"/>
        <v>1.4372703849534959E-2</v>
      </c>
      <c r="I103" s="270">
        <f t="shared" si="9"/>
        <v>1.6738596102137255E-2</v>
      </c>
      <c r="J103" s="270">
        <f t="shared" si="9"/>
        <v>1.5291790372866583E-2</v>
      </c>
      <c r="K103" s="270">
        <f t="shared" si="9"/>
        <v>1.5120955148205113E-2</v>
      </c>
      <c r="L103" s="270">
        <f t="shared" si="9"/>
        <v>1.4005024685726191E-2</v>
      </c>
      <c r="M103" s="270">
        <f t="shared" si="9"/>
        <v>1.3859219661157914E-2</v>
      </c>
      <c r="N103" s="270">
        <f t="shared" si="9"/>
        <v>1.3853378713681187E-2</v>
      </c>
      <c r="O103" s="270">
        <f t="shared" si="9"/>
        <v>1.3260477913542715E-2</v>
      </c>
      <c r="P103" s="270">
        <f t="shared" si="9"/>
        <v>1.3301535764480513E-2</v>
      </c>
      <c r="Q103" s="270">
        <f t="shared" si="9"/>
        <v>1.3164761767659837E-2</v>
      </c>
      <c r="R103" s="270">
        <f t="shared" si="9"/>
        <v>1.3376737318685451E-2</v>
      </c>
      <c r="S103" s="270">
        <f t="shared" si="9"/>
        <v>1.3185678507331097E-2</v>
      </c>
      <c r="T103" s="270">
        <f t="shared" si="9"/>
        <v>1.3045394479338451E-2</v>
      </c>
      <c r="U103" s="270">
        <f t="shared" si="9"/>
        <v>1.301238616391881E-2</v>
      </c>
      <c r="V103" s="270">
        <f t="shared" si="9"/>
        <v>1.3383588794203522E-2</v>
      </c>
      <c r="W103" s="270">
        <f t="shared" si="9"/>
        <v>1.3146328639112331E-2</v>
      </c>
      <c r="DA103" s="78"/>
    </row>
    <row r="104" spans="1:105" ht="12" customHeight="1" x14ac:dyDescent="0.25">
      <c r="A104" s="203" t="s">
        <v>1855</v>
      </c>
      <c r="B104" s="271">
        <f t="shared" ref="B104:W104" si="10">IF(B$16=0,0,B$16/B$5)</f>
        <v>2.8980994630263473E-2</v>
      </c>
      <c r="C104" s="271">
        <f t="shared" si="10"/>
        <v>2.9786606900050298E-2</v>
      </c>
      <c r="D104" s="271">
        <f t="shared" si="10"/>
        <v>2.9683181875125177E-2</v>
      </c>
      <c r="E104" s="271">
        <f t="shared" si="10"/>
        <v>2.891494814120045E-2</v>
      </c>
      <c r="F104" s="271">
        <f t="shared" si="10"/>
        <v>3.1680723277649099E-2</v>
      </c>
      <c r="G104" s="271">
        <f t="shared" si="10"/>
        <v>3.2106405049160312E-2</v>
      </c>
      <c r="H104" s="271">
        <f t="shared" si="10"/>
        <v>3.0918881368847774E-2</v>
      </c>
      <c r="I104" s="271">
        <f t="shared" si="10"/>
        <v>3.6602738826767144E-2</v>
      </c>
      <c r="J104" s="271">
        <f t="shared" si="10"/>
        <v>3.3386841162444565E-2</v>
      </c>
      <c r="K104" s="271">
        <f t="shared" si="10"/>
        <v>3.239644109606888E-2</v>
      </c>
      <c r="L104" s="271">
        <f t="shared" si="10"/>
        <v>2.8321889847965021E-2</v>
      </c>
      <c r="M104" s="271">
        <f t="shared" si="10"/>
        <v>2.7272311300059474E-2</v>
      </c>
      <c r="N104" s="271">
        <f t="shared" si="10"/>
        <v>2.7522050439154084E-2</v>
      </c>
      <c r="O104" s="271">
        <f t="shared" si="10"/>
        <v>2.4971667023983773E-2</v>
      </c>
      <c r="P104" s="271">
        <f t="shared" si="10"/>
        <v>2.5287666317823875E-2</v>
      </c>
      <c r="Q104" s="271">
        <f t="shared" si="10"/>
        <v>2.4108350967932627E-2</v>
      </c>
      <c r="R104" s="271">
        <f t="shared" si="10"/>
        <v>2.3670380009420414E-2</v>
      </c>
      <c r="S104" s="271">
        <f t="shared" si="10"/>
        <v>2.3507286459808849E-2</v>
      </c>
      <c r="T104" s="271">
        <f t="shared" si="10"/>
        <v>2.2557451630823979E-2</v>
      </c>
      <c r="U104" s="271">
        <f t="shared" si="10"/>
        <v>2.1972273554446333E-2</v>
      </c>
      <c r="V104" s="271">
        <f t="shared" si="10"/>
        <v>2.0975859712900481E-2</v>
      </c>
      <c r="W104" s="271">
        <f t="shared" si="10"/>
        <v>2.0720516054356836E-2</v>
      </c>
      <c r="DA104" s="79"/>
    </row>
    <row r="105" spans="1:105" ht="12" customHeight="1" x14ac:dyDescent="0.25">
      <c r="A105" s="203" t="s">
        <v>1857</v>
      </c>
      <c r="B105" s="271">
        <f t="shared" ref="B105:W105" si="11">IF(B$17=0,0,B$17/B$5)</f>
        <v>0.83169898576359835</v>
      </c>
      <c r="C105" s="271">
        <f t="shared" si="11"/>
        <v>0.82923559096827615</v>
      </c>
      <c r="D105" s="271">
        <f t="shared" si="11"/>
        <v>0.82949388947118274</v>
      </c>
      <c r="E105" s="271">
        <f t="shared" si="11"/>
        <v>0.83211985452916304</v>
      </c>
      <c r="F105" s="271">
        <f t="shared" si="11"/>
        <v>0.82233879726485704</v>
      </c>
      <c r="G105" s="271">
        <f t="shared" si="11"/>
        <v>0.81958745726014481</v>
      </c>
      <c r="H105" s="271">
        <f t="shared" si="11"/>
        <v>0.82510753126405423</v>
      </c>
      <c r="I105" s="271">
        <f t="shared" si="11"/>
        <v>0.80386048108450514</v>
      </c>
      <c r="J105" s="271">
        <f t="shared" si="11"/>
        <v>0.81594365006322855</v>
      </c>
      <c r="K105" s="271">
        <f t="shared" si="11"/>
        <v>0.81902156604571741</v>
      </c>
      <c r="L105" s="271">
        <f t="shared" si="11"/>
        <v>0.83325673933647337</v>
      </c>
      <c r="M105" s="271">
        <f t="shared" si="11"/>
        <v>0.83722985377527026</v>
      </c>
      <c r="N105" s="271">
        <f t="shared" si="11"/>
        <v>0.83645521690905977</v>
      </c>
      <c r="O105" s="271">
        <f t="shared" si="11"/>
        <v>0.84586259904985794</v>
      </c>
      <c r="P105" s="271">
        <f t="shared" si="11"/>
        <v>0.84481290086519589</v>
      </c>
      <c r="Q105" s="271">
        <f t="shared" si="11"/>
        <v>0.84870880513251634</v>
      </c>
      <c r="R105" s="271">
        <f t="shared" si="11"/>
        <v>0.84878295325367703</v>
      </c>
      <c r="S105" s="271">
        <f t="shared" si="11"/>
        <v>0.85041425037575136</v>
      </c>
      <c r="T105" s="271">
        <f t="shared" si="11"/>
        <v>0.85393826591520217</v>
      </c>
      <c r="U105" s="271">
        <f t="shared" si="11"/>
        <v>0.85554507124294421</v>
      </c>
      <c r="V105" s="271">
        <f t="shared" si="11"/>
        <v>0.85732816367774389</v>
      </c>
      <c r="W105" s="271">
        <f t="shared" si="11"/>
        <v>0.85894954284530178</v>
      </c>
      <c r="DA105" s="79"/>
    </row>
    <row r="106" spans="1:105" ht="12" customHeight="1" x14ac:dyDescent="0.25">
      <c r="A106" s="62" t="s">
        <v>1858</v>
      </c>
      <c r="B106" s="320">
        <f t="shared" ref="B106:W106" si="12">IF(B$18=0,0,B$18/B$5)</f>
        <v>0.56000216110487921</v>
      </c>
      <c r="C106" s="320">
        <f t="shared" si="12"/>
        <v>0.54998615128030581</v>
      </c>
      <c r="D106" s="320">
        <f t="shared" si="12"/>
        <v>0.55121405939188539</v>
      </c>
      <c r="E106" s="320">
        <f t="shared" si="12"/>
        <v>0.56104221570540991</v>
      </c>
      <c r="F106" s="320">
        <f t="shared" si="12"/>
        <v>0.52533201653689798</v>
      </c>
      <c r="G106" s="320">
        <f t="shared" si="12"/>
        <v>0.51858990992426823</v>
      </c>
      <c r="H106" s="320">
        <f t="shared" si="12"/>
        <v>0.53524301843110755</v>
      </c>
      <c r="I106" s="320">
        <f t="shared" si="12"/>
        <v>0.4607098045835647</v>
      </c>
      <c r="J106" s="320">
        <f t="shared" si="12"/>
        <v>0.50294201416531203</v>
      </c>
      <c r="K106" s="320">
        <f t="shared" si="12"/>
        <v>0.51530493077007322</v>
      </c>
      <c r="L106" s="320">
        <f t="shared" si="12"/>
        <v>0.56773902201180249</v>
      </c>
      <c r="M106" s="320">
        <f t="shared" si="12"/>
        <v>0.58155193533721372</v>
      </c>
      <c r="N106" s="320">
        <f t="shared" si="12"/>
        <v>0.57843599404199131</v>
      </c>
      <c r="O106" s="320">
        <f t="shared" si="12"/>
        <v>0.61175322070001092</v>
      </c>
      <c r="P106" s="320">
        <f t="shared" si="12"/>
        <v>0.60774102913559813</v>
      </c>
      <c r="Q106" s="320">
        <f t="shared" si="12"/>
        <v>0.62269301480814909</v>
      </c>
      <c r="R106" s="320">
        <f t="shared" si="12"/>
        <v>0.62687314066536171</v>
      </c>
      <c r="S106" s="320">
        <f t="shared" si="12"/>
        <v>0.63003343981504434</v>
      </c>
      <c r="T106" s="320">
        <f t="shared" si="12"/>
        <v>0.64246215687622832</v>
      </c>
      <c r="U106" s="320">
        <f t="shared" si="12"/>
        <v>0.64955500667001076</v>
      </c>
      <c r="V106" s="320">
        <f t="shared" si="12"/>
        <v>0.66067947886930278</v>
      </c>
      <c r="W106" s="320">
        <f t="shared" si="12"/>
        <v>0.66469470483570714</v>
      </c>
      <c r="DA106" s="141"/>
    </row>
    <row r="107" spans="1:105" ht="12" customHeight="1" x14ac:dyDescent="0.25">
      <c r="A107" s="62" t="s">
        <v>1870</v>
      </c>
      <c r="B107" s="320">
        <f t="shared" ref="B107:W107" si="13">IF(B$29=0,0,B$29/B$5)</f>
        <v>0.27169682465871908</v>
      </c>
      <c r="C107" s="320">
        <f t="shared" si="13"/>
        <v>0.27924943968797034</v>
      </c>
      <c r="D107" s="320">
        <f t="shared" si="13"/>
        <v>0.27827983007929735</v>
      </c>
      <c r="E107" s="320">
        <f t="shared" si="13"/>
        <v>0.27107763882375313</v>
      </c>
      <c r="F107" s="320">
        <f t="shared" si="13"/>
        <v>0.297006780727959</v>
      </c>
      <c r="G107" s="320">
        <f t="shared" si="13"/>
        <v>0.30099754733587664</v>
      </c>
      <c r="H107" s="320">
        <f t="shared" si="13"/>
        <v>0.28986451283294656</v>
      </c>
      <c r="I107" s="320">
        <f t="shared" si="13"/>
        <v>0.3431506765009405</v>
      </c>
      <c r="J107" s="320">
        <f t="shared" si="13"/>
        <v>0.31300163589791657</v>
      </c>
      <c r="K107" s="320">
        <f t="shared" si="13"/>
        <v>0.3037166352756443</v>
      </c>
      <c r="L107" s="320">
        <f t="shared" si="13"/>
        <v>0.26551771732467089</v>
      </c>
      <c r="M107" s="320">
        <f t="shared" si="13"/>
        <v>0.25567791843805648</v>
      </c>
      <c r="N107" s="320">
        <f t="shared" si="13"/>
        <v>0.25801922286706847</v>
      </c>
      <c r="O107" s="320">
        <f t="shared" si="13"/>
        <v>0.23410937834984699</v>
      </c>
      <c r="P107" s="320">
        <f t="shared" si="13"/>
        <v>0.23707187172959773</v>
      </c>
      <c r="Q107" s="320">
        <f t="shared" si="13"/>
        <v>0.2260157903243673</v>
      </c>
      <c r="R107" s="320">
        <f t="shared" si="13"/>
        <v>0.22190981258831538</v>
      </c>
      <c r="S107" s="320">
        <f t="shared" si="13"/>
        <v>0.22038081056070699</v>
      </c>
      <c r="T107" s="320">
        <f t="shared" si="13"/>
        <v>0.2114761090389739</v>
      </c>
      <c r="U107" s="320">
        <f t="shared" si="13"/>
        <v>0.20599006457293351</v>
      </c>
      <c r="V107" s="320">
        <f t="shared" si="13"/>
        <v>0.19664868480844114</v>
      </c>
      <c r="W107" s="320">
        <f t="shared" si="13"/>
        <v>0.19425483800959453</v>
      </c>
      <c r="DA107" s="141"/>
    </row>
    <row r="108" spans="1:105" ht="12" customHeight="1" x14ac:dyDescent="0.25">
      <c r="A108" s="41" t="s">
        <v>1872</v>
      </c>
      <c r="B108" s="321">
        <f t="shared" ref="B108:W108" si="14">IF(B$30=0,0,B$30/B$5)</f>
        <v>6.4020902497709586E-2</v>
      </c>
      <c r="C108" s="321">
        <f t="shared" si="14"/>
        <v>6.5800552410798532E-2</v>
      </c>
      <c r="D108" s="321">
        <f t="shared" si="14"/>
        <v>6.5572079802420954E-2</v>
      </c>
      <c r="E108" s="321">
        <f t="shared" si="14"/>
        <v>6.3875001506713047E-2</v>
      </c>
      <c r="F108" s="321">
        <f t="shared" si="14"/>
        <v>6.9984778710710932E-2</v>
      </c>
      <c r="G108" s="321">
        <f t="shared" si="14"/>
        <v>7.0925137436719354E-2</v>
      </c>
      <c r="H108" s="321">
        <f t="shared" si="14"/>
        <v>6.8301820372521013E-2</v>
      </c>
      <c r="I108" s="321">
        <f t="shared" si="14"/>
        <v>8.0857831260578952E-2</v>
      </c>
      <c r="J108" s="321">
        <f t="shared" si="14"/>
        <v>7.3753704109773263E-2</v>
      </c>
      <c r="K108" s="321">
        <f t="shared" si="14"/>
        <v>7.1565845932643937E-2</v>
      </c>
      <c r="L108" s="321">
        <f t="shared" si="14"/>
        <v>6.2564897155531318E-2</v>
      </c>
      <c r="M108" s="321">
        <f t="shared" si="14"/>
        <v>6.0246309862844689E-2</v>
      </c>
      <c r="N108" s="321">
        <f t="shared" si="14"/>
        <v>6.0797999867891701E-2</v>
      </c>
      <c r="O108" s="321">
        <f t="shared" si="14"/>
        <v>5.5164036988512438E-2</v>
      </c>
      <c r="P108" s="321">
        <f t="shared" si="14"/>
        <v>5.5862099985948578E-2</v>
      </c>
      <c r="Q108" s="321">
        <f t="shared" si="14"/>
        <v>5.3256915657644038E-2</v>
      </c>
      <c r="R108" s="321">
        <f t="shared" si="14"/>
        <v>5.3615085510010499E-2</v>
      </c>
      <c r="S108" s="321">
        <f t="shared" si="14"/>
        <v>5.2464753839936124E-2</v>
      </c>
      <c r="T108" s="321">
        <f t="shared" si="14"/>
        <v>4.9830878128169109E-2</v>
      </c>
      <c r="U108" s="321">
        <f t="shared" si="14"/>
        <v>4.8538181688673881E-2</v>
      </c>
      <c r="V108" s="321">
        <f t="shared" si="14"/>
        <v>4.7487975969396488E-2</v>
      </c>
      <c r="W108" s="321">
        <f t="shared" si="14"/>
        <v>4.6826063102366262E-2</v>
      </c>
      <c r="DA108" s="82"/>
    </row>
    <row r="109" spans="1:105" ht="12" customHeight="1" x14ac:dyDescent="0.25">
      <c r="J109" s="131"/>
    </row>
    <row r="110" spans="1:105" ht="12" customHeight="1" x14ac:dyDescent="0.25">
      <c r="A110" s="35" t="s">
        <v>53</v>
      </c>
      <c r="B110" s="234">
        <f t="shared" ref="B110:W110" si="15">SUM(B$111:B$115,B$117:B$118,B$120:B$121,B$123:B$124)</f>
        <v>1.0000000000000009</v>
      </c>
      <c r="C110" s="234">
        <f t="shared" si="15"/>
        <v>0.99999999999999967</v>
      </c>
      <c r="D110" s="234">
        <f t="shared" si="15"/>
        <v>0.99999999999999989</v>
      </c>
      <c r="E110" s="234">
        <f t="shared" si="15"/>
        <v>1</v>
      </c>
      <c r="F110" s="234">
        <f t="shared" si="15"/>
        <v>1</v>
      </c>
      <c r="G110" s="234">
        <f t="shared" si="15"/>
        <v>1</v>
      </c>
      <c r="H110" s="234">
        <f t="shared" si="15"/>
        <v>0.99999999999999967</v>
      </c>
      <c r="I110" s="234">
        <f t="shared" si="15"/>
        <v>1.0000000000000002</v>
      </c>
      <c r="J110" s="234">
        <f t="shared" si="15"/>
        <v>1.0000000000000002</v>
      </c>
      <c r="K110" s="234">
        <f t="shared" si="15"/>
        <v>1</v>
      </c>
      <c r="L110" s="234">
        <f t="shared" si="15"/>
        <v>0.99999999999999967</v>
      </c>
      <c r="M110" s="234">
        <f t="shared" si="15"/>
        <v>1</v>
      </c>
      <c r="N110" s="234">
        <f t="shared" si="15"/>
        <v>0.99999999999999989</v>
      </c>
      <c r="O110" s="234">
        <f t="shared" si="15"/>
        <v>0.99999999999999989</v>
      </c>
      <c r="P110" s="234">
        <f t="shared" si="15"/>
        <v>1.0000000000000004</v>
      </c>
      <c r="Q110" s="234">
        <f t="shared" si="15"/>
        <v>1.0000000000000002</v>
      </c>
      <c r="R110" s="234">
        <f t="shared" si="15"/>
        <v>0.99999999999999967</v>
      </c>
      <c r="S110" s="234">
        <f t="shared" si="15"/>
        <v>1.0000000000000002</v>
      </c>
      <c r="T110" s="234">
        <f t="shared" si="15"/>
        <v>0.99999999999999933</v>
      </c>
      <c r="U110" s="234">
        <f t="shared" si="15"/>
        <v>1</v>
      </c>
      <c r="V110" s="234">
        <f t="shared" si="15"/>
        <v>1</v>
      </c>
      <c r="W110" s="234">
        <f t="shared" si="15"/>
        <v>1</v>
      </c>
      <c r="DA110" s="95"/>
    </row>
    <row r="111" spans="1:105" ht="12" customHeight="1" x14ac:dyDescent="0.25">
      <c r="A111" s="55" t="s">
        <v>92</v>
      </c>
      <c r="B111" s="301">
        <f t="shared" ref="B111:W111" si="16">IF(B$33=0,0,B$33/B$32)</f>
        <v>3.4438323051187878E-3</v>
      </c>
      <c r="C111" s="301">
        <f t="shared" si="16"/>
        <v>3.4284217144941024E-3</v>
      </c>
      <c r="D111" s="301">
        <f t="shared" si="16"/>
        <v>3.4336599283822261E-3</v>
      </c>
      <c r="E111" s="301">
        <f t="shared" si="16"/>
        <v>3.4331445956289428E-3</v>
      </c>
      <c r="F111" s="301">
        <f t="shared" si="16"/>
        <v>3.4511505143131312E-3</v>
      </c>
      <c r="G111" s="301">
        <f t="shared" si="16"/>
        <v>3.5164489585484951E-3</v>
      </c>
      <c r="H111" s="301">
        <f t="shared" si="16"/>
        <v>3.4433041324664036E-3</v>
      </c>
      <c r="I111" s="301">
        <f t="shared" si="16"/>
        <v>3.5114582302811174E-3</v>
      </c>
      <c r="J111" s="301">
        <f t="shared" si="16"/>
        <v>3.4752915231285072E-3</v>
      </c>
      <c r="K111" s="301">
        <f t="shared" si="16"/>
        <v>3.4960578629088697E-3</v>
      </c>
      <c r="L111" s="301">
        <f t="shared" si="16"/>
        <v>3.4832239369024806E-3</v>
      </c>
      <c r="M111" s="301">
        <f t="shared" si="16"/>
        <v>3.4527936053566342E-3</v>
      </c>
      <c r="N111" s="301">
        <f t="shared" si="16"/>
        <v>3.4499199730025367E-3</v>
      </c>
      <c r="O111" s="301">
        <f t="shared" si="16"/>
        <v>3.4002077429013517E-3</v>
      </c>
      <c r="P111" s="301">
        <f t="shared" si="16"/>
        <v>3.4001580589425153E-3</v>
      </c>
      <c r="Q111" s="301">
        <f t="shared" si="16"/>
        <v>3.4011823181699656E-3</v>
      </c>
      <c r="R111" s="301">
        <f t="shared" si="16"/>
        <v>3.3968845360062942E-3</v>
      </c>
      <c r="S111" s="301">
        <f t="shared" si="16"/>
        <v>3.4036921331190213E-3</v>
      </c>
      <c r="T111" s="301">
        <f t="shared" si="16"/>
        <v>3.4004946155113021E-3</v>
      </c>
      <c r="U111" s="301">
        <f t="shared" si="16"/>
        <v>3.4121913862705288E-3</v>
      </c>
      <c r="V111" s="301">
        <f t="shared" si="16"/>
        <v>3.4153078275922658E-3</v>
      </c>
      <c r="W111" s="301">
        <f t="shared" si="16"/>
        <v>3.3989987075772055E-3</v>
      </c>
      <c r="DA111" s="67"/>
    </row>
    <row r="112" spans="1:105" ht="12" customHeight="1" x14ac:dyDescent="0.25">
      <c r="A112" s="202" t="s">
        <v>93</v>
      </c>
      <c r="B112" s="235">
        <f t="shared" ref="B112:W112" si="17">IF(B$34=0,0,B$34/B$32)</f>
        <v>1.2701807073690191E-3</v>
      </c>
      <c r="C112" s="235">
        <f t="shared" si="17"/>
        <v>1.2644968548563562E-3</v>
      </c>
      <c r="D112" s="235">
        <f t="shared" si="17"/>
        <v>1.2664288531745891E-3</v>
      </c>
      <c r="E112" s="235">
        <f t="shared" si="17"/>
        <v>1.2662387841865833E-3</v>
      </c>
      <c r="F112" s="235">
        <f t="shared" si="17"/>
        <v>1.2728798655473447E-3</v>
      </c>
      <c r="G112" s="235">
        <f t="shared" si="17"/>
        <v>1.2969637397724902E-3</v>
      </c>
      <c r="H112" s="235">
        <f t="shared" si="17"/>
        <v>1.269985902670712E-3</v>
      </c>
      <c r="I112" s="235">
        <f t="shared" si="17"/>
        <v>1.2951230210035984E-3</v>
      </c>
      <c r="J112" s="235">
        <f t="shared" si="17"/>
        <v>1.2817837380175981E-3</v>
      </c>
      <c r="K112" s="235">
        <f t="shared" si="17"/>
        <v>1.2894429391094983E-3</v>
      </c>
      <c r="L112" s="235">
        <f t="shared" si="17"/>
        <v>1.2847094318510627E-3</v>
      </c>
      <c r="M112" s="235">
        <f t="shared" si="17"/>
        <v>1.2734858830182904E-3</v>
      </c>
      <c r="N112" s="235">
        <f t="shared" si="17"/>
        <v>1.272426007840623E-3</v>
      </c>
      <c r="O112" s="235">
        <f t="shared" si="17"/>
        <v>1.2540907609411257E-3</v>
      </c>
      <c r="P112" s="235">
        <f t="shared" si="17"/>
        <v>1.2540724361214516E-3</v>
      </c>
      <c r="Q112" s="235">
        <f t="shared" si="17"/>
        <v>1.2544502112843473E-3</v>
      </c>
      <c r="R112" s="235">
        <f t="shared" si="17"/>
        <v>1.252865070224879E-3</v>
      </c>
      <c r="S112" s="235">
        <f t="shared" si="17"/>
        <v>1.2553759005296161E-3</v>
      </c>
      <c r="T112" s="235">
        <f t="shared" si="17"/>
        <v>1.2541965675026395E-3</v>
      </c>
      <c r="U112" s="235">
        <f t="shared" si="17"/>
        <v>1.2585106604202311E-3</v>
      </c>
      <c r="V112" s="235">
        <f t="shared" si="17"/>
        <v>1.2596600902680885E-3</v>
      </c>
      <c r="W112" s="235">
        <f t="shared" si="17"/>
        <v>1.2536448352376663E-3</v>
      </c>
      <c r="DA112" s="174"/>
    </row>
    <row r="113" spans="1:105" ht="12" customHeight="1" x14ac:dyDescent="0.25">
      <c r="A113" s="202" t="s">
        <v>94</v>
      </c>
      <c r="B113" s="235">
        <f t="shared" ref="B113:W113" si="18">IF(B$35=0,0,B$35/B$32)</f>
        <v>2.4777436174640479E-2</v>
      </c>
      <c r="C113" s="235">
        <f t="shared" si="18"/>
        <v>2.4666561169185319E-2</v>
      </c>
      <c r="D113" s="235">
        <f t="shared" si="18"/>
        <v>2.4704248692497405E-2</v>
      </c>
      <c r="E113" s="235">
        <f t="shared" si="18"/>
        <v>2.4700541013588609E-2</v>
      </c>
      <c r="F113" s="235">
        <f t="shared" si="18"/>
        <v>2.4830088698096969E-2</v>
      </c>
      <c r="G113" s="235">
        <f t="shared" si="18"/>
        <v>2.5299893232986849E-2</v>
      </c>
      <c r="H113" s="235">
        <f t="shared" si="18"/>
        <v>2.477363611615209E-2</v>
      </c>
      <c r="I113" s="235">
        <f t="shared" si="18"/>
        <v>2.5263986301361237E-2</v>
      </c>
      <c r="J113" s="235">
        <f t="shared" si="18"/>
        <v>2.5003776686395744E-2</v>
      </c>
      <c r="K113" s="235">
        <f t="shared" si="18"/>
        <v>2.515318484942506E-2</v>
      </c>
      <c r="L113" s="235">
        <f t="shared" si="18"/>
        <v>2.5060848244643025E-2</v>
      </c>
      <c r="M113" s="235">
        <f t="shared" si="18"/>
        <v>2.4841910290977379E-2</v>
      </c>
      <c r="N113" s="235">
        <f t="shared" si="18"/>
        <v>2.4821235288266821E-2</v>
      </c>
      <c r="O113" s="235">
        <f t="shared" si="18"/>
        <v>2.4463569322185862E-2</v>
      </c>
      <c r="P113" s="235">
        <f t="shared" si="18"/>
        <v>2.4463211859623819E-2</v>
      </c>
      <c r="Q113" s="235">
        <f t="shared" si="18"/>
        <v>2.4470581126006724E-2</v>
      </c>
      <c r="R113" s="235">
        <f t="shared" si="18"/>
        <v>2.4439659753007634E-2</v>
      </c>
      <c r="S113" s="235">
        <f t="shared" si="18"/>
        <v>2.4488638561503205E-2</v>
      </c>
      <c r="T113" s="235">
        <f t="shared" si="18"/>
        <v>2.446563329254026E-2</v>
      </c>
      <c r="U113" s="235">
        <f t="shared" si="18"/>
        <v>2.4549788374802935E-2</v>
      </c>
      <c r="V113" s="235">
        <f t="shared" si="18"/>
        <v>2.4572210321953666E-2</v>
      </c>
      <c r="W113" s="235">
        <f t="shared" si="18"/>
        <v>2.4454870642075216E-2</v>
      </c>
      <c r="DA113" s="174"/>
    </row>
    <row r="114" spans="1:105" ht="12" customHeight="1" x14ac:dyDescent="0.25">
      <c r="A114" s="202" t="s">
        <v>95</v>
      </c>
      <c r="B114" s="235">
        <f t="shared" ref="B114:W114" si="19">IF(B$36=0,0,B$36/B$32)</f>
        <v>1.3833410841916792E-2</v>
      </c>
      <c r="C114" s="235">
        <f t="shared" si="19"/>
        <v>1.3771508573588852E-2</v>
      </c>
      <c r="D114" s="235">
        <f t="shared" si="19"/>
        <v>1.3792549773732227E-2</v>
      </c>
      <c r="E114" s="235">
        <f t="shared" si="19"/>
        <v>1.3790479751424275E-2</v>
      </c>
      <c r="F114" s="235">
        <f t="shared" si="19"/>
        <v>1.3862807103245178E-2</v>
      </c>
      <c r="G114" s="235">
        <f t="shared" si="19"/>
        <v>1.4125102164797152E-2</v>
      </c>
      <c r="H114" s="235">
        <f t="shared" si="19"/>
        <v>1.3831289243462344E-2</v>
      </c>
      <c r="I114" s="235">
        <f t="shared" si="19"/>
        <v>1.4105055081081603E-2</v>
      </c>
      <c r="J114" s="235">
        <f t="shared" si="19"/>
        <v>1.3959778286361465E-2</v>
      </c>
      <c r="K114" s="235">
        <f t="shared" si="19"/>
        <v>1.4043193878182697E-2</v>
      </c>
      <c r="L114" s="235">
        <f t="shared" si="19"/>
        <v>1.3991641724816442E-2</v>
      </c>
      <c r="M114" s="235">
        <f t="shared" si="19"/>
        <v>1.3869407178812642E-2</v>
      </c>
      <c r="N114" s="235">
        <f t="shared" si="19"/>
        <v>1.385786418442707E-2</v>
      </c>
      <c r="O114" s="235">
        <f t="shared" si="19"/>
        <v>1.3658176847202356E-2</v>
      </c>
      <c r="P114" s="235">
        <f t="shared" si="19"/>
        <v>1.3657977273427001E-2</v>
      </c>
      <c r="Q114" s="235">
        <f t="shared" si="19"/>
        <v>1.3662091584881967E-2</v>
      </c>
      <c r="R114" s="235">
        <f t="shared" si="19"/>
        <v>1.3644827972396903E-2</v>
      </c>
      <c r="S114" s="235">
        <f t="shared" si="19"/>
        <v>1.3672173173720043E-2</v>
      </c>
      <c r="T114" s="235">
        <f t="shared" si="19"/>
        <v>1.3659329175864482E-2</v>
      </c>
      <c r="U114" s="235">
        <f t="shared" si="19"/>
        <v>1.3706313529659987E-2</v>
      </c>
      <c r="V114" s="235">
        <f t="shared" si="19"/>
        <v>1.3718831854987339E-2</v>
      </c>
      <c r="W114" s="235">
        <f t="shared" si="19"/>
        <v>1.365332031503718E-2</v>
      </c>
      <c r="DA114" s="174"/>
    </row>
    <row r="115" spans="1:105" ht="12" customHeight="1" x14ac:dyDescent="0.25">
      <c r="A115" s="56" t="s">
        <v>96</v>
      </c>
      <c r="B115" s="302">
        <f t="shared" ref="B115:W115" si="20">IF(B$37=0,0,B$37/B$32)</f>
        <v>1.3423072511151928E-2</v>
      </c>
      <c r="C115" s="302">
        <f t="shared" si="20"/>
        <v>1.3664825016313626E-2</v>
      </c>
      <c r="D115" s="302">
        <f t="shared" si="20"/>
        <v>1.3651031500459512E-2</v>
      </c>
      <c r="E115" s="302">
        <f t="shared" si="20"/>
        <v>1.3335859267438363E-2</v>
      </c>
      <c r="F115" s="302">
        <f t="shared" si="20"/>
        <v>1.4640778209325439E-2</v>
      </c>
      <c r="G115" s="302">
        <f t="shared" si="20"/>
        <v>1.5364976537143324E-2</v>
      </c>
      <c r="H115" s="302">
        <f t="shared" si="20"/>
        <v>1.4228953622144639E-2</v>
      </c>
      <c r="I115" s="302">
        <f t="shared" si="20"/>
        <v>1.8145226390529821E-2</v>
      </c>
      <c r="J115" s="302">
        <f t="shared" si="20"/>
        <v>1.5730509802083209E-2</v>
      </c>
      <c r="K115" s="302">
        <f t="shared" si="20"/>
        <v>1.5316280332398182E-2</v>
      </c>
      <c r="L115" s="302">
        <f t="shared" si="20"/>
        <v>1.3341208591942282E-2</v>
      </c>
      <c r="M115" s="302">
        <f t="shared" si="20"/>
        <v>1.3030625149162672E-2</v>
      </c>
      <c r="N115" s="302">
        <f t="shared" si="20"/>
        <v>1.3065953896461121E-2</v>
      </c>
      <c r="O115" s="302">
        <f t="shared" si="20"/>
        <v>1.2068194614232426E-2</v>
      </c>
      <c r="P115" s="302">
        <f t="shared" si="20"/>
        <v>1.2159354472861003E-2</v>
      </c>
      <c r="Q115" s="302">
        <f t="shared" si="20"/>
        <v>1.1839560816317426E-2</v>
      </c>
      <c r="R115" s="302">
        <f t="shared" si="20"/>
        <v>1.1754075795561508E-2</v>
      </c>
      <c r="S115" s="302">
        <f t="shared" si="20"/>
        <v>1.1720202434089675E-2</v>
      </c>
      <c r="T115" s="302">
        <f t="shared" si="20"/>
        <v>1.1473042681426697E-2</v>
      </c>
      <c r="U115" s="302">
        <f t="shared" si="20"/>
        <v>1.1370252600873113E-2</v>
      </c>
      <c r="V115" s="302">
        <f t="shared" si="20"/>
        <v>1.124754873949798E-2</v>
      </c>
      <c r="W115" s="302">
        <f t="shared" si="20"/>
        <v>1.1172895947749508E-2</v>
      </c>
      <c r="DA115" s="68"/>
    </row>
    <row r="116" spans="1:105" ht="12" customHeight="1" x14ac:dyDescent="0.25">
      <c r="A116" s="203" t="s">
        <v>1885</v>
      </c>
      <c r="B116" s="303">
        <f t="shared" ref="B116:W116" si="21">IF(B$43=0,0,B$43/B$32)</f>
        <v>6.2347468884294488E-2</v>
      </c>
      <c r="C116" s="303">
        <f t="shared" si="21"/>
        <v>6.3827293372593116E-2</v>
      </c>
      <c r="D116" s="303">
        <f t="shared" si="21"/>
        <v>6.3633648225451006E-2</v>
      </c>
      <c r="E116" s="303">
        <f t="shared" si="21"/>
        <v>6.2233995568823433E-2</v>
      </c>
      <c r="F116" s="303">
        <f t="shared" si="21"/>
        <v>6.7418876081735052E-2</v>
      </c>
      <c r="G116" s="303">
        <f t="shared" si="21"/>
        <v>6.8223578138117413E-2</v>
      </c>
      <c r="H116" s="303">
        <f t="shared" si="21"/>
        <v>6.5948815538829753E-2</v>
      </c>
      <c r="I116" s="303">
        <f t="shared" si="21"/>
        <v>7.7812614887505724E-2</v>
      </c>
      <c r="J116" s="303">
        <f t="shared" si="21"/>
        <v>7.0836064004405647E-2</v>
      </c>
      <c r="K116" s="303">
        <f t="shared" si="21"/>
        <v>6.8812382951156173E-2</v>
      </c>
      <c r="L116" s="303">
        <f t="shared" si="21"/>
        <v>6.1148565048146593E-2</v>
      </c>
      <c r="M116" s="303">
        <f t="shared" si="21"/>
        <v>5.9401219025316081E-2</v>
      </c>
      <c r="N116" s="303">
        <f t="shared" si="21"/>
        <v>5.981980795448609E-2</v>
      </c>
      <c r="O116" s="303">
        <f t="shared" si="21"/>
        <v>5.559415934130553E-2</v>
      </c>
      <c r="P116" s="303">
        <f t="shared" si="21"/>
        <v>5.6107726605092084E-2</v>
      </c>
      <c r="Q116" s="303">
        <f t="shared" si="21"/>
        <v>5.4216889405538364E-2</v>
      </c>
      <c r="R116" s="303">
        <f t="shared" si="21"/>
        <v>5.3751184673922793E-2</v>
      </c>
      <c r="S116" s="303">
        <f t="shared" si="21"/>
        <v>5.3462633513271574E-2</v>
      </c>
      <c r="T116" s="303">
        <f t="shared" si="21"/>
        <v>5.1787832493571787E-2</v>
      </c>
      <c r="U116" s="303">
        <f t="shared" si="21"/>
        <v>5.0938866990150621E-2</v>
      </c>
      <c r="V116" s="303">
        <f t="shared" si="21"/>
        <v>4.9653266644660882E-2</v>
      </c>
      <c r="W116" s="303">
        <f t="shared" si="21"/>
        <v>4.9383229979958532E-2</v>
      </c>
      <c r="DA116" s="175"/>
    </row>
    <row r="117" spans="1:105" ht="12" customHeight="1" x14ac:dyDescent="0.25">
      <c r="A117" s="62" t="s">
        <v>1886</v>
      </c>
      <c r="B117" s="304">
        <f t="shared" ref="B117:W117" si="22">IF(B$44=0,0,B$44/B$32)</f>
        <v>2.2052077105828814E-2</v>
      </c>
      <c r="C117" s="304">
        <f t="shared" si="22"/>
        <v>2.1916602905452939E-2</v>
      </c>
      <c r="D117" s="304">
        <f t="shared" si="22"/>
        <v>2.1932083383780266E-2</v>
      </c>
      <c r="E117" s="304">
        <f t="shared" si="22"/>
        <v>2.207083316103297E-2</v>
      </c>
      <c r="F117" s="304">
        <f t="shared" si="22"/>
        <v>2.154417041571564E-2</v>
      </c>
      <c r="G117" s="304">
        <f t="shared" si="22"/>
        <v>2.1413560678150673E-2</v>
      </c>
      <c r="H117" s="304">
        <f t="shared" si="22"/>
        <v>2.169620705255957E-2</v>
      </c>
      <c r="I117" s="304">
        <f t="shared" si="22"/>
        <v>2.0448861551613556E-2</v>
      </c>
      <c r="J117" s="304">
        <f t="shared" si="22"/>
        <v>2.1183645364587476E-2</v>
      </c>
      <c r="K117" s="304">
        <f t="shared" si="22"/>
        <v>2.1371583324385761E-2</v>
      </c>
      <c r="L117" s="304">
        <f t="shared" si="22"/>
        <v>2.2144116618081251E-2</v>
      </c>
      <c r="M117" s="304">
        <f t="shared" si="22"/>
        <v>2.2330668586478881E-2</v>
      </c>
      <c r="N117" s="304">
        <f t="shared" si="22"/>
        <v>2.2292551363482314E-2</v>
      </c>
      <c r="O117" s="304">
        <f t="shared" si="22"/>
        <v>2.2738417340476037E-2</v>
      </c>
      <c r="P117" s="304">
        <f t="shared" si="22"/>
        <v>2.2688368760708559E-2</v>
      </c>
      <c r="Q117" s="304">
        <f t="shared" si="22"/>
        <v>2.2871713657480971E-2</v>
      </c>
      <c r="R117" s="304">
        <f t="shared" si="22"/>
        <v>2.2919489677832548E-2</v>
      </c>
      <c r="S117" s="304">
        <f t="shared" si="22"/>
        <v>2.2943487295797104E-2</v>
      </c>
      <c r="T117" s="304">
        <f t="shared" si="22"/>
        <v>2.3106980824659069E-2</v>
      </c>
      <c r="U117" s="304">
        <f t="shared" si="22"/>
        <v>2.3182106186495931E-2</v>
      </c>
      <c r="V117" s="304">
        <f t="shared" si="22"/>
        <v>2.3302633930048625E-2</v>
      </c>
      <c r="W117" s="304">
        <f t="shared" si="22"/>
        <v>2.3338430059774002E-2</v>
      </c>
      <c r="DA117" s="72"/>
    </row>
    <row r="118" spans="1:105" ht="12" customHeight="1" x14ac:dyDescent="0.25">
      <c r="A118" s="62" t="s">
        <v>1898</v>
      </c>
      <c r="B118" s="304">
        <f t="shared" ref="B118:W118" si="23">IF(B$55=0,0,B$55/B$32)</f>
        <v>4.0295391778465674E-2</v>
      </c>
      <c r="C118" s="304">
        <f t="shared" si="23"/>
        <v>4.1910690467140181E-2</v>
      </c>
      <c r="D118" s="304">
        <f t="shared" si="23"/>
        <v>4.1701564841670737E-2</v>
      </c>
      <c r="E118" s="304">
        <f t="shared" si="23"/>
        <v>4.0163162407790463E-2</v>
      </c>
      <c r="F118" s="304">
        <f t="shared" si="23"/>
        <v>4.5874705666019408E-2</v>
      </c>
      <c r="G118" s="304">
        <f t="shared" si="23"/>
        <v>4.6810017459966734E-2</v>
      </c>
      <c r="H118" s="304">
        <f t="shared" si="23"/>
        <v>4.4252608486270183E-2</v>
      </c>
      <c r="I118" s="304">
        <f t="shared" si="23"/>
        <v>5.7363753335892179E-2</v>
      </c>
      <c r="J118" s="304">
        <f t="shared" si="23"/>
        <v>4.9652418639818174E-2</v>
      </c>
      <c r="K118" s="304">
        <f t="shared" si="23"/>
        <v>4.7440799626770412E-2</v>
      </c>
      <c r="L118" s="304">
        <f t="shared" si="23"/>
        <v>3.9004448430065342E-2</v>
      </c>
      <c r="M118" s="304">
        <f t="shared" si="23"/>
        <v>3.7070550438837196E-2</v>
      </c>
      <c r="N118" s="304">
        <f t="shared" si="23"/>
        <v>3.7527256591003783E-2</v>
      </c>
      <c r="O118" s="304">
        <f t="shared" si="23"/>
        <v>3.2855742000829496E-2</v>
      </c>
      <c r="P118" s="304">
        <f t="shared" si="23"/>
        <v>3.3419357844383532E-2</v>
      </c>
      <c r="Q118" s="304">
        <f t="shared" si="23"/>
        <v>3.1345175748057397E-2</v>
      </c>
      <c r="R118" s="304">
        <f t="shared" si="23"/>
        <v>3.0831694996090245E-2</v>
      </c>
      <c r="S118" s="304">
        <f t="shared" si="23"/>
        <v>3.0519146217474469E-2</v>
      </c>
      <c r="T118" s="304">
        <f t="shared" si="23"/>
        <v>2.8680851668912721E-2</v>
      </c>
      <c r="U118" s="304">
        <f t="shared" si="23"/>
        <v>2.7756760803654686E-2</v>
      </c>
      <c r="V118" s="304">
        <f t="shared" si="23"/>
        <v>2.6350632714612261E-2</v>
      </c>
      <c r="W118" s="304">
        <f t="shared" si="23"/>
        <v>2.6044799920184526E-2</v>
      </c>
      <c r="DA118" s="72"/>
    </row>
    <row r="119" spans="1:105" ht="12" customHeight="1" x14ac:dyDescent="0.25">
      <c r="A119" s="203" t="s">
        <v>1900</v>
      </c>
      <c r="B119" s="303">
        <f t="shared" ref="B119:W119" si="24">IF(B$56=0,0,B$56/B$32)</f>
        <v>0.78385828006214342</v>
      </c>
      <c r="C119" s="303">
        <f t="shared" si="24"/>
        <v>0.78289741057387074</v>
      </c>
      <c r="D119" s="303">
        <f t="shared" si="24"/>
        <v>0.78295641386142933</v>
      </c>
      <c r="E119" s="303">
        <f t="shared" si="24"/>
        <v>0.78418044731997905</v>
      </c>
      <c r="F119" s="303">
        <f t="shared" si="24"/>
        <v>0.77926967139562142</v>
      </c>
      <c r="G119" s="303">
        <f t="shared" si="24"/>
        <v>0.77705626911462511</v>
      </c>
      <c r="H119" s="303">
        <f t="shared" si="24"/>
        <v>0.7807425741479036</v>
      </c>
      <c r="I119" s="303">
        <f t="shared" si="24"/>
        <v>0.76825101900313075</v>
      </c>
      <c r="J119" s="303">
        <f t="shared" si="24"/>
        <v>0.77563466587239971</v>
      </c>
      <c r="K119" s="303">
        <f t="shared" si="24"/>
        <v>0.77702810581660875</v>
      </c>
      <c r="L119" s="303">
        <f t="shared" si="24"/>
        <v>0.78411062608830528</v>
      </c>
      <c r="M119" s="303">
        <f t="shared" si="24"/>
        <v>0.78603470980436307</v>
      </c>
      <c r="N119" s="303">
        <f t="shared" si="24"/>
        <v>0.78576895866740537</v>
      </c>
      <c r="O119" s="303">
        <f t="shared" si="24"/>
        <v>0.79026531019336665</v>
      </c>
      <c r="P119" s="303">
        <f t="shared" si="24"/>
        <v>0.78984178403224081</v>
      </c>
      <c r="Q119" s="303">
        <f t="shared" si="24"/>
        <v>0.79137371562341019</v>
      </c>
      <c r="R119" s="303">
        <f t="shared" si="24"/>
        <v>0.79182879576701826</v>
      </c>
      <c r="S119" s="303">
        <f t="shared" si="24"/>
        <v>0.79194433693412625</v>
      </c>
      <c r="T119" s="303">
        <f t="shared" si="24"/>
        <v>0.79333380185667579</v>
      </c>
      <c r="U119" s="303">
        <f t="shared" si="24"/>
        <v>0.79380797797260416</v>
      </c>
      <c r="V119" s="303">
        <f t="shared" si="24"/>
        <v>0.79472690027133397</v>
      </c>
      <c r="W119" s="303">
        <f t="shared" si="24"/>
        <v>0.79523111462753104</v>
      </c>
      <c r="DA119" s="175"/>
    </row>
    <row r="120" spans="1:105" ht="12" customHeight="1" x14ac:dyDescent="0.25">
      <c r="A120" s="62" t="s">
        <v>1901</v>
      </c>
      <c r="B120" s="304">
        <f t="shared" ref="B120:W120" si="25">IF(B$57=0,0,B$57/B$32)</f>
        <v>0.7004777433616215</v>
      </c>
      <c r="C120" s="304">
        <f t="shared" si="25"/>
        <v>0.69617444523203431</v>
      </c>
      <c r="D120" s="304">
        <f t="shared" si="25"/>
        <v>0.69666617807302023</v>
      </c>
      <c r="E120" s="304">
        <f t="shared" si="25"/>
        <v>0.70107352393869449</v>
      </c>
      <c r="F120" s="304">
        <f t="shared" si="25"/>
        <v>0.68434423673449662</v>
      </c>
      <c r="G120" s="304">
        <f t="shared" si="25"/>
        <v>0.68019545683537441</v>
      </c>
      <c r="H120" s="304">
        <f t="shared" si="25"/>
        <v>0.68917363578718638</v>
      </c>
      <c r="I120" s="304">
        <f t="shared" si="25"/>
        <v>0.64955207281596028</v>
      </c>
      <c r="J120" s="304">
        <f t="shared" si="25"/>
        <v>0.67289226452219042</v>
      </c>
      <c r="K120" s="304">
        <f t="shared" si="25"/>
        <v>0.67886205853931247</v>
      </c>
      <c r="L120" s="304">
        <f t="shared" si="25"/>
        <v>0.7034013513978753</v>
      </c>
      <c r="M120" s="304">
        <f t="shared" si="25"/>
        <v>0.70932711980579999</v>
      </c>
      <c r="N120" s="304">
        <f t="shared" si="25"/>
        <v>0.70811633742826186</v>
      </c>
      <c r="O120" s="304">
        <f t="shared" si="25"/>
        <v>0.7222791390504153</v>
      </c>
      <c r="P120" s="304">
        <f t="shared" si="25"/>
        <v>0.7206893606342718</v>
      </c>
      <c r="Q120" s="304">
        <f t="shared" si="25"/>
        <v>0.72651325735527794</v>
      </c>
      <c r="R120" s="304">
        <f t="shared" si="25"/>
        <v>0.72803084858997535</v>
      </c>
      <c r="S120" s="304">
        <f t="shared" si="25"/>
        <v>0.72879312586649636</v>
      </c>
      <c r="T120" s="304">
        <f t="shared" si="25"/>
        <v>0.7339864497244647</v>
      </c>
      <c r="U120" s="304">
        <f t="shared" si="25"/>
        <v>0.73637278474751755</v>
      </c>
      <c r="V120" s="304">
        <f t="shared" si="25"/>
        <v>0.74020131307213277</v>
      </c>
      <c r="W120" s="304">
        <f t="shared" si="25"/>
        <v>0.74133836660458619</v>
      </c>
      <c r="DA120" s="72"/>
    </row>
    <row r="121" spans="1:105" ht="12" customHeight="1" x14ac:dyDescent="0.25">
      <c r="A121" s="62" t="s">
        <v>1913</v>
      </c>
      <c r="B121" s="304">
        <f t="shared" ref="B121:W121" si="26">IF(B$68=0,0,B$68/B$32)</f>
        <v>8.3380536700522007E-2</v>
      </c>
      <c r="C121" s="304">
        <f t="shared" si="26"/>
        <v>8.6722965341836419E-2</v>
      </c>
      <c r="D121" s="304">
        <f t="shared" si="26"/>
        <v>8.6290235788409109E-2</v>
      </c>
      <c r="E121" s="304">
        <f t="shared" si="26"/>
        <v>8.3106923381284697E-2</v>
      </c>
      <c r="F121" s="304">
        <f t="shared" si="26"/>
        <v>9.4925434661124922E-2</v>
      </c>
      <c r="G121" s="304">
        <f t="shared" si="26"/>
        <v>9.6860812279250794E-2</v>
      </c>
      <c r="H121" s="304">
        <f t="shared" si="26"/>
        <v>9.1568938360717334E-2</v>
      </c>
      <c r="I121" s="304">
        <f t="shared" si="26"/>
        <v>0.11869894618717045</v>
      </c>
      <c r="J121" s="304">
        <f t="shared" si="26"/>
        <v>0.10274240135020921</v>
      </c>
      <c r="K121" s="304">
        <f t="shared" si="26"/>
        <v>9.8166047277296317E-2</v>
      </c>
      <c r="L121" s="304">
        <f t="shared" si="26"/>
        <v>8.0709274690429988E-2</v>
      </c>
      <c r="M121" s="304">
        <f t="shared" si="26"/>
        <v>7.6707589998563114E-2</v>
      </c>
      <c r="N121" s="304">
        <f t="shared" si="26"/>
        <v>7.7652621239143585E-2</v>
      </c>
      <c r="O121" s="304">
        <f t="shared" si="26"/>
        <v>6.7986171142951357E-2</v>
      </c>
      <c r="P121" s="304">
        <f t="shared" si="26"/>
        <v>6.9152423397968996E-2</v>
      </c>
      <c r="Q121" s="304">
        <f t="shared" si="26"/>
        <v>6.4860458268132221E-2</v>
      </c>
      <c r="R121" s="304">
        <f t="shared" si="26"/>
        <v>6.3797947177042916E-2</v>
      </c>
      <c r="S121" s="304">
        <f t="shared" si="26"/>
        <v>6.3151211067629928E-2</v>
      </c>
      <c r="T121" s="304">
        <f t="shared" si="26"/>
        <v>5.9347352132211033E-2</v>
      </c>
      <c r="U121" s="304">
        <f t="shared" si="26"/>
        <v>5.7435193225086521E-2</v>
      </c>
      <c r="V121" s="304">
        <f t="shared" si="26"/>
        <v>5.4525587199201121E-2</v>
      </c>
      <c r="W121" s="304">
        <f t="shared" si="26"/>
        <v>5.3892748022944907E-2</v>
      </c>
      <c r="DA121" s="72"/>
    </row>
    <row r="122" spans="1:105" ht="12" customHeight="1" x14ac:dyDescent="0.25">
      <c r="A122" s="203" t="s">
        <v>1915</v>
      </c>
      <c r="B122" s="303">
        <f t="shared" ref="B122:W122" si="27">IF(B$69=0,0,B$69/B$32)</f>
        <v>9.7046318513365759E-2</v>
      </c>
      <c r="C122" s="303">
        <f t="shared" si="27"/>
        <v>9.6479482725097515E-2</v>
      </c>
      <c r="D122" s="303">
        <f t="shared" si="27"/>
        <v>9.6562019164873614E-2</v>
      </c>
      <c r="E122" s="303">
        <f t="shared" si="27"/>
        <v>9.7059293698930668E-2</v>
      </c>
      <c r="F122" s="303">
        <f t="shared" si="27"/>
        <v>9.5253748132115248E-2</v>
      </c>
      <c r="G122" s="303">
        <f t="shared" si="27"/>
        <v>9.5116768114009043E-2</v>
      </c>
      <c r="H122" s="303">
        <f t="shared" si="27"/>
        <v>9.5761441296369945E-2</v>
      </c>
      <c r="I122" s="303">
        <f t="shared" si="27"/>
        <v>9.1615517085106388E-2</v>
      </c>
      <c r="J122" s="303">
        <f t="shared" si="27"/>
        <v>9.4078130087208459E-2</v>
      </c>
      <c r="K122" s="303">
        <f t="shared" si="27"/>
        <v>9.4861351370210803E-2</v>
      </c>
      <c r="L122" s="303">
        <f t="shared" si="27"/>
        <v>9.7579176933392464E-2</v>
      </c>
      <c r="M122" s="303">
        <f t="shared" si="27"/>
        <v>9.8095849062993193E-2</v>
      </c>
      <c r="N122" s="303">
        <f t="shared" si="27"/>
        <v>9.7943834028110174E-2</v>
      </c>
      <c r="O122" s="303">
        <f t="shared" si="27"/>
        <v>9.9296291177864524E-2</v>
      </c>
      <c r="P122" s="303">
        <f t="shared" si="27"/>
        <v>9.9115715261691772E-2</v>
      </c>
      <c r="Q122" s="303">
        <f t="shared" si="27"/>
        <v>9.9781528914391293E-2</v>
      </c>
      <c r="R122" s="303">
        <f t="shared" si="27"/>
        <v>9.9931706431861431E-2</v>
      </c>
      <c r="S122" s="303">
        <f t="shared" si="27"/>
        <v>0.10005294734964099</v>
      </c>
      <c r="T122" s="303">
        <f t="shared" si="27"/>
        <v>0.10062566931690654</v>
      </c>
      <c r="U122" s="303">
        <f t="shared" si="27"/>
        <v>0.1009560984852185</v>
      </c>
      <c r="V122" s="303">
        <f t="shared" si="27"/>
        <v>0.10140627424970595</v>
      </c>
      <c r="W122" s="303">
        <f t="shared" si="27"/>
        <v>0.10145192494483371</v>
      </c>
      <c r="DA122" s="175"/>
    </row>
    <row r="123" spans="1:105" ht="12" customHeight="1" x14ac:dyDescent="0.25">
      <c r="A123" s="62" t="s">
        <v>1916</v>
      </c>
      <c r="B123" s="304">
        <f t="shared" ref="B123:W123" si="28">IF(B$70=0,0,B$70/B$32)</f>
        <v>7.9452336631294779E-2</v>
      </c>
      <c r="C123" s="304">
        <f t="shared" si="28"/>
        <v>7.8964231056411122E-2</v>
      </c>
      <c r="D123" s="304">
        <f t="shared" si="28"/>
        <v>7.9020006309208107E-2</v>
      </c>
      <c r="E123" s="304">
        <f t="shared" si="28"/>
        <v>7.951991359489799E-2</v>
      </c>
      <c r="F123" s="304">
        <f t="shared" si="28"/>
        <v>7.7622378703681147E-2</v>
      </c>
      <c r="G123" s="304">
        <f t="shared" si="28"/>
        <v>7.7151799502160334E-2</v>
      </c>
      <c r="H123" s="304">
        <f t="shared" si="28"/>
        <v>7.8170157762898235E-2</v>
      </c>
      <c r="I123" s="304">
        <f t="shared" si="28"/>
        <v>7.3676045296254572E-2</v>
      </c>
      <c r="J123" s="304">
        <f t="shared" si="28"/>
        <v>7.6323428151822345E-2</v>
      </c>
      <c r="K123" s="304">
        <f t="shared" si="28"/>
        <v>7.7000557565801458E-2</v>
      </c>
      <c r="L123" s="304">
        <f t="shared" si="28"/>
        <v>7.978394957985141E-2</v>
      </c>
      <c r="M123" s="304">
        <f t="shared" si="28"/>
        <v>8.0456085348342823E-2</v>
      </c>
      <c r="N123" s="304">
        <f t="shared" si="28"/>
        <v>8.0318751236075736E-2</v>
      </c>
      <c r="O123" s="304">
        <f t="shared" si="28"/>
        <v>8.1925180123773769E-2</v>
      </c>
      <c r="P123" s="304">
        <f t="shared" si="28"/>
        <v>8.1744858034905638E-2</v>
      </c>
      <c r="Q123" s="304">
        <f t="shared" si="28"/>
        <v>8.2405438912982687E-2</v>
      </c>
      <c r="R123" s="304">
        <f t="shared" si="28"/>
        <v>8.257757310395529E-2</v>
      </c>
      <c r="S123" s="304">
        <f t="shared" si="28"/>
        <v>8.2664035109856995E-2</v>
      </c>
      <c r="T123" s="304">
        <f t="shared" si="28"/>
        <v>8.3253092677080254E-2</v>
      </c>
      <c r="U123" s="304">
        <f t="shared" si="28"/>
        <v>8.3523764936639516E-2</v>
      </c>
      <c r="V123" s="304">
        <f t="shared" si="28"/>
        <v>8.3958019306792628E-2</v>
      </c>
      <c r="W123" s="304">
        <f t="shared" si="28"/>
        <v>8.4086990656538491E-2</v>
      </c>
      <c r="DA123" s="72"/>
    </row>
    <row r="124" spans="1:105" ht="12" customHeight="1" x14ac:dyDescent="0.25">
      <c r="A124" s="63" t="s">
        <v>1928</v>
      </c>
      <c r="B124" s="305">
        <f t="shared" ref="B124:W124" si="29">IF(B$81=0,0,B$81/B$32)</f>
        <v>1.759398188207098E-2</v>
      </c>
      <c r="C124" s="305">
        <f t="shared" si="29"/>
        <v>1.751525166868639E-2</v>
      </c>
      <c r="D124" s="305">
        <f t="shared" si="29"/>
        <v>1.754201285566552E-2</v>
      </c>
      <c r="E124" s="305">
        <f t="shared" si="29"/>
        <v>1.7539380104032685E-2</v>
      </c>
      <c r="F124" s="305">
        <f t="shared" si="29"/>
        <v>1.7631369428434102E-2</v>
      </c>
      <c r="G124" s="305">
        <f t="shared" si="29"/>
        <v>1.7964968611848701E-2</v>
      </c>
      <c r="H124" s="305">
        <f t="shared" si="29"/>
        <v>1.75912835334717E-2</v>
      </c>
      <c r="I124" s="305">
        <f t="shared" si="29"/>
        <v>1.7939471788851809E-2</v>
      </c>
      <c r="J124" s="305">
        <f t="shared" si="29"/>
        <v>1.7754701935386117E-2</v>
      </c>
      <c r="K124" s="305">
        <f t="shared" si="29"/>
        <v>1.7860793804409351E-2</v>
      </c>
      <c r="L124" s="305">
        <f t="shared" si="29"/>
        <v>1.7795227353541047E-2</v>
      </c>
      <c r="M124" s="305">
        <f t="shared" si="29"/>
        <v>1.7639763714650369E-2</v>
      </c>
      <c r="N124" s="305">
        <f t="shared" si="29"/>
        <v>1.7625082792034428E-2</v>
      </c>
      <c r="O124" s="305">
        <f t="shared" si="29"/>
        <v>1.7371111054090747E-2</v>
      </c>
      <c r="P124" s="305">
        <f t="shared" si="29"/>
        <v>1.7370857226786132E-2</v>
      </c>
      <c r="Q124" s="305">
        <f t="shared" si="29"/>
        <v>1.7376090001408603E-2</v>
      </c>
      <c r="R124" s="305">
        <f t="shared" si="29"/>
        <v>1.7354133327906144E-2</v>
      </c>
      <c r="S124" s="305">
        <f t="shared" si="29"/>
        <v>1.7388912239783984E-2</v>
      </c>
      <c r="T124" s="305">
        <f t="shared" si="29"/>
        <v>1.7372576639826283E-2</v>
      </c>
      <c r="U124" s="305">
        <f t="shared" si="29"/>
        <v>1.7432333548578975E-2</v>
      </c>
      <c r="V124" s="305">
        <f t="shared" si="29"/>
        <v>1.7448254942913334E-2</v>
      </c>
      <c r="W124" s="305">
        <f t="shared" si="29"/>
        <v>1.736493428829522E-2</v>
      </c>
      <c r="DA124" s="74"/>
    </row>
    <row r="125" spans="1:105" ht="12" customHeight="1" x14ac:dyDescent="0.25">
      <c r="J125" s="131"/>
    </row>
    <row r="126" spans="1:105" ht="12" customHeight="1" x14ac:dyDescent="0.25">
      <c r="A126" s="35" t="s">
        <v>60</v>
      </c>
      <c r="B126" s="234">
        <f t="shared" ref="B126:W126" si="30">SUM(B$127:B$132)</f>
        <v>1.0000000000000002</v>
      </c>
      <c r="C126" s="234">
        <f t="shared" si="30"/>
        <v>0.99999999999999978</v>
      </c>
      <c r="D126" s="234">
        <f t="shared" si="30"/>
        <v>0.99999999999999989</v>
      </c>
      <c r="E126" s="234">
        <f t="shared" si="30"/>
        <v>1</v>
      </c>
      <c r="F126" s="234">
        <f t="shared" si="30"/>
        <v>1</v>
      </c>
      <c r="G126" s="234">
        <f t="shared" si="30"/>
        <v>1</v>
      </c>
      <c r="H126" s="234">
        <f t="shared" si="30"/>
        <v>1</v>
      </c>
      <c r="I126" s="234">
        <f t="shared" si="30"/>
        <v>1</v>
      </c>
      <c r="J126" s="234">
        <f t="shared" si="30"/>
        <v>1.0000000000000002</v>
      </c>
      <c r="K126" s="234">
        <f t="shared" si="30"/>
        <v>1</v>
      </c>
      <c r="L126" s="234">
        <f t="shared" si="30"/>
        <v>0.99999999999999978</v>
      </c>
      <c r="M126" s="234">
        <f t="shared" si="30"/>
        <v>1</v>
      </c>
      <c r="N126" s="234">
        <f t="shared" si="30"/>
        <v>0.99999999999999967</v>
      </c>
      <c r="O126" s="234">
        <f t="shared" si="30"/>
        <v>0.99999999999999967</v>
      </c>
      <c r="P126" s="234">
        <f t="shared" si="30"/>
        <v>0.99999999999999978</v>
      </c>
      <c r="Q126" s="234">
        <f t="shared" si="30"/>
        <v>1</v>
      </c>
      <c r="R126" s="234">
        <f t="shared" si="30"/>
        <v>0.99999999999999989</v>
      </c>
      <c r="S126" s="234">
        <f t="shared" si="30"/>
        <v>1</v>
      </c>
      <c r="T126" s="234">
        <f t="shared" si="30"/>
        <v>1.0000000000000002</v>
      </c>
      <c r="U126" s="234">
        <f t="shared" si="30"/>
        <v>1</v>
      </c>
      <c r="V126" s="234">
        <f t="shared" si="30"/>
        <v>0.99999999999999978</v>
      </c>
      <c r="W126" s="234">
        <f t="shared" si="30"/>
        <v>1.0000000000000004</v>
      </c>
      <c r="DA126" s="95"/>
    </row>
    <row r="127" spans="1:105" ht="12" customHeight="1" x14ac:dyDescent="0.25">
      <c r="A127" s="55" t="s">
        <v>92</v>
      </c>
      <c r="B127" s="301">
        <f t="shared" ref="B127:W127" si="31">IF(B$84=0,0,B$84/B$83)</f>
        <v>2.7816348936418885E-2</v>
      </c>
      <c r="C127" s="301">
        <f t="shared" si="31"/>
        <v>2.7810654954452649E-2</v>
      </c>
      <c r="D127" s="301">
        <f t="shared" si="31"/>
        <v>2.780757801382621E-2</v>
      </c>
      <c r="E127" s="301">
        <f t="shared" si="31"/>
        <v>2.7833475488987135E-2</v>
      </c>
      <c r="F127" s="301">
        <f t="shared" si="31"/>
        <v>2.773713700169339E-2</v>
      </c>
      <c r="G127" s="301">
        <f t="shared" si="31"/>
        <v>2.763872489377597E-2</v>
      </c>
      <c r="H127" s="301">
        <f t="shared" si="31"/>
        <v>2.7766716460565059E-2</v>
      </c>
      <c r="I127" s="301">
        <f t="shared" si="31"/>
        <v>2.754955813025086E-2</v>
      </c>
      <c r="J127" s="301">
        <f t="shared" si="31"/>
        <v>2.7664339510427953E-2</v>
      </c>
      <c r="K127" s="301">
        <f t="shared" si="31"/>
        <v>2.7668626238399552E-2</v>
      </c>
      <c r="L127" s="301">
        <f t="shared" si="31"/>
        <v>2.7793305145980458E-2</v>
      </c>
      <c r="M127" s="301">
        <f t="shared" si="31"/>
        <v>2.7746669749656973E-2</v>
      </c>
      <c r="N127" s="301">
        <f t="shared" si="31"/>
        <v>2.777106507371822E-2</v>
      </c>
      <c r="O127" s="301">
        <f t="shared" si="31"/>
        <v>2.788426661606519E-2</v>
      </c>
      <c r="P127" s="301">
        <f t="shared" si="31"/>
        <v>2.7852921826404479E-2</v>
      </c>
      <c r="Q127" s="301">
        <f t="shared" si="31"/>
        <v>2.7897636062258983E-2</v>
      </c>
      <c r="R127" s="301">
        <f t="shared" si="31"/>
        <v>2.7855761197380136E-2</v>
      </c>
      <c r="S127" s="301">
        <f t="shared" si="31"/>
        <v>2.78994416100895E-2</v>
      </c>
      <c r="T127" s="301">
        <f t="shared" si="31"/>
        <v>2.7855412005394927E-2</v>
      </c>
      <c r="U127" s="301">
        <f t="shared" si="31"/>
        <v>2.7940710315490187E-2</v>
      </c>
      <c r="V127" s="301">
        <f t="shared" si="31"/>
        <v>2.7971843976214838E-2</v>
      </c>
      <c r="W127" s="301">
        <f t="shared" si="31"/>
        <v>2.7973793999760896E-2</v>
      </c>
      <c r="DA127" s="67"/>
    </row>
    <row r="128" spans="1:105" ht="12" customHeight="1" x14ac:dyDescent="0.25">
      <c r="A128" s="202" t="s">
        <v>93</v>
      </c>
      <c r="B128" s="235">
        <f t="shared" ref="B128:W128" si="32">IF(B$85=0,0,B$85/B$83)</f>
        <v>3.0810884411464883E-3</v>
      </c>
      <c r="C128" s="235">
        <f t="shared" si="32"/>
        <v>3.0804577450741768E-3</v>
      </c>
      <c r="D128" s="235">
        <f t="shared" si="32"/>
        <v>3.0801169265785525E-3</v>
      </c>
      <c r="E128" s="235">
        <f t="shared" si="32"/>
        <v>3.0829854702380971E-3</v>
      </c>
      <c r="F128" s="235">
        <f t="shared" si="32"/>
        <v>3.0723145011502147E-3</v>
      </c>
      <c r="G128" s="235">
        <f t="shared" si="32"/>
        <v>3.061413846687391E-3</v>
      </c>
      <c r="H128" s="235">
        <f t="shared" si="32"/>
        <v>3.0755908811321143E-3</v>
      </c>
      <c r="I128" s="235">
        <f t="shared" si="32"/>
        <v>3.0515372563030942E-3</v>
      </c>
      <c r="J128" s="235">
        <f t="shared" si="32"/>
        <v>3.064251059416899E-3</v>
      </c>
      <c r="K128" s="235">
        <f t="shared" si="32"/>
        <v>3.0647258804666999E-3</v>
      </c>
      <c r="L128" s="235">
        <f t="shared" si="32"/>
        <v>3.0785359869576834E-3</v>
      </c>
      <c r="M128" s="235">
        <f t="shared" si="32"/>
        <v>3.0733703995943305E-3</v>
      </c>
      <c r="N128" s="235">
        <f t="shared" si="32"/>
        <v>3.0760725569175264E-3</v>
      </c>
      <c r="O128" s="235">
        <f t="shared" si="32"/>
        <v>3.0886113686948175E-3</v>
      </c>
      <c r="P128" s="235">
        <f t="shared" si="32"/>
        <v>3.0908236516595344E-3</v>
      </c>
      <c r="Q128" s="235">
        <f t="shared" si="32"/>
        <v>3.0900922404737269E-3</v>
      </c>
      <c r="R128" s="235">
        <f t="shared" si="32"/>
        <v>3.1026565804971903E-3</v>
      </c>
      <c r="S128" s="235">
        <f t="shared" si="32"/>
        <v>3.0902922326640479E-3</v>
      </c>
      <c r="T128" s="235">
        <f t="shared" si="32"/>
        <v>3.1139566121867511E-3</v>
      </c>
      <c r="U128" s="235">
        <f t="shared" si="32"/>
        <v>3.0948633764716609E-3</v>
      </c>
      <c r="V128" s="235">
        <f t="shared" si="32"/>
        <v>3.0983119082113437E-3</v>
      </c>
      <c r="W128" s="235">
        <f t="shared" si="32"/>
        <v>3.0985279033090983E-3</v>
      </c>
      <c r="DA128" s="174"/>
    </row>
    <row r="129" spans="1:105" ht="12" customHeight="1" x14ac:dyDescent="0.25">
      <c r="A129" s="202" t="s">
        <v>94</v>
      </c>
      <c r="B129" s="235">
        <f t="shared" ref="B129:W129" si="33">IF(B$86=0,0,B$86/B$83)</f>
        <v>0.13406176642761741</v>
      </c>
      <c r="C129" s="235">
        <f t="shared" si="33"/>
        <v>0.13403432410288438</v>
      </c>
      <c r="D129" s="235">
        <f t="shared" si="33"/>
        <v>0.13401949469099722</v>
      </c>
      <c r="E129" s="235">
        <f t="shared" si="33"/>
        <v>0.13414430838505995</v>
      </c>
      <c r="F129" s="235">
        <f t="shared" si="33"/>
        <v>0.13368000202296024</v>
      </c>
      <c r="G129" s="235">
        <f t="shared" si="33"/>
        <v>0.13320570178120564</v>
      </c>
      <c r="H129" s="235">
        <f t="shared" si="33"/>
        <v>0.13382256115303778</v>
      </c>
      <c r="I129" s="235">
        <f t="shared" si="33"/>
        <v>0.13277595976681927</v>
      </c>
      <c r="J129" s="235">
        <f t="shared" si="33"/>
        <v>0.13332915222980973</v>
      </c>
      <c r="K129" s="235">
        <f t="shared" si="33"/>
        <v>0.13334981224976353</v>
      </c>
      <c r="L129" s="235">
        <f t="shared" si="33"/>
        <v>0.13395070615660828</v>
      </c>
      <c r="M129" s="235">
        <f t="shared" si="33"/>
        <v>0.13372594540085742</v>
      </c>
      <c r="N129" s="235">
        <f t="shared" si="33"/>
        <v>0.13384351943056572</v>
      </c>
      <c r="O129" s="235">
        <f t="shared" si="33"/>
        <v>0.13438909781556699</v>
      </c>
      <c r="P129" s="235">
        <f t="shared" si="33"/>
        <v>0.13405783244804437</v>
      </c>
      <c r="Q129" s="235">
        <f t="shared" si="33"/>
        <v>0.13445353228095988</v>
      </c>
      <c r="R129" s="235">
        <f t="shared" si="33"/>
        <v>0.13407485530290342</v>
      </c>
      <c r="S129" s="235">
        <f t="shared" si="33"/>
        <v>0.13446223417537745</v>
      </c>
      <c r="T129" s="235">
        <f t="shared" si="33"/>
        <v>0.13407666860019732</v>
      </c>
      <c r="U129" s="235">
        <f t="shared" si="33"/>
        <v>0.13466112999584776</v>
      </c>
      <c r="V129" s="235">
        <f t="shared" si="33"/>
        <v>0.13481117965051831</v>
      </c>
      <c r="W129" s="235">
        <f t="shared" si="33"/>
        <v>0.1348205778501799</v>
      </c>
      <c r="DA129" s="174"/>
    </row>
    <row r="130" spans="1:105" ht="12" customHeight="1" x14ac:dyDescent="0.25">
      <c r="A130" s="202" t="s">
        <v>95</v>
      </c>
      <c r="B130" s="235">
        <f t="shared" ref="B130:W130" si="34">IF(B$87=0,0,B$87/B$83)</f>
        <v>4.2022523130389733E-2</v>
      </c>
      <c r="C130" s="235">
        <f t="shared" si="34"/>
        <v>4.2013921157160725E-2</v>
      </c>
      <c r="D130" s="235">
        <f t="shared" si="34"/>
        <v>4.2009272782604405E-2</v>
      </c>
      <c r="E130" s="235">
        <f t="shared" si="34"/>
        <v>4.2048396437957464E-2</v>
      </c>
      <c r="F130" s="235">
        <f t="shared" si="34"/>
        <v>4.1902856621790295E-2</v>
      </c>
      <c r="G130" s="235">
        <f t="shared" si="34"/>
        <v>4.1754184159752863E-2</v>
      </c>
      <c r="H130" s="235">
        <f t="shared" si="34"/>
        <v>4.1947542698221839E-2</v>
      </c>
      <c r="I130" s="235">
        <f t="shared" si="34"/>
        <v>4.1619478760735143E-2</v>
      </c>
      <c r="J130" s="235">
        <f t="shared" si="34"/>
        <v>4.1792880497046957E-2</v>
      </c>
      <c r="K130" s="235">
        <f t="shared" si="34"/>
        <v>4.1799356513211101E-2</v>
      </c>
      <c r="L130" s="235">
        <f t="shared" si="34"/>
        <v>4.1987710573971056E-2</v>
      </c>
      <c r="M130" s="235">
        <f t="shared" si="34"/>
        <v>4.1917257869154255E-2</v>
      </c>
      <c r="N130" s="235">
        <f t="shared" si="34"/>
        <v>4.195411220514135E-2</v>
      </c>
      <c r="O130" s="235">
        <f t="shared" si="34"/>
        <v>4.2125127259724712E-2</v>
      </c>
      <c r="P130" s="235">
        <f t="shared" si="34"/>
        <v>4.2155300269630651E-2</v>
      </c>
      <c r="Q130" s="235">
        <f t="shared" si="34"/>
        <v>4.2145324657420713E-2</v>
      </c>
      <c r="R130" s="235">
        <f t="shared" si="34"/>
        <v>4.2316687888090454E-2</v>
      </c>
      <c r="S130" s="235">
        <f t="shared" si="34"/>
        <v>4.2148052322206774E-2</v>
      </c>
      <c r="T130" s="235">
        <f t="shared" si="34"/>
        <v>4.2470807398815043E-2</v>
      </c>
      <c r="U130" s="235">
        <f t="shared" si="34"/>
        <v>4.2210397496666052E-2</v>
      </c>
      <c r="V130" s="235">
        <f t="shared" si="34"/>
        <v>4.2257431526219177E-2</v>
      </c>
      <c r="W130" s="235">
        <f t="shared" si="34"/>
        <v>4.2260377452363405E-2</v>
      </c>
      <c r="DA130" s="174"/>
    </row>
    <row r="131" spans="1:105" ht="12" customHeight="1" x14ac:dyDescent="0.25">
      <c r="A131" s="56" t="s">
        <v>96</v>
      </c>
      <c r="B131" s="302">
        <f t="shared" ref="B131:W131" si="35">IF(B$88=0,0,B$88/B$83)</f>
        <v>0.22431995977118419</v>
      </c>
      <c r="C131" s="302">
        <f t="shared" si="35"/>
        <v>0.22089667819601527</v>
      </c>
      <c r="D131" s="302">
        <f t="shared" si="35"/>
        <v>0.22153989285225048</v>
      </c>
      <c r="E131" s="302">
        <f t="shared" si="35"/>
        <v>0.22376450780754895</v>
      </c>
      <c r="F131" s="302">
        <f t="shared" si="35"/>
        <v>0.21765443915713431</v>
      </c>
      <c r="G131" s="302">
        <f t="shared" si="35"/>
        <v>0.2223255974436904</v>
      </c>
      <c r="H131" s="302">
        <f t="shared" si="35"/>
        <v>0.21877534912476432</v>
      </c>
      <c r="I131" s="302">
        <f t="shared" si="35"/>
        <v>0.21663145773388667</v>
      </c>
      <c r="J131" s="302">
        <f t="shared" si="35"/>
        <v>0.21664442810463144</v>
      </c>
      <c r="K131" s="302">
        <f t="shared" si="35"/>
        <v>0.2196225502016772</v>
      </c>
      <c r="L131" s="302">
        <f t="shared" si="35"/>
        <v>0.22864766667263178</v>
      </c>
      <c r="M131" s="302">
        <f t="shared" si="35"/>
        <v>0.23321752055883546</v>
      </c>
      <c r="N131" s="302">
        <f t="shared" si="35"/>
        <v>0.23159709220582639</v>
      </c>
      <c r="O131" s="302">
        <f t="shared" si="35"/>
        <v>0.24021257798882889</v>
      </c>
      <c r="P131" s="302">
        <f t="shared" si="35"/>
        <v>0.23890243626346033</v>
      </c>
      <c r="Q131" s="302">
        <f t="shared" si="35"/>
        <v>0.24488452721859691</v>
      </c>
      <c r="R131" s="302">
        <f t="shared" si="35"/>
        <v>0.24734263809923354</v>
      </c>
      <c r="S131" s="302">
        <f t="shared" si="35"/>
        <v>0.24769353499710625</v>
      </c>
      <c r="T131" s="302">
        <f t="shared" si="35"/>
        <v>0.25618365932700582</v>
      </c>
      <c r="U131" s="302">
        <f t="shared" si="35"/>
        <v>0.25871666941138938</v>
      </c>
      <c r="V131" s="302">
        <f t="shared" si="35"/>
        <v>0.26585594277534597</v>
      </c>
      <c r="W131" s="302">
        <f t="shared" si="35"/>
        <v>0.26673738720645113</v>
      </c>
      <c r="DA131" s="68"/>
    </row>
    <row r="132" spans="1:105" ht="12" customHeight="1" x14ac:dyDescent="0.25">
      <c r="A132" s="41" t="s">
        <v>1941</v>
      </c>
      <c r="B132" s="237">
        <f t="shared" ref="B132:W132" si="36">IF(B$94=0,0,B$94/B$83)</f>
        <v>0.5686983132932435</v>
      </c>
      <c r="C132" s="237">
        <f t="shared" si="36"/>
        <v>0.57216396384441259</v>
      </c>
      <c r="D132" s="237">
        <f t="shared" si="36"/>
        <v>0.57154364473374297</v>
      </c>
      <c r="E132" s="237">
        <f t="shared" si="36"/>
        <v>0.56912632641020844</v>
      </c>
      <c r="F132" s="237">
        <f t="shared" si="36"/>
        <v>0.57595325069527148</v>
      </c>
      <c r="G132" s="237">
        <f t="shared" si="36"/>
        <v>0.57201437787488785</v>
      </c>
      <c r="H132" s="237">
        <f t="shared" si="36"/>
        <v>0.57461223968227892</v>
      </c>
      <c r="I132" s="237">
        <f t="shared" si="36"/>
        <v>0.57837200835200497</v>
      </c>
      <c r="J132" s="237">
        <f t="shared" si="36"/>
        <v>0.57750494859866719</v>
      </c>
      <c r="K132" s="237">
        <f t="shared" si="36"/>
        <v>0.57449492891648202</v>
      </c>
      <c r="L132" s="237">
        <f t="shared" si="36"/>
        <v>0.56454207546385049</v>
      </c>
      <c r="M132" s="237">
        <f t="shared" si="36"/>
        <v>0.5603192360219017</v>
      </c>
      <c r="N132" s="237">
        <f t="shared" si="36"/>
        <v>0.56175813852783052</v>
      </c>
      <c r="O132" s="237">
        <f t="shared" si="36"/>
        <v>0.55230031895111908</v>
      </c>
      <c r="P132" s="237">
        <f t="shared" si="36"/>
        <v>0.55394068554080045</v>
      </c>
      <c r="Q132" s="237">
        <f t="shared" si="36"/>
        <v>0.54752888754028972</v>
      </c>
      <c r="R132" s="237">
        <f t="shared" si="36"/>
        <v>0.54530740093189511</v>
      </c>
      <c r="S132" s="237">
        <f t="shared" si="36"/>
        <v>0.54470644466255591</v>
      </c>
      <c r="T132" s="237">
        <f t="shared" si="36"/>
        <v>0.53629949605640037</v>
      </c>
      <c r="U132" s="237">
        <f t="shared" si="36"/>
        <v>0.53337622940413498</v>
      </c>
      <c r="V132" s="237">
        <f t="shared" si="36"/>
        <v>0.52600529016349007</v>
      </c>
      <c r="W132" s="237">
        <f t="shared" si="36"/>
        <v>0.52510933558793604</v>
      </c>
      <c r="DA132" s="97"/>
    </row>
    <row r="133" spans="1:105" ht="12" customHeight="1" x14ac:dyDescent="0.25">
      <c r="J133" s="131"/>
    </row>
    <row r="134" spans="1:105" ht="15" customHeight="1" x14ac:dyDescent="0.25">
      <c r="A134" s="32" t="s">
        <v>343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DA134" s="88"/>
    </row>
    <row r="135" spans="1:105" ht="12" customHeight="1" x14ac:dyDescent="0.25">
      <c r="J135" s="131"/>
    </row>
    <row r="136" spans="1:105" ht="12" customHeight="1" x14ac:dyDescent="0.25">
      <c r="A136" s="35" t="s">
        <v>52</v>
      </c>
      <c r="B136" s="324">
        <f>IF(B$5=0,0,B$5/PPA_fec!B$5)</f>
        <v>0.64194009443659406</v>
      </c>
      <c r="C136" s="324">
        <f>IF(C$5=0,0,C$5/PPA_fec!C$5)</f>
        <v>0.64409644661108101</v>
      </c>
      <c r="D136" s="324">
        <f>IF(D$5=0,0,D$5/PPA_fec!D$5)</f>
        <v>0.64339788157343347</v>
      </c>
      <c r="E136" s="324">
        <f>IF(E$5=0,0,E$5/PPA_fec!E$5)</f>
        <v>0.64654420432765025</v>
      </c>
      <c r="F136" s="324">
        <f>IF(F$5=0,0,F$5/PPA_fec!F$5)</f>
        <v>0.64476992462671479</v>
      </c>
      <c r="G136" s="324">
        <f>IF(G$5=0,0,G$5/PPA_fec!G$5)</f>
        <v>0.63681446527381813</v>
      </c>
      <c r="H136" s="324">
        <f>IF(H$5=0,0,H$5/PPA_fec!H$5)</f>
        <v>0.64560463905749121</v>
      </c>
      <c r="I136" s="324">
        <f>IF(I$5=0,0,I$5/PPA_fec!I$5)</f>
        <v>0.6389204742080109</v>
      </c>
      <c r="J136" s="324">
        <f>IF(J$5=0,0,J$5/PPA_fec!J$5)</f>
        <v>0.64220028492455739</v>
      </c>
      <c r="K136" s="324">
        <f>IF(K$5=0,0,K$5/PPA_fec!K$5)</f>
        <v>0.63938665346841972</v>
      </c>
      <c r="L136" s="324">
        <f>IF(L$5=0,0,L$5/PPA_fec!L$5)</f>
        <v>0.63983884278545489</v>
      </c>
      <c r="M136" s="324">
        <f>IF(M$5=0,0,M$5/PPA_fec!M$5)</f>
        <v>0.64462409870492232</v>
      </c>
      <c r="N136" s="324">
        <f>IF(N$5=0,0,N$5/PPA_fec!N$5)</f>
        <v>0.64484416444593151</v>
      </c>
      <c r="O136" s="324">
        <f>IF(O$5=0,0,O$5/PPA_fec!O$5)</f>
        <v>0.65153383768307327</v>
      </c>
      <c r="P136" s="324">
        <f>IF(P$5=0,0,P$5/PPA_fec!P$5)</f>
        <v>0.65159200089130453</v>
      </c>
      <c r="Q136" s="324">
        <f>IF(Q$5=0,0,Q$5/PPA_fec!Q$5)</f>
        <v>0.65131994385090675</v>
      </c>
      <c r="R136" s="324">
        <f>IF(R$5=0,0,R$5/PPA_fec!R$5)</f>
        <v>0.66679349024691936</v>
      </c>
      <c r="S136" s="324">
        <f>IF(S$5=0,0,S$5/PPA_fec!S$5)</f>
        <v>0.67514718853095479</v>
      </c>
      <c r="T136" s="324">
        <f>IF(T$5=0,0,T$5/PPA_fec!T$5)</f>
        <v>0.67831555530966559</v>
      </c>
      <c r="U136" s="324">
        <f>IF(U$5=0,0,U$5/PPA_fec!U$5)</f>
        <v>0.6771583981464343</v>
      </c>
      <c r="V136" s="324">
        <f>IF(V$5=0,0,V$5/PPA_fec!V$5)</f>
        <v>0.68878133081751269</v>
      </c>
      <c r="W136" s="324">
        <f>IF(W$5=0,0,W$5/PPA_fec!W$5)</f>
        <v>0.70092956576398457</v>
      </c>
      <c r="DA136" s="95"/>
    </row>
    <row r="137" spans="1:105" ht="12" customHeight="1" x14ac:dyDescent="0.25">
      <c r="A137" s="55" t="s">
        <v>92</v>
      </c>
      <c r="B137" s="307">
        <f>IF(B$6=0,0,B$6/PPA_fec!B$6)</f>
        <v>0.46842609267582574</v>
      </c>
      <c r="C137" s="307">
        <f>IF(C$6=0,0,C$6/PPA_fec!C$6)</f>
        <v>0.46842609267582586</v>
      </c>
      <c r="D137" s="307">
        <f>IF(D$6=0,0,D$6/PPA_fec!D$6)</f>
        <v>0.46842609267582574</v>
      </c>
      <c r="E137" s="307">
        <f>IF(E$6=0,0,E$6/PPA_fec!E$6)</f>
        <v>0.47076907508493432</v>
      </c>
      <c r="F137" s="307">
        <f>IF(F$6=0,0,F$6/PPA_fec!F$6)</f>
        <v>0.47076907508493443</v>
      </c>
      <c r="G137" s="307">
        <f>IF(G$6=0,0,G$6/PPA_fec!G$6)</f>
        <v>0.47076907508493443</v>
      </c>
      <c r="H137" s="307">
        <f>IF(H$6=0,0,H$6/PPA_fec!H$6)</f>
        <v>0.47076907508493432</v>
      </c>
      <c r="I137" s="307">
        <f>IF(I$6=0,0,I$6/PPA_fec!I$6)</f>
        <v>0.47076907508493415</v>
      </c>
      <c r="J137" s="307">
        <f>IF(J$6=0,0,J$6/PPA_fec!J$6)</f>
        <v>0.47076907508493432</v>
      </c>
      <c r="K137" s="307">
        <f>IF(K$6=0,0,K$6/PPA_fec!K$6)</f>
        <v>0.47076907508493432</v>
      </c>
      <c r="L137" s="307">
        <f>IF(L$6=0,0,L$6/PPA_fec!L$6)</f>
        <v>0.47076907508493415</v>
      </c>
      <c r="M137" s="307">
        <f>IF(M$6=0,0,M$6/PPA_fec!M$6)</f>
        <v>0.4707690750849341</v>
      </c>
      <c r="N137" s="307">
        <f>IF(N$6=0,0,N$6/PPA_fec!N$6)</f>
        <v>0.47076907508493454</v>
      </c>
      <c r="O137" s="307">
        <f>IF(O$6=0,0,O$6/PPA_fec!O$6)</f>
        <v>0.47076907508493454</v>
      </c>
      <c r="P137" s="307">
        <f>IF(P$6=0,0,P$6/PPA_fec!P$6)</f>
        <v>0.4707690750849341</v>
      </c>
      <c r="Q137" s="307">
        <f>IF(Q$6=0,0,Q$6/PPA_fec!Q$6)</f>
        <v>0.47076907508493437</v>
      </c>
      <c r="R137" s="307">
        <f>IF(R$6=0,0,R$6/PPA_fec!R$6)</f>
        <v>0.4786921675764409</v>
      </c>
      <c r="S137" s="307">
        <f>IF(S$6=0,0,S$6/PPA_fec!S$6)</f>
        <v>0.48582295081879706</v>
      </c>
      <c r="T137" s="307">
        <f>IF(T$6=0,0,T$6/PPA_fec!T$6)</f>
        <v>0.49082171851379358</v>
      </c>
      <c r="U137" s="307">
        <f>IF(U$6=0,0,U$6/PPA_fec!U$6)</f>
        <v>0.49082171851379341</v>
      </c>
      <c r="V137" s="307">
        <f>IF(V$6=0,0,V$6/PPA_fec!V$6)</f>
        <v>0.49673954666241427</v>
      </c>
      <c r="W137" s="307">
        <f>IF(W$6=0,0,W$6/PPA_fec!W$6)</f>
        <v>0.50206559199617273</v>
      </c>
      <c r="DA137" s="76"/>
    </row>
    <row r="138" spans="1:105" ht="12" customHeight="1" x14ac:dyDescent="0.25">
      <c r="A138" s="202" t="s">
        <v>93</v>
      </c>
      <c r="B138" s="308">
        <f>IF(B$7=0,0,B$7/PPA_fec!B$7)</f>
        <v>0.12173475335947667</v>
      </c>
      <c r="C138" s="308">
        <f>IF(C$7=0,0,C$7/PPA_fec!C$7)</f>
        <v>0.12173475335947666</v>
      </c>
      <c r="D138" s="308">
        <f>IF(D$7=0,0,D$7/PPA_fec!D$7)</f>
        <v>0.12173475335947663</v>
      </c>
      <c r="E138" s="308">
        <f>IF(E$7=0,0,E$7/PPA_fec!E$7)</f>
        <v>0.12234364853025831</v>
      </c>
      <c r="F138" s="308">
        <f>IF(F$7=0,0,F$7/PPA_fec!F$7)</f>
        <v>0.12234364853025832</v>
      </c>
      <c r="G138" s="308">
        <f>IF(G$7=0,0,G$7/PPA_fec!G$7)</f>
        <v>0.12234364853025832</v>
      </c>
      <c r="H138" s="308">
        <f>IF(H$7=0,0,H$7/PPA_fec!H$7)</f>
        <v>0.12234364853025832</v>
      </c>
      <c r="I138" s="308">
        <f>IF(I$7=0,0,I$7/PPA_fec!I$7)</f>
        <v>0.12234364853025829</v>
      </c>
      <c r="J138" s="308">
        <f>IF(J$7=0,0,J$7/PPA_fec!J$7)</f>
        <v>0.12234364853025829</v>
      </c>
      <c r="K138" s="308">
        <f>IF(K$7=0,0,K$7/PPA_fec!K$7)</f>
        <v>0.12234364853025827</v>
      </c>
      <c r="L138" s="308">
        <f>IF(L$7=0,0,L$7/PPA_fec!L$7)</f>
        <v>0.12234364853025828</v>
      </c>
      <c r="M138" s="308">
        <f>IF(M$7=0,0,M$7/PPA_fec!M$7)</f>
        <v>0.12234364853025831</v>
      </c>
      <c r="N138" s="308">
        <f>IF(N$7=0,0,N$7/PPA_fec!N$7)</f>
        <v>0.12234364853025832</v>
      </c>
      <c r="O138" s="308">
        <f>IF(O$7=0,0,O$7/PPA_fec!O$7)</f>
        <v>0.12234364853025832</v>
      </c>
      <c r="P138" s="308">
        <f>IF(P$7=0,0,P$7/PPA_fec!P$7)</f>
        <v>0.12234364853025832</v>
      </c>
      <c r="Q138" s="308">
        <f>IF(Q$7=0,0,Q$7/PPA_fec!Q$7)</f>
        <v>0.12234364853025831</v>
      </c>
      <c r="R138" s="308">
        <f>IF(R$7=0,0,R$7/PPA_fec!R$7)</f>
        <v>0.12688466983248992</v>
      </c>
      <c r="S138" s="308">
        <f>IF(S$7=0,0,S$7/PPA_fec!S$7)</f>
        <v>0.12755493722699415</v>
      </c>
      <c r="T138" s="308">
        <f>IF(T$7=0,0,T$7/PPA_fec!T$7)</f>
        <v>0.12755493722699418</v>
      </c>
      <c r="U138" s="308">
        <f>IF(U$7=0,0,U$7/PPA_fec!U$7)</f>
        <v>0.12755493722699421</v>
      </c>
      <c r="V138" s="308">
        <f>IF(V$7=0,0,V$7/PPA_fec!V$7)</f>
        <v>0.13157482965955214</v>
      </c>
      <c r="W138" s="308">
        <f>IF(W$7=0,0,W$7/PPA_fec!W$7)</f>
        <v>0.13347563503383625</v>
      </c>
      <c r="DA138" s="77"/>
    </row>
    <row r="139" spans="1:105" ht="12" customHeight="1" x14ac:dyDescent="0.25">
      <c r="A139" s="202" t="s">
        <v>94</v>
      </c>
      <c r="B139" s="308">
        <f>IF(B$8=0,0,B$8/PPA_fec!B$8)</f>
        <v>0.66956615175006706</v>
      </c>
      <c r="C139" s="308">
        <f>IF(C$8=0,0,C$8/PPA_fec!C$8)</f>
        <v>0.66956615175006717</v>
      </c>
      <c r="D139" s="308">
        <f>IF(D$8=0,0,D$8/PPA_fec!D$8)</f>
        <v>0.66956615175006717</v>
      </c>
      <c r="E139" s="308">
        <f>IF(E$8=0,0,E$8/PPA_fec!E$8)</f>
        <v>0.67291520027621443</v>
      </c>
      <c r="F139" s="308">
        <f>IF(F$8=0,0,F$8/PPA_fec!F$8)</f>
        <v>0.67291520027621443</v>
      </c>
      <c r="G139" s="308">
        <f>IF(G$8=0,0,G$8/PPA_fec!G$8)</f>
        <v>0.67291520027621465</v>
      </c>
      <c r="H139" s="308">
        <f>IF(H$8=0,0,H$8/PPA_fec!H$8)</f>
        <v>0.67291520027621432</v>
      </c>
      <c r="I139" s="308">
        <f>IF(I$8=0,0,I$8/PPA_fec!I$8)</f>
        <v>0.67291520027621465</v>
      </c>
      <c r="J139" s="308">
        <f>IF(J$8=0,0,J$8/PPA_fec!J$8)</f>
        <v>0.67291520027621465</v>
      </c>
      <c r="K139" s="308">
        <f>IF(K$8=0,0,K$8/PPA_fec!K$8)</f>
        <v>0.67291520027621443</v>
      </c>
      <c r="L139" s="308">
        <f>IF(L$8=0,0,L$8/PPA_fec!L$8)</f>
        <v>0.67291520027621432</v>
      </c>
      <c r="M139" s="308">
        <f>IF(M$8=0,0,M$8/PPA_fec!M$8)</f>
        <v>0.67291520027621465</v>
      </c>
      <c r="N139" s="308">
        <f>IF(N$8=0,0,N$8/PPA_fec!N$8)</f>
        <v>0.67291520027621454</v>
      </c>
      <c r="O139" s="308">
        <f>IF(O$8=0,0,O$8/PPA_fec!O$8)</f>
        <v>0.67291520027621432</v>
      </c>
      <c r="P139" s="308">
        <f>IF(P$8=0,0,P$8/PPA_fec!P$8)</f>
        <v>0.67291520027621443</v>
      </c>
      <c r="Q139" s="308">
        <f>IF(Q$8=0,0,Q$8/PPA_fec!Q$8)</f>
        <v>0.6729152002762141</v>
      </c>
      <c r="R139" s="308">
        <f>IF(R$8=0,0,R$8/PPA_fec!R$8)</f>
        <v>0.68223968216432618</v>
      </c>
      <c r="S139" s="308">
        <f>IF(S$8=0,0,S$8/PPA_fec!S$8)</f>
        <v>0.69063171586362637</v>
      </c>
      <c r="T139" s="308">
        <f>IF(T$8=0,0,T$8/PPA_fec!T$8)</f>
        <v>0.69818454619299686</v>
      </c>
      <c r="U139" s="308">
        <f>IF(U$8=0,0,U$8/PPA_fec!U$8)</f>
        <v>0.70157835867625129</v>
      </c>
      <c r="V139" s="308">
        <f>IF(V$8=0,0,V$8/PPA_fec!V$8)</f>
        <v>0.70803652472435885</v>
      </c>
      <c r="W139" s="308">
        <f>IF(W$8=0,0,W$8/PPA_fec!W$8)</f>
        <v>0.71384887416765574</v>
      </c>
      <c r="DA139" s="77"/>
    </row>
    <row r="140" spans="1:105" ht="12" customHeight="1" x14ac:dyDescent="0.25">
      <c r="A140" s="202" t="s">
        <v>95</v>
      </c>
      <c r="B140" s="308">
        <f>IF(B$9=0,0,B$9/PPA_fec!B$9)</f>
        <v>0.47005390607007641</v>
      </c>
      <c r="C140" s="308">
        <f>IF(C$9=0,0,C$9/PPA_fec!C$9)</f>
        <v>0.4700539060700763</v>
      </c>
      <c r="D140" s="308">
        <f>IF(D$9=0,0,D$9/PPA_fec!D$9)</f>
        <v>0.47005390607007613</v>
      </c>
      <c r="E140" s="308">
        <f>IF(E$9=0,0,E$9/PPA_fec!E$9)</f>
        <v>0.47240503050672716</v>
      </c>
      <c r="F140" s="308">
        <f>IF(F$9=0,0,F$9/PPA_fec!F$9)</f>
        <v>0.47240503050672705</v>
      </c>
      <c r="G140" s="308">
        <f>IF(G$9=0,0,G$9/PPA_fec!G$9)</f>
        <v>0.47240503050672694</v>
      </c>
      <c r="H140" s="308">
        <f>IF(H$9=0,0,H$9/PPA_fec!H$9)</f>
        <v>0.47240503050672727</v>
      </c>
      <c r="I140" s="308">
        <f>IF(I$9=0,0,I$9/PPA_fec!I$9)</f>
        <v>0.47240503050672711</v>
      </c>
      <c r="J140" s="308">
        <f>IF(J$9=0,0,J$9/PPA_fec!J$9)</f>
        <v>0.47240503050672727</v>
      </c>
      <c r="K140" s="308">
        <f>IF(K$9=0,0,K$9/PPA_fec!K$9)</f>
        <v>0.47240503050672727</v>
      </c>
      <c r="L140" s="308">
        <f>IF(L$9=0,0,L$9/PPA_fec!L$9)</f>
        <v>0.47240503050672705</v>
      </c>
      <c r="M140" s="308">
        <f>IF(M$9=0,0,M$9/PPA_fec!M$9)</f>
        <v>0.47240503050672722</v>
      </c>
      <c r="N140" s="308">
        <f>IF(N$9=0,0,N$9/PPA_fec!N$9)</f>
        <v>0.47240503050672711</v>
      </c>
      <c r="O140" s="308">
        <f>IF(O$9=0,0,O$9/PPA_fec!O$9)</f>
        <v>0.47240503050672727</v>
      </c>
      <c r="P140" s="308">
        <f>IF(P$9=0,0,P$9/PPA_fec!P$9)</f>
        <v>0.47240503050672727</v>
      </c>
      <c r="Q140" s="308">
        <f>IF(Q$9=0,0,Q$9/PPA_fec!Q$9)</f>
        <v>0.47240503050672711</v>
      </c>
      <c r="R140" s="308">
        <f>IF(R$9=0,0,R$9/PPA_fec!R$9)</f>
        <v>0.490316745381283</v>
      </c>
      <c r="S140" s="308">
        <f>IF(S$9=0,0,S$9/PPA_fec!S$9)</f>
        <v>0.4925273582722916</v>
      </c>
      <c r="T140" s="308">
        <f>IF(T$9=0,0,T$9/PPA_fec!T$9)</f>
        <v>0.49252735827229155</v>
      </c>
      <c r="U140" s="308">
        <f>IF(U$9=0,0,U$9/PPA_fec!U$9)</f>
        <v>0.49252735827229155</v>
      </c>
      <c r="V140" s="308">
        <f>IF(V$9=0,0,V$9/PPA_fec!V$9)</f>
        <v>0.50842684037029096</v>
      </c>
      <c r="W140" s="308">
        <f>IF(W$9=0,0,W$9/PPA_fec!W$9)</f>
        <v>0.51538892453799434</v>
      </c>
      <c r="DA140" s="77"/>
    </row>
    <row r="141" spans="1:105" ht="12" customHeight="1" x14ac:dyDescent="0.25">
      <c r="A141" s="56" t="s">
        <v>96</v>
      </c>
      <c r="B141" s="309">
        <f>IF(B$10=0,0,B$10/PPA_fec!B$10)</f>
        <v>0.7449222312342999</v>
      </c>
      <c r="C141" s="309">
        <f>IF(C$10=0,0,C$10/PPA_fec!C$10)</f>
        <v>0.74821987066870743</v>
      </c>
      <c r="D141" s="309">
        <f>IF(D$10=0,0,D$10/PPA_fec!D$10)</f>
        <v>0.74817963093822137</v>
      </c>
      <c r="E141" s="309">
        <f>IF(E$10=0,0,E$10/PPA_fec!E$10)</f>
        <v>0.74664951573641958</v>
      </c>
      <c r="F141" s="309">
        <f>IF(F$10=0,0,F$10/PPA_fec!F$10)</f>
        <v>0.76535987466937416</v>
      </c>
      <c r="G141" s="309">
        <f>IF(G$10=0,0,G$10/PPA_fec!G$10)</f>
        <v>0.77614650533630591</v>
      </c>
      <c r="H141" s="309">
        <f>IF(H$10=0,0,H$10/PPA_fec!H$10)</f>
        <v>0.76001310518426346</v>
      </c>
      <c r="I141" s="309">
        <f>IF(I$10=0,0,I$10/PPA_fec!I$10)</f>
        <v>0.79581055261063538</v>
      </c>
      <c r="J141" s="309">
        <f>IF(J$10=0,0,J$10/PPA_fec!J$10)</f>
        <v>0.77743573611054162</v>
      </c>
      <c r="K141" s="309">
        <f>IF(K$10=0,0,K$10/PPA_fec!K$10)</f>
        <v>0.77403468100797435</v>
      </c>
      <c r="L141" s="309">
        <f>IF(L$10=0,0,L$10/PPA_fec!L$10)</f>
        <v>0.74877082246891402</v>
      </c>
      <c r="M141" s="309">
        <f>IF(M$10=0,0,M$10/PPA_fec!M$10)</f>
        <v>0.75191174714998343</v>
      </c>
      <c r="N141" s="309">
        <f>IF(N$10=0,0,N$10/PPA_fec!N$10)</f>
        <v>0.74973922929650116</v>
      </c>
      <c r="O141" s="309">
        <f>IF(O$10=0,0,O$10/PPA_fec!O$10)</f>
        <v>0.72963556105010963</v>
      </c>
      <c r="P141" s="309">
        <f>IF(P$10=0,0,P$10/PPA_fec!P$10)</f>
        <v>0.73171657297933002</v>
      </c>
      <c r="Q141" s="309">
        <f>IF(Q$10=0,0,Q$10/PPA_fec!Q$10)</f>
        <v>0.72547294247642591</v>
      </c>
      <c r="R141" s="309">
        <f>IF(R$10=0,0,R$10/PPA_fec!R$10)</f>
        <v>0.75425344294041752</v>
      </c>
      <c r="S141" s="309">
        <f>IF(S$10=0,0,S$10/PPA_fec!S$10)</f>
        <v>0.75463614863328188</v>
      </c>
      <c r="T141" s="309">
        <f>IF(T$10=0,0,T$10/PPA_fec!T$10)</f>
        <v>0.74637425629140042</v>
      </c>
      <c r="U141" s="309">
        <f>IF(U$10=0,0,U$10/PPA_fec!U$10)</f>
        <v>0.74429401925998895</v>
      </c>
      <c r="V141" s="309">
        <f>IF(V$10=0,0,V$10/PPA_fec!V$10)</f>
        <v>0.77194651348042076</v>
      </c>
      <c r="W141" s="309">
        <f>IF(W$10=0,0,W$10/PPA_fec!W$10)</f>
        <v>0.77134580200101921</v>
      </c>
      <c r="DA141" s="78"/>
    </row>
    <row r="142" spans="1:105" ht="12" customHeight="1" x14ac:dyDescent="0.25">
      <c r="A142" s="203" t="s">
        <v>1855</v>
      </c>
      <c r="B142" s="310">
        <f>IF(B$16=0,0,B$16/PPA_fec!B$16)</f>
        <v>0.58261964065975935</v>
      </c>
      <c r="C142" s="310">
        <f>IF(C$16=0,0,C$16/PPA_fec!C$16)</f>
        <v>0.58261964065975969</v>
      </c>
      <c r="D142" s="310">
        <f>IF(D$16=0,0,D$16/PPA_fec!D$16)</f>
        <v>0.58261964065975924</v>
      </c>
      <c r="E142" s="310">
        <f>IF(E$16=0,0,E$16/PPA_fec!E$16)</f>
        <v>0.58553379849727294</v>
      </c>
      <c r="F142" s="310">
        <f>IF(F$16=0,0,F$16/PPA_fec!F$16)</f>
        <v>0.58553379849727294</v>
      </c>
      <c r="G142" s="310">
        <f>IF(G$16=0,0,G$16/PPA_fec!G$16)</f>
        <v>0.58553379849727294</v>
      </c>
      <c r="H142" s="310">
        <f>IF(H$16=0,0,H$16/PPA_fec!H$16)</f>
        <v>0.58553379849727305</v>
      </c>
      <c r="I142" s="310">
        <f>IF(I$16=0,0,I$16/PPA_fec!I$16)</f>
        <v>0.58553379849727261</v>
      </c>
      <c r="J142" s="310">
        <f>IF(J$16=0,0,J$16/PPA_fec!J$16)</f>
        <v>0.58553379849727294</v>
      </c>
      <c r="K142" s="310">
        <f>IF(K$16=0,0,K$16/PPA_fec!K$16)</f>
        <v>0.58553379849727305</v>
      </c>
      <c r="L142" s="310">
        <f>IF(L$16=0,0,L$16/PPA_fec!L$16)</f>
        <v>0.58553379849727294</v>
      </c>
      <c r="M142" s="310">
        <f>IF(M$16=0,0,M$16/PPA_fec!M$16)</f>
        <v>0.58553379849727283</v>
      </c>
      <c r="N142" s="310">
        <f>IF(N$16=0,0,N$16/PPA_fec!N$16)</f>
        <v>0.58553379849727305</v>
      </c>
      <c r="O142" s="310">
        <f>IF(O$16=0,0,O$16/PPA_fec!O$16)</f>
        <v>0.58553379849727305</v>
      </c>
      <c r="P142" s="310">
        <f>IF(P$16=0,0,P$16/PPA_fec!P$16)</f>
        <v>0.58553379849727283</v>
      </c>
      <c r="Q142" s="310">
        <f>IF(Q$16=0,0,Q$16/PPA_fec!Q$16)</f>
        <v>0.58553379849727294</v>
      </c>
      <c r="R142" s="310">
        <f>IF(R$16=0,0,R$16/PPA_fec!R$16)</f>
        <v>0.59538041864754598</v>
      </c>
      <c r="S142" s="310">
        <f>IF(S$16=0,0,S$16/PPA_fec!S$16)</f>
        <v>0.60424237678279125</v>
      </c>
      <c r="T142" s="310">
        <f>IF(T$16=0,0,T$16/PPA_fec!T$16)</f>
        <v>0.61047490252942072</v>
      </c>
      <c r="U142" s="310">
        <f>IF(U$16=0,0,U$16/PPA_fec!U$16)</f>
        <v>0.61047490252942038</v>
      </c>
      <c r="V142" s="310">
        <f>IF(V$16=0,0,V$16/PPA_fec!V$16)</f>
        <v>0.61782741227647819</v>
      </c>
      <c r="W142" s="310">
        <f>IF(W$16=0,0,W$16/PPA_fec!W$16)</f>
        <v>0.62444467104883039</v>
      </c>
      <c r="DA142" s="79"/>
    </row>
    <row r="143" spans="1:105" ht="12" customHeight="1" x14ac:dyDescent="0.25">
      <c r="A143" s="203" t="s">
        <v>1857</v>
      </c>
      <c r="B143" s="310">
        <f>IF(B$17=0,0,B$17/PPA_fec!B$17)</f>
        <v>0.65663899674095494</v>
      </c>
      <c r="C143" s="310">
        <f>IF(C$17=0,0,C$17/PPA_fec!C$17)</f>
        <v>0.65954947957415511</v>
      </c>
      <c r="D143" s="310">
        <f>IF(D$17=0,0,D$17/PPA_fec!D$17)</f>
        <v>0.65864136839067533</v>
      </c>
      <c r="E143" s="310">
        <f>IF(E$17=0,0,E$17/PPA_fec!E$17)</f>
        <v>0.66166610704933793</v>
      </c>
      <c r="F143" s="310">
        <f>IF(F$17=0,0,F$17/PPA_fec!F$17)</f>
        <v>0.66007098201202963</v>
      </c>
      <c r="G143" s="310">
        <f>IF(G$17=0,0,G$17/PPA_fec!G$17)</f>
        <v>0.6499812828437791</v>
      </c>
      <c r="H143" s="310">
        <f>IF(H$17=0,0,H$17/PPA_fec!H$17)</f>
        <v>0.66095694228841617</v>
      </c>
      <c r="I143" s="310">
        <f>IF(I$17=0,0,I$17/PPA_fec!I$17)</f>
        <v>0.65355052100301692</v>
      </c>
      <c r="J143" s="310">
        <f>IF(J$17=0,0,J$17/PPA_fec!J$17)</f>
        <v>0.65715361533172956</v>
      </c>
      <c r="K143" s="310">
        <f>IF(K$17=0,0,K$17/PPA_fec!K$17)</f>
        <v>0.65334792323081026</v>
      </c>
      <c r="L143" s="310">
        <f>IF(L$17=0,0,L$17/PPA_fec!L$17)</f>
        <v>0.65312264339684734</v>
      </c>
      <c r="M143" s="310">
        <f>IF(M$17=0,0,M$17/PPA_fec!M$17)</f>
        <v>0.65867297248841938</v>
      </c>
      <c r="N143" s="310">
        <f>IF(N$17=0,0,N$17/PPA_fec!N$17)</f>
        <v>0.65905451500617518</v>
      </c>
      <c r="O143" s="310">
        <f>IF(O$17=0,0,O$17/PPA_fec!O$17)</f>
        <v>0.66669668065000598</v>
      </c>
      <c r="P143" s="310">
        <f>IF(P$17=0,0,P$17/PPA_fec!P$17)</f>
        <v>0.66685247808552772</v>
      </c>
      <c r="Q143" s="310">
        <f>IF(Q$17=0,0,Q$17/PPA_fec!Q$17)</f>
        <v>0.66618531481279308</v>
      </c>
      <c r="R143" s="310">
        <f>IF(R$17=0,0,R$17/PPA_fec!R$17)</f>
        <v>0.68126355235463409</v>
      </c>
      <c r="S143" s="310">
        <f>IF(S$17=0,0,S$17/PPA_fec!S$17)</f>
        <v>0.69044744350379017</v>
      </c>
      <c r="T143" s="310">
        <f>IF(T$17=0,0,T$17/PPA_fec!T$17)</f>
        <v>0.69338315932117167</v>
      </c>
      <c r="U143" s="310">
        <f>IF(U$17=0,0,U$17/PPA_fec!U$17)</f>
        <v>0.6916428193529589</v>
      </c>
      <c r="V143" s="310">
        <f>IF(V$17=0,0,V$17/PPA_fec!V$17)</f>
        <v>0.70239867957131752</v>
      </c>
      <c r="W143" s="310">
        <f>IF(W$17=0,0,W$17/PPA_fec!W$17)</f>
        <v>0.71579605924856449</v>
      </c>
      <c r="DA143" s="79"/>
    </row>
    <row r="144" spans="1:105" ht="12" customHeight="1" x14ac:dyDescent="0.25">
      <c r="A144" s="41" t="s">
        <v>1872</v>
      </c>
      <c r="B144" s="311">
        <f>IF(B$30=0,0,B$30/PPA_fec!B$30)</f>
        <v>0.57917010984986794</v>
      </c>
      <c r="C144" s="311">
        <f>IF(C$30=0,0,C$30/PPA_fec!C$30)</f>
        <v>0.57917010984986816</v>
      </c>
      <c r="D144" s="311">
        <f>IF(D$30=0,0,D$30/PPA_fec!D$30)</f>
        <v>0.57917010984986828</v>
      </c>
      <c r="E144" s="311">
        <f>IF(E$30=0,0,E$30/PPA_fec!E$30)</f>
        <v>0.58206701375952907</v>
      </c>
      <c r="F144" s="311">
        <f>IF(F$30=0,0,F$30/PPA_fec!F$30)</f>
        <v>0.58206701375952918</v>
      </c>
      <c r="G144" s="311">
        <f>IF(G$30=0,0,G$30/PPA_fec!G$30)</f>
        <v>0.58206701375952907</v>
      </c>
      <c r="H144" s="311">
        <f>IF(H$30=0,0,H$30/PPA_fec!H$30)</f>
        <v>0.58206701375952896</v>
      </c>
      <c r="I144" s="311">
        <f>IF(I$30=0,0,I$30/PPA_fec!I$30)</f>
        <v>0.58206701375952907</v>
      </c>
      <c r="J144" s="311">
        <f>IF(J$30=0,0,J$30/PPA_fec!J$30)</f>
        <v>0.58206701375952896</v>
      </c>
      <c r="K144" s="311">
        <f>IF(K$30=0,0,K$30/PPA_fec!K$30)</f>
        <v>0.58206701375952918</v>
      </c>
      <c r="L144" s="311">
        <f>IF(L$30=0,0,L$30/PPA_fec!L$30)</f>
        <v>0.58206701375952918</v>
      </c>
      <c r="M144" s="311">
        <f>IF(M$30=0,0,M$30/PPA_fec!M$30)</f>
        <v>0.58206701375952918</v>
      </c>
      <c r="N144" s="311">
        <f>IF(N$30=0,0,N$30/PPA_fec!N$30)</f>
        <v>0.58206701375952907</v>
      </c>
      <c r="O144" s="311">
        <f>IF(O$30=0,0,O$30/PPA_fec!O$30)</f>
        <v>0.58206701375952929</v>
      </c>
      <c r="P144" s="311">
        <f>IF(P$30=0,0,P$30/PPA_fec!P$30)</f>
        <v>0.58206701375952918</v>
      </c>
      <c r="Q144" s="311">
        <f>IF(Q$30=0,0,Q$30/PPA_fec!Q$30)</f>
        <v>0.58206701375952918</v>
      </c>
      <c r="R144" s="311">
        <f>IF(R$30=0,0,R$30/PPA_fec!R$30)</f>
        <v>0.60686044836760045</v>
      </c>
      <c r="S144" s="311">
        <f>IF(S$30=0,0,S$30/PPA_fec!S$30)</f>
        <v>0.60686044836760056</v>
      </c>
      <c r="T144" s="311">
        <f>IF(T$30=0,0,T$30/PPA_fec!T$30)</f>
        <v>0.60686044836760078</v>
      </c>
      <c r="U144" s="311">
        <f>IF(U$30=0,0,U$30/PPA_fec!U$30)</f>
        <v>0.60686044836760056</v>
      </c>
      <c r="V144" s="311">
        <f>IF(V$30=0,0,V$30/PPA_fec!V$30)</f>
        <v>0.62942440353084039</v>
      </c>
      <c r="W144" s="311">
        <f>IF(W$30=0,0,W$30/PPA_fec!W$30)</f>
        <v>0.63502899600535434</v>
      </c>
      <c r="DA144" s="82"/>
    </row>
    <row r="145" spans="1:105" ht="12" customHeight="1" x14ac:dyDescent="0.25">
      <c r="J145" s="131"/>
    </row>
    <row r="146" spans="1:105" ht="12" customHeight="1" x14ac:dyDescent="0.25">
      <c r="A146" s="35" t="s">
        <v>53</v>
      </c>
      <c r="B146" s="324">
        <f>IF(B$32=0,0,B$32/PPA_fec!B$32)</f>
        <v>0.60950742468722718</v>
      </c>
      <c r="C146" s="324">
        <f>IF(C$32=0,0,C$32/PPA_fec!C$32)</f>
        <v>0.61224713123057939</v>
      </c>
      <c r="D146" s="324">
        <f>IF(D$32=0,0,D$32/PPA_fec!D$32)</f>
        <v>0.61295334507051458</v>
      </c>
      <c r="E146" s="324">
        <f>IF(E$32=0,0,E$32/PPA_fec!E$32)</f>
        <v>0.61304535253659154</v>
      </c>
      <c r="F146" s="324">
        <f>IF(F$32=0,0,F$32/PPA_fec!F$32)</f>
        <v>0.61301810033915705</v>
      </c>
      <c r="G146" s="324">
        <f>IF(G$32=0,0,G$32/PPA_fec!G$32)</f>
        <v>0.60163470512649586</v>
      </c>
      <c r="H146" s="324">
        <f>IF(H$32=0,0,H$32/PPA_fec!H$32)</f>
        <v>0.61905313482435975</v>
      </c>
      <c r="I146" s="324">
        <f>IF(I$32=0,0,I$32/PPA_fec!I$32)</f>
        <v>0.60703789638600059</v>
      </c>
      <c r="J146" s="324">
        <f>IF(J$32=0,0,J$32/PPA_fec!J$32)</f>
        <v>0.61335522593459491</v>
      </c>
      <c r="K146" s="324">
        <f>IF(K$32=0,0,K$32/PPA_fec!K$32)</f>
        <v>0.60971193868730189</v>
      </c>
      <c r="L146" s="324">
        <f>IF(L$32=0,0,L$32/PPA_fec!L$32)</f>
        <v>0.61195842012155643</v>
      </c>
      <c r="M146" s="324">
        <f>IF(M$32=0,0,M$32/PPA_fec!M$32)</f>
        <v>0.61735176236697054</v>
      </c>
      <c r="N146" s="324">
        <f>IF(N$32=0,0,N$32/PPA_fec!N$32)</f>
        <v>0.6178659893670726</v>
      </c>
      <c r="O146" s="324">
        <f>IF(O$32=0,0,O$32/PPA_fec!O$32)</f>
        <v>0.62689940689844936</v>
      </c>
      <c r="P146" s="324">
        <f>IF(P$32=0,0,P$32/PPA_fec!P$32)</f>
        <v>0.64130807345544749</v>
      </c>
      <c r="Q146" s="324">
        <f>IF(Q$32=0,0,Q$32/PPA_fec!Q$32)</f>
        <v>0.64111494481650344</v>
      </c>
      <c r="R146" s="324">
        <f>IF(R$32=0,0,R$32/PPA_fec!R$32)</f>
        <v>0.64192609172055914</v>
      </c>
      <c r="S146" s="324">
        <f>IF(S$32=0,0,S$32/PPA_fec!S$32)</f>
        <v>0.65724775282002634</v>
      </c>
      <c r="T146" s="324">
        <f>IF(T$32=0,0,T$32/PPA_fec!T$32)</f>
        <v>0.65786576916761064</v>
      </c>
      <c r="U146" s="324">
        <f>IF(U$32=0,0,U$32/PPA_fec!U$32)</f>
        <v>0.65561064797969337</v>
      </c>
      <c r="V146" s="324">
        <f>IF(V$32=0,0,V$32/PPA_fec!V$32)</f>
        <v>0.65501240846000797</v>
      </c>
      <c r="W146" s="324">
        <f>IF(W$32=0,0,W$32/PPA_fec!W$32)</f>
        <v>0.6581552975576902</v>
      </c>
      <c r="DA146" s="95"/>
    </row>
    <row r="147" spans="1:105" ht="12" customHeight="1" x14ac:dyDescent="0.25">
      <c r="A147" s="55" t="s">
        <v>92</v>
      </c>
      <c r="B147" s="307">
        <f>IF(B$33=0,0,B$33/PPA_fec!B$33)</f>
        <v>0.39768715306745522</v>
      </c>
      <c r="C147" s="307">
        <f>IF(C$33=0,0,C$33/PPA_fec!C$33)</f>
        <v>0.39768715306745533</v>
      </c>
      <c r="D147" s="307">
        <f>IF(D$33=0,0,D$33/PPA_fec!D$33)</f>
        <v>0.39875419537172091</v>
      </c>
      <c r="E147" s="307">
        <f>IF(E$33=0,0,E$33/PPA_fec!E$33)</f>
        <v>0.39875419537172102</v>
      </c>
      <c r="F147" s="307">
        <f>IF(F$33=0,0,F$33/PPA_fec!F$33)</f>
        <v>0.40082773461237897</v>
      </c>
      <c r="G147" s="307">
        <f>IF(G$33=0,0,G$33/PPA_fec!G$33)</f>
        <v>0.40082773461237903</v>
      </c>
      <c r="H147" s="307">
        <f>IF(H$33=0,0,H$33/PPA_fec!H$33)</f>
        <v>0.4038535238468724</v>
      </c>
      <c r="I147" s="307">
        <f>IF(I$33=0,0,I$33/PPA_fec!I$33)</f>
        <v>0.40385352384687273</v>
      </c>
      <c r="J147" s="307">
        <f>IF(J$33=0,0,J$33/PPA_fec!J$33)</f>
        <v>0.40385352384687245</v>
      </c>
      <c r="K147" s="307">
        <f>IF(K$33=0,0,K$33/PPA_fec!K$33)</f>
        <v>0.40385352384687245</v>
      </c>
      <c r="L147" s="307">
        <f>IF(L$33=0,0,L$33/PPA_fec!L$33)</f>
        <v>0.4038535238468724</v>
      </c>
      <c r="M147" s="307">
        <f>IF(M$33=0,0,M$33/PPA_fec!M$33)</f>
        <v>0.4038535238468724</v>
      </c>
      <c r="N147" s="307">
        <f>IF(N$33=0,0,N$33/PPA_fec!N$33)</f>
        <v>0.40385352384687229</v>
      </c>
      <c r="O147" s="307">
        <f>IF(O$33=0,0,O$33/PPA_fec!O$33)</f>
        <v>0.40385352384687251</v>
      </c>
      <c r="P147" s="307">
        <f>IF(P$33=0,0,P$33/PPA_fec!P$33)</f>
        <v>0.41312966330656675</v>
      </c>
      <c r="Q147" s="307">
        <f>IF(Q$33=0,0,Q$33/PPA_fec!Q$33)</f>
        <v>0.41312966330656675</v>
      </c>
      <c r="R147" s="307">
        <f>IF(R$33=0,0,R$33/PPA_fec!R$33)</f>
        <v>0.41312966330656675</v>
      </c>
      <c r="S147" s="307">
        <f>IF(S$33=0,0,S$33/PPA_fec!S$33)</f>
        <v>0.42383805357810578</v>
      </c>
      <c r="T147" s="307">
        <f>IF(T$33=0,0,T$33/PPA_fec!T$33)</f>
        <v>0.42383805357810578</v>
      </c>
      <c r="U147" s="307">
        <f>IF(U$33=0,0,U$33/PPA_fec!U$33)</f>
        <v>0.42383805357810583</v>
      </c>
      <c r="V147" s="307">
        <f>IF(V$33=0,0,V$33/PPA_fec!V$33)</f>
        <v>0.42383805357810583</v>
      </c>
      <c r="W147" s="307">
        <f>IF(W$33=0,0,W$33/PPA_fec!W$33)</f>
        <v>0.42383805357810589</v>
      </c>
      <c r="DA147" s="76"/>
    </row>
    <row r="148" spans="1:105" ht="12" customHeight="1" x14ac:dyDescent="0.25">
      <c r="A148" s="202" t="s">
        <v>93</v>
      </c>
      <c r="B148" s="308">
        <f>IF(B$34=0,0,B$34/PPA_fec!B$34)</f>
        <v>0.10336170983349781</v>
      </c>
      <c r="C148" s="308">
        <f>IF(C$34=0,0,C$34/PPA_fec!C$34)</f>
        <v>0.10336170983349784</v>
      </c>
      <c r="D148" s="308">
        <f>IF(D$34=0,0,D$34/PPA_fec!D$34)</f>
        <v>0.10363904169142409</v>
      </c>
      <c r="E148" s="308">
        <f>IF(E$34=0,0,E$34/PPA_fec!E$34)</f>
        <v>0.10363904169142402</v>
      </c>
      <c r="F148" s="308">
        <f>IF(F$34=0,0,F$34/PPA_fec!F$34)</f>
        <v>0.10417796923702898</v>
      </c>
      <c r="G148" s="308">
        <f>IF(G$34=0,0,G$34/PPA_fec!G$34)</f>
        <v>0.10417796923702898</v>
      </c>
      <c r="H148" s="308">
        <f>IF(H$34=0,0,H$34/PPA_fec!H$34)</f>
        <v>0.10496439330544741</v>
      </c>
      <c r="I148" s="308">
        <f>IF(I$34=0,0,I$34/PPA_fec!I$34)</f>
        <v>0.10496439330544739</v>
      </c>
      <c r="J148" s="308">
        <f>IF(J$34=0,0,J$34/PPA_fec!J$34)</f>
        <v>0.10496439330544738</v>
      </c>
      <c r="K148" s="308">
        <f>IF(K$34=0,0,K$34/PPA_fec!K$34)</f>
        <v>0.10496439330544739</v>
      </c>
      <c r="L148" s="308">
        <f>IF(L$34=0,0,L$34/PPA_fec!L$34)</f>
        <v>0.10496439330544743</v>
      </c>
      <c r="M148" s="308">
        <f>IF(M$34=0,0,M$34/PPA_fec!M$34)</f>
        <v>0.10496439330544738</v>
      </c>
      <c r="N148" s="308">
        <f>IF(N$34=0,0,N$34/PPA_fec!N$34)</f>
        <v>0.10496439330544739</v>
      </c>
      <c r="O148" s="308">
        <f>IF(O$34=0,0,O$34/PPA_fec!O$34)</f>
        <v>0.10496439330544734</v>
      </c>
      <c r="P148" s="308">
        <f>IF(P$34=0,0,P$34/PPA_fec!P$34)</f>
        <v>0.10737532769900909</v>
      </c>
      <c r="Q148" s="308">
        <f>IF(Q$34=0,0,Q$34/PPA_fec!Q$34)</f>
        <v>0.10737532769900911</v>
      </c>
      <c r="R148" s="308">
        <f>IF(R$34=0,0,R$34/PPA_fec!R$34)</f>
        <v>0.10737532769900911</v>
      </c>
      <c r="S148" s="308">
        <f>IF(S$34=0,0,S$34/PPA_fec!S$34)</f>
        <v>0.110158514230164</v>
      </c>
      <c r="T148" s="308">
        <f>IF(T$34=0,0,T$34/PPA_fec!T$34)</f>
        <v>0.11015851423016403</v>
      </c>
      <c r="U148" s="308">
        <f>IF(U$34=0,0,U$34/PPA_fec!U$34)</f>
        <v>0.11015851423016403</v>
      </c>
      <c r="V148" s="308">
        <f>IF(V$34=0,0,V$34/PPA_fec!V$34)</f>
        <v>0.11015851423016403</v>
      </c>
      <c r="W148" s="308">
        <f>IF(W$34=0,0,W$34/PPA_fec!W$34)</f>
        <v>0.11015851423016398</v>
      </c>
      <c r="DA148" s="77"/>
    </row>
    <row r="149" spans="1:105" ht="12" customHeight="1" x14ac:dyDescent="0.25">
      <c r="A149" s="202" t="s">
        <v>94</v>
      </c>
      <c r="B149" s="308">
        <f>IF(B$35=0,0,B$35/PPA_fec!B$35)</f>
        <v>0.56662547940283492</v>
      </c>
      <c r="C149" s="308">
        <f>IF(C$35=0,0,C$35/PPA_fec!C$35)</f>
        <v>0.5666254794028347</v>
      </c>
      <c r="D149" s="308">
        <f>IF(D$35=0,0,D$35/PPA_fec!D$35)</f>
        <v>0.56814580348807153</v>
      </c>
      <c r="E149" s="308">
        <f>IF(E$35=0,0,E$35/PPA_fec!E$35)</f>
        <v>0.56814580348807164</v>
      </c>
      <c r="F149" s="308">
        <f>IF(F$35=0,0,F$35/PPA_fec!F$35)</f>
        <v>0.57110018649299377</v>
      </c>
      <c r="G149" s="308">
        <f>IF(G$35=0,0,G$35/PPA_fec!G$35)</f>
        <v>0.57110018649299377</v>
      </c>
      <c r="H149" s="308">
        <f>IF(H$35=0,0,H$35/PPA_fec!H$35)</f>
        <v>0.57541133726148741</v>
      </c>
      <c r="I149" s="308">
        <f>IF(I$35=0,0,I$35/PPA_fec!I$35)</f>
        <v>0.57541133726148752</v>
      </c>
      <c r="J149" s="308">
        <f>IF(J$35=0,0,J$35/PPA_fec!J$35)</f>
        <v>0.57541133726148741</v>
      </c>
      <c r="K149" s="308">
        <f>IF(K$35=0,0,K$35/PPA_fec!K$35)</f>
        <v>0.57541133726148741</v>
      </c>
      <c r="L149" s="308">
        <f>IF(L$35=0,0,L$35/PPA_fec!L$35)</f>
        <v>0.5754113372614873</v>
      </c>
      <c r="M149" s="308">
        <f>IF(M$35=0,0,M$35/PPA_fec!M$35)</f>
        <v>0.57541133726148741</v>
      </c>
      <c r="N149" s="308">
        <f>IF(N$35=0,0,N$35/PPA_fec!N$35)</f>
        <v>0.5754113372614873</v>
      </c>
      <c r="O149" s="308">
        <f>IF(O$35=0,0,O$35/PPA_fec!O$35)</f>
        <v>0.57541133726148763</v>
      </c>
      <c r="P149" s="308">
        <f>IF(P$35=0,0,P$35/PPA_fec!P$35)</f>
        <v>0.58862799997692905</v>
      </c>
      <c r="Q149" s="308">
        <f>IF(Q$35=0,0,Q$35/PPA_fec!Q$35)</f>
        <v>0.58862799997692927</v>
      </c>
      <c r="R149" s="308">
        <f>IF(R$35=0,0,R$35/PPA_fec!R$35)</f>
        <v>0.58862799997692916</v>
      </c>
      <c r="S149" s="308">
        <f>IF(S$35=0,0,S$35/PPA_fec!S$35)</f>
        <v>0.60388533661564714</v>
      </c>
      <c r="T149" s="308">
        <f>IF(T$35=0,0,T$35/PPA_fec!T$35)</f>
        <v>0.60388533661564703</v>
      </c>
      <c r="U149" s="308">
        <f>IF(U$35=0,0,U$35/PPA_fec!U$35)</f>
        <v>0.60388533661564714</v>
      </c>
      <c r="V149" s="308">
        <f>IF(V$35=0,0,V$35/PPA_fec!V$35)</f>
        <v>0.60388533661564703</v>
      </c>
      <c r="W149" s="308">
        <f>IF(W$35=0,0,W$35/PPA_fec!W$35)</f>
        <v>0.60388533661564725</v>
      </c>
      <c r="DA149" s="77"/>
    </row>
    <row r="150" spans="1:105" ht="12" customHeight="1" x14ac:dyDescent="0.25">
      <c r="A150" s="202" t="s">
        <v>95</v>
      </c>
      <c r="B150" s="308">
        <f>IF(B$36=0,0,B$36/PPA_fec!B$36)</f>
        <v>0.39936394164411843</v>
      </c>
      <c r="C150" s="308">
        <f>IF(C$36=0,0,C$36/PPA_fec!C$36)</f>
        <v>0.39936394164411843</v>
      </c>
      <c r="D150" s="308">
        <f>IF(D$36=0,0,D$36/PPA_fec!D$36)</f>
        <v>0.40043548297313963</v>
      </c>
      <c r="E150" s="308">
        <f>IF(E$36=0,0,E$36/PPA_fec!E$36)</f>
        <v>0.40043548297313969</v>
      </c>
      <c r="F150" s="308">
        <f>IF(F$36=0,0,F$36/PPA_fec!F$36)</f>
        <v>0.40251776498279362</v>
      </c>
      <c r="G150" s="308">
        <f>IF(G$36=0,0,G$36/PPA_fec!G$36)</f>
        <v>0.40251776498279362</v>
      </c>
      <c r="H150" s="308">
        <f>IF(H$36=0,0,H$36/PPA_fec!H$36)</f>
        <v>0.40555631200638009</v>
      </c>
      <c r="I150" s="308">
        <f>IF(I$36=0,0,I$36/PPA_fec!I$36)</f>
        <v>0.40555631200638009</v>
      </c>
      <c r="J150" s="308">
        <f>IF(J$36=0,0,J$36/PPA_fec!J$36)</f>
        <v>0.40555631200638015</v>
      </c>
      <c r="K150" s="308">
        <f>IF(K$36=0,0,K$36/PPA_fec!K$36)</f>
        <v>0.40555631200637993</v>
      </c>
      <c r="L150" s="308">
        <f>IF(L$36=0,0,L$36/PPA_fec!L$36)</f>
        <v>0.40555631200638009</v>
      </c>
      <c r="M150" s="308">
        <f>IF(M$36=0,0,M$36/PPA_fec!M$36)</f>
        <v>0.40555631200638004</v>
      </c>
      <c r="N150" s="308">
        <f>IF(N$36=0,0,N$36/PPA_fec!N$36)</f>
        <v>0.40555631200638015</v>
      </c>
      <c r="O150" s="308">
        <f>IF(O$36=0,0,O$36/PPA_fec!O$36)</f>
        <v>0.40555631200638015</v>
      </c>
      <c r="P150" s="308">
        <f>IF(P$36=0,0,P$36/PPA_fec!P$36)</f>
        <v>0.41487156292482175</v>
      </c>
      <c r="Q150" s="308">
        <f>IF(Q$36=0,0,Q$36/PPA_fec!Q$36)</f>
        <v>0.41487156292482169</v>
      </c>
      <c r="R150" s="308">
        <f>IF(R$36=0,0,R$36/PPA_fec!R$36)</f>
        <v>0.41487156292482175</v>
      </c>
      <c r="S150" s="308">
        <f>IF(S$36=0,0,S$36/PPA_fec!S$36)</f>
        <v>0.425625103527075</v>
      </c>
      <c r="T150" s="308">
        <f>IF(T$36=0,0,T$36/PPA_fec!T$36)</f>
        <v>0.42562510352707494</v>
      </c>
      <c r="U150" s="308">
        <f>IF(U$36=0,0,U$36/PPA_fec!U$36)</f>
        <v>0.42562510352707494</v>
      </c>
      <c r="V150" s="308">
        <f>IF(V$36=0,0,V$36/PPA_fec!V$36)</f>
        <v>0.42562510352707494</v>
      </c>
      <c r="W150" s="308">
        <f>IF(W$36=0,0,W$36/PPA_fec!W$36)</f>
        <v>0.42562510352707505</v>
      </c>
      <c r="DA150" s="77"/>
    </row>
    <row r="151" spans="1:105" ht="12" customHeight="1" x14ac:dyDescent="0.25">
      <c r="A151" s="56" t="s">
        <v>96</v>
      </c>
      <c r="B151" s="309">
        <f>IF(B$37=0,0,B$37/PPA_fec!B$37)</f>
        <v>0.6323617663965847</v>
      </c>
      <c r="C151" s="309">
        <f>IF(C$37=0,0,C$37/PPA_fec!C$37)</f>
        <v>0.63516112049053586</v>
      </c>
      <c r="D151" s="309">
        <f>IF(D$37=0,0,D$37/PPA_fec!D$37)</f>
        <v>0.63683108290232271</v>
      </c>
      <c r="E151" s="309">
        <f>IF(E$37=0,0,E$37/PPA_fec!E$37)</f>
        <v>0.6323657098976696</v>
      </c>
      <c r="F151" s="309">
        <f>IF(F$37=0,0,F$37/PPA_fec!F$37)</f>
        <v>0.65158295229367946</v>
      </c>
      <c r="G151" s="309">
        <f>IF(G$37=0,0,G$37/PPA_fec!G$37)</f>
        <v>0.66076606325608378</v>
      </c>
      <c r="H151" s="309">
        <f>IF(H$37=0,0,H$37/PPA_fec!H$37)</f>
        <v>0.65191536465998945</v>
      </c>
      <c r="I151" s="309">
        <f>IF(I$37=0,0,I$37/PPA_fec!I$37)</f>
        <v>0.6826212904311012</v>
      </c>
      <c r="J151" s="309">
        <f>IF(J$37=0,0,J$37/PPA_fec!J$37)</f>
        <v>0.66685995011011412</v>
      </c>
      <c r="K151" s="309">
        <f>IF(K$37=0,0,K$37/PPA_fec!K$37)</f>
        <v>0.66394263189244807</v>
      </c>
      <c r="L151" s="309">
        <f>IF(L$37=0,0,L$37/PPA_fec!L$37)</f>
        <v>0.64227208774016487</v>
      </c>
      <c r="M151" s="309">
        <f>IF(M$37=0,0,M$37/PPA_fec!M$37)</f>
        <v>0.64496627425466235</v>
      </c>
      <c r="N151" s="309">
        <f>IF(N$37=0,0,N$37/PPA_fec!N$37)</f>
        <v>0.64310275669289574</v>
      </c>
      <c r="O151" s="309">
        <f>IF(O$37=0,0,O$37/PPA_fec!O$37)</f>
        <v>0.62585846165844117</v>
      </c>
      <c r="P151" s="309">
        <f>IF(P$37=0,0,P$37/PPA_fec!P$37)</f>
        <v>0.64205987491072936</v>
      </c>
      <c r="Q151" s="309">
        <f>IF(Q$37=0,0,Q$37/PPA_fec!Q$37)</f>
        <v>0.63658127190005709</v>
      </c>
      <c r="R151" s="309">
        <f>IF(R$37=0,0,R$37/PPA_fec!R$37)</f>
        <v>0.63479587202022403</v>
      </c>
      <c r="S151" s="309">
        <f>IF(S$37=0,0,S$37/PPA_fec!S$37)</f>
        <v>0.6515803296885887</v>
      </c>
      <c r="T151" s="309">
        <f>IF(T$37=0,0,T$37/PPA_fec!T$37)</f>
        <v>0.64444671099602469</v>
      </c>
      <c r="U151" s="309">
        <f>IF(U$37=0,0,U$37/PPA_fec!U$37)</f>
        <v>0.64265055859435083</v>
      </c>
      <c r="V151" s="309">
        <f>IF(V$37=0,0,V$37/PPA_fec!V$37)</f>
        <v>0.63696100835067193</v>
      </c>
      <c r="W151" s="309">
        <f>IF(W$37=0,0,W$37/PPA_fec!W$37)</f>
        <v>0.6364653395666755</v>
      </c>
      <c r="DA151" s="78"/>
    </row>
    <row r="152" spans="1:105" ht="12" customHeight="1" x14ac:dyDescent="0.25">
      <c r="A152" s="203" t="s">
        <v>1885</v>
      </c>
      <c r="B152" s="310">
        <f>IF(B$43=0,0,B$43/PPA_fec!B$43)</f>
        <v>0.54927415066609497</v>
      </c>
      <c r="C152" s="310">
        <f>IF(C$43=0,0,C$43/PPA_fec!C$43)</f>
        <v>0.54964607925395237</v>
      </c>
      <c r="D152" s="310">
        <f>IF(D$43=0,0,D$43/PPA_fec!D$43)</f>
        <v>0.55086181947644908</v>
      </c>
      <c r="E152" s="310">
        <f>IF(E$43=0,0,E$43/PPA_fec!E$43)</f>
        <v>0.55151580657380805</v>
      </c>
      <c r="F152" s="310">
        <f>IF(F$43=0,0,F$43/PPA_fec!F$43)</f>
        <v>0.55110417063708295</v>
      </c>
      <c r="G152" s="310">
        <f>IF(G$43=0,0,G$43/PPA_fec!G$43)</f>
        <v>0.54686024817412859</v>
      </c>
      <c r="H152" s="310">
        <f>IF(H$43=0,0,H$43/PPA_fec!H$43)</f>
        <v>0.55631994432770926</v>
      </c>
      <c r="I152" s="310">
        <f>IF(I$43=0,0,I$43/PPA_fec!I$43)</f>
        <v>0.54875592596067424</v>
      </c>
      <c r="J152" s="310">
        <f>IF(J$43=0,0,J$43/PPA_fec!J$43)</f>
        <v>0.55264511470721189</v>
      </c>
      <c r="K152" s="310">
        <f>IF(K$43=0,0,K$43/PPA_fec!K$43)</f>
        <v>0.55204617736295547</v>
      </c>
      <c r="L152" s="310">
        <f>IF(L$43=0,0,L$43/PPA_fec!L$43)</f>
        <v>0.55562582043993702</v>
      </c>
      <c r="M152" s="310">
        <f>IF(M$43=0,0,M$43/PPA_fec!M$43)</f>
        <v>0.55846774006423772</v>
      </c>
      <c r="N152" s="310">
        <f>IF(N$43=0,0,N$43/PPA_fec!N$43)</f>
        <v>0.55848712309296733</v>
      </c>
      <c r="O152" s="310">
        <f>IF(O$43=0,0,O$43/PPA_fec!O$43)</f>
        <v>0.56447793839967675</v>
      </c>
      <c r="P152" s="310">
        <f>IF(P$43=0,0,P$43/PPA_fec!P$43)</f>
        <v>0.57711946133246983</v>
      </c>
      <c r="Q152" s="310">
        <f>IF(Q$43=0,0,Q$43/PPA_fec!Q$43)</f>
        <v>0.57826902356934307</v>
      </c>
      <c r="R152" s="310">
        <f>IF(R$43=0,0,R$43/PPA_fec!R$43)</f>
        <v>0.578939953299483</v>
      </c>
      <c r="S152" s="310">
        <f>IF(S$43=0,0,S$43/PPA_fec!S$43)</f>
        <v>0.59357121648222033</v>
      </c>
      <c r="T152" s="310">
        <f>IF(T$43=0,0,T$43/PPA_fec!T$43)</f>
        <v>0.59508717393296762</v>
      </c>
      <c r="U152" s="310">
        <f>IF(U$43=0,0,U$43/PPA_fec!U$43)</f>
        <v>0.59469995987303581</v>
      </c>
      <c r="V152" s="310">
        <f>IF(V$43=0,0,V$43/PPA_fec!V$43)</f>
        <v>0.59543609813375098</v>
      </c>
      <c r="W152" s="310">
        <f>IF(W$43=0,0,W$43/PPA_fec!W$43)</f>
        <v>0.5971567626375972</v>
      </c>
      <c r="DA152" s="79"/>
    </row>
    <row r="153" spans="1:105" ht="12" customHeight="1" x14ac:dyDescent="0.25">
      <c r="A153" s="203" t="s">
        <v>1900</v>
      </c>
      <c r="B153" s="310">
        <f>IF(B$56=0,0,B$56/PPA_fec!B$56)</f>
        <v>0.62823027411836041</v>
      </c>
      <c r="C153" s="310">
        <f>IF(C$56=0,0,C$56/PPA_fec!C$56)</f>
        <v>0.63152075934096641</v>
      </c>
      <c r="D153" s="310">
        <f>IF(D$56=0,0,D$56/PPA_fec!D$56)</f>
        <v>0.63211000726909994</v>
      </c>
      <c r="E153" s="310">
        <f>IF(E$56=0,0,E$56/PPA_fec!E$56)</f>
        <v>0.63212541508132769</v>
      </c>
      <c r="F153" s="310">
        <f>IF(F$56=0,0,F$56/PPA_fec!F$56)</f>
        <v>0.63201290357073514</v>
      </c>
      <c r="G153" s="310">
        <f>IF(G$56=0,0,G$56/PPA_fec!G$56)</f>
        <v>0.61870714155945128</v>
      </c>
      <c r="H153" s="310">
        <f>IF(H$56=0,0,H$56/PPA_fec!H$56)</f>
        <v>0.63833151600045623</v>
      </c>
      <c r="I153" s="310">
        <f>IF(I$56=0,0,I$56/PPA_fec!I$56)</f>
        <v>0.62489400354596392</v>
      </c>
      <c r="J153" s="310">
        <f>IF(J$56=0,0,J$56/PPA_fec!J$56)</f>
        <v>0.63196391640731164</v>
      </c>
      <c r="K153" s="310">
        <f>IF(K$56=0,0,K$56/PPA_fec!K$56)</f>
        <v>0.62757316659008844</v>
      </c>
      <c r="L153" s="310">
        <f>IF(L$56=0,0,L$56/PPA_fec!L$56)</f>
        <v>0.62977070781821176</v>
      </c>
      <c r="M153" s="310">
        <f>IF(M$56=0,0,M$56/PPA_fec!M$56)</f>
        <v>0.63575841436884062</v>
      </c>
      <c r="N153" s="310">
        <f>IF(N$56=0,0,N$56/PPA_fec!N$56)</f>
        <v>0.63642146957773527</v>
      </c>
      <c r="O153" s="310">
        <f>IF(O$56=0,0,O$56/PPA_fec!O$56)</f>
        <v>0.64654239085310572</v>
      </c>
      <c r="P153" s="310">
        <f>IF(P$56=0,0,P$56/PPA_fec!P$56)</f>
        <v>0.6614434889134766</v>
      </c>
      <c r="Q153" s="310">
        <f>IF(Q$56=0,0,Q$56/PPA_fec!Q$56)</f>
        <v>0.66105776092249435</v>
      </c>
      <c r="R153" s="310">
        <f>IF(R$56=0,0,R$56/PPA_fec!R$56)</f>
        <v>0.66195006769063669</v>
      </c>
      <c r="S153" s="310">
        <f>IF(S$56=0,0,S$56/PPA_fec!S$56)</f>
        <v>0.67756045227602291</v>
      </c>
      <c r="T153" s="310">
        <f>IF(T$56=0,0,T$56/PPA_fec!T$56)</f>
        <v>0.67814572957900277</v>
      </c>
      <c r="U153" s="310">
        <f>IF(U$56=0,0,U$56/PPA_fec!U$56)</f>
        <v>0.67549124881644862</v>
      </c>
      <c r="V153" s="310">
        <f>IF(V$56=0,0,V$56/PPA_fec!V$56)</f>
        <v>0.67472665541580179</v>
      </c>
      <c r="W153" s="310">
        <f>IF(W$56=0,0,W$56/PPA_fec!W$56)</f>
        <v>0.6782699248530224</v>
      </c>
      <c r="DA153" s="79"/>
    </row>
    <row r="154" spans="1:105" ht="12" customHeight="1" x14ac:dyDescent="0.25">
      <c r="A154" s="41" t="s">
        <v>1915</v>
      </c>
      <c r="B154" s="311">
        <f>IF(B$69=0,0,B$69/PPA_fec!B$69)</f>
        <v>0.61076177216139949</v>
      </c>
      <c r="C154" s="311">
        <f>IF(C$69=0,0,C$69/PPA_fec!C$69)</f>
        <v>0.61406259575951139</v>
      </c>
      <c r="D154" s="311">
        <f>IF(D$69=0,0,D$69/PPA_fec!D$69)</f>
        <v>0.61466512484909896</v>
      </c>
      <c r="E154" s="311">
        <f>IF(E$69=0,0,E$69/PPA_fec!E$69)</f>
        <v>0.61436705713994721</v>
      </c>
      <c r="F154" s="311">
        <f>IF(F$69=0,0,F$69/PPA_fec!F$69)</f>
        <v>0.61562557853250732</v>
      </c>
      <c r="G154" s="311">
        <f>IF(G$69=0,0,G$69/PPA_fec!G$69)</f>
        <v>0.60361051951875877</v>
      </c>
      <c r="H154" s="311">
        <f>IF(H$69=0,0,H$69/PPA_fec!H$69)</f>
        <v>0.62135716076873815</v>
      </c>
      <c r="I154" s="311">
        <f>IF(I$69=0,0,I$69/PPA_fec!I$69)</f>
        <v>0.61144467205056086</v>
      </c>
      <c r="J154" s="311">
        <f>IF(J$69=0,0,J$69/PPA_fec!J$69)</f>
        <v>0.61658571626470493</v>
      </c>
      <c r="K154" s="311">
        <f>IF(K$69=0,0,K$69/PPA_fec!K$69)</f>
        <v>0.61212218366376581</v>
      </c>
      <c r="L154" s="311">
        <f>IF(L$69=0,0,L$69/PPA_fec!L$69)</f>
        <v>0.61261853975104585</v>
      </c>
      <c r="M154" s="311">
        <f>IF(M$69=0,0,M$69/PPA_fec!M$69)</f>
        <v>0.61762513785210627</v>
      </c>
      <c r="N154" s="311">
        <f>IF(N$69=0,0,N$69/PPA_fec!N$69)</f>
        <v>0.61830352084637341</v>
      </c>
      <c r="O154" s="311">
        <f>IF(O$69=0,0,O$69/PPA_fec!O$69)</f>
        <v>0.62636641427256778</v>
      </c>
      <c r="P154" s="311">
        <f>IF(P$69=0,0,P$69/PPA_fec!P$69)</f>
        <v>0.64091979083564588</v>
      </c>
      <c r="Q154" s="311">
        <f>IF(Q$69=0,0,Q$69/PPA_fec!Q$69)</f>
        <v>0.64013546843964142</v>
      </c>
      <c r="R154" s="311">
        <f>IF(R$69=0,0,R$69/PPA_fec!R$69)</f>
        <v>0.64081109123554991</v>
      </c>
      <c r="S154" s="311">
        <f>IF(S$69=0,0,S$69/PPA_fec!S$69)</f>
        <v>0.65599404263335814</v>
      </c>
      <c r="T154" s="311">
        <f>IF(T$69=0,0,T$69/PPA_fec!T$69)</f>
        <v>0.65611292588992776</v>
      </c>
      <c r="U154" s="311">
        <f>IF(U$69=0,0,U$69/PPA_fec!U$69)</f>
        <v>0.65360501397937154</v>
      </c>
      <c r="V154" s="311">
        <f>IF(V$69=0,0,V$69/PPA_fec!V$69)</f>
        <v>0.65265432184932415</v>
      </c>
      <c r="W154" s="311">
        <f>IF(W$69=0,0,W$69/PPA_fec!W$69)</f>
        <v>0.65566308803340845</v>
      </c>
      <c r="DA154" s="82"/>
    </row>
    <row r="155" spans="1:105" ht="12" customHeight="1" x14ac:dyDescent="0.25">
      <c r="J155" s="131"/>
    </row>
    <row r="156" spans="1:105" ht="12" customHeight="1" x14ac:dyDescent="0.25">
      <c r="A156" s="35" t="s">
        <v>60</v>
      </c>
      <c r="B156" s="324">
        <f>IF(B$83=0,0,B$83/PPA_fec!B$83)</f>
        <v>0.58393627918796354</v>
      </c>
      <c r="C156" s="324">
        <f>IF(C$83=0,0,C$83/PPA_fec!C$83)</f>
        <v>0.58501003693207076</v>
      </c>
      <c r="D156" s="324">
        <f>IF(D$83=0,0,D$83/PPA_fec!D$83)</f>
        <v>0.58507476896839805</v>
      </c>
      <c r="E156" s="324">
        <f>IF(E$83=0,0,E$83/PPA_fec!E$83)</f>
        <v>0.58733214165348369</v>
      </c>
      <c r="F156" s="324">
        <f>IF(F$83=0,0,F$83/PPA_fec!F$83)</f>
        <v>0.58937210309803778</v>
      </c>
      <c r="G156" s="324">
        <f>IF(G$83=0,0,G$83/PPA_fec!G$83)</f>
        <v>0.59601409839932173</v>
      </c>
      <c r="H156" s="324">
        <f>IF(H$83=0,0,H$83/PPA_fec!H$83)</f>
        <v>0.59326675236757731</v>
      </c>
      <c r="I156" s="324">
        <f>IF(I$83=0,0,I$83/PPA_fec!I$83)</f>
        <v>0.59794315468089398</v>
      </c>
      <c r="J156" s="324">
        <f>IF(J$83=0,0,J$83/PPA_fec!J$83)</f>
        <v>0.59546224453540941</v>
      </c>
      <c r="K156" s="324">
        <f>IF(K$83=0,0,K$83/PPA_fec!K$83)</f>
        <v>0.60465024852424976</v>
      </c>
      <c r="L156" s="324">
        <f>IF(L$83=0,0,L$83/PPA_fec!L$83)</f>
        <v>0.60193782795964412</v>
      </c>
      <c r="M156" s="324">
        <f>IF(M$83=0,0,M$83/PPA_fec!M$83)</f>
        <v>0.61356514476768009</v>
      </c>
      <c r="N156" s="324">
        <f>IF(N$83=0,0,N$83/PPA_fec!N$83)</f>
        <v>0.61302616217905859</v>
      </c>
      <c r="O156" s="324">
        <f>IF(O$83=0,0,O$83/PPA_fec!O$83)</f>
        <v>0.61053746459157177</v>
      </c>
      <c r="P156" s="324">
        <f>IF(P$83=0,0,P$83/PPA_fec!P$83)</f>
        <v>0.62321925492074604</v>
      </c>
      <c r="Q156" s="324">
        <f>IF(Q$83=0,0,Q$83/PPA_fec!Q$83)</f>
        <v>0.62336676816592707</v>
      </c>
      <c r="R156" s="324">
        <f>IF(R$83=0,0,R$83/PPA_fec!R$83)</f>
        <v>0.63498318619007743</v>
      </c>
      <c r="S156" s="324">
        <f>IF(S$83=0,0,S$83/PPA_fec!S$83)</f>
        <v>0.63752377212537836</v>
      </c>
      <c r="T156" s="324">
        <f>IF(T$83=0,0,T$83/PPA_fec!T$83)</f>
        <v>0.64778895450697083</v>
      </c>
      <c r="U156" s="324">
        <f>IF(U$83=0,0,U$83/PPA_fec!U$83)</f>
        <v>0.65178537880677956</v>
      </c>
      <c r="V156" s="324">
        <f>IF(V$83=0,0,V$83/PPA_fec!V$83)</f>
        <v>0.651059918416515</v>
      </c>
      <c r="W156" s="324">
        <f>IF(W$83=0,0,W$83/PPA_fec!W$83)</f>
        <v>0.65101453371914275</v>
      </c>
      <c r="DA156" s="95"/>
    </row>
    <row r="157" spans="1:105" ht="12" customHeight="1" x14ac:dyDescent="0.25">
      <c r="A157" s="55" t="s">
        <v>92</v>
      </c>
      <c r="B157" s="336">
        <f>IF(B$84=0,0,B$84/PPA_fec!B$84)</f>
        <v>0.43867023477773343</v>
      </c>
      <c r="C157" s="336">
        <f>IF(C$84=0,0,C$84/PPA_fec!C$84)</f>
        <v>0.43938691288386089</v>
      </c>
      <c r="D157" s="336">
        <f>IF(D$84=0,0,D$84/PPA_fec!D$84)</f>
        <v>0.43938691288386089</v>
      </c>
      <c r="E157" s="336">
        <f>IF(E$84=0,0,E$84/PPA_fec!E$84)</f>
        <v>0.44149296765983975</v>
      </c>
      <c r="F157" s="336">
        <f>IF(F$84=0,0,F$84/PPA_fec!F$84)</f>
        <v>0.44149296765983975</v>
      </c>
      <c r="G157" s="336">
        <f>IF(G$84=0,0,G$84/PPA_fec!G$84)</f>
        <v>0.44488434041963071</v>
      </c>
      <c r="H157" s="336">
        <f>IF(H$84=0,0,H$84/PPA_fec!H$84)</f>
        <v>0.44488434041963032</v>
      </c>
      <c r="I157" s="336">
        <f>IF(I$84=0,0,I$84/PPA_fec!I$84)</f>
        <v>0.4448843404196306</v>
      </c>
      <c r="J157" s="336">
        <f>IF(J$84=0,0,J$84/PPA_fec!J$84)</f>
        <v>0.44488434041963054</v>
      </c>
      <c r="K157" s="336">
        <f>IF(K$84=0,0,K$84/PPA_fec!K$84)</f>
        <v>0.45181892265528839</v>
      </c>
      <c r="L157" s="336">
        <f>IF(L$84=0,0,L$84/PPA_fec!L$84)</f>
        <v>0.45181892265528834</v>
      </c>
      <c r="M157" s="336">
        <f>IF(M$84=0,0,M$84/PPA_fec!M$84)</f>
        <v>0.45977370377690002</v>
      </c>
      <c r="N157" s="336">
        <f>IF(N$84=0,0,N$84/PPA_fec!N$84)</f>
        <v>0.45977370377690013</v>
      </c>
      <c r="O157" s="336">
        <f>IF(O$84=0,0,O$84/PPA_fec!O$84)</f>
        <v>0.45977370377690008</v>
      </c>
      <c r="P157" s="336">
        <f>IF(P$84=0,0,P$84/PPA_fec!P$84)</f>
        <v>0.46879633339921001</v>
      </c>
      <c r="Q157" s="336">
        <f>IF(Q$84=0,0,Q$84/PPA_fec!Q$84)</f>
        <v>0.46966006496985963</v>
      </c>
      <c r="R157" s="336">
        <f>IF(R$84=0,0,R$84/PPA_fec!R$84)</f>
        <v>0.47769405847287366</v>
      </c>
      <c r="S157" s="336">
        <f>IF(S$84=0,0,S$84/PPA_fec!S$84)</f>
        <v>0.48035739165585578</v>
      </c>
      <c r="T157" s="336">
        <f>IF(T$84=0,0,T$84/PPA_fec!T$84)</f>
        <v>0.48732165249027026</v>
      </c>
      <c r="U157" s="336">
        <f>IF(U$84=0,0,U$84/PPA_fec!U$84)</f>
        <v>0.49182957426990209</v>
      </c>
      <c r="V157" s="336">
        <f>IF(V$84=0,0,V$84/PPA_fec!V$84)</f>
        <v>0.49182957426990209</v>
      </c>
      <c r="W157" s="336">
        <f>IF(W$84=0,0,W$84/PPA_fec!W$84)</f>
        <v>0.49182957426990204</v>
      </c>
      <c r="DA157" s="67"/>
    </row>
    <row r="158" spans="1:105" ht="12" customHeight="1" x14ac:dyDescent="0.25">
      <c r="A158" s="202" t="s">
        <v>93</v>
      </c>
      <c r="B158" s="337">
        <f>IF(B$85=0,0,B$85/PPA_fec!B$85)</f>
        <v>0.11019594218730502</v>
      </c>
      <c r="C158" s="337">
        <f>IF(C$85=0,0,C$85/PPA_fec!C$85)</f>
        <v>0.11037597496110327</v>
      </c>
      <c r="D158" s="337">
        <f>IF(D$85=0,0,D$85/PPA_fec!D$85)</f>
        <v>0.11037597496110321</v>
      </c>
      <c r="E158" s="337">
        <f>IF(E$85=0,0,E$85/PPA_fec!E$85)</f>
        <v>0.11090502542301717</v>
      </c>
      <c r="F158" s="337">
        <f>IF(F$85=0,0,F$85/PPA_fec!F$85)</f>
        <v>0.1109050254230172</v>
      </c>
      <c r="G158" s="337">
        <f>IF(G$85=0,0,G$85/PPA_fec!G$85)</f>
        <v>0.1117569535616174</v>
      </c>
      <c r="H158" s="337">
        <f>IF(H$85=0,0,H$85/PPA_fec!H$85)</f>
        <v>0.11175695356161741</v>
      </c>
      <c r="I158" s="337">
        <f>IF(I$85=0,0,I$85/PPA_fec!I$85)</f>
        <v>0.11175695356161743</v>
      </c>
      <c r="J158" s="337">
        <f>IF(J$85=0,0,J$85/PPA_fec!J$85)</f>
        <v>0.11175695356161744</v>
      </c>
      <c r="K158" s="337">
        <f>IF(K$85=0,0,K$85/PPA_fec!K$85)</f>
        <v>0.11349895190695956</v>
      </c>
      <c r="L158" s="337">
        <f>IF(L$85=0,0,L$85/PPA_fec!L$85)</f>
        <v>0.11349895190695955</v>
      </c>
      <c r="M158" s="337">
        <f>IF(M$85=0,0,M$85/PPA_fec!M$85)</f>
        <v>0.11549722881543029</v>
      </c>
      <c r="N158" s="337">
        <f>IF(N$85=0,0,N$85/PPA_fec!N$85)</f>
        <v>0.11549722881543031</v>
      </c>
      <c r="O158" s="337">
        <f>IF(O$85=0,0,O$85/PPA_fec!O$85)</f>
        <v>0.11549722881543027</v>
      </c>
      <c r="P158" s="337">
        <f>IF(P$85=0,0,P$85/PPA_fec!P$85)</f>
        <v>0.11798072735280919</v>
      </c>
      <c r="Q158" s="337">
        <f>IF(Q$85=0,0,Q$85/PPA_fec!Q$85)</f>
        <v>0.11798072735280925</v>
      </c>
      <c r="R158" s="337">
        <f>IF(R$85=0,0,R$85/PPA_fec!R$85)</f>
        <v>0.12066794408098783</v>
      </c>
      <c r="S158" s="337">
        <f>IF(S$85=0,0,S$85/PPA_fec!S$85)</f>
        <v>0.12066794408098783</v>
      </c>
      <c r="T158" s="337">
        <f>IF(T$85=0,0,T$85/PPA_fec!T$85)</f>
        <v>0.12354980811432073</v>
      </c>
      <c r="U158" s="337">
        <f>IF(U$85=0,0,U$85/PPA_fec!U$85)</f>
        <v>0.12354980811432072</v>
      </c>
      <c r="V158" s="337">
        <f>IF(V$85=0,0,V$85/PPA_fec!V$85)</f>
        <v>0.12354980811432074</v>
      </c>
      <c r="W158" s="337">
        <f>IF(W$85=0,0,W$85/PPA_fec!W$85)</f>
        <v>0.12354980811432073</v>
      </c>
      <c r="DA158" s="174"/>
    </row>
    <row r="159" spans="1:105" ht="12" customHeight="1" x14ac:dyDescent="0.25">
      <c r="A159" s="202" t="s">
        <v>94</v>
      </c>
      <c r="B159" s="337">
        <f>IF(B$86=0,0,B$86/PPA_fec!B$86)</f>
        <v>0.61814839047665682</v>
      </c>
      <c r="C159" s="337">
        <f>IF(C$86=0,0,C$86/PPA_fec!C$86)</f>
        <v>0.61915829126925825</v>
      </c>
      <c r="D159" s="337">
        <f>IF(D$86=0,0,D$86/PPA_fec!D$86)</f>
        <v>0.61915829126925825</v>
      </c>
      <c r="E159" s="337">
        <f>IF(E$86=0,0,E$86/PPA_fec!E$86)</f>
        <v>0.62212602025293662</v>
      </c>
      <c r="F159" s="337">
        <f>IF(F$86=0,0,F$86/PPA_fec!F$86)</f>
        <v>0.62212602025293651</v>
      </c>
      <c r="G159" s="337">
        <f>IF(G$86=0,0,G$86/PPA_fec!G$86)</f>
        <v>0.62690494402476105</v>
      </c>
      <c r="H159" s="337">
        <f>IF(H$86=0,0,H$86/PPA_fec!H$86)</f>
        <v>0.62690494402476127</v>
      </c>
      <c r="I159" s="337">
        <f>IF(I$86=0,0,I$86/PPA_fec!I$86)</f>
        <v>0.62690494402476116</v>
      </c>
      <c r="J159" s="337">
        <f>IF(J$86=0,0,J$86/PPA_fec!J$86)</f>
        <v>0.62690494402476105</v>
      </c>
      <c r="K159" s="337">
        <f>IF(K$86=0,0,K$86/PPA_fec!K$86)</f>
        <v>0.63667675097166232</v>
      </c>
      <c r="L159" s="337">
        <f>IF(L$86=0,0,L$86/PPA_fec!L$86)</f>
        <v>0.63667675097166221</v>
      </c>
      <c r="M159" s="337">
        <f>IF(M$86=0,0,M$86/PPA_fec!M$86)</f>
        <v>0.64788616240895713</v>
      </c>
      <c r="N159" s="337">
        <f>IF(N$86=0,0,N$86/PPA_fec!N$86)</f>
        <v>0.64788616240895724</v>
      </c>
      <c r="O159" s="337">
        <f>IF(O$86=0,0,O$86/PPA_fec!O$86)</f>
        <v>0.64788616240895713</v>
      </c>
      <c r="P159" s="337">
        <f>IF(P$86=0,0,P$86/PPA_fec!P$86)</f>
        <v>0.65971354808379479</v>
      </c>
      <c r="Q159" s="337">
        <f>IF(Q$86=0,0,Q$86/PPA_fec!Q$86)</f>
        <v>0.66181744329970493</v>
      </c>
      <c r="R159" s="337">
        <f>IF(R$86=0,0,R$86/PPA_fec!R$86)</f>
        <v>0.6722517008854676</v>
      </c>
      <c r="S159" s="337">
        <f>IF(S$86=0,0,S$86/PPA_fec!S$86)</f>
        <v>0.67689148924381137</v>
      </c>
      <c r="T159" s="337">
        <f>IF(T$86=0,0,T$86/PPA_fec!T$86)</f>
        <v>0.68581834223516336</v>
      </c>
      <c r="U159" s="337">
        <f>IF(U$86=0,0,U$86/PPA_fec!U$86)</f>
        <v>0.69305741675817778</v>
      </c>
      <c r="V159" s="337">
        <f>IF(V$86=0,0,V$86/PPA_fec!V$86)</f>
        <v>0.69305741675817789</v>
      </c>
      <c r="W159" s="337">
        <f>IF(W$86=0,0,W$86/PPA_fec!W$86)</f>
        <v>0.69305741675817811</v>
      </c>
      <c r="DA159" s="174"/>
    </row>
    <row r="160" spans="1:105" ht="12" customHeight="1" x14ac:dyDescent="0.25">
      <c r="A160" s="202" t="s">
        <v>95</v>
      </c>
      <c r="B160" s="337">
        <f>IF(B$87=0,0,B$87/PPA_fec!B$87)</f>
        <v>0.43881772979622596</v>
      </c>
      <c r="C160" s="337">
        <f>IF(C$87=0,0,C$87/PPA_fec!C$87)</f>
        <v>0.43953464887254534</v>
      </c>
      <c r="D160" s="337">
        <f>IF(D$87=0,0,D$87/PPA_fec!D$87)</f>
        <v>0.4395346488725454</v>
      </c>
      <c r="E160" s="337">
        <f>IF(E$87=0,0,E$87/PPA_fec!E$87)</f>
        <v>0.44164141177176452</v>
      </c>
      <c r="F160" s="337">
        <f>IF(F$87=0,0,F$87/PPA_fec!F$87)</f>
        <v>0.44164141177176447</v>
      </c>
      <c r="G160" s="337">
        <f>IF(G$87=0,0,G$87/PPA_fec!G$87)</f>
        <v>0.44503392481997323</v>
      </c>
      <c r="H160" s="337">
        <f>IF(H$87=0,0,H$87/PPA_fec!H$87)</f>
        <v>0.44503392481997306</v>
      </c>
      <c r="I160" s="337">
        <f>IF(I$87=0,0,I$87/PPA_fec!I$87)</f>
        <v>0.44503392481997323</v>
      </c>
      <c r="J160" s="337">
        <f>IF(J$87=0,0,J$87/PPA_fec!J$87)</f>
        <v>0.44503392481997311</v>
      </c>
      <c r="K160" s="337">
        <f>IF(K$87=0,0,K$87/PPA_fec!K$87)</f>
        <v>0.45197083868484567</v>
      </c>
      <c r="L160" s="337">
        <f>IF(L$87=0,0,L$87/PPA_fec!L$87)</f>
        <v>0.45197083868484561</v>
      </c>
      <c r="M160" s="337">
        <f>IF(M$87=0,0,M$87/PPA_fec!M$87)</f>
        <v>0.45992829445929584</v>
      </c>
      <c r="N160" s="337">
        <f>IF(N$87=0,0,N$87/PPA_fec!N$87)</f>
        <v>0.45992829445929601</v>
      </c>
      <c r="O160" s="337">
        <f>IF(O$87=0,0,O$87/PPA_fec!O$87)</f>
        <v>0.45992829445929601</v>
      </c>
      <c r="P160" s="337">
        <f>IF(P$87=0,0,P$87/PPA_fec!P$87)</f>
        <v>0.46981797976433637</v>
      </c>
      <c r="Q160" s="337">
        <f>IF(Q$87=0,0,Q$87/PPA_fec!Q$87)</f>
        <v>0.46981797976433665</v>
      </c>
      <c r="R160" s="337">
        <f>IF(R$87=0,0,R$87/PPA_fec!R$87)</f>
        <v>0.4805189032350522</v>
      </c>
      <c r="S160" s="337">
        <f>IF(S$87=0,0,S$87/PPA_fec!S$87)</f>
        <v>0.4805189032350522</v>
      </c>
      <c r="T160" s="337">
        <f>IF(T$87=0,0,T$87/PPA_fec!T$87)</f>
        <v>0.49199494316526149</v>
      </c>
      <c r="U160" s="337">
        <f>IF(U$87=0,0,U$87/PPA_fec!U$87)</f>
        <v>0.49199494316526166</v>
      </c>
      <c r="V160" s="337">
        <f>IF(V$87=0,0,V$87/PPA_fec!V$87)</f>
        <v>0.49199494316526138</v>
      </c>
      <c r="W160" s="337">
        <f>IF(W$87=0,0,W$87/PPA_fec!W$87)</f>
        <v>0.49199494316526132</v>
      </c>
      <c r="DA160" s="174"/>
    </row>
    <row r="161" spans="1:105" ht="12" customHeight="1" x14ac:dyDescent="0.25">
      <c r="A161" s="56" t="s">
        <v>96</v>
      </c>
      <c r="B161" s="338">
        <f>IF(B$88=0,0,B$88/PPA_fec!B$88)</f>
        <v>0.69933593065648525</v>
      </c>
      <c r="C161" s="338">
        <f>IF(C$88=0,0,C$88/PPA_fec!C$88)</f>
        <v>0.703579366449397</v>
      </c>
      <c r="D161" s="338">
        <f>IF(D$88=0,0,D$88/PPA_fec!D$88)</f>
        <v>0.70354152751302101</v>
      </c>
      <c r="E161" s="338">
        <f>IF(E$88=0,0,E$88/PPA_fec!E$88)</f>
        <v>0.70195693649823609</v>
      </c>
      <c r="F161" s="338">
        <f>IF(F$88=0,0,F$88/PPA_fec!F$88)</f>
        <v>0.71954733997476594</v>
      </c>
      <c r="G161" s="338">
        <f>IF(G$88=0,0,G$88/PPA_fec!G$88)</f>
        <v>0.73529348415977847</v>
      </c>
      <c r="H161" s="338">
        <f>IF(H$88=0,0,H$88/PPA_fec!H$88)</f>
        <v>0.72000927695459516</v>
      </c>
      <c r="I161" s="338">
        <f>IF(I$88=0,0,I$88/PPA_fec!I$88)</f>
        <v>0.75392250037464814</v>
      </c>
      <c r="J161" s="338">
        <f>IF(J$88=0,0,J$88/PPA_fec!J$88)</f>
        <v>0.73651485535884476</v>
      </c>
      <c r="K161" s="338">
        <f>IF(K$88=0,0,K$88/PPA_fec!K$88)</f>
        <v>0.74472293258548561</v>
      </c>
      <c r="L161" s="338">
        <f>IF(L$88=0,0,L$88/PPA_fec!L$88)</f>
        <v>0.72041578552699381</v>
      </c>
      <c r="M161" s="338">
        <f>IF(M$88=0,0,M$88/PPA_fec!M$88)</f>
        <v>0.73617470409230845</v>
      </c>
      <c r="N161" s="338">
        <f>IF(N$88=0,0,N$88/PPA_fec!N$88)</f>
        <v>0.73404765568006469</v>
      </c>
      <c r="O161" s="338">
        <f>IF(O$88=0,0,O$88/PPA_fec!O$88)</f>
        <v>0.71436474464887856</v>
      </c>
      <c r="P161" s="338">
        <f>IF(P$88=0,0,P$88/PPA_fec!P$88)</f>
        <v>0.7318067608307901</v>
      </c>
      <c r="Q161" s="338">
        <f>IF(Q$88=0,0,Q$88/PPA_fec!Q$88)</f>
        <v>0.72556236076813951</v>
      </c>
      <c r="R161" s="338">
        <f>IF(R$88=0,0,R$88/PPA_fec!R$88)</f>
        <v>0.74000699611287335</v>
      </c>
      <c r="S161" s="338">
        <f>IF(S$88=0,0,S$88/PPA_fec!S$88)</f>
        <v>0.74038247320591533</v>
      </c>
      <c r="T161" s="338">
        <f>IF(T$88=0,0,T$88/PPA_fec!T$88)</f>
        <v>0.74976530131260566</v>
      </c>
      <c r="U161" s="338">
        <f>IF(U$88=0,0,U$88/PPA_fec!U$88)</f>
        <v>0.74767561302082608</v>
      </c>
      <c r="V161" s="338">
        <f>IF(V$88=0,0,V$88/PPA_fec!V$88)</f>
        <v>0.74105624902998135</v>
      </c>
      <c r="W161" s="338">
        <f>IF(W$88=0,0,W$88/PPA_fec!W$88)</f>
        <v>0.74047957566220202</v>
      </c>
      <c r="DA161" s="68"/>
    </row>
    <row r="162" spans="1:105" ht="12" customHeight="1" x14ac:dyDescent="0.25">
      <c r="A162" s="41" t="s">
        <v>1941</v>
      </c>
      <c r="B162" s="339">
        <f>IF(B$94=0,0,B$94/PPA_fec!B$94)</f>
        <v>0.57575468314577494</v>
      </c>
      <c r="C162" s="339">
        <f>IF(C$94=0,0,C$94/PPA_fec!C$94)</f>
        <v>0.57669532316006733</v>
      </c>
      <c r="D162" s="339">
        <f>IF(D$94=0,0,D$94/PPA_fec!D$94)</f>
        <v>0.57669532316006789</v>
      </c>
      <c r="E162" s="339">
        <f>IF(E$94=0,0,E$94/PPA_fec!E$94)</f>
        <v>0.57945952005353973</v>
      </c>
      <c r="F162" s="339">
        <f>IF(F$94=0,0,F$94/PPA_fec!F$94)</f>
        <v>0.57945952005353973</v>
      </c>
      <c r="G162" s="339">
        <f>IF(G$94=0,0,G$94/PPA_fec!G$94)</f>
        <v>0.58391069680076524</v>
      </c>
      <c r="H162" s="339">
        <f>IF(H$94=0,0,H$94/PPA_fec!H$94)</f>
        <v>0.58391069680076535</v>
      </c>
      <c r="I162" s="339">
        <f>IF(I$94=0,0,I$94/PPA_fec!I$94)</f>
        <v>0.58391069680076524</v>
      </c>
      <c r="J162" s="339">
        <f>IF(J$94=0,0,J$94/PPA_fec!J$94)</f>
        <v>0.58391069680076535</v>
      </c>
      <c r="K162" s="339">
        <f>IF(K$94=0,0,K$94/PPA_fec!K$94)</f>
        <v>0.5930123359850662</v>
      </c>
      <c r="L162" s="339">
        <f>IF(L$94=0,0,L$94/PPA_fec!L$94)</f>
        <v>0.59301233598506586</v>
      </c>
      <c r="M162" s="339">
        <f>IF(M$94=0,0,M$94/PPA_fec!M$94)</f>
        <v>0.60345298620718135</v>
      </c>
      <c r="N162" s="339">
        <f>IF(N$94=0,0,N$94/PPA_fec!N$94)</f>
        <v>0.60345298620718146</v>
      </c>
      <c r="O162" s="339">
        <f>IF(O$94=0,0,O$94/PPA_fec!O$94)</f>
        <v>0.60345298620718124</v>
      </c>
      <c r="P162" s="339">
        <f>IF(P$94=0,0,P$94/PPA_fec!P$94)</f>
        <v>0.61578268758646326</v>
      </c>
      <c r="Q162" s="339">
        <f>IF(Q$94=0,0,Q$94/PPA_fec!Q$94)</f>
        <v>0.61642883527294057</v>
      </c>
      <c r="R162" s="339">
        <f>IF(R$94=0,0,R$94/PPA_fec!R$94)</f>
        <v>0.62746095174564653</v>
      </c>
      <c r="S162" s="339">
        <f>IF(S$94=0,0,S$94/PPA_fec!S$94)</f>
        <v>0.63046907654831086</v>
      </c>
      <c r="T162" s="339">
        <f>IF(T$94=0,0,T$94/PPA_fec!T$94)</f>
        <v>0.64009716889347956</v>
      </c>
      <c r="U162" s="339">
        <f>IF(U$94=0,0,U$94/PPA_fec!U$94)</f>
        <v>0.64552631622924661</v>
      </c>
      <c r="V162" s="339">
        <f>IF(V$94=0,0,V$94/PPA_fec!V$94)</f>
        <v>0.6455263162292465</v>
      </c>
      <c r="W162" s="339">
        <f>IF(W$94=0,0,W$94/PPA_fec!W$94)</f>
        <v>0.64552631622924639</v>
      </c>
      <c r="DA162" s="97"/>
    </row>
  </sheetData>
  <pageMargins left="0.39370078740157483" right="0.39370078740157483" top="0.39370078740157483" bottom="0.39370078740157483" header="0.31496062992125978" footer="0.31496062992125978"/>
  <pageSetup paperSize="9" scale="45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4" tint="0.39997558519241921"/>
    <pageSetUpPr fitToPage="1"/>
  </sheetPr>
  <dimension ref="A1:DA162"/>
  <sheetViews>
    <sheetView workbookViewId="0">
      <pane xSplit="1" ySplit="1" topLeftCell="B2" activePane="bottomRight" state="frozen"/>
      <selection activeCell="DA5" sqref="DA5"/>
      <selection pane="topRight" activeCell="DA5" sqref="DA5"/>
      <selection pane="bottomLeft" activeCell="DA5" sqref="DA5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Pulp, paper and printing / CO2 emissions"</f>
        <v>FR: Pulp, paper and printing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52</v>
      </c>
      <c r="B5" s="225">
        <v>787.04738278948184</v>
      </c>
      <c r="C5" s="225">
        <v>723.1565582882904</v>
      </c>
      <c r="D5" s="225">
        <v>741.15533724779016</v>
      </c>
      <c r="E5" s="225">
        <v>736.17722039108992</v>
      </c>
      <c r="F5" s="225">
        <v>648.4482065205458</v>
      </c>
      <c r="G5" s="225">
        <v>503.05748939731029</v>
      </c>
      <c r="H5" s="225">
        <v>623.43925134116421</v>
      </c>
      <c r="I5" s="225">
        <v>377.02954386355128</v>
      </c>
      <c r="J5" s="225">
        <v>391.85081354225838</v>
      </c>
      <c r="K5" s="225">
        <v>279.08498052666658</v>
      </c>
      <c r="L5" s="225">
        <v>346.06804700984281</v>
      </c>
      <c r="M5" s="225">
        <v>344.58353991996768</v>
      </c>
      <c r="N5" s="225">
        <v>353.66790644427942</v>
      </c>
      <c r="O5" s="225">
        <v>399.99754549565569</v>
      </c>
      <c r="P5" s="225">
        <v>373.84745113613349</v>
      </c>
      <c r="Q5" s="225">
        <v>376.81752239381001</v>
      </c>
      <c r="R5" s="225">
        <v>359.31115871154827</v>
      </c>
      <c r="S5" s="225">
        <v>344.68601603793911</v>
      </c>
      <c r="T5" s="225">
        <v>360.68526630208243</v>
      </c>
      <c r="U5" s="225">
        <v>365.27966015827758</v>
      </c>
      <c r="V5" s="225">
        <v>353.23076634973592</v>
      </c>
      <c r="W5" s="225">
        <v>369.90871575078597</v>
      </c>
      <c r="DA5" s="89" t="s">
        <v>2027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2028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2029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2030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2031</v>
      </c>
    </row>
    <row r="10" spans="1:105" ht="12" customHeight="1" x14ac:dyDescent="0.25">
      <c r="A10" s="56" t="s">
        <v>96</v>
      </c>
      <c r="B10" s="262">
        <v>10.754377315018781</v>
      </c>
      <c r="C10" s="262">
        <v>9.8045706058280224</v>
      </c>
      <c r="D10" s="262">
        <v>9.979624624930814</v>
      </c>
      <c r="E10" s="262">
        <v>10.270540826143909</v>
      </c>
      <c r="F10" s="262">
        <v>7.8132433424868548</v>
      </c>
      <c r="G10" s="262">
        <v>6.6479448729417507</v>
      </c>
      <c r="H10" s="262">
        <v>8.4114252980509789</v>
      </c>
      <c r="I10" s="262">
        <v>3.8328671761928841</v>
      </c>
      <c r="J10" s="262">
        <v>4.9368323695097622</v>
      </c>
      <c r="K10" s="262">
        <v>4.0714771368507732</v>
      </c>
      <c r="L10" s="262">
        <v>6.4727155083903902</v>
      </c>
      <c r="M10" s="262">
        <v>7.0488843763031817</v>
      </c>
      <c r="N10" s="262">
        <v>6.8832091535416984</v>
      </c>
      <c r="O10" s="262">
        <v>8.4030593985645989</v>
      </c>
      <c r="P10" s="262">
        <v>7.8314864586394091</v>
      </c>
      <c r="Q10" s="262">
        <v>8.329675773962105</v>
      </c>
      <c r="R10" s="262">
        <v>8.2690668075960598</v>
      </c>
      <c r="S10" s="262">
        <v>8.2695227365357127</v>
      </c>
      <c r="T10" s="262">
        <v>8.8738568222263883</v>
      </c>
      <c r="U10" s="262">
        <v>9.0783127619581059</v>
      </c>
      <c r="V10" s="262">
        <v>9.2772536372086716</v>
      </c>
      <c r="W10" s="262">
        <v>9.8146802925525005</v>
      </c>
      <c r="DA10" s="68" t="s">
        <v>2032</v>
      </c>
    </row>
    <row r="11" spans="1:105" ht="12" customHeight="1" x14ac:dyDescent="0.25">
      <c r="A11" s="37" t="s">
        <v>160</v>
      </c>
      <c r="B11" s="228">
        <v>9.1611673375017647E-2</v>
      </c>
      <c r="C11" s="228">
        <v>0.1026401543828977</v>
      </c>
      <c r="D11" s="228">
        <v>7.5390757426368735E-2</v>
      </c>
      <c r="E11" s="228">
        <v>0.16137932042974809</v>
      </c>
      <c r="F11" s="228">
        <v>0.10024806167111761</v>
      </c>
      <c r="G11" s="228">
        <v>0.1203090435032539</v>
      </c>
      <c r="H11" s="228">
        <v>0.1136692169494509</v>
      </c>
      <c r="I11" s="228">
        <v>8.6270051092156713E-2</v>
      </c>
      <c r="J11" s="228">
        <v>9.2024971674389291E-2</v>
      </c>
      <c r="K11" s="228">
        <v>6.8652377443224014E-2</v>
      </c>
      <c r="L11" s="228">
        <v>0.1203085426056327</v>
      </c>
      <c r="M11" s="228">
        <v>0.13065330367685621</v>
      </c>
      <c r="N11" s="228">
        <v>0.1027189699311836</v>
      </c>
      <c r="O11" s="228">
        <v>0.1020148931841285</v>
      </c>
      <c r="P11" s="228">
        <v>9.9822987684645675E-2</v>
      </c>
      <c r="Q11" s="228">
        <v>0.10415275558884859</v>
      </c>
      <c r="R11" s="228">
        <v>0.1145854278352936</v>
      </c>
      <c r="S11" s="228">
        <v>0.1014040144438092</v>
      </c>
      <c r="T11" s="228">
        <v>0.1020595493060599</v>
      </c>
      <c r="U11" s="228">
        <v>0.10518068632627189</v>
      </c>
      <c r="V11" s="228">
        <v>0.1142033593964161</v>
      </c>
      <c r="W11" s="228">
        <v>0.13962428918376629</v>
      </c>
      <c r="DA11" s="69" t="s">
        <v>2033</v>
      </c>
    </row>
    <row r="12" spans="1:105" ht="12" customHeight="1" x14ac:dyDescent="0.25">
      <c r="A12" s="37" t="s">
        <v>162</v>
      </c>
      <c r="B12" s="228">
        <v>10.662765641643761</v>
      </c>
      <c r="C12" s="228">
        <v>9.7019304514451239</v>
      </c>
      <c r="D12" s="228">
        <v>9.9042338675044448</v>
      </c>
      <c r="E12" s="228">
        <v>10.109161505714161</v>
      </c>
      <c r="F12" s="228">
        <v>7.7129952808157372</v>
      </c>
      <c r="G12" s="228">
        <v>6.5276358294384966</v>
      </c>
      <c r="H12" s="228">
        <v>8.2977560811015287</v>
      </c>
      <c r="I12" s="228">
        <v>3.7465971251007271</v>
      </c>
      <c r="J12" s="228">
        <v>4.844807397835373</v>
      </c>
      <c r="K12" s="228">
        <v>4.0028247594075488</v>
      </c>
      <c r="L12" s="228">
        <v>6.3524069657847573</v>
      </c>
      <c r="M12" s="228">
        <v>6.9182310726263259</v>
      </c>
      <c r="N12" s="228">
        <v>6.7804901836105147</v>
      </c>
      <c r="O12" s="228">
        <v>8.3010445053804709</v>
      </c>
      <c r="P12" s="228">
        <v>7.7316634709547634</v>
      </c>
      <c r="Q12" s="228">
        <v>8.2255230183732557</v>
      </c>
      <c r="R12" s="228">
        <v>8.1544813797607656</v>
      </c>
      <c r="S12" s="228">
        <v>8.1681187220919043</v>
      </c>
      <c r="T12" s="228">
        <v>8.7717972729203275</v>
      </c>
      <c r="U12" s="228">
        <v>8.9731320756318347</v>
      </c>
      <c r="V12" s="228">
        <v>9.1630502778122551</v>
      </c>
      <c r="W12" s="228">
        <v>9.6750560033687343</v>
      </c>
      <c r="DA12" s="69" t="s">
        <v>2034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2035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2036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2037</v>
      </c>
    </row>
    <row r="16" spans="1:105" ht="12" customHeight="1" x14ac:dyDescent="0.25">
      <c r="A16" s="57" t="s">
        <v>1855</v>
      </c>
      <c r="B16" s="263">
        <v>0</v>
      </c>
      <c r="C16" s="263">
        <v>0</v>
      </c>
      <c r="D16" s="263">
        <v>0</v>
      </c>
      <c r="E16" s="263">
        <v>0</v>
      </c>
      <c r="F16" s="263">
        <v>0</v>
      </c>
      <c r="G16" s="263">
        <v>0</v>
      </c>
      <c r="H16" s="263">
        <v>0</v>
      </c>
      <c r="I16" s="263">
        <v>0</v>
      </c>
      <c r="J16" s="263">
        <v>0</v>
      </c>
      <c r="K16" s="263">
        <v>0</v>
      </c>
      <c r="L16" s="263">
        <v>0</v>
      </c>
      <c r="M16" s="263">
        <v>0</v>
      </c>
      <c r="N16" s="263">
        <v>0</v>
      </c>
      <c r="O16" s="263">
        <v>0</v>
      </c>
      <c r="P16" s="263">
        <v>0</v>
      </c>
      <c r="Q16" s="263">
        <v>0</v>
      </c>
      <c r="R16" s="263">
        <v>0</v>
      </c>
      <c r="S16" s="263">
        <v>0</v>
      </c>
      <c r="T16" s="263">
        <v>0</v>
      </c>
      <c r="U16" s="263">
        <v>0</v>
      </c>
      <c r="V16" s="263">
        <v>0</v>
      </c>
      <c r="W16" s="263">
        <v>0</v>
      </c>
      <c r="DA16" s="70" t="s">
        <v>2038</v>
      </c>
    </row>
    <row r="17" spans="1:105" ht="12" customHeight="1" x14ac:dyDescent="0.25">
      <c r="A17" s="57" t="s">
        <v>1857</v>
      </c>
      <c r="B17" s="296">
        <f t="shared" ref="B17:W17" si="0">B18+B29</f>
        <v>776.29300547446314</v>
      </c>
      <c r="C17" s="296">
        <f t="shared" si="0"/>
        <v>713.35198768246232</v>
      </c>
      <c r="D17" s="296">
        <f t="shared" si="0"/>
        <v>731.17571262285935</v>
      </c>
      <c r="E17" s="296">
        <f t="shared" si="0"/>
        <v>725.90667956494599</v>
      </c>
      <c r="F17" s="296">
        <f t="shared" si="0"/>
        <v>640.63496317805902</v>
      </c>
      <c r="G17" s="296">
        <f t="shared" si="0"/>
        <v>496.40954452436858</v>
      </c>
      <c r="H17" s="296">
        <f t="shared" si="0"/>
        <v>615.02782604311324</v>
      </c>
      <c r="I17" s="296">
        <f t="shared" si="0"/>
        <v>373.19667668735838</v>
      </c>
      <c r="J17" s="296">
        <f t="shared" si="0"/>
        <v>386.91398117274861</v>
      </c>
      <c r="K17" s="296">
        <f t="shared" si="0"/>
        <v>275.01350338981581</v>
      </c>
      <c r="L17" s="296">
        <f t="shared" si="0"/>
        <v>339.59533150145228</v>
      </c>
      <c r="M17" s="296">
        <f t="shared" si="0"/>
        <v>337.53465554366448</v>
      </c>
      <c r="N17" s="296">
        <f t="shared" si="0"/>
        <v>346.78469729073771</v>
      </c>
      <c r="O17" s="296">
        <f t="shared" si="0"/>
        <v>391.59448609709108</v>
      </c>
      <c r="P17" s="296">
        <f t="shared" si="0"/>
        <v>366.01596467749408</v>
      </c>
      <c r="Q17" s="296">
        <f t="shared" si="0"/>
        <v>368.48784661984791</v>
      </c>
      <c r="R17" s="296">
        <f t="shared" si="0"/>
        <v>351.04209190395221</v>
      </c>
      <c r="S17" s="296">
        <f t="shared" si="0"/>
        <v>336.41649330140342</v>
      </c>
      <c r="T17" s="296">
        <f t="shared" si="0"/>
        <v>351.81140947985602</v>
      </c>
      <c r="U17" s="296">
        <f t="shared" si="0"/>
        <v>356.20134739631948</v>
      </c>
      <c r="V17" s="296">
        <f t="shared" si="0"/>
        <v>343.95351271252719</v>
      </c>
      <c r="W17" s="296">
        <f t="shared" si="0"/>
        <v>360.09403545823352</v>
      </c>
      <c r="DA17" s="70"/>
    </row>
    <row r="18" spans="1:105" ht="12" customHeight="1" x14ac:dyDescent="0.25">
      <c r="A18" s="60" t="s">
        <v>1858</v>
      </c>
      <c r="B18" s="331">
        <v>776.29300547446314</v>
      </c>
      <c r="C18" s="331">
        <v>713.35198768246232</v>
      </c>
      <c r="D18" s="331">
        <v>731.17571262285935</v>
      </c>
      <c r="E18" s="331">
        <v>725.90667956494599</v>
      </c>
      <c r="F18" s="331">
        <v>640.63496317805902</v>
      </c>
      <c r="G18" s="331">
        <v>496.40954452436858</v>
      </c>
      <c r="H18" s="331">
        <v>615.02782604311324</v>
      </c>
      <c r="I18" s="331">
        <v>373.19667668735838</v>
      </c>
      <c r="J18" s="331">
        <v>386.91398117274861</v>
      </c>
      <c r="K18" s="331">
        <v>275.01350338981581</v>
      </c>
      <c r="L18" s="331">
        <v>339.59533150145228</v>
      </c>
      <c r="M18" s="331">
        <v>337.53465554366448</v>
      </c>
      <c r="N18" s="331">
        <v>346.78469729073771</v>
      </c>
      <c r="O18" s="331">
        <v>391.59448609709108</v>
      </c>
      <c r="P18" s="331">
        <v>366.01596467749408</v>
      </c>
      <c r="Q18" s="331">
        <v>368.48784661984791</v>
      </c>
      <c r="R18" s="331">
        <v>351.04209190395221</v>
      </c>
      <c r="S18" s="331">
        <v>336.41649330140342</v>
      </c>
      <c r="T18" s="331">
        <v>351.81140947985602</v>
      </c>
      <c r="U18" s="331">
        <v>356.20134739631948</v>
      </c>
      <c r="V18" s="331">
        <v>343.95351271252719</v>
      </c>
      <c r="W18" s="331">
        <v>360.09403545823352</v>
      </c>
      <c r="DA18" s="72" t="s">
        <v>2039</v>
      </c>
    </row>
    <row r="19" spans="1:105" ht="12" customHeight="1" x14ac:dyDescent="0.25">
      <c r="A19" s="64" t="s">
        <v>30</v>
      </c>
      <c r="B19" s="231">
        <v>70.188997035496371</v>
      </c>
      <c r="C19" s="231">
        <v>51.062259366791757</v>
      </c>
      <c r="D19" s="231">
        <v>69.184259010524258</v>
      </c>
      <c r="E19" s="231">
        <v>81.580903769841825</v>
      </c>
      <c r="F19" s="231">
        <v>82.444842974895707</v>
      </c>
      <c r="G19" s="231">
        <v>74.979354166494474</v>
      </c>
      <c r="H19" s="231">
        <v>65.560260727776736</v>
      </c>
      <c r="I19" s="231">
        <v>36.409316416951008</v>
      </c>
      <c r="J19" s="231">
        <v>26.27264514540791</v>
      </c>
      <c r="K19" s="231">
        <v>13.84135311102694</v>
      </c>
      <c r="L19" s="231">
        <v>16.445064039515149</v>
      </c>
      <c r="M19" s="231">
        <v>14.963460997094501</v>
      </c>
      <c r="N19" s="231">
        <v>16.230677071152972</v>
      </c>
      <c r="O19" s="231">
        <v>11.51222458546694</v>
      </c>
      <c r="P19" s="231">
        <v>9.6438493710376516</v>
      </c>
      <c r="Q19" s="231">
        <v>11.51499641237845</v>
      </c>
      <c r="R19" s="231">
        <v>10.57580302261078</v>
      </c>
      <c r="S19" s="231">
        <v>8.969450304348566</v>
      </c>
      <c r="T19" s="231">
        <v>6.8476321037143624</v>
      </c>
      <c r="U19" s="231">
        <v>6.586187638207071</v>
      </c>
      <c r="V19" s="231">
        <v>0</v>
      </c>
      <c r="W19" s="231">
        <v>0</v>
      </c>
      <c r="DA19" s="73" t="s">
        <v>2040</v>
      </c>
    </row>
    <row r="20" spans="1:105" ht="12" customHeight="1" x14ac:dyDescent="0.25">
      <c r="A20" s="64" t="s">
        <v>32</v>
      </c>
      <c r="B20" s="231">
        <v>0</v>
      </c>
      <c r="C20" s="231">
        <v>0</v>
      </c>
      <c r="D20" s="231">
        <v>0</v>
      </c>
      <c r="E20" s="231">
        <v>0</v>
      </c>
      <c r="F20" s="231">
        <v>0</v>
      </c>
      <c r="G20" s="231">
        <v>0</v>
      </c>
      <c r="H20" s="231">
        <v>0</v>
      </c>
      <c r="I20" s="231">
        <v>0</v>
      </c>
      <c r="J20" s="231">
        <v>0</v>
      </c>
      <c r="K20" s="231">
        <v>0</v>
      </c>
      <c r="L20" s="231">
        <v>0</v>
      </c>
      <c r="M20" s="231">
        <v>0</v>
      </c>
      <c r="N20" s="231">
        <v>0</v>
      </c>
      <c r="O20" s="231">
        <v>0</v>
      </c>
      <c r="P20" s="231">
        <v>0</v>
      </c>
      <c r="Q20" s="231">
        <v>0</v>
      </c>
      <c r="R20" s="231">
        <v>0</v>
      </c>
      <c r="S20" s="231">
        <v>0</v>
      </c>
      <c r="T20" s="231">
        <v>0</v>
      </c>
      <c r="U20" s="231">
        <v>0</v>
      </c>
      <c r="V20" s="231">
        <v>0</v>
      </c>
      <c r="W20" s="231">
        <v>0</v>
      </c>
      <c r="DA20" s="73" t="s">
        <v>2041</v>
      </c>
    </row>
    <row r="21" spans="1:105" ht="12" customHeight="1" x14ac:dyDescent="0.25">
      <c r="A21" s="64" t="s">
        <v>33</v>
      </c>
      <c r="B21" s="231">
        <v>0</v>
      </c>
      <c r="C21" s="231">
        <v>9.7295871294939307</v>
      </c>
      <c r="D21" s="231">
        <v>10.176058774392549</v>
      </c>
      <c r="E21" s="231">
        <v>10.64340819932044</v>
      </c>
      <c r="F21" s="231">
        <v>12.40021428151255</v>
      </c>
      <c r="G21" s="231">
        <v>9.9901111600402857</v>
      </c>
      <c r="H21" s="231">
        <v>11.19165671810439</v>
      </c>
      <c r="I21" s="231">
        <v>8.2462032618726351</v>
      </c>
      <c r="J21" s="231">
        <v>9.717853762728101</v>
      </c>
      <c r="K21" s="231">
        <v>6.9420793501112783</v>
      </c>
      <c r="L21" s="231">
        <v>6.1749522103408037</v>
      </c>
      <c r="M21" s="231">
        <v>5.517671233521158</v>
      </c>
      <c r="N21" s="231">
        <v>5.0006185091618356</v>
      </c>
      <c r="O21" s="231">
        <v>5.4989263459862174</v>
      </c>
      <c r="P21" s="231">
        <v>4.1465021428746383</v>
      </c>
      <c r="Q21" s="231">
        <v>3.433770542771124</v>
      </c>
      <c r="R21" s="231">
        <v>4.1644342070700349</v>
      </c>
      <c r="S21" s="231">
        <v>3.3370231244827231</v>
      </c>
      <c r="T21" s="231">
        <v>3.5275464822809188</v>
      </c>
      <c r="U21" s="231">
        <v>3.7604829674893572</v>
      </c>
      <c r="V21" s="231">
        <v>4.3071147238854097</v>
      </c>
      <c r="W21" s="231">
        <v>3.4785312526552201</v>
      </c>
      <c r="DA21" s="73" t="s">
        <v>2042</v>
      </c>
    </row>
    <row r="22" spans="1:105" ht="12" customHeight="1" x14ac:dyDescent="0.25">
      <c r="A22" s="64" t="s">
        <v>160</v>
      </c>
      <c r="B22" s="231">
        <v>4.8444609826839278</v>
      </c>
      <c r="C22" s="231">
        <v>5.820433572682278</v>
      </c>
      <c r="D22" s="231">
        <v>4.2032800841460611</v>
      </c>
      <c r="E22" s="231">
        <v>8.6352712121079716</v>
      </c>
      <c r="F22" s="231">
        <v>6.043279450820477</v>
      </c>
      <c r="G22" s="231">
        <v>6.5092328715393508</v>
      </c>
      <c r="H22" s="231">
        <v>6.6708807831219286</v>
      </c>
      <c r="I22" s="231">
        <v>6.4674279005999944</v>
      </c>
      <c r="J22" s="231">
        <v>5.8789157502506901</v>
      </c>
      <c r="K22" s="231">
        <v>3.8754742956421442</v>
      </c>
      <c r="L22" s="231">
        <v>5.5221424404382491</v>
      </c>
      <c r="M22" s="231">
        <v>5.2613200914325322</v>
      </c>
      <c r="N22" s="231">
        <v>4.3683411616304566</v>
      </c>
      <c r="O22" s="231">
        <v>4.1830495736086402</v>
      </c>
      <c r="P22" s="231">
        <v>4.1478571249076754</v>
      </c>
      <c r="Q22" s="231">
        <v>4.1467799043515701</v>
      </c>
      <c r="R22" s="231">
        <v>4.3938484427134377</v>
      </c>
      <c r="S22" s="231">
        <v>3.750774403292751</v>
      </c>
      <c r="T22" s="231">
        <v>3.7196071170461389</v>
      </c>
      <c r="U22" s="231">
        <v>3.6881265283786888</v>
      </c>
      <c r="V22" s="231">
        <v>3.7730606253250571</v>
      </c>
      <c r="W22" s="231">
        <v>4.604464056107493</v>
      </c>
      <c r="DA22" s="73" t="s">
        <v>2043</v>
      </c>
    </row>
    <row r="23" spans="1:105" ht="12" customHeight="1" x14ac:dyDescent="0.25">
      <c r="A23" s="64" t="s">
        <v>70</v>
      </c>
      <c r="B23" s="231">
        <v>137.40834579782381</v>
      </c>
      <c r="C23" s="231">
        <v>96.570604118566976</v>
      </c>
      <c r="D23" s="231">
        <v>95.418843520714134</v>
      </c>
      <c r="E23" s="231">
        <v>84.114397594396081</v>
      </c>
      <c r="F23" s="231">
        <v>74.782166232709017</v>
      </c>
      <c r="G23" s="231">
        <v>51.757880461347654</v>
      </c>
      <c r="H23" s="231">
        <v>44.636408956911957</v>
      </c>
      <c r="I23" s="231">
        <v>41.201671279895017</v>
      </c>
      <c r="J23" s="231">
        <v>35.53928767718201</v>
      </c>
      <c r="K23" s="231">
        <v>24.39236425625969</v>
      </c>
      <c r="L23" s="231">
        <v>19.759633901796409</v>
      </c>
      <c r="M23" s="231">
        <v>29.427351000304672</v>
      </c>
      <c r="N23" s="231">
        <v>24.730026842684438</v>
      </c>
      <c r="O23" s="231">
        <v>20.52916093211924</v>
      </c>
      <c r="P23" s="231">
        <v>19.65732548010806</v>
      </c>
      <c r="Q23" s="231">
        <v>19.359820226775611</v>
      </c>
      <c r="R23" s="231">
        <v>18.261625291381609</v>
      </c>
      <c r="S23" s="231">
        <v>12.20390030902283</v>
      </c>
      <c r="T23" s="231">
        <v>12.461999247437481</v>
      </c>
      <c r="U23" s="231">
        <v>15.222982114007531</v>
      </c>
      <c r="V23" s="231">
        <v>17.476306183041689</v>
      </c>
      <c r="W23" s="231">
        <v>16.480495845248651</v>
      </c>
      <c r="DA23" s="73" t="s">
        <v>2044</v>
      </c>
    </row>
    <row r="24" spans="1:105" ht="12" customHeight="1" x14ac:dyDescent="0.25">
      <c r="A24" s="64" t="s">
        <v>34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2045</v>
      </c>
    </row>
    <row r="25" spans="1:105" ht="12" customHeight="1" x14ac:dyDescent="0.25">
      <c r="A25" s="64" t="s">
        <v>162</v>
      </c>
      <c r="B25" s="231">
        <v>563.85120165845899</v>
      </c>
      <c r="C25" s="231">
        <v>550.16910349492741</v>
      </c>
      <c r="D25" s="231">
        <v>552.19327123308233</v>
      </c>
      <c r="E25" s="231">
        <v>540.9326987892797</v>
      </c>
      <c r="F25" s="231">
        <v>464.96446023812121</v>
      </c>
      <c r="G25" s="231">
        <v>353.17296586494678</v>
      </c>
      <c r="H25" s="231">
        <v>486.96861885719818</v>
      </c>
      <c r="I25" s="231">
        <v>280.87205782803971</v>
      </c>
      <c r="J25" s="231">
        <v>309.5052788371799</v>
      </c>
      <c r="K25" s="231">
        <v>225.9622323767758</v>
      </c>
      <c r="L25" s="231">
        <v>291.57444139010971</v>
      </c>
      <c r="M25" s="231">
        <v>278.59248189856072</v>
      </c>
      <c r="N25" s="231">
        <v>288.35466696113281</v>
      </c>
      <c r="O25" s="231">
        <v>340.37854272968491</v>
      </c>
      <c r="P25" s="231">
        <v>321.2670363734361</v>
      </c>
      <c r="Q25" s="231">
        <v>327.49429779871821</v>
      </c>
      <c r="R25" s="231">
        <v>312.6885851759385</v>
      </c>
      <c r="S25" s="231">
        <v>302.12581616140352</v>
      </c>
      <c r="T25" s="231">
        <v>319.69217763048732</v>
      </c>
      <c r="U25" s="231">
        <v>314.63995536333817</v>
      </c>
      <c r="V25" s="231">
        <v>302.72966043914982</v>
      </c>
      <c r="W25" s="231">
        <v>319.05944065151829</v>
      </c>
      <c r="DA25" s="73" t="s">
        <v>2046</v>
      </c>
    </row>
    <row r="26" spans="1:105" ht="12" customHeight="1" x14ac:dyDescent="0.25">
      <c r="A26" s="64" t="s">
        <v>36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2047</v>
      </c>
    </row>
    <row r="27" spans="1:105" ht="12" customHeight="1" x14ac:dyDescent="0.25">
      <c r="A27" s="64" t="s">
        <v>73</v>
      </c>
      <c r="B27" s="231">
        <v>0</v>
      </c>
      <c r="C27" s="231">
        <v>0</v>
      </c>
      <c r="D27" s="231">
        <v>0</v>
      </c>
      <c r="E27" s="231">
        <v>0</v>
      </c>
      <c r="F27" s="231">
        <v>0</v>
      </c>
      <c r="G27" s="231">
        <v>0</v>
      </c>
      <c r="H27" s="231">
        <v>0</v>
      </c>
      <c r="I27" s="231">
        <v>0</v>
      </c>
      <c r="J27" s="231">
        <v>0</v>
      </c>
      <c r="K27" s="231">
        <v>0</v>
      </c>
      <c r="L27" s="231">
        <v>0.1190975192520819</v>
      </c>
      <c r="M27" s="231">
        <v>3.7723703227509948</v>
      </c>
      <c r="N27" s="231">
        <v>8.1003667449751848</v>
      </c>
      <c r="O27" s="231">
        <v>9.4925819302251622</v>
      </c>
      <c r="P27" s="231">
        <v>7.1533941851299474</v>
      </c>
      <c r="Q27" s="231">
        <v>2.5381817348529609</v>
      </c>
      <c r="R27" s="231">
        <v>0.95779576423787705</v>
      </c>
      <c r="S27" s="231">
        <v>6.0295289988529586</v>
      </c>
      <c r="T27" s="231">
        <v>5.5624468988898599</v>
      </c>
      <c r="U27" s="231">
        <v>12.30361278489859</v>
      </c>
      <c r="V27" s="231">
        <v>15.667370741125319</v>
      </c>
      <c r="W27" s="231">
        <v>16.471103652703778</v>
      </c>
      <c r="DA27" s="73" t="s">
        <v>2048</v>
      </c>
    </row>
    <row r="28" spans="1:105" ht="12" customHeight="1" x14ac:dyDescent="0.25">
      <c r="A28" s="64" t="s">
        <v>79</v>
      </c>
      <c r="B28" s="231">
        <v>0</v>
      </c>
      <c r="C28" s="231">
        <v>0</v>
      </c>
      <c r="D28" s="231">
        <v>0</v>
      </c>
      <c r="E28" s="231">
        <v>0</v>
      </c>
      <c r="F28" s="231">
        <v>0</v>
      </c>
      <c r="G28" s="231">
        <v>0</v>
      </c>
      <c r="H28" s="231">
        <v>0</v>
      </c>
      <c r="I28" s="231">
        <v>0</v>
      </c>
      <c r="J28" s="231">
        <v>0</v>
      </c>
      <c r="K28" s="231">
        <v>0</v>
      </c>
      <c r="L28" s="231">
        <v>0</v>
      </c>
      <c r="M28" s="231">
        <v>0</v>
      </c>
      <c r="N28" s="231">
        <v>0</v>
      </c>
      <c r="O28" s="231">
        <v>0</v>
      </c>
      <c r="P28" s="231">
        <v>0</v>
      </c>
      <c r="Q28" s="231">
        <v>0</v>
      </c>
      <c r="R28" s="231">
        <v>0</v>
      </c>
      <c r="S28" s="231">
        <v>0</v>
      </c>
      <c r="T28" s="231">
        <v>0</v>
      </c>
      <c r="U28" s="231">
        <v>0</v>
      </c>
      <c r="V28" s="231">
        <v>0</v>
      </c>
      <c r="W28" s="231">
        <v>0</v>
      </c>
      <c r="DA28" s="73" t="s">
        <v>2049</v>
      </c>
    </row>
    <row r="29" spans="1:105" ht="12" customHeight="1" x14ac:dyDescent="0.25">
      <c r="A29" s="60" t="s">
        <v>1870</v>
      </c>
      <c r="B29" s="264">
        <v>0</v>
      </c>
      <c r="C29" s="264">
        <v>0</v>
      </c>
      <c r="D29" s="264">
        <v>0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>
        <v>0</v>
      </c>
      <c r="K29" s="264">
        <v>0</v>
      </c>
      <c r="L29" s="264">
        <v>0</v>
      </c>
      <c r="M29" s="264">
        <v>0</v>
      </c>
      <c r="N29" s="264">
        <v>0</v>
      </c>
      <c r="O29" s="264">
        <v>0</v>
      </c>
      <c r="P29" s="264">
        <v>0</v>
      </c>
      <c r="Q29" s="264">
        <v>0</v>
      </c>
      <c r="R29" s="264">
        <v>0</v>
      </c>
      <c r="S29" s="264">
        <v>0</v>
      </c>
      <c r="T29" s="264">
        <v>0</v>
      </c>
      <c r="U29" s="264">
        <v>0</v>
      </c>
      <c r="V29" s="264">
        <v>0</v>
      </c>
      <c r="W29" s="264">
        <v>0</v>
      </c>
      <c r="DA29" s="72" t="s">
        <v>2050</v>
      </c>
    </row>
    <row r="30" spans="1:105" ht="12" customHeight="1" x14ac:dyDescent="0.25">
      <c r="A30" s="132" t="s">
        <v>1872</v>
      </c>
      <c r="B30" s="318">
        <v>0</v>
      </c>
      <c r="C30" s="318">
        <v>0</v>
      </c>
      <c r="D30" s="318">
        <v>0</v>
      </c>
      <c r="E30" s="318">
        <v>0</v>
      </c>
      <c r="F30" s="318">
        <v>0</v>
      </c>
      <c r="G30" s="318">
        <v>0</v>
      </c>
      <c r="H30" s="318">
        <v>0</v>
      </c>
      <c r="I30" s="318">
        <v>0</v>
      </c>
      <c r="J30" s="318">
        <v>0</v>
      </c>
      <c r="K30" s="318">
        <v>0</v>
      </c>
      <c r="L30" s="318">
        <v>0</v>
      </c>
      <c r="M30" s="318">
        <v>0</v>
      </c>
      <c r="N30" s="318">
        <v>0</v>
      </c>
      <c r="O30" s="318">
        <v>0</v>
      </c>
      <c r="P30" s="318">
        <v>0</v>
      </c>
      <c r="Q30" s="318">
        <v>0</v>
      </c>
      <c r="R30" s="318">
        <v>0</v>
      </c>
      <c r="S30" s="318">
        <v>0</v>
      </c>
      <c r="T30" s="318">
        <v>0</v>
      </c>
      <c r="U30" s="318">
        <v>0</v>
      </c>
      <c r="V30" s="318">
        <v>0</v>
      </c>
      <c r="W30" s="318">
        <v>0</v>
      </c>
      <c r="DA30" s="139" t="s">
        <v>2051</v>
      </c>
    </row>
    <row r="31" spans="1:105" ht="12" customHeight="1" x14ac:dyDescent="0.25">
      <c r="J31" s="131"/>
    </row>
    <row r="32" spans="1:105" ht="15" customHeight="1" x14ac:dyDescent="0.25">
      <c r="A32" s="34" t="s">
        <v>53</v>
      </c>
      <c r="B32" s="225">
        <v>3696.6020056846892</v>
      </c>
      <c r="C32" s="225">
        <v>3480.566699726066</v>
      </c>
      <c r="D32" s="225">
        <v>3595.0394036502848</v>
      </c>
      <c r="E32" s="225">
        <v>3668.589662524259</v>
      </c>
      <c r="F32" s="225">
        <v>3288.6588740129728</v>
      </c>
      <c r="G32" s="225">
        <v>2558.3690436743618</v>
      </c>
      <c r="H32" s="225">
        <v>3085.6478081577961</v>
      </c>
      <c r="I32" s="225">
        <v>2139.3667641152861</v>
      </c>
      <c r="J32" s="225">
        <v>2059.886385500211</v>
      </c>
      <c r="K32" s="225">
        <v>1698.7995526047221</v>
      </c>
      <c r="L32" s="225">
        <v>1922.862414157745</v>
      </c>
      <c r="M32" s="225">
        <v>1821.8491639711981</v>
      </c>
      <c r="N32" s="225">
        <v>1895.771642087067</v>
      </c>
      <c r="O32" s="225">
        <v>2123.1182411096102</v>
      </c>
      <c r="P32" s="225">
        <v>1971.674262423998</v>
      </c>
      <c r="Q32" s="225">
        <v>1843.2368790366811</v>
      </c>
      <c r="R32" s="225">
        <v>1884.390477124281</v>
      </c>
      <c r="S32" s="225">
        <v>1744.108904963444</v>
      </c>
      <c r="T32" s="225">
        <v>1867.6907829397089</v>
      </c>
      <c r="U32" s="225">
        <v>1742.745394868715</v>
      </c>
      <c r="V32" s="225">
        <v>1716.383620079891</v>
      </c>
      <c r="W32" s="225">
        <v>1740.622588448007</v>
      </c>
      <c r="DA32" s="89" t="s">
        <v>2052</v>
      </c>
    </row>
    <row r="33" spans="1:105" ht="12" customHeight="1" x14ac:dyDescent="0.25">
      <c r="A33" s="55" t="s">
        <v>92</v>
      </c>
      <c r="B33" s="261">
        <v>0</v>
      </c>
      <c r="C33" s="261">
        <v>0</v>
      </c>
      <c r="D33" s="261">
        <v>0</v>
      </c>
      <c r="E33" s="261">
        <v>0</v>
      </c>
      <c r="F33" s="261">
        <v>0</v>
      </c>
      <c r="G33" s="261">
        <v>0</v>
      </c>
      <c r="H33" s="261">
        <v>0</v>
      </c>
      <c r="I33" s="261">
        <v>0</v>
      </c>
      <c r="J33" s="261">
        <v>0</v>
      </c>
      <c r="K33" s="261">
        <v>0</v>
      </c>
      <c r="L33" s="261">
        <v>0</v>
      </c>
      <c r="M33" s="261">
        <v>0</v>
      </c>
      <c r="N33" s="261">
        <v>0</v>
      </c>
      <c r="O33" s="261">
        <v>0</v>
      </c>
      <c r="P33" s="261">
        <v>0</v>
      </c>
      <c r="Q33" s="261">
        <v>0</v>
      </c>
      <c r="R33" s="261">
        <v>0</v>
      </c>
      <c r="S33" s="261">
        <v>0</v>
      </c>
      <c r="T33" s="261">
        <v>0</v>
      </c>
      <c r="U33" s="261">
        <v>0</v>
      </c>
      <c r="V33" s="261">
        <v>0</v>
      </c>
      <c r="W33" s="261">
        <v>0</v>
      </c>
      <c r="DA33" s="67" t="s">
        <v>2053</v>
      </c>
    </row>
    <row r="34" spans="1:105" ht="12" customHeight="1" x14ac:dyDescent="0.25">
      <c r="A34" s="202" t="s">
        <v>93</v>
      </c>
      <c r="B34" s="226">
        <v>0</v>
      </c>
      <c r="C34" s="226">
        <v>0</v>
      </c>
      <c r="D34" s="226">
        <v>0</v>
      </c>
      <c r="E34" s="226">
        <v>0</v>
      </c>
      <c r="F34" s="226">
        <v>0</v>
      </c>
      <c r="G34" s="226">
        <v>0</v>
      </c>
      <c r="H34" s="226">
        <v>0</v>
      </c>
      <c r="I34" s="226">
        <v>0</v>
      </c>
      <c r="J34" s="226">
        <v>0</v>
      </c>
      <c r="K34" s="226">
        <v>0</v>
      </c>
      <c r="L34" s="226">
        <v>0</v>
      </c>
      <c r="M34" s="226">
        <v>0</v>
      </c>
      <c r="N34" s="226">
        <v>0</v>
      </c>
      <c r="O34" s="226">
        <v>0</v>
      </c>
      <c r="P34" s="226">
        <v>0</v>
      </c>
      <c r="Q34" s="226">
        <v>0</v>
      </c>
      <c r="R34" s="226">
        <v>0</v>
      </c>
      <c r="S34" s="226">
        <v>0</v>
      </c>
      <c r="T34" s="226">
        <v>0</v>
      </c>
      <c r="U34" s="226">
        <v>0</v>
      </c>
      <c r="V34" s="226">
        <v>0</v>
      </c>
      <c r="W34" s="226">
        <v>0</v>
      </c>
      <c r="DA34" s="174" t="s">
        <v>2054</v>
      </c>
    </row>
    <row r="35" spans="1:105" ht="12" customHeight="1" x14ac:dyDescent="0.25">
      <c r="A35" s="202" t="s">
        <v>94</v>
      </c>
      <c r="B35" s="226">
        <v>0</v>
      </c>
      <c r="C35" s="226">
        <v>0</v>
      </c>
      <c r="D35" s="226">
        <v>0</v>
      </c>
      <c r="E35" s="226">
        <v>0</v>
      </c>
      <c r="F35" s="226">
        <v>0</v>
      </c>
      <c r="G35" s="226">
        <v>0</v>
      </c>
      <c r="H35" s="226">
        <v>0</v>
      </c>
      <c r="I35" s="226">
        <v>0</v>
      </c>
      <c r="J35" s="226">
        <v>0</v>
      </c>
      <c r="K35" s="226">
        <v>0</v>
      </c>
      <c r="L35" s="226">
        <v>0</v>
      </c>
      <c r="M35" s="226">
        <v>0</v>
      </c>
      <c r="N35" s="226">
        <v>0</v>
      </c>
      <c r="O35" s="226">
        <v>0</v>
      </c>
      <c r="P35" s="226">
        <v>0</v>
      </c>
      <c r="Q35" s="226">
        <v>0</v>
      </c>
      <c r="R35" s="226">
        <v>0</v>
      </c>
      <c r="S35" s="226">
        <v>0</v>
      </c>
      <c r="T35" s="226">
        <v>0</v>
      </c>
      <c r="U35" s="226">
        <v>0</v>
      </c>
      <c r="V35" s="226">
        <v>0</v>
      </c>
      <c r="W35" s="226">
        <v>0</v>
      </c>
      <c r="DA35" s="174" t="s">
        <v>2055</v>
      </c>
    </row>
    <row r="36" spans="1:105" ht="12" customHeight="1" x14ac:dyDescent="0.25">
      <c r="A36" s="202" t="s">
        <v>95</v>
      </c>
      <c r="B36" s="226">
        <v>0</v>
      </c>
      <c r="C36" s="226">
        <v>0</v>
      </c>
      <c r="D36" s="226">
        <v>0</v>
      </c>
      <c r="E36" s="226">
        <v>0</v>
      </c>
      <c r="F36" s="226">
        <v>0</v>
      </c>
      <c r="G36" s="226">
        <v>0</v>
      </c>
      <c r="H36" s="226">
        <v>0</v>
      </c>
      <c r="I36" s="226">
        <v>0</v>
      </c>
      <c r="J36" s="226">
        <v>0</v>
      </c>
      <c r="K36" s="226">
        <v>0</v>
      </c>
      <c r="L36" s="226">
        <v>0</v>
      </c>
      <c r="M36" s="226">
        <v>0</v>
      </c>
      <c r="N36" s="226">
        <v>0</v>
      </c>
      <c r="O36" s="226">
        <v>0</v>
      </c>
      <c r="P36" s="226">
        <v>0</v>
      </c>
      <c r="Q36" s="226">
        <v>0</v>
      </c>
      <c r="R36" s="226">
        <v>0</v>
      </c>
      <c r="S36" s="226">
        <v>0</v>
      </c>
      <c r="T36" s="226">
        <v>0</v>
      </c>
      <c r="U36" s="226">
        <v>0</v>
      </c>
      <c r="V36" s="226">
        <v>0</v>
      </c>
      <c r="W36" s="226">
        <v>0</v>
      </c>
      <c r="DA36" s="174" t="s">
        <v>2056</v>
      </c>
    </row>
    <row r="37" spans="1:105" ht="12" customHeight="1" x14ac:dyDescent="0.25">
      <c r="A37" s="56" t="s">
        <v>96</v>
      </c>
      <c r="B37" s="262">
        <v>38.762747891787733</v>
      </c>
      <c r="C37" s="262">
        <v>36.212858418876223</v>
      </c>
      <c r="D37" s="262">
        <v>37.146310684960902</v>
      </c>
      <c r="E37" s="262">
        <v>39.279589300687732</v>
      </c>
      <c r="F37" s="262">
        <v>30.397438280981209</v>
      </c>
      <c r="G37" s="262">
        <v>25.942657365876059</v>
      </c>
      <c r="H37" s="262">
        <v>31.94711450204445</v>
      </c>
      <c r="I37" s="262">
        <v>16.676426296946609</v>
      </c>
      <c r="J37" s="262">
        <v>19.910825472923769</v>
      </c>
      <c r="K37" s="262">
        <v>19.023036045225211</v>
      </c>
      <c r="L37" s="262">
        <v>27.632304047498899</v>
      </c>
      <c r="M37" s="262">
        <v>28.645861693610549</v>
      </c>
      <c r="N37" s="262">
        <v>28.35326089672472</v>
      </c>
      <c r="O37" s="262">
        <v>34.287394257850949</v>
      </c>
      <c r="P37" s="262">
        <v>31.751119344982609</v>
      </c>
      <c r="Q37" s="262">
        <v>31.330762403540451</v>
      </c>
      <c r="R37" s="262">
        <v>33.353600396441102</v>
      </c>
      <c r="S37" s="262">
        <v>32.189688681183867</v>
      </c>
      <c r="T37" s="262">
        <v>35.35396671044095</v>
      </c>
      <c r="U37" s="262">
        <v>33.326403705142951</v>
      </c>
      <c r="V37" s="262">
        <v>34.69724793397544</v>
      </c>
      <c r="W37" s="262">
        <v>35.549506097095183</v>
      </c>
      <c r="DA37" s="68" t="s">
        <v>2057</v>
      </c>
    </row>
    <row r="38" spans="1:105" ht="12" customHeight="1" x14ac:dyDescent="0.25">
      <c r="A38" s="37" t="s">
        <v>160</v>
      </c>
      <c r="B38" s="228">
        <v>0.33020230692681551</v>
      </c>
      <c r="C38" s="228">
        <v>0.37909802766375922</v>
      </c>
      <c r="D38" s="228">
        <v>0.28062062486181261</v>
      </c>
      <c r="E38" s="228">
        <v>0.61719373258015153</v>
      </c>
      <c r="F38" s="228">
        <v>0.39001527712125261</v>
      </c>
      <c r="G38" s="228">
        <v>0.46948889518093639</v>
      </c>
      <c r="H38" s="228">
        <v>0.43172272956918201</v>
      </c>
      <c r="I38" s="228">
        <v>0.37535246658382238</v>
      </c>
      <c r="J38" s="228">
        <v>0.37114753206446621</v>
      </c>
      <c r="K38" s="228">
        <v>0.32076236874143682</v>
      </c>
      <c r="L38" s="228">
        <v>0.51360240141575741</v>
      </c>
      <c r="M38" s="228">
        <v>0.53096011611746496</v>
      </c>
      <c r="N38" s="228">
        <v>0.42311917138288752</v>
      </c>
      <c r="O38" s="228">
        <v>0.41625611540652219</v>
      </c>
      <c r="P38" s="228">
        <v>0.40471136764227528</v>
      </c>
      <c r="Q38" s="228">
        <v>0.3917541723807173</v>
      </c>
      <c r="R38" s="228">
        <v>0.46218474952492089</v>
      </c>
      <c r="S38" s="228">
        <v>0.39472213330365941</v>
      </c>
      <c r="T38" s="228">
        <v>0.40661123803705612</v>
      </c>
      <c r="U38" s="228">
        <v>0.38611734431335998</v>
      </c>
      <c r="V38" s="228">
        <v>0.42712449511756567</v>
      </c>
      <c r="W38" s="228">
        <v>0.50572961845810749</v>
      </c>
      <c r="DA38" s="69" t="s">
        <v>2058</v>
      </c>
    </row>
    <row r="39" spans="1:105" ht="12" customHeight="1" x14ac:dyDescent="0.25">
      <c r="A39" s="37" t="s">
        <v>162</v>
      </c>
      <c r="B39" s="228">
        <v>38.432545584860918</v>
      </c>
      <c r="C39" s="228">
        <v>35.833760391212458</v>
      </c>
      <c r="D39" s="228">
        <v>36.865690060099091</v>
      </c>
      <c r="E39" s="228">
        <v>38.662395568107577</v>
      </c>
      <c r="F39" s="228">
        <v>30.007423003859952</v>
      </c>
      <c r="G39" s="228">
        <v>25.473168470695121</v>
      </c>
      <c r="H39" s="228">
        <v>31.515391772475269</v>
      </c>
      <c r="I39" s="228">
        <v>16.301073830362778</v>
      </c>
      <c r="J39" s="228">
        <v>19.539677940859299</v>
      </c>
      <c r="K39" s="228">
        <v>18.70227367648377</v>
      </c>
      <c r="L39" s="228">
        <v>27.118701646083139</v>
      </c>
      <c r="M39" s="228">
        <v>28.114901577493079</v>
      </c>
      <c r="N39" s="228">
        <v>27.93014172534183</v>
      </c>
      <c r="O39" s="228">
        <v>33.87113814244443</v>
      </c>
      <c r="P39" s="228">
        <v>31.346407977340331</v>
      </c>
      <c r="Q39" s="228">
        <v>30.939008231159729</v>
      </c>
      <c r="R39" s="228">
        <v>32.89141564691618</v>
      </c>
      <c r="S39" s="228">
        <v>31.794966547880211</v>
      </c>
      <c r="T39" s="228">
        <v>34.947355472403892</v>
      </c>
      <c r="U39" s="228">
        <v>32.940286360829589</v>
      </c>
      <c r="V39" s="228">
        <v>34.270123438857873</v>
      </c>
      <c r="W39" s="228">
        <v>35.043776478637071</v>
      </c>
      <c r="DA39" s="69" t="s">
        <v>2059</v>
      </c>
    </row>
    <row r="40" spans="1:105" ht="12" customHeight="1" x14ac:dyDescent="0.25">
      <c r="A40" s="37" t="s">
        <v>97</v>
      </c>
      <c r="B40" s="228">
        <v>0</v>
      </c>
      <c r="C40" s="228">
        <v>0</v>
      </c>
      <c r="D40" s="228">
        <v>0</v>
      </c>
      <c r="E40" s="228">
        <v>0</v>
      </c>
      <c r="F40" s="228">
        <v>0</v>
      </c>
      <c r="G40" s="228">
        <v>0</v>
      </c>
      <c r="H40" s="228">
        <v>0</v>
      </c>
      <c r="I40" s="228">
        <v>0</v>
      </c>
      <c r="J40" s="228">
        <v>0</v>
      </c>
      <c r="K40" s="228">
        <v>0</v>
      </c>
      <c r="L40" s="228">
        <v>0</v>
      </c>
      <c r="M40" s="228">
        <v>0</v>
      </c>
      <c r="N40" s="228">
        <v>0</v>
      </c>
      <c r="O40" s="228">
        <v>0</v>
      </c>
      <c r="P40" s="228">
        <v>0</v>
      </c>
      <c r="Q40" s="228">
        <v>0</v>
      </c>
      <c r="R40" s="228">
        <v>0</v>
      </c>
      <c r="S40" s="228">
        <v>0</v>
      </c>
      <c r="T40" s="228">
        <v>0</v>
      </c>
      <c r="U40" s="228">
        <v>0</v>
      </c>
      <c r="V40" s="228">
        <v>0</v>
      </c>
      <c r="W40" s="228">
        <v>0</v>
      </c>
      <c r="DA40" s="69" t="s">
        <v>2060</v>
      </c>
    </row>
    <row r="41" spans="1:105" ht="12" customHeight="1" x14ac:dyDescent="0.25">
      <c r="A41" s="37" t="s">
        <v>78</v>
      </c>
      <c r="B41" s="228">
        <v>0</v>
      </c>
      <c r="C41" s="228">
        <v>0</v>
      </c>
      <c r="D41" s="228">
        <v>0</v>
      </c>
      <c r="E41" s="228">
        <v>0</v>
      </c>
      <c r="F41" s="228">
        <v>0</v>
      </c>
      <c r="G41" s="228">
        <v>0</v>
      </c>
      <c r="H41" s="228">
        <v>0</v>
      </c>
      <c r="I41" s="228">
        <v>0</v>
      </c>
      <c r="J41" s="228">
        <v>0</v>
      </c>
      <c r="K41" s="228">
        <v>0</v>
      </c>
      <c r="L41" s="228">
        <v>0</v>
      </c>
      <c r="M41" s="228">
        <v>0</v>
      </c>
      <c r="N41" s="228">
        <v>0</v>
      </c>
      <c r="O41" s="228">
        <v>0</v>
      </c>
      <c r="P41" s="228">
        <v>0</v>
      </c>
      <c r="Q41" s="228">
        <v>0</v>
      </c>
      <c r="R41" s="228">
        <v>0</v>
      </c>
      <c r="S41" s="228">
        <v>0</v>
      </c>
      <c r="T41" s="228">
        <v>0</v>
      </c>
      <c r="U41" s="228">
        <v>0</v>
      </c>
      <c r="V41" s="228">
        <v>0</v>
      </c>
      <c r="W41" s="228">
        <v>0</v>
      </c>
      <c r="DA41" s="69" t="s">
        <v>2061</v>
      </c>
    </row>
    <row r="42" spans="1:105" ht="12" customHeight="1" x14ac:dyDescent="0.25">
      <c r="A42" s="37" t="s">
        <v>38</v>
      </c>
      <c r="B42" s="228">
        <v>0</v>
      </c>
      <c r="C42" s="228">
        <v>0</v>
      </c>
      <c r="D42" s="228">
        <v>0</v>
      </c>
      <c r="E42" s="228">
        <v>0</v>
      </c>
      <c r="F42" s="228">
        <v>0</v>
      </c>
      <c r="G42" s="228">
        <v>0</v>
      </c>
      <c r="H42" s="228">
        <v>0</v>
      </c>
      <c r="I42" s="228">
        <v>0</v>
      </c>
      <c r="J42" s="228">
        <v>0</v>
      </c>
      <c r="K42" s="228">
        <v>0</v>
      </c>
      <c r="L42" s="228">
        <v>0</v>
      </c>
      <c r="M42" s="228">
        <v>0</v>
      </c>
      <c r="N42" s="228">
        <v>0</v>
      </c>
      <c r="O42" s="228">
        <v>0</v>
      </c>
      <c r="P42" s="228">
        <v>0</v>
      </c>
      <c r="Q42" s="228">
        <v>0</v>
      </c>
      <c r="R42" s="228">
        <v>0</v>
      </c>
      <c r="S42" s="228">
        <v>0</v>
      </c>
      <c r="T42" s="228">
        <v>0</v>
      </c>
      <c r="U42" s="228">
        <v>0</v>
      </c>
      <c r="V42" s="228">
        <v>0</v>
      </c>
      <c r="W42" s="228">
        <v>0</v>
      </c>
      <c r="DA42" s="69" t="s">
        <v>2062</v>
      </c>
    </row>
    <row r="43" spans="1:105" ht="12" customHeight="1" x14ac:dyDescent="0.25">
      <c r="A43" s="57" t="s">
        <v>1885</v>
      </c>
      <c r="B43" s="263">
        <f t="shared" ref="B43:W43" si="1">B44+B55</f>
        <v>106.0243263128377</v>
      </c>
      <c r="C43" s="263">
        <f t="shared" si="1"/>
        <v>99.836343226295384</v>
      </c>
      <c r="D43" s="263">
        <f t="shared" si="1"/>
        <v>103.12733602798041</v>
      </c>
      <c r="E43" s="263">
        <f t="shared" si="1"/>
        <v>105.1973934267702</v>
      </c>
      <c r="F43" s="263">
        <f t="shared" si="1"/>
        <v>94.44236045599979</v>
      </c>
      <c r="G43" s="263">
        <f t="shared" si="1"/>
        <v>73.403663371260492</v>
      </c>
      <c r="H43" s="263">
        <f t="shared" si="1"/>
        <v>88.513063584224682</v>
      </c>
      <c r="I43" s="263">
        <f t="shared" si="1"/>
        <v>61.527256168647533</v>
      </c>
      <c r="J43" s="263">
        <f t="shared" si="1"/>
        <v>59.129726377602537</v>
      </c>
      <c r="K43" s="263">
        <f t="shared" si="1"/>
        <v>48.689174393028907</v>
      </c>
      <c r="L43" s="263">
        <f t="shared" si="1"/>
        <v>54.934206090152067</v>
      </c>
      <c r="M43" s="263">
        <f t="shared" si="1"/>
        <v>51.976907312393827</v>
      </c>
      <c r="N43" s="263">
        <f t="shared" si="1"/>
        <v>54.128069020009953</v>
      </c>
      <c r="O43" s="263">
        <f t="shared" si="1"/>
        <v>60.545821647877077</v>
      </c>
      <c r="P43" s="263">
        <f t="shared" si="1"/>
        <v>56.229656321130904</v>
      </c>
      <c r="Q43" s="263">
        <f t="shared" si="1"/>
        <v>52.519017873424382</v>
      </c>
      <c r="R43" s="263">
        <f t="shared" si="1"/>
        <v>53.653242803705503</v>
      </c>
      <c r="S43" s="263">
        <f t="shared" si="1"/>
        <v>49.620846848761147</v>
      </c>
      <c r="T43" s="263">
        <f t="shared" si="1"/>
        <v>53.11121206461646</v>
      </c>
      <c r="U43" s="263">
        <f t="shared" si="1"/>
        <v>49.548376555465858</v>
      </c>
      <c r="V43" s="263">
        <f t="shared" si="1"/>
        <v>48.744532525968559</v>
      </c>
      <c r="W43" s="263">
        <f t="shared" si="1"/>
        <v>49.422408184084397</v>
      </c>
      <c r="DA43" s="70"/>
    </row>
    <row r="44" spans="1:105" ht="12" customHeight="1" x14ac:dyDescent="0.25">
      <c r="A44" s="60" t="s">
        <v>1886</v>
      </c>
      <c r="B44" s="264">
        <v>106.0243263128377</v>
      </c>
      <c r="C44" s="264">
        <v>99.836343226295384</v>
      </c>
      <c r="D44" s="264">
        <v>103.12733602798041</v>
      </c>
      <c r="E44" s="264">
        <v>105.1973934267702</v>
      </c>
      <c r="F44" s="264">
        <v>94.44236045599979</v>
      </c>
      <c r="G44" s="264">
        <v>73.403663371260492</v>
      </c>
      <c r="H44" s="264">
        <v>88.513063584224682</v>
      </c>
      <c r="I44" s="264">
        <v>61.527256168647533</v>
      </c>
      <c r="J44" s="264">
        <v>59.129726377602537</v>
      </c>
      <c r="K44" s="264">
        <v>48.689174393028907</v>
      </c>
      <c r="L44" s="264">
        <v>54.934206090152067</v>
      </c>
      <c r="M44" s="264">
        <v>51.976907312393827</v>
      </c>
      <c r="N44" s="264">
        <v>54.128069020009953</v>
      </c>
      <c r="O44" s="264">
        <v>60.545821647877077</v>
      </c>
      <c r="P44" s="264">
        <v>56.229656321130904</v>
      </c>
      <c r="Q44" s="264">
        <v>52.519017873424382</v>
      </c>
      <c r="R44" s="264">
        <v>53.653242803705503</v>
      </c>
      <c r="S44" s="264">
        <v>49.620846848761147</v>
      </c>
      <c r="T44" s="264">
        <v>53.11121206461646</v>
      </c>
      <c r="U44" s="264">
        <v>49.548376555465858</v>
      </c>
      <c r="V44" s="264">
        <v>48.744532525968559</v>
      </c>
      <c r="W44" s="264">
        <v>49.422408184084397</v>
      </c>
      <c r="DA44" s="72" t="s">
        <v>2063</v>
      </c>
    </row>
    <row r="45" spans="1:105" ht="12" customHeight="1" x14ac:dyDescent="0.25">
      <c r="A45" s="64" t="s">
        <v>30</v>
      </c>
      <c r="B45" s="231">
        <v>9.5862529647732</v>
      </c>
      <c r="C45" s="231">
        <v>7.1463587963287187</v>
      </c>
      <c r="D45" s="231">
        <v>9.757966797380881</v>
      </c>
      <c r="E45" s="231">
        <v>11.82259190000978</v>
      </c>
      <c r="F45" s="231">
        <v>12.15401285522606</v>
      </c>
      <c r="G45" s="231">
        <v>11.087134269961039</v>
      </c>
      <c r="H45" s="231">
        <v>9.4352471232566089</v>
      </c>
      <c r="I45" s="231">
        <v>6.0026401038607444</v>
      </c>
      <c r="J45" s="231">
        <v>4.0150896433236314</v>
      </c>
      <c r="K45" s="231">
        <v>2.4505126008414049</v>
      </c>
      <c r="L45" s="231">
        <v>2.6602148301576709</v>
      </c>
      <c r="M45" s="231">
        <v>2.3042209519667769</v>
      </c>
      <c r="N45" s="231">
        <v>2.5333736338784112</v>
      </c>
      <c r="O45" s="231">
        <v>1.779946146507206</v>
      </c>
      <c r="P45" s="231">
        <v>1.481548315041421</v>
      </c>
      <c r="Q45" s="231">
        <v>1.641183848915432</v>
      </c>
      <c r="R45" s="231">
        <v>1.6164048144162459</v>
      </c>
      <c r="S45" s="231">
        <v>1.322978298423984</v>
      </c>
      <c r="T45" s="231">
        <v>1.033752831775836</v>
      </c>
      <c r="U45" s="231">
        <v>0.91615292179046459</v>
      </c>
      <c r="V45" s="231">
        <v>0</v>
      </c>
      <c r="W45" s="231">
        <v>0</v>
      </c>
      <c r="DA45" s="73" t="s">
        <v>2064</v>
      </c>
    </row>
    <row r="46" spans="1:105" ht="12" customHeight="1" x14ac:dyDescent="0.25">
      <c r="A46" s="64" t="s">
        <v>32</v>
      </c>
      <c r="B46" s="231">
        <v>0</v>
      </c>
      <c r="C46" s="231">
        <v>0</v>
      </c>
      <c r="D46" s="231">
        <v>0</v>
      </c>
      <c r="E46" s="231">
        <v>0</v>
      </c>
      <c r="F46" s="231">
        <v>0</v>
      </c>
      <c r="G46" s="231">
        <v>0</v>
      </c>
      <c r="H46" s="231">
        <v>0</v>
      </c>
      <c r="I46" s="231">
        <v>0</v>
      </c>
      <c r="J46" s="231">
        <v>0</v>
      </c>
      <c r="K46" s="231">
        <v>0</v>
      </c>
      <c r="L46" s="231">
        <v>0</v>
      </c>
      <c r="M46" s="231">
        <v>0</v>
      </c>
      <c r="N46" s="231">
        <v>0</v>
      </c>
      <c r="O46" s="231">
        <v>0</v>
      </c>
      <c r="P46" s="231">
        <v>0</v>
      </c>
      <c r="Q46" s="231">
        <v>0</v>
      </c>
      <c r="R46" s="231">
        <v>0</v>
      </c>
      <c r="S46" s="231">
        <v>0</v>
      </c>
      <c r="T46" s="231">
        <v>0</v>
      </c>
      <c r="U46" s="231">
        <v>0</v>
      </c>
      <c r="V46" s="231">
        <v>0</v>
      </c>
      <c r="W46" s="231">
        <v>0</v>
      </c>
      <c r="DA46" s="73" t="s">
        <v>2065</v>
      </c>
    </row>
    <row r="47" spans="1:105" ht="12" customHeight="1" x14ac:dyDescent="0.25">
      <c r="A47" s="64" t="s">
        <v>33</v>
      </c>
      <c r="B47" s="231">
        <v>0</v>
      </c>
      <c r="C47" s="231">
        <v>1.3616929887110529</v>
      </c>
      <c r="D47" s="231">
        <v>1.4352635276994701</v>
      </c>
      <c r="E47" s="231">
        <v>1.542428016252259</v>
      </c>
      <c r="F47" s="231">
        <v>1.8280387025657019</v>
      </c>
      <c r="G47" s="231">
        <v>1.477229365796515</v>
      </c>
      <c r="H47" s="231">
        <v>1.610671551359935</v>
      </c>
      <c r="I47" s="231">
        <v>1.3595144121205971</v>
      </c>
      <c r="J47" s="231">
        <v>1.4851208845593911</v>
      </c>
      <c r="K47" s="231">
        <v>1.2290455121714929</v>
      </c>
      <c r="L47" s="231">
        <v>0.99888327622151363</v>
      </c>
      <c r="M47" s="231">
        <v>0.84966530569448639</v>
      </c>
      <c r="N47" s="231">
        <v>0.78052412900942769</v>
      </c>
      <c r="O47" s="231">
        <v>0.8502086357680384</v>
      </c>
      <c r="P47" s="231">
        <v>0.6370115320901748</v>
      </c>
      <c r="Q47" s="231">
        <v>0.48940082600629592</v>
      </c>
      <c r="R47" s="231">
        <v>0.63649176211358438</v>
      </c>
      <c r="S47" s="231">
        <v>0.49220509900024229</v>
      </c>
      <c r="T47" s="231">
        <v>0.53253608109301831</v>
      </c>
      <c r="U47" s="231">
        <v>0.52309130065211984</v>
      </c>
      <c r="V47" s="231">
        <v>0.61039729495940065</v>
      </c>
      <c r="W47" s="231">
        <v>0.47742360195177702</v>
      </c>
      <c r="DA47" s="73" t="s">
        <v>2066</v>
      </c>
    </row>
    <row r="48" spans="1:105" ht="12" customHeight="1" x14ac:dyDescent="0.25">
      <c r="A48" s="64" t="s">
        <v>160</v>
      </c>
      <c r="B48" s="231">
        <v>0.66164542049939634</v>
      </c>
      <c r="C48" s="231">
        <v>0.81459197411926809</v>
      </c>
      <c r="D48" s="231">
        <v>0.59284392270430109</v>
      </c>
      <c r="E48" s="231">
        <v>1.251411577575531</v>
      </c>
      <c r="F48" s="231">
        <v>0.89089982444821936</v>
      </c>
      <c r="G48" s="231">
        <v>0.9625148101562393</v>
      </c>
      <c r="H48" s="231">
        <v>0.96005427708544522</v>
      </c>
      <c r="I48" s="231">
        <v>1.0662557253312039</v>
      </c>
      <c r="J48" s="231">
        <v>0.89843917931230599</v>
      </c>
      <c r="K48" s="231">
        <v>0.68612501390071334</v>
      </c>
      <c r="L48" s="231">
        <v>0.8932823355992241</v>
      </c>
      <c r="M48" s="231">
        <v>0.8101898345601064</v>
      </c>
      <c r="N48" s="231">
        <v>0.68183479186640306</v>
      </c>
      <c r="O48" s="231">
        <v>0.64675622977271119</v>
      </c>
      <c r="P48" s="231">
        <v>0.6372196928847621</v>
      </c>
      <c r="Q48" s="231">
        <v>0.59102304163229524</v>
      </c>
      <c r="R48" s="231">
        <v>0.671555413941895</v>
      </c>
      <c r="S48" s="231">
        <v>0.55323269202291137</v>
      </c>
      <c r="T48" s="231">
        <v>0.56153051625747696</v>
      </c>
      <c r="U48" s="231">
        <v>0.51302636373519395</v>
      </c>
      <c r="V48" s="231">
        <v>0.53471201652568567</v>
      </c>
      <c r="W48" s="231">
        <v>0.63195632152114356</v>
      </c>
      <c r="DA48" s="73" t="s">
        <v>2067</v>
      </c>
    </row>
    <row r="49" spans="1:105" ht="12" customHeight="1" x14ac:dyDescent="0.25">
      <c r="A49" s="64" t="s">
        <v>70</v>
      </c>
      <c r="B49" s="231">
        <v>18.766918148478631</v>
      </c>
      <c r="C49" s="231">
        <v>13.515425967585029</v>
      </c>
      <c r="D49" s="231">
        <v>13.458175605783</v>
      </c>
      <c r="E49" s="231">
        <v>12.18974232596489</v>
      </c>
      <c r="F49" s="231">
        <v>11.024381597897611</v>
      </c>
      <c r="G49" s="231">
        <v>7.6533944121378621</v>
      </c>
      <c r="H49" s="231">
        <v>6.4239456116862703</v>
      </c>
      <c r="I49" s="231">
        <v>6.7927340776890137</v>
      </c>
      <c r="J49" s="231">
        <v>5.4312546412439726</v>
      </c>
      <c r="K49" s="231">
        <v>4.3184936830097973</v>
      </c>
      <c r="L49" s="231">
        <v>3.1963920005260662</v>
      </c>
      <c r="M49" s="231">
        <v>4.5315130469447444</v>
      </c>
      <c r="N49" s="231">
        <v>3.859999043398604</v>
      </c>
      <c r="O49" s="231">
        <v>3.1740868692121529</v>
      </c>
      <c r="P49" s="231">
        <v>3.0198809959369282</v>
      </c>
      <c r="Q49" s="231">
        <v>2.75927348443938</v>
      </c>
      <c r="R49" s="231">
        <v>2.7911052216976469</v>
      </c>
      <c r="S49" s="231">
        <v>1.8000540408969441</v>
      </c>
      <c r="T49" s="231">
        <v>1.881325809638474</v>
      </c>
      <c r="U49" s="231">
        <v>2.117549682491068</v>
      </c>
      <c r="V49" s="231">
        <v>2.4767136944027919</v>
      </c>
      <c r="W49" s="231">
        <v>2.261925254339455</v>
      </c>
      <c r="DA49" s="73" t="s">
        <v>2068</v>
      </c>
    </row>
    <row r="50" spans="1:105" ht="12" customHeight="1" x14ac:dyDescent="0.25">
      <c r="A50" s="64" t="s">
        <v>34</v>
      </c>
      <c r="B50" s="231">
        <v>0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0</v>
      </c>
      <c r="T50" s="231">
        <v>0</v>
      </c>
      <c r="U50" s="231">
        <v>0</v>
      </c>
      <c r="V50" s="231">
        <v>0</v>
      </c>
      <c r="W50" s="231">
        <v>0</v>
      </c>
      <c r="DA50" s="73" t="s">
        <v>2069</v>
      </c>
    </row>
    <row r="51" spans="1:105" ht="12" customHeight="1" x14ac:dyDescent="0.25">
      <c r="A51" s="64" t="s">
        <v>162</v>
      </c>
      <c r="B51" s="231">
        <v>77.009509779086514</v>
      </c>
      <c r="C51" s="231">
        <v>76.998273499551317</v>
      </c>
      <c r="D51" s="231">
        <v>77.883086174412767</v>
      </c>
      <c r="E51" s="231">
        <v>78.391219606967724</v>
      </c>
      <c r="F51" s="231">
        <v>68.545027475862213</v>
      </c>
      <c r="G51" s="231">
        <v>52.223390513208827</v>
      </c>
      <c r="H51" s="231">
        <v>70.083145020836426</v>
      </c>
      <c r="I51" s="231">
        <v>46.306111849645973</v>
      </c>
      <c r="J51" s="231">
        <v>47.299822029163238</v>
      </c>
      <c r="K51" s="231">
        <v>40.004997583105499</v>
      </c>
      <c r="L51" s="231">
        <v>47.166167989199067</v>
      </c>
      <c r="M51" s="231">
        <v>42.900411474039053</v>
      </c>
      <c r="N51" s="231">
        <v>45.007987484605358</v>
      </c>
      <c r="O51" s="231">
        <v>52.627141781986637</v>
      </c>
      <c r="P51" s="231">
        <v>49.355046735471959</v>
      </c>
      <c r="Q51" s="231">
        <v>46.676380340108118</v>
      </c>
      <c r="R51" s="231">
        <v>47.791296170209762</v>
      </c>
      <c r="S51" s="231">
        <v>44.563031692297329</v>
      </c>
      <c r="T51" s="231">
        <v>48.262331988138769</v>
      </c>
      <c r="U51" s="231">
        <v>43.767097181673208</v>
      </c>
      <c r="V51" s="231">
        <v>42.902355215033992</v>
      </c>
      <c r="W51" s="231">
        <v>43.790466817365449</v>
      </c>
      <c r="DA51" s="73" t="s">
        <v>2070</v>
      </c>
    </row>
    <row r="52" spans="1:105" ht="12" customHeight="1" x14ac:dyDescent="0.25">
      <c r="A52" s="64" t="s">
        <v>36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0</v>
      </c>
      <c r="T52" s="231">
        <v>0</v>
      </c>
      <c r="U52" s="231">
        <v>0</v>
      </c>
      <c r="V52" s="231">
        <v>0</v>
      </c>
      <c r="W52" s="231">
        <v>0</v>
      </c>
      <c r="DA52" s="73" t="s">
        <v>2071</v>
      </c>
    </row>
    <row r="53" spans="1:105" ht="12" customHeight="1" x14ac:dyDescent="0.25">
      <c r="A53" s="64" t="s">
        <v>73</v>
      </c>
      <c r="B53" s="231">
        <v>0</v>
      </c>
      <c r="C53" s="231">
        <v>0</v>
      </c>
      <c r="D53" s="231">
        <v>0</v>
      </c>
      <c r="E53" s="231">
        <v>0</v>
      </c>
      <c r="F53" s="231">
        <v>0</v>
      </c>
      <c r="G53" s="231">
        <v>0</v>
      </c>
      <c r="H53" s="231">
        <v>0</v>
      </c>
      <c r="I53" s="231">
        <v>0</v>
      </c>
      <c r="J53" s="231">
        <v>0</v>
      </c>
      <c r="K53" s="231">
        <v>0</v>
      </c>
      <c r="L53" s="231">
        <v>1.9265658448522391E-2</v>
      </c>
      <c r="M53" s="231">
        <v>0.58090669918866633</v>
      </c>
      <c r="N53" s="231">
        <v>1.2643499372517459</v>
      </c>
      <c r="O53" s="231">
        <v>1.4676819846303319</v>
      </c>
      <c r="P53" s="231">
        <v>1.098949049705662</v>
      </c>
      <c r="Q53" s="231">
        <v>0.36175633232285243</v>
      </c>
      <c r="R53" s="231">
        <v>0.14638942132636301</v>
      </c>
      <c r="S53" s="231">
        <v>0.88934502611973698</v>
      </c>
      <c r="T53" s="231">
        <v>0.83973483771288271</v>
      </c>
      <c r="U53" s="231">
        <v>1.7114591051238071</v>
      </c>
      <c r="V53" s="231">
        <v>2.2203543050466901</v>
      </c>
      <c r="W53" s="231">
        <v>2.2606361889065751</v>
      </c>
      <c r="DA53" s="73" t="s">
        <v>2072</v>
      </c>
    </row>
    <row r="54" spans="1:105" ht="12" customHeight="1" x14ac:dyDescent="0.25">
      <c r="A54" s="64" t="s">
        <v>79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2073</v>
      </c>
    </row>
    <row r="55" spans="1:105" ht="12" customHeight="1" x14ac:dyDescent="0.25">
      <c r="A55" s="60" t="s">
        <v>1898</v>
      </c>
      <c r="B55" s="264">
        <v>0</v>
      </c>
      <c r="C55" s="264">
        <v>0</v>
      </c>
      <c r="D55" s="264">
        <v>0</v>
      </c>
      <c r="E55" s="264">
        <v>0</v>
      </c>
      <c r="F55" s="264">
        <v>0</v>
      </c>
      <c r="G55" s="264">
        <v>0</v>
      </c>
      <c r="H55" s="264">
        <v>0</v>
      </c>
      <c r="I55" s="264">
        <v>0</v>
      </c>
      <c r="J55" s="264">
        <v>0</v>
      </c>
      <c r="K55" s="264">
        <v>0</v>
      </c>
      <c r="L55" s="264">
        <v>0</v>
      </c>
      <c r="M55" s="264">
        <v>0</v>
      </c>
      <c r="N55" s="264">
        <v>0</v>
      </c>
      <c r="O55" s="264">
        <v>0</v>
      </c>
      <c r="P55" s="264">
        <v>0</v>
      </c>
      <c r="Q55" s="264">
        <v>0</v>
      </c>
      <c r="R55" s="264">
        <v>0</v>
      </c>
      <c r="S55" s="264">
        <v>0</v>
      </c>
      <c r="T55" s="264">
        <v>0</v>
      </c>
      <c r="U55" s="264">
        <v>0</v>
      </c>
      <c r="V55" s="264">
        <v>0</v>
      </c>
      <c r="W55" s="264">
        <v>0</v>
      </c>
      <c r="DA55" s="72" t="s">
        <v>2074</v>
      </c>
    </row>
    <row r="56" spans="1:105" ht="12" customHeight="1" x14ac:dyDescent="0.25">
      <c r="A56" s="57" t="s">
        <v>1900</v>
      </c>
      <c r="B56" s="263">
        <f t="shared" ref="B56:W56" si="2">B57+B68</f>
        <v>3180.7297893851319</v>
      </c>
      <c r="C56" s="263">
        <f t="shared" si="2"/>
        <v>2995.090296788861</v>
      </c>
      <c r="D56" s="263">
        <f t="shared" si="2"/>
        <v>3093.8200808394131</v>
      </c>
      <c r="E56" s="263">
        <f t="shared" si="2"/>
        <v>3155.9218028031059</v>
      </c>
      <c r="F56" s="263">
        <f t="shared" si="2"/>
        <v>2833.2708136799929</v>
      </c>
      <c r="G56" s="263">
        <f t="shared" si="2"/>
        <v>2202.1099011378151</v>
      </c>
      <c r="H56" s="263">
        <f t="shared" si="2"/>
        <v>2655.3919075267409</v>
      </c>
      <c r="I56" s="263">
        <f t="shared" si="2"/>
        <v>1845.8176850594259</v>
      </c>
      <c r="J56" s="263">
        <f t="shared" si="2"/>
        <v>1773.8917913280759</v>
      </c>
      <c r="K56" s="263">
        <f t="shared" si="2"/>
        <v>1460.675231790867</v>
      </c>
      <c r="L56" s="263">
        <f t="shared" si="2"/>
        <v>1648.0261827045631</v>
      </c>
      <c r="M56" s="263">
        <f t="shared" si="2"/>
        <v>1559.307219371816</v>
      </c>
      <c r="N56" s="263">
        <f t="shared" si="2"/>
        <v>1623.8420706002989</v>
      </c>
      <c r="O56" s="263">
        <f t="shared" si="2"/>
        <v>1816.3746494363129</v>
      </c>
      <c r="P56" s="263">
        <f t="shared" si="2"/>
        <v>1686.889689633927</v>
      </c>
      <c r="Q56" s="263">
        <f t="shared" si="2"/>
        <v>1575.570536202732</v>
      </c>
      <c r="R56" s="263">
        <f t="shared" si="2"/>
        <v>1609.597284111165</v>
      </c>
      <c r="S56" s="263">
        <f t="shared" si="2"/>
        <v>1488.625405462835</v>
      </c>
      <c r="T56" s="263">
        <f t="shared" si="2"/>
        <v>1593.3363619384941</v>
      </c>
      <c r="U56" s="263">
        <f t="shared" si="2"/>
        <v>1486.4512966639761</v>
      </c>
      <c r="V56" s="263">
        <f t="shared" si="2"/>
        <v>1462.335975779057</v>
      </c>
      <c r="W56" s="263">
        <f t="shared" si="2"/>
        <v>1482.672245522532</v>
      </c>
      <c r="DA56" s="70"/>
    </row>
    <row r="57" spans="1:105" ht="12" customHeight="1" x14ac:dyDescent="0.25">
      <c r="A57" s="60" t="s">
        <v>1901</v>
      </c>
      <c r="B57" s="264">
        <v>3180.7297893851319</v>
      </c>
      <c r="C57" s="264">
        <v>2995.090296788861</v>
      </c>
      <c r="D57" s="264">
        <v>3093.8200808394131</v>
      </c>
      <c r="E57" s="264">
        <v>3155.9218028031059</v>
      </c>
      <c r="F57" s="264">
        <v>2833.2708136799929</v>
      </c>
      <c r="G57" s="264">
        <v>2202.1099011378151</v>
      </c>
      <c r="H57" s="264">
        <v>2655.3919075267409</v>
      </c>
      <c r="I57" s="264">
        <v>1845.8176850594259</v>
      </c>
      <c r="J57" s="264">
        <v>1773.8917913280759</v>
      </c>
      <c r="K57" s="264">
        <v>1460.675231790867</v>
      </c>
      <c r="L57" s="264">
        <v>1648.0261827045631</v>
      </c>
      <c r="M57" s="264">
        <v>1559.307219371816</v>
      </c>
      <c r="N57" s="264">
        <v>1623.8420706002989</v>
      </c>
      <c r="O57" s="264">
        <v>1816.3746494363129</v>
      </c>
      <c r="P57" s="264">
        <v>1686.889689633927</v>
      </c>
      <c r="Q57" s="264">
        <v>1575.570536202732</v>
      </c>
      <c r="R57" s="264">
        <v>1609.597284111165</v>
      </c>
      <c r="S57" s="264">
        <v>1488.625405462835</v>
      </c>
      <c r="T57" s="264">
        <v>1593.3363619384941</v>
      </c>
      <c r="U57" s="264">
        <v>1486.4512966639761</v>
      </c>
      <c r="V57" s="264">
        <v>1462.335975779057</v>
      </c>
      <c r="W57" s="264">
        <v>1482.672245522532</v>
      </c>
      <c r="DA57" s="72" t="s">
        <v>2075</v>
      </c>
    </row>
    <row r="58" spans="1:105" ht="12" customHeight="1" x14ac:dyDescent="0.25">
      <c r="A58" s="64" t="s">
        <v>30</v>
      </c>
      <c r="B58" s="231">
        <v>287.58758894319601</v>
      </c>
      <c r="C58" s="231">
        <v>214.3907638898616</v>
      </c>
      <c r="D58" s="231">
        <v>292.7390039214265</v>
      </c>
      <c r="E58" s="231">
        <v>354.67775700029358</v>
      </c>
      <c r="F58" s="231">
        <v>364.62038565678171</v>
      </c>
      <c r="G58" s="231">
        <v>332.61402809883123</v>
      </c>
      <c r="H58" s="231">
        <v>283.05741369769828</v>
      </c>
      <c r="I58" s="231">
        <v>180.07920311582239</v>
      </c>
      <c r="J58" s="231">
        <v>120.45268929970899</v>
      </c>
      <c r="K58" s="231">
        <v>73.515378025242129</v>
      </c>
      <c r="L58" s="231">
        <v>79.806444904730171</v>
      </c>
      <c r="M58" s="231">
        <v>69.126628559003336</v>
      </c>
      <c r="N58" s="231">
        <v>76.001209016352348</v>
      </c>
      <c r="O58" s="231">
        <v>53.398384395216183</v>
      </c>
      <c r="P58" s="231">
        <v>44.446449451242643</v>
      </c>
      <c r="Q58" s="231">
        <v>49.23551546746296</v>
      </c>
      <c r="R58" s="231">
        <v>48.4921444324874</v>
      </c>
      <c r="S58" s="231">
        <v>39.689348952719527</v>
      </c>
      <c r="T58" s="231">
        <v>31.01258495327507</v>
      </c>
      <c r="U58" s="231">
        <v>27.48458765371393</v>
      </c>
      <c r="V58" s="231">
        <v>0</v>
      </c>
      <c r="W58" s="231">
        <v>0</v>
      </c>
      <c r="DA58" s="73" t="s">
        <v>2076</v>
      </c>
    </row>
    <row r="59" spans="1:105" ht="12" customHeight="1" x14ac:dyDescent="0.25">
      <c r="A59" s="64" t="s">
        <v>32</v>
      </c>
      <c r="B59" s="231">
        <v>0</v>
      </c>
      <c r="C59" s="231">
        <v>0</v>
      </c>
      <c r="D59" s="231">
        <v>0</v>
      </c>
      <c r="E59" s="231">
        <v>0</v>
      </c>
      <c r="F59" s="231">
        <v>0</v>
      </c>
      <c r="G59" s="231">
        <v>0</v>
      </c>
      <c r="H59" s="231">
        <v>0</v>
      </c>
      <c r="I59" s="231">
        <v>0</v>
      </c>
      <c r="J59" s="231">
        <v>0</v>
      </c>
      <c r="K59" s="231">
        <v>0</v>
      </c>
      <c r="L59" s="231">
        <v>0</v>
      </c>
      <c r="M59" s="231">
        <v>0</v>
      </c>
      <c r="N59" s="231">
        <v>0</v>
      </c>
      <c r="O59" s="231">
        <v>0</v>
      </c>
      <c r="P59" s="231">
        <v>0</v>
      </c>
      <c r="Q59" s="231">
        <v>0</v>
      </c>
      <c r="R59" s="231">
        <v>0</v>
      </c>
      <c r="S59" s="231">
        <v>0</v>
      </c>
      <c r="T59" s="231">
        <v>0</v>
      </c>
      <c r="U59" s="231">
        <v>0</v>
      </c>
      <c r="V59" s="231">
        <v>0</v>
      </c>
      <c r="W59" s="231">
        <v>0</v>
      </c>
      <c r="DA59" s="73" t="s">
        <v>2077</v>
      </c>
    </row>
    <row r="60" spans="1:105" ht="12" customHeight="1" x14ac:dyDescent="0.25">
      <c r="A60" s="64" t="s">
        <v>33</v>
      </c>
      <c r="B60" s="231">
        <v>0</v>
      </c>
      <c r="C60" s="231">
        <v>40.850789661331582</v>
      </c>
      <c r="D60" s="231">
        <v>43.057905830984097</v>
      </c>
      <c r="E60" s="231">
        <v>46.27284048756777</v>
      </c>
      <c r="F60" s="231">
        <v>54.841161076971041</v>
      </c>
      <c r="G60" s="231">
        <v>44.316880973895451</v>
      </c>
      <c r="H60" s="231">
        <v>48.320146540798028</v>
      </c>
      <c r="I60" s="231">
        <v>40.785432363617922</v>
      </c>
      <c r="J60" s="231">
        <v>44.553626536781728</v>
      </c>
      <c r="K60" s="231">
        <v>36.87136536514479</v>
      </c>
      <c r="L60" s="231">
        <v>29.966498286645422</v>
      </c>
      <c r="M60" s="231">
        <v>25.489959170834609</v>
      </c>
      <c r="N60" s="231">
        <v>23.415723870282829</v>
      </c>
      <c r="O60" s="231">
        <v>25.50625907304115</v>
      </c>
      <c r="P60" s="231">
        <v>19.110345962705239</v>
      </c>
      <c r="Q60" s="231">
        <v>14.68202478018887</v>
      </c>
      <c r="R60" s="231">
        <v>19.094752863407528</v>
      </c>
      <c r="S60" s="231">
        <v>14.766152970007269</v>
      </c>
      <c r="T60" s="231">
        <v>15.97608243279055</v>
      </c>
      <c r="U60" s="231">
        <v>15.6927390195636</v>
      </c>
      <c r="V60" s="231">
        <v>18.311918848782021</v>
      </c>
      <c r="W60" s="231">
        <v>14.32270805855331</v>
      </c>
      <c r="DA60" s="73" t="s">
        <v>2078</v>
      </c>
    </row>
    <row r="61" spans="1:105" ht="12" customHeight="1" x14ac:dyDescent="0.25">
      <c r="A61" s="64" t="s">
        <v>160</v>
      </c>
      <c r="B61" s="231">
        <v>19.849362614981889</v>
      </c>
      <c r="C61" s="231">
        <v>24.437759223578041</v>
      </c>
      <c r="D61" s="231">
        <v>17.78531768112903</v>
      </c>
      <c r="E61" s="231">
        <v>37.542347327265958</v>
      </c>
      <c r="F61" s="231">
        <v>26.726994733446571</v>
      </c>
      <c r="G61" s="231">
        <v>28.875444304687178</v>
      </c>
      <c r="H61" s="231">
        <v>28.801628312563349</v>
      </c>
      <c r="I61" s="231">
        <v>31.987671759936141</v>
      </c>
      <c r="J61" s="231">
        <v>26.953175379369171</v>
      </c>
      <c r="K61" s="231">
        <v>20.583750417021399</v>
      </c>
      <c r="L61" s="231">
        <v>26.79847006797673</v>
      </c>
      <c r="M61" s="231">
        <v>24.305695036803201</v>
      </c>
      <c r="N61" s="231">
        <v>20.45504375599209</v>
      </c>
      <c r="O61" s="231">
        <v>19.40268689318134</v>
      </c>
      <c r="P61" s="231">
        <v>19.116590786542861</v>
      </c>
      <c r="Q61" s="231">
        <v>17.73069124896886</v>
      </c>
      <c r="R61" s="231">
        <v>20.146662418256849</v>
      </c>
      <c r="S61" s="231">
        <v>16.596980760687341</v>
      </c>
      <c r="T61" s="231">
        <v>16.845915487724309</v>
      </c>
      <c r="U61" s="231">
        <v>15.39079091205582</v>
      </c>
      <c r="V61" s="231">
        <v>16.041360495770569</v>
      </c>
      <c r="W61" s="231">
        <v>18.958689645634308</v>
      </c>
      <c r="DA61" s="73" t="s">
        <v>2079</v>
      </c>
    </row>
    <row r="62" spans="1:105" ht="12" customHeight="1" x14ac:dyDescent="0.25">
      <c r="A62" s="64" t="s">
        <v>70</v>
      </c>
      <c r="B62" s="231">
        <v>563.00754445435871</v>
      </c>
      <c r="C62" s="231">
        <v>405.46277902755099</v>
      </c>
      <c r="D62" s="231">
        <v>403.74526817348999</v>
      </c>
      <c r="E62" s="231">
        <v>365.69226977894658</v>
      </c>
      <c r="F62" s="231">
        <v>330.73144793692808</v>
      </c>
      <c r="G62" s="231">
        <v>229.60183236413579</v>
      </c>
      <c r="H62" s="231">
        <v>192.71836835058821</v>
      </c>
      <c r="I62" s="231">
        <v>203.78202233067049</v>
      </c>
      <c r="J62" s="231">
        <v>162.9376392373191</v>
      </c>
      <c r="K62" s="231">
        <v>129.5548104902939</v>
      </c>
      <c r="L62" s="231">
        <v>95.891760015782012</v>
      </c>
      <c r="M62" s="231">
        <v>135.9453914083424</v>
      </c>
      <c r="N62" s="231">
        <v>115.7999713019581</v>
      </c>
      <c r="O62" s="231">
        <v>95.222606076364613</v>
      </c>
      <c r="P62" s="231">
        <v>90.596429878107799</v>
      </c>
      <c r="Q62" s="231">
        <v>82.778204533181366</v>
      </c>
      <c r="R62" s="231">
        <v>83.733156650929445</v>
      </c>
      <c r="S62" s="231">
        <v>54.001621226908327</v>
      </c>
      <c r="T62" s="231">
        <v>56.439774289154244</v>
      </c>
      <c r="U62" s="231">
        <v>63.526490474732043</v>
      </c>
      <c r="V62" s="231">
        <v>74.301410832083789</v>
      </c>
      <c r="W62" s="231">
        <v>67.85775763018367</v>
      </c>
      <c r="DA62" s="73" t="s">
        <v>2080</v>
      </c>
    </row>
    <row r="63" spans="1:105" ht="12" customHeight="1" x14ac:dyDescent="0.25">
      <c r="A63" s="64" t="s">
        <v>34</v>
      </c>
      <c r="B63" s="231">
        <v>0</v>
      </c>
      <c r="C63" s="231">
        <v>0</v>
      </c>
      <c r="D63" s="231">
        <v>0</v>
      </c>
      <c r="E63" s="231">
        <v>0</v>
      </c>
      <c r="F63" s="231">
        <v>0</v>
      </c>
      <c r="G63" s="231">
        <v>0</v>
      </c>
      <c r="H63" s="231">
        <v>0</v>
      </c>
      <c r="I63" s="231">
        <v>0</v>
      </c>
      <c r="J63" s="231">
        <v>0</v>
      </c>
      <c r="K63" s="231">
        <v>0</v>
      </c>
      <c r="L63" s="231">
        <v>0</v>
      </c>
      <c r="M63" s="231">
        <v>0</v>
      </c>
      <c r="N63" s="231">
        <v>0</v>
      </c>
      <c r="O63" s="231">
        <v>0</v>
      </c>
      <c r="P63" s="231">
        <v>0</v>
      </c>
      <c r="Q63" s="231">
        <v>0</v>
      </c>
      <c r="R63" s="231">
        <v>0</v>
      </c>
      <c r="S63" s="231">
        <v>0</v>
      </c>
      <c r="T63" s="231">
        <v>0</v>
      </c>
      <c r="U63" s="231">
        <v>0</v>
      </c>
      <c r="V63" s="231">
        <v>0</v>
      </c>
      <c r="W63" s="231">
        <v>0</v>
      </c>
      <c r="DA63" s="73" t="s">
        <v>2081</v>
      </c>
    </row>
    <row r="64" spans="1:105" ht="12" customHeight="1" x14ac:dyDescent="0.25">
      <c r="A64" s="64" t="s">
        <v>162</v>
      </c>
      <c r="B64" s="231">
        <v>2310.2852933725958</v>
      </c>
      <c r="C64" s="231">
        <v>2309.9482049865401</v>
      </c>
      <c r="D64" s="231">
        <v>2336.4925852323831</v>
      </c>
      <c r="E64" s="231">
        <v>2351.7365882090321</v>
      </c>
      <c r="F64" s="231">
        <v>2056.3508242758662</v>
      </c>
      <c r="G64" s="231">
        <v>1566.7017153962649</v>
      </c>
      <c r="H64" s="231">
        <v>2102.4943506250929</v>
      </c>
      <c r="I64" s="231">
        <v>1389.183355489379</v>
      </c>
      <c r="J64" s="231">
        <v>1418.9946608748969</v>
      </c>
      <c r="K64" s="231">
        <v>1200.149927493165</v>
      </c>
      <c r="L64" s="231">
        <v>1414.985039675973</v>
      </c>
      <c r="M64" s="231">
        <v>1287.012344221172</v>
      </c>
      <c r="N64" s="231">
        <v>1350.239624538161</v>
      </c>
      <c r="O64" s="231">
        <v>1578.8142534595991</v>
      </c>
      <c r="P64" s="231">
        <v>1480.651402064158</v>
      </c>
      <c r="Q64" s="231">
        <v>1400.2914102032439</v>
      </c>
      <c r="R64" s="231">
        <v>1433.7388851062931</v>
      </c>
      <c r="S64" s="231">
        <v>1336.89095076892</v>
      </c>
      <c r="T64" s="231">
        <v>1447.8699596441641</v>
      </c>
      <c r="U64" s="231">
        <v>1313.012915450196</v>
      </c>
      <c r="V64" s="231">
        <v>1287.0706564510201</v>
      </c>
      <c r="W64" s="231">
        <v>1313.714004520964</v>
      </c>
      <c r="DA64" s="73" t="s">
        <v>2082</v>
      </c>
    </row>
    <row r="65" spans="1:105" ht="12" customHeight="1" x14ac:dyDescent="0.25">
      <c r="A65" s="64" t="s">
        <v>36</v>
      </c>
      <c r="B65" s="231">
        <v>0</v>
      </c>
      <c r="C65" s="231">
        <v>0</v>
      </c>
      <c r="D65" s="231">
        <v>0</v>
      </c>
      <c r="E65" s="231">
        <v>0</v>
      </c>
      <c r="F65" s="231">
        <v>0</v>
      </c>
      <c r="G65" s="231">
        <v>0</v>
      </c>
      <c r="H65" s="231">
        <v>0</v>
      </c>
      <c r="I65" s="231">
        <v>0</v>
      </c>
      <c r="J65" s="231">
        <v>0</v>
      </c>
      <c r="K65" s="231">
        <v>0</v>
      </c>
      <c r="L65" s="231">
        <v>0</v>
      </c>
      <c r="M65" s="231">
        <v>0</v>
      </c>
      <c r="N65" s="231">
        <v>0</v>
      </c>
      <c r="O65" s="231">
        <v>0</v>
      </c>
      <c r="P65" s="231">
        <v>0</v>
      </c>
      <c r="Q65" s="231">
        <v>0</v>
      </c>
      <c r="R65" s="231">
        <v>0</v>
      </c>
      <c r="S65" s="231">
        <v>0</v>
      </c>
      <c r="T65" s="231">
        <v>0</v>
      </c>
      <c r="U65" s="231">
        <v>0</v>
      </c>
      <c r="V65" s="231">
        <v>0</v>
      </c>
      <c r="W65" s="231">
        <v>0</v>
      </c>
      <c r="DA65" s="73" t="s">
        <v>2083</v>
      </c>
    </row>
    <row r="66" spans="1:105" ht="12" customHeight="1" x14ac:dyDescent="0.25">
      <c r="A66" s="64" t="s">
        <v>73</v>
      </c>
      <c r="B66" s="231">
        <v>0</v>
      </c>
      <c r="C66" s="231">
        <v>0</v>
      </c>
      <c r="D66" s="231">
        <v>0</v>
      </c>
      <c r="E66" s="231">
        <v>0</v>
      </c>
      <c r="F66" s="231">
        <v>0</v>
      </c>
      <c r="G66" s="231">
        <v>0</v>
      </c>
      <c r="H66" s="231">
        <v>0</v>
      </c>
      <c r="I66" s="231">
        <v>0</v>
      </c>
      <c r="J66" s="231">
        <v>0</v>
      </c>
      <c r="K66" s="231">
        <v>0</v>
      </c>
      <c r="L66" s="231">
        <v>0.57796975345567203</v>
      </c>
      <c r="M66" s="231">
        <v>17.42720097566</v>
      </c>
      <c r="N66" s="231">
        <v>37.930498117552403</v>
      </c>
      <c r="O66" s="231">
        <v>44.030459538909938</v>
      </c>
      <c r="P66" s="231">
        <v>32.968471491169851</v>
      </c>
      <c r="Q66" s="231">
        <v>10.852689969685571</v>
      </c>
      <c r="R66" s="231">
        <v>4.3916826397908899</v>
      </c>
      <c r="S66" s="231">
        <v>26.680350783592111</v>
      </c>
      <c r="T66" s="231">
        <v>25.192045131386489</v>
      </c>
      <c r="U66" s="231">
        <v>51.34377315371421</v>
      </c>
      <c r="V66" s="231">
        <v>66.610629151400715</v>
      </c>
      <c r="W66" s="231">
        <v>67.819085667197243</v>
      </c>
      <c r="DA66" s="73" t="s">
        <v>2084</v>
      </c>
    </row>
    <row r="67" spans="1:105" ht="12" customHeight="1" x14ac:dyDescent="0.25">
      <c r="A67" s="64" t="s">
        <v>79</v>
      </c>
      <c r="B67" s="231">
        <v>0</v>
      </c>
      <c r="C67" s="231">
        <v>0</v>
      </c>
      <c r="D67" s="231">
        <v>0</v>
      </c>
      <c r="E67" s="231">
        <v>0</v>
      </c>
      <c r="F67" s="231">
        <v>0</v>
      </c>
      <c r="G67" s="231">
        <v>0</v>
      </c>
      <c r="H67" s="231">
        <v>0</v>
      </c>
      <c r="I67" s="231">
        <v>0</v>
      </c>
      <c r="J67" s="231">
        <v>0</v>
      </c>
      <c r="K67" s="231">
        <v>0</v>
      </c>
      <c r="L67" s="231">
        <v>0</v>
      </c>
      <c r="M67" s="231">
        <v>0</v>
      </c>
      <c r="N67" s="231">
        <v>0</v>
      </c>
      <c r="O67" s="231">
        <v>0</v>
      </c>
      <c r="P67" s="231">
        <v>0</v>
      </c>
      <c r="Q67" s="231">
        <v>0</v>
      </c>
      <c r="R67" s="231">
        <v>0</v>
      </c>
      <c r="S67" s="231">
        <v>0</v>
      </c>
      <c r="T67" s="231">
        <v>0</v>
      </c>
      <c r="U67" s="231">
        <v>0</v>
      </c>
      <c r="V67" s="231">
        <v>0</v>
      </c>
      <c r="W67" s="231">
        <v>0</v>
      </c>
      <c r="DA67" s="73" t="s">
        <v>2085</v>
      </c>
    </row>
    <row r="68" spans="1:105" ht="12" customHeight="1" x14ac:dyDescent="0.25">
      <c r="A68" s="60" t="s">
        <v>1913</v>
      </c>
      <c r="B68" s="264">
        <v>0</v>
      </c>
      <c r="C68" s="264">
        <v>0</v>
      </c>
      <c r="D68" s="264">
        <v>0</v>
      </c>
      <c r="E68" s="264">
        <v>0</v>
      </c>
      <c r="F68" s="264">
        <v>0</v>
      </c>
      <c r="G68" s="264">
        <v>0</v>
      </c>
      <c r="H68" s="264">
        <v>0</v>
      </c>
      <c r="I68" s="264">
        <v>0</v>
      </c>
      <c r="J68" s="264">
        <v>0</v>
      </c>
      <c r="K68" s="264">
        <v>0</v>
      </c>
      <c r="L68" s="264">
        <v>0</v>
      </c>
      <c r="M68" s="264">
        <v>0</v>
      </c>
      <c r="N68" s="264">
        <v>0</v>
      </c>
      <c r="O68" s="264">
        <v>0</v>
      </c>
      <c r="P68" s="264">
        <v>0</v>
      </c>
      <c r="Q68" s="264">
        <v>0</v>
      </c>
      <c r="R68" s="264">
        <v>0</v>
      </c>
      <c r="S68" s="264">
        <v>0</v>
      </c>
      <c r="T68" s="264">
        <v>0</v>
      </c>
      <c r="U68" s="264">
        <v>0</v>
      </c>
      <c r="V68" s="264">
        <v>0</v>
      </c>
      <c r="W68" s="264">
        <v>0</v>
      </c>
      <c r="DA68" s="72" t="s">
        <v>2086</v>
      </c>
    </row>
    <row r="69" spans="1:105" ht="12" customHeight="1" x14ac:dyDescent="0.25">
      <c r="A69" s="57" t="s">
        <v>1915</v>
      </c>
      <c r="B69" s="263">
        <f t="shared" ref="B69:W69" si="3">B70+B81</f>
        <v>371.08514209493109</v>
      </c>
      <c r="C69" s="263">
        <f t="shared" si="3"/>
        <v>349.42720129203292</v>
      </c>
      <c r="D69" s="263">
        <f t="shared" si="3"/>
        <v>360.94567609793052</v>
      </c>
      <c r="E69" s="263">
        <f t="shared" si="3"/>
        <v>368.19087699369459</v>
      </c>
      <c r="F69" s="263">
        <f t="shared" si="3"/>
        <v>330.54826159599838</v>
      </c>
      <c r="G69" s="263">
        <f t="shared" si="3"/>
        <v>256.91282179941112</v>
      </c>
      <c r="H69" s="263">
        <f t="shared" si="3"/>
        <v>309.79572254478569</v>
      </c>
      <c r="I69" s="263">
        <f t="shared" si="3"/>
        <v>215.34539659026589</v>
      </c>
      <c r="J69" s="263">
        <f t="shared" si="3"/>
        <v>206.95404232160831</v>
      </c>
      <c r="K69" s="263">
        <f t="shared" si="3"/>
        <v>170.4121103756008</v>
      </c>
      <c r="L69" s="263">
        <f t="shared" si="3"/>
        <v>192.2697213155318</v>
      </c>
      <c r="M69" s="263">
        <f t="shared" si="3"/>
        <v>181.91917559337799</v>
      </c>
      <c r="N69" s="263">
        <f t="shared" si="3"/>
        <v>189.4482415700343</v>
      </c>
      <c r="O69" s="263">
        <f t="shared" si="3"/>
        <v>211.91037576756921</v>
      </c>
      <c r="P69" s="263">
        <f t="shared" si="3"/>
        <v>196.80379712395771</v>
      </c>
      <c r="Q69" s="263">
        <f t="shared" si="3"/>
        <v>183.81656255698479</v>
      </c>
      <c r="R69" s="263">
        <f t="shared" si="3"/>
        <v>187.78634981296881</v>
      </c>
      <c r="S69" s="263">
        <f t="shared" si="3"/>
        <v>173.6729639706636</v>
      </c>
      <c r="T69" s="263">
        <f t="shared" si="3"/>
        <v>185.88924222615719</v>
      </c>
      <c r="U69" s="263">
        <f t="shared" si="3"/>
        <v>173.41931794413011</v>
      </c>
      <c r="V69" s="263">
        <f t="shared" si="3"/>
        <v>170.60586384088961</v>
      </c>
      <c r="W69" s="263">
        <f t="shared" si="3"/>
        <v>172.97842864429501</v>
      </c>
      <c r="DA69" s="70"/>
    </row>
    <row r="70" spans="1:105" ht="12" customHeight="1" x14ac:dyDescent="0.25">
      <c r="A70" s="60" t="s">
        <v>1916</v>
      </c>
      <c r="B70" s="264">
        <v>371.08514209493109</v>
      </c>
      <c r="C70" s="264">
        <v>349.42720129203292</v>
      </c>
      <c r="D70" s="264">
        <v>360.94567609793052</v>
      </c>
      <c r="E70" s="264">
        <v>368.19087699369459</v>
      </c>
      <c r="F70" s="264">
        <v>330.54826159599838</v>
      </c>
      <c r="G70" s="264">
        <v>256.91282179941112</v>
      </c>
      <c r="H70" s="264">
        <v>309.79572254478569</v>
      </c>
      <c r="I70" s="264">
        <v>215.34539659026589</v>
      </c>
      <c r="J70" s="264">
        <v>206.95404232160831</v>
      </c>
      <c r="K70" s="264">
        <v>170.4121103756008</v>
      </c>
      <c r="L70" s="264">
        <v>192.2697213155318</v>
      </c>
      <c r="M70" s="264">
        <v>181.91917559337799</v>
      </c>
      <c r="N70" s="264">
        <v>189.4482415700343</v>
      </c>
      <c r="O70" s="264">
        <v>211.91037576756921</v>
      </c>
      <c r="P70" s="264">
        <v>196.80379712395771</v>
      </c>
      <c r="Q70" s="264">
        <v>183.81656255698479</v>
      </c>
      <c r="R70" s="264">
        <v>187.78634981296881</v>
      </c>
      <c r="S70" s="264">
        <v>173.6729639706636</v>
      </c>
      <c r="T70" s="264">
        <v>185.88924222615719</v>
      </c>
      <c r="U70" s="264">
        <v>173.41931794413011</v>
      </c>
      <c r="V70" s="264">
        <v>170.60586384088961</v>
      </c>
      <c r="W70" s="264">
        <v>172.97842864429501</v>
      </c>
      <c r="DA70" s="72" t="s">
        <v>2087</v>
      </c>
    </row>
    <row r="71" spans="1:105" ht="12" customHeight="1" x14ac:dyDescent="0.25">
      <c r="A71" s="64" t="s">
        <v>30</v>
      </c>
      <c r="B71" s="231">
        <v>33.55188537670611</v>
      </c>
      <c r="C71" s="231">
        <v>25.012255787150451</v>
      </c>
      <c r="D71" s="231">
        <v>34.152883790833002</v>
      </c>
      <c r="E71" s="231">
        <v>41.379071650034128</v>
      </c>
      <c r="F71" s="231">
        <v>42.5390449932911</v>
      </c>
      <c r="G71" s="231">
        <v>38.804969944863551</v>
      </c>
      <c r="H71" s="231">
        <v>33.023364931398064</v>
      </c>
      <c r="I71" s="231">
        <v>21.009240363512561</v>
      </c>
      <c r="J71" s="231">
        <v>14.052813751632669</v>
      </c>
      <c r="K71" s="231">
        <v>8.5767941029448949</v>
      </c>
      <c r="L71" s="231">
        <v>9.3107519055518324</v>
      </c>
      <c r="M71" s="231">
        <v>8.0647733318836998</v>
      </c>
      <c r="N71" s="231">
        <v>8.8668077185744156</v>
      </c>
      <c r="O71" s="231">
        <v>6.2298115127752061</v>
      </c>
      <c r="P71" s="231">
        <v>5.1854191026449596</v>
      </c>
      <c r="Q71" s="231">
        <v>5.7441434712039996</v>
      </c>
      <c r="R71" s="231">
        <v>5.6574168504568494</v>
      </c>
      <c r="S71" s="231">
        <v>4.6304240444839344</v>
      </c>
      <c r="T71" s="231">
        <v>3.618134911215416</v>
      </c>
      <c r="U71" s="231">
        <v>3.206535226266618</v>
      </c>
      <c r="V71" s="231">
        <v>0</v>
      </c>
      <c r="W71" s="231">
        <v>0</v>
      </c>
      <c r="DA71" s="73" t="s">
        <v>2088</v>
      </c>
    </row>
    <row r="72" spans="1:105" ht="12" customHeight="1" x14ac:dyDescent="0.25">
      <c r="A72" s="64" t="s">
        <v>32</v>
      </c>
      <c r="B72" s="231">
        <v>0</v>
      </c>
      <c r="C72" s="231">
        <v>0</v>
      </c>
      <c r="D72" s="231">
        <v>0</v>
      </c>
      <c r="E72" s="231">
        <v>0</v>
      </c>
      <c r="F72" s="231">
        <v>0</v>
      </c>
      <c r="G72" s="231">
        <v>0</v>
      </c>
      <c r="H72" s="231">
        <v>0</v>
      </c>
      <c r="I72" s="231">
        <v>0</v>
      </c>
      <c r="J72" s="231">
        <v>0</v>
      </c>
      <c r="K72" s="231">
        <v>0</v>
      </c>
      <c r="L72" s="231">
        <v>0</v>
      </c>
      <c r="M72" s="231">
        <v>0</v>
      </c>
      <c r="N72" s="231">
        <v>0</v>
      </c>
      <c r="O72" s="231">
        <v>0</v>
      </c>
      <c r="P72" s="231">
        <v>0</v>
      </c>
      <c r="Q72" s="231">
        <v>0</v>
      </c>
      <c r="R72" s="231">
        <v>0</v>
      </c>
      <c r="S72" s="231">
        <v>0</v>
      </c>
      <c r="T72" s="231">
        <v>0</v>
      </c>
      <c r="U72" s="231">
        <v>0</v>
      </c>
      <c r="V72" s="231">
        <v>0</v>
      </c>
      <c r="W72" s="231">
        <v>0</v>
      </c>
      <c r="DA72" s="73" t="s">
        <v>2089</v>
      </c>
    </row>
    <row r="73" spans="1:105" ht="12" customHeight="1" x14ac:dyDescent="0.25">
      <c r="A73" s="64" t="s">
        <v>33</v>
      </c>
      <c r="B73" s="231">
        <v>0</v>
      </c>
      <c r="C73" s="231">
        <v>4.7659254604886723</v>
      </c>
      <c r="D73" s="231">
        <v>5.0234223469481316</v>
      </c>
      <c r="E73" s="231">
        <v>5.3984980568828913</v>
      </c>
      <c r="F73" s="231">
        <v>6.3981354589799393</v>
      </c>
      <c r="G73" s="231">
        <v>5.1703027802877886</v>
      </c>
      <c r="H73" s="231">
        <v>5.6373504297597572</v>
      </c>
      <c r="I73" s="231">
        <v>4.7583004424220787</v>
      </c>
      <c r="J73" s="231">
        <v>5.1979230959578553</v>
      </c>
      <c r="K73" s="231">
        <v>4.3016592926002151</v>
      </c>
      <c r="L73" s="231">
        <v>3.4960914667752898</v>
      </c>
      <c r="M73" s="231">
        <v>2.9738285699306952</v>
      </c>
      <c r="N73" s="231">
        <v>2.7318344515329889</v>
      </c>
      <c r="O73" s="231">
        <v>2.9757302251881268</v>
      </c>
      <c r="P73" s="231">
        <v>2.229540362315606</v>
      </c>
      <c r="Q73" s="231">
        <v>1.712902891022031</v>
      </c>
      <c r="R73" s="231">
        <v>2.2277211673975401</v>
      </c>
      <c r="S73" s="231">
        <v>1.7227178465008439</v>
      </c>
      <c r="T73" s="231">
        <v>1.86387628382556</v>
      </c>
      <c r="U73" s="231">
        <v>1.8308195522824151</v>
      </c>
      <c r="V73" s="231">
        <v>2.1363905323578969</v>
      </c>
      <c r="W73" s="231">
        <v>1.670982606831215</v>
      </c>
      <c r="DA73" s="73" t="s">
        <v>2090</v>
      </c>
    </row>
    <row r="74" spans="1:105" ht="12" customHeight="1" x14ac:dyDescent="0.25">
      <c r="A74" s="64" t="s">
        <v>160</v>
      </c>
      <c r="B74" s="231">
        <v>2.315758971747881</v>
      </c>
      <c r="C74" s="231">
        <v>2.8510719094174299</v>
      </c>
      <c r="D74" s="231">
        <v>2.0749537294650491</v>
      </c>
      <c r="E74" s="231">
        <v>4.3799405215143477</v>
      </c>
      <c r="F74" s="231">
        <v>3.118149385568759</v>
      </c>
      <c r="G74" s="231">
        <v>3.368801835546829</v>
      </c>
      <c r="H74" s="231">
        <v>3.36018996979905</v>
      </c>
      <c r="I74" s="231">
        <v>3.7318950386592058</v>
      </c>
      <c r="J74" s="231">
        <v>3.1445371275930629</v>
      </c>
      <c r="K74" s="231">
        <v>2.4014375486524902</v>
      </c>
      <c r="L74" s="231">
        <v>3.126488174597279</v>
      </c>
      <c r="M74" s="231">
        <v>2.8356644209603661</v>
      </c>
      <c r="N74" s="231">
        <v>2.3864217715324041</v>
      </c>
      <c r="O74" s="231">
        <v>2.2636468042044839</v>
      </c>
      <c r="P74" s="231">
        <v>2.2302689250966621</v>
      </c>
      <c r="Q74" s="231">
        <v>2.0685806457130278</v>
      </c>
      <c r="R74" s="231">
        <v>2.350443948796626</v>
      </c>
      <c r="S74" s="231">
        <v>1.936314422080186</v>
      </c>
      <c r="T74" s="231">
        <v>1.9653568069011651</v>
      </c>
      <c r="U74" s="231">
        <v>1.7955922730731739</v>
      </c>
      <c r="V74" s="231">
        <v>1.871492057839895</v>
      </c>
      <c r="W74" s="231">
        <v>2.211847125323998</v>
      </c>
      <c r="DA74" s="73" t="s">
        <v>2091</v>
      </c>
    </row>
    <row r="75" spans="1:105" ht="12" customHeight="1" x14ac:dyDescent="0.25">
      <c r="A75" s="64" t="s">
        <v>70</v>
      </c>
      <c r="B75" s="231">
        <v>65.684213519675026</v>
      </c>
      <c r="C75" s="231">
        <v>47.303990886547481</v>
      </c>
      <c r="D75" s="231">
        <v>47.103614620240393</v>
      </c>
      <c r="E75" s="231">
        <v>42.664098140876987</v>
      </c>
      <c r="F75" s="231">
        <v>38.58533559264152</v>
      </c>
      <c r="G75" s="231">
        <v>26.786880442482449</v>
      </c>
      <c r="H75" s="231">
        <v>22.483809640901899</v>
      </c>
      <c r="I75" s="231">
        <v>23.774569271911499</v>
      </c>
      <c r="J75" s="231">
        <v>19.00939124435385</v>
      </c>
      <c r="K75" s="231">
        <v>15.114727890534249</v>
      </c>
      <c r="L75" s="231">
        <v>11.18737200184121</v>
      </c>
      <c r="M75" s="231">
        <v>15.860295664306561</v>
      </c>
      <c r="N75" s="231">
        <v>13.509996651895079</v>
      </c>
      <c r="O75" s="231">
        <v>11.10930404224251</v>
      </c>
      <c r="P75" s="231">
        <v>10.569583485779219</v>
      </c>
      <c r="Q75" s="231">
        <v>9.6574571955378037</v>
      </c>
      <c r="R75" s="231">
        <v>9.7688682759417436</v>
      </c>
      <c r="S75" s="231">
        <v>6.3001891431392876</v>
      </c>
      <c r="T75" s="231">
        <v>6.5846403337346446</v>
      </c>
      <c r="U75" s="231">
        <v>7.4114238887187209</v>
      </c>
      <c r="V75" s="231">
        <v>8.6684979304097514</v>
      </c>
      <c r="W75" s="231">
        <v>7.9167383901880726</v>
      </c>
      <c r="DA75" s="73" t="s">
        <v>2092</v>
      </c>
    </row>
    <row r="76" spans="1:105" ht="12" customHeight="1" x14ac:dyDescent="0.25">
      <c r="A76" s="64" t="s">
        <v>34</v>
      </c>
      <c r="B76" s="231">
        <v>0</v>
      </c>
      <c r="C76" s="231">
        <v>0</v>
      </c>
      <c r="D76" s="231">
        <v>0</v>
      </c>
      <c r="E76" s="231">
        <v>0</v>
      </c>
      <c r="F76" s="231">
        <v>0</v>
      </c>
      <c r="G76" s="231">
        <v>0</v>
      </c>
      <c r="H76" s="231">
        <v>0</v>
      </c>
      <c r="I76" s="231">
        <v>0</v>
      </c>
      <c r="J76" s="231">
        <v>0</v>
      </c>
      <c r="K76" s="231">
        <v>0</v>
      </c>
      <c r="L76" s="231">
        <v>0</v>
      </c>
      <c r="M76" s="231">
        <v>0</v>
      </c>
      <c r="N76" s="231">
        <v>0</v>
      </c>
      <c r="O76" s="231">
        <v>0</v>
      </c>
      <c r="P76" s="231">
        <v>0</v>
      </c>
      <c r="Q76" s="231">
        <v>0</v>
      </c>
      <c r="R76" s="231">
        <v>0</v>
      </c>
      <c r="S76" s="231">
        <v>0</v>
      </c>
      <c r="T76" s="231">
        <v>0</v>
      </c>
      <c r="U76" s="231">
        <v>0</v>
      </c>
      <c r="V76" s="231">
        <v>0</v>
      </c>
      <c r="W76" s="231">
        <v>0</v>
      </c>
      <c r="DA76" s="73" t="s">
        <v>2093</v>
      </c>
    </row>
    <row r="77" spans="1:105" ht="12" customHeight="1" x14ac:dyDescent="0.25">
      <c r="A77" s="64" t="s">
        <v>162</v>
      </c>
      <c r="B77" s="231">
        <v>269.53328422680221</v>
      </c>
      <c r="C77" s="231">
        <v>269.4939572484289</v>
      </c>
      <c r="D77" s="231">
        <v>272.59080161044398</v>
      </c>
      <c r="E77" s="231">
        <v>274.36926862438628</v>
      </c>
      <c r="F77" s="231">
        <v>239.90759616551711</v>
      </c>
      <c r="G77" s="231">
        <v>182.78186679623039</v>
      </c>
      <c r="H77" s="231">
        <v>245.2910075729269</v>
      </c>
      <c r="I77" s="231">
        <v>162.07139147376051</v>
      </c>
      <c r="J77" s="231">
        <v>165.54937710207091</v>
      </c>
      <c r="K77" s="231">
        <v>140.01749154086889</v>
      </c>
      <c r="L77" s="231">
        <v>165.08158796219641</v>
      </c>
      <c r="M77" s="231">
        <v>150.15144015913631</v>
      </c>
      <c r="N77" s="231">
        <v>157.52795619611831</v>
      </c>
      <c r="O77" s="231">
        <v>184.19499623695279</v>
      </c>
      <c r="P77" s="231">
        <v>172.74266357415141</v>
      </c>
      <c r="Q77" s="231">
        <v>163.367331190378</v>
      </c>
      <c r="R77" s="231">
        <v>167.26953659573371</v>
      </c>
      <c r="S77" s="231">
        <v>155.97061092304031</v>
      </c>
      <c r="T77" s="231">
        <v>168.91816195848531</v>
      </c>
      <c r="U77" s="231">
        <v>153.18484013585589</v>
      </c>
      <c r="V77" s="231">
        <v>150.1582432526186</v>
      </c>
      <c r="W77" s="231">
        <v>153.26663386077871</v>
      </c>
      <c r="DA77" s="73" t="s">
        <v>2094</v>
      </c>
    </row>
    <row r="78" spans="1:105" ht="12" customHeight="1" x14ac:dyDescent="0.25">
      <c r="A78" s="64" t="s">
        <v>36</v>
      </c>
      <c r="B78" s="231">
        <v>0</v>
      </c>
      <c r="C78" s="231">
        <v>0</v>
      </c>
      <c r="D78" s="231">
        <v>0</v>
      </c>
      <c r="E78" s="231">
        <v>0</v>
      </c>
      <c r="F78" s="231">
        <v>0</v>
      </c>
      <c r="G78" s="231">
        <v>0</v>
      </c>
      <c r="H78" s="231">
        <v>0</v>
      </c>
      <c r="I78" s="231">
        <v>0</v>
      </c>
      <c r="J78" s="231">
        <v>0</v>
      </c>
      <c r="K78" s="231">
        <v>0</v>
      </c>
      <c r="L78" s="231">
        <v>0</v>
      </c>
      <c r="M78" s="231">
        <v>0</v>
      </c>
      <c r="N78" s="231">
        <v>0</v>
      </c>
      <c r="O78" s="231">
        <v>0</v>
      </c>
      <c r="P78" s="231">
        <v>0</v>
      </c>
      <c r="Q78" s="231">
        <v>0</v>
      </c>
      <c r="R78" s="231">
        <v>0</v>
      </c>
      <c r="S78" s="231">
        <v>0</v>
      </c>
      <c r="T78" s="231">
        <v>0</v>
      </c>
      <c r="U78" s="231">
        <v>0</v>
      </c>
      <c r="V78" s="231">
        <v>0</v>
      </c>
      <c r="W78" s="231">
        <v>0</v>
      </c>
      <c r="DA78" s="73" t="s">
        <v>2095</v>
      </c>
    </row>
    <row r="79" spans="1:105" ht="12" customHeight="1" x14ac:dyDescent="0.25">
      <c r="A79" s="64" t="s">
        <v>73</v>
      </c>
      <c r="B79" s="231">
        <v>0</v>
      </c>
      <c r="C79" s="231">
        <v>0</v>
      </c>
      <c r="D79" s="231">
        <v>0</v>
      </c>
      <c r="E79" s="231">
        <v>0</v>
      </c>
      <c r="F79" s="231">
        <v>0</v>
      </c>
      <c r="G79" s="231">
        <v>0</v>
      </c>
      <c r="H79" s="231">
        <v>0</v>
      </c>
      <c r="I79" s="231">
        <v>0</v>
      </c>
      <c r="J79" s="231">
        <v>0</v>
      </c>
      <c r="K79" s="231">
        <v>0</v>
      </c>
      <c r="L79" s="231">
        <v>6.742980456982825E-2</v>
      </c>
      <c r="M79" s="231">
        <v>2.0331734471603271</v>
      </c>
      <c r="N79" s="231">
        <v>4.4252247803811002</v>
      </c>
      <c r="O79" s="231">
        <v>5.1368869462061477</v>
      </c>
      <c r="P79" s="231">
        <v>3.8463216739698058</v>
      </c>
      <c r="Q79" s="231">
        <v>1.2661471631299801</v>
      </c>
      <c r="R79" s="231">
        <v>0.5123629746422691</v>
      </c>
      <c r="S79" s="231">
        <v>3.1127075914190732</v>
      </c>
      <c r="T79" s="231">
        <v>2.9390719319950831</v>
      </c>
      <c r="U79" s="231">
        <v>5.99010686793331</v>
      </c>
      <c r="V79" s="231">
        <v>7.7712400676633964</v>
      </c>
      <c r="W79" s="231">
        <v>7.9122266611729906</v>
      </c>
      <c r="DA79" s="73" t="s">
        <v>2096</v>
      </c>
    </row>
    <row r="80" spans="1:105" ht="12" customHeight="1" x14ac:dyDescent="0.25">
      <c r="A80" s="64" t="s">
        <v>79</v>
      </c>
      <c r="B80" s="231">
        <v>0</v>
      </c>
      <c r="C80" s="231">
        <v>0</v>
      </c>
      <c r="D80" s="231">
        <v>0</v>
      </c>
      <c r="E80" s="231">
        <v>0</v>
      </c>
      <c r="F80" s="231">
        <v>0</v>
      </c>
      <c r="G80" s="231">
        <v>0</v>
      </c>
      <c r="H80" s="231">
        <v>0</v>
      </c>
      <c r="I80" s="231">
        <v>0</v>
      </c>
      <c r="J80" s="231">
        <v>0</v>
      </c>
      <c r="K80" s="231">
        <v>0</v>
      </c>
      <c r="L80" s="231">
        <v>0</v>
      </c>
      <c r="M80" s="231">
        <v>0</v>
      </c>
      <c r="N80" s="231">
        <v>0</v>
      </c>
      <c r="O80" s="231">
        <v>0</v>
      </c>
      <c r="P80" s="231">
        <v>0</v>
      </c>
      <c r="Q80" s="231">
        <v>0</v>
      </c>
      <c r="R80" s="231">
        <v>0</v>
      </c>
      <c r="S80" s="231">
        <v>0</v>
      </c>
      <c r="T80" s="231">
        <v>0</v>
      </c>
      <c r="U80" s="231">
        <v>0</v>
      </c>
      <c r="V80" s="231">
        <v>0</v>
      </c>
      <c r="W80" s="231">
        <v>0</v>
      </c>
      <c r="DA80" s="73" t="s">
        <v>2097</v>
      </c>
    </row>
    <row r="81" spans="1:105" ht="12" customHeight="1" x14ac:dyDescent="0.25">
      <c r="A81" s="61" t="s">
        <v>1928</v>
      </c>
      <c r="B81" s="265">
        <v>0</v>
      </c>
      <c r="C81" s="265">
        <v>0</v>
      </c>
      <c r="D81" s="265">
        <v>0</v>
      </c>
      <c r="E81" s="265">
        <v>0</v>
      </c>
      <c r="F81" s="265">
        <v>0</v>
      </c>
      <c r="G81" s="265">
        <v>0</v>
      </c>
      <c r="H81" s="265">
        <v>0</v>
      </c>
      <c r="I81" s="265">
        <v>0</v>
      </c>
      <c r="J81" s="265">
        <v>0</v>
      </c>
      <c r="K81" s="265">
        <v>0</v>
      </c>
      <c r="L81" s="265">
        <v>0</v>
      </c>
      <c r="M81" s="265">
        <v>0</v>
      </c>
      <c r="N81" s="265">
        <v>0</v>
      </c>
      <c r="O81" s="265">
        <v>0</v>
      </c>
      <c r="P81" s="265">
        <v>0</v>
      </c>
      <c r="Q81" s="265">
        <v>0</v>
      </c>
      <c r="R81" s="265">
        <v>0</v>
      </c>
      <c r="S81" s="265">
        <v>0</v>
      </c>
      <c r="T81" s="265">
        <v>0</v>
      </c>
      <c r="U81" s="265">
        <v>0</v>
      </c>
      <c r="V81" s="265">
        <v>0</v>
      </c>
      <c r="W81" s="265">
        <v>0</v>
      </c>
      <c r="DA81" s="74" t="s">
        <v>2098</v>
      </c>
    </row>
    <row r="82" spans="1:105" ht="12" customHeight="1" x14ac:dyDescent="0.25">
      <c r="J82" s="131"/>
    </row>
    <row r="83" spans="1:105" ht="15" customHeight="1" x14ac:dyDescent="0.25">
      <c r="A83" s="34" t="s">
        <v>60</v>
      </c>
      <c r="B83" s="225">
        <v>68.516144767676266</v>
      </c>
      <c r="C83" s="225">
        <v>61.491948467443592</v>
      </c>
      <c r="D83" s="225">
        <v>63.288605383621643</v>
      </c>
      <c r="E83" s="225">
        <v>68.532013566202593</v>
      </c>
      <c r="F83" s="225">
        <v>47.631196427955508</v>
      </c>
      <c r="G83" s="225">
        <v>40.435384369293033</v>
      </c>
      <c r="H83" s="225">
        <v>51.75595414222353</v>
      </c>
      <c r="I83" s="225">
        <v>21.304589622635369</v>
      </c>
      <c r="J83" s="225">
        <v>29.102258358580482</v>
      </c>
      <c r="K83" s="225">
        <v>28.142822469675831</v>
      </c>
      <c r="L83" s="225">
        <v>48.766609207243079</v>
      </c>
      <c r="M83" s="225">
        <v>52.82051647250011</v>
      </c>
      <c r="N83" s="225">
        <v>51.58431444798051</v>
      </c>
      <c r="O83" s="225">
        <v>68.455606033613932</v>
      </c>
      <c r="P83" s="225">
        <v>62.663202638658639</v>
      </c>
      <c r="Q83" s="225">
        <v>69.681236848315521</v>
      </c>
      <c r="R83" s="225">
        <v>67.870823763263147</v>
      </c>
      <c r="S83" s="225">
        <v>64.703029717763414</v>
      </c>
      <c r="T83" s="225">
        <v>75.6342802372656</v>
      </c>
      <c r="U83" s="225">
        <v>74.693212643593156</v>
      </c>
      <c r="V83" s="225">
        <v>63.440149434499027</v>
      </c>
      <c r="W83" s="225">
        <v>65.748877210389097</v>
      </c>
      <c r="DA83" s="89" t="s">
        <v>2099</v>
      </c>
    </row>
    <row r="84" spans="1:105" ht="12" customHeight="1" x14ac:dyDescent="0.25">
      <c r="A84" s="55" t="s">
        <v>92</v>
      </c>
      <c r="B84" s="261">
        <v>0</v>
      </c>
      <c r="C84" s="261">
        <v>0</v>
      </c>
      <c r="D84" s="261">
        <v>0</v>
      </c>
      <c r="E84" s="261">
        <v>0</v>
      </c>
      <c r="F84" s="261">
        <v>0</v>
      </c>
      <c r="G84" s="261">
        <v>0</v>
      </c>
      <c r="H84" s="261">
        <v>0</v>
      </c>
      <c r="I84" s="261">
        <v>0</v>
      </c>
      <c r="J84" s="261">
        <v>0</v>
      </c>
      <c r="K84" s="261">
        <v>0</v>
      </c>
      <c r="L84" s="261">
        <v>0</v>
      </c>
      <c r="M84" s="261">
        <v>0</v>
      </c>
      <c r="N84" s="261">
        <v>0</v>
      </c>
      <c r="O84" s="261">
        <v>0</v>
      </c>
      <c r="P84" s="261">
        <v>0</v>
      </c>
      <c r="Q84" s="261">
        <v>0</v>
      </c>
      <c r="R84" s="261">
        <v>0</v>
      </c>
      <c r="S84" s="261">
        <v>0</v>
      </c>
      <c r="T84" s="261">
        <v>0</v>
      </c>
      <c r="U84" s="261">
        <v>0</v>
      </c>
      <c r="V84" s="261">
        <v>0</v>
      </c>
      <c r="W84" s="261">
        <v>0</v>
      </c>
      <c r="DA84" s="67" t="s">
        <v>2100</v>
      </c>
    </row>
    <row r="85" spans="1:105" ht="12" customHeight="1" x14ac:dyDescent="0.25">
      <c r="A85" s="202" t="s">
        <v>93</v>
      </c>
      <c r="B85" s="226">
        <v>0</v>
      </c>
      <c r="C85" s="226">
        <v>0</v>
      </c>
      <c r="D85" s="226">
        <v>0</v>
      </c>
      <c r="E85" s="226">
        <v>0</v>
      </c>
      <c r="F85" s="226">
        <v>0</v>
      </c>
      <c r="G85" s="226">
        <v>0</v>
      </c>
      <c r="H85" s="226">
        <v>0</v>
      </c>
      <c r="I85" s="226">
        <v>0</v>
      </c>
      <c r="J85" s="226">
        <v>0</v>
      </c>
      <c r="K85" s="226">
        <v>0</v>
      </c>
      <c r="L85" s="226">
        <v>0</v>
      </c>
      <c r="M85" s="226">
        <v>0</v>
      </c>
      <c r="N85" s="226">
        <v>0</v>
      </c>
      <c r="O85" s="226">
        <v>0</v>
      </c>
      <c r="P85" s="226">
        <v>0</v>
      </c>
      <c r="Q85" s="226">
        <v>0</v>
      </c>
      <c r="R85" s="226">
        <v>0</v>
      </c>
      <c r="S85" s="226">
        <v>0</v>
      </c>
      <c r="T85" s="226">
        <v>0</v>
      </c>
      <c r="U85" s="226">
        <v>0</v>
      </c>
      <c r="V85" s="226">
        <v>0</v>
      </c>
      <c r="W85" s="226">
        <v>0</v>
      </c>
      <c r="DA85" s="174" t="s">
        <v>2101</v>
      </c>
    </row>
    <row r="86" spans="1:105" ht="12" customHeight="1" x14ac:dyDescent="0.25">
      <c r="A86" s="202" t="s">
        <v>94</v>
      </c>
      <c r="B86" s="226">
        <v>0</v>
      </c>
      <c r="C86" s="226">
        <v>0</v>
      </c>
      <c r="D86" s="226">
        <v>0</v>
      </c>
      <c r="E86" s="226">
        <v>0</v>
      </c>
      <c r="F86" s="226">
        <v>0</v>
      </c>
      <c r="G86" s="226">
        <v>0</v>
      </c>
      <c r="H86" s="226">
        <v>0</v>
      </c>
      <c r="I86" s="226">
        <v>0</v>
      </c>
      <c r="J86" s="226">
        <v>0</v>
      </c>
      <c r="K86" s="226">
        <v>0</v>
      </c>
      <c r="L86" s="226">
        <v>0</v>
      </c>
      <c r="M86" s="226">
        <v>0</v>
      </c>
      <c r="N86" s="226">
        <v>0</v>
      </c>
      <c r="O86" s="226">
        <v>0</v>
      </c>
      <c r="P86" s="226">
        <v>0</v>
      </c>
      <c r="Q86" s="226">
        <v>0</v>
      </c>
      <c r="R86" s="226">
        <v>0</v>
      </c>
      <c r="S86" s="226">
        <v>0</v>
      </c>
      <c r="T86" s="226">
        <v>0</v>
      </c>
      <c r="U86" s="226">
        <v>0</v>
      </c>
      <c r="V86" s="226">
        <v>0</v>
      </c>
      <c r="W86" s="226">
        <v>0</v>
      </c>
      <c r="DA86" s="174" t="s">
        <v>2102</v>
      </c>
    </row>
    <row r="87" spans="1:105" ht="12" customHeight="1" x14ac:dyDescent="0.25">
      <c r="A87" s="202" t="s">
        <v>95</v>
      </c>
      <c r="B87" s="226">
        <v>0</v>
      </c>
      <c r="C87" s="226">
        <v>0</v>
      </c>
      <c r="D87" s="226">
        <v>0</v>
      </c>
      <c r="E87" s="226">
        <v>0</v>
      </c>
      <c r="F87" s="226">
        <v>0</v>
      </c>
      <c r="G87" s="226">
        <v>0</v>
      </c>
      <c r="H87" s="226">
        <v>0</v>
      </c>
      <c r="I87" s="226">
        <v>0</v>
      </c>
      <c r="J87" s="226">
        <v>0</v>
      </c>
      <c r="K87" s="226">
        <v>0</v>
      </c>
      <c r="L87" s="226">
        <v>0</v>
      </c>
      <c r="M87" s="226">
        <v>0</v>
      </c>
      <c r="N87" s="226">
        <v>0</v>
      </c>
      <c r="O87" s="226">
        <v>0</v>
      </c>
      <c r="P87" s="226">
        <v>0</v>
      </c>
      <c r="Q87" s="226">
        <v>0</v>
      </c>
      <c r="R87" s="226">
        <v>0</v>
      </c>
      <c r="S87" s="226">
        <v>0</v>
      </c>
      <c r="T87" s="226">
        <v>0</v>
      </c>
      <c r="U87" s="226">
        <v>0</v>
      </c>
      <c r="V87" s="226">
        <v>0</v>
      </c>
      <c r="W87" s="226">
        <v>0</v>
      </c>
      <c r="DA87" s="174" t="s">
        <v>2103</v>
      </c>
    </row>
    <row r="88" spans="1:105" ht="12" customHeight="1" x14ac:dyDescent="0.25">
      <c r="A88" s="56" t="s">
        <v>96</v>
      </c>
      <c r="B88" s="262">
        <v>68.516144767676266</v>
      </c>
      <c r="C88" s="262">
        <v>61.491948467443592</v>
      </c>
      <c r="D88" s="262">
        <v>63.288605383621643</v>
      </c>
      <c r="E88" s="262">
        <v>68.532013566202593</v>
      </c>
      <c r="F88" s="262">
        <v>47.631196427955508</v>
      </c>
      <c r="G88" s="262">
        <v>40.435384369293033</v>
      </c>
      <c r="H88" s="262">
        <v>51.75595414222353</v>
      </c>
      <c r="I88" s="262">
        <v>21.304589622635369</v>
      </c>
      <c r="J88" s="262">
        <v>29.102258358580482</v>
      </c>
      <c r="K88" s="262">
        <v>28.142822469675831</v>
      </c>
      <c r="L88" s="262">
        <v>48.766609207243079</v>
      </c>
      <c r="M88" s="262">
        <v>52.82051647250011</v>
      </c>
      <c r="N88" s="262">
        <v>51.58431444798051</v>
      </c>
      <c r="O88" s="262">
        <v>68.455606033613932</v>
      </c>
      <c r="P88" s="262">
        <v>62.663202638658639</v>
      </c>
      <c r="Q88" s="262">
        <v>69.681236848315521</v>
      </c>
      <c r="R88" s="262">
        <v>67.870823763263147</v>
      </c>
      <c r="S88" s="262">
        <v>64.703029717763414</v>
      </c>
      <c r="T88" s="262">
        <v>75.6342802372656</v>
      </c>
      <c r="U88" s="262">
        <v>74.693212643593156</v>
      </c>
      <c r="V88" s="262">
        <v>63.440149434499027</v>
      </c>
      <c r="W88" s="262">
        <v>65.748877210389097</v>
      </c>
      <c r="DA88" s="68" t="s">
        <v>2104</v>
      </c>
    </row>
    <row r="89" spans="1:105" ht="12" customHeight="1" x14ac:dyDescent="0.25">
      <c r="A89" s="37" t="s">
        <v>160</v>
      </c>
      <c r="B89" s="228">
        <v>0.58365802979647674</v>
      </c>
      <c r="C89" s="228">
        <v>0.64373477817089697</v>
      </c>
      <c r="D89" s="228">
        <v>0.47811176027704289</v>
      </c>
      <c r="E89" s="228">
        <v>1.076832268544559</v>
      </c>
      <c r="F89" s="228">
        <v>0.61113354693737176</v>
      </c>
      <c r="G89" s="228">
        <v>0.7317663593987348</v>
      </c>
      <c r="H89" s="228">
        <v>0.69941283092431517</v>
      </c>
      <c r="I89" s="228">
        <v>0.47952301782285739</v>
      </c>
      <c r="J89" s="228">
        <v>0.54248033975175702</v>
      </c>
      <c r="K89" s="228">
        <v>0.47453825861349658</v>
      </c>
      <c r="L89" s="228">
        <v>0.90642631735267454</v>
      </c>
      <c r="M89" s="228">
        <v>0.97904499643237075</v>
      </c>
      <c r="N89" s="228">
        <v>0.76979901765391401</v>
      </c>
      <c r="O89" s="228">
        <v>0.83106533063027288</v>
      </c>
      <c r="P89" s="228">
        <v>0.79872807522749889</v>
      </c>
      <c r="Q89" s="228">
        <v>0.87128155135132812</v>
      </c>
      <c r="R89" s="228">
        <v>0.9404939589196778</v>
      </c>
      <c r="S89" s="228">
        <v>0.79341301415986076</v>
      </c>
      <c r="T89" s="228">
        <v>0.8698811247178615</v>
      </c>
      <c r="U89" s="228">
        <v>0.86539025210591858</v>
      </c>
      <c r="V89" s="228">
        <v>0.78095075001208281</v>
      </c>
      <c r="W89" s="228">
        <v>0.93534786376050549</v>
      </c>
      <c r="DA89" s="69" t="s">
        <v>2105</v>
      </c>
    </row>
    <row r="90" spans="1:105" ht="12" customHeight="1" x14ac:dyDescent="0.25">
      <c r="A90" s="37" t="s">
        <v>162</v>
      </c>
      <c r="B90" s="228">
        <v>67.932486737879785</v>
      </c>
      <c r="C90" s="228">
        <v>60.848213689272697</v>
      </c>
      <c r="D90" s="228">
        <v>62.810493623344598</v>
      </c>
      <c r="E90" s="228">
        <v>67.455181297658029</v>
      </c>
      <c r="F90" s="228">
        <v>47.020062881018127</v>
      </c>
      <c r="G90" s="228">
        <v>39.703618009894299</v>
      </c>
      <c r="H90" s="228">
        <v>51.056541311299213</v>
      </c>
      <c r="I90" s="228">
        <v>20.82506660481252</v>
      </c>
      <c r="J90" s="228">
        <v>28.55977801882872</v>
      </c>
      <c r="K90" s="228">
        <v>27.668284211062328</v>
      </c>
      <c r="L90" s="228">
        <v>47.860182889890403</v>
      </c>
      <c r="M90" s="228">
        <v>51.841471476067738</v>
      </c>
      <c r="N90" s="228">
        <v>50.814515430326587</v>
      </c>
      <c r="O90" s="228">
        <v>67.624540702983666</v>
      </c>
      <c r="P90" s="228">
        <v>61.864474563431138</v>
      </c>
      <c r="Q90" s="228">
        <v>68.809955296964191</v>
      </c>
      <c r="R90" s="228">
        <v>66.930329804343472</v>
      </c>
      <c r="S90" s="228">
        <v>63.909616703603547</v>
      </c>
      <c r="T90" s="228">
        <v>74.764399112547736</v>
      </c>
      <c r="U90" s="228">
        <v>73.827822391487231</v>
      </c>
      <c r="V90" s="228">
        <v>62.659198684486952</v>
      </c>
      <c r="W90" s="228">
        <v>64.813529346628584</v>
      </c>
      <c r="DA90" s="69" t="s">
        <v>2106</v>
      </c>
    </row>
    <row r="91" spans="1:105" ht="12" customHeight="1" x14ac:dyDescent="0.25">
      <c r="A91" s="37" t="s">
        <v>97</v>
      </c>
      <c r="B91" s="228">
        <v>0</v>
      </c>
      <c r="C91" s="228">
        <v>0</v>
      </c>
      <c r="D91" s="228">
        <v>0</v>
      </c>
      <c r="E91" s="228">
        <v>0</v>
      </c>
      <c r="F91" s="228">
        <v>0</v>
      </c>
      <c r="G91" s="228">
        <v>0</v>
      </c>
      <c r="H91" s="228">
        <v>0</v>
      </c>
      <c r="I91" s="228">
        <v>0</v>
      </c>
      <c r="J91" s="228">
        <v>0</v>
      </c>
      <c r="K91" s="228">
        <v>0</v>
      </c>
      <c r="L91" s="228">
        <v>0</v>
      </c>
      <c r="M91" s="228">
        <v>0</v>
      </c>
      <c r="N91" s="228">
        <v>0</v>
      </c>
      <c r="O91" s="228">
        <v>0</v>
      </c>
      <c r="P91" s="228">
        <v>0</v>
      </c>
      <c r="Q91" s="228">
        <v>0</v>
      </c>
      <c r="R91" s="228">
        <v>0</v>
      </c>
      <c r="S91" s="228">
        <v>0</v>
      </c>
      <c r="T91" s="228">
        <v>0</v>
      </c>
      <c r="U91" s="228">
        <v>0</v>
      </c>
      <c r="V91" s="228">
        <v>0</v>
      </c>
      <c r="W91" s="228">
        <v>0</v>
      </c>
      <c r="DA91" s="69" t="s">
        <v>2107</v>
      </c>
    </row>
    <row r="92" spans="1:105" ht="12" customHeight="1" x14ac:dyDescent="0.25">
      <c r="A92" s="37" t="s">
        <v>78</v>
      </c>
      <c r="B92" s="228">
        <v>0</v>
      </c>
      <c r="C92" s="228">
        <v>0</v>
      </c>
      <c r="D92" s="228">
        <v>0</v>
      </c>
      <c r="E92" s="228">
        <v>0</v>
      </c>
      <c r="F92" s="228">
        <v>0</v>
      </c>
      <c r="G92" s="228">
        <v>0</v>
      </c>
      <c r="H92" s="228">
        <v>0</v>
      </c>
      <c r="I92" s="228">
        <v>0</v>
      </c>
      <c r="J92" s="228">
        <v>0</v>
      </c>
      <c r="K92" s="228">
        <v>0</v>
      </c>
      <c r="L92" s="228">
        <v>0</v>
      </c>
      <c r="M92" s="228">
        <v>0</v>
      </c>
      <c r="N92" s="228">
        <v>0</v>
      </c>
      <c r="O92" s="228">
        <v>0</v>
      </c>
      <c r="P92" s="228">
        <v>0</v>
      </c>
      <c r="Q92" s="228">
        <v>0</v>
      </c>
      <c r="R92" s="228">
        <v>0</v>
      </c>
      <c r="S92" s="228">
        <v>0</v>
      </c>
      <c r="T92" s="228">
        <v>0</v>
      </c>
      <c r="U92" s="228">
        <v>0</v>
      </c>
      <c r="V92" s="228">
        <v>0</v>
      </c>
      <c r="W92" s="228">
        <v>0</v>
      </c>
      <c r="DA92" s="69" t="s">
        <v>2108</v>
      </c>
    </row>
    <row r="93" spans="1:105" ht="12" customHeight="1" x14ac:dyDescent="0.25">
      <c r="A93" s="37" t="s">
        <v>38</v>
      </c>
      <c r="B93" s="228">
        <v>0</v>
      </c>
      <c r="C93" s="228">
        <v>0</v>
      </c>
      <c r="D93" s="228">
        <v>0</v>
      </c>
      <c r="E93" s="228">
        <v>0</v>
      </c>
      <c r="F93" s="228">
        <v>0</v>
      </c>
      <c r="G93" s="228">
        <v>0</v>
      </c>
      <c r="H93" s="228">
        <v>0</v>
      </c>
      <c r="I93" s="228">
        <v>0</v>
      </c>
      <c r="J93" s="228">
        <v>0</v>
      </c>
      <c r="K93" s="228">
        <v>0</v>
      </c>
      <c r="L93" s="228">
        <v>0</v>
      </c>
      <c r="M93" s="228">
        <v>0</v>
      </c>
      <c r="N93" s="228">
        <v>0</v>
      </c>
      <c r="O93" s="228">
        <v>0</v>
      </c>
      <c r="P93" s="228">
        <v>0</v>
      </c>
      <c r="Q93" s="228">
        <v>0</v>
      </c>
      <c r="R93" s="228">
        <v>0</v>
      </c>
      <c r="S93" s="228">
        <v>0</v>
      </c>
      <c r="T93" s="228">
        <v>0</v>
      </c>
      <c r="U93" s="228">
        <v>0</v>
      </c>
      <c r="V93" s="228">
        <v>0</v>
      </c>
      <c r="W93" s="228">
        <v>0</v>
      </c>
      <c r="DA93" s="69" t="s">
        <v>2109</v>
      </c>
    </row>
    <row r="94" spans="1:105" ht="12" customHeight="1" x14ac:dyDescent="0.25">
      <c r="A94" s="132" t="s">
        <v>1941</v>
      </c>
      <c r="B94" s="318">
        <v>0</v>
      </c>
      <c r="C94" s="318">
        <v>0</v>
      </c>
      <c r="D94" s="318">
        <v>0</v>
      </c>
      <c r="E94" s="318">
        <v>0</v>
      </c>
      <c r="F94" s="318">
        <v>0</v>
      </c>
      <c r="G94" s="318">
        <v>0</v>
      </c>
      <c r="H94" s="318">
        <v>0</v>
      </c>
      <c r="I94" s="318">
        <v>0</v>
      </c>
      <c r="J94" s="318">
        <v>0</v>
      </c>
      <c r="K94" s="318">
        <v>0</v>
      </c>
      <c r="L94" s="318">
        <v>0</v>
      </c>
      <c r="M94" s="318">
        <v>0</v>
      </c>
      <c r="N94" s="318">
        <v>0</v>
      </c>
      <c r="O94" s="318">
        <v>0</v>
      </c>
      <c r="P94" s="318">
        <v>0</v>
      </c>
      <c r="Q94" s="318">
        <v>0</v>
      </c>
      <c r="R94" s="318">
        <v>0</v>
      </c>
      <c r="S94" s="318">
        <v>0</v>
      </c>
      <c r="T94" s="318">
        <v>0</v>
      </c>
      <c r="U94" s="318">
        <v>0</v>
      </c>
      <c r="V94" s="318">
        <v>0</v>
      </c>
      <c r="W94" s="318">
        <v>0</v>
      </c>
      <c r="DA94" s="139" t="s">
        <v>2110</v>
      </c>
    </row>
    <row r="95" spans="1:105" ht="12" customHeight="1" x14ac:dyDescent="0.25">
      <c r="J95" s="131"/>
    </row>
    <row r="96" spans="1:105" ht="15" customHeight="1" x14ac:dyDescent="0.25">
      <c r="A96" s="32" t="s">
        <v>431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DA96" s="88"/>
    </row>
    <row r="97" spans="1:105" ht="12" customHeight="1" x14ac:dyDescent="0.25">
      <c r="J97" s="131"/>
    </row>
    <row r="98" spans="1:105" ht="12" customHeight="1" x14ac:dyDescent="0.25">
      <c r="A98" s="35" t="s">
        <v>52</v>
      </c>
      <c r="B98" s="234">
        <f t="shared" ref="B98:W98" si="4">SUM(B$99:B$104,B$106:B$108)</f>
        <v>1.0000000000000002</v>
      </c>
      <c r="C98" s="234">
        <f t="shared" si="4"/>
        <v>0.99999999999999989</v>
      </c>
      <c r="D98" s="234">
        <f t="shared" si="4"/>
        <v>1</v>
      </c>
      <c r="E98" s="234">
        <f t="shared" si="4"/>
        <v>1</v>
      </c>
      <c r="F98" s="234">
        <f t="shared" si="4"/>
        <v>1.0000000000000002</v>
      </c>
      <c r="G98" s="234">
        <f t="shared" si="4"/>
        <v>1</v>
      </c>
      <c r="H98" s="234">
        <f t="shared" si="4"/>
        <v>1</v>
      </c>
      <c r="I98" s="234">
        <f t="shared" si="4"/>
        <v>0.99999999999999989</v>
      </c>
      <c r="J98" s="234">
        <f t="shared" si="4"/>
        <v>1</v>
      </c>
      <c r="K98" s="234">
        <f t="shared" si="4"/>
        <v>1</v>
      </c>
      <c r="L98" s="234">
        <f t="shared" si="4"/>
        <v>0.99999999999999956</v>
      </c>
      <c r="M98" s="234">
        <f t="shared" si="4"/>
        <v>1</v>
      </c>
      <c r="N98" s="234">
        <f t="shared" si="4"/>
        <v>1</v>
      </c>
      <c r="O98" s="234">
        <f t="shared" si="4"/>
        <v>1</v>
      </c>
      <c r="P98" s="234">
        <f t="shared" si="4"/>
        <v>1</v>
      </c>
      <c r="Q98" s="234">
        <f t="shared" si="4"/>
        <v>1</v>
      </c>
      <c r="R98" s="234">
        <f t="shared" si="4"/>
        <v>1</v>
      </c>
      <c r="S98" s="234">
        <f t="shared" si="4"/>
        <v>1</v>
      </c>
      <c r="T98" s="234">
        <f t="shared" si="4"/>
        <v>0.99999999999999989</v>
      </c>
      <c r="U98" s="234">
        <f t="shared" si="4"/>
        <v>1</v>
      </c>
      <c r="V98" s="234">
        <f t="shared" si="4"/>
        <v>0.99999999999999989</v>
      </c>
      <c r="W98" s="234">
        <f t="shared" si="4"/>
        <v>1.0000000000000002</v>
      </c>
      <c r="DA98" s="95"/>
    </row>
    <row r="99" spans="1:105" ht="12" customHeight="1" x14ac:dyDescent="0.25">
      <c r="A99" s="55" t="s">
        <v>92</v>
      </c>
      <c r="B99" s="268">
        <f t="shared" ref="B99:W99" si="5">IF(B$6=0,0,B$6/B$5)</f>
        <v>0</v>
      </c>
      <c r="C99" s="268">
        <f t="shared" si="5"/>
        <v>0</v>
      </c>
      <c r="D99" s="268">
        <f t="shared" si="5"/>
        <v>0</v>
      </c>
      <c r="E99" s="268">
        <f t="shared" si="5"/>
        <v>0</v>
      </c>
      <c r="F99" s="268">
        <f t="shared" si="5"/>
        <v>0</v>
      </c>
      <c r="G99" s="268">
        <f t="shared" si="5"/>
        <v>0</v>
      </c>
      <c r="H99" s="268">
        <f t="shared" si="5"/>
        <v>0</v>
      </c>
      <c r="I99" s="268">
        <f t="shared" si="5"/>
        <v>0</v>
      </c>
      <c r="J99" s="268">
        <f t="shared" si="5"/>
        <v>0</v>
      </c>
      <c r="K99" s="268">
        <f t="shared" si="5"/>
        <v>0</v>
      </c>
      <c r="L99" s="268">
        <f t="shared" si="5"/>
        <v>0</v>
      </c>
      <c r="M99" s="268">
        <f t="shared" si="5"/>
        <v>0</v>
      </c>
      <c r="N99" s="268">
        <f t="shared" si="5"/>
        <v>0</v>
      </c>
      <c r="O99" s="268">
        <f t="shared" si="5"/>
        <v>0</v>
      </c>
      <c r="P99" s="268">
        <f t="shared" si="5"/>
        <v>0</v>
      </c>
      <c r="Q99" s="268">
        <f t="shared" si="5"/>
        <v>0</v>
      </c>
      <c r="R99" s="268">
        <f t="shared" si="5"/>
        <v>0</v>
      </c>
      <c r="S99" s="268">
        <f t="shared" si="5"/>
        <v>0</v>
      </c>
      <c r="T99" s="268">
        <f t="shared" si="5"/>
        <v>0</v>
      </c>
      <c r="U99" s="268">
        <f t="shared" si="5"/>
        <v>0</v>
      </c>
      <c r="V99" s="268">
        <f t="shared" si="5"/>
        <v>0</v>
      </c>
      <c r="W99" s="268">
        <f t="shared" si="5"/>
        <v>0</v>
      </c>
      <c r="DA99" s="76"/>
    </row>
    <row r="100" spans="1:105" ht="12" customHeight="1" x14ac:dyDescent="0.25">
      <c r="A100" s="202" t="s">
        <v>93</v>
      </c>
      <c r="B100" s="269">
        <f t="shared" ref="B100:W100" si="6">IF(B$7=0,0,B$7/B$5)</f>
        <v>0</v>
      </c>
      <c r="C100" s="269">
        <f t="shared" si="6"/>
        <v>0</v>
      </c>
      <c r="D100" s="269">
        <f t="shared" si="6"/>
        <v>0</v>
      </c>
      <c r="E100" s="269">
        <f t="shared" si="6"/>
        <v>0</v>
      </c>
      <c r="F100" s="269">
        <f t="shared" si="6"/>
        <v>0</v>
      </c>
      <c r="G100" s="269">
        <f t="shared" si="6"/>
        <v>0</v>
      </c>
      <c r="H100" s="269">
        <f t="shared" si="6"/>
        <v>0</v>
      </c>
      <c r="I100" s="269">
        <f t="shared" si="6"/>
        <v>0</v>
      </c>
      <c r="J100" s="269">
        <f t="shared" si="6"/>
        <v>0</v>
      </c>
      <c r="K100" s="269">
        <f t="shared" si="6"/>
        <v>0</v>
      </c>
      <c r="L100" s="269">
        <f t="shared" si="6"/>
        <v>0</v>
      </c>
      <c r="M100" s="269">
        <f t="shared" si="6"/>
        <v>0</v>
      </c>
      <c r="N100" s="269">
        <f t="shared" si="6"/>
        <v>0</v>
      </c>
      <c r="O100" s="269">
        <f t="shared" si="6"/>
        <v>0</v>
      </c>
      <c r="P100" s="269">
        <f t="shared" si="6"/>
        <v>0</v>
      </c>
      <c r="Q100" s="269">
        <f t="shared" si="6"/>
        <v>0</v>
      </c>
      <c r="R100" s="269">
        <f t="shared" si="6"/>
        <v>0</v>
      </c>
      <c r="S100" s="269">
        <f t="shared" si="6"/>
        <v>0</v>
      </c>
      <c r="T100" s="269">
        <f t="shared" si="6"/>
        <v>0</v>
      </c>
      <c r="U100" s="269">
        <f t="shared" si="6"/>
        <v>0</v>
      </c>
      <c r="V100" s="269">
        <f t="shared" si="6"/>
        <v>0</v>
      </c>
      <c r="W100" s="269">
        <f t="shared" si="6"/>
        <v>0</v>
      </c>
      <c r="DA100" s="77"/>
    </row>
    <row r="101" spans="1:105" ht="12" customHeight="1" x14ac:dyDescent="0.25">
      <c r="A101" s="202" t="s">
        <v>94</v>
      </c>
      <c r="B101" s="269">
        <f t="shared" ref="B101:W101" si="7">IF(B$8=0,0,B$8/B$5)</f>
        <v>0</v>
      </c>
      <c r="C101" s="269">
        <f t="shared" si="7"/>
        <v>0</v>
      </c>
      <c r="D101" s="269">
        <f t="shared" si="7"/>
        <v>0</v>
      </c>
      <c r="E101" s="269">
        <f t="shared" si="7"/>
        <v>0</v>
      </c>
      <c r="F101" s="269">
        <f t="shared" si="7"/>
        <v>0</v>
      </c>
      <c r="G101" s="269">
        <f t="shared" si="7"/>
        <v>0</v>
      </c>
      <c r="H101" s="269">
        <f t="shared" si="7"/>
        <v>0</v>
      </c>
      <c r="I101" s="269">
        <f t="shared" si="7"/>
        <v>0</v>
      </c>
      <c r="J101" s="269">
        <f t="shared" si="7"/>
        <v>0</v>
      </c>
      <c r="K101" s="269">
        <f t="shared" si="7"/>
        <v>0</v>
      </c>
      <c r="L101" s="269">
        <f t="shared" si="7"/>
        <v>0</v>
      </c>
      <c r="M101" s="269">
        <f t="shared" si="7"/>
        <v>0</v>
      </c>
      <c r="N101" s="269">
        <f t="shared" si="7"/>
        <v>0</v>
      </c>
      <c r="O101" s="269">
        <f t="shared" si="7"/>
        <v>0</v>
      </c>
      <c r="P101" s="269">
        <f t="shared" si="7"/>
        <v>0</v>
      </c>
      <c r="Q101" s="269">
        <f t="shared" si="7"/>
        <v>0</v>
      </c>
      <c r="R101" s="269">
        <f t="shared" si="7"/>
        <v>0</v>
      </c>
      <c r="S101" s="269">
        <f t="shared" si="7"/>
        <v>0</v>
      </c>
      <c r="T101" s="269">
        <f t="shared" si="7"/>
        <v>0</v>
      </c>
      <c r="U101" s="269">
        <f t="shared" si="7"/>
        <v>0</v>
      </c>
      <c r="V101" s="269">
        <f t="shared" si="7"/>
        <v>0</v>
      </c>
      <c r="W101" s="269">
        <f t="shared" si="7"/>
        <v>0</v>
      </c>
      <c r="DA101" s="77"/>
    </row>
    <row r="102" spans="1:105" ht="12" customHeight="1" x14ac:dyDescent="0.25">
      <c r="A102" s="202" t="s">
        <v>95</v>
      </c>
      <c r="B102" s="269">
        <f t="shared" ref="B102:W102" si="8">IF(B$9=0,0,B$9/B$5)</f>
        <v>0</v>
      </c>
      <c r="C102" s="269">
        <f t="shared" si="8"/>
        <v>0</v>
      </c>
      <c r="D102" s="269">
        <f t="shared" si="8"/>
        <v>0</v>
      </c>
      <c r="E102" s="269">
        <f t="shared" si="8"/>
        <v>0</v>
      </c>
      <c r="F102" s="269">
        <f t="shared" si="8"/>
        <v>0</v>
      </c>
      <c r="G102" s="269">
        <f t="shared" si="8"/>
        <v>0</v>
      </c>
      <c r="H102" s="269">
        <f t="shared" si="8"/>
        <v>0</v>
      </c>
      <c r="I102" s="269">
        <f t="shared" si="8"/>
        <v>0</v>
      </c>
      <c r="J102" s="269">
        <f t="shared" si="8"/>
        <v>0</v>
      </c>
      <c r="K102" s="269">
        <f t="shared" si="8"/>
        <v>0</v>
      </c>
      <c r="L102" s="269">
        <f t="shared" si="8"/>
        <v>0</v>
      </c>
      <c r="M102" s="269">
        <f t="shared" si="8"/>
        <v>0</v>
      </c>
      <c r="N102" s="269">
        <f t="shared" si="8"/>
        <v>0</v>
      </c>
      <c r="O102" s="269">
        <f t="shared" si="8"/>
        <v>0</v>
      </c>
      <c r="P102" s="269">
        <f t="shared" si="8"/>
        <v>0</v>
      </c>
      <c r="Q102" s="269">
        <f t="shared" si="8"/>
        <v>0</v>
      </c>
      <c r="R102" s="269">
        <f t="shared" si="8"/>
        <v>0</v>
      </c>
      <c r="S102" s="269">
        <f t="shared" si="8"/>
        <v>0</v>
      </c>
      <c r="T102" s="269">
        <f t="shared" si="8"/>
        <v>0</v>
      </c>
      <c r="U102" s="269">
        <f t="shared" si="8"/>
        <v>0</v>
      </c>
      <c r="V102" s="269">
        <f t="shared" si="8"/>
        <v>0</v>
      </c>
      <c r="W102" s="269">
        <f t="shared" si="8"/>
        <v>0</v>
      </c>
      <c r="DA102" s="77"/>
    </row>
    <row r="103" spans="1:105" ht="12" customHeight="1" x14ac:dyDescent="0.25">
      <c r="A103" s="56" t="s">
        <v>96</v>
      </c>
      <c r="B103" s="270">
        <f t="shared" ref="B103:W103" si="9">IF(B$10=0,0,B$10/B$5)</f>
        <v>1.3664205675778664E-2</v>
      </c>
      <c r="C103" s="270">
        <f t="shared" si="9"/>
        <v>1.3558019343744064E-2</v>
      </c>
      <c r="D103" s="270">
        <f t="shared" si="9"/>
        <v>1.346495683615961E-2</v>
      </c>
      <c r="E103" s="270">
        <f t="shared" si="9"/>
        <v>1.3951179881235313E-2</v>
      </c>
      <c r="F103" s="270">
        <f t="shared" si="9"/>
        <v>1.2049140184088543E-2</v>
      </c>
      <c r="G103" s="270">
        <f t="shared" si="9"/>
        <v>1.3215079813057437E-2</v>
      </c>
      <c r="H103" s="270">
        <f t="shared" si="9"/>
        <v>1.3491972601911137E-2</v>
      </c>
      <c r="I103" s="270">
        <f t="shared" si="9"/>
        <v>1.0165959773115329E-2</v>
      </c>
      <c r="J103" s="270">
        <f t="shared" si="9"/>
        <v>1.259875493145393E-2</v>
      </c>
      <c r="K103" s="270">
        <f t="shared" si="9"/>
        <v>1.458866446043571E-2</v>
      </c>
      <c r="L103" s="270">
        <f t="shared" si="9"/>
        <v>1.8703591863846056E-2</v>
      </c>
      <c r="M103" s="270">
        <f t="shared" si="9"/>
        <v>2.0456242274196679E-2</v>
      </c>
      <c r="N103" s="270">
        <f t="shared" si="9"/>
        <v>1.946235162456323E-2</v>
      </c>
      <c r="O103" s="270">
        <f t="shared" si="9"/>
        <v>2.1007777405613763E-2</v>
      </c>
      <c r="P103" s="270">
        <f t="shared" si="9"/>
        <v>2.0948347875154129E-2</v>
      </c>
      <c r="Q103" s="270">
        <f t="shared" si="9"/>
        <v>2.2105330243259773E-2</v>
      </c>
      <c r="R103" s="270">
        <f t="shared" si="9"/>
        <v>2.3013665473813998E-2</v>
      </c>
      <c r="S103" s="270">
        <f t="shared" si="9"/>
        <v>2.3991465715932896E-2</v>
      </c>
      <c r="T103" s="270">
        <f t="shared" si="9"/>
        <v>2.4602770479663354E-2</v>
      </c>
      <c r="U103" s="270">
        <f t="shared" si="9"/>
        <v>2.4853047547253045E-2</v>
      </c>
      <c r="V103" s="270">
        <f t="shared" si="9"/>
        <v>2.6264002235929829E-2</v>
      </c>
      <c r="W103" s="270">
        <f t="shared" si="9"/>
        <v>2.6532708948563473E-2</v>
      </c>
      <c r="DA103" s="78"/>
    </row>
    <row r="104" spans="1:105" ht="12" customHeight="1" x14ac:dyDescent="0.25">
      <c r="A104" s="203" t="s">
        <v>1855</v>
      </c>
      <c r="B104" s="271">
        <f t="shared" ref="B104:W104" si="10">IF(B$16=0,0,B$16/B$5)</f>
        <v>0</v>
      </c>
      <c r="C104" s="271">
        <f t="shared" si="10"/>
        <v>0</v>
      </c>
      <c r="D104" s="271">
        <f t="shared" si="10"/>
        <v>0</v>
      </c>
      <c r="E104" s="271">
        <f t="shared" si="10"/>
        <v>0</v>
      </c>
      <c r="F104" s="271">
        <f t="shared" si="10"/>
        <v>0</v>
      </c>
      <c r="G104" s="271">
        <f t="shared" si="10"/>
        <v>0</v>
      </c>
      <c r="H104" s="271">
        <f t="shared" si="10"/>
        <v>0</v>
      </c>
      <c r="I104" s="271">
        <f t="shared" si="10"/>
        <v>0</v>
      </c>
      <c r="J104" s="271">
        <f t="shared" si="10"/>
        <v>0</v>
      </c>
      <c r="K104" s="271">
        <f t="shared" si="10"/>
        <v>0</v>
      </c>
      <c r="L104" s="271">
        <f t="shared" si="10"/>
        <v>0</v>
      </c>
      <c r="M104" s="271">
        <f t="shared" si="10"/>
        <v>0</v>
      </c>
      <c r="N104" s="271">
        <f t="shared" si="10"/>
        <v>0</v>
      </c>
      <c r="O104" s="271">
        <f t="shared" si="10"/>
        <v>0</v>
      </c>
      <c r="P104" s="271">
        <f t="shared" si="10"/>
        <v>0</v>
      </c>
      <c r="Q104" s="271">
        <f t="shared" si="10"/>
        <v>0</v>
      </c>
      <c r="R104" s="271">
        <f t="shared" si="10"/>
        <v>0</v>
      </c>
      <c r="S104" s="271">
        <f t="shared" si="10"/>
        <v>0</v>
      </c>
      <c r="T104" s="271">
        <f t="shared" si="10"/>
        <v>0</v>
      </c>
      <c r="U104" s="271">
        <f t="shared" si="10"/>
        <v>0</v>
      </c>
      <c r="V104" s="271">
        <f t="shared" si="10"/>
        <v>0</v>
      </c>
      <c r="W104" s="271">
        <f t="shared" si="10"/>
        <v>0</v>
      </c>
      <c r="DA104" s="79"/>
    </row>
    <row r="105" spans="1:105" ht="12" customHeight="1" x14ac:dyDescent="0.25">
      <c r="A105" s="203" t="s">
        <v>1857</v>
      </c>
      <c r="B105" s="271">
        <f t="shared" ref="B105:W105" si="11">IF(B$17=0,0,B$17/B$5)</f>
        <v>0.98633579432422147</v>
      </c>
      <c r="C105" s="271">
        <f t="shared" si="11"/>
        <v>0.98644198065625588</v>
      </c>
      <c r="D105" s="271">
        <f t="shared" si="11"/>
        <v>0.98653504316384044</v>
      </c>
      <c r="E105" s="271">
        <f t="shared" si="11"/>
        <v>0.98604882011876471</v>
      </c>
      <c r="F105" s="271">
        <f t="shared" si="11"/>
        <v>0.98795085981591158</v>
      </c>
      <c r="G105" s="271">
        <f t="shared" si="11"/>
        <v>0.98678492018694264</v>
      </c>
      <c r="H105" s="271">
        <f t="shared" si="11"/>
        <v>0.98650802739808885</v>
      </c>
      <c r="I105" s="271">
        <f t="shared" si="11"/>
        <v>0.98983404022688459</v>
      </c>
      <c r="J105" s="271">
        <f t="shared" si="11"/>
        <v>0.9874012450685461</v>
      </c>
      <c r="K105" s="271">
        <f t="shared" si="11"/>
        <v>0.98541133553956428</v>
      </c>
      <c r="L105" s="271">
        <f t="shared" si="11"/>
        <v>0.98129640813615349</v>
      </c>
      <c r="M105" s="271">
        <f t="shared" si="11"/>
        <v>0.97954375772580327</v>
      </c>
      <c r="N105" s="271">
        <f t="shared" si="11"/>
        <v>0.98053764837543678</v>
      </c>
      <c r="O105" s="271">
        <f t="shared" si="11"/>
        <v>0.97899222259438623</v>
      </c>
      <c r="P105" s="271">
        <f t="shared" si="11"/>
        <v>0.97905165212484591</v>
      </c>
      <c r="Q105" s="271">
        <f t="shared" si="11"/>
        <v>0.97789466975674022</v>
      </c>
      <c r="R105" s="271">
        <f t="shared" si="11"/>
        <v>0.976986334526186</v>
      </c>
      <c r="S105" s="271">
        <f t="shared" si="11"/>
        <v>0.9760085342840672</v>
      </c>
      <c r="T105" s="271">
        <f t="shared" si="11"/>
        <v>0.97539722952033658</v>
      </c>
      <c r="U105" s="271">
        <f t="shared" si="11"/>
        <v>0.97514695245274696</v>
      </c>
      <c r="V105" s="271">
        <f t="shared" si="11"/>
        <v>0.97373599776407005</v>
      </c>
      <c r="W105" s="271">
        <f t="shared" si="11"/>
        <v>0.9734672910514367</v>
      </c>
      <c r="DA105" s="79"/>
    </row>
    <row r="106" spans="1:105" ht="12" customHeight="1" x14ac:dyDescent="0.25">
      <c r="A106" s="62" t="s">
        <v>1858</v>
      </c>
      <c r="B106" s="320">
        <f t="shared" ref="B106:W106" si="12">IF(B$18=0,0,B$18/B$5)</f>
        <v>0.98633579432422147</v>
      </c>
      <c r="C106" s="320">
        <f t="shared" si="12"/>
        <v>0.98644198065625588</v>
      </c>
      <c r="D106" s="320">
        <f t="shared" si="12"/>
        <v>0.98653504316384044</v>
      </c>
      <c r="E106" s="320">
        <f t="shared" si="12"/>
        <v>0.98604882011876471</v>
      </c>
      <c r="F106" s="320">
        <f t="shared" si="12"/>
        <v>0.98795085981591158</v>
      </c>
      <c r="G106" s="320">
        <f t="shared" si="12"/>
        <v>0.98678492018694264</v>
      </c>
      <c r="H106" s="320">
        <f t="shared" si="12"/>
        <v>0.98650802739808885</v>
      </c>
      <c r="I106" s="320">
        <f t="shared" si="12"/>
        <v>0.98983404022688459</v>
      </c>
      <c r="J106" s="320">
        <f t="shared" si="12"/>
        <v>0.9874012450685461</v>
      </c>
      <c r="K106" s="320">
        <f t="shared" si="12"/>
        <v>0.98541133553956428</v>
      </c>
      <c r="L106" s="320">
        <f t="shared" si="12"/>
        <v>0.98129640813615349</v>
      </c>
      <c r="M106" s="320">
        <f t="shared" si="12"/>
        <v>0.97954375772580327</v>
      </c>
      <c r="N106" s="320">
        <f t="shared" si="12"/>
        <v>0.98053764837543678</v>
      </c>
      <c r="O106" s="320">
        <f t="shared" si="12"/>
        <v>0.97899222259438623</v>
      </c>
      <c r="P106" s="320">
        <f t="shared" si="12"/>
        <v>0.97905165212484591</v>
      </c>
      <c r="Q106" s="320">
        <f t="shared" si="12"/>
        <v>0.97789466975674022</v>
      </c>
      <c r="R106" s="320">
        <f t="shared" si="12"/>
        <v>0.976986334526186</v>
      </c>
      <c r="S106" s="320">
        <f t="shared" si="12"/>
        <v>0.9760085342840672</v>
      </c>
      <c r="T106" s="320">
        <f t="shared" si="12"/>
        <v>0.97539722952033658</v>
      </c>
      <c r="U106" s="320">
        <f t="shared" si="12"/>
        <v>0.97514695245274696</v>
      </c>
      <c r="V106" s="320">
        <f t="shared" si="12"/>
        <v>0.97373599776407005</v>
      </c>
      <c r="W106" s="320">
        <f t="shared" si="12"/>
        <v>0.9734672910514367</v>
      </c>
      <c r="DA106" s="141"/>
    </row>
    <row r="107" spans="1:105" ht="12" customHeight="1" x14ac:dyDescent="0.25">
      <c r="A107" s="62" t="s">
        <v>1870</v>
      </c>
      <c r="B107" s="320">
        <f t="shared" ref="B107:W107" si="13">IF(B$29=0,0,B$29/B$5)</f>
        <v>0</v>
      </c>
      <c r="C107" s="320">
        <f t="shared" si="13"/>
        <v>0</v>
      </c>
      <c r="D107" s="320">
        <f t="shared" si="13"/>
        <v>0</v>
      </c>
      <c r="E107" s="320">
        <f t="shared" si="13"/>
        <v>0</v>
      </c>
      <c r="F107" s="320">
        <f t="shared" si="13"/>
        <v>0</v>
      </c>
      <c r="G107" s="320">
        <f t="shared" si="13"/>
        <v>0</v>
      </c>
      <c r="H107" s="320">
        <f t="shared" si="13"/>
        <v>0</v>
      </c>
      <c r="I107" s="320">
        <f t="shared" si="13"/>
        <v>0</v>
      </c>
      <c r="J107" s="320">
        <f t="shared" si="13"/>
        <v>0</v>
      </c>
      <c r="K107" s="320">
        <f t="shared" si="13"/>
        <v>0</v>
      </c>
      <c r="L107" s="320">
        <f t="shared" si="13"/>
        <v>0</v>
      </c>
      <c r="M107" s="320">
        <f t="shared" si="13"/>
        <v>0</v>
      </c>
      <c r="N107" s="320">
        <f t="shared" si="13"/>
        <v>0</v>
      </c>
      <c r="O107" s="320">
        <f t="shared" si="13"/>
        <v>0</v>
      </c>
      <c r="P107" s="320">
        <f t="shared" si="13"/>
        <v>0</v>
      </c>
      <c r="Q107" s="320">
        <f t="shared" si="13"/>
        <v>0</v>
      </c>
      <c r="R107" s="320">
        <f t="shared" si="13"/>
        <v>0</v>
      </c>
      <c r="S107" s="320">
        <f t="shared" si="13"/>
        <v>0</v>
      </c>
      <c r="T107" s="320">
        <f t="shared" si="13"/>
        <v>0</v>
      </c>
      <c r="U107" s="320">
        <f t="shared" si="13"/>
        <v>0</v>
      </c>
      <c r="V107" s="320">
        <f t="shared" si="13"/>
        <v>0</v>
      </c>
      <c r="W107" s="320">
        <f t="shared" si="13"/>
        <v>0</v>
      </c>
      <c r="DA107" s="141"/>
    </row>
    <row r="108" spans="1:105" ht="12" customHeight="1" x14ac:dyDescent="0.25">
      <c r="A108" s="41" t="s">
        <v>1872</v>
      </c>
      <c r="B108" s="321">
        <f t="shared" ref="B108:W108" si="14">IF(B$30=0,0,B$30/B$5)</f>
        <v>0</v>
      </c>
      <c r="C108" s="321">
        <f t="shared" si="14"/>
        <v>0</v>
      </c>
      <c r="D108" s="321">
        <f t="shared" si="14"/>
        <v>0</v>
      </c>
      <c r="E108" s="321">
        <f t="shared" si="14"/>
        <v>0</v>
      </c>
      <c r="F108" s="321">
        <f t="shared" si="14"/>
        <v>0</v>
      </c>
      <c r="G108" s="321">
        <f t="shared" si="14"/>
        <v>0</v>
      </c>
      <c r="H108" s="321">
        <f t="shared" si="14"/>
        <v>0</v>
      </c>
      <c r="I108" s="321">
        <f t="shared" si="14"/>
        <v>0</v>
      </c>
      <c r="J108" s="321">
        <f t="shared" si="14"/>
        <v>0</v>
      </c>
      <c r="K108" s="321">
        <f t="shared" si="14"/>
        <v>0</v>
      </c>
      <c r="L108" s="321">
        <f t="shared" si="14"/>
        <v>0</v>
      </c>
      <c r="M108" s="321">
        <f t="shared" si="14"/>
        <v>0</v>
      </c>
      <c r="N108" s="321">
        <f t="shared" si="14"/>
        <v>0</v>
      </c>
      <c r="O108" s="321">
        <f t="shared" si="14"/>
        <v>0</v>
      </c>
      <c r="P108" s="321">
        <f t="shared" si="14"/>
        <v>0</v>
      </c>
      <c r="Q108" s="321">
        <f t="shared" si="14"/>
        <v>0</v>
      </c>
      <c r="R108" s="321">
        <f t="shared" si="14"/>
        <v>0</v>
      </c>
      <c r="S108" s="321">
        <f t="shared" si="14"/>
        <v>0</v>
      </c>
      <c r="T108" s="321">
        <f t="shared" si="14"/>
        <v>0</v>
      </c>
      <c r="U108" s="321">
        <f t="shared" si="14"/>
        <v>0</v>
      </c>
      <c r="V108" s="321">
        <f t="shared" si="14"/>
        <v>0</v>
      </c>
      <c r="W108" s="321">
        <f t="shared" si="14"/>
        <v>0</v>
      </c>
      <c r="DA108" s="82"/>
    </row>
    <row r="109" spans="1:105" ht="12" customHeight="1" x14ac:dyDescent="0.25">
      <c r="J109" s="131"/>
    </row>
    <row r="110" spans="1:105" ht="12" customHeight="1" x14ac:dyDescent="0.25">
      <c r="A110" s="35" t="s">
        <v>53</v>
      </c>
      <c r="B110" s="234">
        <f t="shared" ref="B110:W110" si="15">SUM(B$111:B$115,B$117:B$118,B$120:B$121,B$123:B$124)</f>
        <v>0.99999999999999978</v>
      </c>
      <c r="C110" s="234">
        <f t="shared" si="15"/>
        <v>0.99999999999999978</v>
      </c>
      <c r="D110" s="234">
        <f t="shared" si="15"/>
        <v>1</v>
      </c>
      <c r="E110" s="234">
        <f t="shared" si="15"/>
        <v>0.99999999999999978</v>
      </c>
      <c r="F110" s="234">
        <f t="shared" si="15"/>
        <v>0.99999999999999989</v>
      </c>
      <c r="G110" s="234">
        <f t="shared" si="15"/>
        <v>1.0000000000000004</v>
      </c>
      <c r="H110" s="234">
        <f t="shared" si="15"/>
        <v>0.99999999999999989</v>
      </c>
      <c r="I110" s="234">
        <f t="shared" si="15"/>
        <v>0.99999999999999989</v>
      </c>
      <c r="J110" s="234">
        <f t="shared" si="15"/>
        <v>0.99999999999999978</v>
      </c>
      <c r="K110" s="234">
        <f t="shared" si="15"/>
        <v>0.99999999999999989</v>
      </c>
      <c r="L110" s="234">
        <f t="shared" si="15"/>
        <v>1.0000000000000004</v>
      </c>
      <c r="M110" s="234">
        <f t="shared" si="15"/>
        <v>1.0000000000000002</v>
      </c>
      <c r="N110" s="234">
        <f t="shared" si="15"/>
        <v>1.0000000000000004</v>
      </c>
      <c r="O110" s="234">
        <f t="shared" si="15"/>
        <v>0.99999999999999989</v>
      </c>
      <c r="P110" s="234">
        <f t="shared" si="15"/>
        <v>1</v>
      </c>
      <c r="Q110" s="234">
        <f t="shared" si="15"/>
        <v>1.0000000000000004</v>
      </c>
      <c r="R110" s="234">
        <f t="shared" si="15"/>
        <v>0.99999999999999967</v>
      </c>
      <c r="S110" s="234">
        <f t="shared" si="15"/>
        <v>0.99999999999999978</v>
      </c>
      <c r="T110" s="234">
        <f t="shared" si="15"/>
        <v>0.99999999999999989</v>
      </c>
      <c r="U110" s="234">
        <f t="shared" si="15"/>
        <v>1</v>
      </c>
      <c r="V110" s="234">
        <f t="shared" si="15"/>
        <v>0.99999999999999978</v>
      </c>
      <c r="W110" s="234">
        <f t="shared" si="15"/>
        <v>0.99999999999999978</v>
      </c>
      <c r="DA110" s="95"/>
    </row>
    <row r="111" spans="1:105" ht="12" customHeight="1" x14ac:dyDescent="0.25">
      <c r="A111" s="55" t="s">
        <v>92</v>
      </c>
      <c r="B111" s="301">
        <f t="shared" ref="B111:W111" si="16">IF(B$33=0,0,B$33/B$32)</f>
        <v>0</v>
      </c>
      <c r="C111" s="301">
        <f t="shared" si="16"/>
        <v>0</v>
      </c>
      <c r="D111" s="301">
        <f t="shared" si="16"/>
        <v>0</v>
      </c>
      <c r="E111" s="301">
        <f t="shared" si="16"/>
        <v>0</v>
      </c>
      <c r="F111" s="301">
        <f t="shared" si="16"/>
        <v>0</v>
      </c>
      <c r="G111" s="301">
        <f t="shared" si="16"/>
        <v>0</v>
      </c>
      <c r="H111" s="301">
        <f t="shared" si="16"/>
        <v>0</v>
      </c>
      <c r="I111" s="301">
        <f t="shared" si="16"/>
        <v>0</v>
      </c>
      <c r="J111" s="301">
        <f t="shared" si="16"/>
        <v>0</v>
      </c>
      <c r="K111" s="301">
        <f t="shared" si="16"/>
        <v>0</v>
      </c>
      <c r="L111" s="301">
        <f t="shared" si="16"/>
        <v>0</v>
      </c>
      <c r="M111" s="301">
        <f t="shared" si="16"/>
        <v>0</v>
      </c>
      <c r="N111" s="301">
        <f t="shared" si="16"/>
        <v>0</v>
      </c>
      <c r="O111" s="301">
        <f t="shared" si="16"/>
        <v>0</v>
      </c>
      <c r="P111" s="301">
        <f t="shared" si="16"/>
        <v>0</v>
      </c>
      <c r="Q111" s="301">
        <f t="shared" si="16"/>
        <v>0</v>
      </c>
      <c r="R111" s="301">
        <f t="shared" si="16"/>
        <v>0</v>
      </c>
      <c r="S111" s="301">
        <f t="shared" si="16"/>
        <v>0</v>
      </c>
      <c r="T111" s="301">
        <f t="shared" si="16"/>
        <v>0</v>
      </c>
      <c r="U111" s="301">
        <f t="shared" si="16"/>
        <v>0</v>
      </c>
      <c r="V111" s="301">
        <f t="shared" si="16"/>
        <v>0</v>
      </c>
      <c r="W111" s="301">
        <f t="shared" si="16"/>
        <v>0</v>
      </c>
      <c r="DA111" s="67"/>
    </row>
    <row r="112" spans="1:105" ht="12" customHeight="1" x14ac:dyDescent="0.25">
      <c r="A112" s="202" t="s">
        <v>93</v>
      </c>
      <c r="B112" s="235">
        <f t="shared" ref="B112:W112" si="17">IF(B$34=0,0,B$34/B$32)</f>
        <v>0</v>
      </c>
      <c r="C112" s="235">
        <f t="shared" si="17"/>
        <v>0</v>
      </c>
      <c r="D112" s="235">
        <f t="shared" si="17"/>
        <v>0</v>
      </c>
      <c r="E112" s="235">
        <f t="shared" si="17"/>
        <v>0</v>
      </c>
      <c r="F112" s="235">
        <f t="shared" si="17"/>
        <v>0</v>
      </c>
      <c r="G112" s="235">
        <f t="shared" si="17"/>
        <v>0</v>
      </c>
      <c r="H112" s="235">
        <f t="shared" si="17"/>
        <v>0</v>
      </c>
      <c r="I112" s="235">
        <f t="shared" si="17"/>
        <v>0</v>
      </c>
      <c r="J112" s="235">
        <f t="shared" si="17"/>
        <v>0</v>
      </c>
      <c r="K112" s="235">
        <f t="shared" si="17"/>
        <v>0</v>
      </c>
      <c r="L112" s="235">
        <f t="shared" si="17"/>
        <v>0</v>
      </c>
      <c r="M112" s="235">
        <f t="shared" si="17"/>
        <v>0</v>
      </c>
      <c r="N112" s="235">
        <f t="shared" si="17"/>
        <v>0</v>
      </c>
      <c r="O112" s="235">
        <f t="shared" si="17"/>
        <v>0</v>
      </c>
      <c r="P112" s="235">
        <f t="shared" si="17"/>
        <v>0</v>
      </c>
      <c r="Q112" s="235">
        <f t="shared" si="17"/>
        <v>0</v>
      </c>
      <c r="R112" s="235">
        <f t="shared" si="17"/>
        <v>0</v>
      </c>
      <c r="S112" s="235">
        <f t="shared" si="17"/>
        <v>0</v>
      </c>
      <c r="T112" s="235">
        <f t="shared" si="17"/>
        <v>0</v>
      </c>
      <c r="U112" s="235">
        <f t="shared" si="17"/>
        <v>0</v>
      </c>
      <c r="V112" s="235">
        <f t="shared" si="17"/>
        <v>0</v>
      </c>
      <c r="W112" s="235">
        <f t="shared" si="17"/>
        <v>0</v>
      </c>
      <c r="DA112" s="174"/>
    </row>
    <row r="113" spans="1:105" ht="12" customHeight="1" x14ac:dyDescent="0.25">
      <c r="A113" s="202" t="s">
        <v>94</v>
      </c>
      <c r="B113" s="235">
        <f t="shared" ref="B113:W113" si="18">IF(B$35=0,0,B$35/B$32)</f>
        <v>0</v>
      </c>
      <c r="C113" s="235">
        <f t="shared" si="18"/>
        <v>0</v>
      </c>
      <c r="D113" s="235">
        <f t="shared" si="18"/>
        <v>0</v>
      </c>
      <c r="E113" s="235">
        <f t="shared" si="18"/>
        <v>0</v>
      </c>
      <c r="F113" s="235">
        <f t="shared" si="18"/>
        <v>0</v>
      </c>
      <c r="G113" s="235">
        <f t="shared" si="18"/>
        <v>0</v>
      </c>
      <c r="H113" s="235">
        <f t="shared" si="18"/>
        <v>0</v>
      </c>
      <c r="I113" s="235">
        <f t="shared" si="18"/>
        <v>0</v>
      </c>
      <c r="J113" s="235">
        <f t="shared" si="18"/>
        <v>0</v>
      </c>
      <c r="K113" s="235">
        <f t="shared" si="18"/>
        <v>0</v>
      </c>
      <c r="L113" s="235">
        <f t="shared" si="18"/>
        <v>0</v>
      </c>
      <c r="M113" s="235">
        <f t="shared" si="18"/>
        <v>0</v>
      </c>
      <c r="N113" s="235">
        <f t="shared" si="18"/>
        <v>0</v>
      </c>
      <c r="O113" s="235">
        <f t="shared" si="18"/>
        <v>0</v>
      </c>
      <c r="P113" s="235">
        <f t="shared" si="18"/>
        <v>0</v>
      </c>
      <c r="Q113" s="235">
        <f t="shared" si="18"/>
        <v>0</v>
      </c>
      <c r="R113" s="235">
        <f t="shared" si="18"/>
        <v>0</v>
      </c>
      <c r="S113" s="235">
        <f t="shared" si="18"/>
        <v>0</v>
      </c>
      <c r="T113" s="235">
        <f t="shared" si="18"/>
        <v>0</v>
      </c>
      <c r="U113" s="235">
        <f t="shared" si="18"/>
        <v>0</v>
      </c>
      <c r="V113" s="235">
        <f t="shared" si="18"/>
        <v>0</v>
      </c>
      <c r="W113" s="235">
        <f t="shared" si="18"/>
        <v>0</v>
      </c>
      <c r="DA113" s="174"/>
    </row>
    <row r="114" spans="1:105" ht="12" customHeight="1" x14ac:dyDescent="0.25">
      <c r="A114" s="202" t="s">
        <v>95</v>
      </c>
      <c r="B114" s="235">
        <f t="shared" ref="B114:W114" si="19">IF(B$36=0,0,B$36/B$32)</f>
        <v>0</v>
      </c>
      <c r="C114" s="235">
        <f t="shared" si="19"/>
        <v>0</v>
      </c>
      <c r="D114" s="235">
        <f t="shared" si="19"/>
        <v>0</v>
      </c>
      <c r="E114" s="235">
        <f t="shared" si="19"/>
        <v>0</v>
      </c>
      <c r="F114" s="235">
        <f t="shared" si="19"/>
        <v>0</v>
      </c>
      <c r="G114" s="235">
        <f t="shared" si="19"/>
        <v>0</v>
      </c>
      <c r="H114" s="235">
        <f t="shared" si="19"/>
        <v>0</v>
      </c>
      <c r="I114" s="235">
        <f t="shared" si="19"/>
        <v>0</v>
      </c>
      <c r="J114" s="235">
        <f t="shared" si="19"/>
        <v>0</v>
      </c>
      <c r="K114" s="235">
        <f t="shared" si="19"/>
        <v>0</v>
      </c>
      <c r="L114" s="235">
        <f t="shared" si="19"/>
        <v>0</v>
      </c>
      <c r="M114" s="235">
        <f t="shared" si="19"/>
        <v>0</v>
      </c>
      <c r="N114" s="235">
        <f t="shared" si="19"/>
        <v>0</v>
      </c>
      <c r="O114" s="235">
        <f t="shared" si="19"/>
        <v>0</v>
      </c>
      <c r="P114" s="235">
        <f t="shared" si="19"/>
        <v>0</v>
      </c>
      <c r="Q114" s="235">
        <f t="shared" si="19"/>
        <v>0</v>
      </c>
      <c r="R114" s="235">
        <f t="shared" si="19"/>
        <v>0</v>
      </c>
      <c r="S114" s="235">
        <f t="shared" si="19"/>
        <v>0</v>
      </c>
      <c r="T114" s="235">
        <f t="shared" si="19"/>
        <v>0</v>
      </c>
      <c r="U114" s="235">
        <f t="shared" si="19"/>
        <v>0</v>
      </c>
      <c r="V114" s="235">
        <f t="shared" si="19"/>
        <v>0</v>
      </c>
      <c r="W114" s="235">
        <f t="shared" si="19"/>
        <v>0</v>
      </c>
      <c r="DA114" s="174"/>
    </row>
    <row r="115" spans="1:105" ht="12" customHeight="1" x14ac:dyDescent="0.25">
      <c r="A115" s="56" t="s">
        <v>96</v>
      </c>
      <c r="B115" s="302">
        <f t="shared" ref="B115:W115" si="20">IF(B$37=0,0,B$37/B$32)</f>
        <v>1.048604849323184E-2</v>
      </c>
      <c r="C115" s="302">
        <f t="shared" si="20"/>
        <v>1.0404299512986295E-2</v>
      </c>
      <c r="D115" s="302">
        <f t="shared" si="20"/>
        <v>1.0332657452166938E-2</v>
      </c>
      <c r="E115" s="302">
        <f t="shared" si="20"/>
        <v>1.0706999941132824E-2</v>
      </c>
      <c r="F115" s="302">
        <f t="shared" si="20"/>
        <v>9.2431107772174802E-3</v>
      </c>
      <c r="G115" s="302">
        <f t="shared" si="20"/>
        <v>1.0140310847655071E-2</v>
      </c>
      <c r="H115" s="302">
        <f t="shared" si="20"/>
        <v>1.0353454602817301E-2</v>
      </c>
      <c r="I115" s="302">
        <f t="shared" si="20"/>
        <v>7.7950291537986849E-3</v>
      </c>
      <c r="J115" s="302">
        <f t="shared" si="20"/>
        <v>9.6659823634344458E-3</v>
      </c>
      <c r="K115" s="302">
        <f t="shared" si="20"/>
        <v>1.1197928570241097E-2</v>
      </c>
      <c r="L115" s="302">
        <f t="shared" si="20"/>
        <v>1.4370401045881611E-2</v>
      </c>
      <c r="M115" s="302">
        <f t="shared" si="20"/>
        <v>1.5723508982033056E-2</v>
      </c>
      <c r="N115" s="302">
        <f t="shared" si="20"/>
        <v>1.4956052863788191E-2</v>
      </c>
      <c r="O115" s="302">
        <f t="shared" si="20"/>
        <v>1.6149545321569678E-2</v>
      </c>
      <c r="P115" s="302">
        <f t="shared" si="20"/>
        <v>1.6103633318186865E-2</v>
      </c>
      <c r="Q115" s="302">
        <f t="shared" si="20"/>
        <v>1.6997686385221766E-2</v>
      </c>
      <c r="R115" s="302">
        <f t="shared" si="20"/>
        <v>1.7699941069189203E-2</v>
      </c>
      <c r="S115" s="302">
        <f t="shared" si="20"/>
        <v>1.8456237789725952E-2</v>
      </c>
      <c r="T115" s="302">
        <f t="shared" si="20"/>
        <v>1.892923980424345E-2</v>
      </c>
      <c r="U115" s="302">
        <f t="shared" si="20"/>
        <v>1.912293316239318E-2</v>
      </c>
      <c r="V115" s="302">
        <f t="shared" si="20"/>
        <v>2.0215322220542058E-2</v>
      </c>
      <c r="W115" s="302">
        <f t="shared" si="20"/>
        <v>2.0423442929573966E-2</v>
      </c>
      <c r="DA115" s="68"/>
    </row>
    <row r="116" spans="1:105" ht="12" customHeight="1" x14ac:dyDescent="0.25">
      <c r="A116" s="203" t="s">
        <v>1885</v>
      </c>
      <c r="B116" s="303">
        <f t="shared" ref="B116:W116" si="21">IF(B$43=0,0,B$43/B$32)</f>
        <v>2.8681563811790375E-2</v>
      </c>
      <c r="C116" s="303">
        <f t="shared" si="21"/>
        <v>2.8683933347449682E-2</v>
      </c>
      <c r="D116" s="303">
        <f t="shared" si="21"/>
        <v>2.8686009928922698E-2</v>
      </c>
      <c r="E116" s="303">
        <f t="shared" si="21"/>
        <v>2.8675159421996155E-2</v>
      </c>
      <c r="F116" s="303">
        <f t="shared" si="21"/>
        <v>2.871759099196472E-2</v>
      </c>
      <c r="G116" s="303">
        <f t="shared" si="21"/>
        <v>2.8691585192821605E-2</v>
      </c>
      <c r="H116" s="303">
        <f t="shared" si="21"/>
        <v>2.8685407112961817E-2</v>
      </c>
      <c r="I116" s="303">
        <f t="shared" si="21"/>
        <v>2.8759564372353667E-2</v>
      </c>
      <c r="J116" s="303">
        <f t="shared" si="21"/>
        <v>2.8705333844538137E-2</v>
      </c>
      <c r="K116" s="303">
        <f t="shared" si="21"/>
        <v>2.8660929606659686E-2</v>
      </c>
      <c r="L116" s="303">
        <f t="shared" si="21"/>
        <v>2.8568973882728072E-2</v>
      </c>
      <c r="M116" s="303">
        <f t="shared" si="21"/>
        <v>2.8529753362839614E-2</v>
      </c>
      <c r="N116" s="303">
        <f t="shared" si="21"/>
        <v>2.8551998467716302E-2</v>
      </c>
      <c r="O116" s="303">
        <f t="shared" si="21"/>
        <v>2.8517404483432762E-2</v>
      </c>
      <c r="P116" s="303">
        <f t="shared" si="21"/>
        <v>2.8518735266139524E-2</v>
      </c>
      <c r="Q116" s="303">
        <f t="shared" si="21"/>
        <v>2.8492820684486334E-2</v>
      </c>
      <c r="R116" s="303">
        <f t="shared" si="21"/>
        <v>2.8472465476255385E-2</v>
      </c>
      <c r="S116" s="303">
        <f t="shared" si="21"/>
        <v>2.8450543832181846E-2</v>
      </c>
      <c r="T116" s="303">
        <f t="shared" si="21"/>
        <v>2.8436833628862505E-2</v>
      </c>
      <c r="U116" s="303">
        <f t="shared" si="21"/>
        <v>2.8431219328626283E-2</v>
      </c>
      <c r="V116" s="303">
        <f t="shared" si="21"/>
        <v>2.8399555877665444E-2</v>
      </c>
      <c r="W116" s="303">
        <f t="shared" si="21"/>
        <v>2.8393523393345679E-2</v>
      </c>
      <c r="DA116" s="175"/>
    </row>
    <row r="117" spans="1:105" ht="12" customHeight="1" x14ac:dyDescent="0.25">
      <c r="A117" s="62" t="s">
        <v>1886</v>
      </c>
      <c r="B117" s="304">
        <f t="shared" ref="B117:W117" si="22">IF(B$44=0,0,B$44/B$32)</f>
        <v>2.8681563811790375E-2</v>
      </c>
      <c r="C117" s="304">
        <f t="shared" si="22"/>
        <v>2.8683933347449682E-2</v>
      </c>
      <c r="D117" s="304">
        <f t="shared" si="22"/>
        <v>2.8686009928922698E-2</v>
      </c>
      <c r="E117" s="304">
        <f t="shared" si="22"/>
        <v>2.8675159421996155E-2</v>
      </c>
      <c r="F117" s="304">
        <f t="shared" si="22"/>
        <v>2.871759099196472E-2</v>
      </c>
      <c r="G117" s="304">
        <f t="shared" si="22"/>
        <v>2.8691585192821605E-2</v>
      </c>
      <c r="H117" s="304">
        <f t="shared" si="22"/>
        <v>2.8685407112961817E-2</v>
      </c>
      <c r="I117" s="304">
        <f t="shared" si="22"/>
        <v>2.8759564372353667E-2</v>
      </c>
      <c r="J117" s="304">
        <f t="shared" si="22"/>
        <v>2.8705333844538137E-2</v>
      </c>
      <c r="K117" s="304">
        <f t="shared" si="22"/>
        <v>2.8660929606659686E-2</v>
      </c>
      <c r="L117" s="304">
        <f t="shared" si="22"/>
        <v>2.8568973882728072E-2</v>
      </c>
      <c r="M117" s="304">
        <f t="shared" si="22"/>
        <v>2.8529753362839614E-2</v>
      </c>
      <c r="N117" s="304">
        <f t="shared" si="22"/>
        <v>2.8551998467716302E-2</v>
      </c>
      <c r="O117" s="304">
        <f t="shared" si="22"/>
        <v>2.8517404483432762E-2</v>
      </c>
      <c r="P117" s="304">
        <f t="shared" si="22"/>
        <v>2.8518735266139524E-2</v>
      </c>
      <c r="Q117" s="304">
        <f t="shared" si="22"/>
        <v>2.8492820684486334E-2</v>
      </c>
      <c r="R117" s="304">
        <f t="shared" si="22"/>
        <v>2.8472465476255385E-2</v>
      </c>
      <c r="S117" s="304">
        <f t="shared" si="22"/>
        <v>2.8450543832181846E-2</v>
      </c>
      <c r="T117" s="304">
        <f t="shared" si="22"/>
        <v>2.8436833628862505E-2</v>
      </c>
      <c r="U117" s="304">
        <f t="shared" si="22"/>
        <v>2.8431219328626283E-2</v>
      </c>
      <c r="V117" s="304">
        <f t="shared" si="22"/>
        <v>2.8399555877665444E-2</v>
      </c>
      <c r="W117" s="304">
        <f t="shared" si="22"/>
        <v>2.8393523393345679E-2</v>
      </c>
      <c r="DA117" s="72"/>
    </row>
    <row r="118" spans="1:105" ht="12" customHeight="1" x14ac:dyDescent="0.25">
      <c r="A118" s="62" t="s">
        <v>1898</v>
      </c>
      <c r="B118" s="304">
        <f t="shared" ref="B118:W118" si="23">IF(B$55=0,0,B$55/B$32)</f>
        <v>0</v>
      </c>
      <c r="C118" s="304">
        <f t="shared" si="23"/>
        <v>0</v>
      </c>
      <c r="D118" s="304">
        <f t="shared" si="23"/>
        <v>0</v>
      </c>
      <c r="E118" s="304">
        <f t="shared" si="23"/>
        <v>0</v>
      </c>
      <c r="F118" s="304">
        <f t="shared" si="23"/>
        <v>0</v>
      </c>
      <c r="G118" s="304">
        <f t="shared" si="23"/>
        <v>0</v>
      </c>
      <c r="H118" s="304">
        <f t="shared" si="23"/>
        <v>0</v>
      </c>
      <c r="I118" s="304">
        <f t="shared" si="23"/>
        <v>0</v>
      </c>
      <c r="J118" s="304">
        <f t="shared" si="23"/>
        <v>0</v>
      </c>
      <c r="K118" s="304">
        <f t="shared" si="23"/>
        <v>0</v>
      </c>
      <c r="L118" s="304">
        <f t="shared" si="23"/>
        <v>0</v>
      </c>
      <c r="M118" s="304">
        <f t="shared" si="23"/>
        <v>0</v>
      </c>
      <c r="N118" s="304">
        <f t="shared" si="23"/>
        <v>0</v>
      </c>
      <c r="O118" s="304">
        <f t="shared" si="23"/>
        <v>0</v>
      </c>
      <c r="P118" s="304">
        <f t="shared" si="23"/>
        <v>0</v>
      </c>
      <c r="Q118" s="304">
        <f t="shared" si="23"/>
        <v>0</v>
      </c>
      <c r="R118" s="304">
        <f t="shared" si="23"/>
        <v>0</v>
      </c>
      <c r="S118" s="304">
        <f t="shared" si="23"/>
        <v>0</v>
      </c>
      <c r="T118" s="304">
        <f t="shared" si="23"/>
        <v>0</v>
      </c>
      <c r="U118" s="304">
        <f t="shared" si="23"/>
        <v>0</v>
      </c>
      <c r="V118" s="304">
        <f t="shared" si="23"/>
        <v>0</v>
      </c>
      <c r="W118" s="304">
        <f t="shared" si="23"/>
        <v>0</v>
      </c>
      <c r="DA118" s="72"/>
    </row>
    <row r="119" spans="1:105" ht="12" customHeight="1" x14ac:dyDescent="0.25">
      <c r="A119" s="203" t="s">
        <v>1900</v>
      </c>
      <c r="B119" s="303">
        <f t="shared" ref="B119:W119" si="24">IF(B$56=0,0,B$56/B$32)</f>
        <v>0.86044691435371146</v>
      </c>
      <c r="C119" s="303">
        <f t="shared" si="24"/>
        <v>0.86051800042349025</v>
      </c>
      <c r="D119" s="303">
        <f t="shared" si="24"/>
        <v>0.8605802978676812</v>
      </c>
      <c r="E119" s="303">
        <f t="shared" si="24"/>
        <v>0.86025478265988464</v>
      </c>
      <c r="F119" s="303">
        <f t="shared" si="24"/>
        <v>0.86152772975894143</v>
      </c>
      <c r="G119" s="303">
        <f t="shared" si="24"/>
        <v>0.86074755578464834</v>
      </c>
      <c r="H119" s="303">
        <f t="shared" si="24"/>
        <v>0.86056221338885464</v>
      </c>
      <c r="I119" s="303">
        <f t="shared" si="24"/>
        <v>0.86278693117061001</v>
      </c>
      <c r="J119" s="303">
        <f t="shared" si="24"/>
        <v>0.86116001533614395</v>
      </c>
      <c r="K119" s="303">
        <f t="shared" si="24"/>
        <v>0.85982788819979039</v>
      </c>
      <c r="L119" s="303">
        <f t="shared" si="24"/>
        <v>0.85706921648184275</v>
      </c>
      <c r="M119" s="303">
        <f t="shared" si="24"/>
        <v>0.85589260088518904</v>
      </c>
      <c r="N119" s="303">
        <f t="shared" si="24"/>
        <v>0.85655995403148921</v>
      </c>
      <c r="O119" s="303">
        <f t="shared" si="24"/>
        <v>0.85552213450298309</v>
      </c>
      <c r="P119" s="303">
        <f t="shared" si="24"/>
        <v>0.85556205798418561</v>
      </c>
      <c r="Q119" s="303">
        <f t="shared" si="24"/>
        <v>0.85478462053459037</v>
      </c>
      <c r="R119" s="303">
        <f t="shared" si="24"/>
        <v>0.85417396428766146</v>
      </c>
      <c r="S119" s="303">
        <f t="shared" si="24"/>
        <v>0.85351631496545577</v>
      </c>
      <c r="T119" s="303">
        <f t="shared" si="24"/>
        <v>0.85310500886587537</v>
      </c>
      <c r="U119" s="303">
        <f t="shared" si="24"/>
        <v>0.85293657985878879</v>
      </c>
      <c r="V119" s="303">
        <f t="shared" si="24"/>
        <v>0.85198667632996339</v>
      </c>
      <c r="W119" s="303">
        <f t="shared" si="24"/>
        <v>0.85180570180037041</v>
      </c>
      <c r="DA119" s="175"/>
    </row>
    <row r="120" spans="1:105" ht="12" customHeight="1" x14ac:dyDescent="0.25">
      <c r="A120" s="62" t="s">
        <v>1901</v>
      </c>
      <c r="B120" s="304">
        <f t="shared" ref="B120:W120" si="25">IF(B$57=0,0,B$57/B$32)</f>
        <v>0.86044691435371146</v>
      </c>
      <c r="C120" s="304">
        <f t="shared" si="25"/>
        <v>0.86051800042349025</v>
      </c>
      <c r="D120" s="304">
        <f t="shared" si="25"/>
        <v>0.8605802978676812</v>
      </c>
      <c r="E120" s="304">
        <f t="shared" si="25"/>
        <v>0.86025478265988464</v>
      </c>
      <c r="F120" s="304">
        <f t="shared" si="25"/>
        <v>0.86152772975894143</v>
      </c>
      <c r="G120" s="304">
        <f t="shared" si="25"/>
        <v>0.86074755578464834</v>
      </c>
      <c r="H120" s="304">
        <f t="shared" si="25"/>
        <v>0.86056221338885464</v>
      </c>
      <c r="I120" s="304">
        <f t="shared" si="25"/>
        <v>0.86278693117061001</v>
      </c>
      <c r="J120" s="304">
        <f t="shared" si="25"/>
        <v>0.86116001533614395</v>
      </c>
      <c r="K120" s="304">
        <f t="shared" si="25"/>
        <v>0.85982788819979039</v>
      </c>
      <c r="L120" s="304">
        <f t="shared" si="25"/>
        <v>0.85706921648184275</v>
      </c>
      <c r="M120" s="304">
        <f t="shared" si="25"/>
        <v>0.85589260088518904</v>
      </c>
      <c r="N120" s="304">
        <f t="shared" si="25"/>
        <v>0.85655995403148921</v>
      </c>
      <c r="O120" s="304">
        <f t="shared" si="25"/>
        <v>0.85552213450298309</v>
      </c>
      <c r="P120" s="304">
        <f t="shared" si="25"/>
        <v>0.85556205798418561</v>
      </c>
      <c r="Q120" s="304">
        <f t="shared" si="25"/>
        <v>0.85478462053459037</v>
      </c>
      <c r="R120" s="304">
        <f t="shared" si="25"/>
        <v>0.85417396428766146</v>
      </c>
      <c r="S120" s="304">
        <f t="shared" si="25"/>
        <v>0.85351631496545577</v>
      </c>
      <c r="T120" s="304">
        <f t="shared" si="25"/>
        <v>0.85310500886587537</v>
      </c>
      <c r="U120" s="304">
        <f t="shared" si="25"/>
        <v>0.85293657985878879</v>
      </c>
      <c r="V120" s="304">
        <f t="shared" si="25"/>
        <v>0.85198667632996339</v>
      </c>
      <c r="W120" s="304">
        <f t="shared" si="25"/>
        <v>0.85180570180037041</v>
      </c>
      <c r="DA120" s="72"/>
    </row>
    <row r="121" spans="1:105" ht="12" customHeight="1" x14ac:dyDescent="0.25">
      <c r="A121" s="62" t="s">
        <v>1913</v>
      </c>
      <c r="B121" s="304">
        <f t="shared" ref="B121:W121" si="26">IF(B$68=0,0,B$68/B$32)</f>
        <v>0</v>
      </c>
      <c r="C121" s="304">
        <f t="shared" si="26"/>
        <v>0</v>
      </c>
      <c r="D121" s="304">
        <f t="shared" si="26"/>
        <v>0</v>
      </c>
      <c r="E121" s="304">
        <f t="shared" si="26"/>
        <v>0</v>
      </c>
      <c r="F121" s="304">
        <f t="shared" si="26"/>
        <v>0</v>
      </c>
      <c r="G121" s="304">
        <f t="shared" si="26"/>
        <v>0</v>
      </c>
      <c r="H121" s="304">
        <f t="shared" si="26"/>
        <v>0</v>
      </c>
      <c r="I121" s="304">
        <f t="shared" si="26"/>
        <v>0</v>
      </c>
      <c r="J121" s="304">
        <f t="shared" si="26"/>
        <v>0</v>
      </c>
      <c r="K121" s="304">
        <f t="shared" si="26"/>
        <v>0</v>
      </c>
      <c r="L121" s="304">
        <f t="shared" si="26"/>
        <v>0</v>
      </c>
      <c r="M121" s="304">
        <f t="shared" si="26"/>
        <v>0</v>
      </c>
      <c r="N121" s="304">
        <f t="shared" si="26"/>
        <v>0</v>
      </c>
      <c r="O121" s="304">
        <f t="shared" si="26"/>
        <v>0</v>
      </c>
      <c r="P121" s="304">
        <f t="shared" si="26"/>
        <v>0</v>
      </c>
      <c r="Q121" s="304">
        <f t="shared" si="26"/>
        <v>0</v>
      </c>
      <c r="R121" s="304">
        <f t="shared" si="26"/>
        <v>0</v>
      </c>
      <c r="S121" s="304">
        <f t="shared" si="26"/>
        <v>0</v>
      </c>
      <c r="T121" s="304">
        <f t="shared" si="26"/>
        <v>0</v>
      </c>
      <c r="U121" s="304">
        <f t="shared" si="26"/>
        <v>0</v>
      </c>
      <c r="V121" s="304">
        <f t="shared" si="26"/>
        <v>0</v>
      </c>
      <c r="W121" s="304">
        <f t="shared" si="26"/>
        <v>0</v>
      </c>
      <c r="DA121" s="72"/>
    </row>
    <row r="122" spans="1:105" ht="12" customHeight="1" x14ac:dyDescent="0.25">
      <c r="A122" s="203" t="s">
        <v>1915</v>
      </c>
      <c r="B122" s="303">
        <f t="shared" ref="B122:W122" si="27">IF(B$69=0,0,B$69/B$32)</f>
        <v>0.10038547334126607</v>
      </c>
      <c r="C122" s="303">
        <f t="shared" si="27"/>
        <v>0.10039376671607361</v>
      </c>
      <c r="D122" s="303">
        <f t="shared" si="27"/>
        <v>0.10040103475122919</v>
      </c>
      <c r="E122" s="303">
        <f t="shared" si="27"/>
        <v>0.10036305797698623</v>
      </c>
      <c r="F122" s="303">
        <f t="shared" si="27"/>
        <v>0.10051156847187626</v>
      </c>
      <c r="G122" s="303">
        <f t="shared" si="27"/>
        <v>0.10042054817487539</v>
      </c>
      <c r="H122" s="303">
        <f t="shared" si="27"/>
        <v>0.10039892489536613</v>
      </c>
      <c r="I122" s="303">
        <f t="shared" si="27"/>
        <v>0.10065847530323761</v>
      </c>
      <c r="J122" s="303">
        <f t="shared" si="27"/>
        <v>0.1004686684558832</v>
      </c>
      <c r="K122" s="303">
        <f t="shared" si="27"/>
        <v>0.10031325362330869</v>
      </c>
      <c r="L122" s="303">
        <f t="shared" si="27"/>
        <v>9.9991408589548025E-2</v>
      </c>
      <c r="M122" s="303">
        <f t="shared" si="27"/>
        <v>9.9854136769938429E-2</v>
      </c>
      <c r="N122" s="303">
        <f t="shared" si="27"/>
        <v>9.9931994637006777E-2</v>
      </c>
      <c r="O122" s="303">
        <f t="shared" si="27"/>
        <v>9.9810915692014404E-2</v>
      </c>
      <c r="P122" s="303">
        <f t="shared" si="27"/>
        <v>9.98155734314881E-2</v>
      </c>
      <c r="Q122" s="303">
        <f t="shared" si="27"/>
        <v>9.9724872395701866E-2</v>
      </c>
      <c r="R122" s="303">
        <f t="shared" si="27"/>
        <v>9.9653629166893604E-2</v>
      </c>
      <c r="S122" s="303">
        <f t="shared" si="27"/>
        <v>9.9576903412636225E-2</v>
      </c>
      <c r="T122" s="303">
        <f t="shared" si="27"/>
        <v>9.9528917701018557E-2</v>
      </c>
      <c r="U122" s="303">
        <f t="shared" si="27"/>
        <v>9.9509267650191774E-2</v>
      </c>
      <c r="V122" s="303">
        <f t="shared" si="27"/>
        <v>9.939844557182885E-2</v>
      </c>
      <c r="W122" s="303">
        <f t="shared" si="27"/>
        <v>9.9377331876709663E-2</v>
      </c>
      <c r="DA122" s="175"/>
    </row>
    <row r="123" spans="1:105" ht="12" customHeight="1" x14ac:dyDescent="0.25">
      <c r="A123" s="62" t="s">
        <v>1916</v>
      </c>
      <c r="B123" s="304">
        <f t="shared" ref="B123:W123" si="28">IF(B$70=0,0,B$70/B$32)</f>
        <v>0.10038547334126607</v>
      </c>
      <c r="C123" s="304">
        <f t="shared" si="28"/>
        <v>0.10039376671607361</v>
      </c>
      <c r="D123" s="304">
        <f t="shared" si="28"/>
        <v>0.10040103475122919</v>
      </c>
      <c r="E123" s="304">
        <f t="shared" si="28"/>
        <v>0.10036305797698623</v>
      </c>
      <c r="F123" s="304">
        <f t="shared" si="28"/>
        <v>0.10051156847187626</v>
      </c>
      <c r="G123" s="304">
        <f t="shared" si="28"/>
        <v>0.10042054817487539</v>
      </c>
      <c r="H123" s="304">
        <f t="shared" si="28"/>
        <v>0.10039892489536613</v>
      </c>
      <c r="I123" s="304">
        <f t="shared" si="28"/>
        <v>0.10065847530323761</v>
      </c>
      <c r="J123" s="304">
        <f t="shared" si="28"/>
        <v>0.1004686684558832</v>
      </c>
      <c r="K123" s="304">
        <f t="shared" si="28"/>
        <v>0.10031325362330869</v>
      </c>
      <c r="L123" s="304">
        <f t="shared" si="28"/>
        <v>9.9991408589548025E-2</v>
      </c>
      <c r="M123" s="304">
        <f t="shared" si="28"/>
        <v>9.9854136769938429E-2</v>
      </c>
      <c r="N123" s="304">
        <f t="shared" si="28"/>
        <v>9.9931994637006777E-2</v>
      </c>
      <c r="O123" s="304">
        <f t="shared" si="28"/>
        <v>9.9810915692014404E-2</v>
      </c>
      <c r="P123" s="304">
        <f t="shared" si="28"/>
        <v>9.98155734314881E-2</v>
      </c>
      <c r="Q123" s="304">
        <f t="shared" si="28"/>
        <v>9.9724872395701866E-2</v>
      </c>
      <c r="R123" s="304">
        <f t="shared" si="28"/>
        <v>9.9653629166893604E-2</v>
      </c>
      <c r="S123" s="304">
        <f t="shared" si="28"/>
        <v>9.9576903412636225E-2</v>
      </c>
      <c r="T123" s="304">
        <f t="shared" si="28"/>
        <v>9.9528917701018557E-2</v>
      </c>
      <c r="U123" s="304">
        <f t="shared" si="28"/>
        <v>9.9509267650191774E-2</v>
      </c>
      <c r="V123" s="304">
        <f t="shared" si="28"/>
        <v>9.939844557182885E-2</v>
      </c>
      <c r="W123" s="304">
        <f t="shared" si="28"/>
        <v>9.9377331876709663E-2</v>
      </c>
      <c r="DA123" s="72"/>
    </row>
    <row r="124" spans="1:105" ht="12" customHeight="1" x14ac:dyDescent="0.25">
      <c r="A124" s="63" t="s">
        <v>1928</v>
      </c>
      <c r="B124" s="305">
        <f t="shared" ref="B124:W124" si="29">IF(B$81=0,0,B$81/B$32)</f>
        <v>0</v>
      </c>
      <c r="C124" s="305">
        <f t="shared" si="29"/>
        <v>0</v>
      </c>
      <c r="D124" s="305">
        <f t="shared" si="29"/>
        <v>0</v>
      </c>
      <c r="E124" s="305">
        <f t="shared" si="29"/>
        <v>0</v>
      </c>
      <c r="F124" s="305">
        <f t="shared" si="29"/>
        <v>0</v>
      </c>
      <c r="G124" s="305">
        <f t="shared" si="29"/>
        <v>0</v>
      </c>
      <c r="H124" s="305">
        <f t="shared" si="29"/>
        <v>0</v>
      </c>
      <c r="I124" s="305">
        <f t="shared" si="29"/>
        <v>0</v>
      </c>
      <c r="J124" s="305">
        <f t="shared" si="29"/>
        <v>0</v>
      </c>
      <c r="K124" s="305">
        <f t="shared" si="29"/>
        <v>0</v>
      </c>
      <c r="L124" s="305">
        <f t="shared" si="29"/>
        <v>0</v>
      </c>
      <c r="M124" s="305">
        <f t="shared" si="29"/>
        <v>0</v>
      </c>
      <c r="N124" s="305">
        <f t="shared" si="29"/>
        <v>0</v>
      </c>
      <c r="O124" s="305">
        <f t="shared" si="29"/>
        <v>0</v>
      </c>
      <c r="P124" s="305">
        <f t="shared" si="29"/>
        <v>0</v>
      </c>
      <c r="Q124" s="305">
        <f t="shared" si="29"/>
        <v>0</v>
      </c>
      <c r="R124" s="305">
        <f t="shared" si="29"/>
        <v>0</v>
      </c>
      <c r="S124" s="305">
        <f t="shared" si="29"/>
        <v>0</v>
      </c>
      <c r="T124" s="305">
        <f t="shared" si="29"/>
        <v>0</v>
      </c>
      <c r="U124" s="305">
        <f t="shared" si="29"/>
        <v>0</v>
      </c>
      <c r="V124" s="305">
        <f t="shared" si="29"/>
        <v>0</v>
      </c>
      <c r="W124" s="305">
        <f t="shared" si="29"/>
        <v>0</v>
      </c>
      <c r="DA124" s="74"/>
    </row>
    <row r="125" spans="1:105" ht="12" customHeight="1" x14ac:dyDescent="0.25">
      <c r="J125" s="131"/>
    </row>
    <row r="126" spans="1:105" ht="12" customHeight="1" x14ac:dyDescent="0.25">
      <c r="A126" s="35" t="s">
        <v>60</v>
      </c>
      <c r="B126" s="234">
        <f t="shared" ref="B126:W126" si="30">SUM(B$127:B$132)</f>
        <v>1</v>
      </c>
      <c r="C126" s="234">
        <f t="shared" si="30"/>
        <v>1</v>
      </c>
      <c r="D126" s="234">
        <f t="shared" si="30"/>
        <v>1</v>
      </c>
      <c r="E126" s="234">
        <f t="shared" si="30"/>
        <v>1</v>
      </c>
      <c r="F126" s="234">
        <f t="shared" si="30"/>
        <v>1</v>
      </c>
      <c r="G126" s="234">
        <f t="shared" si="30"/>
        <v>1</v>
      </c>
      <c r="H126" s="234">
        <f t="shared" si="30"/>
        <v>1</v>
      </c>
      <c r="I126" s="234">
        <f t="shared" si="30"/>
        <v>1</v>
      </c>
      <c r="J126" s="234">
        <f t="shared" si="30"/>
        <v>1</v>
      </c>
      <c r="K126" s="234">
        <f t="shared" si="30"/>
        <v>1</v>
      </c>
      <c r="L126" s="234">
        <f t="shared" si="30"/>
        <v>1</v>
      </c>
      <c r="M126" s="234">
        <f t="shared" si="30"/>
        <v>1</v>
      </c>
      <c r="N126" s="234">
        <f t="shared" si="30"/>
        <v>1</v>
      </c>
      <c r="O126" s="234">
        <f t="shared" si="30"/>
        <v>1</v>
      </c>
      <c r="P126" s="234">
        <f t="shared" si="30"/>
        <v>1</v>
      </c>
      <c r="Q126" s="234">
        <f t="shared" si="30"/>
        <v>1</v>
      </c>
      <c r="R126" s="234">
        <f t="shared" si="30"/>
        <v>1</v>
      </c>
      <c r="S126" s="234">
        <f t="shared" si="30"/>
        <v>1</v>
      </c>
      <c r="T126" s="234">
        <f t="shared" si="30"/>
        <v>1</v>
      </c>
      <c r="U126" s="234">
        <f t="shared" si="30"/>
        <v>1</v>
      </c>
      <c r="V126" s="234">
        <f t="shared" si="30"/>
        <v>1</v>
      </c>
      <c r="W126" s="234">
        <f t="shared" si="30"/>
        <v>1</v>
      </c>
      <c r="DA126" s="95"/>
    </row>
    <row r="127" spans="1:105" ht="12" customHeight="1" x14ac:dyDescent="0.25">
      <c r="A127" s="55" t="s">
        <v>92</v>
      </c>
      <c r="B127" s="301">
        <f t="shared" ref="B127:W127" si="31">IF(B$84=0,0,B$84/B$83)</f>
        <v>0</v>
      </c>
      <c r="C127" s="301">
        <f t="shared" si="31"/>
        <v>0</v>
      </c>
      <c r="D127" s="301">
        <f t="shared" si="31"/>
        <v>0</v>
      </c>
      <c r="E127" s="301">
        <f t="shared" si="31"/>
        <v>0</v>
      </c>
      <c r="F127" s="301">
        <f t="shared" si="31"/>
        <v>0</v>
      </c>
      <c r="G127" s="301">
        <f t="shared" si="31"/>
        <v>0</v>
      </c>
      <c r="H127" s="301">
        <f t="shared" si="31"/>
        <v>0</v>
      </c>
      <c r="I127" s="301">
        <f t="shared" si="31"/>
        <v>0</v>
      </c>
      <c r="J127" s="301">
        <f t="shared" si="31"/>
        <v>0</v>
      </c>
      <c r="K127" s="301">
        <f t="shared" si="31"/>
        <v>0</v>
      </c>
      <c r="L127" s="301">
        <f t="shared" si="31"/>
        <v>0</v>
      </c>
      <c r="M127" s="301">
        <f t="shared" si="31"/>
        <v>0</v>
      </c>
      <c r="N127" s="301">
        <f t="shared" si="31"/>
        <v>0</v>
      </c>
      <c r="O127" s="301">
        <f t="shared" si="31"/>
        <v>0</v>
      </c>
      <c r="P127" s="301">
        <f t="shared" si="31"/>
        <v>0</v>
      </c>
      <c r="Q127" s="301">
        <f t="shared" si="31"/>
        <v>0</v>
      </c>
      <c r="R127" s="301">
        <f t="shared" si="31"/>
        <v>0</v>
      </c>
      <c r="S127" s="301">
        <f t="shared" si="31"/>
        <v>0</v>
      </c>
      <c r="T127" s="301">
        <f t="shared" si="31"/>
        <v>0</v>
      </c>
      <c r="U127" s="301">
        <f t="shared" si="31"/>
        <v>0</v>
      </c>
      <c r="V127" s="301">
        <f t="shared" si="31"/>
        <v>0</v>
      </c>
      <c r="W127" s="301">
        <f t="shared" si="31"/>
        <v>0</v>
      </c>
      <c r="DA127" s="67"/>
    </row>
    <row r="128" spans="1:105" ht="12" customHeight="1" x14ac:dyDescent="0.25">
      <c r="A128" s="202" t="s">
        <v>93</v>
      </c>
      <c r="B128" s="235">
        <f t="shared" ref="B128:W128" si="32">IF(B$85=0,0,B$85/B$83)</f>
        <v>0</v>
      </c>
      <c r="C128" s="235">
        <f t="shared" si="32"/>
        <v>0</v>
      </c>
      <c r="D128" s="235">
        <f t="shared" si="32"/>
        <v>0</v>
      </c>
      <c r="E128" s="235">
        <f t="shared" si="32"/>
        <v>0</v>
      </c>
      <c r="F128" s="235">
        <f t="shared" si="32"/>
        <v>0</v>
      </c>
      <c r="G128" s="235">
        <f t="shared" si="32"/>
        <v>0</v>
      </c>
      <c r="H128" s="235">
        <f t="shared" si="32"/>
        <v>0</v>
      </c>
      <c r="I128" s="235">
        <f t="shared" si="32"/>
        <v>0</v>
      </c>
      <c r="J128" s="235">
        <f t="shared" si="32"/>
        <v>0</v>
      </c>
      <c r="K128" s="235">
        <f t="shared" si="32"/>
        <v>0</v>
      </c>
      <c r="L128" s="235">
        <f t="shared" si="32"/>
        <v>0</v>
      </c>
      <c r="M128" s="235">
        <f t="shared" si="32"/>
        <v>0</v>
      </c>
      <c r="N128" s="235">
        <f t="shared" si="32"/>
        <v>0</v>
      </c>
      <c r="O128" s="235">
        <f t="shared" si="32"/>
        <v>0</v>
      </c>
      <c r="P128" s="235">
        <f t="shared" si="32"/>
        <v>0</v>
      </c>
      <c r="Q128" s="235">
        <f t="shared" si="32"/>
        <v>0</v>
      </c>
      <c r="R128" s="235">
        <f t="shared" si="32"/>
        <v>0</v>
      </c>
      <c r="S128" s="235">
        <f t="shared" si="32"/>
        <v>0</v>
      </c>
      <c r="T128" s="235">
        <f t="shared" si="32"/>
        <v>0</v>
      </c>
      <c r="U128" s="235">
        <f t="shared" si="32"/>
        <v>0</v>
      </c>
      <c r="V128" s="235">
        <f t="shared" si="32"/>
        <v>0</v>
      </c>
      <c r="W128" s="235">
        <f t="shared" si="32"/>
        <v>0</v>
      </c>
      <c r="DA128" s="174"/>
    </row>
    <row r="129" spans="1:105" ht="12" customHeight="1" x14ac:dyDescent="0.25">
      <c r="A129" s="202" t="s">
        <v>94</v>
      </c>
      <c r="B129" s="235">
        <f t="shared" ref="B129:W129" si="33">IF(B$86=0,0,B$86/B$83)</f>
        <v>0</v>
      </c>
      <c r="C129" s="235">
        <f t="shared" si="33"/>
        <v>0</v>
      </c>
      <c r="D129" s="235">
        <f t="shared" si="33"/>
        <v>0</v>
      </c>
      <c r="E129" s="235">
        <f t="shared" si="33"/>
        <v>0</v>
      </c>
      <c r="F129" s="235">
        <f t="shared" si="33"/>
        <v>0</v>
      </c>
      <c r="G129" s="235">
        <f t="shared" si="33"/>
        <v>0</v>
      </c>
      <c r="H129" s="235">
        <f t="shared" si="33"/>
        <v>0</v>
      </c>
      <c r="I129" s="235">
        <f t="shared" si="33"/>
        <v>0</v>
      </c>
      <c r="J129" s="235">
        <f t="shared" si="33"/>
        <v>0</v>
      </c>
      <c r="K129" s="235">
        <f t="shared" si="33"/>
        <v>0</v>
      </c>
      <c r="L129" s="235">
        <f t="shared" si="33"/>
        <v>0</v>
      </c>
      <c r="M129" s="235">
        <f t="shared" si="33"/>
        <v>0</v>
      </c>
      <c r="N129" s="235">
        <f t="shared" si="33"/>
        <v>0</v>
      </c>
      <c r="O129" s="235">
        <f t="shared" si="33"/>
        <v>0</v>
      </c>
      <c r="P129" s="235">
        <f t="shared" si="33"/>
        <v>0</v>
      </c>
      <c r="Q129" s="235">
        <f t="shared" si="33"/>
        <v>0</v>
      </c>
      <c r="R129" s="235">
        <f t="shared" si="33"/>
        <v>0</v>
      </c>
      <c r="S129" s="235">
        <f t="shared" si="33"/>
        <v>0</v>
      </c>
      <c r="T129" s="235">
        <f t="shared" si="33"/>
        <v>0</v>
      </c>
      <c r="U129" s="235">
        <f t="shared" si="33"/>
        <v>0</v>
      </c>
      <c r="V129" s="235">
        <f t="shared" si="33"/>
        <v>0</v>
      </c>
      <c r="W129" s="235">
        <f t="shared" si="33"/>
        <v>0</v>
      </c>
      <c r="DA129" s="174"/>
    </row>
    <row r="130" spans="1:105" ht="12" customHeight="1" x14ac:dyDescent="0.25">
      <c r="A130" s="202" t="s">
        <v>95</v>
      </c>
      <c r="B130" s="235">
        <f t="shared" ref="B130:W130" si="34">IF(B$87=0,0,B$87/B$83)</f>
        <v>0</v>
      </c>
      <c r="C130" s="235">
        <f t="shared" si="34"/>
        <v>0</v>
      </c>
      <c r="D130" s="235">
        <f t="shared" si="34"/>
        <v>0</v>
      </c>
      <c r="E130" s="235">
        <f t="shared" si="34"/>
        <v>0</v>
      </c>
      <c r="F130" s="235">
        <f t="shared" si="34"/>
        <v>0</v>
      </c>
      <c r="G130" s="235">
        <f t="shared" si="34"/>
        <v>0</v>
      </c>
      <c r="H130" s="235">
        <f t="shared" si="34"/>
        <v>0</v>
      </c>
      <c r="I130" s="235">
        <f t="shared" si="34"/>
        <v>0</v>
      </c>
      <c r="J130" s="235">
        <f t="shared" si="34"/>
        <v>0</v>
      </c>
      <c r="K130" s="235">
        <f t="shared" si="34"/>
        <v>0</v>
      </c>
      <c r="L130" s="235">
        <f t="shared" si="34"/>
        <v>0</v>
      </c>
      <c r="M130" s="235">
        <f t="shared" si="34"/>
        <v>0</v>
      </c>
      <c r="N130" s="235">
        <f t="shared" si="34"/>
        <v>0</v>
      </c>
      <c r="O130" s="235">
        <f t="shared" si="34"/>
        <v>0</v>
      </c>
      <c r="P130" s="235">
        <f t="shared" si="34"/>
        <v>0</v>
      </c>
      <c r="Q130" s="235">
        <f t="shared" si="34"/>
        <v>0</v>
      </c>
      <c r="R130" s="235">
        <f t="shared" si="34"/>
        <v>0</v>
      </c>
      <c r="S130" s="235">
        <f t="shared" si="34"/>
        <v>0</v>
      </c>
      <c r="T130" s="235">
        <f t="shared" si="34"/>
        <v>0</v>
      </c>
      <c r="U130" s="235">
        <f t="shared" si="34"/>
        <v>0</v>
      </c>
      <c r="V130" s="235">
        <f t="shared" si="34"/>
        <v>0</v>
      </c>
      <c r="W130" s="235">
        <f t="shared" si="34"/>
        <v>0</v>
      </c>
      <c r="DA130" s="174"/>
    </row>
    <row r="131" spans="1:105" ht="12" customHeight="1" x14ac:dyDescent="0.25">
      <c r="A131" s="56" t="s">
        <v>96</v>
      </c>
      <c r="B131" s="302">
        <f t="shared" ref="B131:W131" si="35">IF(B$88=0,0,B$88/B$83)</f>
        <v>1</v>
      </c>
      <c r="C131" s="302">
        <f t="shared" si="35"/>
        <v>1</v>
      </c>
      <c r="D131" s="302">
        <f t="shared" si="35"/>
        <v>1</v>
      </c>
      <c r="E131" s="302">
        <f t="shared" si="35"/>
        <v>1</v>
      </c>
      <c r="F131" s="302">
        <f t="shared" si="35"/>
        <v>1</v>
      </c>
      <c r="G131" s="302">
        <f t="shared" si="35"/>
        <v>1</v>
      </c>
      <c r="H131" s="302">
        <f t="shared" si="35"/>
        <v>1</v>
      </c>
      <c r="I131" s="302">
        <f t="shared" si="35"/>
        <v>1</v>
      </c>
      <c r="J131" s="302">
        <f t="shared" si="35"/>
        <v>1</v>
      </c>
      <c r="K131" s="302">
        <f t="shared" si="35"/>
        <v>1</v>
      </c>
      <c r="L131" s="302">
        <f t="shared" si="35"/>
        <v>1</v>
      </c>
      <c r="M131" s="302">
        <f t="shared" si="35"/>
        <v>1</v>
      </c>
      <c r="N131" s="302">
        <f t="shared" si="35"/>
        <v>1</v>
      </c>
      <c r="O131" s="302">
        <f t="shared" si="35"/>
        <v>1</v>
      </c>
      <c r="P131" s="302">
        <f t="shared" si="35"/>
        <v>1</v>
      </c>
      <c r="Q131" s="302">
        <f t="shared" si="35"/>
        <v>1</v>
      </c>
      <c r="R131" s="302">
        <f t="shared" si="35"/>
        <v>1</v>
      </c>
      <c r="S131" s="302">
        <f t="shared" si="35"/>
        <v>1</v>
      </c>
      <c r="T131" s="302">
        <f t="shared" si="35"/>
        <v>1</v>
      </c>
      <c r="U131" s="302">
        <f t="shared" si="35"/>
        <v>1</v>
      </c>
      <c r="V131" s="302">
        <f t="shared" si="35"/>
        <v>1</v>
      </c>
      <c r="W131" s="302">
        <f t="shared" si="35"/>
        <v>1</v>
      </c>
      <c r="DA131" s="68"/>
    </row>
    <row r="132" spans="1:105" ht="12" customHeight="1" x14ac:dyDescent="0.25">
      <c r="A132" s="41" t="s">
        <v>1941</v>
      </c>
      <c r="B132" s="237">
        <f t="shared" ref="B132:W132" si="36">IF(B$94=0,0,B$94/B$83)</f>
        <v>0</v>
      </c>
      <c r="C132" s="237">
        <f t="shared" si="36"/>
        <v>0</v>
      </c>
      <c r="D132" s="237">
        <f t="shared" si="36"/>
        <v>0</v>
      </c>
      <c r="E132" s="237">
        <f t="shared" si="36"/>
        <v>0</v>
      </c>
      <c r="F132" s="237">
        <f t="shared" si="36"/>
        <v>0</v>
      </c>
      <c r="G132" s="237">
        <f t="shared" si="36"/>
        <v>0</v>
      </c>
      <c r="H132" s="237">
        <f t="shared" si="36"/>
        <v>0</v>
      </c>
      <c r="I132" s="237">
        <f t="shared" si="36"/>
        <v>0</v>
      </c>
      <c r="J132" s="237">
        <f t="shared" si="36"/>
        <v>0</v>
      </c>
      <c r="K132" s="237">
        <f t="shared" si="36"/>
        <v>0</v>
      </c>
      <c r="L132" s="237">
        <f t="shared" si="36"/>
        <v>0</v>
      </c>
      <c r="M132" s="237">
        <f t="shared" si="36"/>
        <v>0</v>
      </c>
      <c r="N132" s="237">
        <f t="shared" si="36"/>
        <v>0</v>
      </c>
      <c r="O132" s="237">
        <f t="shared" si="36"/>
        <v>0</v>
      </c>
      <c r="P132" s="237">
        <f t="shared" si="36"/>
        <v>0</v>
      </c>
      <c r="Q132" s="237">
        <f t="shared" si="36"/>
        <v>0</v>
      </c>
      <c r="R132" s="237">
        <f t="shared" si="36"/>
        <v>0</v>
      </c>
      <c r="S132" s="237">
        <f t="shared" si="36"/>
        <v>0</v>
      </c>
      <c r="T132" s="237">
        <f t="shared" si="36"/>
        <v>0</v>
      </c>
      <c r="U132" s="237">
        <f t="shared" si="36"/>
        <v>0</v>
      </c>
      <c r="V132" s="237">
        <f t="shared" si="36"/>
        <v>0</v>
      </c>
      <c r="W132" s="237">
        <f t="shared" si="36"/>
        <v>0</v>
      </c>
      <c r="DA132" s="97"/>
    </row>
    <row r="133" spans="1:105" ht="12" customHeight="1" x14ac:dyDescent="0.25">
      <c r="J133" s="131"/>
    </row>
    <row r="134" spans="1:105" ht="15" customHeight="1" x14ac:dyDescent="0.25">
      <c r="A134" s="32" t="s">
        <v>432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DA134" s="88"/>
    </row>
    <row r="135" spans="1:105" ht="12" customHeight="1" x14ac:dyDescent="0.25">
      <c r="J135" s="131"/>
    </row>
    <row r="136" spans="1:105" ht="12" customHeight="1" x14ac:dyDescent="0.25">
      <c r="A136" s="35" t="s">
        <v>52</v>
      </c>
      <c r="B136" s="322">
        <f>IF(B$5=0,0,B$5/PPA_fec!B$5)</f>
        <v>1.0486130944743208</v>
      </c>
      <c r="C136" s="322">
        <f>IF(C$5=0,0,C$5/PPA_fec!C$5)</f>
        <v>1.0196762003104809</v>
      </c>
      <c r="D136" s="322">
        <f>IF(D$5=0,0,D$5/PPA_fec!D$5)</f>
        <v>1.0268923844211293</v>
      </c>
      <c r="E136" s="322">
        <f>IF(E$5=0,0,E$5/PPA_fec!E$5)</f>
        <v>1.0504922126359915</v>
      </c>
      <c r="F136" s="322">
        <f>IF(F$5=0,0,F$5/PPA_fec!F$5)</f>
        <v>0.97318585239441036</v>
      </c>
      <c r="G136" s="322">
        <f>IF(G$5=0,0,G$5/PPA_fec!G$5)</f>
        <v>0.75396153474534822</v>
      </c>
      <c r="H136" s="322">
        <f>IF(H$5=0,0,H$5/PPA_fec!H$5)</f>
        <v>0.93009870158526498</v>
      </c>
      <c r="I136" s="322">
        <f>IF(I$5=0,0,I$5/PPA_fec!I$5)</f>
        <v>0.68273788256028434</v>
      </c>
      <c r="J136" s="322">
        <f>IF(J$5=0,0,J$5/PPA_fec!J$5)</f>
        <v>0.78102643338766797</v>
      </c>
      <c r="K136" s="322">
        <f>IF(K$5=0,0,K$5/PPA_fec!K$5)</f>
        <v>0.70860428174867562</v>
      </c>
      <c r="L136" s="322">
        <f>IF(L$5=0,0,L$5/PPA_fec!L$5)</f>
        <v>0.76051292079635791</v>
      </c>
      <c r="M136" s="322">
        <f>IF(M$5=0,0,M$5/PPA_fec!M$5)</f>
        <v>0.66446296333201749</v>
      </c>
      <c r="N136" s="322">
        <f>IF(N$5=0,0,N$5/PPA_fec!N$5)</f>
        <v>0.71866465516692535</v>
      </c>
      <c r="O136" s="322">
        <f>IF(O$5=0,0,O$5/PPA_fec!O$5)</f>
        <v>0.82389492426287181</v>
      </c>
      <c r="P136" s="322">
        <f>IF(P$5=0,0,P$5/PPA_fec!P$5)</f>
        <v>0.80220285380772005</v>
      </c>
      <c r="Q136" s="322">
        <f>IF(Q$5=0,0,Q$5/PPA_fec!Q$5)</f>
        <v>0.80244985921723477</v>
      </c>
      <c r="R136" s="322">
        <f>IF(R$5=0,0,R$5/PPA_fec!R$5)</f>
        <v>0.78516382458733491</v>
      </c>
      <c r="S136" s="322">
        <f>IF(S$5=0,0,S$5/PPA_fec!S$5)</f>
        <v>0.74765352971796484</v>
      </c>
      <c r="T136" s="322">
        <f>IF(T$5=0,0,T$5/PPA_fec!T$5)</f>
        <v>0.78717225306022531</v>
      </c>
      <c r="U136" s="322">
        <f>IF(U$5=0,0,U$5/PPA_fec!U$5)</f>
        <v>0.78540785015013137</v>
      </c>
      <c r="V136" s="322">
        <f>IF(V$5=0,0,V$5/PPA_fec!V$5)</f>
        <v>0.79514997548381594</v>
      </c>
      <c r="W136" s="322">
        <f>IF(W$5=0,0,W$5/PPA_fec!W$5)</f>
        <v>0.78559448958216249</v>
      </c>
      <c r="DA136" s="95"/>
    </row>
    <row r="137" spans="1:105" ht="12" customHeight="1" x14ac:dyDescent="0.25">
      <c r="A137" s="55" t="s">
        <v>92</v>
      </c>
      <c r="B137" s="275">
        <f>IF(B$6=0,0,B$6/PPA_fec!B$6)</f>
        <v>0</v>
      </c>
      <c r="C137" s="275">
        <f>IF(C$6=0,0,C$6/PPA_fec!C$6)</f>
        <v>0</v>
      </c>
      <c r="D137" s="275">
        <f>IF(D$6=0,0,D$6/PPA_fec!D$6)</f>
        <v>0</v>
      </c>
      <c r="E137" s="275">
        <f>IF(E$6=0,0,E$6/PPA_fec!E$6)</f>
        <v>0</v>
      </c>
      <c r="F137" s="275">
        <f>IF(F$6=0,0,F$6/PPA_fec!F$6)</f>
        <v>0</v>
      </c>
      <c r="G137" s="275">
        <f>IF(G$6=0,0,G$6/PPA_fec!G$6)</f>
        <v>0</v>
      </c>
      <c r="H137" s="275">
        <f>IF(H$6=0,0,H$6/PPA_fec!H$6)</f>
        <v>0</v>
      </c>
      <c r="I137" s="275">
        <f>IF(I$6=0,0,I$6/PPA_fec!I$6)</f>
        <v>0</v>
      </c>
      <c r="J137" s="275">
        <f>IF(J$6=0,0,J$6/PPA_fec!J$6)</f>
        <v>0</v>
      </c>
      <c r="K137" s="275">
        <f>IF(K$6=0,0,K$6/PPA_fec!K$6)</f>
        <v>0</v>
      </c>
      <c r="L137" s="275">
        <f>IF(L$6=0,0,L$6/PPA_fec!L$6)</f>
        <v>0</v>
      </c>
      <c r="M137" s="275">
        <f>IF(M$6=0,0,M$6/PPA_fec!M$6)</f>
        <v>0</v>
      </c>
      <c r="N137" s="275">
        <f>IF(N$6=0,0,N$6/PPA_fec!N$6)</f>
        <v>0</v>
      </c>
      <c r="O137" s="275">
        <f>IF(O$6=0,0,O$6/PPA_fec!O$6)</f>
        <v>0</v>
      </c>
      <c r="P137" s="275">
        <f>IF(P$6=0,0,P$6/PPA_fec!P$6)</f>
        <v>0</v>
      </c>
      <c r="Q137" s="275">
        <f>IF(Q$6=0,0,Q$6/PPA_fec!Q$6)</f>
        <v>0</v>
      </c>
      <c r="R137" s="275">
        <f>IF(R$6=0,0,R$6/PPA_fec!R$6)</f>
        <v>0</v>
      </c>
      <c r="S137" s="275">
        <f>IF(S$6=0,0,S$6/PPA_fec!S$6)</f>
        <v>0</v>
      </c>
      <c r="T137" s="275">
        <f>IF(T$6=0,0,T$6/PPA_fec!T$6)</f>
        <v>0</v>
      </c>
      <c r="U137" s="275">
        <f>IF(U$6=0,0,U$6/PPA_fec!U$6)</f>
        <v>0</v>
      </c>
      <c r="V137" s="275">
        <f>IF(V$6=0,0,V$6/PPA_fec!V$6)</f>
        <v>0</v>
      </c>
      <c r="W137" s="275">
        <f>IF(W$6=0,0,W$6/PPA_fec!W$6)</f>
        <v>0</v>
      </c>
      <c r="DA137" s="76"/>
    </row>
    <row r="138" spans="1:105" ht="12" customHeight="1" x14ac:dyDescent="0.25">
      <c r="A138" s="202" t="s">
        <v>93</v>
      </c>
      <c r="B138" s="276">
        <f>IF(B$7=0,0,B$7/PPA_fec!B$7)</f>
        <v>0</v>
      </c>
      <c r="C138" s="276">
        <f>IF(C$7=0,0,C$7/PPA_fec!C$7)</f>
        <v>0</v>
      </c>
      <c r="D138" s="276">
        <f>IF(D$7=0,0,D$7/PPA_fec!D$7)</f>
        <v>0</v>
      </c>
      <c r="E138" s="276">
        <f>IF(E$7=0,0,E$7/PPA_fec!E$7)</f>
        <v>0</v>
      </c>
      <c r="F138" s="276">
        <f>IF(F$7=0,0,F$7/PPA_fec!F$7)</f>
        <v>0</v>
      </c>
      <c r="G138" s="276">
        <f>IF(G$7=0,0,G$7/PPA_fec!G$7)</f>
        <v>0</v>
      </c>
      <c r="H138" s="276">
        <f>IF(H$7=0,0,H$7/PPA_fec!H$7)</f>
        <v>0</v>
      </c>
      <c r="I138" s="276">
        <f>IF(I$7=0,0,I$7/PPA_fec!I$7)</f>
        <v>0</v>
      </c>
      <c r="J138" s="276">
        <f>IF(J$7=0,0,J$7/PPA_fec!J$7)</f>
        <v>0</v>
      </c>
      <c r="K138" s="276">
        <f>IF(K$7=0,0,K$7/PPA_fec!K$7)</f>
        <v>0</v>
      </c>
      <c r="L138" s="276">
        <f>IF(L$7=0,0,L$7/PPA_fec!L$7)</f>
        <v>0</v>
      </c>
      <c r="M138" s="276">
        <f>IF(M$7=0,0,M$7/PPA_fec!M$7)</f>
        <v>0</v>
      </c>
      <c r="N138" s="276">
        <f>IF(N$7=0,0,N$7/PPA_fec!N$7)</f>
        <v>0</v>
      </c>
      <c r="O138" s="276">
        <f>IF(O$7=0,0,O$7/PPA_fec!O$7)</f>
        <v>0</v>
      </c>
      <c r="P138" s="276">
        <f>IF(P$7=0,0,P$7/PPA_fec!P$7)</f>
        <v>0</v>
      </c>
      <c r="Q138" s="276">
        <f>IF(Q$7=0,0,Q$7/PPA_fec!Q$7)</f>
        <v>0</v>
      </c>
      <c r="R138" s="276">
        <f>IF(R$7=0,0,R$7/PPA_fec!R$7)</f>
        <v>0</v>
      </c>
      <c r="S138" s="276">
        <f>IF(S$7=0,0,S$7/PPA_fec!S$7)</f>
        <v>0</v>
      </c>
      <c r="T138" s="276">
        <f>IF(T$7=0,0,T$7/PPA_fec!T$7)</f>
        <v>0</v>
      </c>
      <c r="U138" s="276">
        <f>IF(U$7=0,0,U$7/PPA_fec!U$7)</f>
        <v>0</v>
      </c>
      <c r="V138" s="276">
        <f>IF(V$7=0,0,V$7/PPA_fec!V$7)</f>
        <v>0</v>
      </c>
      <c r="W138" s="276">
        <f>IF(W$7=0,0,W$7/PPA_fec!W$7)</f>
        <v>0</v>
      </c>
      <c r="DA138" s="77"/>
    </row>
    <row r="139" spans="1:105" ht="12" customHeight="1" x14ac:dyDescent="0.25">
      <c r="A139" s="202" t="s">
        <v>94</v>
      </c>
      <c r="B139" s="276">
        <f>IF(B$8=0,0,B$8/PPA_fec!B$8)</f>
        <v>0</v>
      </c>
      <c r="C139" s="276">
        <f>IF(C$8=0,0,C$8/PPA_fec!C$8)</f>
        <v>0</v>
      </c>
      <c r="D139" s="276">
        <f>IF(D$8=0,0,D$8/PPA_fec!D$8)</f>
        <v>0</v>
      </c>
      <c r="E139" s="276">
        <f>IF(E$8=0,0,E$8/PPA_fec!E$8)</f>
        <v>0</v>
      </c>
      <c r="F139" s="276">
        <f>IF(F$8=0,0,F$8/PPA_fec!F$8)</f>
        <v>0</v>
      </c>
      <c r="G139" s="276">
        <f>IF(G$8=0,0,G$8/PPA_fec!G$8)</f>
        <v>0</v>
      </c>
      <c r="H139" s="276">
        <f>IF(H$8=0,0,H$8/PPA_fec!H$8)</f>
        <v>0</v>
      </c>
      <c r="I139" s="276">
        <f>IF(I$8=0,0,I$8/PPA_fec!I$8)</f>
        <v>0</v>
      </c>
      <c r="J139" s="276">
        <f>IF(J$8=0,0,J$8/PPA_fec!J$8)</f>
        <v>0</v>
      </c>
      <c r="K139" s="276">
        <f>IF(K$8=0,0,K$8/PPA_fec!K$8)</f>
        <v>0</v>
      </c>
      <c r="L139" s="276">
        <f>IF(L$8=0,0,L$8/PPA_fec!L$8)</f>
        <v>0</v>
      </c>
      <c r="M139" s="276">
        <f>IF(M$8=0,0,M$8/PPA_fec!M$8)</f>
        <v>0</v>
      </c>
      <c r="N139" s="276">
        <f>IF(N$8=0,0,N$8/PPA_fec!N$8)</f>
        <v>0</v>
      </c>
      <c r="O139" s="276">
        <f>IF(O$8=0,0,O$8/PPA_fec!O$8)</f>
        <v>0</v>
      </c>
      <c r="P139" s="276">
        <f>IF(P$8=0,0,P$8/PPA_fec!P$8)</f>
        <v>0</v>
      </c>
      <c r="Q139" s="276">
        <f>IF(Q$8=0,0,Q$8/PPA_fec!Q$8)</f>
        <v>0</v>
      </c>
      <c r="R139" s="276">
        <f>IF(R$8=0,0,R$8/PPA_fec!R$8)</f>
        <v>0</v>
      </c>
      <c r="S139" s="276">
        <f>IF(S$8=0,0,S$8/PPA_fec!S$8)</f>
        <v>0</v>
      </c>
      <c r="T139" s="276">
        <f>IF(T$8=0,0,T$8/PPA_fec!T$8)</f>
        <v>0</v>
      </c>
      <c r="U139" s="276">
        <f>IF(U$8=0,0,U$8/PPA_fec!U$8)</f>
        <v>0</v>
      </c>
      <c r="V139" s="276">
        <f>IF(V$8=0,0,V$8/PPA_fec!V$8)</f>
        <v>0</v>
      </c>
      <c r="W139" s="276">
        <f>IF(W$8=0,0,W$8/PPA_fec!W$8)</f>
        <v>0</v>
      </c>
      <c r="DA139" s="77"/>
    </row>
    <row r="140" spans="1:105" ht="12" customHeight="1" x14ac:dyDescent="0.25">
      <c r="A140" s="202" t="s">
        <v>95</v>
      </c>
      <c r="B140" s="276">
        <f>IF(B$9=0,0,B$9/PPA_fec!B$9)</f>
        <v>0</v>
      </c>
      <c r="C140" s="276">
        <f>IF(C$9=0,0,C$9/PPA_fec!C$9)</f>
        <v>0</v>
      </c>
      <c r="D140" s="276">
        <f>IF(D$9=0,0,D$9/PPA_fec!D$9)</f>
        <v>0</v>
      </c>
      <c r="E140" s="276">
        <f>IF(E$9=0,0,E$9/PPA_fec!E$9)</f>
        <v>0</v>
      </c>
      <c r="F140" s="276">
        <f>IF(F$9=0,0,F$9/PPA_fec!F$9)</f>
        <v>0</v>
      </c>
      <c r="G140" s="276">
        <f>IF(G$9=0,0,G$9/PPA_fec!G$9)</f>
        <v>0</v>
      </c>
      <c r="H140" s="276">
        <f>IF(H$9=0,0,H$9/PPA_fec!H$9)</f>
        <v>0</v>
      </c>
      <c r="I140" s="276">
        <f>IF(I$9=0,0,I$9/PPA_fec!I$9)</f>
        <v>0</v>
      </c>
      <c r="J140" s="276">
        <f>IF(J$9=0,0,J$9/PPA_fec!J$9)</f>
        <v>0</v>
      </c>
      <c r="K140" s="276">
        <f>IF(K$9=0,0,K$9/PPA_fec!K$9)</f>
        <v>0</v>
      </c>
      <c r="L140" s="276">
        <f>IF(L$9=0,0,L$9/PPA_fec!L$9)</f>
        <v>0</v>
      </c>
      <c r="M140" s="276">
        <f>IF(M$9=0,0,M$9/PPA_fec!M$9)</f>
        <v>0</v>
      </c>
      <c r="N140" s="276">
        <f>IF(N$9=0,0,N$9/PPA_fec!N$9)</f>
        <v>0</v>
      </c>
      <c r="O140" s="276">
        <f>IF(O$9=0,0,O$9/PPA_fec!O$9)</f>
        <v>0</v>
      </c>
      <c r="P140" s="276">
        <f>IF(P$9=0,0,P$9/PPA_fec!P$9)</f>
        <v>0</v>
      </c>
      <c r="Q140" s="276">
        <f>IF(Q$9=0,0,Q$9/PPA_fec!Q$9)</f>
        <v>0</v>
      </c>
      <c r="R140" s="276">
        <f>IF(R$9=0,0,R$9/PPA_fec!R$9)</f>
        <v>0</v>
      </c>
      <c r="S140" s="276">
        <f>IF(S$9=0,0,S$9/PPA_fec!S$9)</f>
        <v>0</v>
      </c>
      <c r="T140" s="276">
        <f>IF(T$9=0,0,T$9/PPA_fec!T$9)</f>
        <v>0</v>
      </c>
      <c r="U140" s="276">
        <f>IF(U$9=0,0,U$9/PPA_fec!U$9)</f>
        <v>0</v>
      </c>
      <c r="V140" s="276">
        <f>IF(V$9=0,0,V$9/PPA_fec!V$9)</f>
        <v>0</v>
      </c>
      <c r="W140" s="276">
        <f>IF(W$9=0,0,W$9/PPA_fec!W$9)</f>
        <v>0</v>
      </c>
      <c r="DA140" s="77"/>
    </row>
    <row r="141" spans="1:105" ht="12" customHeight="1" x14ac:dyDescent="0.25">
      <c r="A141" s="56" t="s">
        <v>96</v>
      </c>
      <c r="B141" s="277">
        <f>IF(B$10=0,0,B$10/PPA_fec!B$10)</f>
        <v>1.1913123527982601</v>
      </c>
      <c r="C141" s="277">
        <f>IF(C$10=0,0,C$10/PPA_fec!C$10)</f>
        <v>1.1438154484368168</v>
      </c>
      <c r="D141" s="277">
        <f>IF(D$10=0,0,D$10/PPA_fec!D$10)</f>
        <v>1.1445953229243659</v>
      </c>
      <c r="E141" s="277">
        <f>IF(E$10=0,0,E$10/PPA_fec!E$10)</f>
        <v>1.2193438851369129</v>
      </c>
      <c r="F141" s="277">
        <f>IF(F$10=0,0,F$10/PPA_fec!F$10)</f>
        <v>0.9522394893440651</v>
      </c>
      <c r="G141" s="277">
        <f>IF(G$10=0,0,G$10/PPA_fec!G$10)</f>
        <v>0.79704780921701246</v>
      </c>
      <c r="H141" s="277">
        <f>IF(H$10=0,0,H$10/PPA_fec!H$10)</f>
        <v>1.0278280137843385</v>
      </c>
      <c r="I141" s="277">
        <f>IF(I$10=0,0,I$10/PPA_fec!I$10)</f>
        <v>0.51647136300983176</v>
      </c>
      <c r="J141" s="277">
        <f>IF(J$10=0,0,J$10/PPA_fec!J$10)</f>
        <v>0.77898488475281713</v>
      </c>
      <c r="K141" s="277">
        <f>IF(K$10=0,0,K$10/PPA_fec!K$10)</f>
        <v>0.82763135562368029</v>
      </c>
      <c r="L141" s="277">
        <f>IF(L$10=0,0,L$10/PPA_fec!L$10)</f>
        <v>1.188573510001782</v>
      </c>
      <c r="M141" s="277">
        <f>IF(M$10=0,0,M$10/PPA_fec!M$10)</f>
        <v>1.1439793678996848</v>
      </c>
      <c r="N141" s="277">
        <f>IF(N$10=0,0,N$10/PPA_fec!N$10)</f>
        <v>1.1738736537412453</v>
      </c>
      <c r="O141" s="277">
        <f>IF(O$10=0,0,O$10/PPA_fec!O$10)</f>
        <v>1.461711872637572</v>
      </c>
      <c r="P141" s="277">
        <f>IF(P$10=0,0,P$10/PPA_fec!P$10)</f>
        <v>1.4187286563923525</v>
      </c>
      <c r="Q141" s="277">
        <f>IF(Q$10=0,0,Q$10/PPA_fec!Q$10)</f>
        <v>1.5008204921163457</v>
      </c>
      <c r="R141" s="277">
        <f>IF(R$10=0,0,R$10/PPA_fec!R$10)</f>
        <v>1.5279946333918935</v>
      </c>
      <c r="S141" s="277">
        <f>IF(S$10=0,0,S$10/PPA_fec!S$10)</f>
        <v>1.5205259208796178</v>
      </c>
      <c r="T141" s="277">
        <f>IF(T$10=0,0,T$10/PPA_fec!T$10)</f>
        <v>1.6335086969463968</v>
      </c>
      <c r="U141" s="277">
        <f>IF(U$10=0,0,U$10/PPA_fec!U$10)</f>
        <v>1.6488160468388531</v>
      </c>
      <c r="V141" s="277">
        <f>IF(V$10=0,0,V$10/PPA_fec!V$10)</f>
        <v>1.7488123630056442</v>
      </c>
      <c r="W141" s="277">
        <f>IF(W$10=0,0,W$10/PPA_fec!W$10)</f>
        <v>1.7448185818960742</v>
      </c>
      <c r="DA141" s="78"/>
    </row>
    <row r="142" spans="1:105" ht="12" customHeight="1" x14ac:dyDescent="0.25">
      <c r="A142" s="203" t="s">
        <v>1855</v>
      </c>
      <c r="B142" s="278">
        <f>IF(B$16=0,0,B$16/PPA_fec!B$16)</f>
        <v>0</v>
      </c>
      <c r="C142" s="278">
        <f>IF(C$16=0,0,C$16/PPA_fec!C$16)</f>
        <v>0</v>
      </c>
      <c r="D142" s="278">
        <f>IF(D$16=0,0,D$16/PPA_fec!D$16)</f>
        <v>0</v>
      </c>
      <c r="E142" s="278">
        <f>IF(E$16=0,0,E$16/PPA_fec!E$16)</f>
        <v>0</v>
      </c>
      <c r="F142" s="278">
        <f>IF(F$16=0,0,F$16/PPA_fec!F$16)</f>
        <v>0</v>
      </c>
      <c r="G142" s="278">
        <f>IF(G$16=0,0,G$16/PPA_fec!G$16)</f>
        <v>0</v>
      </c>
      <c r="H142" s="278">
        <f>IF(H$16=0,0,H$16/PPA_fec!H$16)</f>
        <v>0</v>
      </c>
      <c r="I142" s="278">
        <f>IF(I$16=0,0,I$16/PPA_fec!I$16)</f>
        <v>0</v>
      </c>
      <c r="J142" s="278">
        <f>IF(J$16=0,0,J$16/PPA_fec!J$16)</f>
        <v>0</v>
      </c>
      <c r="K142" s="278">
        <f>IF(K$16=0,0,K$16/PPA_fec!K$16)</f>
        <v>0</v>
      </c>
      <c r="L142" s="278">
        <f>IF(L$16=0,0,L$16/PPA_fec!L$16)</f>
        <v>0</v>
      </c>
      <c r="M142" s="278">
        <f>IF(M$16=0,0,M$16/PPA_fec!M$16)</f>
        <v>0</v>
      </c>
      <c r="N142" s="278">
        <f>IF(N$16=0,0,N$16/PPA_fec!N$16)</f>
        <v>0</v>
      </c>
      <c r="O142" s="278">
        <f>IF(O$16=0,0,O$16/PPA_fec!O$16)</f>
        <v>0</v>
      </c>
      <c r="P142" s="278">
        <f>IF(P$16=0,0,P$16/PPA_fec!P$16)</f>
        <v>0</v>
      </c>
      <c r="Q142" s="278">
        <f>IF(Q$16=0,0,Q$16/PPA_fec!Q$16)</f>
        <v>0</v>
      </c>
      <c r="R142" s="278">
        <f>IF(R$16=0,0,R$16/PPA_fec!R$16)</f>
        <v>0</v>
      </c>
      <c r="S142" s="278">
        <f>IF(S$16=0,0,S$16/PPA_fec!S$16)</f>
        <v>0</v>
      </c>
      <c r="T142" s="278">
        <f>IF(T$16=0,0,T$16/PPA_fec!T$16)</f>
        <v>0</v>
      </c>
      <c r="U142" s="278">
        <f>IF(U$16=0,0,U$16/PPA_fec!U$16)</f>
        <v>0</v>
      </c>
      <c r="V142" s="278">
        <f>IF(V$16=0,0,V$16/PPA_fec!V$16)</f>
        <v>0</v>
      </c>
      <c r="W142" s="278">
        <f>IF(W$16=0,0,W$16/PPA_fec!W$16)</f>
        <v>0</v>
      </c>
      <c r="DA142" s="79"/>
    </row>
    <row r="143" spans="1:105" ht="12" customHeight="1" x14ac:dyDescent="0.25">
      <c r="A143" s="203" t="s">
        <v>1857</v>
      </c>
      <c r="B143" s="278">
        <f>IF(B$17=0,0,B$17/PPA_fec!B$17)</f>
        <v>1.2720555238864362</v>
      </c>
      <c r="C143" s="278">
        <f>IF(C$17=0,0,C$17/PPA_fec!C$17)</f>
        <v>1.2420880235937657</v>
      </c>
      <c r="D143" s="278">
        <f>IF(D$17=0,0,D$17/PPA_fec!D$17)</f>
        <v>1.2502407114268805</v>
      </c>
      <c r="E143" s="278">
        <f>IF(E$17=0,0,E$17/PPA_fec!E$17)</f>
        <v>1.2739313834544879</v>
      </c>
      <c r="F143" s="278">
        <f>IF(F$17=0,0,F$17/PPA_fec!F$17)</f>
        <v>1.1969230184342443</v>
      </c>
      <c r="G143" s="278">
        <f>IF(G$17=0,0,G$17/PPA_fec!G$17)</f>
        <v>0.92654031596374775</v>
      </c>
      <c r="H143" s="278">
        <f>IF(H$17=0,0,H$17/PPA_fec!H$17)</f>
        <v>1.1384806053052052</v>
      </c>
      <c r="I143" s="278">
        <f>IF(I$17=0,0,I$17/PPA_fec!I$17)</f>
        <v>0.85993983484168013</v>
      </c>
      <c r="J143" s="278">
        <f>IF(J$17=0,0,J$17/PPA_fec!J$17)</f>
        <v>0.96715402538500783</v>
      </c>
      <c r="K143" s="278">
        <f>IF(K$17=0,0,K$17/PPA_fec!K$17)</f>
        <v>0.87117807487291743</v>
      </c>
      <c r="L143" s="278">
        <f>IF(L$17=0,0,L$17/PPA_fec!L$17)</f>
        <v>0.91422293181299341</v>
      </c>
      <c r="M143" s="278">
        <f>IF(M$17=0,0,M$17/PPA_fec!M$17)</f>
        <v>0.79435241499492315</v>
      </c>
      <c r="N143" s="278">
        <f>IF(N$17=0,0,N$17/PPA_fec!N$17)</f>
        <v>0.86102236227924167</v>
      </c>
      <c r="O143" s="278">
        <f>IF(O$17=0,0,O$17/PPA_fec!O$17)</f>
        <v>0.97575899493509122</v>
      </c>
      <c r="P143" s="278">
        <f>IF(P$17=0,0,P$17/PPA_fec!P$17)</f>
        <v>0.95144413923447602</v>
      </c>
      <c r="Q143" s="278">
        <f>IF(Q$17=0,0,Q$17/PPA_fec!Q$17)</f>
        <v>0.94569687612458586</v>
      </c>
      <c r="R143" s="278">
        <f>IF(R$17=0,0,R$17/PPA_fec!R$17)</f>
        <v>0.92337035165947356</v>
      </c>
      <c r="S143" s="278">
        <f>IF(S$17=0,0,S$17/PPA_fec!S$17)</f>
        <v>0.87751719760549318</v>
      </c>
      <c r="T143" s="278">
        <f>IF(T$17=0,0,T$17/PPA_fec!T$17)</f>
        <v>0.91910754803820038</v>
      </c>
      <c r="U143" s="278">
        <f>IF(U$17=0,0,U$17/PPA_fec!U$17)</f>
        <v>0.91435325516148391</v>
      </c>
      <c r="V143" s="278">
        <f>IF(V$17=0,0,V$17/PPA_fec!V$17)</f>
        <v>0.92097004336111088</v>
      </c>
      <c r="W143" s="278">
        <f>IF(W$17=0,0,W$17/PPA_fec!W$17)</f>
        <v>0.90921598621883326</v>
      </c>
      <c r="DA143" s="79"/>
    </row>
    <row r="144" spans="1:105" ht="12" customHeight="1" x14ac:dyDescent="0.25">
      <c r="A144" s="41" t="s">
        <v>1872</v>
      </c>
      <c r="B144" s="279">
        <f>IF(B$30=0,0,B$30/PPA_fec!B$30)</f>
        <v>0</v>
      </c>
      <c r="C144" s="279">
        <f>IF(C$30=0,0,C$30/PPA_fec!C$30)</f>
        <v>0</v>
      </c>
      <c r="D144" s="279">
        <f>IF(D$30=0,0,D$30/PPA_fec!D$30)</f>
        <v>0</v>
      </c>
      <c r="E144" s="279">
        <f>IF(E$30=0,0,E$30/PPA_fec!E$30)</f>
        <v>0</v>
      </c>
      <c r="F144" s="279">
        <f>IF(F$30=0,0,F$30/PPA_fec!F$30)</f>
        <v>0</v>
      </c>
      <c r="G144" s="279">
        <f>IF(G$30=0,0,G$30/PPA_fec!G$30)</f>
        <v>0</v>
      </c>
      <c r="H144" s="279">
        <f>IF(H$30=0,0,H$30/PPA_fec!H$30)</f>
        <v>0</v>
      </c>
      <c r="I144" s="279">
        <f>IF(I$30=0,0,I$30/PPA_fec!I$30)</f>
        <v>0</v>
      </c>
      <c r="J144" s="279">
        <f>IF(J$30=0,0,J$30/PPA_fec!J$30)</f>
        <v>0</v>
      </c>
      <c r="K144" s="279">
        <f>IF(K$30=0,0,K$30/PPA_fec!K$30)</f>
        <v>0</v>
      </c>
      <c r="L144" s="279">
        <f>IF(L$30=0,0,L$30/PPA_fec!L$30)</f>
        <v>0</v>
      </c>
      <c r="M144" s="279">
        <f>IF(M$30=0,0,M$30/PPA_fec!M$30)</f>
        <v>0</v>
      </c>
      <c r="N144" s="279">
        <f>IF(N$30=0,0,N$30/PPA_fec!N$30)</f>
        <v>0</v>
      </c>
      <c r="O144" s="279">
        <f>IF(O$30=0,0,O$30/PPA_fec!O$30)</f>
        <v>0</v>
      </c>
      <c r="P144" s="279">
        <f>IF(P$30=0,0,P$30/PPA_fec!P$30)</f>
        <v>0</v>
      </c>
      <c r="Q144" s="279">
        <f>IF(Q$30=0,0,Q$30/PPA_fec!Q$30)</f>
        <v>0</v>
      </c>
      <c r="R144" s="279">
        <f>IF(R$30=0,0,R$30/PPA_fec!R$30)</f>
        <v>0</v>
      </c>
      <c r="S144" s="279">
        <f>IF(S$30=0,0,S$30/PPA_fec!S$30)</f>
        <v>0</v>
      </c>
      <c r="T144" s="279">
        <f>IF(T$30=0,0,T$30/PPA_fec!T$30)</f>
        <v>0</v>
      </c>
      <c r="U144" s="279">
        <f>IF(U$30=0,0,U$30/PPA_fec!U$30)</f>
        <v>0</v>
      </c>
      <c r="V144" s="279">
        <f>IF(V$30=0,0,V$30/PPA_fec!V$30)</f>
        <v>0</v>
      </c>
      <c r="W144" s="279">
        <f>IF(W$30=0,0,W$30/PPA_fec!W$30)</f>
        <v>0</v>
      </c>
      <c r="DA144" s="82"/>
    </row>
    <row r="145" spans="1:105" ht="12" customHeight="1" x14ac:dyDescent="0.25">
      <c r="J145" s="131"/>
    </row>
    <row r="146" spans="1:105" ht="12" customHeight="1" x14ac:dyDescent="0.25">
      <c r="A146" s="35" t="s">
        <v>53</v>
      </c>
      <c r="B146" s="322">
        <f>IF(B$32=0,0,B$32/PPA_fec!B$32)</f>
        <v>1.469870642502171</v>
      </c>
      <c r="C146" s="322">
        <f>IF(C$32=0,0,C$32/PPA_fec!C$32)</f>
        <v>1.4480716108014218</v>
      </c>
      <c r="D146" s="322">
        <f>IF(D$32=0,0,D$32/PPA_fec!D$32)</f>
        <v>1.4554878040531658</v>
      </c>
      <c r="E146" s="322">
        <f>IF(E$32=0,0,E$32/PPA_fec!E$32)</f>
        <v>1.4723250470907219</v>
      </c>
      <c r="F146" s="322">
        <f>IF(F$32=0,0,F$32/PPA_fec!F$32)</f>
        <v>1.4190437202832868</v>
      </c>
      <c r="G146" s="322">
        <f>IF(G$32=0,0,G$32/PPA_fec!G$32)</f>
        <v>1.0996390558720603</v>
      </c>
      <c r="H146" s="322">
        <f>IF(H$32=0,0,H$32/PPA_fec!H$32)</f>
        <v>1.3413584236426528</v>
      </c>
      <c r="I146" s="322">
        <f>IF(I$32=0,0,I$32/PPA_fec!I$32)</f>
        <v>1.0691210193977534</v>
      </c>
      <c r="J146" s="322">
        <f>IF(J$32=0,0,J$32/PPA_fec!J$32)</f>
        <v>1.1660126562693629</v>
      </c>
      <c r="K146" s="322">
        <f>IF(K$32=0,0,K$32/PPA_fec!K$32)</f>
        <v>1.0395531362572723</v>
      </c>
      <c r="L146" s="322">
        <f>IF(L$32=0,0,L$32/PPA_fec!L$32)</f>
        <v>1.0513690760931271</v>
      </c>
      <c r="M146" s="322">
        <f>IF(M$32=0,0,M$32/PPA_fec!M$32)</f>
        <v>0.90746452630021746</v>
      </c>
      <c r="N146" s="322">
        <f>IF(N$32=0,0,N$32/PPA_fec!N$32)</f>
        <v>0.98527940318295604</v>
      </c>
      <c r="O146" s="322">
        <f>IF(O$32=0,0,O$32/PPA_fec!O$32)</f>
        <v>1.0941213952656268</v>
      </c>
      <c r="P146" s="322">
        <f>IF(P$32=0,0,P$32/PPA_fec!P$32)</f>
        <v>1.0699837073324876</v>
      </c>
      <c r="Q146" s="322">
        <f>IF(Q$32=0,0,Q$32/PPA_fec!Q$32)</f>
        <v>1.052825934910997</v>
      </c>
      <c r="R146" s="322">
        <f>IF(R$32=0,0,R$32/PPA_fec!R$32)</f>
        <v>1.0260993909991318</v>
      </c>
      <c r="S146" s="322">
        <f>IF(S$32=0,0,S$32/PPA_fec!S$32)</f>
        <v>0.97397298016502176</v>
      </c>
      <c r="T146" s="322">
        <f>IF(T$32=0,0,T$32/PPA_fec!T$32)</f>
        <v>1.0106881293081671</v>
      </c>
      <c r="U146" s="322">
        <f>IF(U$32=0,0,U$32/PPA_fec!U$32)</f>
        <v>1.0001356787613542</v>
      </c>
      <c r="V146" s="322">
        <f>IF(V$32=0,0,V$32/PPA_fec!V$32)</f>
        <v>1.0005921929110508</v>
      </c>
      <c r="W146" s="322">
        <f>IF(W$32=0,0,W$32/PPA_fec!W$32)</f>
        <v>0.98705351451202317</v>
      </c>
      <c r="DA146" s="95"/>
    </row>
    <row r="147" spans="1:105" ht="12" customHeight="1" x14ac:dyDescent="0.25">
      <c r="A147" s="55" t="s">
        <v>92</v>
      </c>
      <c r="B147" s="275">
        <f>IF(B$33=0,0,B$33/PPA_fec!B$33)</f>
        <v>0</v>
      </c>
      <c r="C147" s="275">
        <f>IF(C$33=0,0,C$33/PPA_fec!C$33)</f>
        <v>0</v>
      </c>
      <c r="D147" s="275">
        <f>IF(D$33=0,0,D$33/PPA_fec!D$33)</f>
        <v>0</v>
      </c>
      <c r="E147" s="275">
        <f>IF(E$33=0,0,E$33/PPA_fec!E$33)</f>
        <v>0</v>
      </c>
      <c r="F147" s="275">
        <f>IF(F$33=0,0,F$33/PPA_fec!F$33)</f>
        <v>0</v>
      </c>
      <c r="G147" s="275">
        <f>IF(G$33=0,0,G$33/PPA_fec!G$33)</f>
        <v>0</v>
      </c>
      <c r="H147" s="275">
        <f>IF(H$33=0,0,H$33/PPA_fec!H$33)</f>
        <v>0</v>
      </c>
      <c r="I147" s="275">
        <f>IF(I$33=0,0,I$33/PPA_fec!I$33)</f>
        <v>0</v>
      </c>
      <c r="J147" s="275">
        <f>IF(J$33=0,0,J$33/PPA_fec!J$33)</f>
        <v>0</v>
      </c>
      <c r="K147" s="275">
        <f>IF(K$33=0,0,K$33/PPA_fec!K$33)</f>
        <v>0</v>
      </c>
      <c r="L147" s="275">
        <f>IF(L$33=0,0,L$33/PPA_fec!L$33)</f>
        <v>0</v>
      </c>
      <c r="M147" s="275">
        <f>IF(M$33=0,0,M$33/PPA_fec!M$33)</f>
        <v>0</v>
      </c>
      <c r="N147" s="275">
        <f>IF(N$33=0,0,N$33/PPA_fec!N$33)</f>
        <v>0</v>
      </c>
      <c r="O147" s="275">
        <f>IF(O$33=0,0,O$33/PPA_fec!O$33)</f>
        <v>0</v>
      </c>
      <c r="P147" s="275">
        <f>IF(P$33=0,0,P$33/PPA_fec!P$33)</f>
        <v>0</v>
      </c>
      <c r="Q147" s="275">
        <f>IF(Q$33=0,0,Q$33/PPA_fec!Q$33)</f>
        <v>0</v>
      </c>
      <c r="R147" s="275">
        <f>IF(R$33=0,0,R$33/PPA_fec!R$33)</f>
        <v>0</v>
      </c>
      <c r="S147" s="275">
        <f>IF(S$33=0,0,S$33/PPA_fec!S$33)</f>
        <v>0</v>
      </c>
      <c r="T147" s="275">
        <f>IF(T$33=0,0,T$33/PPA_fec!T$33)</f>
        <v>0</v>
      </c>
      <c r="U147" s="275">
        <f>IF(U$33=0,0,U$33/PPA_fec!U$33)</f>
        <v>0</v>
      </c>
      <c r="V147" s="275">
        <f>IF(V$33=0,0,V$33/PPA_fec!V$33)</f>
        <v>0</v>
      </c>
      <c r="W147" s="275">
        <f>IF(W$33=0,0,W$33/PPA_fec!W$33)</f>
        <v>0</v>
      </c>
      <c r="DA147" s="76"/>
    </row>
    <row r="148" spans="1:105" ht="12" customHeight="1" x14ac:dyDescent="0.25">
      <c r="A148" s="202" t="s">
        <v>93</v>
      </c>
      <c r="B148" s="276">
        <f>IF(B$34=0,0,B$34/PPA_fec!B$34)</f>
        <v>0</v>
      </c>
      <c r="C148" s="276">
        <f>IF(C$34=0,0,C$34/PPA_fec!C$34)</f>
        <v>0</v>
      </c>
      <c r="D148" s="276">
        <f>IF(D$34=0,0,D$34/PPA_fec!D$34)</f>
        <v>0</v>
      </c>
      <c r="E148" s="276">
        <f>IF(E$34=0,0,E$34/PPA_fec!E$34)</f>
        <v>0</v>
      </c>
      <c r="F148" s="276">
        <f>IF(F$34=0,0,F$34/PPA_fec!F$34)</f>
        <v>0</v>
      </c>
      <c r="G148" s="276">
        <f>IF(G$34=0,0,G$34/PPA_fec!G$34)</f>
        <v>0</v>
      </c>
      <c r="H148" s="276">
        <f>IF(H$34=0,0,H$34/PPA_fec!H$34)</f>
        <v>0</v>
      </c>
      <c r="I148" s="276">
        <f>IF(I$34=0,0,I$34/PPA_fec!I$34)</f>
        <v>0</v>
      </c>
      <c r="J148" s="276">
        <f>IF(J$34=0,0,J$34/PPA_fec!J$34)</f>
        <v>0</v>
      </c>
      <c r="K148" s="276">
        <f>IF(K$34=0,0,K$34/PPA_fec!K$34)</f>
        <v>0</v>
      </c>
      <c r="L148" s="276">
        <f>IF(L$34=0,0,L$34/PPA_fec!L$34)</f>
        <v>0</v>
      </c>
      <c r="M148" s="276">
        <f>IF(M$34=0,0,M$34/PPA_fec!M$34)</f>
        <v>0</v>
      </c>
      <c r="N148" s="276">
        <f>IF(N$34=0,0,N$34/PPA_fec!N$34)</f>
        <v>0</v>
      </c>
      <c r="O148" s="276">
        <f>IF(O$34=0,0,O$34/PPA_fec!O$34)</f>
        <v>0</v>
      </c>
      <c r="P148" s="276">
        <f>IF(P$34=0,0,P$34/PPA_fec!P$34)</f>
        <v>0</v>
      </c>
      <c r="Q148" s="276">
        <f>IF(Q$34=0,0,Q$34/PPA_fec!Q$34)</f>
        <v>0</v>
      </c>
      <c r="R148" s="276">
        <f>IF(R$34=0,0,R$34/PPA_fec!R$34)</f>
        <v>0</v>
      </c>
      <c r="S148" s="276">
        <f>IF(S$34=0,0,S$34/PPA_fec!S$34)</f>
        <v>0</v>
      </c>
      <c r="T148" s="276">
        <f>IF(T$34=0,0,T$34/PPA_fec!T$34)</f>
        <v>0</v>
      </c>
      <c r="U148" s="276">
        <f>IF(U$34=0,0,U$34/PPA_fec!U$34)</f>
        <v>0</v>
      </c>
      <c r="V148" s="276">
        <f>IF(V$34=0,0,V$34/PPA_fec!V$34)</f>
        <v>0</v>
      </c>
      <c r="W148" s="276">
        <f>IF(W$34=0,0,W$34/PPA_fec!W$34)</f>
        <v>0</v>
      </c>
      <c r="DA148" s="77"/>
    </row>
    <row r="149" spans="1:105" ht="12" customHeight="1" x14ac:dyDescent="0.25">
      <c r="A149" s="202" t="s">
        <v>94</v>
      </c>
      <c r="B149" s="276">
        <f>IF(B$35=0,0,B$35/PPA_fec!B$35)</f>
        <v>0</v>
      </c>
      <c r="C149" s="276">
        <f>IF(C$35=0,0,C$35/PPA_fec!C$35)</f>
        <v>0</v>
      </c>
      <c r="D149" s="276">
        <f>IF(D$35=0,0,D$35/PPA_fec!D$35)</f>
        <v>0</v>
      </c>
      <c r="E149" s="276">
        <f>IF(E$35=0,0,E$35/PPA_fec!E$35)</f>
        <v>0</v>
      </c>
      <c r="F149" s="276">
        <f>IF(F$35=0,0,F$35/PPA_fec!F$35)</f>
        <v>0</v>
      </c>
      <c r="G149" s="276">
        <f>IF(G$35=0,0,G$35/PPA_fec!G$35)</f>
        <v>0</v>
      </c>
      <c r="H149" s="276">
        <f>IF(H$35=0,0,H$35/PPA_fec!H$35)</f>
        <v>0</v>
      </c>
      <c r="I149" s="276">
        <f>IF(I$35=0,0,I$35/PPA_fec!I$35)</f>
        <v>0</v>
      </c>
      <c r="J149" s="276">
        <f>IF(J$35=0,0,J$35/PPA_fec!J$35)</f>
        <v>0</v>
      </c>
      <c r="K149" s="276">
        <f>IF(K$35=0,0,K$35/PPA_fec!K$35)</f>
        <v>0</v>
      </c>
      <c r="L149" s="276">
        <f>IF(L$35=0,0,L$35/PPA_fec!L$35)</f>
        <v>0</v>
      </c>
      <c r="M149" s="276">
        <f>IF(M$35=0,0,M$35/PPA_fec!M$35)</f>
        <v>0</v>
      </c>
      <c r="N149" s="276">
        <f>IF(N$35=0,0,N$35/PPA_fec!N$35)</f>
        <v>0</v>
      </c>
      <c r="O149" s="276">
        <f>IF(O$35=0,0,O$35/PPA_fec!O$35)</f>
        <v>0</v>
      </c>
      <c r="P149" s="276">
        <f>IF(P$35=0,0,P$35/PPA_fec!P$35)</f>
        <v>0</v>
      </c>
      <c r="Q149" s="276">
        <f>IF(Q$35=0,0,Q$35/PPA_fec!Q$35)</f>
        <v>0</v>
      </c>
      <c r="R149" s="276">
        <f>IF(R$35=0,0,R$35/PPA_fec!R$35)</f>
        <v>0</v>
      </c>
      <c r="S149" s="276">
        <f>IF(S$35=0,0,S$35/PPA_fec!S$35)</f>
        <v>0</v>
      </c>
      <c r="T149" s="276">
        <f>IF(T$35=0,0,T$35/PPA_fec!T$35)</f>
        <v>0</v>
      </c>
      <c r="U149" s="276">
        <f>IF(U$35=0,0,U$35/PPA_fec!U$35)</f>
        <v>0</v>
      </c>
      <c r="V149" s="276">
        <f>IF(V$35=0,0,V$35/PPA_fec!V$35)</f>
        <v>0</v>
      </c>
      <c r="W149" s="276">
        <f>IF(W$35=0,0,W$35/PPA_fec!W$35)</f>
        <v>0</v>
      </c>
      <c r="DA149" s="77"/>
    </row>
    <row r="150" spans="1:105" ht="12" customHeight="1" x14ac:dyDescent="0.25">
      <c r="A150" s="202" t="s">
        <v>95</v>
      </c>
      <c r="B150" s="276">
        <f>IF(B$36=0,0,B$36/PPA_fec!B$36)</f>
        <v>0</v>
      </c>
      <c r="C150" s="276">
        <f>IF(C$36=0,0,C$36/PPA_fec!C$36)</f>
        <v>0</v>
      </c>
      <c r="D150" s="276">
        <f>IF(D$36=0,0,D$36/PPA_fec!D$36)</f>
        <v>0</v>
      </c>
      <c r="E150" s="276">
        <f>IF(E$36=0,0,E$36/PPA_fec!E$36)</f>
        <v>0</v>
      </c>
      <c r="F150" s="276">
        <f>IF(F$36=0,0,F$36/PPA_fec!F$36)</f>
        <v>0</v>
      </c>
      <c r="G150" s="276">
        <f>IF(G$36=0,0,G$36/PPA_fec!G$36)</f>
        <v>0</v>
      </c>
      <c r="H150" s="276">
        <f>IF(H$36=0,0,H$36/PPA_fec!H$36)</f>
        <v>0</v>
      </c>
      <c r="I150" s="276">
        <f>IF(I$36=0,0,I$36/PPA_fec!I$36)</f>
        <v>0</v>
      </c>
      <c r="J150" s="276">
        <f>IF(J$36=0,0,J$36/PPA_fec!J$36)</f>
        <v>0</v>
      </c>
      <c r="K150" s="276">
        <f>IF(K$36=0,0,K$36/PPA_fec!K$36)</f>
        <v>0</v>
      </c>
      <c r="L150" s="276">
        <f>IF(L$36=0,0,L$36/PPA_fec!L$36)</f>
        <v>0</v>
      </c>
      <c r="M150" s="276">
        <f>IF(M$36=0,0,M$36/PPA_fec!M$36)</f>
        <v>0</v>
      </c>
      <c r="N150" s="276">
        <f>IF(N$36=0,0,N$36/PPA_fec!N$36)</f>
        <v>0</v>
      </c>
      <c r="O150" s="276">
        <f>IF(O$36=0,0,O$36/PPA_fec!O$36)</f>
        <v>0</v>
      </c>
      <c r="P150" s="276">
        <f>IF(P$36=0,0,P$36/PPA_fec!P$36)</f>
        <v>0</v>
      </c>
      <c r="Q150" s="276">
        <f>IF(Q$36=0,0,Q$36/PPA_fec!Q$36)</f>
        <v>0</v>
      </c>
      <c r="R150" s="276">
        <f>IF(R$36=0,0,R$36/PPA_fec!R$36)</f>
        <v>0</v>
      </c>
      <c r="S150" s="276">
        <f>IF(S$36=0,0,S$36/PPA_fec!S$36)</f>
        <v>0</v>
      </c>
      <c r="T150" s="276">
        <f>IF(T$36=0,0,T$36/PPA_fec!T$36)</f>
        <v>0</v>
      </c>
      <c r="U150" s="276">
        <f>IF(U$36=0,0,U$36/PPA_fec!U$36)</f>
        <v>0</v>
      </c>
      <c r="V150" s="276">
        <f>IF(V$36=0,0,V$36/PPA_fec!V$36)</f>
        <v>0</v>
      </c>
      <c r="W150" s="276">
        <f>IF(W$36=0,0,W$36/PPA_fec!W$36)</f>
        <v>0</v>
      </c>
      <c r="DA150" s="77"/>
    </row>
    <row r="151" spans="1:105" ht="12" customHeight="1" x14ac:dyDescent="0.25">
      <c r="A151" s="56" t="s">
        <v>96</v>
      </c>
      <c r="B151" s="277">
        <f>IF(B$37=0,0,B$37/PPA_fec!B$37)</f>
        <v>1.1913123527982594</v>
      </c>
      <c r="C151" s="277">
        <f>IF(C$37=0,0,C$37/PPA_fec!C$37)</f>
        <v>1.1438154484368168</v>
      </c>
      <c r="D151" s="277">
        <f>IF(D$37=0,0,D$37/PPA_fec!D$37)</f>
        <v>1.1445953229243657</v>
      </c>
      <c r="E151" s="277">
        <f>IF(E$37=0,0,E$37/PPA_fec!E$37)</f>
        <v>1.2193438851369132</v>
      </c>
      <c r="F151" s="277">
        <f>IF(F$37=0,0,F$37/PPA_fec!F$37)</f>
        <v>0.9522394893440651</v>
      </c>
      <c r="G151" s="277">
        <f>IF(G$37=0,0,G$37/PPA_fec!G$37)</f>
        <v>0.79704780921701257</v>
      </c>
      <c r="H151" s="277">
        <f>IF(H$37=0,0,H$37/PPA_fec!H$37)</f>
        <v>1.027828013784339</v>
      </c>
      <c r="I151" s="277">
        <f>IF(I$37=0,0,I$37/PPA_fec!I$37)</f>
        <v>0.51647136300983187</v>
      </c>
      <c r="J151" s="277">
        <f>IF(J$37=0,0,J$37/PPA_fec!J$37)</f>
        <v>0.7789848847528168</v>
      </c>
      <c r="K151" s="277">
        <f>IF(K$37=0,0,K$37/PPA_fec!K$37)</f>
        <v>0.82763135562367984</v>
      </c>
      <c r="L151" s="277">
        <f>IF(L$37=0,0,L$37/PPA_fec!L$37)</f>
        <v>1.188573510001782</v>
      </c>
      <c r="M151" s="277">
        <f>IF(M$37=0,0,M$37/PPA_fec!M$37)</f>
        <v>1.143979367899685</v>
      </c>
      <c r="N151" s="277">
        <f>IF(N$37=0,0,N$37/PPA_fec!N$37)</f>
        <v>1.1738736537412451</v>
      </c>
      <c r="O151" s="277">
        <f>IF(O$37=0,0,O$37/PPA_fec!O$37)</f>
        <v>1.461711872637572</v>
      </c>
      <c r="P151" s="277">
        <f>IF(P$37=0,0,P$37/PPA_fec!P$37)</f>
        <v>1.4187286563923525</v>
      </c>
      <c r="Q151" s="277">
        <f>IF(Q$37=0,0,Q$37/PPA_fec!Q$37)</f>
        <v>1.5008204921163459</v>
      </c>
      <c r="R151" s="277">
        <f>IF(R$37=0,0,R$37/PPA_fec!R$37)</f>
        <v>1.5279946333918932</v>
      </c>
      <c r="S151" s="277">
        <f>IF(S$37=0,0,S$37/PPA_fec!S$37)</f>
        <v>1.5205259208796185</v>
      </c>
      <c r="T151" s="277">
        <f>IF(T$37=0,0,T$37/PPA_fec!T$37)</f>
        <v>1.6335086969463966</v>
      </c>
      <c r="U151" s="277">
        <f>IF(U$37=0,0,U$37/PPA_fec!U$37)</f>
        <v>1.6488160468388529</v>
      </c>
      <c r="V151" s="277">
        <f>IF(V$37=0,0,V$37/PPA_fec!V$37)</f>
        <v>1.748812363005644</v>
      </c>
      <c r="W151" s="277">
        <f>IF(W$37=0,0,W$37/PPA_fec!W$37)</f>
        <v>1.7448185818960749</v>
      </c>
      <c r="DA151" s="78"/>
    </row>
    <row r="152" spans="1:105" ht="12" customHeight="1" x14ac:dyDescent="0.25">
      <c r="A152" s="203" t="s">
        <v>1885</v>
      </c>
      <c r="B152" s="278">
        <f>IF(B$43=0,0,B$43/PPA_fec!B$43)</f>
        <v>0.60935906529321515</v>
      </c>
      <c r="C152" s="278">
        <f>IF(C$43=0,0,C$43/PPA_fec!C$43)</f>
        <v>0.5842230547527445</v>
      </c>
      <c r="D152" s="278">
        <f>IF(D$43=0,0,D$43/PPA_fec!D$43)</f>
        <v>0.58966743638572272</v>
      </c>
      <c r="E152" s="278">
        <f>IF(E$43=0,0,E$43/PPA_fec!E$43)</f>
        <v>0.6103054052060517</v>
      </c>
      <c r="F152" s="278">
        <f>IF(F$43=0,0,F$43/PPA_fec!F$43)</f>
        <v>0.54340380290980761</v>
      </c>
      <c r="G152" s="278">
        <f>IF(G$43=0,0,G$43/PPA_fec!G$43)</f>
        <v>0.42035254506519293</v>
      </c>
      <c r="H152" s="278">
        <f>IF(H$43=0,0,H$43/PPA_fec!H$43)</f>
        <v>0.52431895889420699</v>
      </c>
      <c r="I152" s="278">
        <f>IF(I$43=0,0,I$43/PPA_fec!I$43)</f>
        <v>0.35720915452657959</v>
      </c>
      <c r="J152" s="278">
        <f>IF(J$43=0,0,J$43/PPA_fec!J$43)</f>
        <v>0.42574122967463024</v>
      </c>
      <c r="K152" s="278">
        <f>IF(K$43=0,0,K$43/PPA_fec!K$43)</f>
        <v>0.39203160072280985</v>
      </c>
      <c r="L152" s="278">
        <f>IF(L$43=0,0,L$43/PPA_fec!L$43)</f>
        <v>0.44598892657915629</v>
      </c>
      <c r="M152" s="278">
        <f>IF(M$43=0,0,M$43/PPA_fec!M$43)</f>
        <v>0.3942736156094071</v>
      </c>
      <c r="N152" s="278">
        <f>IF(N$43=0,0,N$43/PPA_fec!N$43)</f>
        <v>0.42507912261982872</v>
      </c>
      <c r="O152" s="278">
        <f>IF(O$43=0,0,O$43/PPA_fec!O$43)</f>
        <v>0.5053537034499076</v>
      </c>
      <c r="P152" s="278">
        <f>IF(P$43=0,0,P$43/PPA_fec!P$43)</f>
        <v>0.48942231465736158</v>
      </c>
      <c r="Q152" s="278">
        <f>IF(Q$43=0,0,Q$43/PPA_fec!Q$43)</f>
        <v>0.49905849275508085</v>
      </c>
      <c r="R152" s="278">
        <f>IF(R$43=0,0,R$43/PPA_fec!R$43)</f>
        <v>0.4902018633284535</v>
      </c>
      <c r="S152" s="278">
        <f>IF(S$43=0,0,S$43/PPA_fec!S$43)</f>
        <v>0.46809160943547906</v>
      </c>
      <c r="T152" s="278">
        <f>IF(T$43=0,0,T$43/PPA_fec!T$43)</f>
        <v>0.50201184910412244</v>
      </c>
      <c r="U152" s="278">
        <f>IF(U$43=0,0,U$43/PPA_fec!U$43)</f>
        <v>0.50635725400668119</v>
      </c>
      <c r="V152" s="278">
        <f>IF(V$43=0,0,V$43/PPA_fec!V$43)</f>
        <v>0.52024326382099406</v>
      </c>
      <c r="W152" s="278">
        <f>IF(W$43=0,0,W$43/PPA_fec!W$43)</f>
        <v>0.51492083962852564</v>
      </c>
      <c r="DA152" s="79"/>
    </row>
    <row r="153" spans="1:105" ht="12" customHeight="1" x14ac:dyDescent="0.25">
      <c r="A153" s="203" t="s">
        <v>1900</v>
      </c>
      <c r="B153" s="278">
        <f>IF(B$56=0,0,B$56/PPA_fec!B$56)</f>
        <v>1.6630507706458937</v>
      </c>
      <c r="C153" s="278">
        <f>IF(C$56=0,0,C$56/PPA_fec!C$56)</f>
        <v>1.6417461801526687</v>
      </c>
      <c r="D153" s="278">
        <f>IF(D$56=0,0,D$56/PPA_fec!D$56)</f>
        <v>1.6497860618408478</v>
      </c>
      <c r="E153" s="278">
        <f>IF(E$56=0,0,E$56/PPA_fec!E$56)</f>
        <v>1.6654263592279068</v>
      </c>
      <c r="F153" s="278">
        <f>IF(F$56=0,0,F$56/PPA_fec!F$56)</f>
        <v>1.6174464451779356</v>
      </c>
      <c r="G153" s="278">
        <f>IF(G$56=0,0,G$56/PPA_fec!G$56)</f>
        <v>1.2526384385466809</v>
      </c>
      <c r="H153" s="278">
        <f>IF(H$56=0,0,H$56/PPA_fec!H$56)</f>
        <v>1.5245357444332015</v>
      </c>
      <c r="I153" s="278">
        <f>IF(I$56=0,0,I$56/PPA_fec!I$56)</f>
        <v>1.2359981883840114</v>
      </c>
      <c r="J153" s="278">
        <f>IF(J$56=0,0,J$56/PPA_fec!J$56)</f>
        <v>1.333859610230741</v>
      </c>
      <c r="K153" s="278">
        <f>IF(K$56=0,0,K$56/PPA_fec!K$56)</f>
        <v>1.1840257822866473</v>
      </c>
      <c r="L153" s="278">
        <f>IF(L$56=0,0,L$56/PPA_fec!L$56)</f>
        <v>1.182644722955978</v>
      </c>
      <c r="M153" s="278">
        <f>IF(M$56=0,0,M$56/PPA_fec!M$56)</f>
        <v>1.0175754706761482</v>
      </c>
      <c r="N153" s="278">
        <f>IF(N$56=0,0,N$56/PPA_fec!N$56)</f>
        <v>1.1062998011515299</v>
      </c>
      <c r="O153" s="278">
        <f>IF(O$56=0,0,O$56/PPA_fec!O$56)</f>
        <v>1.2215830229996245</v>
      </c>
      <c r="P153" s="278">
        <f>IF(P$56=0,0,P$56/PPA_fec!P$56)</f>
        <v>1.1954037520970644</v>
      </c>
      <c r="Q153" s="278">
        <f>IF(Q$56=0,0,Q$56/PPA_fec!Q$56)</f>
        <v>1.1725602304378298</v>
      </c>
      <c r="R153" s="278">
        <f>IF(R$56=0,0,R$56/PPA_fec!R$56)</f>
        <v>1.1414178785480635</v>
      </c>
      <c r="S153" s="278">
        <f>IF(S$56=0,0,S$56/PPA_fec!S$56)</f>
        <v>1.0821389216557096</v>
      </c>
      <c r="T153" s="278">
        <f>IF(T$56=0,0,T$56/PPA_fec!T$56)</f>
        <v>1.1203389625361535</v>
      </c>
      <c r="U153" s="278">
        <f>IF(U$56=0,0,U$56/PPA_fec!U$56)</f>
        <v>1.107220020690693</v>
      </c>
      <c r="V153" s="278">
        <f>IF(V$56=0,0,V$56/PPA_fec!V$56)</f>
        <v>1.1049696256714108</v>
      </c>
      <c r="W153" s="278">
        <f>IF(W$56=0,0,W$56/PPA_fec!W$56)</f>
        <v>1.0895873613181446</v>
      </c>
      <c r="DA153" s="79"/>
    </row>
    <row r="154" spans="1:105" ht="12" customHeight="1" x14ac:dyDescent="0.25">
      <c r="A154" s="41" t="s">
        <v>1915</v>
      </c>
      <c r="B154" s="279">
        <f>IF(B$69=0,0,B$69/PPA_fec!B$69)</f>
        <v>1.5235747562921951</v>
      </c>
      <c r="C154" s="279">
        <f>IF(C$69=0,0,C$69/PPA_fec!C$69)</f>
        <v>1.5112896471707034</v>
      </c>
      <c r="D154" s="279">
        <f>IF(D$69=0,0,D$69/PPA_fec!D$69)</f>
        <v>1.5175799290510221</v>
      </c>
      <c r="E154" s="279">
        <f>IF(E$69=0,0,E$69/PPA_fec!E$69)</f>
        <v>1.5257232879119773</v>
      </c>
      <c r="F154" s="279">
        <f>IF(F$69=0,0,F$69/PPA_fec!F$69)</f>
        <v>1.5037412407964885</v>
      </c>
      <c r="G154" s="279">
        <f>IF(G$69=0,0,G$69/PPA_fec!G$69)</f>
        <v>1.1647683955668759</v>
      </c>
      <c r="H154" s="279">
        <f>IF(H$69=0,0,H$69/PPA_fec!H$69)</f>
        <v>1.4115511161368948</v>
      </c>
      <c r="I154" s="279">
        <f>IF(I$69=0,0,I$69/PPA_fec!I$69)</f>
        <v>1.183176511658071</v>
      </c>
      <c r="J154" s="279">
        <f>IF(J$69=0,0,J$69/PPA_fec!J$69)</f>
        <v>1.2517760094318493</v>
      </c>
      <c r="K154" s="279">
        <f>IF(K$69=0,0,K$69/PPA_fec!K$69)</f>
        <v>1.1036442946073559</v>
      </c>
      <c r="L154" s="279">
        <f>IF(L$69=0,0,L$69/PPA_fec!L$69)</f>
        <v>1.0785218693793153</v>
      </c>
      <c r="M154" s="279">
        <f>IF(M$69=0,0,M$69/PPA_fec!M$69)</f>
        <v>0.92413913010917281</v>
      </c>
      <c r="N154" s="279">
        <f>IF(N$69=0,0,N$69/PPA_fec!N$69)</f>
        <v>1.0059914488713784</v>
      </c>
      <c r="O154" s="279">
        <f>IF(O$69=0,0,O$69/PPA_fec!O$69)</f>
        <v>1.0988568682240862</v>
      </c>
      <c r="P154" s="279">
        <f>IF(P$69=0,0,P$69/PPA_fec!P$69)</f>
        <v>1.0768864846418567</v>
      </c>
      <c r="Q154" s="279">
        <f>IF(Q$69=0,0,Q$69/PPA_fec!Q$69)</f>
        <v>1.0506205714658943</v>
      </c>
      <c r="R154" s="279">
        <f>IF(R$69=0,0,R$69/PPA_fec!R$69)</f>
        <v>1.0214667569713545</v>
      </c>
      <c r="S154" s="279">
        <f>IF(S$69=0,0,S$69/PPA_fec!S$69)</f>
        <v>0.96748986563600281</v>
      </c>
      <c r="T154" s="279">
        <f>IF(T$69=0,0,T$69/PPA_fec!T$69)</f>
        <v>0.99700874749901502</v>
      </c>
      <c r="U154" s="279">
        <f>IF(U$69=0,0,U$69/PPA_fec!U$69)</f>
        <v>0.98278669551027253</v>
      </c>
      <c r="V154" s="279">
        <f>IF(V$69=0,0,V$69/PPA_fec!V$69)</f>
        <v>0.97724974791368724</v>
      </c>
      <c r="W154" s="279">
        <f>IF(W$69=0,0,W$69/PPA_fec!W$69)</f>
        <v>0.96320802751656343</v>
      </c>
      <c r="DA154" s="82"/>
    </row>
    <row r="155" spans="1:105" ht="12" customHeight="1" x14ac:dyDescent="0.25">
      <c r="J155" s="131"/>
    </row>
    <row r="156" spans="1:105" ht="12" customHeight="1" x14ac:dyDescent="0.25">
      <c r="A156" s="35" t="s">
        <v>60</v>
      </c>
      <c r="B156" s="322">
        <f>IF(B$83=0,0,B$83/PPA_fec!B$83)</f>
        <v>0.22313781678762931</v>
      </c>
      <c r="C156" s="322">
        <f>IF(C$83=0,0,C$83/PPA_fec!C$83)</f>
        <v>0.21008515506879413</v>
      </c>
      <c r="D156" s="322">
        <f>IF(D$83=0,0,D$83/PPA_fec!D$83)</f>
        <v>0.21087521613293722</v>
      </c>
      <c r="E156" s="322">
        <f>IF(E$83=0,0,E$83/PPA_fec!E$83)</f>
        <v>0.22829200658674639</v>
      </c>
      <c r="F156" s="322">
        <f>IF(F$83=0,0,F$83/PPA_fec!F$83)</f>
        <v>0.16976334358035766</v>
      </c>
      <c r="G156" s="322">
        <f>IF(G$83=0,0,G$83/PPA_fec!G$83)</f>
        <v>0.14363810134805152</v>
      </c>
      <c r="H156" s="322">
        <f>IF(H$83=0,0,H$83/PPA_fec!H$83)</f>
        <v>0.1852809437718764</v>
      </c>
      <c r="I156" s="322">
        <f>IF(I$83=0,0,I$83/PPA_fec!I$83)</f>
        <v>8.8736227593319797E-2</v>
      </c>
      <c r="J156" s="322">
        <f>IF(J$83=0,0,J$83/PPA_fec!J$83)</f>
        <v>0.1364423760935094</v>
      </c>
      <c r="K156" s="322">
        <f>IF(K$83=0,0,K$83/PPA_fec!K$83)</f>
        <v>0.14757859601261616</v>
      </c>
      <c r="L156" s="322">
        <f>IF(L$83=0,0,L$83/PPA_fec!L$83)</f>
        <v>0.22707077230561556</v>
      </c>
      <c r="M156" s="322">
        <f>IF(M$83=0,0,M$83/PPA_fec!M$83)</f>
        <v>0.22236127502806727</v>
      </c>
      <c r="N156" s="322">
        <f>IF(N$83=0,0,N$83/PPA_fec!N$83)</f>
        <v>0.22704357220809432</v>
      </c>
      <c r="O156" s="322">
        <f>IF(O$83=0,0,O$83/PPA_fec!O$83)</f>
        <v>0.30008882593215402</v>
      </c>
      <c r="P156" s="322">
        <f>IF(P$83=0,0,P$83/PPA_fec!P$83)</f>
        <v>0.288645216691644</v>
      </c>
      <c r="Q156" s="322">
        <f>IF(Q$83=0,0,Q$83/PPA_fec!Q$83)</f>
        <v>0.31576136984027736</v>
      </c>
      <c r="R156" s="322">
        <f>IF(R$83=0,0,R$83/PPA_fec!R$83)</f>
        <v>0.32430020078293381</v>
      </c>
      <c r="S156" s="322">
        <f>IF(S$83=0,0,S$83/PPA_fec!S$83)</f>
        <v>0.32430134775757102</v>
      </c>
      <c r="T156" s="322">
        <f>IF(T$83=0,0,T$83/PPA_fec!T$83)</f>
        <v>0.36156058195926571</v>
      </c>
      <c r="U156" s="322">
        <f>IF(U$83=0,0,U$83/PPA_fec!U$83)</f>
        <v>0.37186732150898472</v>
      </c>
      <c r="V156" s="322">
        <f>IF(V$83=0,0,V$83/PPA_fec!V$83)</f>
        <v>0.40846925484015706</v>
      </c>
      <c r="W156" s="322">
        <f>IF(W$83=0,0,W$83/PPA_fec!W$83)</f>
        <v>0.40917752456266299</v>
      </c>
      <c r="DA156" s="95"/>
    </row>
    <row r="157" spans="1:105" ht="12" customHeight="1" x14ac:dyDescent="0.25">
      <c r="A157" s="55" t="s">
        <v>92</v>
      </c>
      <c r="B157" s="332">
        <f>IF(B$84=0,0,B$84/PPA_fec!B$84)</f>
        <v>0</v>
      </c>
      <c r="C157" s="332">
        <f>IF(C$84=0,0,C$84/PPA_fec!C$84)</f>
        <v>0</v>
      </c>
      <c r="D157" s="332">
        <f>IF(D$84=0,0,D$84/PPA_fec!D$84)</f>
        <v>0</v>
      </c>
      <c r="E157" s="332">
        <f>IF(E$84=0,0,E$84/PPA_fec!E$84)</f>
        <v>0</v>
      </c>
      <c r="F157" s="332">
        <f>IF(F$84=0,0,F$84/PPA_fec!F$84)</f>
        <v>0</v>
      </c>
      <c r="G157" s="332">
        <f>IF(G$84=0,0,G$84/PPA_fec!G$84)</f>
        <v>0</v>
      </c>
      <c r="H157" s="332">
        <f>IF(H$84=0,0,H$84/PPA_fec!H$84)</f>
        <v>0</v>
      </c>
      <c r="I157" s="332">
        <f>IF(I$84=0,0,I$84/PPA_fec!I$84)</f>
        <v>0</v>
      </c>
      <c r="J157" s="332">
        <f>IF(J$84=0,0,J$84/PPA_fec!J$84)</f>
        <v>0</v>
      </c>
      <c r="K157" s="332">
        <f>IF(K$84=0,0,K$84/PPA_fec!K$84)</f>
        <v>0</v>
      </c>
      <c r="L157" s="332">
        <f>IF(L$84=0,0,L$84/PPA_fec!L$84)</f>
        <v>0</v>
      </c>
      <c r="M157" s="332">
        <f>IF(M$84=0,0,M$84/PPA_fec!M$84)</f>
        <v>0</v>
      </c>
      <c r="N157" s="332">
        <f>IF(N$84=0,0,N$84/PPA_fec!N$84)</f>
        <v>0</v>
      </c>
      <c r="O157" s="332">
        <f>IF(O$84=0,0,O$84/PPA_fec!O$84)</f>
        <v>0</v>
      </c>
      <c r="P157" s="332">
        <f>IF(P$84=0,0,P$84/PPA_fec!P$84)</f>
        <v>0</v>
      </c>
      <c r="Q157" s="332">
        <f>IF(Q$84=0,0,Q$84/PPA_fec!Q$84)</f>
        <v>0</v>
      </c>
      <c r="R157" s="332">
        <f>IF(R$84=0,0,R$84/PPA_fec!R$84)</f>
        <v>0</v>
      </c>
      <c r="S157" s="332">
        <f>IF(S$84=0,0,S$84/PPA_fec!S$84)</f>
        <v>0</v>
      </c>
      <c r="T157" s="332">
        <f>IF(T$84=0,0,T$84/PPA_fec!T$84)</f>
        <v>0</v>
      </c>
      <c r="U157" s="332">
        <f>IF(U$84=0,0,U$84/PPA_fec!U$84)</f>
        <v>0</v>
      </c>
      <c r="V157" s="332">
        <f>IF(V$84=0,0,V$84/PPA_fec!V$84)</f>
        <v>0</v>
      </c>
      <c r="W157" s="332">
        <f>IF(W$84=0,0,W$84/PPA_fec!W$84)</f>
        <v>0</v>
      </c>
      <c r="DA157" s="67"/>
    </row>
    <row r="158" spans="1:105" ht="12" customHeight="1" x14ac:dyDescent="0.25">
      <c r="A158" s="202" t="s">
        <v>93</v>
      </c>
      <c r="B158" s="333">
        <f>IF(B$85=0,0,B$85/PPA_fec!B$85)</f>
        <v>0</v>
      </c>
      <c r="C158" s="333">
        <f>IF(C$85=0,0,C$85/PPA_fec!C$85)</f>
        <v>0</v>
      </c>
      <c r="D158" s="333">
        <f>IF(D$85=0,0,D$85/PPA_fec!D$85)</f>
        <v>0</v>
      </c>
      <c r="E158" s="333">
        <f>IF(E$85=0,0,E$85/PPA_fec!E$85)</f>
        <v>0</v>
      </c>
      <c r="F158" s="333">
        <f>IF(F$85=0,0,F$85/PPA_fec!F$85)</f>
        <v>0</v>
      </c>
      <c r="G158" s="333">
        <f>IF(G$85=0,0,G$85/PPA_fec!G$85)</f>
        <v>0</v>
      </c>
      <c r="H158" s="333">
        <f>IF(H$85=0,0,H$85/PPA_fec!H$85)</f>
        <v>0</v>
      </c>
      <c r="I158" s="333">
        <f>IF(I$85=0,0,I$85/PPA_fec!I$85)</f>
        <v>0</v>
      </c>
      <c r="J158" s="333">
        <f>IF(J$85=0,0,J$85/PPA_fec!J$85)</f>
        <v>0</v>
      </c>
      <c r="K158" s="333">
        <f>IF(K$85=0,0,K$85/PPA_fec!K$85)</f>
        <v>0</v>
      </c>
      <c r="L158" s="333">
        <f>IF(L$85=0,0,L$85/PPA_fec!L$85)</f>
        <v>0</v>
      </c>
      <c r="M158" s="333">
        <f>IF(M$85=0,0,M$85/PPA_fec!M$85)</f>
        <v>0</v>
      </c>
      <c r="N158" s="333">
        <f>IF(N$85=0,0,N$85/PPA_fec!N$85)</f>
        <v>0</v>
      </c>
      <c r="O158" s="333">
        <f>IF(O$85=0,0,O$85/PPA_fec!O$85)</f>
        <v>0</v>
      </c>
      <c r="P158" s="333">
        <f>IF(P$85=0,0,P$85/PPA_fec!P$85)</f>
        <v>0</v>
      </c>
      <c r="Q158" s="333">
        <f>IF(Q$85=0,0,Q$85/PPA_fec!Q$85)</f>
        <v>0</v>
      </c>
      <c r="R158" s="333">
        <f>IF(R$85=0,0,R$85/PPA_fec!R$85)</f>
        <v>0</v>
      </c>
      <c r="S158" s="333">
        <f>IF(S$85=0,0,S$85/PPA_fec!S$85)</f>
        <v>0</v>
      </c>
      <c r="T158" s="333">
        <f>IF(T$85=0,0,T$85/PPA_fec!T$85)</f>
        <v>0</v>
      </c>
      <c r="U158" s="333">
        <f>IF(U$85=0,0,U$85/PPA_fec!U$85)</f>
        <v>0</v>
      </c>
      <c r="V158" s="333">
        <f>IF(V$85=0,0,V$85/PPA_fec!V$85)</f>
        <v>0</v>
      </c>
      <c r="W158" s="333">
        <f>IF(W$85=0,0,W$85/PPA_fec!W$85)</f>
        <v>0</v>
      </c>
      <c r="DA158" s="174"/>
    </row>
    <row r="159" spans="1:105" ht="12" customHeight="1" x14ac:dyDescent="0.25">
      <c r="A159" s="202" t="s">
        <v>94</v>
      </c>
      <c r="B159" s="333">
        <f>IF(B$86=0,0,B$86/PPA_fec!B$86)</f>
        <v>0</v>
      </c>
      <c r="C159" s="333">
        <f>IF(C$86=0,0,C$86/PPA_fec!C$86)</f>
        <v>0</v>
      </c>
      <c r="D159" s="333">
        <f>IF(D$86=0,0,D$86/PPA_fec!D$86)</f>
        <v>0</v>
      </c>
      <c r="E159" s="333">
        <f>IF(E$86=0,0,E$86/PPA_fec!E$86)</f>
        <v>0</v>
      </c>
      <c r="F159" s="333">
        <f>IF(F$86=0,0,F$86/PPA_fec!F$86)</f>
        <v>0</v>
      </c>
      <c r="G159" s="333">
        <f>IF(G$86=0,0,G$86/PPA_fec!G$86)</f>
        <v>0</v>
      </c>
      <c r="H159" s="333">
        <f>IF(H$86=0,0,H$86/PPA_fec!H$86)</f>
        <v>0</v>
      </c>
      <c r="I159" s="333">
        <f>IF(I$86=0,0,I$86/PPA_fec!I$86)</f>
        <v>0</v>
      </c>
      <c r="J159" s="333">
        <f>IF(J$86=0,0,J$86/PPA_fec!J$86)</f>
        <v>0</v>
      </c>
      <c r="K159" s="333">
        <f>IF(K$86=0,0,K$86/PPA_fec!K$86)</f>
        <v>0</v>
      </c>
      <c r="L159" s="333">
        <f>IF(L$86=0,0,L$86/PPA_fec!L$86)</f>
        <v>0</v>
      </c>
      <c r="M159" s="333">
        <f>IF(M$86=0,0,M$86/PPA_fec!M$86)</f>
        <v>0</v>
      </c>
      <c r="N159" s="333">
        <f>IF(N$86=0,0,N$86/PPA_fec!N$86)</f>
        <v>0</v>
      </c>
      <c r="O159" s="333">
        <f>IF(O$86=0,0,O$86/PPA_fec!O$86)</f>
        <v>0</v>
      </c>
      <c r="P159" s="333">
        <f>IF(P$86=0,0,P$86/PPA_fec!P$86)</f>
        <v>0</v>
      </c>
      <c r="Q159" s="333">
        <f>IF(Q$86=0,0,Q$86/PPA_fec!Q$86)</f>
        <v>0</v>
      </c>
      <c r="R159" s="333">
        <f>IF(R$86=0,0,R$86/PPA_fec!R$86)</f>
        <v>0</v>
      </c>
      <c r="S159" s="333">
        <f>IF(S$86=0,0,S$86/PPA_fec!S$86)</f>
        <v>0</v>
      </c>
      <c r="T159" s="333">
        <f>IF(T$86=0,0,T$86/PPA_fec!T$86)</f>
        <v>0</v>
      </c>
      <c r="U159" s="333">
        <f>IF(U$86=0,0,U$86/PPA_fec!U$86)</f>
        <v>0</v>
      </c>
      <c r="V159" s="333">
        <f>IF(V$86=0,0,V$86/PPA_fec!V$86)</f>
        <v>0</v>
      </c>
      <c r="W159" s="333">
        <f>IF(W$86=0,0,W$86/PPA_fec!W$86)</f>
        <v>0</v>
      </c>
      <c r="DA159" s="174"/>
    </row>
    <row r="160" spans="1:105" ht="12" customHeight="1" x14ac:dyDescent="0.25">
      <c r="A160" s="202" t="s">
        <v>95</v>
      </c>
      <c r="B160" s="333">
        <f>IF(B$87=0,0,B$87/PPA_fec!B$87)</f>
        <v>0</v>
      </c>
      <c r="C160" s="333">
        <f>IF(C$87=0,0,C$87/PPA_fec!C$87)</f>
        <v>0</v>
      </c>
      <c r="D160" s="333">
        <f>IF(D$87=0,0,D$87/PPA_fec!D$87)</f>
        <v>0</v>
      </c>
      <c r="E160" s="333">
        <f>IF(E$87=0,0,E$87/PPA_fec!E$87)</f>
        <v>0</v>
      </c>
      <c r="F160" s="333">
        <f>IF(F$87=0,0,F$87/PPA_fec!F$87)</f>
        <v>0</v>
      </c>
      <c r="G160" s="333">
        <f>IF(G$87=0,0,G$87/PPA_fec!G$87)</f>
        <v>0</v>
      </c>
      <c r="H160" s="333">
        <f>IF(H$87=0,0,H$87/PPA_fec!H$87)</f>
        <v>0</v>
      </c>
      <c r="I160" s="333">
        <f>IF(I$87=0,0,I$87/PPA_fec!I$87)</f>
        <v>0</v>
      </c>
      <c r="J160" s="333">
        <f>IF(J$87=0,0,J$87/PPA_fec!J$87)</f>
        <v>0</v>
      </c>
      <c r="K160" s="333">
        <f>IF(K$87=0,0,K$87/PPA_fec!K$87)</f>
        <v>0</v>
      </c>
      <c r="L160" s="333">
        <f>IF(L$87=0,0,L$87/PPA_fec!L$87)</f>
        <v>0</v>
      </c>
      <c r="M160" s="333">
        <f>IF(M$87=0,0,M$87/PPA_fec!M$87)</f>
        <v>0</v>
      </c>
      <c r="N160" s="333">
        <f>IF(N$87=0,0,N$87/PPA_fec!N$87)</f>
        <v>0</v>
      </c>
      <c r="O160" s="333">
        <f>IF(O$87=0,0,O$87/PPA_fec!O$87)</f>
        <v>0</v>
      </c>
      <c r="P160" s="333">
        <f>IF(P$87=0,0,P$87/PPA_fec!P$87)</f>
        <v>0</v>
      </c>
      <c r="Q160" s="333">
        <f>IF(Q$87=0,0,Q$87/PPA_fec!Q$87)</f>
        <v>0</v>
      </c>
      <c r="R160" s="333">
        <f>IF(R$87=0,0,R$87/PPA_fec!R$87)</f>
        <v>0</v>
      </c>
      <c r="S160" s="333">
        <f>IF(S$87=0,0,S$87/PPA_fec!S$87)</f>
        <v>0</v>
      </c>
      <c r="T160" s="333">
        <f>IF(T$87=0,0,T$87/PPA_fec!T$87)</f>
        <v>0</v>
      </c>
      <c r="U160" s="333">
        <f>IF(U$87=0,0,U$87/PPA_fec!U$87)</f>
        <v>0</v>
      </c>
      <c r="V160" s="333">
        <f>IF(V$87=0,0,V$87/PPA_fec!V$87)</f>
        <v>0</v>
      </c>
      <c r="W160" s="333">
        <f>IF(W$87=0,0,W$87/PPA_fec!W$87)</f>
        <v>0</v>
      </c>
      <c r="DA160" s="174"/>
    </row>
    <row r="161" spans="1:105" ht="12" customHeight="1" x14ac:dyDescent="0.25">
      <c r="A161" s="56" t="s">
        <v>96</v>
      </c>
      <c r="B161" s="334">
        <f>IF(B$88=0,0,B$88/PPA_fec!B$88)</f>
        <v>1.1913123527982594</v>
      </c>
      <c r="C161" s="334">
        <f>IF(C$88=0,0,C$88/PPA_fec!C$88)</f>
        <v>1.1438154484368166</v>
      </c>
      <c r="D161" s="334">
        <f>IF(D$88=0,0,D$88/PPA_fec!D$88)</f>
        <v>1.1445953229243659</v>
      </c>
      <c r="E161" s="334">
        <f>IF(E$88=0,0,E$88/PPA_fec!E$88)</f>
        <v>1.2193438851369134</v>
      </c>
      <c r="F161" s="334">
        <f>IF(F$88=0,0,F$88/PPA_fec!F$88)</f>
        <v>0.95223948934406522</v>
      </c>
      <c r="G161" s="334">
        <f>IF(G$88=0,0,G$88/PPA_fec!G$88)</f>
        <v>0.79704780921701235</v>
      </c>
      <c r="H161" s="334">
        <f>IF(H$88=0,0,H$88/PPA_fec!H$88)</f>
        <v>1.0278280137843387</v>
      </c>
      <c r="I161" s="334">
        <f>IF(I$88=0,0,I$88/PPA_fec!I$88)</f>
        <v>0.51647136300983154</v>
      </c>
      <c r="J161" s="334">
        <f>IF(J$88=0,0,J$88/PPA_fec!J$88)</f>
        <v>0.77898488475281713</v>
      </c>
      <c r="K161" s="334">
        <f>IF(K$88=0,0,K$88/PPA_fec!K$88)</f>
        <v>0.82763135562368018</v>
      </c>
      <c r="L161" s="334">
        <f>IF(L$88=0,0,L$88/PPA_fec!L$88)</f>
        <v>1.1885735100017818</v>
      </c>
      <c r="M161" s="334">
        <f>IF(M$88=0,0,M$88/PPA_fec!M$88)</f>
        <v>1.1439793678996848</v>
      </c>
      <c r="N161" s="334">
        <f>IF(N$88=0,0,N$88/PPA_fec!N$88)</f>
        <v>1.1738736537412451</v>
      </c>
      <c r="O161" s="334">
        <f>IF(O$88=0,0,O$88/PPA_fec!O$88)</f>
        <v>1.461711872637572</v>
      </c>
      <c r="P161" s="334">
        <f>IF(P$88=0,0,P$88/PPA_fec!P$88)</f>
        <v>1.4187286563923522</v>
      </c>
      <c r="Q161" s="334">
        <f>IF(Q$88=0,0,Q$88/PPA_fec!Q$88)</f>
        <v>1.5008204921163455</v>
      </c>
      <c r="R161" s="334">
        <f>IF(R$88=0,0,R$88/PPA_fec!R$88)</f>
        <v>1.5279946333918935</v>
      </c>
      <c r="S161" s="334">
        <f>IF(S$88=0,0,S$88/PPA_fec!S$88)</f>
        <v>1.5205259208796182</v>
      </c>
      <c r="T161" s="334">
        <f>IF(T$88=0,0,T$88/PPA_fec!T$88)</f>
        <v>1.6335086969463968</v>
      </c>
      <c r="U161" s="334">
        <f>IF(U$88=0,0,U$88/PPA_fec!U$88)</f>
        <v>1.6488160468388531</v>
      </c>
      <c r="V161" s="334">
        <f>IF(V$88=0,0,V$88/PPA_fec!V$88)</f>
        <v>1.7488123630056438</v>
      </c>
      <c r="W161" s="334">
        <f>IF(W$88=0,0,W$88/PPA_fec!W$88)</f>
        <v>1.7448185818960744</v>
      </c>
      <c r="DA161" s="68"/>
    </row>
    <row r="162" spans="1:105" ht="12" customHeight="1" x14ac:dyDescent="0.25">
      <c r="A162" s="41" t="s">
        <v>1941</v>
      </c>
      <c r="B162" s="335">
        <f>IF(B$94=0,0,B$94/PPA_fec!B$94)</f>
        <v>0</v>
      </c>
      <c r="C162" s="335">
        <f>IF(C$94=0,0,C$94/PPA_fec!C$94)</f>
        <v>0</v>
      </c>
      <c r="D162" s="335">
        <f>IF(D$94=0,0,D$94/PPA_fec!D$94)</f>
        <v>0</v>
      </c>
      <c r="E162" s="335">
        <f>IF(E$94=0,0,E$94/PPA_fec!E$94)</f>
        <v>0</v>
      </c>
      <c r="F162" s="335">
        <f>IF(F$94=0,0,F$94/PPA_fec!F$94)</f>
        <v>0</v>
      </c>
      <c r="G162" s="335">
        <f>IF(G$94=0,0,G$94/PPA_fec!G$94)</f>
        <v>0</v>
      </c>
      <c r="H162" s="335">
        <f>IF(H$94=0,0,H$94/PPA_fec!H$94)</f>
        <v>0</v>
      </c>
      <c r="I162" s="335">
        <f>IF(I$94=0,0,I$94/PPA_fec!I$94)</f>
        <v>0</v>
      </c>
      <c r="J162" s="335">
        <f>IF(J$94=0,0,J$94/PPA_fec!J$94)</f>
        <v>0</v>
      </c>
      <c r="K162" s="335">
        <f>IF(K$94=0,0,K$94/PPA_fec!K$94)</f>
        <v>0</v>
      </c>
      <c r="L162" s="335">
        <f>IF(L$94=0,0,L$94/PPA_fec!L$94)</f>
        <v>0</v>
      </c>
      <c r="M162" s="335">
        <f>IF(M$94=0,0,M$94/PPA_fec!M$94)</f>
        <v>0</v>
      </c>
      <c r="N162" s="335">
        <f>IF(N$94=0,0,N$94/PPA_fec!N$94)</f>
        <v>0</v>
      </c>
      <c r="O162" s="335">
        <f>IF(O$94=0,0,O$94/PPA_fec!O$94)</f>
        <v>0</v>
      </c>
      <c r="P162" s="335">
        <f>IF(P$94=0,0,P$94/PPA_fec!P$94)</f>
        <v>0</v>
      </c>
      <c r="Q162" s="335">
        <f>IF(Q$94=0,0,Q$94/PPA_fec!Q$94)</f>
        <v>0</v>
      </c>
      <c r="R162" s="335">
        <f>IF(R$94=0,0,R$94/PPA_fec!R$94)</f>
        <v>0</v>
      </c>
      <c r="S162" s="335">
        <f>IF(S$94=0,0,S$94/PPA_fec!S$94)</f>
        <v>0</v>
      </c>
      <c r="T162" s="335">
        <f>IF(T$94=0,0,T$94/PPA_fec!T$94)</f>
        <v>0</v>
      </c>
      <c r="U162" s="335">
        <f>IF(U$94=0,0,U$94/PPA_fec!U$94)</f>
        <v>0</v>
      </c>
      <c r="V162" s="335">
        <f>IF(V$94=0,0,V$94/PPA_fec!V$94)</f>
        <v>0</v>
      </c>
      <c r="W162" s="335">
        <f>IF(W$94=0,0,W$94/PPA_fec!W$94)</f>
        <v>0</v>
      </c>
      <c r="DA162" s="97"/>
    </row>
  </sheetData>
  <pageMargins left="0.39370078740157483" right="0.39370078740157483" top="0.39370078740157483" bottom="0.39370078740157483" header="0.31496062992125978" footer="0.31496062992125978"/>
  <pageSetup paperSize="9" scale="45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0.59999389629810485"/>
    <pageSetUpPr fitToPage="1"/>
  </sheetPr>
  <dimension ref="A1:DA38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Food, beverages and tobacco"</f>
        <v>FR: Food, beverages and tobacco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v>42378.897119748697</v>
      </c>
      <c r="C3" s="205">
        <v>41394.81477004895</v>
      </c>
      <c r="D3" s="205">
        <v>42653.215696477993</v>
      </c>
      <c r="E3" s="205">
        <v>43243.744637432457</v>
      </c>
      <c r="F3" s="205">
        <v>44480.326141725069</v>
      </c>
      <c r="G3" s="205">
        <v>42519.596612986541</v>
      </c>
      <c r="H3" s="205">
        <v>40979.699911738753</v>
      </c>
      <c r="I3" s="205">
        <v>41706.145863546997</v>
      </c>
      <c r="J3" s="205">
        <v>40381.386171865161</v>
      </c>
      <c r="K3" s="205">
        <v>39653.277221192802</v>
      </c>
      <c r="L3" s="205">
        <v>38412.566747887402</v>
      </c>
      <c r="M3" s="205">
        <v>40362.687890471963</v>
      </c>
      <c r="N3" s="205">
        <v>40834.3467996607</v>
      </c>
      <c r="O3" s="205">
        <v>42204.470249091537</v>
      </c>
      <c r="P3" s="205">
        <v>43329.050273677392</v>
      </c>
      <c r="Q3" s="205">
        <v>43787</v>
      </c>
      <c r="R3" s="205">
        <v>44365.629694479539</v>
      </c>
      <c r="S3" s="205">
        <v>44469.68494563923</v>
      </c>
      <c r="T3" s="205">
        <v>43966.585985005018</v>
      </c>
      <c r="U3" s="205">
        <v>44891.694997571627</v>
      </c>
      <c r="V3" s="205">
        <v>43571.549725787299</v>
      </c>
      <c r="W3" s="205">
        <v>40619.810810306553</v>
      </c>
      <c r="DA3" s="112" t="s">
        <v>2111</v>
      </c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2" customHeight="1" x14ac:dyDescent="0.25">
      <c r="A5" s="30" t="s">
        <v>2112</v>
      </c>
      <c r="B5" s="205">
        <v>38216.4747718613</v>
      </c>
      <c r="C5" s="205">
        <v>39177.001896139198</v>
      </c>
      <c r="D5" s="205">
        <v>39414.21013564118</v>
      </c>
      <c r="E5" s="205">
        <v>38800.039025904502</v>
      </c>
      <c r="F5" s="205">
        <v>38727.79581471836</v>
      </c>
      <c r="G5" s="205">
        <v>33525.404803860038</v>
      </c>
      <c r="H5" s="205">
        <v>35340.390006566216</v>
      </c>
      <c r="I5" s="205">
        <v>37234.728388405907</v>
      </c>
      <c r="J5" s="205">
        <v>36872.374058169473</v>
      </c>
      <c r="K5" s="205">
        <v>37827.060600353419</v>
      </c>
      <c r="L5" s="205">
        <v>39553.75064129493</v>
      </c>
      <c r="M5" s="205">
        <v>43959.885705400127</v>
      </c>
      <c r="N5" s="205">
        <v>44610.611969143327</v>
      </c>
      <c r="O5" s="205">
        <v>43665.805516090601</v>
      </c>
      <c r="P5" s="205">
        <v>42413.000969959918</v>
      </c>
      <c r="Q5" s="205">
        <v>45724.157258796433</v>
      </c>
      <c r="R5" s="205">
        <v>46231.084976280617</v>
      </c>
      <c r="S5" s="205">
        <v>44697.223654944071</v>
      </c>
      <c r="T5" s="205">
        <v>45219.500801778333</v>
      </c>
      <c r="U5" s="205">
        <v>43143.762902261748</v>
      </c>
      <c r="V5" s="205">
        <v>41638.310389275888</v>
      </c>
      <c r="W5" s="205">
        <v>42164.732612510757</v>
      </c>
      <c r="DA5" s="112" t="s">
        <v>2113</v>
      </c>
    </row>
    <row r="6" spans="1:105" ht="12" customHeight="1" x14ac:dyDescent="0.25">
      <c r="A6" s="154" t="s">
        <v>2114</v>
      </c>
      <c r="B6" s="340">
        <v>47770.593464826619</v>
      </c>
      <c r="C6" s="340">
        <v>45382.063791585293</v>
      </c>
      <c r="D6" s="340">
        <v>45382.063791585293</v>
      </c>
      <c r="E6" s="340">
        <v>42993.534118343952</v>
      </c>
      <c r="F6" s="340">
        <v>42993.534118343952</v>
      </c>
      <c r="G6" s="340">
        <v>42993.534118343952</v>
      </c>
      <c r="H6" s="340">
        <v>40605.004445102619</v>
      </c>
      <c r="I6" s="340">
        <v>40605.004445102619</v>
      </c>
      <c r="J6" s="340">
        <v>40605.004445102619</v>
      </c>
      <c r="K6" s="340">
        <v>40605.004445102619</v>
      </c>
      <c r="L6" s="340">
        <v>42993.534118343952</v>
      </c>
      <c r="M6" s="340">
        <v>47770.593464826612</v>
      </c>
      <c r="N6" s="340">
        <v>47770.593464826612</v>
      </c>
      <c r="O6" s="340">
        <v>47770.593464826612</v>
      </c>
      <c r="P6" s="340">
        <v>47770.593464826612</v>
      </c>
      <c r="Q6" s="340">
        <v>50159.123138067953</v>
      </c>
      <c r="R6" s="340">
        <v>50159.123138067953</v>
      </c>
      <c r="S6" s="340">
        <v>50159.123138067953</v>
      </c>
      <c r="T6" s="340">
        <v>47770.593464826612</v>
      </c>
      <c r="U6" s="340">
        <v>47770.593464826612</v>
      </c>
      <c r="V6" s="340">
        <v>47770.593464826612</v>
      </c>
      <c r="W6" s="340">
        <v>45382.063791585279</v>
      </c>
      <c r="DA6" s="160" t="s">
        <v>2115</v>
      </c>
    </row>
    <row r="7" spans="1:105" ht="12" customHeight="1" x14ac:dyDescent="0.25">
      <c r="A7" s="156" t="s">
        <v>2116</v>
      </c>
      <c r="B7" s="341">
        <v>0</v>
      </c>
      <c r="C7" s="342">
        <v>0</v>
      </c>
      <c r="D7" s="342">
        <v>0</v>
      </c>
      <c r="E7" s="342">
        <v>0</v>
      </c>
      <c r="F7" s="342">
        <v>2388.5296732413308</v>
      </c>
      <c r="G7" s="342">
        <v>0</v>
      </c>
      <c r="H7" s="342">
        <v>0</v>
      </c>
      <c r="I7" s="342">
        <v>2388.5296732413308</v>
      </c>
      <c r="J7" s="342">
        <v>2388.5296732413308</v>
      </c>
      <c r="K7" s="342">
        <v>0</v>
      </c>
      <c r="L7" s="342">
        <v>4777.0593464826616</v>
      </c>
      <c r="M7" s="342">
        <v>4777.0593464826616</v>
      </c>
      <c r="N7" s="342">
        <v>2388.5296732413308</v>
      </c>
      <c r="O7" s="342">
        <v>2388.5296732413308</v>
      </c>
      <c r="P7" s="342">
        <v>0</v>
      </c>
      <c r="Q7" s="342">
        <v>4777.0593464826616</v>
      </c>
      <c r="R7" s="342">
        <v>2388.5296732413308</v>
      </c>
      <c r="S7" s="342">
        <v>0</v>
      </c>
      <c r="T7" s="342">
        <v>0</v>
      </c>
      <c r="U7" s="342">
        <v>2388.5296732413308</v>
      </c>
      <c r="V7" s="342">
        <v>0</v>
      </c>
      <c r="W7" s="342">
        <v>0</v>
      </c>
      <c r="DA7" s="161" t="s">
        <v>2117</v>
      </c>
    </row>
    <row r="8" spans="1:105" ht="12" customHeight="1" x14ac:dyDescent="0.25">
      <c r="A8" s="157" t="s">
        <v>2118</v>
      </c>
      <c r="B8" s="343"/>
      <c r="C8" s="344">
        <f t="shared" ref="C8:W8" si="0">B6+C7-C6</f>
        <v>2388.5296732413262</v>
      </c>
      <c r="D8" s="344">
        <f t="shared" si="0"/>
        <v>0</v>
      </c>
      <c r="E8" s="344">
        <f t="shared" si="0"/>
        <v>2388.5296732413408</v>
      </c>
      <c r="F8" s="344">
        <f t="shared" si="0"/>
        <v>2388.5296732413335</v>
      </c>
      <c r="G8" s="344">
        <f t="shared" si="0"/>
        <v>0</v>
      </c>
      <c r="H8" s="344">
        <f t="shared" si="0"/>
        <v>2388.5296732413335</v>
      </c>
      <c r="I8" s="344">
        <f t="shared" si="0"/>
        <v>2388.5296732413335</v>
      </c>
      <c r="J8" s="344">
        <f t="shared" si="0"/>
        <v>2388.5296732413335</v>
      </c>
      <c r="K8" s="344">
        <f t="shared" si="0"/>
        <v>0</v>
      </c>
      <c r="L8" s="344">
        <f t="shared" si="0"/>
        <v>2388.5296732413262</v>
      </c>
      <c r="M8" s="344">
        <f t="shared" si="0"/>
        <v>0</v>
      </c>
      <c r="N8" s="344">
        <f t="shared" si="0"/>
        <v>2388.5296732413335</v>
      </c>
      <c r="O8" s="344">
        <f t="shared" si="0"/>
        <v>2388.5296732413335</v>
      </c>
      <c r="P8" s="344">
        <f t="shared" si="0"/>
        <v>0</v>
      </c>
      <c r="Q8" s="344">
        <f t="shared" si="0"/>
        <v>2388.529673241319</v>
      </c>
      <c r="R8" s="344">
        <f t="shared" si="0"/>
        <v>2388.5296732413335</v>
      </c>
      <c r="S8" s="344">
        <f t="shared" si="0"/>
        <v>0</v>
      </c>
      <c r="T8" s="344">
        <f t="shared" si="0"/>
        <v>2388.5296732413408</v>
      </c>
      <c r="U8" s="344">
        <f t="shared" si="0"/>
        <v>2388.5296732413335</v>
      </c>
      <c r="V8" s="344">
        <f t="shared" si="0"/>
        <v>0</v>
      </c>
      <c r="W8" s="344">
        <f t="shared" si="0"/>
        <v>2388.5296732413335</v>
      </c>
      <c r="DA8" s="162"/>
    </row>
    <row r="9" spans="1:105" ht="12" customHeight="1" x14ac:dyDescent="0.25">
      <c r="A9" s="155" t="s">
        <v>2119</v>
      </c>
      <c r="B9" s="345">
        <f t="shared" ref="B9:W9" si="1">B6-B5</f>
        <v>9554.1186929653195</v>
      </c>
      <c r="C9" s="345">
        <f t="shared" si="1"/>
        <v>6205.0618954460951</v>
      </c>
      <c r="D9" s="345">
        <f t="shared" si="1"/>
        <v>5967.8536559441127</v>
      </c>
      <c r="E9" s="345">
        <f t="shared" si="1"/>
        <v>4193.4950924394507</v>
      </c>
      <c r="F9" s="345">
        <f t="shared" si="1"/>
        <v>4265.7383036255924</v>
      </c>
      <c r="G9" s="345">
        <f t="shared" si="1"/>
        <v>9468.1293144839146</v>
      </c>
      <c r="H9" s="345">
        <f t="shared" si="1"/>
        <v>5264.6144385364023</v>
      </c>
      <c r="I9" s="345">
        <f t="shared" si="1"/>
        <v>3370.2760566967117</v>
      </c>
      <c r="J9" s="345">
        <f t="shared" si="1"/>
        <v>3732.6303869331459</v>
      </c>
      <c r="K9" s="345">
        <f t="shared" si="1"/>
        <v>2777.9438447491993</v>
      </c>
      <c r="L9" s="345">
        <f t="shared" si="1"/>
        <v>3439.7834770490226</v>
      </c>
      <c r="M9" s="345">
        <f t="shared" si="1"/>
        <v>3810.7077594264847</v>
      </c>
      <c r="N9" s="345">
        <f t="shared" si="1"/>
        <v>3159.9814956832852</v>
      </c>
      <c r="O9" s="345">
        <f t="shared" si="1"/>
        <v>4104.7879487360115</v>
      </c>
      <c r="P9" s="345">
        <f t="shared" si="1"/>
        <v>5357.5924948666943</v>
      </c>
      <c r="Q9" s="345">
        <f t="shared" si="1"/>
        <v>4434.96587927152</v>
      </c>
      <c r="R9" s="345">
        <f t="shared" si="1"/>
        <v>3928.0381617873354</v>
      </c>
      <c r="S9" s="345">
        <f t="shared" si="1"/>
        <v>5461.8994831238815</v>
      </c>
      <c r="T9" s="345">
        <f t="shared" si="1"/>
        <v>2551.0926630482791</v>
      </c>
      <c r="U9" s="345">
        <f t="shared" si="1"/>
        <v>4626.8305625648645</v>
      </c>
      <c r="V9" s="345">
        <f t="shared" si="1"/>
        <v>6132.2830755507239</v>
      </c>
      <c r="W9" s="345">
        <f t="shared" si="1"/>
        <v>3217.3311790745211</v>
      </c>
      <c r="DA9" s="163"/>
    </row>
    <row r="10" spans="1:105" ht="12" customHeight="1" x14ac:dyDescent="0.25">
      <c r="A10" s="201"/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DA10" s="173"/>
    </row>
    <row r="11" spans="1:105" ht="12" customHeight="1" x14ac:dyDescent="0.25">
      <c r="A11" s="30" t="s">
        <v>67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DA11" s="112"/>
    </row>
    <row r="12" spans="1:105" ht="12" customHeight="1" x14ac:dyDescent="0.25">
      <c r="A12" s="31" t="s">
        <v>68</v>
      </c>
      <c r="B12" s="212">
        <v>5033.8876182287186</v>
      </c>
      <c r="C12" s="212">
        <v>5185.0059329320729</v>
      </c>
      <c r="D12" s="212">
        <v>5310.4236457437664</v>
      </c>
      <c r="E12" s="212">
        <v>5260.4129836629409</v>
      </c>
      <c r="F12" s="212">
        <v>5151.8560619088566</v>
      </c>
      <c r="G12" s="212">
        <v>4302.826569217541</v>
      </c>
      <c r="H12" s="212">
        <v>4364.7966466036114</v>
      </c>
      <c r="I12" s="212">
        <v>4578.7199484092862</v>
      </c>
      <c r="J12" s="212">
        <v>4513.9687016337066</v>
      </c>
      <c r="K12" s="212">
        <v>4452.2762682717103</v>
      </c>
      <c r="L12" s="212">
        <v>4773.9429922613926</v>
      </c>
      <c r="M12" s="212">
        <v>5284.8779019776439</v>
      </c>
      <c r="N12" s="212">
        <v>5403.4380051590706</v>
      </c>
      <c r="O12" s="212">
        <v>5198.024247635426</v>
      </c>
      <c r="P12" s="212">
        <v>4981.5322441960452</v>
      </c>
      <c r="Q12" s="212">
        <v>5278.216852966465</v>
      </c>
      <c r="R12" s="212">
        <v>5408.4330180567486</v>
      </c>
      <c r="S12" s="212">
        <v>5240.1401547721407</v>
      </c>
      <c r="T12" s="212">
        <v>5355.3296646603612</v>
      </c>
      <c r="U12" s="212">
        <v>4990.9302665520199</v>
      </c>
      <c r="V12" s="212">
        <v>4881.186758383491</v>
      </c>
      <c r="W12" s="212">
        <v>5301.7584694754951</v>
      </c>
      <c r="DA12" s="109" t="s">
        <v>2120</v>
      </c>
    </row>
    <row r="13" spans="1:105" ht="12" customHeight="1" x14ac:dyDescent="0.25">
      <c r="A13" s="24" t="s">
        <v>30</v>
      </c>
      <c r="B13" s="215">
        <v>386.69148753224408</v>
      </c>
      <c r="C13" s="215">
        <v>311.31177987962172</v>
      </c>
      <c r="D13" s="215">
        <v>287.14049871023218</v>
      </c>
      <c r="E13" s="215">
        <v>301.85339638865008</v>
      </c>
      <c r="F13" s="215">
        <v>385.21066208082539</v>
      </c>
      <c r="G13" s="215">
        <v>502.2451418744626</v>
      </c>
      <c r="H13" s="215">
        <v>507.16534823731729</v>
      </c>
      <c r="I13" s="215">
        <v>567.7367153912295</v>
      </c>
      <c r="J13" s="215">
        <v>419.79552880481509</v>
      </c>
      <c r="K13" s="215">
        <v>368.15709372312978</v>
      </c>
      <c r="L13" s="215">
        <v>366.00748065348228</v>
      </c>
      <c r="M13" s="215">
        <v>327.78005159071358</v>
      </c>
      <c r="N13" s="215">
        <v>382.4831470335339</v>
      </c>
      <c r="O13" s="215">
        <v>203.73619948409291</v>
      </c>
      <c r="P13" s="215">
        <v>153.88374892519349</v>
      </c>
      <c r="Q13" s="215">
        <v>275.16698194325022</v>
      </c>
      <c r="R13" s="215">
        <v>240.20593293207219</v>
      </c>
      <c r="S13" s="215">
        <v>290.49243336199481</v>
      </c>
      <c r="T13" s="215">
        <v>366.5335339638865</v>
      </c>
      <c r="U13" s="215">
        <v>186.45451418744631</v>
      </c>
      <c r="V13" s="215">
        <v>213.373086844368</v>
      </c>
      <c r="W13" s="215">
        <v>249.9138435081685</v>
      </c>
      <c r="DA13" s="85" t="s">
        <v>2121</v>
      </c>
    </row>
    <row r="14" spans="1:105" ht="12" customHeight="1" x14ac:dyDescent="0.25">
      <c r="A14" s="14" t="s">
        <v>31</v>
      </c>
      <c r="B14" s="206">
        <f t="shared" ref="B14:W14" si="2">SUM(B15:B19)</f>
        <v>580.23791917454844</v>
      </c>
      <c r="C14" s="206">
        <f t="shared" si="2"/>
        <v>761.75124677558028</v>
      </c>
      <c r="D14" s="206">
        <f t="shared" si="2"/>
        <v>802.72055030094566</v>
      </c>
      <c r="E14" s="206">
        <f t="shared" si="2"/>
        <v>661.64479793637133</v>
      </c>
      <c r="F14" s="206">
        <f t="shared" si="2"/>
        <v>613.23430782459161</v>
      </c>
      <c r="G14" s="206">
        <f t="shared" si="2"/>
        <v>476.53061049011171</v>
      </c>
      <c r="H14" s="206">
        <f t="shared" si="2"/>
        <v>483.73886500429916</v>
      </c>
      <c r="I14" s="206">
        <f t="shared" si="2"/>
        <v>474.17515047291488</v>
      </c>
      <c r="J14" s="206">
        <f t="shared" si="2"/>
        <v>390.56758383490967</v>
      </c>
      <c r="K14" s="206">
        <f t="shared" si="2"/>
        <v>303.65967325881343</v>
      </c>
      <c r="L14" s="206">
        <f t="shared" si="2"/>
        <v>334.89131556319859</v>
      </c>
      <c r="M14" s="206">
        <f t="shared" si="2"/>
        <v>409.53224419604476</v>
      </c>
      <c r="N14" s="206">
        <f t="shared" si="2"/>
        <v>384.02923473774717</v>
      </c>
      <c r="O14" s="206">
        <f t="shared" si="2"/>
        <v>330.91883061049015</v>
      </c>
      <c r="P14" s="206">
        <f t="shared" si="2"/>
        <v>262.2547721410146</v>
      </c>
      <c r="Q14" s="206">
        <f t="shared" si="2"/>
        <v>303.25004299226146</v>
      </c>
      <c r="R14" s="206">
        <f t="shared" si="2"/>
        <v>292.19398108340494</v>
      </c>
      <c r="S14" s="206">
        <f t="shared" si="2"/>
        <v>253.79759243336201</v>
      </c>
      <c r="T14" s="206">
        <f t="shared" si="2"/>
        <v>273.15864144454002</v>
      </c>
      <c r="U14" s="206">
        <f t="shared" si="2"/>
        <v>252.63112639724855</v>
      </c>
      <c r="V14" s="206">
        <f t="shared" si="2"/>
        <v>256.60653482373169</v>
      </c>
      <c r="W14" s="206">
        <f t="shared" si="2"/>
        <v>276.39552880481511</v>
      </c>
      <c r="DA14" s="71"/>
    </row>
    <row r="15" spans="1:105" ht="12" customHeight="1" x14ac:dyDescent="0.25">
      <c r="A15" s="18" t="s">
        <v>32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  <c r="R15" s="206">
        <v>0</v>
      </c>
      <c r="S15" s="206">
        <v>0</v>
      </c>
      <c r="T15" s="206">
        <v>0</v>
      </c>
      <c r="U15" s="206">
        <v>0</v>
      </c>
      <c r="V15" s="206">
        <v>0</v>
      </c>
      <c r="W15" s="206">
        <v>0</v>
      </c>
      <c r="DA15" s="71" t="s">
        <v>2122</v>
      </c>
    </row>
    <row r="16" spans="1:105" ht="12" customHeight="1" x14ac:dyDescent="0.25">
      <c r="A16" s="18" t="s">
        <v>33</v>
      </c>
      <c r="B16" s="206">
        <v>185.27755803955279</v>
      </c>
      <c r="C16" s="206">
        <v>163.81246775580391</v>
      </c>
      <c r="D16" s="206">
        <v>146.86638005159071</v>
      </c>
      <c r="E16" s="206">
        <v>138.43508168529661</v>
      </c>
      <c r="F16" s="206">
        <v>132.94161650902839</v>
      </c>
      <c r="G16" s="206">
        <v>106.57300085984519</v>
      </c>
      <c r="H16" s="206">
        <v>116.4612209802235</v>
      </c>
      <c r="I16" s="206">
        <v>120.8560619088564</v>
      </c>
      <c r="J16" s="206">
        <v>116.4612209802235</v>
      </c>
      <c r="K16" s="206">
        <v>90.092691315563201</v>
      </c>
      <c r="L16" s="206">
        <v>114.2638865004299</v>
      </c>
      <c r="M16" s="206">
        <v>97.783490971625099</v>
      </c>
      <c r="N16" s="206">
        <v>91.191401547721412</v>
      </c>
      <c r="O16" s="206">
        <v>110.9678417884781</v>
      </c>
      <c r="P16" s="206">
        <v>103.2769561478934</v>
      </c>
      <c r="Q16" s="206">
        <v>97.783490971625099</v>
      </c>
      <c r="R16" s="206">
        <v>129.64557179707651</v>
      </c>
      <c r="S16" s="206">
        <v>109.8691315563199</v>
      </c>
      <c r="T16" s="206">
        <v>143.63628546861571</v>
      </c>
      <c r="U16" s="206">
        <v>137.45391229578681</v>
      </c>
      <c r="V16" s="206">
        <v>141.05657781599311</v>
      </c>
      <c r="W16" s="206">
        <v>137.347377472055</v>
      </c>
      <c r="DA16" s="71" t="s">
        <v>2123</v>
      </c>
    </row>
    <row r="17" spans="1:105" ht="12" customHeight="1" x14ac:dyDescent="0.25">
      <c r="A17" s="18" t="s">
        <v>69</v>
      </c>
      <c r="B17" s="206">
        <v>68.811521926053302</v>
      </c>
      <c r="C17" s="206">
        <v>90.379277730008596</v>
      </c>
      <c r="D17" s="206">
        <v>91.406362854686151</v>
      </c>
      <c r="E17" s="206">
        <v>63.085468615649177</v>
      </c>
      <c r="F17" s="206">
        <v>95.645657781599297</v>
      </c>
      <c r="G17" s="206">
        <v>66.138005159071355</v>
      </c>
      <c r="H17" s="206">
        <v>69.190541702493547</v>
      </c>
      <c r="I17" s="206">
        <v>75.295528804815135</v>
      </c>
      <c r="J17" s="206">
        <v>61.050472914875321</v>
      </c>
      <c r="K17" s="206">
        <v>39.682803095442821</v>
      </c>
      <c r="L17" s="206">
        <v>45.787876182287192</v>
      </c>
      <c r="M17" s="206">
        <v>91.049613069647449</v>
      </c>
      <c r="N17" s="206">
        <v>86.469819432502149</v>
      </c>
      <c r="O17" s="206">
        <v>82.372312983662937</v>
      </c>
      <c r="P17" s="206">
        <v>79.675924333619946</v>
      </c>
      <c r="Q17" s="206">
        <v>90.667067927773004</v>
      </c>
      <c r="R17" s="206">
        <v>85.087016337059325</v>
      </c>
      <c r="S17" s="206">
        <v>75.094067067927767</v>
      </c>
      <c r="T17" s="206">
        <v>87.47411865864143</v>
      </c>
      <c r="U17" s="206">
        <v>80.477730008598442</v>
      </c>
      <c r="V17" s="206">
        <v>77.500515907136716</v>
      </c>
      <c r="W17" s="206">
        <v>83.657437661220982</v>
      </c>
      <c r="DA17" s="71" t="s">
        <v>2124</v>
      </c>
    </row>
    <row r="18" spans="1:105" ht="12" customHeight="1" x14ac:dyDescent="0.25">
      <c r="A18" s="18" t="s">
        <v>70</v>
      </c>
      <c r="B18" s="206">
        <v>326.14883920894238</v>
      </c>
      <c r="C18" s="206">
        <v>499.83757523645738</v>
      </c>
      <c r="D18" s="206">
        <v>548.08443680137566</v>
      </c>
      <c r="E18" s="206">
        <v>458.59561478933779</v>
      </c>
      <c r="F18" s="206">
        <v>383.1184006878762</v>
      </c>
      <c r="G18" s="206">
        <v>303.81960447119519</v>
      </c>
      <c r="H18" s="206">
        <v>298.08710232158211</v>
      </c>
      <c r="I18" s="206">
        <v>278.02355975924331</v>
      </c>
      <c r="J18" s="206">
        <v>213.05588993981081</v>
      </c>
      <c r="K18" s="206">
        <v>173.88417884780739</v>
      </c>
      <c r="L18" s="206">
        <v>174.83955288048151</v>
      </c>
      <c r="M18" s="206">
        <v>220.69914015477221</v>
      </c>
      <c r="N18" s="206">
        <v>206.36801375752361</v>
      </c>
      <c r="O18" s="206">
        <v>137.57867583834911</v>
      </c>
      <c r="P18" s="206">
        <v>79.298796216680998</v>
      </c>
      <c r="Q18" s="206">
        <v>114.6489251934652</v>
      </c>
      <c r="R18" s="206">
        <v>77.388048151332754</v>
      </c>
      <c r="S18" s="206">
        <v>68.789337919174542</v>
      </c>
      <c r="T18" s="206">
        <v>42.032158211521917</v>
      </c>
      <c r="U18" s="206">
        <v>34.684178847807402</v>
      </c>
      <c r="V18" s="206">
        <v>38.024247635425617</v>
      </c>
      <c r="W18" s="206">
        <v>55.390713671539118</v>
      </c>
      <c r="DA18" s="71" t="s">
        <v>2125</v>
      </c>
    </row>
    <row r="19" spans="1:105" ht="12" customHeight="1" x14ac:dyDescent="0.25">
      <c r="A19" s="18" t="s">
        <v>34</v>
      </c>
      <c r="B19" s="206">
        <v>0</v>
      </c>
      <c r="C19" s="206">
        <v>7.7219260533104039</v>
      </c>
      <c r="D19" s="206">
        <v>16.363370593293201</v>
      </c>
      <c r="E19" s="206">
        <v>1.5286328460877039</v>
      </c>
      <c r="F19" s="206">
        <v>1.5286328460877039</v>
      </c>
      <c r="G19" s="206">
        <v>0</v>
      </c>
      <c r="H19" s="206">
        <v>0</v>
      </c>
      <c r="I19" s="206">
        <v>0</v>
      </c>
      <c r="J19" s="206">
        <v>0</v>
      </c>
      <c r="K19" s="206">
        <v>0</v>
      </c>
      <c r="L19" s="206">
        <v>0</v>
      </c>
      <c r="M19" s="206">
        <v>0</v>
      </c>
      <c r="N19" s="206">
        <v>0</v>
      </c>
      <c r="O19" s="206">
        <v>0</v>
      </c>
      <c r="P19" s="206">
        <v>3.095442820292347E-3</v>
      </c>
      <c r="Q19" s="206">
        <v>0.15055889939810829</v>
      </c>
      <c r="R19" s="206">
        <v>7.3344797936371442E-2</v>
      </c>
      <c r="S19" s="206">
        <v>4.5055889939810842E-2</v>
      </c>
      <c r="T19" s="206">
        <v>1.6079105760963028E-2</v>
      </c>
      <c r="U19" s="206">
        <v>1.5305245055889941E-2</v>
      </c>
      <c r="V19" s="206">
        <v>2.5193465176268269E-2</v>
      </c>
      <c r="W19" s="206">
        <v>0</v>
      </c>
      <c r="DA19" s="71" t="s">
        <v>2126</v>
      </c>
    </row>
    <row r="20" spans="1:105" ht="12" customHeight="1" x14ac:dyDescent="0.25">
      <c r="A20" s="14" t="s">
        <v>35</v>
      </c>
      <c r="B20" s="206">
        <f t="shared" ref="B20:W20" si="3">B21+B22</f>
        <v>2466.977300085985</v>
      </c>
      <c r="C20" s="206">
        <f t="shared" si="3"/>
        <v>2448.2522785898541</v>
      </c>
      <c r="D20" s="206">
        <f t="shared" si="3"/>
        <v>2513.2778159931208</v>
      </c>
      <c r="E20" s="206">
        <f t="shared" si="3"/>
        <v>2519.3758383490972</v>
      </c>
      <c r="F20" s="206">
        <f t="shared" si="3"/>
        <v>2398.600773860705</v>
      </c>
      <c r="G20" s="206">
        <f t="shared" si="3"/>
        <v>1605.678761822872</v>
      </c>
      <c r="H20" s="206">
        <f t="shared" si="3"/>
        <v>1625.2061049011179</v>
      </c>
      <c r="I20" s="206">
        <f t="shared" si="3"/>
        <v>1767.714789337919</v>
      </c>
      <c r="J20" s="206">
        <f t="shared" si="3"/>
        <v>1907.3411006018921</v>
      </c>
      <c r="K20" s="206">
        <f t="shared" si="3"/>
        <v>1989.2299226139289</v>
      </c>
      <c r="L20" s="206">
        <f t="shared" si="3"/>
        <v>2266.6478933791918</v>
      </c>
      <c r="M20" s="206">
        <f t="shared" si="3"/>
        <v>2493.6557179707652</v>
      </c>
      <c r="N20" s="206">
        <f t="shared" si="3"/>
        <v>2302.851504729148</v>
      </c>
      <c r="O20" s="206">
        <f t="shared" si="3"/>
        <v>2460.4494411006021</v>
      </c>
      <c r="P20" s="206">
        <f t="shared" si="3"/>
        <v>2411.9233877901979</v>
      </c>
      <c r="Q20" s="206">
        <f t="shared" si="3"/>
        <v>2449.51822871883</v>
      </c>
      <c r="R20" s="206">
        <f t="shared" si="3"/>
        <v>2559.7708512467748</v>
      </c>
      <c r="S20" s="206">
        <f t="shared" si="3"/>
        <v>2417.8529664660359</v>
      </c>
      <c r="T20" s="206">
        <f t="shared" si="3"/>
        <v>2335.3110920034392</v>
      </c>
      <c r="U20" s="206">
        <f t="shared" si="3"/>
        <v>2140.504901117798</v>
      </c>
      <c r="V20" s="206">
        <f t="shared" si="3"/>
        <v>2020.343766122098</v>
      </c>
      <c r="W20" s="206">
        <f t="shared" si="3"/>
        <v>2321.9153052450561</v>
      </c>
      <c r="DA20" s="71"/>
    </row>
    <row r="21" spans="1:105" ht="12" customHeight="1" x14ac:dyDescent="0.25">
      <c r="A21" s="18" t="s">
        <v>72</v>
      </c>
      <c r="B21" s="206">
        <v>2466.977300085985</v>
      </c>
      <c r="C21" s="206">
        <v>2448.2522785898541</v>
      </c>
      <c r="D21" s="206">
        <v>2513.2778159931208</v>
      </c>
      <c r="E21" s="206">
        <v>2519.3758383490972</v>
      </c>
      <c r="F21" s="206">
        <v>2398.600773860705</v>
      </c>
      <c r="G21" s="206">
        <v>1605.678761822872</v>
      </c>
      <c r="H21" s="206">
        <v>1625.2061049011179</v>
      </c>
      <c r="I21" s="206">
        <v>1767.714789337919</v>
      </c>
      <c r="J21" s="206">
        <v>1907.3411006018921</v>
      </c>
      <c r="K21" s="206">
        <v>1989.2299226139289</v>
      </c>
      <c r="L21" s="206">
        <v>2266.6478933791918</v>
      </c>
      <c r="M21" s="206">
        <v>2493.6557179707652</v>
      </c>
      <c r="N21" s="206">
        <v>2302.851504729148</v>
      </c>
      <c r="O21" s="206">
        <v>2460.4494411006021</v>
      </c>
      <c r="P21" s="206">
        <v>2411.9233877901979</v>
      </c>
      <c r="Q21" s="206">
        <v>2449.51822871883</v>
      </c>
      <c r="R21" s="206">
        <v>2559.7708512467748</v>
      </c>
      <c r="S21" s="206">
        <v>2417.8529664660359</v>
      </c>
      <c r="T21" s="206">
        <v>2335.3110920034392</v>
      </c>
      <c r="U21" s="206">
        <v>2140.504901117798</v>
      </c>
      <c r="V21" s="206">
        <v>2020.343766122098</v>
      </c>
      <c r="W21" s="206">
        <v>2321.9153052450561</v>
      </c>
      <c r="DA21" s="71" t="s">
        <v>2127</v>
      </c>
    </row>
    <row r="22" spans="1:105" ht="12" customHeight="1" x14ac:dyDescent="0.25">
      <c r="A22" s="18" t="s">
        <v>36</v>
      </c>
      <c r="B22" s="206">
        <v>0</v>
      </c>
      <c r="C22" s="206">
        <v>0</v>
      </c>
      <c r="D22" s="206">
        <v>0</v>
      </c>
      <c r="E22" s="206">
        <v>0</v>
      </c>
      <c r="F22" s="206">
        <v>0</v>
      </c>
      <c r="G22" s="206">
        <v>0</v>
      </c>
      <c r="H22" s="206">
        <v>0</v>
      </c>
      <c r="I22" s="206">
        <v>0</v>
      </c>
      <c r="J22" s="206">
        <v>0</v>
      </c>
      <c r="K22" s="206">
        <v>0</v>
      </c>
      <c r="L22" s="206">
        <v>0</v>
      </c>
      <c r="M22" s="206">
        <v>0</v>
      </c>
      <c r="N22" s="206">
        <v>0</v>
      </c>
      <c r="O22" s="206">
        <v>0</v>
      </c>
      <c r="P22" s="206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0</v>
      </c>
      <c r="W22" s="206">
        <v>0</v>
      </c>
      <c r="DA22" s="71" t="s">
        <v>2128</v>
      </c>
    </row>
    <row r="23" spans="1:105" ht="12" customHeight="1" x14ac:dyDescent="0.25">
      <c r="A23" s="14" t="s">
        <v>37</v>
      </c>
      <c r="B23" s="206">
        <f t="shared" ref="B23:W23" si="4">B24+B25+B26+B27+B28+B29</f>
        <v>78.054858125537407</v>
      </c>
      <c r="C23" s="206">
        <f t="shared" si="4"/>
        <v>77.79208942390369</v>
      </c>
      <c r="D23" s="206">
        <f t="shared" si="4"/>
        <v>79.511779879621656</v>
      </c>
      <c r="E23" s="206">
        <f t="shared" si="4"/>
        <v>92.67222699914015</v>
      </c>
      <c r="F23" s="206">
        <f t="shared" si="4"/>
        <v>98.834393809114346</v>
      </c>
      <c r="G23" s="206">
        <f t="shared" si="4"/>
        <v>20.349699054170252</v>
      </c>
      <c r="H23" s="206">
        <f t="shared" si="4"/>
        <v>20.397420464316426</v>
      </c>
      <c r="I23" s="206">
        <f t="shared" si="4"/>
        <v>24.123387790197768</v>
      </c>
      <c r="J23" s="206">
        <f t="shared" si="4"/>
        <v>43.899914015477222</v>
      </c>
      <c r="K23" s="206">
        <f t="shared" si="4"/>
        <v>64.058469475494405</v>
      </c>
      <c r="L23" s="206">
        <f t="shared" si="4"/>
        <v>77.935425623387772</v>
      </c>
      <c r="M23" s="206">
        <f t="shared" si="4"/>
        <v>66.628976784178832</v>
      </c>
      <c r="N23" s="206">
        <f t="shared" si="4"/>
        <v>164.74668959587277</v>
      </c>
      <c r="O23" s="206">
        <f t="shared" si="4"/>
        <v>133.41762682717112</v>
      </c>
      <c r="P23" s="206">
        <f t="shared" si="4"/>
        <v>107.11917454858124</v>
      </c>
      <c r="Q23" s="206">
        <f t="shared" si="4"/>
        <v>166.13791917454861</v>
      </c>
      <c r="R23" s="206">
        <f t="shared" si="4"/>
        <v>182.61031814273434</v>
      </c>
      <c r="S23" s="206">
        <f t="shared" si="4"/>
        <v>163.3116079105761</v>
      </c>
      <c r="T23" s="206">
        <f t="shared" si="4"/>
        <v>195.1273430782459</v>
      </c>
      <c r="U23" s="206">
        <f t="shared" si="4"/>
        <v>188.67411865864145</v>
      </c>
      <c r="V23" s="206">
        <f t="shared" si="4"/>
        <v>212.29458297506454</v>
      </c>
      <c r="W23" s="206">
        <f t="shared" si="4"/>
        <v>175.62613929492693</v>
      </c>
      <c r="DA23" s="71"/>
    </row>
    <row r="24" spans="1:105" ht="12" customHeight="1" x14ac:dyDescent="0.25">
      <c r="A24" s="18" t="s">
        <v>73</v>
      </c>
      <c r="B24" s="206">
        <v>60.428030954428202</v>
      </c>
      <c r="C24" s="206">
        <v>59.926397248495263</v>
      </c>
      <c r="D24" s="206">
        <v>59.926397248495263</v>
      </c>
      <c r="E24" s="206">
        <v>71.391057609630266</v>
      </c>
      <c r="F24" s="206">
        <v>77.12330180567497</v>
      </c>
      <c r="G24" s="206">
        <v>1.5286328460877039</v>
      </c>
      <c r="H24" s="206">
        <v>1.1942390369733451</v>
      </c>
      <c r="I24" s="206">
        <v>4.275322441960447</v>
      </c>
      <c r="J24" s="206">
        <v>24.314531384350818</v>
      </c>
      <c r="K24" s="206">
        <v>44.353654342218398</v>
      </c>
      <c r="L24" s="206">
        <v>58.13508168529664</v>
      </c>
      <c r="M24" s="206">
        <v>46.470421324161649</v>
      </c>
      <c r="N24" s="206">
        <v>144.44479793637149</v>
      </c>
      <c r="O24" s="206">
        <v>113.16345657781601</v>
      </c>
      <c r="P24" s="206">
        <v>89.791831470335339</v>
      </c>
      <c r="Q24" s="206">
        <v>155.05864144454</v>
      </c>
      <c r="R24" s="206">
        <v>151.67635425623391</v>
      </c>
      <c r="S24" s="206">
        <v>135.64445399828031</v>
      </c>
      <c r="T24" s="206">
        <v>169.66887360275149</v>
      </c>
      <c r="U24" s="206">
        <v>152.72570937231299</v>
      </c>
      <c r="V24" s="206">
        <v>171.87730008598459</v>
      </c>
      <c r="W24" s="206">
        <v>154.0226999140155</v>
      </c>
      <c r="DA24" s="71" t="s">
        <v>2129</v>
      </c>
    </row>
    <row r="25" spans="1:105" ht="12" customHeight="1" x14ac:dyDescent="0.25">
      <c r="A25" s="18" t="s">
        <v>74</v>
      </c>
      <c r="B25" s="206">
        <v>17.626827171109198</v>
      </c>
      <c r="C25" s="206">
        <v>17.865692175408419</v>
      </c>
      <c r="D25" s="206">
        <v>19.5853826311264</v>
      </c>
      <c r="E25" s="206">
        <v>21.281169389509891</v>
      </c>
      <c r="F25" s="206">
        <v>21.711092003439379</v>
      </c>
      <c r="G25" s="206">
        <v>18.821066208082549</v>
      </c>
      <c r="H25" s="206">
        <v>19.203181427343079</v>
      </c>
      <c r="I25" s="206">
        <v>19.84806534823732</v>
      </c>
      <c r="J25" s="206">
        <v>19.5853826311264</v>
      </c>
      <c r="K25" s="206">
        <v>19.704815133276011</v>
      </c>
      <c r="L25" s="206">
        <v>19.800343938091139</v>
      </c>
      <c r="M25" s="206">
        <v>20.15855546001719</v>
      </c>
      <c r="N25" s="206">
        <v>20.30189165950129</v>
      </c>
      <c r="O25" s="206">
        <v>20.25417024935512</v>
      </c>
      <c r="P25" s="206">
        <v>16.574290627687009</v>
      </c>
      <c r="Q25" s="206">
        <v>10.604815133276009</v>
      </c>
      <c r="R25" s="206">
        <v>27.397506448839209</v>
      </c>
      <c r="S25" s="206">
        <v>26.005503009458302</v>
      </c>
      <c r="T25" s="206">
        <v>21.252794496990539</v>
      </c>
      <c r="U25" s="206">
        <v>16.479535683576959</v>
      </c>
      <c r="V25" s="206">
        <v>16.43284608770421</v>
      </c>
      <c r="W25" s="206">
        <v>18.935941530524499</v>
      </c>
      <c r="DA25" s="71" t="s">
        <v>2130</v>
      </c>
    </row>
    <row r="26" spans="1:105" ht="12" customHeight="1" x14ac:dyDescent="0.25">
      <c r="A26" s="18" t="s">
        <v>75</v>
      </c>
      <c r="B26" s="206">
        <v>0</v>
      </c>
      <c r="C26" s="206">
        <v>0</v>
      </c>
      <c r="D26" s="206">
        <v>0</v>
      </c>
      <c r="E26" s="206">
        <v>0</v>
      </c>
      <c r="F26" s="206">
        <v>0</v>
      </c>
      <c r="G26" s="206">
        <v>0</v>
      </c>
      <c r="H26" s="206">
        <v>0</v>
      </c>
      <c r="I26" s="206">
        <v>0</v>
      </c>
      <c r="J26" s="206">
        <v>0</v>
      </c>
      <c r="K26" s="206">
        <v>0</v>
      </c>
      <c r="L26" s="206">
        <v>0</v>
      </c>
      <c r="M26" s="206">
        <v>0</v>
      </c>
      <c r="N26" s="206">
        <v>0</v>
      </c>
      <c r="O26" s="206">
        <v>0</v>
      </c>
      <c r="P26" s="206">
        <v>0.75305245055889924</v>
      </c>
      <c r="Q26" s="206">
        <v>0.47446259673258812</v>
      </c>
      <c r="R26" s="206">
        <v>3.536457437661221</v>
      </c>
      <c r="S26" s="206">
        <v>1.66165090283749</v>
      </c>
      <c r="T26" s="206">
        <v>4.2056749785038683</v>
      </c>
      <c r="U26" s="206">
        <v>19.468873602751501</v>
      </c>
      <c r="V26" s="206">
        <v>23.984436801375761</v>
      </c>
      <c r="W26" s="206">
        <v>2.6674978503869302</v>
      </c>
      <c r="DA26" s="71" t="s">
        <v>2131</v>
      </c>
    </row>
    <row r="27" spans="1:105" ht="12" customHeight="1" x14ac:dyDescent="0.25">
      <c r="A27" s="18" t="s">
        <v>76</v>
      </c>
      <c r="B27" s="206">
        <v>0</v>
      </c>
      <c r="C27" s="206">
        <v>0</v>
      </c>
      <c r="D27" s="206">
        <v>0</v>
      </c>
      <c r="E27" s="206">
        <v>0</v>
      </c>
      <c r="F27" s="206">
        <v>0</v>
      </c>
      <c r="G27" s="206">
        <v>0</v>
      </c>
      <c r="H27" s="206">
        <v>0</v>
      </c>
      <c r="I27" s="206">
        <v>0</v>
      </c>
      <c r="J27" s="206">
        <v>0</v>
      </c>
      <c r="K27" s="206">
        <v>0</v>
      </c>
      <c r="L27" s="206">
        <v>0</v>
      </c>
      <c r="M27" s="206">
        <v>0</v>
      </c>
      <c r="N27" s="206">
        <v>0</v>
      </c>
      <c r="O27" s="206">
        <v>0</v>
      </c>
      <c r="P27" s="206">
        <v>0</v>
      </c>
      <c r="Q27" s="206">
        <v>0</v>
      </c>
      <c r="R27" s="206">
        <v>0</v>
      </c>
      <c r="S27" s="206">
        <v>0</v>
      </c>
      <c r="T27" s="206">
        <v>0</v>
      </c>
      <c r="U27" s="206">
        <v>0</v>
      </c>
      <c r="V27" s="206">
        <v>0</v>
      </c>
      <c r="W27" s="206">
        <v>0</v>
      </c>
      <c r="DA27" s="71" t="s">
        <v>2132</v>
      </c>
    </row>
    <row r="28" spans="1:105" ht="12" customHeight="1" x14ac:dyDescent="0.25">
      <c r="A28" s="18" t="s">
        <v>77</v>
      </c>
      <c r="B28" s="206">
        <v>0</v>
      </c>
      <c r="C28" s="206">
        <v>0</v>
      </c>
      <c r="D28" s="206">
        <v>0</v>
      </c>
      <c r="E28" s="206">
        <v>0</v>
      </c>
      <c r="F28" s="206">
        <v>0</v>
      </c>
      <c r="G28" s="206">
        <v>0</v>
      </c>
      <c r="H28" s="206">
        <v>0</v>
      </c>
      <c r="I28" s="206">
        <v>0</v>
      </c>
      <c r="J28" s="206">
        <v>0</v>
      </c>
      <c r="K28" s="206">
        <v>0</v>
      </c>
      <c r="L28" s="206">
        <v>0</v>
      </c>
      <c r="M28" s="206">
        <v>0</v>
      </c>
      <c r="N28" s="206">
        <v>0</v>
      </c>
      <c r="O28" s="206">
        <v>0</v>
      </c>
      <c r="P28" s="206">
        <v>0</v>
      </c>
      <c r="Q28" s="206">
        <v>0</v>
      </c>
      <c r="R28" s="206">
        <v>0</v>
      </c>
      <c r="S28" s="206">
        <v>0</v>
      </c>
      <c r="T28" s="206">
        <v>0</v>
      </c>
      <c r="U28" s="206">
        <v>0</v>
      </c>
      <c r="V28" s="206">
        <v>0</v>
      </c>
      <c r="W28" s="206">
        <v>0</v>
      </c>
      <c r="DA28" s="71" t="s">
        <v>2133</v>
      </c>
    </row>
    <row r="29" spans="1:105" ht="12" customHeight="1" x14ac:dyDescent="0.25">
      <c r="A29" s="18" t="s">
        <v>78</v>
      </c>
      <c r="B29" s="206">
        <v>0</v>
      </c>
      <c r="C29" s="206">
        <v>0</v>
      </c>
      <c r="D29" s="206">
        <v>0</v>
      </c>
      <c r="E29" s="206">
        <v>0</v>
      </c>
      <c r="F29" s="206">
        <v>0</v>
      </c>
      <c r="G29" s="206">
        <v>0</v>
      </c>
      <c r="H29" s="206">
        <v>0</v>
      </c>
      <c r="I29" s="206">
        <v>0</v>
      </c>
      <c r="J29" s="206">
        <v>0</v>
      </c>
      <c r="K29" s="206">
        <v>0</v>
      </c>
      <c r="L29" s="206">
        <v>0</v>
      </c>
      <c r="M29" s="206">
        <v>0</v>
      </c>
      <c r="N29" s="206">
        <v>0</v>
      </c>
      <c r="O29" s="206">
        <v>0</v>
      </c>
      <c r="P29" s="206">
        <v>0</v>
      </c>
      <c r="Q29" s="206">
        <v>0</v>
      </c>
      <c r="R29" s="206">
        <v>0</v>
      </c>
      <c r="S29" s="206">
        <v>0</v>
      </c>
      <c r="T29" s="206">
        <v>0</v>
      </c>
      <c r="U29" s="206">
        <v>0</v>
      </c>
      <c r="V29" s="206">
        <v>0</v>
      </c>
      <c r="W29" s="206">
        <v>0</v>
      </c>
      <c r="DA29" s="71" t="s">
        <v>2134</v>
      </c>
    </row>
    <row r="30" spans="1:105" ht="12" customHeight="1" x14ac:dyDescent="0.25">
      <c r="A30" s="14" t="s">
        <v>79</v>
      </c>
      <c r="B30" s="206">
        <v>0</v>
      </c>
      <c r="C30" s="206">
        <v>0</v>
      </c>
      <c r="D30" s="206">
        <v>0</v>
      </c>
      <c r="E30" s="206">
        <v>0</v>
      </c>
      <c r="F30" s="206">
        <v>0</v>
      </c>
      <c r="G30" s="206">
        <v>0</v>
      </c>
      <c r="H30" s="206">
        <v>0</v>
      </c>
      <c r="I30" s="206">
        <v>0</v>
      </c>
      <c r="J30" s="206">
        <v>0</v>
      </c>
      <c r="K30" s="206">
        <v>0</v>
      </c>
      <c r="L30" s="206">
        <v>0</v>
      </c>
      <c r="M30" s="206">
        <v>130.51220980223559</v>
      </c>
      <c r="N30" s="206">
        <v>226.22218400687871</v>
      </c>
      <c r="O30" s="206">
        <v>134.26036113499569</v>
      </c>
      <c r="P30" s="206">
        <v>119.0141014617369</v>
      </c>
      <c r="Q30" s="206">
        <v>155.97919174548579</v>
      </c>
      <c r="R30" s="206">
        <v>172.54582975064491</v>
      </c>
      <c r="S30" s="206">
        <v>213.85984522785901</v>
      </c>
      <c r="T30" s="206">
        <v>185.0303525365434</v>
      </c>
      <c r="U30" s="206">
        <v>241.10988822012041</v>
      </c>
      <c r="V30" s="206">
        <v>277.95098882201211</v>
      </c>
      <c r="W30" s="206">
        <v>331.6589853826311</v>
      </c>
      <c r="DA30" s="71" t="s">
        <v>2135</v>
      </c>
    </row>
    <row r="31" spans="1:105" ht="12" customHeight="1" x14ac:dyDescent="0.25">
      <c r="A31" s="21" t="s">
        <v>38</v>
      </c>
      <c r="B31" s="209">
        <v>1521.9260533104041</v>
      </c>
      <c r="C31" s="209">
        <v>1585.8985382631131</v>
      </c>
      <c r="D31" s="209">
        <v>1627.7730008598451</v>
      </c>
      <c r="E31" s="209">
        <v>1684.866723989682</v>
      </c>
      <c r="F31" s="209">
        <v>1655.97592433362</v>
      </c>
      <c r="G31" s="209">
        <v>1698.022355975924</v>
      </c>
      <c r="H31" s="209">
        <v>1728.288907996561</v>
      </c>
      <c r="I31" s="209">
        <v>1744.9699054170251</v>
      </c>
      <c r="J31" s="209">
        <v>1752.3645743766119</v>
      </c>
      <c r="K31" s="209">
        <v>1727.1711092003441</v>
      </c>
      <c r="L31" s="209">
        <v>1728.4608770421321</v>
      </c>
      <c r="M31" s="209">
        <v>1856.7687016337061</v>
      </c>
      <c r="N31" s="209">
        <v>1943.10524505589</v>
      </c>
      <c r="O31" s="209">
        <v>1935.2417884780741</v>
      </c>
      <c r="P31" s="209">
        <v>1927.3370593293209</v>
      </c>
      <c r="Q31" s="209">
        <v>1928.164488392089</v>
      </c>
      <c r="R31" s="209">
        <v>1961.106104901118</v>
      </c>
      <c r="S31" s="209">
        <v>1900.825709372313</v>
      </c>
      <c r="T31" s="209">
        <v>2000.168701633706</v>
      </c>
      <c r="U31" s="209">
        <v>1981.555717970765</v>
      </c>
      <c r="V31" s="209">
        <v>1900.6177987962169</v>
      </c>
      <c r="W31" s="209">
        <v>1946.248667239897</v>
      </c>
      <c r="DA31" s="86" t="s">
        <v>2136</v>
      </c>
    </row>
    <row r="32" spans="1:105" ht="12" customHeight="1" x14ac:dyDescent="0.25">
      <c r="A32" s="201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DA32" s="173"/>
    </row>
    <row r="33" spans="1:105" ht="12" customHeight="1" x14ac:dyDescent="0.25">
      <c r="A33" s="30" t="s">
        <v>85</v>
      </c>
      <c r="B33" s="205">
        <f>FBT_emi!B5</f>
        <v>9107.0505374390432</v>
      </c>
      <c r="C33" s="205">
        <f>FBT_emi!C5</f>
        <v>9367.977098880121</v>
      </c>
      <c r="D33" s="205">
        <f>FBT_emi!D5</f>
        <v>9562.0917934787321</v>
      </c>
      <c r="E33" s="205">
        <f>FBT_emi!E5</f>
        <v>9185.2555359634316</v>
      </c>
      <c r="F33" s="205">
        <f>FBT_emi!F5</f>
        <v>9074.6876372421812</v>
      </c>
      <c r="G33" s="205">
        <f>FBT_emi!G5</f>
        <v>7244.4504841219996</v>
      </c>
      <c r="H33" s="205">
        <f>FBT_emi!H5</f>
        <v>7326.4735170020294</v>
      </c>
      <c r="I33" s="205">
        <f>FBT_emi!I5</f>
        <v>7869.0666376833651</v>
      </c>
      <c r="J33" s="205">
        <f>FBT_emi!J5</f>
        <v>7339.17454488166</v>
      </c>
      <c r="K33" s="205">
        <f>FBT_emi!K5</f>
        <v>7063.4023002015701</v>
      </c>
      <c r="L33" s="205">
        <f>FBT_emi!L5</f>
        <v>7794.8102048423289</v>
      </c>
      <c r="M33" s="205">
        <f>FBT_emi!M5</f>
        <v>8435.0419211210901</v>
      </c>
      <c r="N33" s="205">
        <f>FBT_emi!N5</f>
        <v>8151.9303344402942</v>
      </c>
      <c r="O33" s="205">
        <f>FBT_emi!O5</f>
        <v>7607.6062398006088</v>
      </c>
      <c r="P33" s="205">
        <f>FBT_emi!P5</f>
        <v>7075.887233399596</v>
      </c>
      <c r="Q33" s="205">
        <f>FBT_emi!Q5</f>
        <v>7785.6227667619069</v>
      </c>
      <c r="R33" s="205">
        <f>FBT_emi!R5</f>
        <v>7849.1557875621811</v>
      </c>
      <c r="S33" s="205">
        <f>FBT_emi!S5</f>
        <v>7593.8504221508447</v>
      </c>
      <c r="T33" s="205">
        <f>FBT_emi!T5</f>
        <v>7745.7973873990704</v>
      </c>
      <c r="U33" s="205">
        <f>FBT_emi!U5</f>
        <v>6511.3141988116249</v>
      </c>
      <c r="V33" s="205">
        <f>FBT_emi!V5</f>
        <v>6343.7419718115143</v>
      </c>
      <c r="W33" s="205">
        <f>FBT_emi!W5</f>
        <v>7258.1154973212724</v>
      </c>
      <c r="DA33" s="112"/>
    </row>
    <row r="34" spans="1:105" ht="12" customHeight="1" x14ac:dyDescent="0.25">
      <c r="A34" s="201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DA34" s="173"/>
    </row>
    <row r="35" spans="1:105" ht="12" customHeight="1" x14ac:dyDescent="0.25">
      <c r="A35" s="115" t="s">
        <v>87</v>
      </c>
      <c r="B35" s="286">
        <f t="shared" ref="B35:W35" si="5">IF(B$12=0,"",B$12/B$3*1000)</f>
        <v>118.78288394350194</v>
      </c>
      <c r="C35" s="286">
        <f t="shared" si="5"/>
        <v>125.25737732455475</v>
      </c>
      <c r="D35" s="286">
        <f t="shared" si="5"/>
        <v>124.50230443427655</v>
      </c>
      <c r="E35" s="286">
        <f t="shared" si="5"/>
        <v>121.64563979756382</v>
      </c>
      <c r="F35" s="286">
        <f t="shared" si="5"/>
        <v>115.82325285776454</v>
      </c>
      <c r="G35" s="286">
        <f t="shared" si="5"/>
        <v>101.19631680379938</v>
      </c>
      <c r="H35" s="286">
        <f t="shared" si="5"/>
        <v>106.51119105323909</v>
      </c>
      <c r="I35" s="286">
        <f t="shared" si="5"/>
        <v>109.78525715106387</v>
      </c>
      <c r="J35" s="286">
        <f t="shared" si="5"/>
        <v>111.78340145189752</v>
      </c>
      <c r="K35" s="286">
        <f t="shared" si="5"/>
        <v>112.28015892447293</v>
      </c>
      <c r="L35" s="286">
        <f t="shared" si="5"/>
        <v>124.28076008547249</v>
      </c>
      <c r="M35" s="286">
        <f t="shared" si="5"/>
        <v>130.93473646548685</v>
      </c>
      <c r="N35" s="286">
        <f t="shared" si="5"/>
        <v>132.32580973240812</v>
      </c>
      <c r="O35" s="286">
        <f t="shared" si="5"/>
        <v>123.16288338549433</v>
      </c>
      <c r="P35" s="286">
        <f t="shared" si="5"/>
        <v>114.96980000095571</v>
      </c>
      <c r="Q35" s="286">
        <f t="shared" si="5"/>
        <v>120.54301169220237</v>
      </c>
      <c r="R35" s="286">
        <f t="shared" si="5"/>
        <v>121.90592256441533</v>
      </c>
      <c r="S35" s="286">
        <f t="shared" si="5"/>
        <v>117.8362329568516</v>
      </c>
      <c r="T35" s="286">
        <f t="shared" si="5"/>
        <v>121.80453734767622</v>
      </c>
      <c r="U35" s="286">
        <f t="shared" si="5"/>
        <v>111.17714015525587</v>
      </c>
      <c r="V35" s="286">
        <f t="shared" si="5"/>
        <v>112.02692557649881</v>
      </c>
      <c r="W35" s="286">
        <f t="shared" si="5"/>
        <v>130.52149588373436</v>
      </c>
      <c r="DA35" s="118"/>
    </row>
    <row r="36" spans="1:105" ht="12" customHeight="1" x14ac:dyDescent="0.25">
      <c r="A36" s="158" t="s">
        <v>2137</v>
      </c>
      <c r="B36" s="346">
        <f t="shared" ref="B36:W36" si="6">IF(B$12=0,"",B$12/B$5*1000)</f>
        <v>131.72035485426713</v>
      </c>
      <c r="C36" s="346">
        <f t="shared" si="6"/>
        <v>132.34820639613679</v>
      </c>
      <c r="D36" s="346">
        <f t="shared" si="6"/>
        <v>134.73373251597138</v>
      </c>
      <c r="E36" s="346">
        <f t="shared" si="6"/>
        <v>135.57751785122878</v>
      </c>
      <c r="F36" s="346">
        <f t="shared" si="6"/>
        <v>133.02735034434653</v>
      </c>
      <c r="G36" s="346">
        <f t="shared" si="6"/>
        <v>128.34525323083119</v>
      </c>
      <c r="H36" s="346">
        <f t="shared" si="6"/>
        <v>123.50731403339454</v>
      </c>
      <c r="I36" s="346">
        <f t="shared" si="6"/>
        <v>122.96907071933956</v>
      </c>
      <c r="J36" s="346">
        <f t="shared" si="6"/>
        <v>122.42142842531692</v>
      </c>
      <c r="K36" s="346">
        <f t="shared" si="6"/>
        <v>117.70082574774824</v>
      </c>
      <c r="L36" s="346">
        <f t="shared" si="6"/>
        <v>120.69507732794618</v>
      </c>
      <c r="M36" s="346">
        <f t="shared" si="6"/>
        <v>120.22046502565037</v>
      </c>
      <c r="N36" s="346">
        <f t="shared" si="6"/>
        <v>121.12449855869652</v>
      </c>
      <c r="O36" s="346">
        <f t="shared" si="6"/>
        <v>119.04107083791192</v>
      </c>
      <c r="P36" s="346">
        <f t="shared" si="6"/>
        <v>117.45295381773012</v>
      </c>
      <c r="Q36" s="346">
        <f t="shared" si="6"/>
        <v>115.43606639028955</v>
      </c>
      <c r="R36" s="346">
        <f t="shared" si="6"/>
        <v>116.98693683766251</v>
      </c>
      <c r="S36" s="346">
        <f t="shared" si="6"/>
        <v>117.23636786090439</v>
      </c>
      <c r="T36" s="346">
        <f t="shared" si="6"/>
        <v>118.42965025500135</v>
      </c>
      <c r="U36" s="346">
        <f t="shared" si="6"/>
        <v>115.68138546140531</v>
      </c>
      <c r="V36" s="346">
        <f t="shared" si="6"/>
        <v>117.22826197195216</v>
      </c>
      <c r="W36" s="346">
        <f t="shared" si="6"/>
        <v>125.73916970369694</v>
      </c>
      <c r="DA36" s="119"/>
    </row>
    <row r="37" spans="1:105" ht="12" customHeight="1" x14ac:dyDescent="0.25">
      <c r="A37" s="158" t="s">
        <v>2138</v>
      </c>
      <c r="B37" s="346">
        <f>IF(FBT_ued!B$5=0,"",FBT_ued!B$5/B$5*1000)</f>
        <v>62.578408613491327</v>
      </c>
      <c r="C37" s="346">
        <f>IF(FBT_ued!C$5=0,"",FBT_ued!C$5/C$5*1000)</f>
        <v>62.804075419506844</v>
      </c>
      <c r="D37" s="346">
        <f>IF(FBT_ued!D$5=0,"",FBT_ued!D$5/D$5*1000)</f>
        <v>63.944584546015257</v>
      </c>
      <c r="E37" s="346">
        <f>IF(FBT_ued!E$5=0,"",FBT_ued!E$5/E$5*1000)</f>
        <v>64.647499574718623</v>
      </c>
      <c r="F37" s="346">
        <f>IF(FBT_ued!F$5=0,"",FBT_ued!F$5/F$5*1000)</f>
        <v>63.339565226853637</v>
      </c>
      <c r="G37" s="346">
        <f>IF(FBT_ued!G$5=0,"",FBT_ued!G$5/G$5*1000)</f>
        <v>61.738297994427263</v>
      </c>
      <c r="H37" s="346">
        <f>IF(FBT_ued!H$5=0,"",FBT_ued!H$5/H$5*1000)</f>
        <v>59.446155962310527</v>
      </c>
      <c r="I37" s="346">
        <f>IF(FBT_ued!I$5=0,"",FBT_ued!I$5/I$5*1000)</f>
        <v>58.996536036453953</v>
      </c>
      <c r="J37" s="346">
        <f>IF(FBT_ued!J$5=0,"",FBT_ued!J$5/J$5*1000)</f>
        <v>59.190379614790089</v>
      </c>
      <c r="K37" s="346">
        <f>IF(FBT_ued!K$5=0,"",FBT_ued!K$5/K$5*1000)</f>
        <v>57.047790005187991</v>
      </c>
      <c r="L37" s="346">
        <f>IF(FBT_ued!L$5=0,"",FBT_ued!L$5/L$5*1000)</f>
        <v>58.260391599515096</v>
      </c>
      <c r="M37" s="346">
        <f>IF(FBT_ued!M$5=0,"",FBT_ued!M$5/M$5*1000)</f>
        <v>58.058586616374782</v>
      </c>
      <c r="N37" s="346">
        <f>IF(FBT_ued!N$5=0,"",FBT_ued!N$5/N$5*1000)</f>
        <v>58.410383603942741</v>
      </c>
      <c r="O37" s="346">
        <f>IF(FBT_ued!O$5=0,"",FBT_ued!O$5/O$5*1000)</f>
        <v>57.941270720979972</v>
      </c>
      <c r="P37" s="346">
        <f>IF(FBT_ued!P$5=0,"",FBT_ued!P$5/P$5*1000)</f>
        <v>57.5116450454912</v>
      </c>
      <c r="Q37" s="346">
        <f>IF(FBT_ued!Q$5=0,"",FBT_ued!Q$5/Q$5*1000)</f>
        <v>55.974103187856734</v>
      </c>
      <c r="R37" s="346">
        <f>IF(FBT_ued!R$5=0,"",FBT_ued!R$5/R$5*1000)</f>
        <v>56.833567832532921</v>
      </c>
      <c r="S37" s="346">
        <f>IF(FBT_ued!S$5=0,"",FBT_ued!S$5/S$5*1000)</f>
        <v>56.906117709346212</v>
      </c>
      <c r="T37" s="346">
        <f>IF(FBT_ued!T$5=0,"",FBT_ued!T$5/T$5*1000)</f>
        <v>57.44750984758317</v>
      </c>
      <c r="U37" s="346">
        <f>IF(FBT_ued!U$5=0,"",FBT_ued!U$5/U$5*1000)</f>
        <v>56.669589894810485</v>
      </c>
      <c r="V37" s="346">
        <f>IF(FBT_ued!V$5=0,"",FBT_ued!V$5/V$5*1000)</f>
        <v>57.25005179931059</v>
      </c>
      <c r="W37" s="346">
        <f>IF(FBT_ued!W$5=0,"",FBT_ued!W$5/W$5*1000)</f>
        <v>61.178597056555923</v>
      </c>
      <c r="DA37" s="119"/>
    </row>
    <row r="38" spans="1:105" ht="12" customHeight="1" x14ac:dyDescent="0.25">
      <c r="A38" s="159" t="s">
        <v>88</v>
      </c>
      <c r="B38" s="347">
        <f t="shared" ref="B38:W38" si="7">IF(B$12=0,"",B$33/B$12)</f>
        <v>1.8091485603414315</v>
      </c>
      <c r="C38" s="347">
        <f t="shared" si="7"/>
        <v>1.8067437569126592</v>
      </c>
      <c r="D38" s="347">
        <f t="shared" si="7"/>
        <v>1.8006269238317023</v>
      </c>
      <c r="E38" s="347">
        <f t="shared" si="7"/>
        <v>1.7461092055870369</v>
      </c>
      <c r="F38" s="347">
        <f t="shared" si="7"/>
        <v>1.7614404455779464</v>
      </c>
      <c r="G38" s="347">
        <f t="shared" si="7"/>
        <v>1.6836491937529767</v>
      </c>
      <c r="H38" s="347">
        <f t="shared" si="7"/>
        <v>1.6785371943279406</v>
      </c>
      <c r="I38" s="347">
        <f t="shared" si="7"/>
        <v>1.7186171520311464</v>
      </c>
      <c r="J38" s="347">
        <f t="shared" si="7"/>
        <v>1.6258806894751947</v>
      </c>
      <c r="K38" s="347">
        <f t="shared" si="7"/>
        <v>1.5864699031678575</v>
      </c>
      <c r="L38" s="347">
        <f t="shared" si="7"/>
        <v>1.6327824227222216</v>
      </c>
      <c r="M38" s="347">
        <f t="shared" si="7"/>
        <v>1.5960712957937269</v>
      </c>
      <c r="N38" s="347">
        <f t="shared" si="7"/>
        <v>1.5086562160345007</v>
      </c>
      <c r="O38" s="347">
        <f t="shared" si="7"/>
        <v>1.4635572820310137</v>
      </c>
      <c r="P38" s="347">
        <f t="shared" si="7"/>
        <v>1.4204238548578445</v>
      </c>
      <c r="Q38" s="347">
        <f t="shared" si="7"/>
        <v>1.4750479155448546</v>
      </c>
      <c r="R38" s="347">
        <f t="shared" si="7"/>
        <v>1.4512809461366658</v>
      </c>
      <c r="S38" s="347">
        <f t="shared" si="7"/>
        <v>1.4491693347620109</v>
      </c>
      <c r="T38" s="347">
        <f t="shared" si="7"/>
        <v>1.4463717217099303</v>
      </c>
      <c r="U38" s="347">
        <f t="shared" si="7"/>
        <v>1.3046293678853504</v>
      </c>
      <c r="V38" s="347">
        <f t="shared" si="7"/>
        <v>1.2996310704391856</v>
      </c>
      <c r="W38" s="347">
        <f t="shared" si="7"/>
        <v>1.3690015377179792</v>
      </c>
      <c r="DA38" s="164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6" tint="0.59999389629810485"/>
    <pageSetUpPr fitToPage="1"/>
  </sheetPr>
  <dimension ref="A1:DA124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Food, beverages and tobacco / final energy consumption"</f>
        <v>FR: Food, beverages and tobacco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90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24</v>
      </c>
      <c r="B5" s="225">
        <v>5033.8876182287204</v>
      </c>
      <c r="C5" s="225">
        <v>5185.005932932072</v>
      </c>
      <c r="D5" s="225">
        <v>5310.4236457437664</v>
      </c>
      <c r="E5" s="225">
        <v>5260.4129836629409</v>
      </c>
      <c r="F5" s="225">
        <v>5151.8560619088576</v>
      </c>
      <c r="G5" s="225">
        <v>4302.826569217541</v>
      </c>
      <c r="H5" s="225">
        <v>4364.7966466036096</v>
      </c>
      <c r="I5" s="225">
        <v>4578.7199484092853</v>
      </c>
      <c r="J5" s="225">
        <v>4513.9687016337048</v>
      </c>
      <c r="K5" s="225">
        <v>4452.2762682717112</v>
      </c>
      <c r="L5" s="225">
        <v>4773.9429922613917</v>
      </c>
      <c r="M5" s="225">
        <v>5284.877901977643</v>
      </c>
      <c r="N5" s="225">
        <v>5403.4380051590706</v>
      </c>
      <c r="O5" s="225">
        <v>5198.0242476354251</v>
      </c>
      <c r="P5" s="225">
        <v>4981.5322441960434</v>
      </c>
      <c r="Q5" s="225">
        <v>5278.216852966465</v>
      </c>
      <c r="R5" s="225">
        <v>5408.4330180567476</v>
      </c>
      <c r="S5" s="225">
        <v>5240.1401547721407</v>
      </c>
      <c r="T5" s="225">
        <v>5355.3296646603612</v>
      </c>
      <c r="U5" s="225">
        <v>4990.9302665520208</v>
      </c>
      <c r="V5" s="225">
        <v>4881.1867583834901</v>
      </c>
      <c r="W5" s="225">
        <v>5301.7584694754951</v>
      </c>
      <c r="DA5" s="89" t="s">
        <v>2120</v>
      </c>
    </row>
    <row r="6" spans="1:105" ht="12" customHeight="1" x14ac:dyDescent="0.25">
      <c r="A6" s="55" t="s">
        <v>92</v>
      </c>
      <c r="B6" s="261">
        <v>74.098111143626767</v>
      </c>
      <c r="C6" s="261">
        <v>76.9724981357421</v>
      </c>
      <c r="D6" s="261">
        <v>78.957074490304265</v>
      </c>
      <c r="E6" s="261">
        <v>80.906787017564781</v>
      </c>
      <c r="F6" s="261">
        <v>79.425036982956826</v>
      </c>
      <c r="G6" s="261">
        <v>77.308550414700761</v>
      </c>
      <c r="H6" s="261">
        <v>78.618907297542492</v>
      </c>
      <c r="I6" s="261">
        <v>80.186856709427502</v>
      </c>
      <c r="J6" s="261">
        <v>80.187973854599804</v>
      </c>
      <c r="K6" s="261">
        <v>79.048777384992931</v>
      </c>
      <c r="L6" s="261">
        <v>80.552446493036939</v>
      </c>
      <c r="M6" s="261">
        <v>86.95881425295407</v>
      </c>
      <c r="N6" s="261">
        <v>89.909790647036331</v>
      </c>
      <c r="O6" s="261">
        <v>89.137587957617015</v>
      </c>
      <c r="P6" s="261">
        <v>87.992322906517273</v>
      </c>
      <c r="Q6" s="261">
        <v>89.07928431760628</v>
      </c>
      <c r="R6" s="261">
        <v>90.790284663485352</v>
      </c>
      <c r="S6" s="261">
        <v>87.872686032004751</v>
      </c>
      <c r="T6" s="261">
        <v>91.713499639362468</v>
      </c>
      <c r="U6" s="261">
        <v>89.243377066051906</v>
      </c>
      <c r="V6" s="261">
        <v>85.823153523864633</v>
      </c>
      <c r="W6" s="261">
        <v>89.307850139201179</v>
      </c>
      <c r="DA6" s="67" t="s">
        <v>2139</v>
      </c>
    </row>
    <row r="7" spans="1:105" ht="12" customHeight="1" x14ac:dyDescent="0.25">
      <c r="A7" s="202" t="s">
        <v>93</v>
      </c>
      <c r="B7" s="226">
        <v>86.447796334231242</v>
      </c>
      <c r="C7" s="226">
        <v>89.80124782503249</v>
      </c>
      <c r="D7" s="226">
        <v>92.116586905354964</v>
      </c>
      <c r="E7" s="226">
        <v>94.391251520492247</v>
      </c>
      <c r="F7" s="226">
        <v>92.66254314678298</v>
      </c>
      <c r="G7" s="226">
        <v>90.193308817150921</v>
      </c>
      <c r="H7" s="226">
        <v>91.722058513799624</v>
      </c>
      <c r="I7" s="226">
        <v>93.551332827665462</v>
      </c>
      <c r="J7" s="226">
        <v>93.552636163699816</v>
      </c>
      <c r="K7" s="226">
        <v>92.223573615825103</v>
      </c>
      <c r="L7" s="226">
        <v>93.977854241876457</v>
      </c>
      <c r="M7" s="226">
        <v>101.4519499617798</v>
      </c>
      <c r="N7" s="226">
        <v>104.8947557548757</v>
      </c>
      <c r="O7" s="226">
        <v>103.9938526172199</v>
      </c>
      <c r="P7" s="226">
        <v>102.6577100576035</v>
      </c>
      <c r="Q7" s="226">
        <v>103.925831703874</v>
      </c>
      <c r="R7" s="226">
        <v>105.9219987740663</v>
      </c>
      <c r="S7" s="226">
        <v>102.51813370400561</v>
      </c>
      <c r="T7" s="226">
        <v>106.9990829125895</v>
      </c>
      <c r="U7" s="226">
        <v>104.1172732437272</v>
      </c>
      <c r="V7" s="226">
        <v>100.12701244450879</v>
      </c>
      <c r="W7" s="226">
        <v>104.192491829068</v>
      </c>
      <c r="DA7" s="174" t="s">
        <v>2140</v>
      </c>
    </row>
    <row r="8" spans="1:105" ht="12" customHeight="1" x14ac:dyDescent="0.25">
      <c r="A8" s="202" t="s">
        <v>94</v>
      </c>
      <c r="B8" s="226">
        <v>197.59496304967141</v>
      </c>
      <c r="C8" s="226">
        <v>205.2599950286457</v>
      </c>
      <c r="D8" s="226">
        <v>210.55219864081141</v>
      </c>
      <c r="E8" s="226">
        <v>215.75143204683931</v>
      </c>
      <c r="F8" s="226">
        <v>211.80009862121821</v>
      </c>
      <c r="G8" s="226">
        <v>206.15613443920199</v>
      </c>
      <c r="H8" s="226">
        <v>209.6504194601134</v>
      </c>
      <c r="I8" s="226">
        <v>213.8316178918067</v>
      </c>
      <c r="J8" s="226">
        <v>213.83459694559949</v>
      </c>
      <c r="K8" s="226">
        <v>210.79673969331441</v>
      </c>
      <c r="L8" s="226">
        <v>214.80652398143181</v>
      </c>
      <c r="M8" s="226">
        <v>231.89017134121079</v>
      </c>
      <c r="N8" s="226">
        <v>239.75944172543021</v>
      </c>
      <c r="O8" s="226">
        <v>237.7002345536454</v>
      </c>
      <c r="P8" s="226">
        <v>234.64619441737929</v>
      </c>
      <c r="Q8" s="226">
        <v>237.5447581802834</v>
      </c>
      <c r="R8" s="226">
        <v>242.10742576929431</v>
      </c>
      <c r="S8" s="226">
        <v>234.3271627520127</v>
      </c>
      <c r="T8" s="226">
        <v>244.56933237163321</v>
      </c>
      <c r="U8" s="226">
        <v>237.98233884280509</v>
      </c>
      <c r="V8" s="226">
        <v>228.86174273030571</v>
      </c>
      <c r="W8" s="226">
        <v>238.15426703786969</v>
      </c>
      <c r="DA8" s="174" t="s">
        <v>2141</v>
      </c>
    </row>
    <row r="9" spans="1:105" ht="12" customHeight="1" x14ac:dyDescent="0.25">
      <c r="A9" s="202" t="s">
        <v>95</v>
      </c>
      <c r="B9" s="226">
        <v>148.19622228725351</v>
      </c>
      <c r="C9" s="226">
        <v>153.9449962714842</v>
      </c>
      <c r="D9" s="226">
        <v>157.9141489806085</v>
      </c>
      <c r="E9" s="226">
        <v>161.81357403512959</v>
      </c>
      <c r="F9" s="226">
        <v>158.85007396591371</v>
      </c>
      <c r="G9" s="226">
        <v>154.61710082940149</v>
      </c>
      <c r="H9" s="226">
        <v>157.23781459508501</v>
      </c>
      <c r="I9" s="226">
        <v>160.373713418855</v>
      </c>
      <c r="J9" s="226">
        <v>160.37594770919961</v>
      </c>
      <c r="K9" s="226">
        <v>158.09755476998589</v>
      </c>
      <c r="L9" s="226">
        <v>161.10489298607391</v>
      </c>
      <c r="M9" s="226">
        <v>173.91762850590811</v>
      </c>
      <c r="N9" s="226">
        <v>179.81958129407269</v>
      </c>
      <c r="O9" s="226">
        <v>178.275175915234</v>
      </c>
      <c r="P9" s="226">
        <v>175.98464581303449</v>
      </c>
      <c r="Q9" s="226">
        <v>178.15856863521259</v>
      </c>
      <c r="R9" s="226">
        <v>181.5805693269707</v>
      </c>
      <c r="S9" s="226">
        <v>175.7453720640095</v>
      </c>
      <c r="T9" s="226">
        <v>183.42699927872491</v>
      </c>
      <c r="U9" s="226">
        <v>178.48675413210381</v>
      </c>
      <c r="V9" s="226">
        <v>171.64630704772929</v>
      </c>
      <c r="W9" s="226">
        <v>178.61570027840239</v>
      </c>
      <c r="DA9" s="174" t="s">
        <v>2142</v>
      </c>
    </row>
    <row r="10" spans="1:105" ht="12" customHeight="1" x14ac:dyDescent="0.25">
      <c r="A10" s="56" t="s">
        <v>96</v>
      </c>
      <c r="B10" s="262">
        <v>99.898215319475113</v>
      </c>
      <c r="C10" s="262">
        <v>102.9246939485883</v>
      </c>
      <c r="D10" s="262">
        <v>105.42752406652519</v>
      </c>
      <c r="E10" s="262">
        <v>104.9441528214663</v>
      </c>
      <c r="F10" s="262">
        <v>102.80338919114099</v>
      </c>
      <c r="G10" s="262">
        <v>91.022058670249706</v>
      </c>
      <c r="H10" s="262">
        <v>92.45524351616551</v>
      </c>
      <c r="I10" s="262">
        <v>95.49738358932504</v>
      </c>
      <c r="J10" s="262">
        <v>94.320836472841961</v>
      </c>
      <c r="K10" s="262">
        <v>92.758936399560554</v>
      </c>
      <c r="L10" s="262">
        <v>97.36024278508475</v>
      </c>
      <c r="M10" s="262">
        <v>106.8307472422545</v>
      </c>
      <c r="N10" s="262">
        <v>109.6415227070387</v>
      </c>
      <c r="O10" s="262">
        <v>106.2961132521383</v>
      </c>
      <c r="P10" s="262">
        <v>102.8780426091396</v>
      </c>
      <c r="Q10" s="262">
        <v>107.37659060929769</v>
      </c>
      <c r="R10" s="262">
        <v>109.7453941537925</v>
      </c>
      <c r="S10" s="262">
        <v>106.34797173026659</v>
      </c>
      <c r="T10" s="262">
        <v>109.69056859418841</v>
      </c>
      <c r="U10" s="262">
        <v>104.0374127085656</v>
      </c>
      <c r="V10" s="262">
        <v>101.1048355778882</v>
      </c>
      <c r="W10" s="262">
        <v>107.7640667634948</v>
      </c>
      <c r="DA10" s="68" t="s">
        <v>2143</v>
      </c>
    </row>
    <row r="11" spans="1:105" ht="12" customHeight="1" x14ac:dyDescent="0.25">
      <c r="A11" s="37" t="s">
        <v>160</v>
      </c>
      <c r="B11" s="228">
        <v>1.7686666009310661</v>
      </c>
      <c r="C11" s="228">
        <v>2.3345079710859968</v>
      </c>
      <c r="D11" s="228">
        <v>2.3516856123807139</v>
      </c>
      <c r="E11" s="228">
        <v>1.53949236344406</v>
      </c>
      <c r="F11" s="228">
        <v>2.3425943513870711</v>
      </c>
      <c r="G11" s="228">
        <v>1.3244129370463991</v>
      </c>
      <c r="H11" s="228">
        <v>1.377309388710338</v>
      </c>
      <c r="I11" s="228">
        <v>1.5807052967218049</v>
      </c>
      <c r="J11" s="228">
        <v>1.19501959452995</v>
      </c>
      <c r="K11" s="228">
        <v>0.76137397181629074</v>
      </c>
      <c r="L11" s="228">
        <v>0.9526298678391405</v>
      </c>
      <c r="M11" s="228">
        <v>1.9684845574925509</v>
      </c>
      <c r="N11" s="228">
        <v>1.903064498972779</v>
      </c>
      <c r="O11" s="228">
        <v>1.6311912873527881</v>
      </c>
      <c r="P11" s="228">
        <v>1.480317988782786</v>
      </c>
      <c r="Q11" s="228">
        <v>1.8776007669527981</v>
      </c>
      <c r="R11" s="228">
        <v>1.823347083305771</v>
      </c>
      <c r="S11" s="228">
        <v>1.6018109698965961</v>
      </c>
      <c r="T11" s="228">
        <v>1.876923455938537</v>
      </c>
      <c r="U11" s="228">
        <v>1.852250290377863</v>
      </c>
      <c r="V11" s="228">
        <v>1.9754917179524001</v>
      </c>
      <c r="W11" s="228">
        <v>1.8129415970673279</v>
      </c>
      <c r="DA11" s="69" t="s">
        <v>2144</v>
      </c>
    </row>
    <row r="12" spans="1:105" ht="12" customHeight="1" x14ac:dyDescent="0.25">
      <c r="A12" s="37" t="s">
        <v>162</v>
      </c>
      <c r="B12" s="228">
        <v>61.640415973180119</v>
      </c>
      <c r="C12" s="228">
        <v>61.41122990894673</v>
      </c>
      <c r="D12" s="228">
        <v>62.831777273637208</v>
      </c>
      <c r="E12" s="228">
        <v>59.839610452522798</v>
      </c>
      <c r="F12" s="228">
        <v>57.159434649477973</v>
      </c>
      <c r="G12" s="228">
        <v>31.205000399351491</v>
      </c>
      <c r="H12" s="228">
        <v>31.39922112176831</v>
      </c>
      <c r="I12" s="228">
        <v>36.022557725411943</v>
      </c>
      <c r="J12" s="228">
        <v>36.345015804594283</v>
      </c>
      <c r="K12" s="228">
        <v>37.215331324745733</v>
      </c>
      <c r="L12" s="228">
        <v>45.974907571237921</v>
      </c>
      <c r="M12" s="228">
        <v>52.493486039067378</v>
      </c>
      <c r="N12" s="228">
        <v>49.225623745256861</v>
      </c>
      <c r="O12" s="228">
        <v>47.495085252865231</v>
      </c>
      <c r="P12" s="228">
        <v>43.26982060442014</v>
      </c>
      <c r="Q12" s="228">
        <v>48.947673563072051</v>
      </c>
      <c r="R12" s="228">
        <v>51.448706135592261</v>
      </c>
      <c r="S12" s="228">
        <v>49.253616517386362</v>
      </c>
      <c r="T12" s="228">
        <v>46.517056773296098</v>
      </c>
      <c r="U12" s="228">
        <v>38.559051253045872</v>
      </c>
      <c r="V12" s="228">
        <v>38.182896769139063</v>
      </c>
      <c r="W12" s="228">
        <v>47.396739243720027</v>
      </c>
      <c r="DA12" s="69" t="s">
        <v>2145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2146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2147</v>
      </c>
    </row>
    <row r="15" spans="1:105" ht="12" customHeight="1" x14ac:dyDescent="0.25">
      <c r="A15" s="37" t="s">
        <v>38</v>
      </c>
      <c r="B15" s="228">
        <v>36.489132745363932</v>
      </c>
      <c r="C15" s="228">
        <v>39.178956068555543</v>
      </c>
      <c r="D15" s="228">
        <v>40.244061180507302</v>
      </c>
      <c r="E15" s="228">
        <v>43.565050005499408</v>
      </c>
      <c r="F15" s="228">
        <v>43.301360190275943</v>
      </c>
      <c r="G15" s="228">
        <v>58.492645333851812</v>
      </c>
      <c r="H15" s="228">
        <v>59.678713005686859</v>
      </c>
      <c r="I15" s="228">
        <v>57.894120567191301</v>
      </c>
      <c r="J15" s="228">
        <v>56.780801073717733</v>
      </c>
      <c r="K15" s="228">
        <v>54.78223110299853</v>
      </c>
      <c r="L15" s="228">
        <v>50.43270534600768</v>
      </c>
      <c r="M15" s="228">
        <v>52.368776645694552</v>
      </c>
      <c r="N15" s="228">
        <v>58.51283446280901</v>
      </c>
      <c r="O15" s="228">
        <v>57.169836711920247</v>
      </c>
      <c r="P15" s="228">
        <v>58.127904015936721</v>
      </c>
      <c r="Q15" s="228">
        <v>56.551316279272839</v>
      </c>
      <c r="R15" s="228">
        <v>56.473340934894502</v>
      </c>
      <c r="S15" s="228">
        <v>55.49254424298362</v>
      </c>
      <c r="T15" s="228">
        <v>61.296588364953728</v>
      </c>
      <c r="U15" s="228">
        <v>63.626111165141907</v>
      </c>
      <c r="V15" s="228">
        <v>60.946447090796703</v>
      </c>
      <c r="W15" s="228">
        <v>58.554385922707468</v>
      </c>
      <c r="DA15" s="69" t="s">
        <v>2148</v>
      </c>
    </row>
    <row r="16" spans="1:105" ht="12" customHeight="1" x14ac:dyDescent="0.25">
      <c r="A16" s="57" t="s">
        <v>2149</v>
      </c>
      <c r="B16" s="263">
        <f t="shared" ref="B16:W16" si="0">B17+B23+B24</f>
        <v>307.67785447988365</v>
      </c>
      <c r="C16" s="263">
        <f t="shared" si="0"/>
        <v>316.90062887988495</v>
      </c>
      <c r="D16" s="263">
        <f t="shared" si="0"/>
        <v>324.52319201039052</v>
      </c>
      <c r="E16" s="263">
        <f t="shared" si="0"/>
        <v>321.90998263808768</v>
      </c>
      <c r="F16" s="263">
        <f t="shared" si="0"/>
        <v>315.28147461174217</v>
      </c>
      <c r="G16" s="263">
        <f t="shared" si="0"/>
        <v>272.22953865245103</v>
      </c>
      <c r="H16" s="263">
        <f t="shared" si="0"/>
        <v>276.4162107771815</v>
      </c>
      <c r="I16" s="263">
        <f t="shared" si="0"/>
        <v>287.10084191064016</v>
      </c>
      <c r="J16" s="263">
        <f t="shared" si="0"/>
        <v>284.41610070723965</v>
      </c>
      <c r="K16" s="263">
        <f t="shared" si="0"/>
        <v>280.50545154503209</v>
      </c>
      <c r="L16" s="263">
        <f t="shared" si="0"/>
        <v>296.20665139825348</v>
      </c>
      <c r="M16" s="263">
        <f t="shared" si="0"/>
        <v>325.88146809400246</v>
      </c>
      <c r="N16" s="263">
        <f t="shared" si="0"/>
        <v>333.73957022645999</v>
      </c>
      <c r="O16" s="263">
        <f t="shared" si="0"/>
        <v>323.89946412121054</v>
      </c>
      <c r="P16" s="263">
        <f t="shared" si="0"/>
        <v>313.58365454232705</v>
      </c>
      <c r="Q16" s="263">
        <f t="shared" si="0"/>
        <v>327.31315372591104</v>
      </c>
      <c r="R16" s="263">
        <f t="shared" si="0"/>
        <v>334.86688498684157</v>
      </c>
      <c r="S16" s="263">
        <f t="shared" si="0"/>
        <v>324.32631098876561</v>
      </c>
      <c r="T16" s="263">
        <f t="shared" si="0"/>
        <v>333.62809611896591</v>
      </c>
      <c r="U16" s="263">
        <f t="shared" si="0"/>
        <v>316.43022291028285</v>
      </c>
      <c r="V16" s="263">
        <f t="shared" si="0"/>
        <v>307.38788186193119</v>
      </c>
      <c r="W16" s="263">
        <f t="shared" si="0"/>
        <v>328.50840356870833</v>
      </c>
      <c r="DA16" s="70"/>
    </row>
    <row r="17" spans="1:105" ht="12" customHeight="1" x14ac:dyDescent="0.25">
      <c r="A17" s="60" t="s">
        <v>2150</v>
      </c>
      <c r="B17" s="331">
        <v>212.66144769721311</v>
      </c>
      <c r="C17" s="331">
        <v>216.20194423356881</v>
      </c>
      <c r="D17" s="331">
        <v>220.7207104650382</v>
      </c>
      <c r="E17" s="331">
        <v>207.59625304513929</v>
      </c>
      <c r="F17" s="331">
        <v>202.28014205219469</v>
      </c>
      <c r="G17" s="331">
        <v>124.150846378059</v>
      </c>
      <c r="H17" s="331">
        <v>125.1234772573263</v>
      </c>
      <c r="I17" s="331">
        <v>140.87038635488929</v>
      </c>
      <c r="J17" s="331">
        <v>133.5557072682648</v>
      </c>
      <c r="K17" s="331">
        <v>131.30088054935331</v>
      </c>
      <c r="L17" s="331">
        <v>158.4400630957127</v>
      </c>
      <c r="M17" s="331">
        <v>181.02142374828659</v>
      </c>
      <c r="N17" s="331">
        <v>173.6220673342203</v>
      </c>
      <c r="O17" s="331">
        <v>159.88499397542029</v>
      </c>
      <c r="P17" s="331">
        <v>143.34892227368499</v>
      </c>
      <c r="Q17" s="331">
        <v>166.2588863653562</v>
      </c>
      <c r="R17" s="331">
        <v>172.31712868114789</v>
      </c>
      <c r="S17" s="331">
        <v>165.9600674762641</v>
      </c>
      <c r="T17" s="331">
        <v>161.31353776459781</v>
      </c>
      <c r="U17" s="331">
        <v>131.6963285952792</v>
      </c>
      <c r="V17" s="331">
        <v>132.32706716378181</v>
      </c>
      <c r="W17" s="331">
        <v>160.8888225215627</v>
      </c>
      <c r="DA17" s="72" t="s">
        <v>2151</v>
      </c>
    </row>
    <row r="18" spans="1:105" ht="12" customHeight="1" x14ac:dyDescent="0.25">
      <c r="A18" s="59" t="s">
        <v>30</v>
      </c>
      <c r="B18" s="232">
        <v>24.90671616894463</v>
      </c>
      <c r="C18" s="232">
        <v>19.91838653808643</v>
      </c>
      <c r="D18" s="232">
        <v>18.36779623605053</v>
      </c>
      <c r="E18" s="232">
        <v>18.690476861680079</v>
      </c>
      <c r="F18" s="232">
        <v>23.820338814550482</v>
      </c>
      <c r="G18" s="232">
        <v>24.89636030840175</v>
      </c>
      <c r="H18" s="232">
        <v>25.02792448080934</v>
      </c>
      <c r="I18" s="232">
        <v>29.401124427542289</v>
      </c>
      <c r="J18" s="232">
        <v>21.3211771006454</v>
      </c>
      <c r="K18" s="232">
        <v>18.78348530116908</v>
      </c>
      <c r="L18" s="232">
        <v>20.249817650508501</v>
      </c>
      <c r="M18" s="232">
        <v>19.073534306480479</v>
      </c>
      <c r="N18" s="232">
        <v>22.495347290201519</v>
      </c>
      <c r="O18" s="232">
        <v>11.29505970273533</v>
      </c>
      <c r="P18" s="232">
        <v>8.100766712859814</v>
      </c>
      <c r="Q18" s="232">
        <v>15.754269414867</v>
      </c>
      <c r="R18" s="232">
        <v>13.874681796321161</v>
      </c>
      <c r="S18" s="232">
        <v>16.885089578902839</v>
      </c>
      <c r="T18" s="232">
        <v>20.618564067602922</v>
      </c>
      <c r="U18" s="232">
        <v>9.8270352035046145</v>
      </c>
      <c r="V18" s="232">
        <v>11.690015056975851</v>
      </c>
      <c r="W18" s="232">
        <v>14.69276747952348</v>
      </c>
      <c r="DA18" s="71" t="s">
        <v>2152</v>
      </c>
    </row>
    <row r="19" spans="1:105" ht="12" customHeight="1" x14ac:dyDescent="0.25">
      <c r="A19" s="59" t="s">
        <v>33</v>
      </c>
      <c r="B19" s="232">
        <v>11.933687964055631</v>
      </c>
      <c r="C19" s="232">
        <v>10.48106838032154</v>
      </c>
      <c r="D19" s="232">
        <v>9.3947449239345033</v>
      </c>
      <c r="E19" s="232">
        <v>8.5717693490929285</v>
      </c>
      <c r="F19" s="232">
        <v>8.2207338984159541</v>
      </c>
      <c r="G19" s="232">
        <v>5.2828382145257438</v>
      </c>
      <c r="H19" s="232">
        <v>5.747203853272663</v>
      </c>
      <c r="I19" s="232">
        <v>6.2587182010176088</v>
      </c>
      <c r="J19" s="232">
        <v>5.9149994401947614</v>
      </c>
      <c r="K19" s="232">
        <v>4.5965561221571747</v>
      </c>
      <c r="L19" s="232">
        <v>6.3217911872755312</v>
      </c>
      <c r="M19" s="232">
        <v>5.6900252489543348</v>
      </c>
      <c r="N19" s="232">
        <v>5.363327152075434</v>
      </c>
      <c r="O19" s="232">
        <v>6.1520161918128329</v>
      </c>
      <c r="P19" s="232">
        <v>5.4367178757455408</v>
      </c>
      <c r="Q19" s="232">
        <v>5.5984458971567532</v>
      </c>
      <c r="R19" s="232">
        <v>7.4885371607171134</v>
      </c>
      <c r="S19" s="232">
        <v>6.3862253030630267</v>
      </c>
      <c r="T19" s="232">
        <v>8.079953619356834</v>
      </c>
      <c r="U19" s="232">
        <v>7.2444716121605044</v>
      </c>
      <c r="V19" s="232">
        <v>7.7280295417817806</v>
      </c>
      <c r="W19" s="232">
        <v>8.0748351223420194</v>
      </c>
      <c r="DA19" s="71" t="s">
        <v>2153</v>
      </c>
    </row>
    <row r="20" spans="1:105" ht="12" customHeight="1" x14ac:dyDescent="0.25">
      <c r="A20" s="59" t="s">
        <v>160</v>
      </c>
      <c r="B20" s="232">
        <v>4.3182160005505761</v>
      </c>
      <c r="C20" s="232">
        <v>5.6332907074482392</v>
      </c>
      <c r="D20" s="232">
        <v>5.6966473653186114</v>
      </c>
      <c r="E20" s="232">
        <v>3.8108686495952329</v>
      </c>
      <c r="F20" s="232">
        <v>5.7695977866698236</v>
      </c>
      <c r="G20" s="232">
        <v>3.212818622434146</v>
      </c>
      <c r="H20" s="232">
        <v>3.346491362329354</v>
      </c>
      <c r="I20" s="232">
        <v>3.817436215345468</v>
      </c>
      <c r="J20" s="232">
        <v>3.0400245669978592</v>
      </c>
      <c r="K20" s="232">
        <v>1.985782983157554</v>
      </c>
      <c r="L20" s="232">
        <v>2.480565589977008</v>
      </c>
      <c r="M20" s="232">
        <v>5.1836344295234014</v>
      </c>
      <c r="N20" s="232">
        <v>4.9737054722265031</v>
      </c>
      <c r="O20" s="232">
        <v>4.4762579862340282</v>
      </c>
      <c r="P20" s="232">
        <v>4.156024737255188</v>
      </c>
      <c r="Q20" s="232">
        <v>5.1106713040166856</v>
      </c>
      <c r="R20" s="232">
        <v>5.0137152027144536</v>
      </c>
      <c r="S20" s="232">
        <v>4.3683769564244281</v>
      </c>
      <c r="T20" s="232">
        <v>5.0516693855036641</v>
      </c>
      <c r="U20" s="232">
        <v>5.1700366041076693</v>
      </c>
      <c r="V20" s="232">
        <v>5.451798605414889</v>
      </c>
      <c r="W20" s="232">
        <v>4.9685726024083134</v>
      </c>
      <c r="DA20" s="71" t="s">
        <v>2154</v>
      </c>
    </row>
    <row r="21" spans="1:105" ht="12" customHeight="1" x14ac:dyDescent="0.25">
      <c r="A21" s="59" t="s">
        <v>70</v>
      </c>
      <c r="B21" s="232">
        <v>21.007177113849782</v>
      </c>
      <c r="C21" s="232">
        <v>31.980665921698801</v>
      </c>
      <c r="D21" s="232">
        <v>35.05985153796577</v>
      </c>
      <c r="E21" s="232">
        <v>28.395806804346979</v>
      </c>
      <c r="F21" s="232">
        <v>23.690959282324041</v>
      </c>
      <c r="G21" s="232">
        <v>15.060379306887601</v>
      </c>
      <c r="H21" s="232">
        <v>14.71019562266479</v>
      </c>
      <c r="I21" s="232">
        <v>14.39788030731266</v>
      </c>
      <c r="J21" s="232">
        <v>10.82098795734057</v>
      </c>
      <c r="K21" s="232">
        <v>8.871622938087226</v>
      </c>
      <c r="L21" s="232">
        <v>9.6732150326679474</v>
      </c>
      <c r="M21" s="232">
        <v>12.842491789003221</v>
      </c>
      <c r="N21" s="232">
        <v>12.137319448110389</v>
      </c>
      <c r="O21" s="232">
        <v>7.6273110097881878</v>
      </c>
      <c r="P21" s="232">
        <v>4.1744567132570962</v>
      </c>
      <c r="Q21" s="232">
        <v>6.5640508278543797</v>
      </c>
      <c r="R21" s="232">
        <v>4.4700583779575611</v>
      </c>
      <c r="S21" s="232">
        <v>3.9984316265865298</v>
      </c>
      <c r="T21" s="232">
        <v>2.364429626974526</v>
      </c>
      <c r="U21" s="232">
        <v>1.8280203513839191</v>
      </c>
      <c r="V21" s="232">
        <v>2.083224430794874</v>
      </c>
      <c r="W21" s="232">
        <v>3.256493778321591</v>
      </c>
      <c r="DA21" s="71" t="s">
        <v>2155</v>
      </c>
    </row>
    <row r="22" spans="1:105" ht="12" customHeight="1" x14ac:dyDescent="0.25">
      <c r="A22" s="59" t="s">
        <v>162</v>
      </c>
      <c r="B22" s="232">
        <v>150.49565044981239</v>
      </c>
      <c r="C22" s="232">
        <v>148.18853268601379</v>
      </c>
      <c r="D22" s="232">
        <v>152.20167040176881</v>
      </c>
      <c r="E22" s="232">
        <v>148.12733138042401</v>
      </c>
      <c r="F22" s="232">
        <v>140.77851227023439</v>
      </c>
      <c r="G22" s="232">
        <v>75.698449925809769</v>
      </c>
      <c r="H22" s="232">
        <v>76.291661938250158</v>
      </c>
      <c r="I22" s="232">
        <v>86.995227203671334</v>
      </c>
      <c r="J22" s="232">
        <v>92.4585182030862</v>
      </c>
      <c r="K22" s="232">
        <v>97.063433204782299</v>
      </c>
      <c r="L22" s="232">
        <v>119.7146736352837</v>
      </c>
      <c r="M22" s="232">
        <v>138.23173797432511</v>
      </c>
      <c r="N22" s="232">
        <v>128.6523679716064</v>
      </c>
      <c r="O22" s="232">
        <v>130.33434908484989</v>
      </c>
      <c r="P22" s="232">
        <v>121.4809562345673</v>
      </c>
      <c r="Q22" s="232">
        <v>133.23144892146141</v>
      </c>
      <c r="R22" s="232">
        <v>141.47013614343771</v>
      </c>
      <c r="S22" s="232">
        <v>134.32194401128729</v>
      </c>
      <c r="T22" s="232">
        <v>125.19892106515989</v>
      </c>
      <c r="U22" s="232">
        <v>107.6267648241225</v>
      </c>
      <c r="V22" s="232">
        <v>105.37399952881439</v>
      </c>
      <c r="W22" s="232">
        <v>129.8961535389673</v>
      </c>
      <c r="DA22" s="71" t="s">
        <v>2156</v>
      </c>
    </row>
    <row r="23" spans="1:105" ht="12" customHeight="1" x14ac:dyDescent="0.25">
      <c r="A23" s="60" t="s">
        <v>2157</v>
      </c>
      <c r="B23" s="331">
        <v>89.088557891180386</v>
      </c>
      <c r="C23" s="331">
        <v>94.540884795456762</v>
      </c>
      <c r="D23" s="331">
        <v>97.485915586127945</v>
      </c>
      <c r="E23" s="331">
        <v>107.8411866315432</v>
      </c>
      <c r="F23" s="331">
        <v>106.64732960091089</v>
      </c>
      <c r="G23" s="331">
        <v>141.894008241216</v>
      </c>
      <c r="H23" s="331">
        <v>145.0032209360518</v>
      </c>
      <c r="I23" s="331">
        <v>139.8155070189967</v>
      </c>
      <c r="J23" s="331">
        <v>144.44535553060689</v>
      </c>
      <c r="K23" s="331">
        <v>142.88066880487929</v>
      </c>
      <c r="L23" s="331">
        <v>131.32239258309781</v>
      </c>
      <c r="M23" s="331">
        <v>137.90333920547951</v>
      </c>
      <c r="N23" s="331">
        <v>152.92471964047681</v>
      </c>
      <c r="O23" s="331">
        <v>156.88346310918089</v>
      </c>
      <c r="P23" s="331">
        <v>163.1953464361207</v>
      </c>
      <c r="Q23" s="331">
        <v>153.92792461514631</v>
      </c>
      <c r="R23" s="331">
        <v>155.28653353261481</v>
      </c>
      <c r="S23" s="331">
        <v>151.33642862994111</v>
      </c>
      <c r="T23" s="331">
        <v>164.97747838321911</v>
      </c>
      <c r="U23" s="331">
        <v>177.59442414971949</v>
      </c>
      <c r="V23" s="331">
        <v>168.1949624162402</v>
      </c>
      <c r="W23" s="331">
        <v>160.47495303600951</v>
      </c>
      <c r="DA23" s="72" t="s">
        <v>2158</v>
      </c>
    </row>
    <row r="24" spans="1:105" ht="12" customHeight="1" x14ac:dyDescent="0.25">
      <c r="A24" s="60" t="s">
        <v>2159</v>
      </c>
      <c r="B24" s="331">
        <v>5.9278488914901422</v>
      </c>
      <c r="C24" s="331">
        <v>6.1577998508593694</v>
      </c>
      <c r="D24" s="331">
        <v>6.3165659592243388</v>
      </c>
      <c r="E24" s="331">
        <v>6.472542961405181</v>
      </c>
      <c r="F24" s="331">
        <v>6.3540029586365474</v>
      </c>
      <c r="G24" s="331">
        <v>6.1846840331760617</v>
      </c>
      <c r="H24" s="331">
        <v>6.2895125838034014</v>
      </c>
      <c r="I24" s="331">
        <v>6.414948536754201</v>
      </c>
      <c r="J24" s="331">
        <v>6.4150379083679834</v>
      </c>
      <c r="K24" s="331">
        <v>6.3239021907994326</v>
      </c>
      <c r="L24" s="331">
        <v>6.4441957194429564</v>
      </c>
      <c r="M24" s="331">
        <v>6.956705140236326</v>
      </c>
      <c r="N24" s="331">
        <v>7.1927832517629033</v>
      </c>
      <c r="O24" s="331">
        <v>7.1310070366093594</v>
      </c>
      <c r="P24" s="331">
        <v>7.0393858325213809</v>
      </c>
      <c r="Q24" s="331">
        <v>7.1263427454085031</v>
      </c>
      <c r="R24" s="331">
        <v>7.2632227730788284</v>
      </c>
      <c r="S24" s="331">
        <v>7.0298148825603803</v>
      </c>
      <c r="T24" s="331">
        <v>7.3370799711489978</v>
      </c>
      <c r="U24" s="331">
        <v>7.1394701652841501</v>
      </c>
      <c r="V24" s="331">
        <v>6.865852281909171</v>
      </c>
      <c r="W24" s="331">
        <v>7.1446280111360938</v>
      </c>
      <c r="DA24" s="72" t="s">
        <v>2160</v>
      </c>
    </row>
    <row r="25" spans="1:105" ht="12" customHeight="1" x14ac:dyDescent="0.25">
      <c r="A25" s="57" t="s">
        <v>2161</v>
      </c>
      <c r="B25" s="263">
        <f t="shared" ref="B25:W25" si="1">B26+B32+B33</f>
        <v>256.39821206656978</v>
      </c>
      <c r="C25" s="263">
        <f t="shared" si="1"/>
        <v>264.08385739990422</v>
      </c>
      <c r="D25" s="263">
        <f t="shared" si="1"/>
        <v>270.43599334199217</v>
      </c>
      <c r="E25" s="263">
        <f t="shared" si="1"/>
        <v>268.25831886507308</v>
      </c>
      <c r="F25" s="263">
        <f t="shared" si="1"/>
        <v>262.73456217645173</v>
      </c>
      <c r="G25" s="263">
        <f t="shared" si="1"/>
        <v>226.85794887704256</v>
      </c>
      <c r="H25" s="263">
        <f t="shared" si="1"/>
        <v>230.34684231431802</v>
      </c>
      <c r="I25" s="263">
        <f t="shared" si="1"/>
        <v>239.25070159220027</v>
      </c>
      <c r="J25" s="263">
        <f t="shared" si="1"/>
        <v>237.01341725603299</v>
      </c>
      <c r="K25" s="263">
        <f t="shared" si="1"/>
        <v>233.75454295419337</v>
      </c>
      <c r="L25" s="263">
        <f t="shared" si="1"/>
        <v>246.8388761652113</v>
      </c>
      <c r="M25" s="263">
        <f t="shared" si="1"/>
        <v>271.56789007833538</v>
      </c>
      <c r="N25" s="263">
        <f t="shared" si="1"/>
        <v>278.11630852204985</v>
      </c>
      <c r="O25" s="263">
        <f t="shared" si="1"/>
        <v>269.91622010100889</v>
      </c>
      <c r="P25" s="263">
        <f t="shared" si="1"/>
        <v>261.31971211860582</v>
      </c>
      <c r="Q25" s="263">
        <f t="shared" si="1"/>
        <v>272.76096143825907</v>
      </c>
      <c r="R25" s="263">
        <f t="shared" si="1"/>
        <v>279.05573748903475</v>
      </c>
      <c r="S25" s="263">
        <f t="shared" si="1"/>
        <v>270.27192582397134</v>
      </c>
      <c r="T25" s="263">
        <f t="shared" si="1"/>
        <v>278.02341343247178</v>
      </c>
      <c r="U25" s="263">
        <f t="shared" si="1"/>
        <v>263.69185242523571</v>
      </c>
      <c r="V25" s="263">
        <f t="shared" si="1"/>
        <v>256.15656821827594</v>
      </c>
      <c r="W25" s="263">
        <f t="shared" si="1"/>
        <v>273.75700297392353</v>
      </c>
      <c r="DA25" s="70"/>
    </row>
    <row r="26" spans="1:105" ht="12" customHeight="1" x14ac:dyDescent="0.25">
      <c r="A26" s="60" t="s">
        <v>2162</v>
      </c>
      <c r="B26" s="331">
        <v>177.21787308101099</v>
      </c>
      <c r="C26" s="331">
        <v>180.16828686130739</v>
      </c>
      <c r="D26" s="331">
        <v>183.9339253875319</v>
      </c>
      <c r="E26" s="331">
        <v>172.99687753761609</v>
      </c>
      <c r="F26" s="331">
        <v>168.5667850434956</v>
      </c>
      <c r="G26" s="331">
        <v>103.4590386483825</v>
      </c>
      <c r="H26" s="331">
        <v>104.2695643811053</v>
      </c>
      <c r="I26" s="331">
        <v>117.3919886290745</v>
      </c>
      <c r="J26" s="331">
        <v>111.296422723554</v>
      </c>
      <c r="K26" s="331">
        <v>109.4174004577944</v>
      </c>
      <c r="L26" s="331">
        <v>132.03338591309401</v>
      </c>
      <c r="M26" s="331">
        <v>150.85118645690551</v>
      </c>
      <c r="N26" s="331">
        <v>144.6850561118502</v>
      </c>
      <c r="O26" s="331">
        <v>133.23749497951701</v>
      </c>
      <c r="P26" s="331">
        <v>119.45743522807081</v>
      </c>
      <c r="Q26" s="331">
        <v>138.5490719711301</v>
      </c>
      <c r="R26" s="331">
        <v>143.59760723429</v>
      </c>
      <c r="S26" s="331">
        <v>138.30005623022009</v>
      </c>
      <c r="T26" s="331">
        <v>134.42794813716489</v>
      </c>
      <c r="U26" s="331">
        <v>109.746940496066</v>
      </c>
      <c r="V26" s="331">
        <v>110.2725559698181</v>
      </c>
      <c r="W26" s="331">
        <v>134.07401876796891</v>
      </c>
      <c r="DA26" s="72" t="s">
        <v>2163</v>
      </c>
    </row>
    <row r="27" spans="1:105" ht="12" customHeight="1" x14ac:dyDescent="0.25">
      <c r="A27" s="59" t="s">
        <v>30</v>
      </c>
      <c r="B27" s="232">
        <v>20.75559680745387</v>
      </c>
      <c r="C27" s="232">
        <v>16.59865544840536</v>
      </c>
      <c r="D27" s="232">
        <v>15.30649686337545</v>
      </c>
      <c r="E27" s="232">
        <v>15.57539738473341</v>
      </c>
      <c r="F27" s="232">
        <v>19.85028234545873</v>
      </c>
      <c r="G27" s="232">
        <v>20.746966923668118</v>
      </c>
      <c r="H27" s="232">
        <v>20.856603734007791</v>
      </c>
      <c r="I27" s="232">
        <v>24.50093702295192</v>
      </c>
      <c r="J27" s="232">
        <v>17.76764758387117</v>
      </c>
      <c r="K27" s="232">
        <v>15.652904417640899</v>
      </c>
      <c r="L27" s="232">
        <v>16.874848042090409</v>
      </c>
      <c r="M27" s="232">
        <v>15.894611922067069</v>
      </c>
      <c r="N27" s="232">
        <v>18.746122741834601</v>
      </c>
      <c r="O27" s="232">
        <v>9.4125497522794497</v>
      </c>
      <c r="P27" s="232">
        <v>6.7506389273831759</v>
      </c>
      <c r="Q27" s="232">
        <v>13.12855784572249</v>
      </c>
      <c r="R27" s="232">
        <v>11.562234830267631</v>
      </c>
      <c r="S27" s="232">
        <v>14.07090798241903</v>
      </c>
      <c r="T27" s="232">
        <v>17.18213672300244</v>
      </c>
      <c r="U27" s="232">
        <v>8.1891960029205109</v>
      </c>
      <c r="V27" s="232">
        <v>9.7416792141465436</v>
      </c>
      <c r="W27" s="232">
        <v>12.2439728996029</v>
      </c>
      <c r="DA27" s="71" t="s">
        <v>2164</v>
      </c>
    </row>
    <row r="28" spans="1:105" ht="12" customHeight="1" x14ac:dyDescent="0.25">
      <c r="A28" s="59" t="s">
        <v>33</v>
      </c>
      <c r="B28" s="232">
        <v>9.9447399700463581</v>
      </c>
      <c r="C28" s="232">
        <v>8.7342236502679516</v>
      </c>
      <c r="D28" s="232">
        <v>7.8289541032787557</v>
      </c>
      <c r="E28" s="232">
        <v>7.143141124244111</v>
      </c>
      <c r="F28" s="232">
        <v>6.8506115820132951</v>
      </c>
      <c r="G28" s="232">
        <v>4.4023651787714533</v>
      </c>
      <c r="H28" s="232">
        <v>4.7893365443938878</v>
      </c>
      <c r="I28" s="232">
        <v>5.2155985008480066</v>
      </c>
      <c r="J28" s="232">
        <v>4.9291662001622996</v>
      </c>
      <c r="K28" s="232">
        <v>3.8304634351309779</v>
      </c>
      <c r="L28" s="232">
        <v>5.26815932272961</v>
      </c>
      <c r="M28" s="232">
        <v>4.7416877074619466</v>
      </c>
      <c r="N28" s="232">
        <v>4.4694392933961948</v>
      </c>
      <c r="O28" s="232">
        <v>5.126680159844029</v>
      </c>
      <c r="P28" s="232">
        <v>4.530598229787949</v>
      </c>
      <c r="Q28" s="232">
        <v>4.6653715809639618</v>
      </c>
      <c r="R28" s="232">
        <v>6.2404476339309278</v>
      </c>
      <c r="S28" s="232">
        <v>5.3218544192191892</v>
      </c>
      <c r="T28" s="232">
        <v>6.7332946827973634</v>
      </c>
      <c r="U28" s="232">
        <v>6.037059676800423</v>
      </c>
      <c r="V28" s="232">
        <v>6.4400246181514849</v>
      </c>
      <c r="W28" s="232">
        <v>6.7290292686183486</v>
      </c>
      <c r="DA28" s="71" t="s">
        <v>2165</v>
      </c>
    </row>
    <row r="29" spans="1:105" ht="12" customHeight="1" x14ac:dyDescent="0.25">
      <c r="A29" s="59" t="s">
        <v>160</v>
      </c>
      <c r="B29" s="232">
        <v>3.5985133337921482</v>
      </c>
      <c r="C29" s="232">
        <v>4.6944089228735333</v>
      </c>
      <c r="D29" s="232">
        <v>4.7472061377655086</v>
      </c>
      <c r="E29" s="232">
        <v>3.1757238746626948</v>
      </c>
      <c r="F29" s="232">
        <v>4.8079981555581872</v>
      </c>
      <c r="G29" s="232">
        <v>2.6773488520284552</v>
      </c>
      <c r="H29" s="232">
        <v>2.7887428019411291</v>
      </c>
      <c r="I29" s="232">
        <v>3.1811968461212232</v>
      </c>
      <c r="J29" s="232">
        <v>2.533353805831549</v>
      </c>
      <c r="K29" s="232">
        <v>1.654819152631295</v>
      </c>
      <c r="L29" s="232">
        <v>2.067137991647507</v>
      </c>
      <c r="M29" s="232">
        <v>4.319695357936169</v>
      </c>
      <c r="N29" s="232">
        <v>4.1447545601887512</v>
      </c>
      <c r="O29" s="232">
        <v>3.7302149885283571</v>
      </c>
      <c r="P29" s="232">
        <v>3.463353947712656</v>
      </c>
      <c r="Q29" s="232">
        <v>4.2588927533472383</v>
      </c>
      <c r="R29" s="232">
        <v>4.1780960022620466</v>
      </c>
      <c r="S29" s="232">
        <v>3.640314130353691</v>
      </c>
      <c r="T29" s="232">
        <v>4.2097244879197202</v>
      </c>
      <c r="U29" s="232">
        <v>4.3083638367563921</v>
      </c>
      <c r="V29" s="232">
        <v>4.5431655045124089</v>
      </c>
      <c r="W29" s="232">
        <v>4.1404771686735939</v>
      </c>
      <c r="DA29" s="71" t="s">
        <v>2166</v>
      </c>
    </row>
    <row r="30" spans="1:105" ht="12" customHeight="1" x14ac:dyDescent="0.25">
      <c r="A30" s="59" t="s">
        <v>70</v>
      </c>
      <c r="B30" s="232">
        <v>17.50598092820816</v>
      </c>
      <c r="C30" s="232">
        <v>26.650554934749</v>
      </c>
      <c r="D30" s="232">
        <v>29.216542948304809</v>
      </c>
      <c r="E30" s="232">
        <v>23.663172336955821</v>
      </c>
      <c r="F30" s="232">
        <v>19.74246606860337</v>
      </c>
      <c r="G30" s="232">
        <v>12.550316089072989</v>
      </c>
      <c r="H30" s="232">
        <v>12.258496352220661</v>
      </c>
      <c r="I30" s="232">
        <v>11.998233589427221</v>
      </c>
      <c r="J30" s="232">
        <v>9.0174899644504745</v>
      </c>
      <c r="K30" s="232">
        <v>7.3930191150726881</v>
      </c>
      <c r="L30" s="232">
        <v>8.0610125272232889</v>
      </c>
      <c r="M30" s="232">
        <v>10.702076490836021</v>
      </c>
      <c r="N30" s="232">
        <v>10.11443287342532</v>
      </c>
      <c r="O30" s="232">
        <v>6.3560925081568236</v>
      </c>
      <c r="P30" s="232">
        <v>3.4787139277142449</v>
      </c>
      <c r="Q30" s="232">
        <v>5.4700423565453162</v>
      </c>
      <c r="R30" s="232">
        <v>3.7250486482979688</v>
      </c>
      <c r="S30" s="232">
        <v>3.3320263554887748</v>
      </c>
      <c r="T30" s="232">
        <v>1.970358022478772</v>
      </c>
      <c r="U30" s="232">
        <v>1.5233502928199321</v>
      </c>
      <c r="V30" s="232">
        <v>1.736020358995729</v>
      </c>
      <c r="W30" s="232">
        <v>2.7137448152679919</v>
      </c>
      <c r="DA30" s="71" t="s">
        <v>2167</v>
      </c>
    </row>
    <row r="31" spans="1:105" ht="12" customHeight="1" x14ac:dyDescent="0.25">
      <c r="A31" s="59" t="s">
        <v>162</v>
      </c>
      <c r="B31" s="232">
        <v>125.41304204151039</v>
      </c>
      <c r="C31" s="232">
        <v>123.4904439050116</v>
      </c>
      <c r="D31" s="232">
        <v>126.8347253348073</v>
      </c>
      <c r="E31" s="232">
        <v>123.43944281702009</v>
      </c>
      <c r="F31" s="232">
        <v>117.315426891862</v>
      </c>
      <c r="G31" s="232">
        <v>63.082041604841457</v>
      </c>
      <c r="H31" s="232">
        <v>63.576384948541808</v>
      </c>
      <c r="I31" s="232">
        <v>72.496022669726116</v>
      </c>
      <c r="J31" s="232">
        <v>77.048765169238493</v>
      </c>
      <c r="K31" s="232">
        <v>80.886194337318585</v>
      </c>
      <c r="L31" s="232">
        <v>99.762228029403133</v>
      </c>
      <c r="M31" s="232">
        <v>115.1931149786043</v>
      </c>
      <c r="N31" s="232">
        <v>107.2103066430054</v>
      </c>
      <c r="O31" s="232">
        <v>108.6119575707083</v>
      </c>
      <c r="P31" s="232">
        <v>101.2341301954727</v>
      </c>
      <c r="Q31" s="232">
        <v>111.0262074345511</v>
      </c>
      <c r="R31" s="232">
        <v>117.8917801195314</v>
      </c>
      <c r="S31" s="232">
        <v>111.93495334273941</v>
      </c>
      <c r="T31" s="232">
        <v>104.3324342209666</v>
      </c>
      <c r="U31" s="232">
        <v>89.688970686768769</v>
      </c>
      <c r="V31" s="232">
        <v>87.811666274011984</v>
      </c>
      <c r="W31" s="232">
        <v>108.2467946158061</v>
      </c>
      <c r="DA31" s="71" t="s">
        <v>2168</v>
      </c>
    </row>
    <row r="32" spans="1:105" ht="12" customHeight="1" x14ac:dyDescent="0.25">
      <c r="A32" s="60" t="s">
        <v>2169</v>
      </c>
      <c r="B32" s="331">
        <v>74.240464909316998</v>
      </c>
      <c r="C32" s="331">
        <v>78.784070662880666</v>
      </c>
      <c r="D32" s="331">
        <v>81.238262988439971</v>
      </c>
      <c r="E32" s="331">
        <v>89.867655526286015</v>
      </c>
      <c r="F32" s="331">
        <v>88.872774667425702</v>
      </c>
      <c r="G32" s="331">
        <v>118.24500686768</v>
      </c>
      <c r="H32" s="331">
        <v>120.8360174467099</v>
      </c>
      <c r="I32" s="331">
        <v>116.5129225158306</v>
      </c>
      <c r="J32" s="331">
        <v>120.371129608839</v>
      </c>
      <c r="K32" s="331">
        <v>119.06722400406611</v>
      </c>
      <c r="L32" s="331">
        <v>109.43532715258149</v>
      </c>
      <c r="M32" s="331">
        <v>114.91944933789959</v>
      </c>
      <c r="N32" s="331">
        <v>127.4372663670639</v>
      </c>
      <c r="O32" s="331">
        <v>130.73621925765079</v>
      </c>
      <c r="P32" s="331">
        <v>135.99612203010051</v>
      </c>
      <c r="Q32" s="331">
        <v>128.27327051262191</v>
      </c>
      <c r="R32" s="331">
        <v>129.4054446105124</v>
      </c>
      <c r="S32" s="331">
        <v>126.1136905249509</v>
      </c>
      <c r="T32" s="331">
        <v>137.48123198601601</v>
      </c>
      <c r="U32" s="331">
        <v>147.9953534580996</v>
      </c>
      <c r="V32" s="331">
        <v>140.16246868020019</v>
      </c>
      <c r="W32" s="331">
        <v>133.7291275300079</v>
      </c>
      <c r="DA32" s="72" t="s">
        <v>2170</v>
      </c>
    </row>
    <row r="33" spans="1:105" ht="12" customHeight="1" x14ac:dyDescent="0.25">
      <c r="A33" s="60" t="s">
        <v>2171</v>
      </c>
      <c r="B33" s="331">
        <v>4.939874076241785</v>
      </c>
      <c r="C33" s="331">
        <v>5.1314998757161421</v>
      </c>
      <c r="D33" s="331">
        <v>5.2638049660202828</v>
      </c>
      <c r="E33" s="331">
        <v>5.3937858011709849</v>
      </c>
      <c r="F33" s="331">
        <v>5.2950024655304562</v>
      </c>
      <c r="G33" s="331">
        <v>5.15390336098005</v>
      </c>
      <c r="H33" s="331">
        <v>5.2412604865028349</v>
      </c>
      <c r="I33" s="331">
        <v>5.3457904472951681</v>
      </c>
      <c r="J33" s="331">
        <v>5.3458649236399873</v>
      </c>
      <c r="K33" s="331">
        <v>5.2699184923328621</v>
      </c>
      <c r="L33" s="331">
        <v>5.3701630995357972</v>
      </c>
      <c r="M33" s="331">
        <v>5.7972542835302727</v>
      </c>
      <c r="N33" s="331">
        <v>5.9939860431357541</v>
      </c>
      <c r="O33" s="331">
        <v>5.9425058638411352</v>
      </c>
      <c r="P33" s="331">
        <v>5.8661548604344853</v>
      </c>
      <c r="Q33" s="331">
        <v>5.9386189545070867</v>
      </c>
      <c r="R33" s="331">
        <v>6.0526856442323584</v>
      </c>
      <c r="S33" s="331">
        <v>5.8581790688003181</v>
      </c>
      <c r="T33" s="331">
        <v>6.1142333092908316</v>
      </c>
      <c r="U33" s="331">
        <v>5.9495584710701257</v>
      </c>
      <c r="V33" s="331">
        <v>5.7215435682576432</v>
      </c>
      <c r="W33" s="331">
        <v>5.9538566759467448</v>
      </c>
      <c r="DA33" s="72" t="s">
        <v>2172</v>
      </c>
    </row>
    <row r="34" spans="1:105" ht="12" customHeight="1" x14ac:dyDescent="0.25">
      <c r="A34" s="57" t="s">
        <v>2173</v>
      </c>
      <c r="B34" s="263">
        <v>2537.6414365416881</v>
      </c>
      <c r="C34" s="263">
        <v>2604.3907350929512</v>
      </c>
      <c r="D34" s="263">
        <v>2665.6985800295379</v>
      </c>
      <c r="E34" s="263">
        <v>2599.8563021450782</v>
      </c>
      <c r="F34" s="263">
        <v>2543.5140959903702</v>
      </c>
      <c r="G34" s="263">
        <v>1944.977824711523</v>
      </c>
      <c r="H34" s="263">
        <v>1969.588231915282</v>
      </c>
      <c r="I34" s="263">
        <v>2105.2708605325361</v>
      </c>
      <c r="J34" s="263">
        <v>2056.602219730712</v>
      </c>
      <c r="K34" s="263">
        <v>2029.486297746198</v>
      </c>
      <c r="L34" s="263">
        <v>2246.6414035989219</v>
      </c>
      <c r="M34" s="263">
        <v>2524.571109837083</v>
      </c>
      <c r="N34" s="263">
        <v>2567.392155600628</v>
      </c>
      <c r="O34" s="263">
        <v>2424.561409817436</v>
      </c>
      <c r="P34" s="263">
        <v>2279.846392312556</v>
      </c>
      <c r="Q34" s="263">
        <v>2486.5620857863928</v>
      </c>
      <c r="R34" s="263">
        <v>2556.1034167929088</v>
      </c>
      <c r="S34" s="263">
        <v>2478.5022298249869</v>
      </c>
      <c r="T34" s="263">
        <v>2500.8144948263171</v>
      </c>
      <c r="U34" s="263">
        <v>2265.9171882717092</v>
      </c>
      <c r="V34" s="263">
        <v>2241.9985963929821</v>
      </c>
      <c r="W34" s="263">
        <v>2502.522620555852</v>
      </c>
      <c r="DA34" s="70" t="s">
        <v>2174</v>
      </c>
    </row>
    <row r="35" spans="1:105" ht="12" customHeight="1" x14ac:dyDescent="0.25">
      <c r="A35" s="64" t="s">
        <v>30</v>
      </c>
      <c r="B35" s="231">
        <v>290.68874283566998</v>
      </c>
      <c r="C35" s="231">
        <v>234.19950045375219</v>
      </c>
      <c r="D35" s="231">
        <v>215.98590460881869</v>
      </c>
      <c r="E35" s="231">
        <v>228.0264871387561</v>
      </c>
      <c r="F35" s="231">
        <v>290.99263188032529</v>
      </c>
      <c r="G35" s="231">
        <v>389.75023327148938</v>
      </c>
      <c r="H35" s="231">
        <v>393.74848967222891</v>
      </c>
      <c r="I35" s="231">
        <v>438.57033813961732</v>
      </c>
      <c r="J35" s="231">
        <v>324.74664516462911</v>
      </c>
      <c r="K35" s="231">
        <v>284.48858874003781</v>
      </c>
      <c r="L35" s="231">
        <v>280.29503087175112</v>
      </c>
      <c r="M35" s="231">
        <v>248.8313054861739</v>
      </c>
      <c r="N35" s="231">
        <v>288.41715460149442</v>
      </c>
      <c r="O35" s="231">
        <v>155.18612941661851</v>
      </c>
      <c r="P35" s="231">
        <v>117.9693193713606</v>
      </c>
      <c r="Q35" s="231">
        <v>208.46508429942119</v>
      </c>
      <c r="R35" s="231">
        <v>181.7665854476443</v>
      </c>
      <c r="S35" s="231">
        <v>219.41646553710149</v>
      </c>
      <c r="T35" s="231">
        <v>277.89320775742539</v>
      </c>
      <c r="U35" s="231">
        <v>142.01592430120559</v>
      </c>
      <c r="V35" s="231">
        <v>161.4645403278727</v>
      </c>
      <c r="W35" s="231">
        <v>187.69092684085669</v>
      </c>
      <c r="DA35" s="73" t="s">
        <v>2175</v>
      </c>
    </row>
    <row r="36" spans="1:105" ht="12" customHeight="1" x14ac:dyDescent="0.25">
      <c r="A36" s="64" t="s">
        <v>32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2176</v>
      </c>
    </row>
    <row r="37" spans="1:105" ht="12" customHeight="1" x14ac:dyDescent="0.25">
      <c r="A37" s="64" t="s">
        <v>33</v>
      </c>
      <c r="B37" s="231">
        <v>139.27925014819351</v>
      </c>
      <c r="C37" s="231">
        <v>123.2359345070097</v>
      </c>
      <c r="D37" s="231">
        <v>110.4722882858705</v>
      </c>
      <c r="E37" s="231">
        <v>104.57681030304239</v>
      </c>
      <c r="F37" s="231">
        <v>100.4256493457861</v>
      </c>
      <c r="G37" s="231">
        <v>82.70234688691032</v>
      </c>
      <c r="H37" s="231">
        <v>90.417119437917805</v>
      </c>
      <c r="I37" s="231">
        <v>93.359972150232508</v>
      </c>
      <c r="J37" s="231">
        <v>90.092409780497633</v>
      </c>
      <c r="K37" s="231">
        <v>69.617951263575435</v>
      </c>
      <c r="L37" s="231">
        <v>87.505314200084328</v>
      </c>
      <c r="M37" s="231">
        <v>74.231465872874097</v>
      </c>
      <c r="N37" s="231">
        <v>68.764244287631783</v>
      </c>
      <c r="O37" s="231">
        <v>84.524350117830423</v>
      </c>
      <c r="P37" s="231">
        <v>79.173481986298199</v>
      </c>
      <c r="Q37" s="231">
        <v>74.080267714298486</v>
      </c>
      <c r="R37" s="231">
        <v>98.104291664710971</v>
      </c>
      <c r="S37" s="231">
        <v>82.987003271364628</v>
      </c>
      <c r="T37" s="231">
        <v>108.900126238293</v>
      </c>
      <c r="U37" s="231">
        <v>104.69386857471601</v>
      </c>
      <c r="V37" s="231">
        <v>106.7409008048631</v>
      </c>
      <c r="W37" s="231">
        <v>103.15097481203929</v>
      </c>
      <c r="DA37" s="73" t="s">
        <v>2177</v>
      </c>
    </row>
    <row r="38" spans="1:105" ht="12" customHeight="1" x14ac:dyDescent="0.25">
      <c r="A38" s="64" t="s">
        <v>160</v>
      </c>
      <c r="B38" s="231">
        <v>50.398325173756128</v>
      </c>
      <c r="C38" s="231">
        <v>66.235980864838126</v>
      </c>
      <c r="D38" s="231">
        <v>66.986562711365607</v>
      </c>
      <c r="E38" s="231">
        <v>46.49314180399692</v>
      </c>
      <c r="F38" s="231">
        <v>70.482223527752737</v>
      </c>
      <c r="G38" s="231">
        <v>50.296380356052147</v>
      </c>
      <c r="H38" s="231">
        <v>52.64822980541981</v>
      </c>
      <c r="I38" s="231">
        <v>56.943886480141437</v>
      </c>
      <c r="J38" s="231">
        <v>46.303155528909564</v>
      </c>
      <c r="K38" s="231">
        <v>30.07602632655788</v>
      </c>
      <c r="L38" s="231">
        <v>34.335628133646402</v>
      </c>
      <c r="M38" s="231">
        <v>67.625144954028926</v>
      </c>
      <c r="N38" s="231">
        <v>63.768830132722023</v>
      </c>
      <c r="O38" s="231">
        <v>61.500617919324597</v>
      </c>
      <c r="P38" s="231">
        <v>60.523087125347857</v>
      </c>
      <c r="Q38" s="231">
        <v>67.625892141534479</v>
      </c>
      <c r="R38" s="231">
        <v>65.682651766903007</v>
      </c>
      <c r="S38" s="231">
        <v>56.765694219944457</v>
      </c>
      <c r="T38" s="231">
        <v>68.085469262787612</v>
      </c>
      <c r="U38" s="231">
        <v>74.715060218932507</v>
      </c>
      <c r="V38" s="231">
        <v>75.301199484611644</v>
      </c>
      <c r="W38" s="231">
        <v>63.47041141988781</v>
      </c>
      <c r="DA38" s="73" t="s">
        <v>2178</v>
      </c>
    </row>
    <row r="39" spans="1:105" ht="12" customHeight="1" x14ac:dyDescent="0.25">
      <c r="A39" s="64" t="s">
        <v>70</v>
      </c>
      <c r="B39" s="231">
        <v>245.17683761801189</v>
      </c>
      <c r="C39" s="231">
        <v>376.02724340742469</v>
      </c>
      <c r="D39" s="231">
        <v>412.26686383943962</v>
      </c>
      <c r="E39" s="231">
        <v>346.43289858169982</v>
      </c>
      <c r="F39" s="231">
        <v>289.4121131947129</v>
      </c>
      <c r="G39" s="231">
        <v>235.76885437489759</v>
      </c>
      <c r="H39" s="231">
        <v>231.42619411563709</v>
      </c>
      <c r="I39" s="231">
        <v>214.77012725937061</v>
      </c>
      <c r="J39" s="231">
        <v>164.8163945135482</v>
      </c>
      <c r="K39" s="231">
        <v>134.36672955114969</v>
      </c>
      <c r="L39" s="231">
        <v>133.8952356513029</v>
      </c>
      <c r="M39" s="231">
        <v>167.54178571233061</v>
      </c>
      <c r="N39" s="231">
        <v>155.6148964740886</v>
      </c>
      <c r="O39" s="231">
        <v>104.79385719219729</v>
      </c>
      <c r="P39" s="231">
        <v>60.791507108380138</v>
      </c>
      <c r="Q39" s="231">
        <v>86.857433571818945</v>
      </c>
      <c r="R39" s="231">
        <v>58.560423946329067</v>
      </c>
      <c r="S39" s="231">
        <v>51.958370199797699</v>
      </c>
      <c r="T39" s="231">
        <v>31.867346891971621</v>
      </c>
      <c r="U39" s="231">
        <v>26.417733779015869</v>
      </c>
      <c r="V39" s="231">
        <v>28.773861580047011</v>
      </c>
      <c r="W39" s="231">
        <v>41.599673877401202</v>
      </c>
      <c r="DA39" s="73" t="s">
        <v>2179</v>
      </c>
    </row>
    <row r="40" spans="1:105" ht="12" customHeight="1" x14ac:dyDescent="0.25">
      <c r="A40" s="64" t="s">
        <v>34</v>
      </c>
      <c r="B40" s="231">
        <v>0</v>
      </c>
      <c r="C40" s="231">
        <v>7.1111876309222266</v>
      </c>
      <c r="D40" s="231">
        <v>15.06916768690399</v>
      </c>
      <c r="E40" s="231">
        <v>1.4077310391576561</v>
      </c>
      <c r="F40" s="231">
        <v>1.407731039157426</v>
      </c>
      <c r="G40" s="231">
        <v>0</v>
      </c>
      <c r="H40" s="231">
        <v>0</v>
      </c>
      <c r="I40" s="231">
        <v>0</v>
      </c>
      <c r="J40" s="231">
        <v>0</v>
      </c>
      <c r="K40" s="231">
        <v>0</v>
      </c>
      <c r="L40" s="231">
        <v>0</v>
      </c>
      <c r="M40" s="231">
        <v>0</v>
      </c>
      <c r="N40" s="231">
        <v>0</v>
      </c>
      <c r="O40" s="231">
        <v>0</v>
      </c>
      <c r="P40" s="231">
        <v>2.8506197215473748E-3</v>
      </c>
      <c r="Q40" s="231">
        <v>0.1386509759008302</v>
      </c>
      <c r="R40" s="231">
        <v>6.7543850624446802E-2</v>
      </c>
      <c r="S40" s="231">
        <v>4.1492353724748063E-2</v>
      </c>
      <c r="T40" s="231">
        <v>1.480738577581758E-2</v>
      </c>
      <c r="U40" s="231">
        <v>1.409473084542937E-2</v>
      </c>
      <c r="V40" s="231">
        <v>2.3200877178149809E-2</v>
      </c>
      <c r="W40" s="231">
        <v>0</v>
      </c>
      <c r="DA40" s="73" t="s">
        <v>2180</v>
      </c>
    </row>
    <row r="41" spans="1:105" ht="12" customHeight="1" x14ac:dyDescent="0.25">
      <c r="A41" s="64" t="s">
        <v>162</v>
      </c>
      <c r="B41" s="231">
        <v>1756.449591136369</v>
      </c>
      <c r="C41" s="231">
        <v>1742.3941573619629</v>
      </c>
      <c r="D41" s="231">
        <v>1789.7310620301059</v>
      </c>
      <c r="E41" s="231">
        <v>1807.174598801558</v>
      </c>
      <c r="F41" s="231">
        <v>1719.770239904761</v>
      </c>
      <c r="G41" s="231">
        <v>1185.052278783015</v>
      </c>
      <c r="H41" s="231">
        <v>1200.2484139587291</v>
      </c>
      <c r="I41" s="231">
        <v>1297.689355564429</v>
      </c>
      <c r="J41" s="231">
        <v>1408.2521551981361</v>
      </c>
      <c r="K41" s="231">
        <v>1470.0913428975171</v>
      </c>
      <c r="L41" s="231">
        <v>1657.073101671157</v>
      </c>
      <c r="M41" s="231">
        <v>1803.356591761152</v>
      </c>
      <c r="N41" s="231">
        <v>1649.47664174438</v>
      </c>
      <c r="O41" s="231">
        <v>1790.701748979166</v>
      </c>
      <c r="P41" s="231">
        <v>1769.094979716391</v>
      </c>
      <c r="Q41" s="231">
        <v>1762.95736091301</v>
      </c>
      <c r="R41" s="231">
        <v>1853.3429427134099</v>
      </c>
      <c r="S41" s="231">
        <v>1745.4717110801471</v>
      </c>
      <c r="T41" s="231">
        <v>1687.4079915794459</v>
      </c>
      <c r="U41" s="231">
        <v>1555.373942345831</v>
      </c>
      <c r="V41" s="231">
        <v>1455.4441815091179</v>
      </c>
      <c r="W41" s="231">
        <v>1659.3422229521129</v>
      </c>
      <c r="DA41" s="73" t="s">
        <v>2181</v>
      </c>
    </row>
    <row r="42" spans="1:105" ht="12" customHeight="1" x14ac:dyDescent="0.25">
      <c r="A42" s="64" t="s">
        <v>36</v>
      </c>
      <c r="B42" s="231">
        <v>0</v>
      </c>
      <c r="C42" s="231">
        <v>0</v>
      </c>
      <c r="D42" s="231">
        <v>0</v>
      </c>
      <c r="E42" s="231">
        <v>0</v>
      </c>
      <c r="F42" s="231">
        <v>0</v>
      </c>
      <c r="G42" s="231">
        <v>0</v>
      </c>
      <c r="H42" s="231">
        <v>0</v>
      </c>
      <c r="I42" s="231">
        <v>0</v>
      </c>
      <c r="J42" s="231">
        <v>0</v>
      </c>
      <c r="K42" s="231">
        <v>0</v>
      </c>
      <c r="L42" s="231">
        <v>0</v>
      </c>
      <c r="M42" s="231">
        <v>0</v>
      </c>
      <c r="N42" s="231">
        <v>0</v>
      </c>
      <c r="O42" s="231">
        <v>0</v>
      </c>
      <c r="P42" s="231">
        <v>0</v>
      </c>
      <c r="Q42" s="231">
        <v>0</v>
      </c>
      <c r="R42" s="231">
        <v>0</v>
      </c>
      <c r="S42" s="231">
        <v>0</v>
      </c>
      <c r="T42" s="231">
        <v>0</v>
      </c>
      <c r="U42" s="231">
        <v>0</v>
      </c>
      <c r="V42" s="231">
        <v>0</v>
      </c>
      <c r="W42" s="231">
        <v>0</v>
      </c>
      <c r="DA42" s="73" t="s">
        <v>2182</v>
      </c>
    </row>
    <row r="43" spans="1:105" ht="12" customHeight="1" x14ac:dyDescent="0.25">
      <c r="A43" s="64" t="s">
        <v>73</v>
      </c>
      <c r="B43" s="231">
        <v>55.648689629686849</v>
      </c>
      <c r="C43" s="231">
        <v>55.186730867040737</v>
      </c>
      <c r="D43" s="231">
        <v>55.186730867033148</v>
      </c>
      <c r="E43" s="231">
        <v>65.744634476866949</v>
      </c>
      <c r="F43" s="231">
        <v>71.023507097874841</v>
      </c>
      <c r="G43" s="231">
        <v>1.4077310391575211</v>
      </c>
      <c r="H43" s="231">
        <v>1.0997849253492471</v>
      </c>
      <c r="I43" s="231">
        <v>3.937180938744631</v>
      </c>
      <c r="J43" s="231">
        <v>22.391459544992411</v>
      </c>
      <c r="K43" s="231">
        <v>40.845658967359761</v>
      </c>
      <c r="L43" s="231">
        <v>53.537093070979758</v>
      </c>
      <c r="M43" s="231">
        <v>42.795007753611927</v>
      </c>
      <c r="N43" s="231">
        <v>133.02044766360069</v>
      </c>
      <c r="O43" s="231">
        <v>104.2131933319863</v>
      </c>
      <c r="P43" s="231">
        <v>82.690064227715879</v>
      </c>
      <c r="Q43" s="231">
        <v>142.79482676938659</v>
      </c>
      <c r="R43" s="231">
        <v>139.68004962030679</v>
      </c>
      <c r="S43" s="231">
        <v>124.9161357952436</v>
      </c>
      <c r="T43" s="231">
        <v>156.24951430345601</v>
      </c>
      <c r="U43" s="231">
        <v>140.6464097059081</v>
      </c>
      <c r="V43" s="231">
        <v>158.28327310699851</v>
      </c>
      <c r="W43" s="231">
        <v>141.84081936924281</v>
      </c>
      <c r="DA43" s="73" t="s">
        <v>2183</v>
      </c>
    </row>
    <row r="44" spans="1:105" ht="12" customHeight="1" x14ac:dyDescent="0.25">
      <c r="A44" s="64" t="s">
        <v>79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120.18980829691159</v>
      </c>
      <c r="N44" s="231">
        <v>208.32994069670951</v>
      </c>
      <c r="O44" s="231">
        <v>123.6415128603139</v>
      </c>
      <c r="P44" s="231">
        <v>109.60110215734041</v>
      </c>
      <c r="Q44" s="231">
        <v>143.64256940102251</v>
      </c>
      <c r="R44" s="231">
        <v>158.89892778298059</v>
      </c>
      <c r="S44" s="231">
        <v>196.9453573676644</v>
      </c>
      <c r="T44" s="231">
        <v>170.3960314071613</v>
      </c>
      <c r="U44" s="231">
        <v>222.04015461525429</v>
      </c>
      <c r="V44" s="231">
        <v>255.9674387022927</v>
      </c>
      <c r="W44" s="231">
        <v>305.42759128431157</v>
      </c>
      <c r="DA44" s="73" t="s">
        <v>2184</v>
      </c>
    </row>
    <row r="45" spans="1:105" ht="12" customHeight="1" x14ac:dyDescent="0.25">
      <c r="A45" s="57" t="s">
        <v>2185</v>
      </c>
      <c r="B45" s="263">
        <f t="shared" ref="B45:W45" si="2">B46+B52+B63+B64+B65</f>
        <v>479.83511263815194</v>
      </c>
      <c r="C45" s="263">
        <f t="shared" si="2"/>
        <v>493.40622522189506</v>
      </c>
      <c r="D45" s="263">
        <f t="shared" si="2"/>
        <v>505.14563220069397</v>
      </c>
      <c r="E45" s="263">
        <f t="shared" si="2"/>
        <v>496.8910353143259</v>
      </c>
      <c r="F45" s="263">
        <f t="shared" si="2"/>
        <v>486.35324323850097</v>
      </c>
      <c r="G45" s="263">
        <f t="shared" si="2"/>
        <v>390.24802229188759</v>
      </c>
      <c r="H45" s="263">
        <f t="shared" si="2"/>
        <v>395.5462222285243</v>
      </c>
      <c r="I45" s="263">
        <f t="shared" si="2"/>
        <v>418.62879712595895</v>
      </c>
      <c r="J45" s="263">
        <f t="shared" si="2"/>
        <v>410.79498875194082</v>
      </c>
      <c r="K45" s="263">
        <f t="shared" si="2"/>
        <v>405.13289393410463</v>
      </c>
      <c r="L45" s="263">
        <f t="shared" si="2"/>
        <v>440.9058220095219</v>
      </c>
      <c r="M45" s="263">
        <f t="shared" si="2"/>
        <v>490.66283769155569</v>
      </c>
      <c r="N45" s="263">
        <f t="shared" si="2"/>
        <v>498.87533757370846</v>
      </c>
      <c r="O45" s="263">
        <f t="shared" si="2"/>
        <v>476.65266967851755</v>
      </c>
      <c r="P45" s="263">
        <f t="shared" si="2"/>
        <v>452.94251847997924</v>
      </c>
      <c r="Q45" s="263">
        <f t="shared" si="2"/>
        <v>485.78507027585658</v>
      </c>
      <c r="R45" s="263">
        <f t="shared" si="2"/>
        <v>498.4776954958449</v>
      </c>
      <c r="S45" s="263">
        <f t="shared" si="2"/>
        <v>482.84618915299041</v>
      </c>
      <c r="T45" s="263">
        <f t="shared" si="2"/>
        <v>490.50954927523992</v>
      </c>
      <c r="U45" s="263">
        <f t="shared" si="2"/>
        <v>450.48631116049518</v>
      </c>
      <c r="V45" s="263">
        <f t="shared" si="2"/>
        <v>442.44919796921738</v>
      </c>
      <c r="W45" s="263">
        <f t="shared" si="2"/>
        <v>486.89124586136302</v>
      </c>
      <c r="DA45" s="70"/>
    </row>
    <row r="46" spans="1:105" ht="12" customHeight="1" x14ac:dyDescent="0.25">
      <c r="A46" s="165" t="s">
        <v>2186</v>
      </c>
      <c r="B46" s="348">
        <v>216.65870509615081</v>
      </c>
      <c r="C46" s="348">
        <v>222.311034116618</v>
      </c>
      <c r="D46" s="348">
        <v>227.4829453293971</v>
      </c>
      <c r="E46" s="348">
        <v>221.8876337248573</v>
      </c>
      <c r="F46" s="348">
        <v>217.01709026378609</v>
      </c>
      <c r="G46" s="348">
        <v>166.4473302181498</v>
      </c>
      <c r="H46" s="348">
        <v>168.55609813532871</v>
      </c>
      <c r="I46" s="348">
        <v>180.14461860214891</v>
      </c>
      <c r="J46" s="348">
        <v>175.826930277439</v>
      </c>
      <c r="K46" s="348">
        <v>173.35106038875711</v>
      </c>
      <c r="L46" s="348">
        <v>191.8110593161135</v>
      </c>
      <c r="M46" s="348">
        <v>214.58434310115129</v>
      </c>
      <c r="N46" s="348">
        <v>216.5249127434719</v>
      </c>
      <c r="O46" s="348">
        <v>205.45614563540909</v>
      </c>
      <c r="P46" s="348">
        <v>193.4377369060295</v>
      </c>
      <c r="Q46" s="348">
        <v>210.1704797903067</v>
      </c>
      <c r="R46" s="348">
        <v>215.99511857935741</v>
      </c>
      <c r="S46" s="348">
        <v>209.1131952646125</v>
      </c>
      <c r="T46" s="348">
        <v>211.028753594552</v>
      </c>
      <c r="U46" s="348">
        <v>190.64123634810079</v>
      </c>
      <c r="V46" s="348">
        <v>188.01518021493879</v>
      </c>
      <c r="W46" s="348">
        <v>209.87708515280639</v>
      </c>
      <c r="DA46" s="167" t="s">
        <v>2187</v>
      </c>
    </row>
    <row r="47" spans="1:105" ht="12" customHeight="1" x14ac:dyDescent="0.25">
      <c r="A47" s="59" t="s">
        <v>30</v>
      </c>
      <c r="B47" s="232">
        <v>25.37487133560797</v>
      </c>
      <c r="C47" s="232">
        <v>20.48120855209676</v>
      </c>
      <c r="D47" s="232">
        <v>18.93053161247791</v>
      </c>
      <c r="E47" s="232">
        <v>19.977170219568631</v>
      </c>
      <c r="F47" s="232">
        <v>25.555749398759041</v>
      </c>
      <c r="G47" s="232">
        <v>33.378207449860263</v>
      </c>
      <c r="H47" s="232">
        <v>33.715569510868008</v>
      </c>
      <c r="I47" s="232">
        <v>37.598067865951457</v>
      </c>
      <c r="J47" s="232">
        <v>28.069464017573281</v>
      </c>
      <c r="K47" s="232">
        <v>24.79904994643487</v>
      </c>
      <c r="L47" s="232">
        <v>24.514878993425938</v>
      </c>
      <c r="M47" s="232">
        <v>22.60993060945432</v>
      </c>
      <c r="N47" s="232">
        <v>28.054055477687321</v>
      </c>
      <c r="O47" s="232">
        <v>14.514429237821981</v>
      </c>
      <c r="P47" s="232">
        <v>10.931327248819899</v>
      </c>
      <c r="Q47" s="232">
        <v>19.915220377407081</v>
      </c>
      <c r="R47" s="232">
        <v>17.391559172231641</v>
      </c>
      <c r="S47" s="232">
        <v>21.275570008300811</v>
      </c>
      <c r="T47" s="232">
        <v>26.972998896380069</v>
      </c>
      <c r="U47" s="232">
        <v>14.225439393908699</v>
      </c>
      <c r="V47" s="232">
        <v>16.609604782763849</v>
      </c>
      <c r="W47" s="232">
        <v>19.166497480066099</v>
      </c>
      <c r="DA47" s="71" t="s">
        <v>2188</v>
      </c>
    </row>
    <row r="48" spans="1:105" ht="12" customHeight="1" x14ac:dyDescent="0.25">
      <c r="A48" s="59" t="s">
        <v>33</v>
      </c>
      <c r="B48" s="232">
        <v>12.15799764983776</v>
      </c>
      <c r="C48" s="232">
        <v>10.777225702276951</v>
      </c>
      <c r="D48" s="232">
        <v>9.6825723395519034</v>
      </c>
      <c r="E48" s="232">
        <v>9.161868722610949</v>
      </c>
      <c r="F48" s="232">
        <v>8.8196484952376704</v>
      </c>
      <c r="G48" s="232">
        <v>7.082628451074557</v>
      </c>
      <c r="H48" s="232">
        <v>7.7421622059280288</v>
      </c>
      <c r="I48" s="232">
        <v>8.0036296657854091</v>
      </c>
      <c r="J48" s="232">
        <v>7.7871340389310459</v>
      </c>
      <c r="K48" s="232">
        <v>6.0686407781771994</v>
      </c>
      <c r="L48" s="232">
        <v>7.6533008174458512</v>
      </c>
      <c r="M48" s="232">
        <v>6.7450045690373051</v>
      </c>
      <c r="N48" s="232">
        <v>6.6886310101489066</v>
      </c>
      <c r="O48" s="232">
        <v>7.9054919616209061</v>
      </c>
      <c r="P48" s="232">
        <v>7.3364095481158094</v>
      </c>
      <c r="Q48" s="232">
        <v>7.0770837337371129</v>
      </c>
      <c r="R48" s="232">
        <v>9.3866900197018825</v>
      </c>
      <c r="S48" s="232">
        <v>8.0467789578009548</v>
      </c>
      <c r="T48" s="232">
        <v>10.570114356321969</v>
      </c>
      <c r="U48" s="232">
        <v>10.48696679370077</v>
      </c>
      <c r="V48" s="232">
        <v>10.98026955593374</v>
      </c>
      <c r="W48" s="232">
        <v>10.533502775430639</v>
      </c>
      <c r="DA48" s="71" t="s">
        <v>2189</v>
      </c>
    </row>
    <row r="49" spans="1:105" ht="12" customHeight="1" x14ac:dyDescent="0.25">
      <c r="A49" s="59" t="s">
        <v>160</v>
      </c>
      <c r="B49" s="232">
        <v>4.3993826673128034</v>
      </c>
      <c r="C49" s="232">
        <v>5.792467255980883</v>
      </c>
      <c r="D49" s="232">
        <v>5.8711759237966676</v>
      </c>
      <c r="E49" s="232">
        <v>4.0732171929474381</v>
      </c>
      <c r="F49" s="232">
        <v>6.1899369406829061</v>
      </c>
      <c r="G49" s="232">
        <v>4.3073816875228799</v>
      </c>
      <c r="H49" s="232">
        <v>4.508119010453643</v>
      </c>
      <c r="I49" s="232">
        <v>4.8817257398511531</v>
      </c>
      <c r="J49" s="232">
        <v>4.0022115004758403</v>
      </c>
      <c r="K49" s="232">
        <v>2.6217462091042059</v>
      </c>
      <c r="L49" s="232">
        <v>3.0030277962535399</v>
      </c>
      <c r="M49" s="232">
        <v>6.1447245630025531</v>
      </c>
      <c r="N49" s="232">
        <v>6.2027319448540679</v>
      </c>
      <c r="O49" s="232">
        <v>5.7521014940448154</v>
      </c>
      <c r="P49" s="232">
        <v>5.6082180943448909</v>
      </c>
      <c r="Q49" s="232">
        <v>6.4604801794194788</v>
      </c>
      <c r="R49" s="232">
        <v>6.2845639201502816</v>
      </c>
      <c r="S49" s="232">
        <v>5.5042473612446763</v>
      </c>
      <c r="T49" s="232">
        <v>6.6085432677712408</v>
      </c>
      <c r="U49" s="232">
        <v>7.4840519905530094</v>
      </c>
      <c r="V49" s="232">
        <v>7.7461166431200361</v>
      </c>
      <c r="W49" s="232">
        <v>6.4814293424503946</v>
      </c>
      <c r="DA49" s="71" t="s">
        <v>2190</v>
      </c>
    </row>
    <row r="50" spans="1:105" ht="12" customHeight="1" x14ac:dyDescent="0.25">
      <c r="A50" s="59" t="s">
        <v>70</v>
      </c>
      <c r="B50" s="232">
        <v>21.402035208997749</v>
      </c>
      <c r="C50" s="232">
        <v>32.884324597516979</v>
      </c>
      <c r="D50" s="232">
        <v>36.133982506055538</v>
      </c>
      <c r="E50" s="232">
        <v>30.350636329427129</v>
      </c>
      <c r="F50" s="232">
        <v>25.416944030428699</v>
      </c>
      <c r="G50" s="232">
        <v>20.191243159717398</v>
      </c>
      <c r="H50" s="232">
        <v>19.816370447126381</v>
      </c>
      <c r="I50" s="232">
        <v>18.41196523807367</v>
      </c>
      <c r="J50" s="232">
        <v>14.245898838951559</v>
      </c>
      <c r="K50" s="232">
        <v>11.71283267295815</v>
      </c>
      <c r="L50" s="232">
        <v>11.71060895934974</v>
      </c>
      <c r="M50" s="232">
        <v>15.223599545638139</v>
      </c>
      <c r="N50" s="232">
        <v>15.13650928590096</v>
      </c>
      <c r="O50" s="232">
        <v>9.8012820507377576</v>
      </c>
      <c r="P50" s="232">
        <v>5.6330905500840984</v>
      </c>
      <c r="Q50" s="232">
        <v>8.29772015209155</v>
      </c>
      <c r="R50" s="232">
        <v>5.6031039792344393</v>
      </c>
      <c r="S50" s="232">
        <v>5.0381084208836864</v>
      </c>
      <c r="T50" s="232">
        <v>3.0931231442620368</v>
      </c>
      <c r="U50" s="232">
        <v>2.6462093786099059</v>
      </c>
      <c r="V50" s="232">
        <v>2.9599221472903992</v>
      </c>
      <c r="W50" s="232">
        <v>4.2480478836296136</v>
      </c>
      <c r="DA50" s="71" t="s">
        <v>2191</v>
      </c>
    </row>
    <row r="51" spans="1:105" ht="12" customHeight="1" x14ac:dyDescent="0.25">
      <c r="A51" s="59" t="s">
        <v>162</v>
      </c>
      <c r="B51" s="232">
        <v>153.3244182343945</v>
      </c>
      <c r="C51" s="232">
        <v>152.37580800874639</v>
      </c>
      <c r="D51" s="232">
        <v>156.86468294751509</v>
      </c>
      <c r="E51" s="232">
        <v>158.32474126030311</v>
      </c>
      <c r="F51" s="232">
        <v>151.03481139867779</v>
      </c>
      <c r="G51" s="232">
        <v>101.4878694699747</v>
      </c>
      <c r="H51" s="232">
        <v>102.77387696095271</v>
      </c>
      <c r="I51" s="232">
        <v>111.24923009248729</v>
      </c>
      <c r="J51" s="232">
        <v>121.72222188150729</v>
      </c>
      <c r="K51" s="232">
        <v>128.14879078208261</v>
      </c>
      <c r="L51" s="232">
        <v>144.92924274963849</v>
      </c>
      <c r="M51" s="232">
        <v>163.861083814019</v>
      </c>
      <c r="N51" s="232">
        <v>160.44298502488061</v>
      </c>
      <c r="O51" s="232">
        <v>167.48284089118371</v>
      </c>
      <c r="P51" s="232">
        <v>163.92869146466481</v>
      </c>
      <c r="Q51" s="232">
        <v>168.41997534765139</v>
      </c>
      <c r="R51" s="232">
        <v>177.3292014880391</v>
      </c>
      <c r="S51" s="232">
        <v>169.24849051638239</v>
      </c>
      <c r="T51" s="232">
        <v>163.78397392981671</v>
      </c>
      <c r="U51" s="232">
        <v>155.79856879132839</v>
      </c>
      <c r="V51" s="232">
        <v>149.71926708583081</v>
      </c>
      <c r="W51" s="232">
        <v>169.44760767122969</v>
      </c>
      <c r="DA51" s="71" t="s">
        <v>2192</v>
      </c>
    </row>
    <row r="52" spans="1:105" ht="12" customHeight="1" x14ac:dyDescent="0.25">
      <c r="A52" s="165" t="s">
        <v>2193</v>
      </c>
      <c r="B52" s="348">
        <v>183.39744121069629</v>
      </c>
      <c r="C52" s="348">
        <v>188.22146811246131</v>
      </c>
      <c r="D52" s="348">
        <v>192.6522366700693</v>
      </c>
      <c r="E52" s="348">
        <v>187.8937609005572</v>
      </c>
      <c r="F52" s="348">
        <v>183.821863156398</v>
      </c>
      <c r="G52" s="348">
        <v>140.56515279390999</v>
      </c>
      <c r="H52" s="348">
        <v>142.34376723617481</v>
      </c>
      <c r="I52" s="348">
        <v>152.14966279999311</v>
      </c>
      <c r="J52" s="348">
        <v>148.632339957716</v>
      </c>
      <c r="K52" s="348">
        <v>146.6726498941718</v>
      </c>
      <c r="L52" s="348">
        <v>162.3666286359053</v>
      </c>
      <c r="M52" s="348">
        <v>182.4528379113905</v>
      </c>
      <c r="N52" s="348">
        <v>185.54755023359411</v>
      </c>
      <c r="O52" s="348">
        <v>175.22505434207409</v>
      </c>
      <c r="P52" s="348">
        <v>164.76638057793289</v>
      </c>
      <c r="Q52" s="348">
        <v>179.70589437026041</v>
      </c>
      <c r="R52" s="348">
        <v>184.73170376213491</v>
      </c>
      <c r="S52" s="348">
        <v>179.12340192725279</v>
      </c>
      <c r="T52" s="348">
        <v>180.73592773564101</v>
      </c>
      <c r="U52" s="348">
        <v>163.7597055046119</v>
      </c>
      <c r="V52" s="348">
        <v>162.03108912691769</v>
      </c>
      <c r="W52" s="348">
        <v>180.85937539201669</v>
      </c>
      <c r="DA52" s="167" t="s">
        <v>2194</v>
      </c>
    </row>
    <row r="53" spans="1:105" ht="12" customHeight="1" x14ac:dyDescent="0.25">
      <c r="A53" s="64" t="s">
        <v>30</v>
      </c>
      <c r="B53" s="231">
        <v>21.008315381809549</v>
      </c>
      <c r="C53" s="231">
        <v>16.92579120814489</v>
      </c>
      <c r="D53" s="231">
        <v>15.609479602767429</v>
      </c>
      <c r="E53" s="231">
        <v>16.479662440609989</v>
      </c>
      <c r="F53" s="231">
        <v>21.03027769389951</v>
      </c>
      <c r="G53" s="231">
        <v>28.16757106184215</v>
      </c>
      <c r="H53" s="231">
        <v>28.45652835212001</v>
      </c>
      <c r="I53" s="231">
        <v>31.695840337210839</v>
      </c>
      <c r="J53" s="231">
        <v>23.46970809481914</v>
      </c>
      <c r="K53" s="231">
        <v>20.56022512765583</v>
      </c>
      <c r="L53" s="231">
        <v>20.25715323911475</v>
      </c>
      <c r="M53" s="231">
        <v>17.983243835060119</v>
      </c>
      <c r="N53" s="231">
        <v>20.844145825136511</v>
      </c>
      <c r="O53" s="231">
        <v>11.215429664951509</v>
      </c>
      <c r="P53" s="231">
        <v>8.5257400838944513</v>
      </c>
      <c r="Q53" s="231">
        <v>15.06594371125524</v>
      </c>
      <c r="R53" s="231">
        <v>13.13642116205874</v>
      </c>
      <c r="S53" s="231">
        <v>15.857409072669951</v>
      </c>
      <c r="T53" s="231">
        <v>20.083571500156271</v>
      </c>
      <c r="U53" s="231">
        <v>10.26360807045609</v>
      </c>
      <c r="V53" s="231">
        <v>11.66917560376409</v>
      </c>
      <c r="W53" s="231">
        <v>13.56457820455031</v>
      </c>
      <c r="DA53" s="73" t="s">
        <v>2195</v>
      </c>
    </row>
    <row r="54" spans="1:105" ht="12" customHeight="1" x14ac:dyDescent="0.25">
      <c r="A54" s="64" t="s">
        <v>32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2196</v>
      </c>
    </row>
    <row r="55" spans="1:105" ht="12" customHeight="1" x14ac:dyDescent="0.25">
      <c r="A55" s="64" t="s">
        <v>33</v>
      </c>
      <c r="B55" s="231">
        <v>10.0658263705427</v>
      </c>
      <c r="C55" s="231">
        <v>8.9063627068588183</v>
      </c>
      <c r="D55" s="231">
        <v>7.9839234592298967</v>
      </c>
      <c r="E55" s="231">
        <v>7.5578523992309083</v>
      </c>
      <c r="F55" s="231">
        <v>7.2578445704447931</v>
      </c>
      <c r="G55" s="231">
        <v>5.9769668727702401</v>
      </c>
      <c r="H55" s="231">
        <v>6.5345198528734816</v>
      </c>
      <c r="I55" s="231">
        <v>6.7472022474492883</v>
      </c>
      <c r="J55" s="231">
        <v>6.5110528179134848</v>
      </c>
      <c r="K55" s="231">
        <v>5.0313468010952196</v>
      </c>
      <c r="L55" s="231">
        <v>6.3240812849052936</v>
      </c>
      <c r="M55" s="231">
        <v>5.3647693099452542</v>
      </c>
      <c r="N55" s="231">
        <v>4.9696486932864339</v>
      </c>
      <c r="O55" s="231">
        <v>6.1086445501665203</v>
      </c>
      <c r="P55" s="231">
        <v>5.7219328936465041</v>
      </c>
      <c r="Q55" s="231">
        <v>5.3538420942246923</v>
      </c>
      <c r="R55" s="231">
        <v>7.0900781347642017</v>
      </c>
      <c r="S55" s="231">
        <v>5.9975392246326669</v>
      </c>
      <c r="T55" s="231">
        <v>7.8703020103749219</v>
      </c>
      <c r="U55" s="231">
        <v>7.5663122971456964</v>
      </c>
      <c r="V55" s="231">
        <v>7.7142530060570529</v>
      </c>
      <c r="W55" s="231">
        <v>7.4548060913988037</v>
      </c>
      <c r="DA55" s="73" t="s">
        <v>2197</v>
      </c>
    </row>
    <row r="56" spans="1:105" ht="12" customHeight="1" x14ac:dyDescent="0.25">
      <c r="A56" s="64" t="s">
        <v>160</v>
      </c>
      <c r="B56" s="231">
        <v>3.642328559533536</v>
      </c>
      <c r="C56" s="231">
        <v>4.7869290088700041</v>
      </c>
      <c r="D56" s="231">
        <v>4.8411741784554838</v>
      </c>
      <c r="E56" s="231">
        <v>3.3600977340279261</v>
      </c>
      <c r="F56" s="231">
        <v>5.0938084710053344</v>
      </c>
      <c r="G56" s="231">
        <v>3.6349609234119091</v>
      </c>
      <c r="H56" s="231">
        <v>3.804931024355179</v>
      </c>
      <c r="I56" s="231">
        <v>4.1153816779105652</v>
      </c>
      <c r="J56" s="231">
        <v>3.3463672691109978</v>
      </c>
      <c r="K56" s="231">
        <v>2.173619247640167</v>
      </c>
      <c r="L56" s="231">
        <v>2.4814641861516979</v>
      </c>
      <c r="M56" s="231">
        <v>4.8873250442242266</v>
      </c>
      <c r="N56" s="231">
        <v>4.6086259890517978</v>
      </c>
      <c r="O56" s="231">
        <v>4.4447004201870186</v>
      </c>
      <c r="P56" s="231">
        <v>4.374053462843702</v>
      </c>
      <c r="Q56" s="231">
        <v>4.8873790440819906</v>
      </c>
      <c r="R56" s="231">
        <v>4.7469394582394724</v>
      </c>
      <c r="S56" s="231">
        <v>4.1025035761846516</v>
      </c>
      <c r="T56" s="231">
        <v>4.9205930619740021</v>
      </c>
      <c r="U56" s="231">
        <v>5.3997190724979749</v>
      </c>
      <c r="V56" s="231">
        <v>5.4420798410331743</v>
      </c>
      <c r="W56" s="231">
        <v>4.5870590223578116</v>
      </c>
      <c r="DA56" s="73" t="s">
        <v>2198</v>
      </c>
    </row>
    <row r="57" spans="1:105" ht="12" customHeight="1" x14ac:dyDescent="0.25">
      <c r="A57" s="64" t="s">
        <v>70</v>
      </c>
      <c r="B57" s="231">
        <v>17.719132425797739</v>
      </c>
      <c r="C57" s="231">
        <v>27.175799257288201</v>
      </c>
      <c r="D57" s="231">
        <v>29.794866538415189</v>
      </c>
      <c r="E57" s="231">
        <v>25.036991529297449</v>
      </c>
      <c r="F57" s="231">
        <v>20.916052303916111</v>
      </c>
      <c r="G57" s="231">
        <v>17.039209711384771</v>
      </c>
      <c r="H57" s="231">
        <v>16.725362069977582</v>
      </c>
      <c r="I57" s="231">
        <v>15.52161437020936</v>
      </c>
      <c r="J57" s="231">
        <v>11.911416872413151</v>
      </c>
      <c r="K57" s="231">
        <v>9.7107944521561187</v>
      </c>
      <c r="L57" s="231">
        <v>9.6767191988389314</v>
      </c>
      <c r="M57" s="231">
        <v>12.108383143911301</v>
      </c>
      <c r="N57" s="231">
        <v>11.24641701410301</v>
      </c>
      <c r="O57" s="231">
        <v>7.5735385570625642</v>
      </c>
      <c r="P57" s="231">
        <v>4.3934523965736876</v>
      </c>
      <c r="Q57" s="231">
        <v>6.277258417134119</v>
      </c>
      <c r="R57" s="231">
        <v>4.2322101748963572</v>
      </c>
      <c r="S57" s="231">
        <v>3.7550743012406098</v>
      </c>
      <c r="T57" s="231">
        <v>2.3030794634745568</v>
      </c>
      <c r="U57" s="231">
        <v>1.909231425642075</v>
      </c>
      <c r="V57" s="231">
        <v>2.079510726591455</v>
      </c>
      <c r="W57" s="231">
        <v>3.0064427678608698</v>
      </c>
      <c r="DA57" s="73" t="s">
        <v>2199</v>
      </c>
    </row>
    <row r="58" spans="1:105" ht="12" customHeight="1" x14ac:dyDescent="0.25">
      <c r="A58" s="64" t="s">
        <v>34</v>
      </c>
      <c r="B58" s="231">
        <v>0</v>
      </c>
      <c r="C58" s="231">
        <v>0.51393139972431467</v>
      </c>
      <c r="D58" s="231">
        <v>1.0890611869576861</v>
      </c>
      <c r="E58" s="231">
        <v>0.1017378841536533</v>
      </c>
      <c r="F58" s="231">
        <v>0.1017378841536367</v>
      </c>
      <c r="G58" s="231">
        <v>0</v>
      </c>
      <c r="H58" s="231">
        <v>0</v>
      </c>
      <c r="I58" s="231">
        <v>0</v>
      </c>
      <c r="J58" s="231">
        <v>0</v>
      </c>
      <c r="K58" s="231">
        <v>0</v>
      </c>
      <c r="L58" s="231">
        <v>0</v>
      </c>
      <c r="M58" s="231">
        <v>0</v>
      </c>
      <c r="N58" s="231">
        <v>0</v>
      </c>
      <c r="O58" s="231">
        <v>0</v>
      </c>
      <c r="P58" s="231">
        <v>2.0601664020311949E-4</v>
      </c>
      <c r="Q58" s="231">
        <v>1.00204204721026E-2</v>
      </c>
      <c r="R58" s="231">
        <v>4.8814498359242642E-3</v>
      </c>
      <c r="S58" s="231">
        <v>2.9986866518456191E-3</v>
      </c>
      <c r="T58" s="231">
        <v>1.0701419921663529E-3</v>
      </c>
      <c r="U58" s="231">
        <v>1.0186378321154739E-3</v>
      </c>
      <c r="V58" s="231">
        <v>1.6767465438754139E-3</v>
      </c>
      <c r="W58" s="231">
        <v>0</v>
      </c>
      <c r="DA58" s="73" t="s">
        <v>2200</v>
      </c>
    </row>
    <row r="59" spans="1:105" ht="12" customHeight="1" x14ac:dyDescent="0.25">
      <c r="A59" s="64" t="s">
        <v>162</v>
      </c>
      <c r="B59" s="231">
        <v>126.9400617405516</v>
      </c>
      <c r="C59" s="231">
        <v>125.9242639401951</v>
      </c>
      <c r="D59" s="231">
        <v>129.3453411128643</v>
      </c>
      <c r="E59" s="231">
        <v>130.60599991338759</v>
      </c>
      <c r="F59" s="231">
        <v>124.2892147515803</v>
      </c>
      <c r="G59" s="231">
        <v>85.644706340347255</v>
      </c>
      <c r="H59" s="231">
        <v>86.742943572521298</v>
      </c>
      <c r="I59" s="231">
        <v>93.785080850985764</v>
      </c>
      <c r="J59" s="231">
        <v>101.7755456400326</v>
      </c>
      <c r="K59" s="231">
        <v>106.2447147776829</v>
      </c>
      <c r="L59" s="231">
        <v>119.7580408206618</v>
      </c>
      <c r="M59" s="231">
        <v>130.33006939316039</v>
      </c>
      <c r="N59" s="231">
        <v>119.2090383915679</v>
      </c>
      <c r="O59" s="231">
        <v>129.41549345988639</v>
      </c>
      <c r="P59" s="231">
        <v>127.8539544108461</v>
      </c>
      <c r="Q59" s="231">
        <v>127.4103836338805</v>
      </c>
      <c r="R59" s="231">
        <v>133.9426242356592</v>
      </c>
      <c r="S59" s="231">
        <v>126.14668128764851</v>
      </c>
      <c r="T59" s="231">
        <v>121.950368353022</v>
      </c>
      <c r="U59" s="231">
        <v>112.4081586328292</v>
      </c>
      <c r="V59" s="231">
        <v>105.1861523342459</v>
      </c>
      <c r="W59" s="231">
        <v>119.9220320885894</v>
      </c>
      <c r="DA59" s="73" t="s">
        <v>2201</v>
      </c>
    </row>
    <row r="60" spans="1:105" ht="12" customHeight="1" x14ac:dyDescent="0.25">
      <c r="A60" s="64" t="s">
        <v>36</v>
      </c>
      <c r="B60" s="231">
        <v>0</v>
      </c>
      <c r="C60" s="231">
        <v>0</v>
      </c>
      <c r="D60" s="231">
        <v>0</v>
      </c>
      <c r="E60" s="231">
        <v>0</v>
      </c>
      <c r="F60" s="231">
        <v>0</v>
      </c>
      <c r="G60" s="231">
        <v>0</v>
      </c>
      <c r="H60" s="231">
        <v>0</v>
      </c>
      <c r="I60" s="231">
        <v>0</v>
      </c>
      <c r="J60" s="231">
        <v>0</v>
      </c>
      <c r="K60" s="231">
        <v>0</v>
      </c>
      <c r="L60" s="231">
        <v>0</v>
      </c>
      <c r="M60" s="231">
        <v>0</v>
      </c>
      <c r="N60" s="231">
        <v>0</v>
      </c>
      <c r="O60" s="231">
        <v>0</v>
      </c>
      <c r="P60" s="231">
        <v>0</v>
      </c>
      <c r="Q60" s="231">
        <v>0</v>
      </c>
      <c r="R60" s="231">
        <v>0</v>
      </c>
      <c r="S60" s="231">
        <v>0</v>
      </c>
      <c r="T60" s="231">
        <v>0</v>
      </c>
      <c r="U60" s="231">
        <v>0</v>
      </c>
      <c r="V60" s="231">
        <v>0</v>
      </c>
      <c r="W60" s="231">
        <v>0</v>
      </c>
      <c r="DA60" s="73" t="s">
        <v>2202</v>
      </c>
    </row>
    <row r="61" spans="1:105" ht="12" customHeight="1" x14ac:dyDescent="0.25">
      <c r="A61" s="64" t="s">
        <v>73</v>
      </c>
      <c r="B61" s="231">
        <v>4.0217767324612037</v>
      </c>
      <c r="C61" s="231">
        <v>3.9883905913798952</v>
      </c>
      <c r="D61" s="231">
        <v>3.9883905913793458</v>
      </c>
      <c r="E61" s="231">
        <v>4.7514189998496459</v>
      </c>
      <c r="F61" s="231">
        <v>5.1329274813983341</v>
      </c>
      <c r="G61" s="231">
        <v>0.1017378841536436</v>
      </c>
      <c r="H61" s="231">
        <v>7.9482364327256375E-2</v>
      </c>
      <c r="I61" s="231">
        <v>0.28454331622726509</v>
      </c>
      <c r="J61" s="231">
        <v>1.618249263426611</v>
      </c>
      <c r="K61" s="231">
        <v>2.9519494879415569</v>
      </c>
      <c r="L61" s="231">
        <v>3.869169906232846</v>
      </c>
      <c r="M61" s="231">
        <v>3.09283053373384</v>
      </c>
      <c r="N61" s="231">
        <v>9.6134975489098959</v>
      </c>
      <c r="O61" s="231">
        <v>7.5315735005999951</v>
      </c>
      <c r="P61" s="231">
        <v>5.9760791948520406</v>
      </c>
      <c r="Q61" s="231">
        <v>10.319899994744571</v>
      </c>
      <c r="R61" s="231">
        <v>10.09479247921578</v>
      </c>
      <c r="S61" s="231">
        <v>9.0277922408125875</v>
      </c>
      <c r="T61" s="231">
        <v>11.292281368450601</v>
      </c>
      <c r="U61" s="231">
        <v>10.164632120244409</v>
      </c>
      <c r="V61" s="231">
        <v>11.43926279586524</v>
      </c>
      <c r="W61" s="231">
        <v>10.25095309248997</v>
      </c>
      <c r="DA61" s="73" t="s">
        <v>2203</v>
      </c>
    </row>
    <row r="62" spans="1:105" ht="12" customHeight="1" x14ac:dyDescent="0.25">
      <c r="A62" s="64" t="s">
        <v>79</v>
      </c>
      <c r="B62" s="231">
        <v>0</v>
      </c>
      <c r="C62" s="231">
        <v>0</v>
      </c>
      <c r="D62" s="231">
        <v>0</v>
      </c>
      <c r="E62" s="231">
        <v>0</v>
      </c>
      <c r="F62" s="231">
        <v>0</v>
      </c>
      <c r="G62" s="231">
        <v>0</v>
      </c>
      <c r="H62" s="231">
        <v>0</v>
      </c>
      <c r="I62" s="231">
        <v>0</v>
      </c>
      <c r="J62" s="231">
        <v>0</v>
      </c>
      <c r="K62" s="231">
        <v>0</v>
      </c>
      <c r="L62" s="231">
        <v>0</v>
      </c>
      <c r="M62" s="231">
        <v>8.6862166513553429</v>
      </c>
      <c r="N62" s="231">
        <v>15.05617677153853</v>
      </c>
      <c r="O62" s="231">
        <v>8.9356741892200962</v>
      </c>
      <c r="P62" s="231">
        <v>7.9209621186362424</v>
      </c>
      <c r="Q62" s="231">
        <v>10.3811670544672</v>
      </c>
      <c r="R62" s="231">
        <v>11.48375666746532</v>
      </c>
      <c r="S62" s="231">
        <v>14.23340353741203</v>
      </c>
      <c r="T62" s="231">
        <v>12.314661836196519</v>
      </c>
      <c r="U62" s="231">
        <v>16.04702524796436</v>
      </c>
      <c r="V62" s="231">
        <v>18.49897807281689</v>
      </c>
      <c r="W62" s="231">
        <v>22.07350412476957</v>
      </c>
      <c r="DA62" s="73" t="s">
        <v>2204</v>
      </c>
    </row>
    <row r="63" spans="1:105" ht="12" customHeight="1" x14ac:dyDescent="0.25">
      <c r="A63" s="166" t="s">
        <v>2205</v>
      </c>
      <c r="B63" s="349">
        <v>23.464401862148481</v>
      </c>
      <c r="C63" s="349">
        <v>24.37462440965167</v>
      </c>
      <c r="D63" s="349">
        <v>25.00307358859634</v>
      </c>
      <c r="E63" s="349">
        <v>25.62048255556218</v>
      </c>
      <c r="F63" s="349">
        <v>25.151261711269662</v>
      </c>
      <c r="G63" s="349">
        <v>24.481040964655239</v>
      </c>
      <c r="H63" s="349">
        <v>24.895987310888451</v>
      </c>
      <c r="I63" s="349">
        <v>25.392504624652041</v>
      </c>
      <c r="J63" s="349">
        <v>25.392858387289941</v>
      </c>
      <c r="K63" s="349">
        <v>25.032112838581099</v>
      </c>
      <c r="L63" s="349">
        <v>25.50827472279504</v>
      </c>
      <c r="M63" s="349">
        <v>27.536957846768789</v>
      </c>
      <c r="N63" s="349">
        <v>28.471433704894839</v>
      </c>
      <c r="O63" s="349">
        <v>28.226902853245392</v>
      </c>
      <c r="P63" s="349">
        <v>27.864235587063799</v>
      </c>
      <c r="Q63" s="349">
        <v>28.208440033908659</v>
      </c>
      <c r="R63" s="349">
        <v>28.7502568101037</v>
      </c>
      <c r="S63" s="349">
        <v>27.826350576801509</v>
      </c>
      <c r="T63" s="349">
        <v>29.042608219131449</v>
      </c>
      <c r="U63" s="349">
        <v>28.260402737583089</v>
      </c>
      <c r="V63" s="349">
        <v>27.177331949223809</v>
      </c>
      <c r="W63" s="349">
        <v>28.28081921074704</v>
      </c>
      <c r="DA63" s="168" t="s">
        <v>2206</v>
      </c>
    </row>
    <row r="64" spans="1:105" ht="12" customHeight="1" x14ac:dyDescent="0.25">
      <c r="A64" s="60" t="s">
        <v>2207</v>
      </c>
      <c r="B64" s="264">
        <v>46.928803724296962</v>
      </c>
      <c r="C64" s="264">
        <v>48.749248819303347</v>
      </c>
      <c r="D64" s="264">
        <v>50.006147177192688</v>
      </c>
      <c r="E64" s="264">
        <v>51.24096511112436</v>
      </c>
      <c r="F64" s="264">
        <v>50.302523422539323</v>
      </c>
      <c r="G64" s="264">
        <v>48.962081929310479</v>
      </c>
      <c r="H64" s="264">
        <v>49.791974621776909</v>
      </c>
      <c r="I64" s="264">
        <v>50.785009249304082</v>
      </c>
      <c r="J64" s="264">
        <v>50.785716774579868</v>
      </c>
      <c r="K64" s="264">
        <v>50.064225677162192</v>
      </c>
      <c r="L64" s="264">
        <v>51.016549445590073</v>
      </c>
      <c r="M64" s="264">
        <v>55.073915693537593</v>
      </c>
      <c r="N64" s="264">
        <v>56.942867409789677</v>
      </c>
      <c r="O64" s="264">
        <v>56.453805706490783</v>
      </c>
      <c r="P64" s="264">
        <v>55.728471174127598</v>
      </c>
      <c r="Q64" s="264">
        <v>56.416880067817317</v>
      </c>
      <c r="R64" s="264">
        <v>57.5005136202074</v>
      </c>
      <c r="S64" s="264">
        <v>55.652701153603019</v>
      </c>
      <c r="T64" s="264">
        <v>58.085216438262897</v>
      </c>
      <c r="U64" s="264">
        <v>56.520805475166178</v>
      </c>
      <c r="V64" s="264">
        <v>54.354663898447619</v>
      </c>
      <c r="W64" s="264">
        <v>56.561638421494067</v>
      </c>
      <c r="DA64" s="72" t="s">
        <v>2208</v>
      </c>
    </row>
    <row r="65" spans="1:105" ht="12" customHeight="1" x14ac:dyDescent="0.25">
      <c r="A65" s="101" t="s">
        <v>2209</v>
      </c>
      <c r="B65" s="280">
        <v>9.3857607448593932</v>
      </c>
      <c r="C65" s="280">
        <v>9.7498497638606683</v>
      </c>
      <c r="D65" s="280">
        <v>10.001229435438541</v>
      </c>
      <c r="E65" s="280">
        <v>10.24819302222487</v>
      </c>
      <c r="F65" s="280">
        <v>10.060504684507871</v>
      </c>
      <c r="G65" s="280">
        <v>9.7924163858620954</v>
      </c>
      <c r="H65" s="280">
        <v>9.9583949243553853</v>
      </c>
      <c r="I65" s="280">
        <v>10.157001849860819</v>
      </c>
      <c r="J65" s="280">
        <v>10.15714335491597</v>
      </c>
      <c r="K65" s="280">
        <v>10.012845135432441</v>
      </c>
      <c r="L65" s="280">
        <v>10.203309889118019</v>
      </c>
      <c r="M65" s="280">
        <v>11.01478313870752</v>
      </c>
      <c r="N65" s="280">
        <v>11.388573481957931</v>
      </c>
      <c r="O65" s="280">
        <v>11.290761141298161</v>
      </c>
      <c r="P65" s="280">
        <v>11.14569423482552</v>
      </c>
      <c r="Q65" s="280">
        <v>11.28337601356346</v>
      </c>
      <c r="R65" s="280">
        <v>11.500102724041479</v>
      </c>
      <c r="S65" s="280">
        <v>11.1305402307206</v>
      </c>
      <c r="T65" s="280">
        <v>11.61704328765258</v>
      </c>
      <c r="U65" s="280">
        <v>11.304161095033241</v>
      </c>
      <c r="V65" s="280">
        <v>10.87093277968952</v>
      </c>
      <c r="W65" s="280">
        <v>11.312327684298809</v>
      </c>
      <c r="DA65" s="102" t="s">
        <v>2210</v>
      </c>
    </row>
    <row r="66" spans="1:105" ht="12" customHeight="1" x14ac:dyDescent="0.25">
      <c r="A66" s="57" t="s">
        <v>2211</v>
      </c>
      <c r="B66" s="263">
        <f t="shared" ref="B66:W66" si="3">B67+B68+B79</f>
        <v>426.85258151752817</v>
      </c>
      <c r="C66" s="263">
        <f t="shared" si="3"/>
        <v>441.81066067591536</v>
      </c>
      <c r="D66" s="263">
        <f t="shared" si="3"/>
        <v>452.91358761140555</v>
      </c>
      <c r="E66" s="263">
        <f t="shared" si="3"/>
        <v>457.91954631350291</v>
      </c>
      <c r="F66" s="263">
        <f t="shared" si="3"/>
        <v>449.04468473421025</v>
      </c>
      <c r="G66" s="263">
        <f t="shared" si="3"/>
        <v>411.8043032675555</v>
      </c>
      <c r="H66" s="263">
        <f t="shared" si="3"/>
        <v>418.38891849610377</v>
      </c>
      <c r="I66" s="263">
        <f t="shared" si="3"/>
        <v>431.33060754892972</v>
      </c>
      <c r="J66" s="263">
        <f t="shared" si="3"/>
        <v>429.16642797251274</v>
      </c>
      <c r="K66" s="263">
        <f t="shared" si="3"/>
        <v>423.21351778421467</v>
      </c>
      <c r="L66" s="263">
        <f t="shared" si="3"/>
        <v>439.78253634437647</v>
      </c>
      <c r="M66" s="263">
        <f t="shared" si="3"/>
        <v>479.13231392934495</v>
      </c>
      <c r="N66" s="263">
        <f t="shared" si="3"/>
        <v>492.57994562684041</v>
      </c>
      <c r="O66" s="263">
        <f t="shared" si="3"/>
        <v>483.25104695720034</v>
      </c>
      <c r="P66" s="263">
        <f t="shared" si="3"/>
        <v>471.82048793382751</v>
      </c>
      <c r="Q66" s="263">
        <f t="shared" si="3"/>
        <v>485.6999576247548</v>
      </c>
      <c r="R66" s="263">
        <f t="shared" si="3"/>
        <v>496.09217997850828</v>
      </c>
      <c r="S66" s="263">
        <f t="shared" si="3"/>
        <v>480.19851513004357</v>
      </c>
      <c r="T66" s="263">
        <f t="shared" si="3"/>
        <v>497.03964725135603</v>
      </c>
      <c r="U66" s="263">
        <f t="shared" si="3"/>
        <v>475.59850835132249</v>
      </c>
      <c r="V66" s="263">
        <f t="shared" si="3"/>
        <v>460.04405997876086</v>
      </c>
      <c r="W66" s="263">
        <f t="shared" si="3"/>
        <v>486.74100438001153</v>
      </c>
      <c r="DA66" s="70"/>
    </row>
    <row r="67" spans="1:105" ht="12" customHeight="1" x14ac:dyDescent="0.25">
      <c r="A67" s="165" t="s">
        <v>2212</v>
      </c>
      <c r="B67" s="348">
        <v>86.429800316838069</v>
      </c>
      <c r="C67" s="348">
        <v>88.613729004127748</v>
      </c>
      <c r="D67" s="348">
        <v>90.689720144336192</v>
      </c>
      <c r="E67" s="348">
        <v>88.543598919849003</v>
      </c>
      <c r="F67" s="348">
        <v>86.552407152677731</v>
      </c>
      <c r="G67" s="348">
        <v>66.196960646014489</v>
      </c>
      <c r="H67" s="348">
        <v>67.03739279495106</v>
      </c>
      <c r="I67" s="348">
        <v>71.659492774297874</v>
      </c>
      <c r="J67" s="348">
        <v>70.15324442946519</v>
      </c>
      <c r="K67" s="348">
        <v>69.272075562222412</v>
      </c>
      <c r="L67" s="348">
        <v>76.677741522389752</v>
      </c>
      <c r="M67" s="348">
        <v>85.798481108733384</v>
      </c>
      <c r="N67" s="348">
        <v>86.481544750322129</v>
      </c>
      <c r="O67" s="348">
        <v>82.284702440841372</v>
      </c>
      <c r="P67" s="348">
        <v>77.551852440268661</v>
      </c>
      <c r="Q67" s="348">
        <v>84.130254185560531</v>
      </c>
      <c r="R67" s="348">
        <v>86.512777253775965</v>
      </c>
      <c r="S67" s="348">
        <v>83.719370982024444</v>
      </c>
      <c r="T67" s="348">
        <v>84.401880058562043</v>
      </c>
      <c r="U67" s="348">
        <v>76.355144292705646</v>
      </c>
      <c r="V67" s="348">
        <v>75.244990651553863</v>
      </c>
      <c r="W67" s="348">
        <v>84.010505025729486</v>
      </c>
      <c r="DA67" s="167" t="s">
        <v>2213</v>
      </c>
    </row>
    <row r="68" spans="1:105" ht="12" customHeight="1" x14ac:dyDescent="0.25">
      <c r="A68" s="165" t="s">
        <v>2214</v>
      </c>
      <c r="B68" s="348">
        <v>34.545778399798763</v>
      </c>
      <c r="C68" s="348">
        <v>35.454459367444223</v>
      </c>
      <c r="D68" s="348">
        <v>36.289063971093391</v>
      </c>
      <c r="E68" s="348">
        <v>35.392730585146488</v>
      </c>
      <c r="F68" s="348">
        <v>34.625724915886607</v>
      </c>
      <c r="G68" s="348">
        <v>26.477646509656161</v>
      </c>
      <c r="H68" s="348">
        <v>26.81267637689718</v>
      </c>
      <c r="I68" s="348">
        <v>28.65977027811504</v>
      </c>
      <c r="J68" s="348">
        <v>27.997227471259539</v>
      </c>
      <c r="K68" s="348">
        <v>27.628089176741479</v>
      </c>
      <c r="L68" s="348">
        <v>30.584295698730081</v>
      </c>
      <c r="M68" s="348">
        <v>34.367847584417063</v>
      </c>
      <c r="N68" s="348">
        <v>34.950785085552369</v>
      </c>
      <c r="O68" s="348">
        <v>33.006381427315901</v>
      </c>
      <c r="P68" s="348">
        <v>31.036326535455501</v>
      </c>
      <c r="Q68" s="348">
        <v>33.850417776115549</v>
      </c>
      <c r="R68" s="348">
        <v>34.797107633864748</v>
      </c>
      <c r="S68" s="348">
        <v>33.740696207903582</v>
      </c>
      <c r="T68" s="348">
        <v>34.04444068150579</v>
      </c>
      <c r="U68" s="348">
        <v>30.84670352995461</v>
      </c>
      <c r="V68" s="348">
        <v>30.521091580693628</v>
      </c>
      <c r="W68" s="348">
        <v>34.067693979659651</v>
      </c>
      <c r="DA68" s="167" t="s">
        <v>2215</v>
      </c>
    </row>
    <row r="69" spans="1:105" ht="12" customHeight="1" x14ac:dyDescent="0.25">
      <c r="A69" s="64" t="s">
        <v>30</v>
      </c>
      <c r="B69" s="231">
        <v>3.9572450026677251</v>
      </c>
      <c r="C69" s="231">
        <v>3.1882376790965439</v>
      </c>
      <c r="D69" s="231">
        <v>2.9402897866708719</v>
      </c>
      <c r="E69" s="231">
        <v>3.104202343383597</v>
      </c>
      <c r="F69" s="231">
        <v>3.9613819478813488</v>
      </c>
      <c r="G69" s="231">
        <v>5.3058028592943636</v>
      </c>
      <c r="H69" s="231">
        <v>5.3602324873799443</v>
      </c>
      <c r="I69" s="231">
        <v>5.9704075981449769</v>
      </c>
      <c r="J69" s="231">
        <v>4.4208868433454347</v>
      </c>
      <c r="K69" s="231">
        <v>3.8728401902509582</v>
      </c>
      <c r="L69" s="231">
        <v>3.8157518566753552</v>
      </c>
      <c r="M69" s="231">
        <v>3.3874254315348691</v>
      </c>
      <c r="N69" s="231">
        <v>3.9263210972556331</v>
      </c>
      <c r="O69" s="231">
        <v>2.1126017097415581</v>
      </c>
      <c r="P69" s="231">
        <v>1.605956580899786</v>
      </c>
      <c r="Q69" s="231">
        <v>2.8379062946408768</v>
      </c>
      <c r="R69" s="231">
        <v>2.474450523601091</v>
      </c>
      <c r="S69" s="231">
        <v>2.9869911826635911</v>
      </c>
      <c r="T69" s="231">
        <v>3.7830550194200181</v>
      </c>
      <c r="U69" s="231">
        <v>1.933311215487574</v>
      </c>
      <c r="V69" s="231">
        <v>2.1980718588807711</v>
      </c>
      <c r="W69" s="231">
        <v>2.555100603627205</v>
      </c>
      <c r="DA69" s="73" t="s">
        <v>2216</v>
      </c>
    </row>
    <row r="70" spans="1:105" ht="12" customHeight="1" x14ac:dyDescent="0.25">
      <c r="A70" s="64" t="s">
        <v>32</v>
      </c>
      <c r="B70" s="231">
        <v>0</v>
      </c>
      <c r="C70" s="231">
        <v>0</v>
      </c>
      <c r="D70" s="231">
        <v>0</v>
      </c>
      <c r="E70" s="231">
        <v>0</v>
      </c>
      <c r="F70" s="231">
        <v>0</v>
      </c>
      <c r="G70" s="231">
        <v>0</v>
      </c>
      <c r="H70" s="231">
        <v>0</v>
      </c>
      <c r="I70" s="231">
        <v>0</v>
      </c>
      <c r="J70" s="231">
        <v>0</v>
      </c>
      <c r="K70" s="231">
        <v>0</v>
      </c>
      <c r="L70" s="231">
        <v>0</v>
      </c>
      <c r="M70" s="231">
        <v>0</v>
      </c>
      <c r="N70" s="231">
        <v>0</v>
      </c>
      <c r="O70" s="231">
        <v>0</v>
      </c>
      <c r="P70" s="231">
        <v>0</v>
      </c>
      <c r="Q70" s="231">
        <v>0</v>
      </c>
      <c r="R70" s="231">
        <v>0</v>
      </c>
      <c r="S70" s="231">
        <v>0</v>
      </c>
      <c r="T70" s="231">
        <v>0</v>
      </c>
      <c r="U70" s="231">
        <v>0</v>
      </c>
      <c r="V70" s="231">
        <v>0</v>
      </c>
      <c r="W70" s="231">
        <v>0</v>
      </c>
      <c r="DA70" s="73" t="s">
        <v>2217</v>
      </c>
    </row>
    <row r="71" spans="1:105" ht="12" customHeight="1" x14ac:dyDescent="0.25">
      <c r="A71" s="64" t="s">
        <v>33</v>
      </c>
      <c r="B71" s="231">
        <v>1.8960559368335279</v>
      </c>
      <c r="C71" s="231">
        <v>1.677652809048199</v>
      </c>
      <c r="D71" s="231">
        <v>1.5038969396887341</v>
      </c>
      <c r="E71" s="231">
        <v>1.4236397871127471</v>
      </c>
      <c r="F71" s="231">
        <v>1.3671286171474959</v>
      </c>
      <c r="G71" s="231">
        <v>1.1258552558126771</v>
      </c>
      <c r="H71" s="231">
        <v>1.2308790858598251</v>
      </c>
      <c r="I71" s="231">
        <v>1.2709411435638549</v>
      </c>
      <c r="J71" s="231">
        <v>1.2264587025432601</v>
      </c>
      <c r="K71" s="231">
        <v>0.94773291544175864</v>
      </c>
      <c r="L71" s="231">
        <v>1.1912396880154019</v>
      </c>
      <c r="M71" s="231">
        <v>1.0105382633691899</v>
      </c>
      <c r="N71" s="231">
        <v>0.93611111120076906</v>
      </c>
      <c r="O71" s="231">
        <v>1.150658807233583</v>
      </c>
      <c r="P71" s="231">
        <v>1.077815614315685</v>
      </c>
      <c r="Q71" s="231">
        <v>1.0084799512667011</v>
      </c>
      <c r="R71" s="231">
        <v>1.3355271832796829</v>
      </c>
      <c r="S71" s="231">
        <v>1.129730380263217</v>
      </c>
      <c r="T71" s="231">
        <v>1.4824945615110661</v>
      </c>
      <c r="U71" s="231">
        <v>1.425233341290602</v>
      </c>
      <c r="V71" s="231">
        <v>1.453100289229583</v>
      </c>
      <c r="W71" s="231">
        <v>1.404229402257946</v>
      </c>
      <c r="DA71" s="73" t="s">
        <v>2218</v>
      </c>
    </row>
    <row r="72" spans="1:105" ht="12" customHeight="1" x14ac:dyDescent="0.25">
      <c r="A72" s="64" t="s">
        <v>160</v>
      </c>
      <c r="B72" s="231">
        <v>0.68608959016144166</v>
      </c>
      <c r="C72" s="231">
        <v>0.90169299890072097</v>
      </c>
      <c r="D72" s="231">
        <v>0.91191092558164244</v>
      </c>
      <c r="E72" s="231">
        <v>0.63292699699140975</v>
      </c>
      <c r="F72" s="231">
        <v>0.95949854855502137</v>
      </c>
      <c r="G72" s="231">
        <v>0.6847017805872847</v>
      </c>
      <c r="H72" s="231">
        <v>0.71671830929682023</v>
      </c>
      <c r="I72" s="231">
        <v>0.77519654874769639</v>
      </c>
      <c r="J72" s="231">
        <v>0.6303406490292186</v>
      </c>
      <c r="K72" s="231">
        <v>0.4094352045416379</v>
      </c>
      <c r="L72" s="231">
        <v>0.46742261678203728</v>
      </c>
      <c r="M72" s="231">
        <v>0.9206041634549792</v>
      </c>
      <c r="N72" s="231">
        <v>0.86810683450283221</v>
      </c>
      <c r="O72" s="231">
        <v>0.83722888801306738</v>
      </c>
      <c r="P72" s="231">
        <v>0.82392142790407674</v>
      </c>
      <c r="Q72" s="231">
        <v>0.92061433517333902</v>
      </c>
      <c r="R72" s="231">
        <v>0.89416034116422194</v>
      </c>
      <c r="S72" s="231">
        <v>0.77277075673284279</v>
      </c>
      <c r="T72" s="231">
        <v>0.92687071527488119</v>
      </c>
      <c r="U72" s="231">
        <v>1.017121598143663</v>
      </c>
      <c r="V72" s="231">
        <v>1.025100911884365</v>
      </c>
      <c r="W72" s="231">
        <v>0.86404435878208075</v>
      </c>
      <c r="DA72" s="73" t="s">
        <v>2219</v>
      </c>
    </row>
    <row r="73" spans="1:105" ht="12" customHeight="1" x14ac:dyDescent="0.25">
      <c r="A73" s="64" t="s">
        <v>70</v>
      </c>
      <c r="B73" s="231">
        <v>3.3376759140006831</v>
      </c>
      <c r="C73" s="231">
        <v>5.1189871177163369</v>
      </c>
      <c r="D73" s="231">
        <v>5.612329431058817</v>
      </c>
      <c r="E73" s="231">
        <v>4.7161092077346964</v>
      </c>
      <c r="F73" s="231">
        <v>3.939865807939877</v>
      </c>
      <c r="G73" s="231">
        <v>3.209601829291314</v>
      </c>
      <c r="H73" s="231">
        <v>3.1504837140123958</v>
      </c>
      <c r="I73" s="231">
        <v>2.9237389949424828</v>
      </c>
      <c r="J73" s="231">
        <v>2.2437017931415348</v>
      </c>
      <c r="K73" s="231">
        <v>1.829180118411678</v>
      </c>
      <c r="L73" s="231">
        <v>1.822761511138635</v>
      </c>
      <c r="M73" s="231">
        <v>2.2808034730913258</v>
      </c>
      <c r="N73" s="231">
        <v>2.118438661936302</v>
      </c>
      <c r="O73" s="231">
        <v>1.4265945204439181</v>
      </c>
      <c r="P73" s="231">
        <v>0.82757552068424045</v>
      </c>
      <c r="Q73" s="231">
        <v>1.182419868047424</v>
      </c>
      <c r="R73" s="231">
        <v>0.79720302463421688</v>
      </c>
      <c r="S73" s="231">
        <v>0.70732701519213703</v>
      </c>
      <c r="T73" s="231">
        <v>0.43382106237193863</v>
      </c>
      <c r="U73" s="231">
        <v>0.35963362034255147</v>
      </c>
      <c r="V73" s="231">
        <v>0.39170839171251759</v>
      </c>
      <c r="W73" s="231">
        <v>0.56631054907074563</v>
      </c>
      <c r="DA73" s="73" t="s">
        <v>2220</v>
      </c>
    </row>
    <row r="74" spans="1:105" ht="12" customHeight="1" x14ac:dyDescent="0.25">
      <c r="A74" s="64" t="s">
        <v>34</v>
      </c>
      <c r="B74" s="231">
        <v>0</v>
      </c>
      <c r="C74" s="231">
        <v>9.680702266275179E-2</v>
      </c>
      <c r="D74" s="231">
        <v>0.2051417194269326</v>
      </c>
      <c r="E74" s="231">
        <v>1.916392277686544E-2</v>
      </c>
      <c r="F74" s="231">
        <v>1.9163922776862321E-2</v>
      </c>
      <c r="G74" s="231">
        <v>0</v>
      </c>
      <c r="H74" s="231">
        <v>0</v>
      </c>
      <c r="I74" s="231">
        <v>0</v>
      </c>
      <c r="J74" s="231">
        <v>0</v>
      </c>
      <c r="K74" s="231">
        <v>0</v>
      </c>
      <c r="L74" s="231">
        <v>0</v>
      </c>
      <c r="M74" s="231">
        <v>0</v>
      </c>
      <c r="N74" s="231">
        <v>0</v>
      </c>
      <c r="O74" s="231">
        <v>0</v>
      </c>
      <c r="P74" s="231">
        <v>3.8806458542415858E-5</v>
      </c>
      <c r="Q74" s="231">
        <v>1.8875030252160029E-3</v>
      </c>
      <c r="R74" s="231">
        <v>9.1949747601897502E-4</v>
      </c>
      <c r="S74" s="231">
        <v>5.6484956322853757E-4</v>
      </c>
      <c r="T74" s="231">
        <v>2.015779929842437E-4</v>
      </c>
      <c r="U74" s="231">
        <v>1.918763783486211E-4</v>
      </c>
      <c r="V74" s="231">
        <v>3.1584145424800041E-4</v>
      </c>
      <c r="W74" s="231">
        <v>0</v>
      </c>
      <c r="DA74" s="73" t="s">
        <v>2221</v>
      </c>
    </row>
    <row r="75" spans="1:105" ht="12" customHeight="1" x14ac:dyDescent="0.25">
      <c r="A75" s="64" t="s">
        <v>162</v>
      </c>
      <c r="B75" s="231">
        <v>23.911147363871219</v>
      </c>
      <c r="C75" s="231">
        <v>23.719805949953649</v>
      </c>
      <c r="D75" s="231">
        <v>24.36421937860047</v>
      </c>
      <c r="E75" s="231">
        <v>24.601684194211501</v>
      </c>
      <c r="F75" s="231">
        <v>23.41181884517302</v>
      </c>
      <c r="G75" s="231">
        <v>16.13252086189366</v>
      </c>
      <c r="H75" s="231">
        <v>16.339391033051101</v>
      </c>
      <c r="I75" s="231">
        <v>17.665887805725848</v>
      </c>
      <c r="J75" s="231">
        <v>19.17101690726377</v>
      </c>
      <c r="K75" s="231">
        <v>20.012854861170169</v>
      </c>
      <c r="L75" s="231">
        <v>22.558301318019389</v>
      </c>
      <c r="M75" s="231">
        <v>24.549708362146571</v>
      </c>
      <c r="N75" s="231">
        <v>22.454888118079289</v>
      </c>
      <c r="O75" s="231">
        <v>24.377433671114339</v>
      </c>
      <c r="P75" s="231">
        <v>24.083293351627511</v>
      </c>
      <c r="Q75" s="231">
        <v>23.99973985347334</v>
      </c>
      <c r="R75" s="231">
        <v>25.230189606716959</v>
      </c>
      <c r="S75" s="231">
        <v>23.761701738393619</v>
      </c>
      <c r="T75" s="231">
        <v>22.97126052079085</v>
      </c>
      <c r="U75" s="231">
        <v>21.173835975158969</v>
      </c>
      <c r="V75" s="231">
        <v>19.813458057420281</v>
      </c>
      <c r="W75" s="231">
        <v>22.589191639955889</v>
      </c>
      <c r="DA75" s="73" t="s">
        <v>2222</v>
      </c>
    </row>
    <row r="76" spans="1:105" ht="12" customHeight="1" x14ac:dyDescent="0.25">
      <c r="A76" s="64" t="s">
        <v>36</v>
      </c>
      <c r="B76" s="231">
        <v>0</v>
      </c>
      <c r="C76" s="231">
        <v>0</v>
      </c>
      <c r="D76" s="231">
        <v>0</v>
      </c>
      <c r="E76" s="231">
        <v>0</v>
      </c>
      <c r="F76" s="231">
        <v>0</v>
      </c>
      <c r="G76" s="231">
        <v>0</v>
      </c>
      <c r="H76" s="231">
        <v>0</v>
      </c>
      <c r="I76" s="231">
        <v>0</v>
      </c>
      <c r="J76" s="231">
        <v>0</v>
      </c>
      <c r="K76" s="231">
        <v>0</v>
      </c>
      <c r="L76" s="231">
        <v>0</v>
      </c>
      <c r="M76" s="231">
        <v>0</v>
      </c>
      <c r="N76" s="231">
        <v>0</v>
      </c>
      <c r="O76" s="231">
        <v>0</v>
      </c>
      <c r="P76" s="231">
        <v>0</v>
      </c>
      <c r="Q76" s="231">
        <v>0</v>
      </c>
      <c r="R76" s="231">
        <v>0</v>
      </c>
      <c r="S76" s="231">
        <v>0</v>
      </c>
      <c r="T76" s="231">
        <v>0</v>
      </c>
      <c r="U76" s="231">
        <v>0</v>
      </c>
      <c r="V76" s="231">
        <v>0</v>
      </c>
      <c r="W76" s="231">
        <v>0</v>
      </c>
      <c r="DA76" s="73" t="s">
        <v>2223</v>
      </c>
    </row>
    <row r="77" spans="1:105" ht="12" customHeight="1" x14ac:dyDescent="0.25">
      <c r="A77" s="64" t="s">
        <v>73</v>
      </c>
      <c r="B77" s="231">
        <v>0.75756459226416017</v>
      </c>
      <c r="C77" s="231">
        <v>0.75127579006601886</v>
      </c>
      <c r="D77" s="231">
        <v>0.75127579006591538</v>
      </c>
      <c r="E77" s="231">
        <v>0.89500413293566716</v>
      </c>
      <c r="F77" s="231">
        <v>0.96686722641298284</v>
      </c>
      <c r="G77" s="231">
        <v>1.9163922776863612E-2</v>
      </c>
      <c r="H77" s="231">
        <v>1.4971747297100921E-2</v>
      </c>
      <c r="I77" s="231">
        <v>5.3598186990177363E-2</v>
      </c>
      <c r="J77" s="231">
        <v>0.30482257593631451</v>
      </c>
      <c r="K77" s="231">
        <v>0.55604588692527934</v>
      </c>
      <c r="L77" s="231">
        <v>0.72881870809926197</v>
      </c>
      <c r="M77" s="231">
        <v>0.58258303682521084</v>
      </c>
      <c r="N77" s="231">
        <v>1.8108527238943859</v>
      </c>
      <c r="O77" s="231">
        <v>1.4186897452653731</v>
      </c>
      <c r="P77" s="231">
        <v>1.1256880477837641</v>
      </c>
      <c r="Q77" s="231">
        <v>1.9439146804505001</v>
      </c>
      <c r="R77" s="231">
        <v>1.901512156749787</v>
      </c>
      <c r="S77" s="231">
        <v>1.700525962258326</v>
      </c>
      <c r="T77" s="231">
        <v>2.127077930899282</v>
      </c>
      <c r="U77" s="231">
        <v>1.914667546195622</v>
      </c>
      <c r="V77" s="231">
        <v>2.1547641831546711</v>
      </c>
      <c r="W77" s="231">
        <v>1.93092745232498</v>
      </c>
      <c r="DA77" s="73" t="s">
        <v>2224</v>
      </c>
    </row>
    <row r="78" spans="1:105" ht="12" customHeight="1" x14ac:dyDescent="0.25">
      <c r="A78" s="64" t="s">
        <v>79</v>
      </c>
      <c r="B78" s="231">
        <v>0</v>
      </c>
      <c r="C78" s="231">
        <v>0</v>
      </c>
      <c r="D78" s="231">
        <v>0</v>
      </c>
      <c r="E78" s="231">
        <v>0</v>
      </c>
      <c r="F78" s="231">
        <v>0</v>
      </c>
      <c r="G78" s="231">
        <v>0</v>
      </c>
      <c r="H78" s="231">
        <v>0</v>
      </c>
      <c r="I78" s="231">
        <v>0</v>
      </c>
      <c r="J78" s="231">
        <v>0</v>
      </c>
      <c r="K78" s="231">
        <v>0</v>
      </c>
      <c r="L78" s="231">
        <v>0</v>
      </c>
      <c r="M78" s="231">
        <v>1.636184853994912</v>
      </c>
      <c r="N78" s="231">
        <v>2.8360665386831592</v>
      </c>
      <c r="O78" s="231">
        <v>1.683174085504062</v>
      </c>
      <c r="P78" s="231">
        <v>1.4920371857818959</v>
      </c>
      <c r="Q78" s="231">
        <v>1.955455290038143</v>
      </c>
      <c r="R78" s="231">
        <v>2.1631453002427738</v>
      </c>
      <c r="S78" s="231">
        <v>2.681084322836615</v>
      </c>
      <c r="T78" s="231">
        <v>2.3196592932447748</v>
      </c>
      <c r="U78" s="231">
        <v>3.0227083569572768</v>
      </c>
      <c r="V78" s="231">
        <v>3.4845720469571981</v>
      </c>
      <c r="W78" s="231">
        <v>4.1578899736408061</v>
      </c>
      <c r="DA78" s="73" t="s">
        <v>2225</v>
      </c>
    </row>
    <row r="79" spans="1:105" ht="12" customHeight="1" x14ac:dyDescent="0.25">
      <c r="A79" s="165" t="s">
        <v>2226</v>
      </c>
      <c r="B79" s="348">
        <v>305.87700280089132</v>
      </c>
      <c r="C79" s="348">
        <v>317.74247230434338</v>
      </c>
      <c r="D79" s="348">
        <v>325.93480349597598</v>
      </c>
      <c r="E79" s="348">
        <v>333.98321680850739</v>
      </c>
      <c r="F79" s="348">
        <v>327.86655266564588</v>
      </c>
      <c r="G79" s="348">
        <v>319.12969611188481</v>
      </c>
      <c r="H79" s="348">
        <v>324.53884932425552</v>
      </c>
      <c r="I79" s="348">
        <v>331.01134449651681</v>
      </c>
      <c r="J79" s="348">
        <v>331.01595607178803</v>
      </c>
      <c r="K79" s="348">
        <v>326.31335304525078</v>
      </c>
      <c r="L79" s="348">
        <v>332.52049912325663</v>
      </c>
      <c r="M79" s="348">
        <v>358.96598523619451</v>
      </c>
      <c r="N79" s="348">
        <v>371.14761579096592</v>
      </c>
      <c r="O79" s="348">
        <v>367.95996308904307</v>
      </c>
      <c r="P79" s="348">
        <v>363.23230895810332</v>
      </c>
      <c r="Q79" s="348">
        <v>367.71928566307872</v>
      </c>
      <c r="R79" s="348">
        <v>374.78229509086759</v>
      </c>
      <c r="S79" s="348">
        <v>362.73844794011558</v>
      </c>
      <c r="T79" s="348">
        <v>378.59332651128818</v>
      </c>
      <c r="U79" s="348">
        <v>368.39666052866221</v>
      </c>
      <c r="V79" s="348">
        <v>354.27797774651339</v>
      </c>
      <c r="W79" s="348">
        <v>368.66280537462239</v>
      </c>
      <c r="DA79" s="167" t="s">
        <v>2227</v>
      </c>
    </row>
    <row r="80" spans="1:105" ht="12" customHeight="1" x14ac:dyDescent="0.25">
      <c r="A80" s="132" t="s">
        <v>2228</v>
      </c>
      <c r="B80" s="318">
        <v>419.24711285064029</v>
      </c>
      <c r="C80" s="318">
        <v>435.510394452029</v>
      </c>
      <c r="D80" s="318">
        <v>446.73912746614138</v>
      </c>
      <c r="E80" s="318">
        <v>457.77060094538149</v>
      </c>
      <c r="F80" s="318">
        <v>449.38685924956991</v>
      </c>
      <c r="G80" s="318">
        <v>437.41177824637691</v>
      </c>
      <c r="H80" s="318">
        <v>444.82577748949552</v>
      </c>
      <c r="I80" s="318">
        <v>453.6972352619407</v>
      </c>
      <c r="J80" s="318">
        <v>453.70355606932571</v>
      </c>
      <c r="K80" s="318">
        <v>447.25798244429001</v>
      </c>
      <c r="L80" s="318">
        <v>455.76574225760311</v>
      </c>
      <c r="M80" s="318">
        <v>492.01297104321418</v>
      </c>
      <c r="N80" s="318">
        <v>508.70959548093151</v>
      </c>
      <c r="O80" s="318">
        <v>504.34047266419708</v>
      </c>
      <c r="P80" s="318">
        <v>497.86056300507471</v>
      </c>
      <c r="Q80" s="318">
        <v>504.01059066901632</v>
      </c>
      <c r="R80" s="318">
        <v>513.69143062600006</v>
      </c>
      <c r="S80" s="318">
        <v>497.18365756908298</v>
      </c>
      <c r="T80" s="318">
        <v>518.91498095951272</v>
      </c>
      <c r="U80" s="318">
        <v>504.93902743972171</v>
      </c>
      <c r="V80" s="318">
        <v>485.58740263802622</v>
      </c>
      <c r="W80" s="318">
        <v>505.30381608760013</v>
      </c>
      <c r="DA80" s="139" t="s">
        <v>2229</v>
      </c>
    </row>
    <row r="81" spans="1:105" ht="12" customHeight="1" x14ac:dyDescent="0.25">
      <c r="A81" s="201"/>
      <c r="B81" s="201"/>
      <c r="C81" s="201"/>
      <c r="D81" s="201"/>
      <c r="E81" s="201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DA81" s="173"/>
    </row>
    <row r="82" spans="1:105" ht="15" customHeight="1" x14ac:dyDescent="0.25">
      <c r="A82" s="32" t="s">
        <v>100</v>
      </c>
      <c r="B82" s="259"/>
      <c r="C82" s="259"/>
      <c r="D82" s="259"/>
      <c r="E82" s="259"/>
      <c r="F82" s="259"/>
      <c r="G82" s="259"/>
      <c r="H82" s="259"/>
      <c r="I82" s="259"/>
      <c r="J82" s="259"/>
      <c r="K82" s="259"/>
      <c r="L82" s="259"/>
      <c r="M82" s="259"/>
      <c r="N82" s="259"/>
      <c r="O82" s="259"/>
      <c r="P82" s="259"/>
      <c r="Q82" s="259"/>
      <c r="R82" s="259"/>
      <c r="S82" s="259"/>
      <c r="T82" s="259"/>
      <c r="U82" s="259"/>
      <c r="V82" s="259"/>
      <c r="W82" s="259"/>
      <c r="DA82" s="88"/>
    </row>
    <row r="83" spans="1:105" ht="12" customHeight="1" x14ac:dyDescent="0.25">
      <c r="A83" s="201"/>
      <c r="B83" s="201"/>
      <c r="C83" s="201"/>
      <c r="D83" s="201"/>
      <c r="E83" s="201"/>
      <c r="F83" s="201"/>
      <c r="G83" s="201"/>
      <c r="H83" s="201"/>
      <c r="I83" s="201"/>
      <c r="J83" s="201"/>
      <c r="K83" s="201"/>
      <c r="L83" s="201"/>
      <c r="M83" s="201"/>
      <c r="N83" s="201"/>
      <c r="O83" s="201"/>
      <c r="P83" s="201"/>
      <c r="Q83" s="201"/>
      <c r="R83" s="201"/>
      <c r="S83" s="201"/>
      <c r="T83" s="201"/>
      <c r="U83" s="201"/>
      <c r="V83" s="201"/>
      <c r="W83" s="201"/>
      <c r="DA83" s="173"/>
    </row>
    <row r="84" spans="1:105" ht="12" customHeight="1" x14ac:dyDescent="0.25">
      <c r="A84" s="35" t="s">
        <v>24</v>
      </c>
      <c r="B84" s="234">
        <f t="shared" ref="B84:W84" si="4">SUM(B$85:B$89,B$91:B$93,B$95:B$97,B$98,B$100:B$104,B$106:B$109)</f>
        <v>0.99999999999999978</v>
      </c>
      <c r="C84" s="234">
        <f t="shared" si="4"/>
        <v>1</v>
      </c>
      <c r="D84" s="234">
        <f t="shared" si="4"/>
        <v>0.99999999999999989</v>
      </c>
      <c r="E84" s="234">
        <f t="shared" si="4"/>
        <v>1</v>
      </c>
      <c r="F84" s="234">
        <f t="shared" si="4"/>
        <v>1.0000000000000002</v>
      </c>
      <c r="G84" s="234">
        <f t="shared" si="4"/>
        <v>1</v>
      </c>
      <c r="H84" s="234">
        <f t="shared" si="4"/>
        <v>1.0000000000000002</v>
      </c>
      <c r="I84" s="234">
        <f t="shared" si="4"/>
        <v>1.0000000000000002</v>
      </c>
      <c r="J84" s="234">
        <f t="shared" si="4"/>
        <v>0.99999999999999989</v>
      </c>
      <c r="K84" s="234">
        <f t="shared" si="4"/>
        <v>1</v>
      </c>
      <c r="L84" s="234">
        <f t="shared" si="4"/>
        <v>1.0000000000000002</v>
      </c>
      <c r="M84" s="234">
        <f t="shared" si="4"/>
        <v>1</v>
      </c>
      <c r="N84" s="234">
        <f t="shared" si="4"/>
        <v>1.0000000000000002</v>
      </c>
      <c r="O84" s="234">
        <f t="shared" si="4"/>
        <v>0.99999999999999989</v>
      </c>
      <c r="P84" s="234">
        <f t="shared" si="4"/>
        <v>1.0000000000000002</v>
      </c>
      <c r="Q84" s="234">
        <f t="shared" si="4"/>
        <v>1</v>
      </c>
      <c r="R84" s="234">
        <f t="shared" si="4"/>
        <v>0.99999999999999989</v>
      </c>
      <c r="S84" s="234">
        <f t="shared" si="4"/>
        <v>0.99999999999999989</v>
      </c>
      <c r="T84" s="234">
        <f t="shared" si="4"/>
        <v>1</v>
      </c>
      <c r="U84" s="234">
        <f t="shared" si="4"/>
        <v>1</v>
      </c>
      <c r="V84" s="234">
        <f t="shared" si="4"/>
        <v>1.0000000000000002</v>
      </c>
      <c r="W84" s="234">
        <f t="shared" si="4"/>
        <v>0.99999999999999978</v>
      </c>
      <c r="DA84" s="95"/>
    </row>
    <row r="85" spans="1:105" ht="12" customHeight="1" x14ac:dyDescent="0.25">
      <c r="A85" s="55" t="s">
        <v>92</v>
      </c>
      <c r="B85" s="301">
        <f t="shared" ref="B85:W85" si="5">IF(B$6=0,0,B$6/B$5)</f>
        <v>1.4719858042778427E-2</v>
      </c>
      <c r="C85" s="301">
        <f t="shared" si="5"/>
        <v>1.4845209269069222E-2</v>
      </c>
      <c r="D85" s="301">
        <f t="shared" si="5"/>
        <v>1.4868319320170869E-2</v>
      </c>
      <c r="E85" s="301">
        <f t="shared" si="5"/>
        <v>1.5380310874608862E-2</v>
      </c>
      <c r="F85" s="301">
        <f t="shared" si="5"/>
        <v>1.5416781064634089E-2</v>
      </c>
      <c r="G85" s="301">
        <f t="shared" si="5"/>
        <v>1.7966922247753793E-2</v>
      </c>
      <c r="H85" s="301">
        <f t="shared" si="5"/>
        <v>1.801204355275484E-2</v>
      </c>
      <c r="I85" s="301">
        <f t="shared" si="5"/>
        <v>1.7512941960402185E-2</v>
      </c>
      <c r="J85" s="301">
        <f t="shared" si="5"/>
        <v>1.7764406258638437E-2</v>
      </c>
      <c r="K85" s="301">
        <f t="shared" si="5"/>
        <v>1.7754688303670375E-2</v>
      </c>
      <c r="L85" s="301">
        <f t="shared" si="5"/>
        <v>1.6873357437156924E-2</v>
      </c>
      <c r="M85" s="301">
        <f t="shared" si="5"/>
        <v>1.6454271199040076E-2</v>
      </c>
      <c r="N85" s="301">
        <f t="shared" si="5"/>
        <v>1.6639367484403939E-2</v>
      </c>
      <c r="O85" s="301">
        <f t="shared" si="5"/>
        <v>1.7148359397931936E-2</v>
      </c>
      <c r="P85" s="301">
        <f t="shared" si="5"/>
        <v>1.766370638452389E-2</v>
      </c>
      <c r="Q85" s="301">
        <f t="shared" si="5"/>
        <v>1.6876776153587156E-2</v>
      </c>
      <c r="R85" s="301">
        <f t="shared" si="5"/>
        <v>1.6786800235922369E-2</v>
      </c>
      <c r="S85" s="301">
        <f t="shared" si="5"/>
        <v>1.6769148045015555E-2</v>
      </c>
      <c r="T85" s="301">
        <f t="shared" si="5"/>
        <v>1.7125649657868263E-2</v>
      </c>
      <c r="U85" s="301">
        <f t="shared" si="5"/>
        <v>1.7881110794943166E-2</v>
      </c>
      <c r="V85" s="301">
        <f t="shared" si="5"/>
        <v>1.7582435946844784E-2</v>
      </c>
      <c r="W85" s="301">
        <f t="shared" si="5"/>
        <v>1.6844948832238381E-2</v>
      </c>
      <c r="DA85" s="67"/>
    </row>
    <row r="86" spans="1:105" ht="12" customHeight="1" x14ac:dyDescent="0.25">
      <c r="A86" s="202" t="s">
        <v>93</v>
      </c>
      <c r="B86" s="235">
        <f t="shared" ref="B86:W86" si="6">IF(B$7=0,0,B$7/B$5)</f>
        <v>1.7173167716574834E-2</v>
      </c>
      <c r="C86" s="235">
        <f t="shared" si="6"/>
        <v>1.73194108139141E-2</v>
      </c>
      <c r="D86" s="235">
        <f t="shared" si="6"/>
        <v>1.7346372540199346E-2</v>
      </c>
      <c r="E86" s="235">
        <f t="shared" si="6"/>
        <v>1.7943696020377008E-2</v>
      </c>
      <c r="F86" s="235">
        <f t="shared" si="6"/>
        <v>1.798624457540644E-2</v>
      </c>
      <c r="G86" s="235">
        <f t="shared" si="6"/>
        <v>2.09614092890461E-2</v>
      </c>
      <c r="H86" s="235">
        <f t="shared" si="6"/>
        <v>2.1014050811547325E-2</v>
      </c>
      <c r="I86" s="235">
        <f t="shared" si="6"/>
        <v>2.0431765620469226E-2</v>
      </c>
      <c r="J86" s="235">
        <f t="shared" si="6"/>
        <v>2.0725140635078187E-2</v>
      </c>
      <c r="K86" s="235">
        <f t="shared" si="6"/>
        <v>2.0713803020948773E-2</v>
      </c>
      <c r="L86" s="235">
        <f t="shared" si="6"/>
        <v>1.9685583676683084E-2</v>
      </c>
      <c r="M86" s="235">
        <f t="shared" si="6"/>
        <v>1.9196649732213432E-2</v>
      </c>
      <c r="N86" s="235">
        <f t="shared" si="6"/>
        <v>1.9412595398471261E-2</v>
      </c>
      <c r="O86" s="235">
        <f t="shared" si="6"/>
        <v>2.0006419297587265E-2</v>
      </c>
      <c r="P86" s="235">
        <f t="shared" si="6"/>
        <v>2.0607657448611205E-2</v>
      </c>
      <c r="Q86" s="235">
        <f t="shared" si="6"/>
        <v>1.9689572179185016E-2</v>
      </c>
      <c r="R86" s="235">
        <f t="shared" si="6"/>
        <v>1.9584600275242777E-2</v>
      </c>
      <c r="S86" s="235">
        <f t="shared" si="6"/>
        <v>1.9564006052518158E-2</v>
      </c>
      <c r="T86" s="235">
        <f t="shared" si="6"/>
        <v>1.9979924600846296E-2</v>
      </c>
      <c r="U86" s="235">
        <f t="shared" si="6"/>
        <v>2.0861295927433687E-2</v>
      </c>
      <c r="V86" s="235">
        <f t="shared" si="6"/>
        <v>2.0512841937985589E-2</v>
      </c>
      <c r="W86" s="235">
        <f t="shared" si="6"/>
        <v>1.9652440304278103E-2</v>
      </c>
      <c r="DA86" s="174"/>
    </row>
    <row r="87" spans="1:105" ht="12" customHeight="1" x14ac:dyDescent="0.25">
      <c r="A87" s="202" t="s">
        <v>94</v>
      </c>
      <c r="B87" s="235">
        <f t="shared" ref="B87:W87" si="7">IF(B$8=0,0,B$8/B$5)</f>
        <v>3.9252954780742477E-2</v>
      </c>
      <c r="C87" s="235">
        <f t="shared" si="7"/>
        <v>3.9587224717517945E-2</v>
      </c>
      <c r="D87" s="235">
        <f t="shared" si="7"/>
        <v>3.9648851520455657E-2</v>
      </c>
      <c r="E87" s="235">
        <f t="shared" si="7"/>
        <v>4.1014162332290278E-2</v>
      </c>
      <c r="F87" s="235">
        <f t="shared" si="7"/>
        <v>4.1111416172357577E-2</v>
      </c>
      <c r="G87" s="235">
        <f t="shared" si="7"/>
        <v>4.7911792660676772E-2</v>
      </c>
      <c r="H87" s="235">
        <f t="shared" si="7"/>
        <v>4.8032116140679593E-2</v>
      </c>
      <c r="I87" s="235">
        <f t="shared" si="7"/>
        <v>4.6701178561072504E-2</v>
      </c>
      <c r="J87" s="235">
        <f t="shared" si="7"/>
        <v>4.7371750023035834E-2</v>
      </c>
      <c r="K87" s="235">
        <f t="shared" si="7"/>
        <v>4.7345835476454316E-2</v>
      </c>
      <c r="L87" s="235">
        <f t="shared" si="7"/>
        <v>4.4995619832418461E-2</v>
      </c>
      <c r="M87" s="235">
        <f t="shared" si="7"/>
        <v>4.3878056530773521E-2</v>
      </c>
      <c r="N87" s="235">
        <f t="shared" si="7"/>
        <v>4.4371646625077171E-2</v>
      </c>
      <c r="O87" s="235">
        <f t="shared" si="7"/>
        <v>4.5728958394485167E-2</v>
      </c>
      <c r="P87" s="235">
        <f t="shared" si="7"/>
        <v>4.7103217025397021E-2</v>
      </c>
      <c r="Q87" s="235">
        <f t="shared" si="7"/>
        <v>4.5004736409565746E-2</v>
      </c>
      <c r="R87" s="235">
        <f t="shared" si="7"/>
        <v>4.4764800629126328E-2</v>
      </c>
      <c r="S87" s="235">
        <f t="shared" si="7"/>
        <v>4.4717728120041482E-2</v>
      </c>
      <c r="T87" s="235">
        <f t="shared" si="7"/>
        <v>4.5668399087648692E-2</v>
      </c>
      <c r="U87" s="235">
        <f t="shared" si="7"/>
        <v>4.7682962119848439E-2</v>
      </c>
      <c r="V87" s="235">
        <f t="shared" si="7"/>
        <v>4.6886495858252754E-2</v>
      </c>
      <c r="W87" s="235">
        <f t="shared" si="7"/>
        <v>4.4919863552635657E-2</v>
      </c>
      <c r="DA87" s="174"/>
    </row>
    <row r="88" spans="1:105" ht="12" customHeight="1" x14ac:dyDescent="0.25">
      <c r="A88" s="202" t="s">
        <v>95</v>
      </c>
      <c r="B88" s="235">
        <f t="shared" ref="B88:W88" si="8">IF(B$9=0,0,B$9/B$5)</f>
        <v>2.9439716085556848E-2</v>
      </c>
      <c r="C88" s="235">
        <f t="shared" si="8"/>
        <v>2.9690418538138443E-2</v>
      </c>
      <c r="D88" s="235">
        <f t="shared" si="8"/>
        <v>2.9736638640341734E-2</v>
      </c>
      <c r="E88" s="235">
        <f t="shared" si="8"/>
        <v>3.0760621749217731E-2</v>
      </c>
      <c r="F88" s="235">
        <f t="shared" si="8"/>
        <v>3.0833562129268192E-2</v>
      </c>
      <c r="G88" s="235">
        <f t="shared" si="8"/>
        <v>3.5933844495507579E-2</v>
      </c>
      <c r="H88" s="235">
        <f t="shared" si="8"/>
        <v>3.6024087105509688E-2</v>
      </c>
      <c r="I88" s="235">
        <f t="shared" si="8"/>
        <v>3.5025883920804371E-2</v>
      </c>
      <c r="J88" s="235">
        <f t="shared" si="8"/>
        <v>3.5528812517276874E-2</v>
      </c>
      <c r="K88" s="235">
        <f t="shared" si="8"/>
        <v>3.5509376607340756E-2</v>
      </c>
      <c r="L88" s="235">
        <f t="shared" si="8"/>
        <v>3.3746714874313855E-2</v>
      </c>
      <c r="M88" s="235">
        <f t="shared" si="8"/>
        <v>3.2908542398080144E-2</v>
      </c>
      <c r="N88" s="235">
        <f t="shared" si="8"/>
        <v>3.3278734968807885E-2</v>
      </c>
      <c r="O88" s="235">
        <f t="shared" si="8"/>
        <v>3.4296718795863865E-2</v>
      </c>
      <c r="P88" s="235">
        <f t="shared" si="8"/>
        <v>3.5327412769047765E-2</v>
      </c>
      <c r="Q88" s="235">
        <f t="shared" si="8"/>
        <v>3.375355230717432E-2</v>
      </c>
      <c r="R88" s="235">
        <f t="shared" si="8"/>
        <v>3.3573600471844739E-2</v>
      </c>
      <c r="S88" s="235">
        <f t="shared" si="8"/>
        <v>3.353829609003111E-2</v>
      </c>
      <c r="T88" s="235">
        <f t="shared" si="8"/>
        <v>3.4251299315736519E-2</v>
      </c>
      <c r="U88" s="235">
        <f t="shared" si="8"/>
        <v>3.5762221589886331E-2</v>
      </c>
      <c r="V88" s="235">
        <f t="shared" si="8"/>
        <v>3.5164871893689567E-2</v>
      </c>
      <c r="W88" s="235">
        <f t="shared" si="8"/>
        <v>3.3689897664476762E-2</v>
      </c>
      <c r="DA88" s="174"/>
    </row>
    <row r="89" spans="1:105" ht="12" customHeight="1" x14ac:dyDescent="0.25">
      <c r="A89" s="56" t="s">
        <v>96</v>
      </c>
      <c r="B89" s="302">
        <f t="shared" ref="B89:W89" si="9">IF(B$10=0,0,B$10/B$5)</f>
        <v>1.9845142143762519E-2</v>
      </c>
      <c r="C89" s="302">
        <f t="shared" si="9"/>
        <v>1.9850448635916094E-2</v>
      </c>
      <c r="D89" s="302">
        <f t="shared" si="9"/>
        <v>1.985294038659683E-2</v>
      </c>
      <c r="E89" s="302">
        <f t="shared" si="9"/>
        <v>1.9949793513814838E-2</v>
      </c>
      <c r="F89" s="302">
        <f t="shared" si="9"/>
        <v>1.9954631487326617E-2</v>
      </c>
      <c r="G89" s="302">
        <f t="shared" si="9"/>
        <v>2.1154015205126397E-2</v>
      </c>
      <c r="H89" s="302">
        <f t="shared" si="9"/>
        <v>2.1182027709837969E-2</v>
      </c>
      <c r="I89" s="302">
        <f t="shared" si="9"/>
        <v>2.0856786321360895E-2</v>
      </c>
      <c r="J89" s="302">
        <f t="shared" si="9"/>
        <v>2.0895323540614089E-2</v>
      </c>
      <c r="K89" s="302">
        <f t="shared" si="9"/>
        <v>2.0834047756782128E-2</v>
      </c>
      <c r="L89" s="302">
        <f t="shared" si="9"/>
        <v>2.0394094136211231E-2</v>
      </c>
      <c r="M89" s="302">
        <f t="shared" si="9"/>
        <v>2.0214421075324673E-2</v>
      </c>
      <c r="N89" s="302">
        <f t="shared" si="9"/>
        <v>2.0291067021099465E-2</v>
      </c>
      <c r="O89" s="302">
        <f t="shared" si="9"/>
        <v>2.0449330012358498E-2</v>
      </c>
      <c r="P89" s="302">
        <f t="shared" si="9"/>
        <v>2.0651887324226851E-2</v>
      </c>
      <c r="Q89" s="302">
        <f t="shared" si="9"/>
        <v>2.0343345792803089E-2</v>
      </c>
      <c r="R89" s="302">
        <f t="shared" si="9"/>
        <v>2.0291532461878224E-2</v>
      </c>
      <c r="S89" s="302">
        <f t="shared" si="9"/>
        <v>2.0294871623503546E-2</v>
      </c>
      <c r="T89" s="302">
        <f t="shared" si="9"/>
        <v>2.0482505366202337E-2</v>
      </c>
      <c r="U89" s="302">
        <f t="shared" si="9"/>
        <v>2.0845294795200524E-2</v>
      </c>
      <c r="V89" s="302">
        <f t="shared" si="9"/>
        <v>2.0713166814246467E-2</v>
      </c>
      <c r="W89" s="302">
        <f t="shared" si="9"/>
        <v>2.0326098856433935E-2</v>
      </c>
      <c r="DA89" s="68"/>
    </row>
    <row r="90" spans="1:105" ht="12" customHeight="1" x14ac:dyDescent="0.25">
      <c r="A90" s="203" t="s">
        <v>2149</v>
      </c>
      <c r="B90" s="303">
        <f t="shared" ref="B90:W90" si="10">IF(B$16=0,0,B$16/B$5)</f>
        <v>6.1121319706407468E-2</v>
      </c>
      <c r="C90" s="303">
        <f t="shared" si="10"/>
        <v>6.1118662732306775E-2</v>
      </c>
      <c r="D90" s="303">
        <f t="shared" si="10"/>
        <v>6.1110603156961221E-2</v>
      </c>
      <c r="E90" s="303">
        <f t="shared" si="10"/>
        <v>6.1194811821397091E-2</v>
      </c>
      <c r="F90" s="303">
        <f t="shared" si="10"/>
        <v>6.1197648153027896E-2</v>
      </c>
      <c r="G90" s="303">
        <f t="shared" si="10"/>
        <v>6.3267606600736256E-2</v>
      </c>
      <c r="H90" s="303">
        <f t="shared" si="10"/>
        <v>6.3328542692193915E-2</v>
      </c>
      <c r="I90" s="303">
        <f t="shared" si="10"/>
        <v>6.2703298115095077E-2</v>
      </c>
      <c r="J90" s="303">
        <f t="shared" si="10"/>
        <v>6.3007991305811042E-2</v>
      </c>
      <c r="K90" s="303">
        <f t="shared" si="10"/>
        <v>6.3002705726955918E-2</v>
      </c>
      <c r="L90" s="303">
        <f t="shared" si="10"/>
        <v>6.2046541376469588E-2</v>
      </c>
      <c r="M90" s="303">
        <f t="shared" si="10"/>
        <v>6.1663007951811913E-2</v>
      </c>
      <c r="N90" s="303">
        <f t="shared" si="10"/>
        <v>6.1764300785502414E-2</v>
      </c>
      <c r="O90" s="303">
        <f t="shared" si="10"/>
        <v>6.231203409036655E-2</v>
      </c>
      <c r="P90" s="303">
        <f t="shared" si="10"/>
        <v>6.2949237136361344E-2</v>
      </c>
      <c r="Q90" s="303">
        <f t="shared" si="10"/>
        <v>6.201207014485477E-2</v>
      </c>
      <c r="R90" s="303">
        <f t="shared" si="10"/>
        <v>6.1915694225822063E-2</v>
      </c>
      <c r="S90" s="303">
        <f t="shared" si="10"/>
        <v>6.1892678708870989E-2</v>
      </c>
      <c r="T90" s="303">
        <f t="shared" si="10"/>
        <v>6.2298330263506729E-2</v>
      </c>
      <c r="U90" s="303">
        <f t="shared" si="10"/>
        <v>6.3401050708105436E-2</v>
      </c>
      <c r="V90" s="303">
        <f t="shared" si="10"/>
        <v>6.2974005519044987E-2</v>
      </c>
      <c r="W90" s="303">
        <f t="shared" si="10"/>
        <v>6.196215943447303E-2</v>
      </c>
      <c r="DA90" s="175"/>
    </row>
    <row r="91" spans="1:105" ht="12" customHeight="1" x14ac:dyDescent="0.25">
      <c r="A91" s="62" t="s">
        <v>2150</v>
      </c>
      <c r="B91" s="304">
        <f t="shared" ref="B91:W91" si="11">IF(B$17=0,0,B$17/B$5)</f>
        <v>4.2245966502534385E-2</v>
      </c>
      <c r="C91" s="304">
        <f t="shared" si="11"/>
        <v>4.1697530731909627E-2</v>
      </c>
      <c r="D91" s="304">
        <f t="shared" si="11"/>
        <v>4.1563672729188546E-2</v>
      </c>
      <c r="E91" s="304">
        <f t="shared" si="11"/>
        <v>3.9463869793087136E-2</v>
      </c>
      <c r="F91" s="304">
        <f t="shared" si="11"/>
        <v>3.9263546889011139E-2</v>
      </c>
      <c r="G91" s="304">
        <f t="shared" si="11"/>
        <v>2.885332336335265E-2</v>
      </c>
      <c r="H91" s="304">
        <f t="shared" si="11"/>
        <v>2.8666507832544489E-2</v>
      </c>
      <c r="I91" s="304">
        <f t="shared" si="11"/>
        <v>3.0766325073851641E-2</v>
      </c>
      <c r="J91" s="304">
        <f t="shared" si="11"/>
        <v>2.9587202769024084E-2</v>
      </c>
      <c r="K91" s="304">
        <f t="shared" si="11"/>
        <v>2.949073072689665E-2</v>
      </c>
      <c r="L91" s="304">
        <f t="shared" si="11"/>
        <v>3.318851175067352E-2</v>
      </c>
      <c r="M91" s="304">
        <f t="shared" si="11"/>
        <v>3.4252716355196576E-2</v>
      </c>
      <c r="N91" s="304">
        <f t="shared" si="11"/>
        <v>3.2131777429194187E-2</v>
      </c>
      <c r="O91" s="304">
        <f t="shared" si="11"/>
        <v>3.0758801105660823E-2</v>
      </c>
      <c r="P91" s="304">
        <f t="shared" si="11"/>
        <v>2.8776070342754492E-2</v>
      </c>
      <c r="Q91" s="304">
        <f t="shared" si="11"/>
        <v>3.149906322471676E-2</v>
      </c>
      <c r="R91" s="304">
        <f t="shared" si="11"/>
        <v>3.1860823293150722E-2</v>
      </c>
      <c r="S91" s="304">
        <f t="shared" si="11"/>
        <v>3.1670921497228659E-2</v>
      </c>
      <c r="T91" s="304">
        <f t="shared" si="11"/>
        <v>3.0122055571872704E-2</v>
      </c>
      <c r="U91" s="304">
        <f t="shared" si="11"/>
        <v>2.6387130567196139E-2</v>
      </c>
      <c r="V91" s="304">
        <f t="shared" si="11"/>
        <v>2.7109609550691471E-2</v>
      </c>
      <c r="W91" s="304">
        <f t="shared" si="11"/>
        <v>3.0346313104957324E-2</v>
      </c>
      <c r="DA91" s="72"/>
    </row>
    <row r="92" spans="1:105" ht="12" customHeight="1" x14ac:dyDescent="0.25">
      <c r="A92" s="62" t="s">
        <v>2157</v>
      </c>
      <c r="B92" s="304">
        <f t="shared" ref="B92:W92" si="12">IF(B$23=0,0,B$23/B$5)</f>
        <v>1.7697764560450812E-2</v>
      </c>
      <c r="C92" s="304">
        <f t="shared" si="12"/>
        <v>1.823351525887161E-2</v>
      </c>
      <c r="D92" s="304">
        <f t="shared" si="12"/>
        <v>1.8357464882158999E-2</v>
      </c>
      <c r="E92" s="304">
        <f t="shared" si="12"/>
        <v>2.0500517158341246E-2</v>
      </c>
      <c r="F92" s="304">
        <f t="shared" si="12"/>
        <v>2.0700758778846026E-2</v>
      </c>
      <c r="G92" s="304">
        <f t="shared" si="12"/>
        <v>3.2976929457563309E-2</v>
      </c>
      <c r="H92" s="304">
        <f t="shared" si="12"/>
        <v>3.3221071375429033E-2</v>
      </c>
      <c r="I92" s="304">
        <f t="shared" si="12"/>
        <v>3.0535937684411266E-2</v>
      </c>
      <c r="J92" s="304">
        <f t="shared" si="12"/>
        <v>3.1999636036095895E-2</v>
      </c>
      <c r="K92" s="304">
        <f t="shared" si="12"/>
        <v>3.209159993576563E-2</v>
      </c>
      <c r="L92" s="304">
        <f t="shared" si="12"/>
        <v>2.7508161030823514E-2</v>
      </c>
      <c r="M92" s="304">
        <f t="shared" si="12"/>
        <v>2.6093949900692123E-2</v>
      </c>
      <c r="N92" s="304">
        <f t="shared" si="12"/>
        <v>2.8301373957555914E-2</v>
      </c>
      <c r="O92" s="304">
        <f t="shared" si="12"/>
        <v>3.0181364232871169E-2</v>
      </c>
      <c r="P92" s="304">
        <f t="shared" si="12"/>
        <v>3.2760070282844944E-2</v>
      </c>
      <c r="Q92" s="304">
        <f t="shared" si="12"/>
        <v>2.9162864827851038E-2</v>
      </c>
      <c r="R92" s="304">
        <f t="shared" si="12"/>
        <v>2.8711926913797543E-2</v>
      </c>
      <c r="S92" s="304">
        <f t="shared" si="12"/>
        <v>2.8880225368041083E-2</v>
      </c>
      <c r="T92" s="304">
        <f t="shared" si="12"/>
        <v>3.0806222719004562E-2</v>
      </c>
      <c r="U92" s="304">
        <f t="shared" si="12"/>
        <v>3.5583431277313844E-2</v>
      </c>
      <c r="V92" s="304">
        <f t="shared" si="12"/>
        <v>3.4457801092605926E-2</v>
      </c>
      <c r="W92" s="304">
        <f t="shared" si="12"/>
        <v>3.026825042293663E-2</v>
      </c>
      <c r="DA92" s="72"/>
    </row>
    <row r="93" spans="1:105" ht="12" customHeight="1" x14ac:dyDescent="0.25">
      <c r="A93" s="62" t="s">
        <v>2159</v>
      </c>
      <c r="B93" s="304">
        <f t="shared" ref="B93:W93" si="13">IF(B$24=0,0,B$24/B$5)</f>
        <v>1.1775886434222743E-3</v>
      </c>
      <c r="C93" s="304">
        <f t="shared" si="13"/>
        <v>1.1876167415255379E-3</v>
      </c>
      <c r="D93" s="304">
        <f t="shared" si="13"/>
        <v>1.1894655456136691E-3</v>
      </c>
      <c r="E93" s="304">
        <f t="shared" si="13"/>
        <v>1.2304248699687088E-3</v>
      </c>
      <c r="F93" s="304">
        <f t="shared" si="13"/>
        <v>1.2333424851707275E-3</v>
      </c>
      <c r="G93" s="304">
        <f t="shared" si="13"/>
        <v>1.4373537798203035E-3</v>
      </c>
      <c r="H93" s="304">
        <f t="shared" si="13"/>
        <v>1.4409634842203877E-3</v>
      </c>
      <c r="I93" s="304">
        <f t="shared" si="13"/>
        <v>1.401035356832175E-3</v>
      </c>
      <c r="J93" s="304">
        <f t="shared" si="13"/>
        <v>1.4211525006910747E-3</v>
      </c>
      <c r="K93" s="304">
        <f t="shared" si="13"/>
        <v>1.4203750642936294E-3</v>
      </c>
      <c r="L93" s="304">
        <f t="shared" si="13"/>
        <v>1.3498685949725542E-3</v>
      </c>
      <c r="M93" s="304">
        <f t="shared" si="13"/>
        <v>1.3163416959232062E-3</v>
      </c>
      <c r="N93" s="304">
        <f t="shared" si="13"/>
        <v>1.3311493987523146E-3</v>
      </c>
      <c r="O93" s="304">
        <f t="shared" si="13"/>
        <v>1.3718687518345545E-3</v>
      </c>
      <c r="P93" s="304">
        <f t="shared" si="13"/>
        <v>1.413096510761911E-3</v>
      </c>
      <c r="Q93" s="304">
        <f t="shared" si="13"/>
        <v>1.3501420922869727E-3</v>
      </c>
      <c r="R93" s="304">
        <f t="shared" si="13"/>
        <v>1.3429440188737897E-3</v>
      </c>
      <c r="S93" s="304">
        <f t="shared" si="13"/>
        <v>1.3415318436012444E-3</v>
      </c>
      <c r="T93" s="304">
        <f t="shared" si="13"/>
        <v>1.3700519726294611E-3</v>
      </c>
      <c r="U93" s="304">
        <f t="shared" si="13"/>
        <v>1.4304888635954527E-3</v>
      </c>
      <c r="V93" s="304">
        <f t="shared" si="13"/>
        <v>1.4065948757475827E-3</v>
      </c>
      <c r="W93" s="304">
        <f t="shared" si="13"/>
        <v>1.3475959065790703E-3</v>
      </c>
      <c r="DA93" s="72"/>
    </row>
    <row r="94" spans="1:105" ht="12" customHeight="1" x14ac:dyDescent="0.25">
      <c r="A94" s="203" t="s">
        <v>2161</v>
      </c>
      <c r="B94" s="303">
        <f t="shared" ref="B94:W94" si="14">IF(B$25=0,0,B$25/B$5)</f>
        <v>5.0934433088672904E-2</v>
      </c>
      <c r="C94" s="303">
        <f t="shared" si="14"/>
        <v>5.0932218943589E-2</v>
      </c>
      <c r="D94" s="303">
        <f t="shared" si="14"/>
        <v>5.0925502630801027E-2</v>
      </c>
      <c r="E94" s="303">
        <f t="shared" si="14"/>
        <v>5.0995676517830914E-2</v>
      </c>
      <c r="F94" s="303">
        <f t="shared" si="14"/>
        <v>5.099804012752323E-2</v>
      </c>
      <c r="G94" s="303">
        <f t="shared" si="14"/>
        <v>5.2723005500613554E-2</v>
      </c>
      <c r="H94" s="303">
        <f t="shared" si="14"/>
        <v>5.2773785576828283E-2</v>
      </c>
      <c r="I94" s="303">
        <f t="shared" si="14"/>
        <v>5.2252748429245925E-2</v>
      </c>
      <c r="J94" s="303">
        <f t="shared" si="14"/>
        <v>5.2506659421509193E-2</v>
      </c>
      <c r="K94" s="303">
        <f t="shared" si="14"/>
        <v>5.2502254772463265E-2</v>
      </c>
      <c r="L94" s="303">
        <f t="shared" si="14"/>
        <v>5.1705451147058004E-2</v>
      </c>
      <c r="M94" s="303">
        <f t="shared" si="14"/>
        <v>5.1385839959843263E-2</v>
      </c>
      <c r="N94" s="303">
        <f t="shared" si="14"/>
        <v>5.1470250654585319E-2</v>
      </c>
      <c r="O94" s="303">
        <f t="shared" si="14"/>
        <v>5.1926695075305479E-2</v>
      </c>
      <c r="P94" s="303">
        <f t="shared" si="14"/>
        <v>5.2457697613634446E-2</v>
      </c>
      <c r="Q94" s="303">
        <f t="shared" si="14"/>
        <v>5.1676725120712287E-2</v>
      </c>
      <c r="R94" s="303">
        <f t="shared" si="14"/>
        <v>5.159641185485174E-2</v>
      </c>
      <c r="S94" s="303">
        <f t="shared" si="14"/>
        <v>5.157723225739249E-2</v>
      </c>
      <c r="T94" s="303">
        <f t="shared" si="14"/>
        <v>5.1915275219588976E-2</v>
      </c>
      <c r="U94" s="303">
        <f t="shared" si="14"/>
        <v>5.2834208923421194E-2</v>
      </c>
      <c r="V94" s="303">
        <f t="shared" si="14"/>
        <v>5.2478337932537471E-2</v>
      </c>
      <c r="W94" s="303">
        <f t="shared" si="14"/>
        <v>5.163513286206084E-2</v>
      </c>
      <c r="DA94" s="175"/>
    </row>
    <row r="95" spans="1:105" ht="12" customHeight="1" x14ac:dyDescent="0.25">
      <c r="A95" s="62" t="s">
        <v>2162</v>
      </c>
      <c r="B95" s="304">
        <f t="shared" ref="B95:W95" si="15">IF(B$26=0,0,B$26/B$5)</f>
        <v>3.5204972085445332E-2</v>
      </c>
      <c r="C95" s="304">
        <f t="shared" si="15"/>
        <v>3.4747942276591365E-2</v>
      </c>
      <c r="D95" s="304">
        <f t="shared" si="15"/>
        <v>3.4636393940990468E-2</v>
      </c>
      <c r="E95" s="304">
        <f t="shared" si="15"/>
        <v>3.2886558160905945E-2</v>
      </c>
      <c r="F95" s="304">
        <f t="shared" si="15"/>
        <v>3.2719622407509287E-2</v>
      </c>
      <c r="G95" s="304">
        <f t="shared" si="15"/>
        <v>2.4044436136127209E-2</v>
      </c>
      <c r="H95" s="304">
        <f t="shared" si="15"/>
        <v>2.3888756527120421E-2</v>
      </c>
      <c r="I95" s="304">
        <f t="shared" si="15"/>
        <v>2.5638604228209721E-2</v>
      </c>
      <c r="J95" s="304">
        <f t="shared" si="15"/>
        <v>2.4656002307520072E-2</v>
      </c>
      <c r="K95" s="304">
        <f t="shared" si="15"/>
        <v>2.4575608939080538E-2</v>
      </c>
      <c r="L95" s="304">
        <f t="shared" si="15"/>
        <v>2.7657093125561284E-2</v>
      </c>
      <c r="M95" s="304">
        <f t="shared" si="15"/>
        <v>2.8543930295997152E-2</v>
      </c>
      <c r="N95" s="304">
        <f t="shared" si="15"/>
        <v>2.6776481190995148E-2</v>
      </c>
      <c r="O95" s="304">
        <f t="shared" si="15"/>
        <v>2.5632334254717372E-2</v>
      </c>
      <c r="P95" s="304">
        <f t="shared" si="15"/>
        <v>2.3980058618962071E-2</v>
      </c>
      <c r="Q95" s="304">
        <f t="shared" si="15"/>
        <v>2.6249219353930622E-2</v>
      </c>
      <c r="R95" s="304">
        <f t="shared" si="15"/>
        <v>2.6550686077625618E-2</v>
      </c>
      <c r="S95" s="304">
        <f t="shared" si="15"/>
        <v>2.6392434581023885E-2</v>
      </c>
      <c r="T95" s="304">
        <f t="shared" si="15"/>
        <v>2.5101712976560595E-2</v>
      </c>
      <c r="U95" s="304">
        <f t="shared" si="15"/>
        <v>2.1989275472663449E-2</v>
      </c>
      <c r="V95" s="304">
        <f t="shared" si="15"/>
        <v>2.2591341292242877E-2</v>
      </c>
      <c r="W95" s="304">
        <f t="shared" si="15"/>
        <v>2.5288594254131103E-2</v>
      </c>
      <c r="DA95" s="72"/>
    </row>
    <row r="96" spans="1:105" ht="12" customHeight="1" x14ac:dyDescent="0.25">
      <c r="A96" s="62" t="s">
        <v>2169</v>
      </c>
      <c r="B96" s="304">
        <f t="shared" ref="B96:W96" si="16">IF(B$32=0,0,B$32/B$5)</f>
        <v>1.4748137133709011E-2</v>
      </c>
      <c r="C96" s="304">
        <f t="shared" si="16"/>
        <v>1.5194596049059681E-2</v>
      </c>
      <c r="D96" s="304">
        <f t="shared" si="16"/>
        <v>1.5297887401799168E-2</v>
      </c>
      <c r="E96" s="304">
        <f t="shared" si="16"/>
        <v>1.7083764298617708E-2</v>
      </c>
      <c r="F96" s="304">
        <f t="shared" si="16"/>
        <v>1.7250632315705013E-2</v>
      </c>
      <c r="G96" s="304">
        <f t="shared" si="16"/>
        <v>2.7480774547969426E-2</v>
      </c>
      <c r="H96" s="304">
        <f t="shared" si="16"/>
        <v>2.7684226146190875E-2</v>
      </c>
      <c r="I96" s="304">
        <f t="shared" si="16"/>
        <v>2.544661473700939E-2</v>
      </c>
      <c r="J96" s="304">
        <f t="shared" si="16"/>
        <v>2.6666363363413229E-2</v>
      </c>
      <c r="K96" s="304">
        <f t="shared" si="16"/>
        <v>2.6742999946471366E-2</v>
      </c>
      <c r="L96" s="304">
        <f t="shared" si="16"/>
        <v>2.2923467525686258E-2</v>
      </c>
      <c r="M96" s="304">
        <f t="shared" si="16"/>
        <v>2.1744958250576769E-2</v>
      </c>
      <c r="N96" s="304">
        <f t="shared" si="16"/>
        <v>2.3584478297963243E-2</v>
      </c>
      <c r="O96" s="304">
        <f t="shared" si="16"/>
        <v>2.5151136860725985E-2</v>
      </c>
      <c r="P96" s="304">
        <f t="shared" si="16"/>
        <v>2.7300058569037441E-2</v>
      </c>
      <c r="Q96" s="304">
        <f t="shared" si="16"/>
        <v>2.4302387356542526E-2</v>
      </c>
      <c r="R96" s="304">
        <f t="shared" si="16"/>
        <v>2.3926605761497965E-2</v>
      </c>
      <c r="S96" s="304">
        <f t="shared" si="16"/>
        <v>2.4066854473367566E-2</v>
      </c>
      <c r="T96" s="304">
        <f t="shared" si="16"/>
        <v>2.5671852265837153E-2</v>
      </c>
      <c r="U96" s="304">
        <f t="shared" si="16"/>
        <v>2.9652859397761539E-2</v>
      </c>
      <c r="V96" s="304">
        <f t="shared" si="16"/>
        <v>2.8714834243838278E-2</v>
      </c>
      <c r="W96" s="304">
        <f t="shared" si="16"/>
        <v>2.5223542019113854E-2</v>
      </c>
      <c r="DA96" s="72"/>
    </row>
    <row r="97" spans="1:105" ht="12" customHeight="1" x14ac:dyDescent="0.25">
      <c r="A97" s="62" t="s">
        <v>2171</v>
      </c>
      <c r="B97" s="304">
        <f t="shared" ref="B97:W97" si="17">IF(B$33=0,0,B$33/B$5)</f>
        <v>9.8132386951856184E-4</v>
      </c>
      <c r="C97" s="304">
        <f t="shared" si="17"/>
        <v>9.8968061793794858E-4</v>
      </c>
      <c r="D97" s="304">
        <f t="shared" si="17"/>
        <v>9.9122128801139102E-4</v>
      </c>
      <c r="E97" s="304">
        <f t="shared" si="17"/>
        <v>1.0253540583072575E-3</v>
      </c>
      <c r="F97" s="304">
        <f t="shared" si="17"/>
        <v>1.0277854043089394E-3</v>
      </c>
      <c r="G97" s="304">
        <f t="shared" si="17"/>
        <v>1.1977948165169193E-3</v>
      </c>
      <c r="H97" s="304">
        <f t="shared" si="17"/>
        <v>1.2008029035169899E-3</v>
      </c>
      <c r="I97" s="304">
        <f t="shared" si="17"/>
        <v>1.1675294640268127E-3</v>
      </c>
      <c r="J97" s="304">
        <f t="shared" si="17"/>
        <v>1.1842937505758958E-3</v>
      </c>
      <c r="K97" s="304">
        <f t="shared" si="17"/>
        <v>1.1836458869113583E-3</v>
      </c>
      <c r="L97" s="304">
        <f t="shared" si="17"/>
        <v>1.1248904958104618E-3</v>
      </c>
      <c r="M97" s="304">
        <f t="shared" si="17"/>
        <v>1.0969514132693385E-3</v>
      </c>
      <c r="N97" s="304">
        <f t="shared" si="17"/>
        <v>1.1092911656269292E-3</v>
      </c>
      <c r="O97" s="304">
        <f t="shared" si="17"/>
        <v>1.1432239598621291E-3</v>
      </c>
      <c r="P97" s="304">
        <f t="shared" si="17"/>
        <v>1.1775804256349261E-3</v>
      </c>
      <c r="Q97" s="304">
        <f t="shared" si="17"/>
        <v>1.1251184102391439E-3</v>
      </c>
      <c r="R97" s="304">
        <f t="shared" si="17"/>
        <v>1.1191200157281583E-3</v>
      </c>
      <c r="S97" s="304">
        <f t="shared" si="17"/>
        <v>1.1179432030010374E-3</v>
      </c>
      <c r="T97" s="304">
        <f t="shared" si="17"/>
        <v>1.1417099771912176E-3</v>
      </c>
      <c r="U97" s="304">
        <f t="shared" si="17"/>
        <v>1.1920740529962107E-3</v>
      </c>
      <c r="V97" s="304">
        <f t="shared" si="17"/>
        <v>1.172162396456319E-3</v>
      </c>
      <c r="W97" s="304">
        <f t="shared" si="17"/>
        <v>1.1229965888158919E-3</v>
      </c>
      <c r="DA97" s="72"/>
    </row>
    <row r="98" spans="1:105" ht="12" customHeight="1" x14ac:dyDescent="0.25">
      <c r="A98" s="203" t="s">
        <v>2173</v>
      </c>
      <c r="B98" s="303">
        <f t="shared" ref="B98:W98" si="18">IF(B$34=0,0,B$34/B$5)</f>
        <v>0.50411165862193219</v>
      </c>
      <c r="C98" s="303">
        <f t="shared" si="18"/>
        <v>0.50229272035185368</v>
      </c>
      <c r="D98" s="303">
        <f t="shared" si="18"/>
        <v>0.50197474963528754</v>
      </c>
      <c r="E98" s="303">
        <f t="shared" si="18"/>
        <v>0.49423045495084711</v>
      </c>
      <c r="F98" s="303">
        <f t="shared" si="18"/>
        <v>0.49370829957697837</v>
      </c>
      <c r="G98" s="303">
        <f t="shared" si="18"/>
        <v>0.45202329060295188</v>
      </c>
      <c r="H98" s="303">
        <f t="shared" si="18"/>
        <v>0.45124398485961142</v>
      </c>
      <c r="I98" s="303">
        <f t="shared" si="18"/>
        <v>0.4597946334900736</v>
      </c>
      <c r="J98" s="303">
        <f t="shared" si="18"/>
        <v>0.45560843587293426</v>
      </c>
      <c r="K98" s="303">
        <f t="shared" si="18"/>
        <v>0.45583116937485235</v>
      </c>
      <c r="L98" s="303">
        <f t="shared" si="18"/>
        <v>0.47060499198267547</v>
      </c>
      <c r="M98" s="303">
        <f t="shared" si="18"/>
        <v>0.4776971496148224</v>
      </c>
      <c r="N98" s="303">
        <f t="shared" si="18"/>
        <v>0.47514048521503249</v>
      </c>
      <c r="O98" s="303">
        <f t="shared" si="18"/>
        <v>0.46643903420042065</v>
      </c>
      <c r="P98" s="303">
        <f t="shared" si="18"/>
        <v>0.4576596678599828</v>
      </c>
      <c r="Q98" s="303">
        <f t="shared" si="18"/>
        <v>0.47109888719121013</v>
      </c>
      <c r="R98" s="303">
        <f t="shared" si="18"/>
        <v>0.4726144168299819</v>
      </c>
      <c r="S98" s="303">
        <f t="shared" si="18"/>
        <v>0.47298395779888464</v>
      </c>
      <c r="T98" s="303">
        <f t="shared" si="18"/>
        <v>0.46697675986767107</v>
      </c>
      <c r="U98" s="303">
        <f t="shared" si="18"/>
        <v>0.45400698211660562</v>
      </c>
      <c r="V98" s="303">
        <f t="shared" si="18"/>
        <v>0.45931424208310112</v>
      </c>
      <c r="W98" s="303">
        <f t="shared" si="18"/>
        <v>0.47201747023444229</v>
      </c>
      <c r="DA98" s="175"/>
    </row>
    <row r="99" spans="1:105" ht="12" customHeight="1" x14ac:dyDescent="0.25">
      <c r="A99" s="203" t="s">
        <v>2185</v>
      </c>
      <c r="B99" s="303">
        <f t="shared" ref="B99:W99" si="19">IF(B$45=0,0,B$45/B$5)</f>
        <v>9.5320982316047825E-2</v>
      </c>
      <c r="C99" s="303">
        <f t="shared" si="19"/>
        <v>9.5160204559858325E-2</v>
      </c>
      <c r="D99" s="303">
        <f t="shared" si="19"/>
        <v>9.5123414985085308E-2</v>
      </c>
      <c r="E99" s="303">
        <f t="shared" si="19"/>
        <v>9.4458559975709316E-2</v>
      </c>
      <c r="F99" s="303">
        <f t="shared" si="19"/>
        <v>9.4403499902576501E-2</v>
      </c>
      <c r="G99" s="303">
        <f t="shared" si="19"/>
        <v>9.0695735934077704E-2</v>
      </c>
      <c r="H99" s="303">
        <f t="shared" si="19"/>
        <v>9.0621913058953549E-2</v>
      </c>
      <c r="I99" s="303">
        <f t="shared" si="19"/>
        <v>9.1429220795955599E-2</v>
      </c>
      <c r="J99" s="303">
        <f t="shared" si="19"/>
        <v>9.1005280697507948E-2</v>
      </c>
      <c r="K99" s="303">
        <f t="shared" si="19"/>
        <v>9.0994554138791012E-2</v>
      </c>
      <c r="L99" s="303">
        <f t="shared" si="19"/>
        <v>9.2356742157213553E-2</v>
      </c>
      <c r="M99" s="303">
        <f t="shared" si="19"/>
        <v>9.2842795385669322E-2</v>
      </c>
      <c r="N99" s="303">
        <f t="shared" si="19"/>
        <v>9.2325541090208588E-2</v>
      </c>
      <c r="O99" s="303">
        <f t="shared" si="19"/>
        <v>9.1698816121403487E-2</v>
      </c>
      <c r="P99" s="303">
        <f t="shared" si="19"/>
        <v>9.092433738789911E-2</v>
      </c>
      <c r="Q99" s="303">
        <f t="shared" si="19"/>
        <v>9.2035830244988043E-2</v>
      </c>
      <c r="R99" s="303">
        <f t="shared" si="19"/>
        <v>9.2166750301170997E-2</v>
      </c>
      <c r="S99" s="303">
        <f t="shared" si="19"/>
        <v>9.2143754726343993E-2</v>
      </c>
      <c r="T99" s="303">
        <f t="shared" si="19"/>
        <v>9.1592783262643154E-2</v>
      </c>
      <c r="U99" s="303">
        <f t="shared" si="19"/>
        <v>9.0260990857664938E-2</v>
      </c>
      <c r="V99" s="303">
        <f t="shared" si="19"/>
        <v>9.0643775759922759E-2</v>
      </c>
      <c r="W99" s="303">
        <f t="shared" si="19"/>
        <v>9.1835802906640396E-2</v>
      </c>
      <c r="DA99" s="175"/>
    </row>
    <row r="100" spans="1:105" ht="12" customHeight="1" x14ac:dyDescent="0.25">
      <c r="A100" s="62" t="s">
        <v>2186</v>
      </c>
      <c r="B100" s="304">
        <f t="shared" ref="B100:W100" si="20">IF(B$46=0,0,B$46/B$5)</f>
        <v>4.3040036156466031E-2</v>
      </c>
      <c r="C100" s="304">
        <f t="shared" si="20"/>
        <v>4.287575308344984E-2</v>
      </c>
      <c r="D100" s="304">
        <f t="shared" si="20"/>
        <v>4.2837061693132832E-2</v>
      </c>
      <c r="E100" s="304">
        <f t="shared" si="20"/>
        <v>4.2180649012532864E-2</v>
      </c>
      <c r="F100" s="304">
        <f t="shared" si="20"/>
        <v>4.212405930133406E-2</v>
      </c>
      <c r="G100" s="304">
        <f t="shared" si="20"/>
        <v>3.8683253331406722E-2</v>
      </c>
      <c r="H100" s="304">
        <f t="shared" si="20"/>
        <v>3.8617170920548546E-2</v>
      </c>
      <c r="I100" s="304">
        <f t="shared" si="20"/>
        <v>3.9343882271011967E-2</v>
      </c>
      <c r="J100" s="304">
        <f t="shared" si="20"/>
        <v>3.8951738901912052E-2</v>
      </c>
      <c r="K100" s="304">
        <f t="shared" si="20"/>
        <v>3.8935378207347562E-2</v>
      </c>
      <c r="L100" s="304">
        <f t="shared" si="20"/>
        <v>4.0178749437737547E-2</v>
      </c>
      <c r="M100" s="304">
        <f t="shared" si="20"/>
        <v>4.0603462763227155E-2</v>
      </c>
      <c r="N100" s="304">
        <f t="shared" si="20"/>
        <v>4.0071693713657715E-2</v>
      </c>
      <c r="O100" s="304">
        <f t="shared" si="20"/>
        <v>3.952581516503522E-2</v>
      </c>
      <c r="P100" s="304">
        <f t="shared" si="20"/>
        <v>3.8830971561290763E-2</v>
      </c>
      <c r="Q100" s="304">
        <f t="shared" si="20"/>
        <v>3.9818462493102502E-2</v>
      </c>
      <c r="R100" s="304">
        <f t="shared" si="20"/>
        <v>3.9936728042712186E-2</v>
      </c>
      <c r="S100" s="304">
        <f t="shared" si="20"/>
        <v>3.9906030962583189E-2</v>
      </c>
      <c r="T100" s="304">
        <f t="shared" si="20"/>
        <v>3.9405371248594383E-2</v>
      </c>
      <c r="U100" s="304">
        <f t="shared" si="20"/>
        <v>3.8197535562805029E-2</v>
      </c>
      <c r="V100" s="304">
        <f t="shared" si="20"/>
        <v>3.8518333659743859E-2</v>
      </c>
      <c r="W100" s="304">
        <f t="shared" si="20"/>
        <v>3.9586315815999369E-2</v>
      </c>
      <c r="DA100" s="72"/>
    </row>
    <row r="101" spans="1:105" ht="12" customHeight="1" x14ac:dyDescent="0.25">
      <c r="A101" s="62" t="s">
        <v>2193</v>
      </c>
      <c r="B101" s="304">
        <f t="shared" ref="B101:W101" si="21">IF(B$52=0,0,B$52/B$5)</f>
        <v>3.6432565666857007E-2</v>
      </c>
      <c r="C101" s="304">
        <f t="shared" si="21"/>
        <v>3.6301109496710615E-2</v>
      </c>
      <c r="D101" s="304">
        <f t="shared" si="21"/>
        <v>3.6278129490568516E-2</v>
      </c>
      <c r="E101" s="304">
        <f t="shared" si="21"/>
        <v>3.5718442921514243E-2</v>
      </c>
      <c r="F101" s="304">
        <f t="shared" si="21"/>
        <v>3.5680706321653058E-2</v>
      </c>
      <c r="G101" s="304">
        <f t="shared" si="21"/>
        <v>3.2668096315922733E-2</v>
      </c>
      <c r="H101" s="304">
        <f t="shared" si="21"/>
        <v>3.261177524660562E-2</v>
      </c>
      <c r="I101" s="304">
        <f t="shared" si="21"/>
        <v>3.3229737680910608E-2</v>
      </c>
      <c r="J101" s="304">
        <f t="shared" si="21"/>
        <v>3.2927197723795175E-2</v>
      </c>
      <c r="K101" s="304">
        <f t="shared" si="21"/>
        <v>3.294329485782501E-2</v>
      </c>
      <c r="L101" s="304">
        <f t="shared" si="21"/>
        <v>3.4011011212137052E-2</v>
      </c>
      <c r="M101" s="304">
        <f t="shared" si="21"/>
        <v>3.4523567298142349E-2</v>
      </c>
      <c r="N101" s="304">
        <f t="shared" si="21"/>
        <v>3.433879505167596E-2</v>
      </c>
      <c r="O101" s="304">
        <f t="shared" si="21"/>
        <v>3.370993400459487E-2</v>
      </c>
      <c r="P101" s="304">
        <f t="shared" si="21"/>
        <v>3.3075441952604305E-2</v>
      </c>
      <c r="Q101" s="304">
        <f t="shared" si="21"/>
        <v>3.4046705426523362E-2</v>
      </c>
      <c r="R101" s="304">
        <f t="shared" si="21"/>
        <v>3.4156234004449053E-2</v>
      </c>
      <c r="S101" s="304">
        <f t="shared" si="21"/>
        <v>3.4182941035294061E-2</v>
      </c>
      <c r="T101" s="304">
        <f t="shared" si="21"/>
        <v>3.3748795882410615E-2</v>
      </c>
      <c r="U101" s="304">
        <f t="shared" si="21"/>
        <v>3.2811459338971116E-2</v>
      </c>
      <c r="V101" s="304">
        <f t="shared" si="21"/>
        <v>3.3195019397409362E-2</v>
      </c>
      <c r="W101" s="304">
        <f t="shared" si="21"/>
        <v>3.4113092181264376E-2</v>
      </c>
      <c r="DA101" s="72"/>
    </row>
    <row r="102" spans="1:105" ht="12" customHeight="1" x14ac:dyDescent="0.25">
      <c r="A102" s="62" t="s">
        <v>2205</v>
      </c>
      <c r="B102" s="304">
        <f t="shared" ref="B102:W102" si="22">IF(B$63=0,0,B$63/B$5)</f>
        <v>4.6612883802131695E-3</v>
      </c>
      <c r="C102" s="304">
        <f t="shared" si="22"/>
        <v>4.7009829352052546E-3</v>
      </c>
      <c r="D102" s="304">
        <f t="shared" si="22"/>
        <v>4.7083011180541062E-3</v>
      </c>
      <c r="E102" s="304">
        <f t="shared" si="22"/>
        <v>4.870431776959473E-3</v>
      </c>
      <c r="F102" s="304">
        <f t="shared" si="22"/>
        <v>4.8819806704674621E-3</v>
      </c>
      <c r="G102" s="304">
        <f t="shared" si="22"/>
        <v>5.6895253784553677E-3</v>
      </c>
      <c r="H102" s="304">
        <f t="shared" si="22"/>
        <v>5.7038137917056978E-3</v>
      </c>
      <c r="I102" s="304">
        <f t="shared" si="22"/>
        <v>5.5457649541273586E-3</v>
      </c>
      <c r="J102" s="304">
        <f t="shared" si="22"/>
        <v>5.6253953152355053E-3</v>
      </c>
      <c r="K102" s="304">
        <f t="shared" si="22"/>
        <v>5.6223179628289528E-3</v>
      </c>
      <c r="L102" s="304">
        <f t="shared" si="22"/>
        <v>5.3432298550996947E-3</v>
      </c>
      <c r="M102" s="304">
        <f t="shared" si="22"/>
        <v>5.2105192130293574E-3</v>
      </c>
      <c r="N102" s="304">
        <f t="shared" si="22"/>
        <v>5.2691330367279146E-3</v>
      </c>
      <c r="O102" s="304">
        <f t="shared" si="22"/>
        <v>5.4303138093451135E-3</v>
      </c>
      <c r="P102" s="304">
        <f t="shared" si="22"/>
        <v>5.5935070217658974E-3</v>
      </c>
      <c r="Q102" s="304">
        <f t="shared" si="22"/>
        <v>5.3443124486359335E-3</v>
      </c>
      <c r="R102" s="304">
        <f t="shared" si="22"/>
        <v>5.315820074708752E-3</v>
      </c>
      <c r="S102" s="304">
        <f t="shared" si="22"/>
        <v>5.3102302142549263E-3</v>
      </c>
      <c r="T102" s="304">
        <f t="shared" si="22"/>
        <v>5.4231223916582829E-3</v>
      </c>
      <c r="U102" s="304">
        <f t="shared" si="22"/>
        <v>5.6623517517319991E-3</v>
      </c>
      <c r="V102" s="304">
        <f t="shared" si="22"/>
        <v>5.567771383167516E-3</v>
      </c>
      <c r="W102" s="304">
        <f t="shared" si="22"/>
        <v>5.3342337968754873E-3</v>
      </c>
      <c r="DA102" s="72"/>
    </row>
    <row r="103" spans="1:105" ht="12" customHeight="1" x14ac:dyDescent="0.25">
      <c r="A103" s="62" t="s">
        <v>2207</v>
      </c>
      <c r="B103" s="304">
        <f t="shared" ref="B103:W103" si="23">IF(B$64=0,0,B$64/B$5)</f>
        <v>9.322576760426339E-3</v>
      </c>
      <c r="C103" s="304">
        <f t="shared" si="23"/>
        <v>9.4019658704105093E-3</v>
      </c>
      <c r="D103" s="304">
        <f t="shared" si="23"/>
        <v>9.4166022361082142E-3</v>
      </c>
      <c r="E103" s="304">
        <f t="shared" si="23"/>
        <v>9.7408635539189461E-3</v>
      </c>
      <c r="F103" s="304">
        <f t="shared" si="23"/>
        <v>9.7639613409349242E-3</v>
      </c>
      <c r="G103" s="304">
        <f t="shared" si="23"/>
        <v>1.1379050756910735E-2</v>
      </c>
      <c r="H103" s="304">
        <f t="shared" si="23"/>
        <v>1.1407627583411397E-2</v>
      </c>
      <c r="I103" s="304">
        <f t="shared" si="23"/>
        <v>1.1091529908254717E-2</v>
      </c>
      <c r="J103" s="304">
        <f t="shared" si="23"/>
        <v>1.1250790630471009E-2</v>
      </c>
      <c r="K103" s="304">
        <f t="shared" si="23"/>
        <v>1.1244635925657904E-2</v>
      </c>
      <c r="L103" s="304">
        <f t="shared" si="23"/>
        <v>1.0686459710199388E-2</v>
      </c>
      <c r="M103" s="304">
        <f t="shared" si="23"/>
        <v>1.0421038426058717E-2</v>
      </c>
      <c r="N103" s="304">
        <f t="shared" si="23"/>
        <v>1.0538266073455829E-2</v>
      </c>
      <c r="O103" s="304">
        <f t="shared" si="23"/>
        <v>1.0860627618690227E-2</v>
      </c>
      <c r="P103" s="304">
        <f t="shared" si="23"/>
        <v>1.1187014043531795E-2</v>
      </c>
      <c r="Q103" s="304">
        <f t="shared" si="23"/>
        <v>1.0688624897271867E-2</v>
      </c>
      <c r="R103" s="304">
        <f t="shared" si="23"/>
        <v>1.0631640149417504E-2</v>
      </c>
      <c r="S103" s="304">
        <f t="shared" si="23"/>
        <v>1.0620460428509853E-2</v>
      </c>
      <c r="T103" s="304">
        <f t="shared" si="23"/>
        <v>1.0846244783316566E-2</v>
      </c>
      <c r="U103" s="304">
        <f t="shared" si="23"/>
        <v>1.1324703503463998E-2</v>
      </c>
      <c r="V103" s="304">
        <f t="shared" si="23"/>
        <v>1.1135542766335032E-2</v>
      </c>
      <c r="W103" s="304">
        <f t="shared" si="23"/>
        <v>1.0668467593750971E-2</v>
      </c>
      <c r="DA103" s="72"/>
    </row>
    <row r="104" spans="1:105" ht="12" customHeight="1" x14ac:dyDescent="0.25">
      <c r="A104" s="62" t="s">
        <v>2209</v>
      </c>
      <c r="B104" s="304">
        <f t="shared" ref="B104:W104" si="24">IF(B$65=0,0,B$65/B$5)</f>
        <v>1.8645153520852678E-3</v>
      </c>
      <c r="C104" s="304">
        <f t="shared" si="24"/>
        <v>1.8803931740821018E-3</v>
      </c>
      <c r="D104" s="304">
        <f t="shared" si="24"/>
        <v>1.8833204472216436E-3</v>
      </c>
      <c r="E104" s="304">
        <f t="shared" si="24"/>
        <v>1.9481727107837888E-3</v>
      </c>
      <c r="F104" s="304">
        <f t="shared" si="24"/>
        <v>1.9527922681869859E-3</v>
      </c>
      <c r="G104" s="304">
        <f t="shared" si="24"/>
        <v>2.2758101513821469E-3</v>
      </c>
      <c r="H104" s="304">
        <f t="shared" si="24"/>
        <v>2.2815255166822803E-3</v>
      </c>
      <c r="I104" s="304">
        <f t="shared" si="24"/>
        <v>2.218305981650944E-3</v>
      </c>
      <c r="J104" s="304">
        <f t="shared" si="24"/>
        <v>2.250158126094201E-3</v>
      </c>
      <c r="K104" s="304">
        <f t="shared" si="24"/>
        <v>2.2489271851315815E-3</v>
      </c>
      <c r="L104" s="304">
        <f t="shared" si="24"/>
        <v>2.1372919420398788E-3</v>
      </c>
      <c r="M104" s="304">
        <f t="shared" si="24"/>
        <v>2.0842076852117435E-3</v>
      </c>
      <c r="N104" s="304">
        <f t="shared" si="24"/>
        <v>2.1076532146911647E-3</v>
      </c>
      <c r="O104" s="304">
        <f t="shared" si="24"/>
        <v>2.172125523738046E-3</v>
      </c>
      <c r="P104" s="304">
        <f t="shared" si="24"/>
        <v>2.2374028087063591E-3</v>
      </c>
      <c r="Q104" s="304">
        <f t="shared" si="24"/>
        <v>2.1377249794543728E-3</v>
      </c>
      <c r="R104" s="304">
        <f t="shared" si="24"/>
        <v>2.1263280298835004E-3</v>
      </c>
      <c r="S104" s="304">
        <f t="shared" si="24"/>
        <v>2.12409208570197E-3</v>
      </c>
      <c r="T104" s="304">
        <f t="shared" si="24"/>
        <v>2.1692489566633132E-3</v>
      </c>
      <c r="U104" s="304">
        <f t="shared" si="24"/>
        <v>2.2649407006928007E-3</v>
      </c>
      <c r="V104" s="304">
        <f t="shared" si="24"/>
        <v>2.2271085532670058E-3</v>
      </c>
      <c r="W104" s="304">
        <f t="shared" si="24"/>
        <v>2.1336935187501933E-3</v>
      </c>
      <c r="DA104" s="72"/>
    </row>
    <row r="105" spans="1:105" ht="12" customHeight="1" x14ac:dyDescent="0.25">
      <c r="A105" s="203" t="s">
        <v>2211</v>
      </c>
      <c r="B105" s="303">
        <f t="shared" ref="B105:W105" si="25">IF(B$66=0,0,B$66/B$5)</f>
        <v>8.4795810691484064E-2</v>
      </c>
      <c r="C105" s="303">
        <f t="shared" si="25"/>
        <v>8.5209287393442884E-2</v>
      </c>
      <c r="D105" s="303">
        <f t="shared" si="25"/>
        <v>8.5287656470573625E-2</v>
      </c>
      <c r="E105" s="303">
        <f t="shared" si="25"/>
        <v>8.7050113315370062E-2</v>
      </c>
      <c r="F105" s="303">
        <f t="shared" si="25"/>
        <v>8.7161729547201472E-2</v>
      </c>
      <c r="G105" s="303">
        <f t="shared" si="25"/>
        <v>9.570553138571912E-2</v>
      </c>
      <c r="H105" s="303">
        <f t="shared" si="25"/>
        <v>9.5855306070596849E-2</v>
      </c>
      <c r="I105" s="303">
        <f t="shared" si="25"/>
        <v>9.4203317173565143E-2</v>
      </c>
      <c r="J105" s="303">
        <f t="shared" si="25"/>
        <v>9.5075189116217831E-2</v>
      </c>
      <c r="K105" s="303">
        <f t="shared" si="25"/>
        <v>9.505553839957423E-2</v>
      </c>
      <c r="L105" s="303">
        <f t="shared" si="25"/>
        <v>9.2121447000365994E-2</v>
      </c>
      <c r="M105" s="303">
        <f t="shared" si="25"/>
        <v>9.0660999708252463E-2</v>
      </c>
      <c r="N105" s="303">
        <f t="shared" si="25"/>
        <v>9.1160469530054217E-2</v>
      </c>
      <c r="O105" s="303">
        <f t="shared" si="25"/>
        <v>9.2968217140778187E-2</v>
      </c>
      <c r="P105" s="303">
        <f t="shared" si="25"/>
        <v>9.4713928326679617E-2</v>
      </c>
      <c r="Q105" s="303">
        <f t="shared" si="25"/>
        <v>9.2019704978923242E-2</v>
      </c>
      <c r="R105" s="303">
        <f t="shared" si="25"/>
        <v>9.172567697931007E-2</v>
      </c>
      <c r="S105" s="303">
        <f t="shared" si="25"/>
        <v>9.1638486938699873E-2</v>
      </c>
      <c r="T105" s="303">
        <f t="shared" si="25"/>
        <v>9.2812147594069472E-2</v>
      </c>
      <c r="U105" s="303">
        <f t="shared" si="25"/>
        <v>9.5292557289102187E-2</v>
      </c>
      <c r="V105" s="303">
        <f t="shared" si="25"/>
        <v>9.4248403667126709E-2</v>
      </c>
      <c r="W105" s="303">
        <f t="shared" si="25"/>
        <v>9.1807464859515756E-2</v>
      </c>
      <c r="DA105" s="175"/>
    </row>
    <row r="106" spans="1:105" ht="12" customHeight="1" x14ac:dyDescent="0.25">
      <c r="A106" s="62" t="s">
        <v>2212</v>
      </c>
      <c r="B106" s="304">
        <f t="shared" ref="B106:W106" si="26">IF(B$67=0,0,B$67/B$5)</f>
        <v>1.7169592742567071E-2</v>
      </c>
      <c r="C106" s="304">
        <f t="shared" si="26"/>
        <v>1.7090381409461092E-2</v>
      </c>
      <c r="D106" s="304">
        <f t="shared" si="26"/>
        <v>1.7077680839460482E-2</v>
      </c>
      <c r="E106" s="304">
        <f t="shared" si="26"/>
        <v>1.6832062272455681E-2</v>
      </c>
      <c r="F106" s="304">
        <f t="shared" si="26"/>
        <v>1.6800237839061146E-2</v>
      </c>
      <c r="G106" s="304">
        <f t="shared" si="26"/>
        <v>1.5384529118507384E-2</v>
      </c>
      <c r="H106" s="304">
        <f t="shared" si="26"/>
        <v>1.5358652011226007E-2</v>
      </c>
      <c r="I106" s="304">
        <f t="shared" si="26"/>
        <v>1.5650551591213487E-2</v>
      </c>
      <c r="J106" s="304">
        <f t="shared" si="26"/>
        <v>1.5541367046713279E-2</v>
      </c>
      <c r="K106" s="304">
        <f t="shared" si="26"/>
        <v>1.5558799901047585E-2</v>
      </c>
      <c r="L106" s="304">
        <f t="shared" si="26"/>
        <v>1.6061721232676032E-2</v>
      </c>
      <c r="M106" s="304">
        <f t="shared" si="26"/>
        <v>1.6234713970710073E-2</v>
      </c>
      <c r="N106" s="304">
        <f t="shared" si="26"/>
        <v>1.6004911071016575E-2</v>
      </c>
      <c r="O106" s="304">
        <f t="shared" si="26"/>
        <v>1.5829995883199773E-2</v>
      </c>
      <c r="P106" s="304">
        <f t="shared" si="26"/>
        <v>1.5567871216857807E-2</v>
      </c>
      <c r="Q106" s="304">
        <f t="shared" si="26"/>
        <v>1.5939143185880592E-2</v>
      </c>
      <c r="R106" s="304">
        <f t="shared" si="26"/>
        <v>1.59959043525069E-2</v>
      </c>
      <c r="S106" s="304">
        <f t="shared" si="26"/>
        <v>1.5976551868709481E-2</v>
      </c>
      <c r="T106" s="304">
        <f t="shared" si="26"/>
        <v>1.5760351900561263E-2</v>
      </c>
      <c r="U106" s="304">
        <f t="shared" si="26"/>
        <v>1.5298780029931278E-2</v>
      </c>
      <c r="V106" s="304">
        <f t="shared" si="26"/>
        <v>1.5415306640812256E-2</v>
      </c>
      <c r="W106" s="304">
        <f t="shared" si="26"/>
        <v>1.5845781264728319E-2</v>
      </c>
      <c r="DA106" s="72"/>
    </row>
    <row r="107" spans="1:105" ht="12" customHeight="1" x14ac:dyDescent="0.25">
      <c r="A107" s="62" t="s">
        <v>2214</v>
      </c>
      <c r="B107" s="304">
        <f t="shared" ref="B107:W107" si="27">IF(B$68=0,0,B$68/B$5)</f>
        <v>6.8626439483276394E-3</v>
      </c>
      <c r="C107" s="304">
        <f t="shared" si="27"/>
        <v>6.8378821212640465E-3</v>
      </c>
      <c r="D107" s="304">
        <f t="shared" si="27"/>
        <v>6.8335534774478096E-3</v>
      </c>
      <c r="E107" s="304">
        <f t="shared" si="27"/>
        <v>6.7281277525289953E-3</v>
      </c>
      <c r="F107" s="304">
        <f t="shared" si="27"/>
        <v>6.7210194733307704E-3</v>
      </c>
      <c r="G107" s="304">
        <f t="shared" si="27"/>
        <v>6.1535472284840569E-3</v>
      </c>
      <c r="H107" s="304">
        <f t="shared" si="27"/>
        <v>6.1429382735988395E-3</v>
      </c>
      <c r="I107" s="304">
        <f t="shared" si="27"/>
        <v>6.2593411698114157E-3</v>
      </c>
      <c r="J107" s="304">
        <f t="shared" si="27"/>
        <v>6.2023530338450785E-3</v>
      </c>
      <c r="K107" s="304">
        <f t="shared" si="27"/>
        <v>6.2053851809753431E-3</v>
      </c>
      <c r="L107" s="304">
        <f t="shared" si="27"/>
        <v>6.4065062671061473E-3</v>
      </c>
      <c r="M107" s="304">
        <f t="shared" si="27"/>
        <v>6.5030542279049331E-3</v>
      </c>
      <c r="N107" s="304">
        <f t="shared" si="27"/>
        <v>6.4682494834181889E-3</v>
      </c>
      <c r="O107" s="304">
        <f t="shared" si="27"/>
        <v>6.3497936629153783E-3</v>
      </c>
      <c r="P107" s="304">
        <f t="shared" si="27"/>
        <v>6.2302771545071816E-3</v>
      </c>
      <c r="Q107" s="304">
        <f t="shared" si="27"/>
        <v>6.4132298310348741E-3</v>
      </c>
      <c r="R107" s="304">
        <f t="shared" si="27"/>
        <v>6.4338612529156111E-3</v>
      </c>
      <c r="S107" s="304">
        <f t="shared" si="27"/>
        <v>6.4388919401661962E-3</v>
      </c>
      <c r="T107" s="304">
        <f t="shared" si="27"/>
        <v>6.3571139058280386E-3</v>
      </c>
      <c r="U107" s="304">
        <f t="shared" si="27"/>
        <v>6.1805518976455311E-3</v>
      </c>
      <c r="V107" s="304">
        <f t="shared" si="27"/>
        <v>6.252801437739158E-3</v>
      </c>
      <c r="W107" s="304">
        <f t="shared" si="27"/>
        <v>6.4257348153074169E-3</v>
      </c>
      <c r="DA107" s="72"/>
    </row>
    <row r="108" spans="1:105" ht="12" customHeight="1" x14ac:dyDescent="0.25">
      <c r="A108" s="62" t="s">
        <v>2226</v>
      </c>
      <c r="B108" s="304">
        <f t="shared" ref="B108:W108" si="28">IF(B$79=0,0,B$79/B$5)</f>
        <v>6.0763574000589349E-2</v>
      </c>
      <c r="C108" s="304">
        <f t="shared" si="28"/>
        <v>6.1281023862717741E-2</v>
      </c>
      <c r="D108" s="304">
        <f t="shared" si="28"/>
        <v>6.1376422153665344E-2</v>
      </c>
      <c r="E108" s="304">
        <f t="shared" si="28"/>
        <v>6.3489923290385386E-2</v>
      </c>
      <c r="F108" s="304">
        <f t="shared" si="28"/>
        <v>6.3640472234809536E-2</v>
      </c>
      <c r="G108" s="304">
        <f t="shared" si="28"/>
        <v>7.4167455038727667E-2</v>
      </c>
      <c r="H108" s="304">
        <f t="shared" si="28"/>
        <v>7.4353715785772004E-2</v>
      </c>
      <c r="I108" s="304">
        <f t="shared" si="28"/>
        <v>7.2293424412540233E-2</v>
      </c>
      <c r="J108" s="304">
        <f t="shared" si="28"/>
        <v>7.3331469035659472E-2</v>
      </c>
      <c r="K108" s="304">
        <f t="shared" si="28"/>
        <v>7.3291353317551294E-2</v>
      </c>
      <c r="L108" s="304">
        <f t="shared" si="28"/>
        <v>6.9653219500583813E-2</v>
      </c>
      <c r="M108" s="304">
        <f t="shared" si="28"/>
        <v>6.7923231509637458E-2</v>
      </c>
      <c r="N108" s="304">
        <f t="shared" si="28"/>
        <v>6.8687308975619449E-2</v>
      </c>
      <c r="O108" s="304">
        <f t="shared" si="28"/>
        <v>7.0788427594663028E-2</v>
      </c>
      <c r="P108" s="304">
        <f t="shared" si="28"/>
        <v>7.2915779955314619E-2</v>
      </c>
      <c r="Q108" s="304">
        <f t="shared" si="28"/>
        <v>6.9667331962007778E-2</v>
      </c>
      <c r="R108" s="304">
        <f t="shared" si="28"/>
        <v>6.9295911373887562E-2</v>
      </c>
      <c r="S108" s="304">
        <f t="shared" si="28"/>
        <v>6.9223043129824205E-2</v>
      </c>
      <c r="T108" s="304">
        <f t="shared" si="28"/>
        <v>7.0694681787680166E-2</v>
      </c>
      <c r="U108" s="304">
        <f t="shared" si="28"/>
        <v>7.3813225361525375E-2</v>
      </c>
      <c r="V108" s="304">
        <f t="shared" si="28"/>
        <v>7.2580295588575303E-2</v>
      </c>
      <c r="W108" s="304">
        <f t="shared" si="28"/>
        <v>6.9535948779480022E-2</v>
      </c>
      <c r="DA108" s="72"/>
    </row>
    <row r="109" spans="1:105" ht="12" customHeight="1" x14ac:dyDescent="0.25">
      <c r="A109" s="41" t="s">
        <v>2228</v>
      </c>
      <c r="B109" s="237">
        <f t="shared" ref="B109:W109" si="29">IF(B$80=0,0,B$80/B$5)</f>
        <v>8.3284956806040353E-2</v>
      </c>
      <c r="C109" s="237">
        <f t="shared" si="29"/>
        <v>8.3994194044393691E-2</v>
      </c>
      <c r="D109" s="237">
        <f t="shared" si="29"/>
        <v>8.4124950713526755E-2</v>
      </c>
      <c r="E109" s="237">
        <f t="shared" si="29"/>
        <v>8.7021798928536939E-2</v>
      </c>
      <c r="F109" s="237">
        <f t="shared" si="29"/>
        <v>8.7228147263699721E-2</v>
      </c>
      <c r="G109" s="237">
        <f t="shared" si="29"/>
        <v>0.10165684607779096</v>
      </c>
      <c r="H109" s="237">
        <f t="shared" si="29"/>
        <v>0.10191214242148691</v>
      </c>
      <c r="I109" s="237">
        <f t="shared" si="29"/>
        <v>9.9088225611955544E-2</v>
      </c>
      <c r="J109" s="237">
        <f t="shared" si="29"/>
        <v>0.10051101061137628</v>
      </c>
      <c r="K109" s="237">
        <f t="shared" si="29"/>
        <v>0.10045602642216697</v>
      </c>
      <c r="L109" s="237">
        <f t="shared" si="29"/>
        <v>9.5469456379433909E-2</v>
      </c>
      <c r="M109" s="237">
        <f t="shared" si="29"/>
        <v>9.3098266444168756E-2</v>
      </c>
      <c r="N109" s="237">
        <f t="shared" si="29"/>
        <v>9.4145541226757487E-2</v>
      </c>
      <c r="O109" s="237">
        <f t="shared" si="29"/>
        <v>9.7025417473498882E-2</v>
      </c>
      <c r="P109" s="237">
        <f t="shared" si="29"/>
        <v>9.994125072363616E-2</v>
      </c>
      <c r="Q109" s="237">
        <f t="shared" si="29"/>
        <v>9.5488799476996122E-2</v>
      </c>
      <c r="R109" s="237">
        <f t="shared" si="29"/>
        <v>9.4979715734848758E-2</v>
      </c>
      <c r="S109" s="237">
        <f t="shared" si="29"/>
        <v>9.4879839638698033E-2</v>
      </c>
      <c r="T109" s="237">
        <f t="shared" si="29"/>
        <v>9.68969257642186E-2</v>
      </c>
      <c r="U109" s="237">
        <f t="shared" si="29"/>
        <v>0.10117132487778843</v>
      </c>
      <c r="V109" s="237">
        <f t="shared" si="29"/>
        <v>9.9481422587247806E-2</v>
      </c>
      <c r="W109" s="237">
        <f t="shared" si="29"/>
        <v>9.5308720492804727E-2</v>
      </c>
      <c r="DA109" s="97"/>
    </row>
    <row r="110" spans="1:105" ht="12" customHeight="1" x14ac:dyDescent="0.25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01"/>
      <c r="P110" s="201"/>
      <c r="Q110" s="201"/>
      <c r="R110" s="201"/>
      <c r="S110" s="201"/>
      <c r="T110" s="201"/>
      <c r="U110" s="201"/>
      <c r="V110" s="201"/>
      <c r="W110" s="201"/>
      <c r="DA110" s="173"/>
    </row>
    <row r="111" spans="1:105" ht="15" customHeight="1" x14ac:dyDescent="0.25">
      <c r="A111" s="32" t="s">
        <v>54</v>
      </c>
      <c r="B111" s="259"/>
      <c r="C111" s="259"/>
      <c r="D111" s="259"/>
      <c r="E111" s="259"/>
      <c r="F111" s="259"/>
      <c r="G111" s="259"/>
      <c r="H111" s="259"/>
      <c r="I111" s="259"/>
      <c r="J111" s="259"/>
      <c r="K111" s="259"/>
      <c r="L111" s="259"/>
      <c r="M111" s="259"/>
      <c r="N111" s="259"/>
      <c r="O111" s="259"/>
      <c r="P111" s="259"/>
      <c r="Q111" s="259"/>
      <c r="R111" s="259"/>
      <c r="S111" s="259"/>
      <c r="T111" s="259"/>
      <c r="U111" s="259"/>
      <c r="V111" s="259"/>
      <c r="W111" s="259"/>
      <c r="DA111" s="88"/>
    </row>
    <row r="112" spans="1:105" ht="12" customHeight="1" x14ac:dyDescent="0.25">
      <c r="A112" s="201"/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DA112" s="173"/>
    </row>
    <row r="113" spans="1:105" ht="12" customHeight="1" x14ac:dyDescent="0.25">
      <c r="A113" s="35" t="s">
        <v>24</v>
      </c>
      <c r="B113" s="322">
        <f t="shared" ref="B113:W113" si="30">SUM(B$114:B$124)</f>
        <v>131.72035485426719</v>
      </c>
      <c r="C113" s="322">
        <f t="shared" si="30"/>
        <v>132.34820639613679</v>
      </c>
      <c r="D113" s="322">
        <f t="shared" si="30"/>
        <v>134.73373251597135</v>
      </c>
      <c r="E113" s="322">
        <f t="shared" si="30"/>
        <v>135.57751785122881</v>
      </c>
      <c r="F113" s="322">
        <f t="shared" si="30"/>
        <v>133.02735034434656</v>
      </c>
      <c r="G113" s="322">
        <f t="shared" si="30"/>
        <v>128.34525323083122</v>
      </c>
      <c r="H113" s="322">
        <f t="shared" si="30"/>
        <v>123.50731403339452</v>
      </c>
      <c r="I113" s="322">
        <f t="shared" si="30"/>
        <v>122.96907071933956</v>
      </c>
      <c r="J113" s="322">
        <f t="shared" si="30"/>
        <v>122.42142842531686</v>
      </c>
      <c r="K113" s="322">
        <f t="shared" si="30"/>
        <v>117.70082574774828</v>
      </c>
      <c r="L113" s="322">
        <f t="shared" si="30"/>
        <v>120.69507732794615</v>
      </c>
      <c r="M113" s="322">
        <f t="shared" si="30"/>
        <v>120.22046502565036</v>
      </c>
      <c r="N113" s="322">
        <f t="shared" si="30"/>
        <v>121.12449855869656</v>
      </c>
      <c r="O113" s="322">
        <f t="shared" si="30"/>
        <v>119.0410708379119</v>
      </c>
      <c r="P113" s="322">
        <f t="shared" si="30"/>
        <v>117.45295381773012</v>
      </c>
      <c r="Q113" s="322">
        <f t="shared" si="30"/>
        <v>115.43606639028954</v>
      </c>
      <c r="R113" s="322">
        <f t="shared" si="30"/>
        <v>116.98693683766248</v>
      </c>
      <c r="S113" s="322">
        <f t="shared" si="30"/>
        <v>117.23636786090438</v>
      </c>
      <c r="T113" s="322">
        <f t="shared" si="30"/>
        <v>118.42965025500136</v>
      </c>
      <c r="U113" s="322">
        <f t="shared" si="30"/>
        <v>115.68138546140533</v>
      </c>
      <c r="V113" s="322">
        <f t="shared" si="30"/>
        <v>117.22826197195214</v>
      </c>
      <c r="W113" s="322">
        <f t="shared" si="30"/>
        <v>125.73916970369693</v>
      </c>
      <c r="DA113" s="95"/>
    </row>
    <row r="114" spans="1:105" ht="12" customHeight="1" x14ac:dyDescent="0.25">
      <c r="A114" s="55" t="s">
        <v>92</v>
      </c>
      <c r="B114" s="332">
        <f>IF(B$6=0,0,B$6/FBT!B$5*1000)</f>
        <v>1.9389049247992134</v>
      </c>
      <c r="C114" s="332">
        <f>IF(C$6=0,0,C$6/FBT!C$5*1000)</f>
        <v>1.9647368203366158</v>
      </c>
      <c r="D114" s="332">
        <f>IF(D$6=0,0,D$6/FBT!D$5*1000)</f>
        <v>2.0032641582459512</v>
      </c>
      <c r="E114" s="332">
        <f>IF(E$6=0,0,E$6/FBT!E$5*1000)</f>
        <v>2.0852243721597312</v>
      </c>
      <c r="F114" s="332">
        <f>IF(F$6=0,0,F$6/FBT!F$5*1000)</f>
        <v>2.0508535358671671</v>
      </c>
      <c r="G114" s="332">
        <f>IF(G$6=0,0,G$6/FBT!G$5*1000)</f>
        <v>2.3059691856666151</v>
      </c>
      <c r="H114" s="332">
        <f>IF(H$6=0,0,H$6/FBT!H$5*1000)</f>
        <v>2.2246191194532705</v>
      </c>
      <c r="I114" s="332">
        <f>IF(I$6=0,0,I$6/FBT!I$5*1000)</f>
        <v>2.1535501984323853</v>
      </c>
      <c r="J114" s="332">
        <f>IF(J$6=0,0,J$6/FBT!J$5*1000)</f>
        <v>2.1747439893101568</v>
      </c>
      <c r="K114" s="332">
        <f>IF(K$6=0,0,K$6/FBT!K$5*1000)</f>
        <v>2.0897414742358906</v>
      </c>
      <c r="L114" s="332">
        <f>IF(L$6=0,0,L$6/FBT!L$5*1000)</f>
        <v>2.0365311806597304</v>
      </c>
      <c r="M114" s="332">
        <f>IF(M$6=0,0,M$6/FBT!M$5*1000)</f>
        <v>1.9781401352067636</v>
      </c>
      <c r="N114" s="332">
        <f>IF(N$6=0,0,N$6/FBT!N$5*1000)</f>
        <v>2.0154350428823071</v>
      </c>
      <c r="O114" s="332">
        <f>IF(O$6=0,0,O$6/FBT!O$5*1000)</f>
        <v>2.0413590658431877</v>
      </c>
      <c r="P114" s="332">
        <f>IF(P$6=0,0,P$6/FBT!P$5*1000)</f>
        <v>2.0746544902314286</v>
      </c>
      <c r="Q114" s="332">
        <f>IF(Q$6=0,0,Q$6/FBT!Q$5*1000)</f>
        <v>1.9481886525195424</v>
      </c>
      <c r="R114" s="332">
        <f>IF(R$6=0,0,R$6/FBT!R$5*1000)</f>
        <v>1.963836338906308</v>
      </c>
      <c r="S114" s="332">
        <f>IF(S$6=0,0,S$6/FBT!S$5*1000)</f>
        <v>1.9659540089194092</v>
      </c>
      <c r="T114" s="332">
        <f>IF(T$6=0,0,T$6/FBT!T$5*1000)</f>
        <v>2.028184699371022</v>
      </c>
      <c r="U114" s="332">
        <f>IF(U$6=0,0,U$6/FBT!U$5*1000)</f>
        <v>2.0685116703479158</v>
      </c>
      <c r="V114" s="332">
        <f>IF(V$6=0,0,V$6/FBT!V$5*1000)</f>
        <v>2.0611584072817886</v>
      </c>
      <c r="W114" s="332">
        <f>IF(W$6=0,0,W$6/FBT!W$5*1000)</f>
        <v>2.1180698798669129</v>
      </c>
      <c r="DA114" s="67"/>
    </row>
    <row r="115" spans="1:105" ht="12" customHeight="1" x14ac:dyDescent="0.25">
      <c r="A115" s="202" t="s">
        <v>93</v>
      </c>
      <c r="B115" s="333">
        <f>IF(B$7=0,0,B$7/FBT!B$5*1000)</f>
        <v>2.2620557455990826</v>
      </c>
      <c r="C115" s="333">
        <f>IF(C$7=0,0,C$7/FBT!C$5*1000)</f>
        <v>2.2921929570593864</v>
      </c>
      <c r="D115" s="333">
        <f>IF(D$7=0,0,D$7/FBT!D$5*1000)</f>
        <v>2.3371415179536092</v>
      </c>
      <c r="E115" s="333">
        <f>IF(E$7=0,0,E$7/FBT!E$5*1000)</f>
        <v>2.4327617675196866</v>
      </c>
      <c r="F115" s="333">
        <f>IF(F$7=0,0,F$7/FBT!F$5*1000)</f>
        <v>2.3926624585116953</v>
      </c>
      <c r="G115" s="333">
        <f>IF(G$7=0,0,G$7/FBT!G$5*1000)</f>
        <v>2.6902973832777191</v>
      </c>
      <c r="H115" s="333">
        <f>IF(H$7=0,0,H$7/FBT!H$5*1000)</f>
        <v>2.5953889726954835</v>
      </c>
      <c r="I115" s="333">
        <f>IF(I$7=0,0,I$7/FBT!I$5*1000)</f>
        <v>2.5124752315044501</v>
      </c>
      <c r="J115" s="333">
        <f>IF(J$7=0,0,J$7/FBT!J$5*1000)</f>
        <v>2.5372013208618505</v>
      </c>
      <c r="K115" s="333">
        <f>IF(K$7=0,0,K$7/FBT!K$5*1000)</f>
        <v>2.4380317199418728</v>
      </c>
      <c r="L115" s="333">
        <f>IF(L$7=0,0,L$7/FBT!L$5*1000)</f>
        <v>2.3759530441030199</v>
      </c>
      <c r="M115" s="333">
        <f>IF(M$7=0,0,M$7/FBT!M$5*1000)</f>
        <v>2.3078301577412255</v>
      </c>
      <c r="N115" s="333">
        <f>IF(N$7=0,0,N$7/FBT!N$5*1000)</f>
        <v>2.351340883362691</v>
      </c>
      <c r="O115" s="333">
        <f>IF(O$7=0,0,O$7/FBT!O$5*1000)</f>
        <v>2.3815855768170531</v>
      </c>
      <c r="P115" s="333">
        <f>IF(P$7=0,0,P$7/FBT!P$5*1000)</f>
        <v>2.4204302386033336</v>
      </c>
      <c r="Q115" s="333">
        <f>IF(Q$7=0,0,Q$7/FBT!Q$5*1000)</f>
        <v>2.2728867612727996</v>
      </c>
      <c r="R115" s="333">
        <f>IF(R$7=0,0,R$7/FBT!R$5*1000)</f>
        <v>2.2911423953906942</v>
      </c>
      <c r="S115" s="333">
        <f>IF(S$7=0,0,S$7/FBT!S$5*1000)</f>
        <v>2.2936130104059789</v>
      </c>
      <c r="T115" s="333">
        <f>IF(T$7=0,0,T$7/FBT!T$5*1000)</f>
        <v>2.3662154825995247</v>
      </c>
      <c r="U115" s="333">
        <f>IF(U$7=0,0,U$7/FBT!U$5*1000)</f>
        <v>2.4132636154059015</v>
      </c>
      <c r="V115" s="333">
        <f>IF(V$7=0,0,V$7/FBT!V$5*1000)</f>
        <v>2.4046848084954209</v>
      </c>
      <c r="W115" s="333">
        <f>IF(W$7=0,0,W$7/FBT!W$5*1000)</f>
        <v>2.4710815265113979</v>
      </c>
      <c r="DA115" s="174"/>
    </row>
    <row r="116" spans="1:105" ht="12" customHeight="1" x14ac:dyDescent="0.25">
      <c r="A116" s="202" t="s">
        <v>94</v>
      </c>
      <c r="B116" s="333">
        <f>IF(B$8=0,0,B$8/FBT!B$5*1000)</f>
        <v>5.1704131327979033</v>
      </c>
      <c r="C116" s="333">
        <f>IF(C$8=0,0,C$8/FBT!C$5*1000)</f>
        <v>5.2392981875643123</v>
      </c>
      <c r="D116" s="333">
        <f>IF(D$8=0,0,D$8/FBT!D$5*1000)</f>
        <v>5.3420377553225373</v>
      </c>
      <c r="E116" s="333">
        <f>IF(E$8=0,0,E$8/FBT!E$5*1000)</f>
        <v>5.5605983257592806</v>
      </c>
      <c r="F116" s="333">
        <f>IF(F$8=0,0,F$8/FBT!F$5*1000)</f>
        <v>5.4689427623124462</v>
      </c>
      <c r="G116" s="333">
        <f>IF(G$8=0,0,G$8/FBT!G$5*1000)</f>
        <v>6.1492511617776398</v>
      </c>
      <c r="H116" s="333">
        <f>IF(H$8=0,0,H$8/FBT!H$5*1000)</f>
        <v>5.9323176518753895</v>
      </c>
      <c r="I116" s="333">
        <f>IF(I$8=0,0,I$8/FBT!I$5*1000)</f>
        <v>5.742800529153028</v>
      </c>
      <c r="J116" s="333">
        <f>IF(J$8=0,0,J$8/FBT!J$5*1000)</f>
        <v>5.7993173048270847</v>
      </c>
      <c r="K116" s="333">
        <f>IF(K$8=0,0,K$8/FBT!K$5*1000)</f>
        <v>5.5726439312957066</v>
      </c>
      <c r="L116" s="333">
        <f>IF(L$8=0,0,L$8/FBT!L$5*1000)</f>
        <v>5.4307498150926143</v>
      </c>
      <c r="M116" s="333">
        <f>IF(M$8=0,0,M$8/FBT!M$5*1000)</f>
        <v>5.2750403605513672</v>
      </c>
      <c r="N116" s="333">
        <f>IF(N$8=0,0,N$8/FBT!N$5*1000)</f>
        <v>5.3744934476861514</v>
      </c>
      <c r="O116" s="333">
        <f>IF(O$8=0,0,O$8/FBT!O$5*1000)</f>
        <v>5.4436241755818342</v>
      </c>
      <c r="P116" s="333">
        <f>IF(P$8=0,0,P$8/FBT!P$5*1000)</f>
        <v>5.5324119739504729</v>
      </c>
      <c r="Q116" s="333">
        <f>IF(Q$8=0,0,Q$8/FBT!Q$5*1000)</f>
        <v>5.1951697400521129</v>
      </c>
      <c r="R116" s="333">
        <f>IF(R$8=0,0,R$8/FBT!R$5*1000)</f>
        <v>5.2368969037501563</v>
      </c>
      <c r="S116" s="333">
        <f>IF(S$8=0,0,S$8/FBT!S$5*1000)</f>
        <v>5.2425440237850918</v>
      </c>
      <c r="T116" s="333">
        <f>IF(T$8=0,0,T$8/FBT!T$5*1000)</f>
        <v>5.4084925316560577</v>
      </c>
      <c r="U116" s="333">
        <f>IF(U$8=0,0,U$8/FBT!U$5*1000)</f>
        <v>5.516031120927777</v>
      </c>
      <c r="V116" s="333">
        <f>IF(V$8=0,0,V$8/FBT!V$5*1000)</f>
        <v>5.4964224194181028</v>
      </c>
      <c r="W116" s="333">
        <f>IF(W$8=0,0,W$8/FBT!W$5*1000)</f>
        <v>5.6481863463117659</v>
      </c>
      <c r="DA116" s="174"/>
    </row>
    <row r="117" spans="1:105" ht="12" customHeight="1" x14ac:dyDescent="0.25">
      <c r="A117" s="202" t="s">
        <v>95</v>
      </c>
      <c r="B117" s="333">
        <f>IF(B$9=0,0,B$9/FBT!B$5*1000)</f>
        <v>3.8778098495984259</v>
      </c>
      <c r="C117" s="333">
        <f>IF(C$9=0,0,C$9/FBT!C$5*1000)</f>
        <v>3.9294736406732316</v>
      </c>
      <c r="D117" s="333">
        <f>IF(D$9=0,0,D$9/FBT!D$5*1000)</f>
        <v>4.0065283164919014</v>
      </c>
      <c r="E117" s="333">
        <f>IF(E$9=0,0,E$9/FBT!E$5*1000)</f>
        <v>4.1704487443194633</v>
      </c>
      <c r="F117" s="333">
        <f>IF(F$9=0,0,F$9/FBT!F$5*1000)</f>
        <v>4.101707071734336</v>
      </c>
      <c r="G117" s="333">
        <f>IF(G$9=0,0,G$9/FBT!G$5*1000)</f>
        <v>4.6119383713332294</v>
      </c>
      <c r="H117" s="333">
        <f>IF(H$9=0,0,H$9/FBT!H$5*1000)</f>
        <v>4.4492382389065419</v>
      </c>
      <c r="I117" s="333">
        <f>IF(I$9=0,0,I$9/FBT!I$5*1000)</f>
        <v>4.3071003968647705</v>
      </c>
      <c r="J117" s="333">
        <f>IF(J$9=0,0,J$9/FBT!J$5*1000)</f>
        <v>4.3494879786203136</v>
      </c>
      <c r="K117" s="333">
        <f>IF(K$9=0,0,K$9/FBT!K$5*1000)</f>
        <v>4.1794829484717821</v>
      </c>
      <c r="L117" s="333">
        <f>IF(L$9=0,0,L$9/FBT!L$5*1000)</f>
        <v>4.0730623613194616</v>
      </c>
      <c r="M117" s="333">
        <f>IF(M$9=0,0,M$9/FBT!M$5*1000)</f>
        <v>3.9562802704135263</v>
      </c>
      <c r="N117" s="333">
        <f>IF(N$9=0,0,N$9/FBT!N$5*1000)</f>
        <v>4.0308700857646143</v>
      </c>
      <c r="O117" s="333">
        <f>IF(O$9=0,0,O$9/FBT!O$5*1000)</f>
        <v>4.0827181316863745</v>
      </c>
      <c r="P117" s="333">
        <f>IF(P$9=0,0,P$9/FBT!P$5*1000)</f>
        <v>4.1493089804628562</v>
      </c>
      <c r="Q117" s="333">
        <f>IF(Q$9=0,0,Q$9/FBT!Q$5*1000)</f>
        <v>3.8963773050390853</v>
      </c>
      <c r="R117" s="333">
        <f>IF(R$9=0,0,R$9/FBT!R$5*1000)</f>
        <v>3.9276726778126161</v>
      </c>
      <c r="S117" s="333">
        <f>IF(S$9=0,0,S$9/FBT!S$5*1000)</f>
        <v>3.9319080178388184</v>
      </c>
      <c r="T117" s="333">
        <f>IF(T$9=0,0,T$9/FBT!T$5*1000)</f>
        <v>4.0563693987420431</v>
      </c>
      <c r="U117" s="333">
        <f>IF(U$9=0,0,U$9/FBT!U$5*1000)</f>
        <v>4.1370233406958317</v>
      </c>
      <c r="V117" s="333">
        <f>IF(V$9=0,0,V$9/FBT!V$5*1000)</f>
        <v>4.1223168145635771</v>
      </c>
      <c r="W117" s="333">
        <f>IF(W$9=0,0,W$9/FBT!W$5*1000)</f>
        <v>4.2361397597338266</v>
      </c>
      <c r="DA117" s="174"/>
    </row>
    <row r="118" spans="1:105" ht="12" customHeight="1" x14ac:dyDescent="0.25">
      <c r="A118" s="56" t="s">
        <v>96</v>
      </c>
      <c r="B118" s="334">
        <f>IF(B$10=0,0,B$10/FBT!B$5*1000)</f>
        <v>2.6140091653097719</v>
      </c>
      <c r="C118" s="334">
        <f>IF(C$10=0,0,C$10/FBT!C$5*1000)</f>
        <v>2.6271712731221344</v>
      </c>
      <c r="D118" s="334">
        <f>IF(D$10=0,0,D$10/FBT!D$5*1000)</f>
        <v>2.6748607597032623</v>
      </c>
      <c r="E118" s="334">
        <f>IF(E$10=0,0,E$10/FBT!E$5*1000)</f>
        <v>2.7047434862475597</v>
      </c>
      <c r="F118" s="334">
        <f>IF(F$10=0,0,F$10/FBT!F$5*1000)</f>
        <v>2.6545117538569269</v>
      </c>
      <c r="G118" s="334">
        <f>IF(G$10=0,0,G$10/FBT!G$5*1000)</f>
        <v>2.7150174383508006</v>
      </c>
      <c r="H118" s="334">
        <f>IF(H$10=0,0,H$10/FBT!H$5*1000)</f>
        <v>2.6161353482230219</v>
      </c>
      <c r="I118" s="334">
        <f>IF(I$10=0,0,I$10/FBT!I$5*1000)</f>
        <v>2.564739632129581</v>
      </c>
      <c r="J118" s="334">
        <f>IF(J$10=0,0,J$10/FBT!J$5*1000)</f>
        <v>2.5580353552511266</v>
      </c>
      <c r="K118" s="334">
        <f>IF(K$10=0,0,K$10/FBT!K$5*1000)</f>
        <v>2.4521846246412791</v>
      </c>
      <c r="L118" s="334">
        <f>IF(L$10=0,0,L$10/FBT!L$5*1000)</f>
        <v>2.4614667688034277</v>
      </c>
      <c r="M118" s="334">
        <f>IF(M$10=0,0,M$10/FBT!M$5*1000)</f>
        <v>2.4301871018998393</v>
      </c>
      <c r="N118" s="334">
        <f>IF(N$10=0,0,N$10/FBT!N$5*1000)</f>
        <v>2.4577453181515767</v>
      </c>
      <c r="O118" s="334">
        <f>IF(O$10=0,0,O$10/FBT!O$5*1000)</f>
        <v>2.4343101425890055</v>
      </c>
      <c r="P118" s="334">
        <f>IF(P$10=0,0,P$10/FBT!P$5*1000)</f>
        <v>2.4256251681413814</v>
      </c>
      <c r="Q118" s="334">
        <f>IF(Q$10=0,0,Q$10/FBT!Q$5*1000)</f>
        <v>2.3483558155386346</v>
      </c>
      <c r="R118" s="334">
        <f>IF(R$10=0,0,R$10/FBT!R$5*1000)</f>
        <v>2.3738442264571256</v>
      </c>
      <c r="S118" s="334">
        <f>IF(S$10=0,0,S$10/FBT!S$5*1000)</f>
        <v>2.3792970353428915</v>
      </c>
      <c r="T118" s="334">
        <f>IF(T$10=0,0,T$10/FBT!T$5*1000)</f>
        <v>2.4257359468655308</v>
      </c>
      <c r="U118" s="334">
        <f>IF(U$10=0,0,U$10/FBT!U$5*1000)</f>
        <v>2.4114125822602177</v>
      </c>
      <c r="V118" s="334">
        <f>IF(V$10=0,0,V$10/FBT!V$5*1000)</f>
        <v>2.4281685455692301</v>
      </c>
      <c r="W118" s="334">
        <f>IF(W$10=0,0,W$10/FBT!W$5*1000)</f>
        <v>2.555786793523267</v>
      </c>
      <c r="DA118" s="68"/>
    </row>
    <row r="119" spans="1:105" ht="12" customHeight="1" x14ac:dyDescent="0.25">
      <c r="A119" s="203" t="s">
        <v>2149</v>
      </c>
      <c r="B119" s="350">
        <f>IF(B$16=0,0,B$16/FBT!B$5*1000)</f>
        <v>8.0509219208891079</v>
      </c>
      <c r="C119" s="350">
        <f>IF(C$16=0,0,C$16/FBT!C$5*1000)</f>
        <v>8.088945389951208</v>
      </c>
      <c r="D119" s="350">
        <f>IF(D$16=0,0,D$16/FBT!D$5*1000)</f>
        <v>8.2336596596396898</v>
      </c>
      <c r="E119" s="350">
        <f>IF(E$16=0,0,E$16/FBT!E$5*1000)</f>
        <v>8.29664069211805</v>
      </c>
      <c r="F119" s="350">
        <f>IF(F$16=0,0,F$16/FBT!F$5*1000)</f>
        <v>8.1409609811028947</v>
      </c>
      <c r="G119" s="350">
        <f>IF(G$16=0,0,G$16/FBT!G$5*1000)</f>
        <v>8.1200969904801017</v>
      </c>
      <c r="H119" s="350">
        <f>IF(H$16=0,0,H$16/FBT!H$5*1000)</f>
        <v>7.8215382095620214</v>
      </c>
      <c r="I119" s="350">
        <f>IF(I$16=0,0,I$16/FBT!I$5*1000)</f>
        <v>7.7105663002509557</v>
      </c>
      <c r="J119" s="350">
        <f>IF(J$16=0,0,J$16/FBT!J$5*1000)</f>
        <v>7.7135282978673345</v>
      </c>
      <c r="K119" s="350">
        <f>IF(K$16=0,0,K$16/FBT!K$5*1000)</f>
        <v>7.4154704884050995</v>
      </c>
      <c r="L119" s="350">
        <f>IF(L$16=0,0,L$16/FBT!L$5*1000)</f>
        <v>7.4887121093646085</v>
      </c>
      <c r="M119" s="350">
        <f>IF(M$16=0,0,M$16/FBT!M$5*1000)</f>
        <v>7.4131554908472035</v>
      </c>
      <c r="N119" s="350">
        <f>IF(N$16=0,0,N$16/FBT!N$5*1000)</f>
        <v>7.481169961472486</v>
      </c>
      <c r="O119" s="350">
        <f>IF(O$16=0,0,O$16/FBT!O$5*1000)</f>
        <v>7.4176912642057058</v>
      </c>
      <c r="P119" s="350">
        <f>IF(P$16=0,0,P$16/FBT!P$5*1000)</f>
        <v>7.3935738422383892</v>
      </c>
      <c r="Q119" s="350">
        <f>IF(Q$16=0,0,Q$16/FBT!Q$5*1000)</f>
        <v>7.1584294462407483</v>
      </c>
      <c r="R119" s="350">
        <f>IF(R$16=0,0,R$16/FBT!R$5*1000)</f>
        <v>7.2433274096562696</v>
      </c>
      <c r="S119" s="350">
        <f>IF(S$16=0,0,S$16/FBT!S$5*1000)</f>
        <v>7.2560728490099642</v>
      </c>
      <c r="T119" s="350">
        <f>IF(T$16=0,0,T$16/FBT!T$5*1000)</f>
        <v>7.3779694645776681</v>
      </c>
      <c r="U119" s="350">
        <f>IF(U$16=0,0,U$16/FBT!U$5*1000)</f>
        <v>7.3343213856224505</v>
      </c>
      <c r="V119" s="350">
        <f>IF(V$16=0,0,V$16/FBT!V$5*1000)</f>
        <v>7.3823332164097648</v>
      </c>
      <c r="W119" s="350">
        <f>IF(W$16=0,0,W$16/FBT!W$5*1000)</f>
        <v>7.7910704803387301</v>
      </c>
      <c r="DA119" s="175"/>
    </row>
    <row r="120" spans="1:105" ht="12" customHeight="1" x14ac:dyDescent="0.25">
      <c r="A120" s="203" t="s">
        <v>2161</v>
      </c>
      <c r="B120" s="350">
        <f>IF(B$25=0,0,B$25/FBT!B$5*1000)</f>
        <v>6.7091016007409241</v>
      </c>
      <c r="C120" s="350">
        <f>IF(C$25=0,0,C$25/FBT!C$5*1000)</f>
        <v>6.7407878249593436</v>
      </c>
      <c r="D120" s="350">
        <f>IF(D$25=0,0,D$25/FBT!D$5*1000)</f>
        <v>6.8613830496997421</v>
      </c>
      <c r="E120" s="350">
        <f>IF(E$25=0,0,E$25/FBT!E$5*1000)</f>
        <v>6.9138672434317083</v>
      </c>
      <c r="F120" s="350">
        <f>IF(F$25=0,0,F$25/FBT!F$5*1000)</f>
        <v>6.7841341509190771</v>
      </c>
      <c r="G120" s="350">
        <f>IF(G$25=0,0,G$25/FBT!G$5*1000)</f>
        <v>6.7667474920667523</v>
      </c>
      <c r="H120" s="350">
        <f>IF(H$25=0,0,H$25/FBT!H$5*1000)</f>
        <v>6.517948507968355</v>
      </c>
      <c r="I120" s="350">
        <f>IF(I$25=0,0,I$25/FBT!I$5*1000)</f>
        <v>6.4254719168758001</v>
      </c>
      <c r="J120" s="350">
        <f>IF(J$25=0,0,J$25/FBT!J$5*1000)</f>
        <v>6.4279402482227779</v>
      </c>
      <c r="K120" s="350">
        <f>IF(K$25=0,0,K$25/FBT!K$5*1000)</f>
        <v>6.1795587403375816</v>
      </c>
      <c r="L120" s="350">
        <f>IF(L$25=0,0,L$25/FBT!L$5*1000)</f>
        <v>6.240593424470509</v>
      </c>
      <c r="M120" s="350">
        <f>IF(M$25=0,0,M$25/FBT!M$5*1000)</f>
        <v>6.1776295757060034</v>
      </c>
      <c r="N120" s="350">
        <f>IF(N$25=0,0,N$25/FBT!N$5*1000)</f>
        <v>6.2343083012270686</v>
      </c>
      <c r="O120" s="350">
        <f>IF(O$25=0,0,O$25/FBT!O$5*1000)</f>
        <v>6.1814093868380899</v>
      </c>
      <c r="P120" s="350">
        <f>IF(P$25=0,0,P$25/FBT!P$5*1000)</f>
        <v>6.1613115351986565</v>
      </c>
      <c r="Q120" s="350">
        <f>IF(Q$25=0,0,Q$25/FBT!Q$5*1000)</f>
        <v>5.9653578718672877</v>
      </c>
      <c r="R120" s="350">
        <f>IF(R$25=0,0,R$25/FBT!R$5*1000)</f>
        <v>6.0361061747135611</v>
      </c>
      <c r="S120" s="350">
        <f>IF(S$25=0,0,S$25/FBT!S$5*1000)</f>
        <v>6.0467273741749707</v>
      </c>
      <c r="T120" s="350">
        <f>IF(T$25=0,0,T$25/FBT!T$5*1000)</f>
        <v>6.1483078871480608</v>
      </c>
      <c r="U120" s="350">
        <f>IF(U$25=0,0,U$25/FBT!U$5*1000)</f>
        <v>6.1119344880187088</v>
      </c>
      <c r="V120" s="350">
        <f>IF(V$25=0,0,V$25/FBT!V$5*1000)</f>
        <v>6.1519443470081363</v>
      </c>
      <c r="W120" s="350">
        <f>IF(W$25=0,0,W$25/FBT!W$5*1000)</f>
        <v>6.4925587336156072</v>
      </c>
      <c r="DA120" s="175"/>
    </row>
    <row r="121" spans="1:105" ht="12" customHeight="1" x14ac:dyDescent="0.25">
      <c r="A121" s="203" t="s">
        <v>2173</v>
      </c>
      <c r="B121" s="350">
        <f>IF(B$34=0,0,B$34/FBT!B$5*1000)</f>
        <v>66.401766559854124</v>
      </c>
      <c r="C121" s="350">
        <f>IF(C$34=0,0,C$34/FBT!C$5*1000)</f>
        <v>66.477540624404128</v>
      </c>
      <c r="D121" s="350">
        <f>IF(D$34=0,0,D$34/FBT!D$5*1000)</f>
        <v>67.632931647132523</v>
      </c>
      <c r="E121" s="350">
        <f>IF(E$34=0,0,E$34/FBT!E$5*1000)</f>
        <v>67.006538328719387</v>
      </c>
      <c r="F121" s="350">
        <f>IF(F$34=0,0,F$34/FBT!F$5*1000)</f>
        <v>65.676706935738309</v>
      </c>
      <c r="G121" s="350">
        <f>IF(G$34=0,0,G$34/FBT!G$5*1000)</f>
        <v>58.015043698669459</v>
      </c>
      <c r="H121" s="350">
        <f>IF(H$34=0,0,H$34/FBT!H$5*1000)</f>
        <v>55.731932543736335</v>
      </c>
      <c r="I121" s="350">
        <f>IF(I$34=0,0,I$34/FBT!I$5*1000)</f>
        <v>56.540518802013665</v>
      </c>
      <c r="J121" s="350">
        <f>IF(J$34=0,0,J$34/FBT!J$5*1000)</f>
        <v>55.776235522188991</v>
      </c>
      <c r="K121" s="350">
        <f>IF(K$34=0,0,K$34/FBT!K$5*1000)</f>
        <v>53.651705036981824</v>
      </c>
      <c r="L121" s="350">
        <f>IF(L$34=0,0,L$34/FBT!L$5*1000)</f>
        <v>56.799705898266495</v>
      </c>
      <c r="M121" s="350">
        <f>IF(M$34=0,0,M$34/FBT!M$5*1000)</f>
        <v>57.428973468121626</v>
      </c>
      <c r="N121" s="350">
        <f>IF(N$34=0,0,N$34/FBT!N$5*1000)</f>
        <v>57.55115301660657</v>
      </c>
      <c r="O121" s="350">
        <f>IF(O$34=0,0,O$34/FBT!O$5*1000)</f>
        <v>55.525402111819488</v>
      </c>
      <c r="P121" s="350">
        <f>IF(P$34=0,0,P$34/FBT!P$5*1000)</f>
        <v>53.753479833396248</v>
      </c>
      <c r="Q121" s="350">
        <f>IF(Q$34=0,0,Q$34/FBT!Q$5*1000)</f>
        <v>54.38180241819606</v>
      </c>
      <c r="R121" s="350">
        <f>IF(R$34=0,0,R$34/FBT!R$5*1000)</f>
        <v>55.289712930257785</v>
      </c>
      <c r="S121" s="350">
        <f>IF(S$34=0,0,S$34/FBT!S$5*1000)</f>
        <v>55.450921268816515</v>
      </c>
      <c r="T121" s="350">
        <f>IF(T$34=0,0,T$34/FBT!T$5*1000)</f>
        <v>55.303894348342041</v>
      </c>
      <c r="U121" s="350">
        <f>IF(U$34=0,0,U$34/FBT!U$5*1000)</f>
        <v>52.520156700400413</v>
      </c>
      <c r="V121" s="350">
        <f>IF(V$34=0,0,V$34/FBT!V$5*1000)</f>
        <v>53.844610298366426</v>
      </c>
      <c r="W121" s="350">
        <f>IF(W$34=0,0,W$34/FBT!W$5*1000)</f>
        <v>59.351084792918265</v>
      </c>
      <c r="DA121" s="175"/>
    </row>
    <row r="122" spans="1:105" ht="12" customHeight="1" x14ac:dyDescent="0.25">
      <c r="A122" s="203" t="s">
        <v>2185</v>
      </c>
      <c r="B122" s="350">
        <f>IF(B$45=0,0,B$45/FBT!B$5*1000)</f>
        <v>12.555713615727148</v>
      </c>
      <c r="C122" s="350">
        <f>IF(C$45=0,0,C$45/FBT!C$5*1000)</f>
        <v>12.594282393786726</v>
      </c>
      <c r="D122" s="350">
        <f>IF(D$45=0,0,D$45/FBT!D$5*1000)</f>
        <v>12.816332750606229</v>
      </c>
      <c r="E122" s="350">
        <f>IF(E$45=0,0,E$45/FBT!E$5*1000)</f>
        <v>12.806457101308094</v>
      </c>
      <c r="F122" s="350">
        <f>IF(F$45=0,0,F$45/FBT!F$5*1000)</f>
        <v>12.558247455272529</v>
      </c>
      <c r="G122" s="350">
        <f>IF(G$45=0,0,G$45/FBT!G$5*1000)</f>
        <v>11.640367195415799</v>
      </c>
      <c r="H122" s="350">
        <f>IF(H$45=0,0,H$45/FBT!H$5*1000)</f>
        <v>11.192469074479147</v>
      </c>
      <c r="I122" s="350">
        <f>IF(I$45=0,0,I$45/FBT!I$5*1000)</f>
        <v>11.242966317871971</v>
      </c>
      <c r="J122" s="350">
        <f>IF(J$45=0,0,J$45/FBT!J$5*1000)</f>
        <v>11.140996457235842</v>
      </c>
      <c r="K122" s="350">
        <f>IF(K$45=0,0,K$45/FBT!K$5*1000)</f>
        <v>10.710134160683886</v>
      </c>
      <c r="L122" s="350">
        <f>IF(L$45=0,0,L$45/FBT!L$5*1000)</f>
        <v>11.147004136422074</v>
      </c>
      <c r="M122" s="350">
        <f>IF(M$45=0,0,M$45/FBT!M$5*1000)</f>
        <v>11.161604035546471</v>
      </c>
      <c r="N122" s="350">
        <f>IF(N$45=0,0,N$45/FBT!N$5*1000)</f>
        <v>11.182884868711847</v>
      </c>
      <c r="O122" s="350">
        <f>IF(O$45=0,0,O$45/FBT!O$5*1000)</f>
        <v>10.91592526566065</v>
      </c>
      <c r="P122" s="350">
        <f>IF(P$45=0,0,P$45/FBT!P$5*1000)</f>
        <v>10.679332000128623</v>
      </c>
      <c r="Q122" s="350">
        <f>IF(Q$45=0,0,Q$45/FBT!Q$5*1000)</f>
        <v>10.624254210445859</v>
      </c>
      <c r="R122" s="350">
        <f>IF(R$45=0,0,R$45/FBT!R$5*1000)</f>
        <v>10.7823057960157</v>
      </c>
      <c r="S122" s="350">
        <f>IF(S$45=0,0,S$45/FBT!S$5*1000)</f>
        <v>10.802599125182612</v>
      </c>
      <c r="T122" s="350">
        <f>IF(T$45=0,0,T$45/FBT!T$5*1000)</f>
        <v>10.84730128767697</v>
      </c>
      <c r="U122" s="350">
        <f>IF(U$45=0,0,U$45/FBT!U$5*1000)</f>
        <v>10.441516475533922</v>
      </c>
      <c r="V122" s="350">
        <f>IF(V$45=0,0,V$45/FBT!V$5*1000)</f>
        <v>10.62601229091111</v>
      </c>
      <c r="W122" s="350">
        <f>IF(W$45=0,0,W$45/FBT!W$5*1000)</f>
        <v>11.547357606553323</v>
      </c>
      <c r="DA122" s="175"/>
    </row>
    <row r="123" spans="1:105" ht="12" customHeight="1" x14ac:dyDescent="0.25">
      <c r="A123" s="203" t="s">
        <v>2211</v>
      </c>
      <c r="B123" s="350">
        <f>IF(B$66=0,0,B$66/FBT!B$5*1000)</f>
        <v>11.169334274437546</v>
      </c>
      <c r="C123" s="350">
        <f>IF(C$66=0,0,C$66/FBT!C$5*1000)</f>
        <v>11.277296354815114</v>
      </c>
      <c r="D123" s="350">
        <f>IF(D$66=0,0,D$66/FBT!D$5*1000)</f>
        <v>11.491124293820322</v>
      </c>
      <c r="E123" s="350">
        <f>IF(E$66=0,0,E$66/FBT!E$5*1000)</f>
        <v>11.802038291966072</v>
      </c>
      <c r="F123" s="350">
        <f>IF(F$66=0,0,F$66/FBT!F$5*1000)</f>
        <v>11.594893933094752</v>
      </c>
      <c r="G123" s="350">
        <f>IF(G$66=0,0,G$66/FBT!G$5*1000)</f>
        <v>12.283350661291383</v>
      </c>
      <c r="H123" s="350">
        <f>IF(H$66=0,0,H$66/FBT!H$5*1000)</f>
        <v>11.83883138862835</v>
      </c>
      <c r="I123" s="350">
        <f>IF(I$66=0,0,I$66/FBT!I$5*1000)</f>
        <v>11.584094371512505</v>
      </c>
      <c r="J123" s="350">
        <f>IF(J$66=0,0,J$66/FBT!J$5*1000)</f>
        <v>11.639240459414527</v>
      </c>
      <c r="K123" s="350">
        <f>IF(K$66=0,0,K$66/FBT!K$5*1000)</f>
        <v>11.188115361526679</v>
      </c>
      <c r="L123" s="350">
        <f>IF(L$66=0,0,L$66/FBT!L$5*1000)</f>
        <v>11.118605169271468</v>
      </c>
      <c r="M123" s="350">
        <f>IF(M$66=0,0,M$66/FBT!M$5*1000)</f>
        <v>10.899307544616462</v>
      </c>
      <c r="N123" s="350">
        <f>IF(N$66=0,0,N$66/FBT!N$5*1000)</f>
        <v>11.041766160203151</v>
      </c>
      <c r="O123" s="350">
        <f>IF(O$66=0,0,O$66/FBT!O$5*1000)</f>
        <v>11.067036122329752</v>
      </c>
      <c r="P123" s="350">
        <f>IF(P$66=0,0,P$66/FBT!P$5*1000)</f>
        <v>11.124430649649298</v>
      </c>
      <c r="Q123" s="350">
        <f>IF(Q$66=0,0,Q$66/FBT!Q$5*1000)</f>
        <v>10.622392773161842</v>
      </c>
      <c r="R123" s="350">
        <f>IF(R$66=0,0,R$66/FBT!R$5*1000)</f>
        <v>10.730705979170379</v>
      </c>
      <c r="S123" s="350">
        <f>IF(S$66=0,0,S$66/FBT!S$5*1000)</f>
        <v>10.743363364962102</v>
      </c>
      <c r="T123" s="350">
        <f>IF(T$66=0,0,T$66/FBT!T$5*1000)</f>
        <v>10.991710178981213</v>
      </c>
      <c r="U123" s="350">
        <f>IF(U$66=0,0,U$66/FBT!U$5*1000)</f>
        <v>11.023575051363681</v>
      </c>
      <c r="V123" s="350">
        <f>IF(V$66=0,0,V$66/FBT!V$5*1000)</f>
        <v>11.048576555528223</v>
      </c>
      <c r="W123" s="350">
        <f>IF(W$66=0,0,W$66/FBT!W$5*1000)</f>
        <v>11.543794404036845</v>
      </c>
      <c r="DA123" s="175"/>
    </row>
    <row r="124" spans="1:105" ht="12" customHeight="1" x14ac:dyDescent="0.25">
      <c r="A124" s="41" t="s">
        <v>2228</v>
      </c>
      <c r="B124" s="335">
        <f>IF(B$80=0,0,B$80/FBT!B$5*1000)</f>
        <v>10.970324064513949</v>
      </c>
      <c r="C124" s="335">
        <f>IF(C$80=0,0,C$80/FBT!C$5*1000)</f>
        <v>11.116480929464577</v>
      </c>
      <c r="D124" s="335">
        <f>IF(D$80=0,0,D$80/FBT!D$5*1000)</f>
        <v>11.334468607355587</v>
      </c>
      <c r="E124" s="335">
        <f>IF(E$80=0,0,E$80/FBT!E$5*1000)</f>
        <v>11.798199497679757</v>
      </c>
      <c r="F124" s="335">
        <f>IF(F$80=0,0,F$80/FBT!F$5*1000)</f>
        <v>11.603729305936437</v>
      </c>
      <c r="G124" s="335">
        <f>IF(G$80=0,0,G$80/FBT!G$5*1000)</f>
        <v>13.047173652501709</v>
      </c>
      <c r="H124" s="335">
        <f>IF(H$80=0,0,H$80/FBT!H$5*1000)</f>
        <v>12.586894977866606</v>
      </c>
      <c r="I124" s="335">
        <f>IF(I$80=0,0,I$80/FBT!I$5*1000)</f>
        <v>12.184787022730431</v>
      </c>
      <c r="J124" s="335">
        <f>IF(J$80=0,0,J$80/FBT!J$5*1000)</f>
        <v>12.304701491516866</v>
      </c>
      <c r="K124" s="335">
        <f>IF(K$80=0,0,K$80/FBT!K$5*1000)</f>
        <v>11.823757261226669</v>
      </c>
      <c r="L124" s="335">
        <f>IF(L$80=0,0,L$80/FBT!L$5*1000)</f>
        <v>11.522693420172757</v>
      </c>
      <c r="M124" s="335">
        <f>IF(M$80=0,0,M$80/FBT!M$5*1000)</f>
        <v>11.192316884999867</v>
      </c>
      <c r="N124" s="335">
        <f>IF(N$80=0,0,N$80/FBT!N$5*1000)</f>
        <v>11.403331472628091</v>
      </c>
      <c r="O124" s="335">
        <f>IF(O$80=0,0,O$80/FBT!O$5*1000)</f>
        <v>11.550009594540755</v>
      </c>
      <c r="P124" s="335">
        <f>IF(P$80=0,0,P$80/FBT!P$5*1000)</f>
        <v>11.738395105729422</v>
      </c>
      <c r="Q124" s="335">
        <f>IF(Q$80=0,0,Q$80/FBT!Q$5*1000)</f>
        <v>11.02285139595557</v>
      </c>
      <c r="R124" s="335">
        <f>IF(R$80=0,0,R$80/FBT!R$5*1000)</f>
        <v>11.111386005531891</v>
      </c>
      <c r="S124" s="335">
        <f>IF(S$80=0,0,S$80/FBT!S$5*1000)</f>
        <v>11.123367782466021</v>
      </c>
      <c r="T124" s="335">
        <f>IF(T$80=0,0,T$80/FBT!T$5*1000)</f>
        <v>11.475469029041239</v>
      </c>
      <c r="U124" s="335">
        <f>IF(U$80=0,0,U$80/FBT!U$5*1000)</f>
        <v>11.70363903082851</v>
      </c>
      <c r="V124" s="335">
        <f>IF(V$80=0,0,V$80/FBT!V$5*1000)</f>
        <v>11.662034268400364</v>
      </c>
      <c r="W124" s="335">
        <f>IF(W$80=0,0,W$80/FBT!W$5*1000)</f>
        <v>11.98403938028699</v>
      </c>
      <c r="DA124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59999389629810485"/>
    <pageSetUpPr fitToPage="1"/>
  </sheetPr>
  <dimension ref="A1:DA124"/>
  <sheetViews>
    <sheetView workbookViewId="0">
      <pane xSplit="1" ySplit="1" topLeftCell="B2" activePane="bottomRight" state="frozen"/>
      <selection activeCell="DA5" sqref="DA5"/>
      <selection pane="topRight" activeCell="DA5" sqref="DA5"/>
      <selection pane="bottomLeft" activeCell="DA5" sqref="DA5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Food, beverages and tobacco / useful energy demand"</f>
        <v>FR: Food, beverages and tobacco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101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24</v>
      </c>
      <c r="B5" s="225">
        <v>2391.5261740407191</v>
      </c>
      <c r="C5" s="225">
        <v>2460.4753817952892</v>
      </c>
      <c r="D5" s="225">
        <v>2520.3252923329192</v>
      </c>
      <c r="E5" s="225">
        <v>2508.3255064262271</v>
      </c>
      <c r="F5" s="225">
        <v>2453.0017490986229</v>
      </c>
      <c r="G5" s="225">
        <v>2069.8014321645142</v>
      </c>
      <c r="H5" s="225">
        <v>2100.8503360992158</v>
      </c>
      <c r="I5" s="225">
        <v>2196.7199951741641</v>
      </c>
      <c r="J5" s="225">
        <v>2182.4898178015892</v>
      </c>
      <c r="K5" s="225">
        <v>2157.9502096424822</v>
      </c>
      <c r="L5" s="225">
        <v>2304.4170015914142</v>
      </c>
      <c r="M5" s="225">
        <v>2552.2488318729088</v>
      </c>
      <c r="N5" s="225">
        <v>2605.7229579243012</v>
      </c>
      <c r="O5" s="225">
        <v>2530.0522586574662</v>
      </c>
      <c r="P5" s="225">
        <v>2439.2414570984088</v>
      </c>
      <c r="Q5" s="225">
        <v>2559.3686965816601</v>
      </c>
      <c r="R5" s="225">
        <v>2627.477503971038</v>
      </c>
      <c r="S5" s="225">
        <v>2543.5454705892212</v>
      </c>
      <c r="T5" s="225">
        <v>2597.747717612956</v>
      </c>
      <c r="U5" s="225">
        <v>2444.9393501901118</v>
      </c>
      <c r="V5" s="225">
        <v>2383.7954266218171</v>
      </c>
      <c r="W5" s="225">
        <v>2579.579186498218</v>
      </c>
      <c r="DA5" s="89" t="s">
        <v>2230</v>
      </c>
    </row>
    <row r="6" spans="1:105" ht="12" customHeight="1" x14ac:dyDescent="0.25">
      <c r="A6" s="55" t="s">
        <v>92</v>
      </c>
      <c r="B6" s="261">
        <v>34.80771189616069</v>
      </c>
      <c r="C6" s="261">
        <v>36.157960003102183</v>
      </c>
      <c r="D6" s="261">
        <v>37.090218071754371</v>
      </c>
      <c r="E6" s="261">
        <v>38.006098799100769</v>
      </c>
      <c r="F6" s="261">
        <v>37.310044236970469</v>
      </c>
      <c r="G6" s="261">
        <v>36.315821124357598</v>
      </c>
      <c r="H6" s="261">
        <v>36.931363466195407</v>
      </c>
      <c r="I6" s="261">
        <v>37.667910330269443</v>
      </c>
      <c r="J6" s="261">
        <v>37.668435111086438</v>
      </c>
      <c r="K6" s="261">
        <v>37.133295660225961</v>
      </c>
      <c r="L6" s="261">
        <v>37.839646743838621</v>
      </c>
      <c r="M6" s="261">
        <v>40.849048735959819</v>
      </c>
      <c r="N6" s="261">
        <v>42.235274842837057</v>
      </c>
      <c r="O6" s="261">
        <v>41.872531335291377</v>
      </c>
      <c r="P6" s="261">
        <v>41.334541158103853</v>
      </c>
      <c r="Q6" s="261">
        <v>41.845143102681007</v>
      </c>
      <c r="R6" s="261">
        <v>42.648888382748282</v>
      </c>
      <c r="S6" s="261">
        <v>41.278341535793409</v>
      </c>
      <c r="T6" s="261">
        <v>43.082570164950027</v>
      </c>
      <c r="U6" s="261">
        <v>41.922225946278367</v>
      </c>
      <c r="V6" s="261">
        <v>40.315570205133213</v>
      </c>
      <c r="W6" s="261">
        <v>41.952512280445383</v>
      </c>
      <c r="DA6" s="67" t="s">
        <v>2231</v>
      </c>
    </row>
    <row r="7" spans="1:105" ht="12" customHeight="1" x14ac:dyDescent="0.25">
      <c r="A7" s="202" t="s">
        <v>93</v>
      </c>
      <c r="B7" s="226">
        <v>10.5240786224741</v>
      </c>
      <c r="C7" s="226">
        <v>10.932324854794439</v>
      </c>
      <c r="D7" s="226">
        <v>11.21419219615259</v>
      </c>
      <c r="E7" s="226">
        <v>11.491107863926359</v>
      </c>
      <c r="F7" s="226">
        <v>11.280656428358171</v>
      </c>
      <c r="G7" s="226">
        <v>10.980054014828861</v>
      </c>
      <c r="H7" s="226">
        <v>11.166162657082859</v>
      </c>
      <c r="I7" s="226">
        <v>11.38885690167373</v>
      </c>
      <c r="J7" s="226">
        <v>11.38901556865517</v>
      </c>
      <c r="K7" s="226">
        <v>11.227216664100791</v>
      </c>
      <c r="L7" s="226">
        <v>11.44078124315689</v>
      </c>
      <c r="M7" s="226">
        <v>12.35067107636959</v>
      </c>
      <c r="N7" s="226">
        <v>12.76979522278932</v>
      </c>
      <c r="O7" s="226">
        <v>12.6601200679101</v>
      </c>
      <c r="P7" s="226">
        <v>12.497459248959091</v>
      </c>
      <c r="Q7" s="226">
        <v>12.651839261800751</v>
      </c>
      <c r="R7" s="226">
        <v>12.894850883624811</v>
      </c>
      <c r="S7" s="226">
        <v>12.48046734654641</v>
      </c>
      <c r="T7" s="226">
        <v>13.02597415845085</v>
      </c>
      <c r="U7" s="226">
        <v>12.67514518632928</v>
      </c>
      <c r="V7" s="226">
        <v>12.18937434940948</v>
      </c>
      <c r="W7" s="226">
        <v>12.684302230690911</v>
      </c>
      <c r="DA7" s="174" t="s">
        <v>2232</v>
      </c>
    </row>
    <row r="8" spans="1:105" ht="12" customHeight="1" x14ac:dyDescent="0.25">
      <c r="A8" s="202" t="s">
        <v>94</v>
      </c>
      <c r="B8" s="226">
        <v>131.45686987440001</v>
      </c>
      <c r="C8" s="226">
        <v>136.5562969847451</v>
      </c>
      <c r="D8" s="226">
        <v>140.0771181173082</v>
      </c>
      <c r="E8" s="226">
        <v>143.53608761103479</v>
      </c>
      <c r="F8" s="226">
        <v>140.9073266550601</v>
      </c>
      <c r="G8" s="226">
        <v>137.1524846611143</v>
      </c>
      <c r="H8" s="226">
        <v>139.47717838917521</v>
      </c>
      <c r="I8" s="226">
        <v>142.25886497506249</v>
      </c>
      <c r="J8" s="226">
        <v>142.26084689343099</v>
      </c>
      <c r="K8" s="226">
        <v>140.23980749370571</v>
      </c>
      <c r="L8" s="226">
        <v>142.90745490359919</v>
      </c>
      <c r="M8" s="226">
        <v>154.27294101363771</v>
      </c>
      <c r="N8" s="226">
        <v>159.50824477310019</v>
      </c>
      <c r="O8" s="226">
        <v>158.13828612107881</v>
      </c>
      <c r="P8" s="226">
        <v>156.10648049917441</v>
      </c>
      <c r="Q8" s="226">
        <v>158.03485009686969</v>
      </c>
      <c r="R8" s="226">
        <v>161.07032220745171</v>
      </c>
      <c r="S8" s="226">
        <v>155.8942336712561</v>
      </c>
      <c r="T8" s="226">
        <v>162.70819055627811</v>
      </c>
      <c r="U8" s="226">
        <v>158.32596573729319</v>
      </c>
      <c r="V8" s="226">
        <v>152.25817434305421</v>
      </c>
      <c r="W8" s="226">
        <v>158.44034690378419</v>
      </c>
      <c r="DA8" s="174" t="s">
        <v>2233</v>
      </c>
    </row>
    <row r="9" spans="1:105" ht="12" customHeight="1" x14ac:dyDescent="0.25">
      <c r="A9" s="202" t="s">
        <v>95</v>
      </c>
      <c r="B9" s="226">
        <v>69.675937775847856</v>
      </c>
      <c r="C9" s="226">
        <v>72.3787814261824</v>
      </c>
      <c r="D9" s="226">
        <v>74.244918314933386</v>
      </c>
      <c r="E9" s="226">
        <v>76.078272048699645</v>
      </c>
      <c r="F9" s="226">
        <v>74.684952818057084</v>
      </c>
      <c r="G9" s="226">
        <v>72.694778113773665</v>
      </c>
      <c r="H9" s="226">
        <v>73.926932931540406</v>
      </c>
      <c r="I9" s="226">
        <v>75.401307162840538</v>
      </c>
      <c r="J9" s="226">
        <v>75.402357636817698</v>
      </c>
      <c r="K9" s="226">
        <v>74.331148383224971</v>
      </c>
      <c r="L9" s="226">
        <v>75.745078557564511</v>
      </c>
      <c r="M9" s="226">
        <v>81.769114454295689</v>
      </c>
      <c r="N9" s="226">
        <v>84.543976653057101</v>
      </c>
      <c r="O9" s="226">
        <v>83.817859000286802</v>
      </c>
      <c r="P9" s="226">
        <v>82.740943337988682</v>
      </c>
      <c r="Q9" s="226">
        <v>83.763034920012771</v>
      </c>
      <c r="R9" s="226">
        <v>85.371922809244438</v>
      </c>
      <c r="S9" s="226">
        <v>82.628446389070859</v>
      </c>
      <c r="T9" s="226">
        <v>86.240040339099707</v>
      </c>
      <c r="U9" s="226">
        <v>83.91733461745045</v>
      </c>
      <c r="V9" s="226">
        <v>80.701229928317261</v>
      </c>
      <c r="W9" s="226">
        <v>83.97795993925196</v>
      </c>
      <c r="DA9" s="174" t="s">
        <v>2234</v>
      </c>
    </row>
    <row r="10" spans="1:105" ht="12" customHeight="1" x14ac:dyDescent="0.25">
      <c r="A10" s="56" t="s">
        <v>96</v>
      </c>
      <c r="B10" s="262">
        <v>71.902254524625718</v>
      </c>
      <c r="C10" s="262">
        <v>74.304982136472887</v>
      </c>
      <c r="D10" s="262">
        <v>76.132735330297038</v>
      </c>
      <c r="E10" s="262">
        <v>76.406409489065368</v>
      </c>
      <c r="F10" s="262">
        <v>74.89505314248629</v>
      </c>
      <c r="G10" s="262">
        <v>69.640544899948736</v>
      </c>
      <c r="H10" s="262">
        <v>70.778112775416687</v>
      </c>
      <c r="I10" s="262">
        <v>72.486724450741136</v>
      </c>
      <c r="J10" s="262">
        <v>71.552463947339675</v>
      </c>
      <c r="K10" s="262">
        <v>70.222375822523034</v>
      </c>
      <c r="L10" s="262">
        <v>72.54573158024975</v>
      </c>
      <c r="M10" s="262">
        <v>79.058979073476124</v>
      </c>
      <c r="N10" s="262">
        <v>81.922314836418252</v>
      </c>
      <c r="O10" s="262">
        <v>79.508614402907796</v>
      </c>
      <c r="P10" s="262">
        <v>77.413408778868032</v>
      </c>
      <c r="Q10" s="262">
        <v>80.106591701117082</v>
      </c>
      <c r="R10" s="262">
        <v>81.664336989764934</v>
      </c>
      <c r="S10" s="262">
        <v>79.271888488582107</v>
      </c>
      <c r="T10" s="262">
        <v>82.409462469967139</v>
      </c>
      <c r="U10" s="262">
        <v>79.050756460798212</v>
      </c>
      <c r="V10" s="262">
        <v>76.666840460610089</v>
      </c>
      <c r="W10" s="262">
        <v>80.693073378191286</v>
      </c>
      <c r="DA10" s="68" t="s">
        <v>2235</v>
      </c>
    </row>
    <row r="11" spans="1:105" ht="12" customHeight="1" x14ac:dyDescent="0.25">
      <c r="A11" s="37" t="s">
        <v>160</v>
      </c>
      <c r="B11" s="228">
        <v>1.054536484010079</v>
      </c>
      <c r="C11" s="228">
        <v>1.391909490701396</v>
      </c>
      <c r="D11" s="228">
        <v>1.402151358470586</v>
      </c>
      <c r="E11" s="228">
        <v>0.91789535871375838</v>
      </c>
      <c r="F11" s="228">
        <v>1.396730853329363</v>
      </c>
      <c r="G11" s="228">
        <v>0.78965801767000487</v>
      </c>
      <c r="H11" s="228">
        <v>0.82119660053516175</v>
      </c>
      <c r="I11" s="228">
        <v>0.94246784836872055</v>
      </c>
      <c r="J11" s="228">
        <v>0.71250950341651142</v>
      </c>
      <c r="K11" s="228">
        <v>0.45395589583320961</v>
      </c>
      <c r="L11" s="228">
        <v>0.5679888741412531</v>
      </c>
      <c r="M11" s="228">
        <v>1.173674440956572</v>
      </c>
      <c r="N11" s="228">
        <v>1.1346688768446831</v>
      </c>
      <c r="O11" s="228">
        <v>0.97256923606029322</v>
      </c>
      <c r="P11" s="228">
        <v>0.88261367421429127</v>
      </c>
      <c r="Q11" s="228">
        <v>1.1194865726048739</v>
      </c>
      <c r="R11" s="228">
        <v>1.087138763940644</v>
      </c>
      <c r="S11" s="228">
        <v>0.9550517363500356</v>
      </c>
      <c r="T11" s="228">
        <v>1.119082737775186</v>
      </c>
      <c r="U11" s="228">
        <v>1.1043717949405929</v>
      </c>
      <c r="V11" s="228">
        <v>1.17785233765589</v>
      </c>
      <c r="W11" s="228">
        <v>1.080934675014825</v>
      </c>
      <c r="DA11" s="69" t="s">
        <v>2236</v>
      </c>
    </row>
    <row r="12" spans="1:105" ht="12" customHeight="1" x14ac:dyDescent="0.25">
      <c r="A12" s="37" t="s">
        <v>162</v>
      </c>
      <c r="B12" s="228">
        <v>40.773345664427403</v>
      </c>
      <c r="C12" s="228">
        <v>40.621745736507982</v>
      </c>
      <c r="D12" s="228">
        <v>41.561396577904283</v>
      </c>
      <c r="E12" s="228">
        <v>39.582165092250257</v>
      </c>
      <c r="F12" s="228">
        <v>37.80930660754229</v>
      </c>
      <c r="G12" s="228">
        <v>20.641201842228782</v>
      </c>
      <c r="H12" s="228">
        <v>20.76967321162611</v>
      </c>
      <c r="I12" s="228">
        <v>23.827876153432701</v>
      </c>
      <c r="J12" s="228">
        <v>24.041172811432379</v>
      </c>
      <c r="K12" s="228">
        <v>24.616861261615629</v>
      </c>
      <c r="L12" s="228">
        <v>30.411066646724208</v>
      </c>
      <c r="M12" s="228">
        <v>34.722917060341601</v>
      </c>
      <c r="N12" s="228">
        <v>32.561321023298973</v>
      </c>
      <c r="O12" s="228">
        <v>31.416620050375919</v>
      </c>
      <c r="P12" s="228">
        <v>28.621730150384082</v>
      </c>
      <c r="Q12" s="228">
        <v>32.377465047040751</v>
      </c>
      <c r="R12" s="228">
        <v>34.031825485518787</v>
      </c>
      <c r="S12" s="228">
        <v>32.57983742939588</v>
      </c>
      <c r="T12" s="228">
        <v>30.769682604585849</v>
      </c>
      <c r="U12" s="228">
        <v>25.505692984240589</v>
      </c>
      <c r="V12" s="228">
        <v>25.256877713392491</v>
      </c>
      <c r="W12" s="228">
        <v>31.351567020439539</v>
      </c>
      <c r="DA12" s="69" t="s">
        <v>2237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2238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2239</v>
      </c>
    </row>
    <row r="15" spans="1:105" ht="12" customHeight="1" x14ac:dyDescent="0.25">
      <c r="A15" s="37" t="s">
        <v>38</v>
      </c>
      <c r="B15" s="228">
        <v>30.07437237618824</v>
      </c>
      <c r="C15" s="228">
        <v>32.291326909263518</v>
      </c>
      <c r="D15" s="228">
        <v>33.169187393922172</v>
      </c>
      <c r="E15" s="228">
        <v>35.906349038101347</v>
      </c>
      <c r="F15" s="228">
        <v>35.689015681614642</v>
      </c>
      <c r="G15" s="228">
        <v>48.209685040049962</v>
      </c>
      <c r="H15" s="228">
        <v>49.187242963255407</v>
      </c>
      <c r="I15" s="228">
        <v>47.716380448939709</v>
      </c>
      <c r="J15" s="228">
        <v>46.798781632490787</v>
      </c>
      <c r="K15" s="228">
        <v>45.151558665074191</v>
      </c>
      <c r="L15" s="228">
        <v>41.566676059384292</v>
      </c>
      <c r="M15" s="228">
        <v>43.162387572177948</v>
      </c>
      <c r="N15" s="228">
        <v>48.226324936274587</v>
      </c>
      <c r="O15" s="228">
        <v>47.119425116471582</v>
      </c>
      <c r="P15" s="228">
        <v>47.90906495426966</v>
      </c>
      <c r="Q15" s="228">
        <v>46.609640081471447</v>
      </c>
      <c r="R15" s="228">
        <v>46.54537274030551</v>
      </c>
      <c r="S15" s="228">
        <v>45.736999322836198</v>
      </c>
      <c r="T15" s="228">
        <v>50.520697127606113</v>
      </c>
      <c r="U15" s="228">
        <v>52.440691681617032</v>
      </c>
      <c r="V15" s="228">
        <v>50.232110409561713</v>
      </c>
      <c r="W15" s="228">
        <v>48.260571682736924</v>
      </c>
      <c r="DA15" s="69" t="s">
        <v>2240</v>
      </c>
    </row>
    <row r="16" spans="1:105" ht="12" customHeight="1" x14ac:dyDescent="0.25">
      <c r="A16" s="57" t="s">
        <v>2149</v>
      </c>
      <c r="B16" s="263">
        <f t="shared" ref="B16:W16" si="0">B17+B23+B24</f>
        <v>169.37193141383901</v>
      </c>
      <c r="C16" s="263">
        <f t="shared" si="0"/>
        <v>174.54252575909453</v>
      </c>
      <c r="D16" s="263">
        <f t="shared" si="0"/>
        <v>178.86393646113103</v>
      </c>
      <c r="E16" s="263">
        <f t="shared" si="0"/>
        <v>179.37452527926047</v>
      </c>
      <c r="F16" s="263">
        <f t="shared" si="0"/>
        <v>175.55017346121727</v>
      </c>
      <c r="G16" s="263">
        <f t="shared" si="0"/>
        <v>158.09907481521901</v>
      </c>
      <c r="H16" s="263">
        <f t="shared" si="0"/>
        <v>160.70358795133612</v>
      </c>
      <c r="I16" s="263">
        <f t="shared" si="0"/>
        <v>165.2785396804621</v>
      </c>
      <c r="J16" s="263">
        <f t="shared" si="0"/>
        <v>165.46536821755453</v>
      </c>
      <c r="K16" s="263">
        <f t="shared" si="0"/>
        <v>163.63458149855234</v>
      </c>
      <c r="L16" s="263">
        <f t="shared" si="0"/>
        <v>170.18510585072946</v>
      </c>
      <c r="M16" s="263">
        <f t="shared" si="0"/>
        <v>186.42884008241515</v>
      </c>
      <c r="N16" s="263">
        <f t="shared" si="0"/>
        <v>192.24989055284067</v>
      </c>
      <c r="O16" s="263">
        <f t="shared" si="0"/>
        <v>188.90134546797572</v>
      </c>
      <c r="P16" s="263">
        <f t="shared" si="0"/>
        <v>184.83558197153786</v>
      </c>
      <c r="Q16" s="263">
        <f t="shared" si="0"/>
        <v>189.98680707644644</v>
      </c>
      <c r="R16" s="263">
        <f t="shared" si="0"/>
        <v>194.42809890286293</v>
      </c>
      <c r="S16" s="263">
        <f t="shared" si="0"/>
        <v>188.18219736752994</v>
      </c>
      <c r="T16" s="263">
        <f t="shared" si="0"/>
        <v>194.56427476910358</v>
      </c>
      <c r="U16" s="263">
        <f t="shared" si="0"/>
        <v>188.11206094434343</v>
      </c>
      <c r="V16" s="263">
        <f t="shared" si="0"/>
        <v>181.93883468140928</v>
      </c>
      <c r="W16" s="263">
        <f t="shared" si="0"/>
        <v>191.74141168290632</v>
      </c>
      <c r="DA16" s="70"/>
    </row>
    <row r="17" spans="1:105" ht="12" customHeight="1" x14ac:dyDescent="0.25">
      <c r="A17" s="60" t="s">
        <v>2150</v>
      </c>
      <c r="B17" s="331">
        <v>107.4258374598944</v>
      </c>
      <c r="C17" s="331">
        <v>108.89363182722241</v>
      </c>
      <c r="D17" s="331">
        <v>111.19201285904479</v>
      </c>
      <c r="E17" s="331">
        <v>104.8568792846888</v>
      </c>
      <c r="F17" s="331">
        <v>101.8886677276509</v>
      </c>
      <c r="G17" s="331">
        <v>61.602333082560023</v>
      </c>
      <c r="H17" s="331">
        <v>62.112806764206397</v>
      </c>
      <c r="I17" s="331">
        <v>69.981848167291716</v>
      </c>
      <c r="J17" s="331">
        <v>67.154284818034881</v>
      </c>
      <c r="K17" s="331">
        <v>66.402841217155313</v>
      </c>
      <c r="L17" s="331">
        <v>80.398526665970905</v>
      </c>
      <c r="M17" s="331">
        <v>92.016677004057129</v>
      </c>
      <c r="N17" s="331">
        <v>87.900775194050979</v>
      </c>
      <c r="O17" s="331">
        <v>82.015928874188262</v>
      </c>
      <c r="P17" s="331">
        <v>73.901672212124481</v>
      </c>
      <c r="Q17" s="331">
        <v>85.02874125802559</v>
      </c>
      <c r="R17" s="331">
        <v>88.494427471526734</v>
      </c>
      <c r="S17" s="331">
        <v>84.975581521482653</v>
      </c>
      <c r="T17" s="331">
        <v>82.272032751046339</v>
      </c>
      <c r="U17" s="331">
        <v>67.736831707345502</v>
      </c>
      <c r="V17" s="331">
        <v>67.865297367087635</v>
      </c>
      <c r="W17" s="331">
        <v>82.508639921384557</v>
      </c>
      <c r="DA17" s="72" t="s">
        <v>2241</v>
      </c>
    </row>
    <row r="18" spans="1:105" ht="12" customHeight="1" x14ac:dyDescent="0.25">
      <c r="A18" s="59" t="s">
        <v>30</v>
      </c>
      <c r="B18" s="232">
        <v>10.8728704742103</v>
      </c>
      <c r="C18" s="232">
        <v>8.6952465116176931</v>
      </c>
      <c r="D18" s="232">
        <v>8.0183460564053632</v>
      </c>
      <c r="E18" s="232">
        <v>8.1592102563749194</v>
      </c>
      <c r="F18" s="232">
        <v>10.39861926500549</v>
      </c>
      <c r="G18" s="232">
        <v>10.86834968834804</v>
      </c>
      <c r="H18" s="232">
        <v>10.925783201298181</v>
      </c>
      <c r="I18" s="232">
        <v>12.83487616466275</v>
      </c>
      <c r="J18" s="232">
        <v>9.307625919071091</v>
      </c>
      <c r="K18" s="232">
        <v>8.1998125063348386</v>
      </c>
      <c r="L18" s="232">
        <v>8.8399306816240895</v>
      </c>
      <c r="M18" s="232">
        <v>8.3264315774533646</v>
      </c>
      <c r="N18" s="232">
        <v>9.8202025389323975</v>
      </c>
      <c r="O18" s="232">
        <v>4.9307873552371779</v>
      </c>
      <c r="P18" s="232">
        <v>3.5363388177419139</v>
      </c>
      <c r="Q18" s="232">
        <v>6.8774273413547302</v>
      </c>
      <c r="R18" s="232">
        <v>6.0569051744518134</v>
      </c>
      <c r="S18" s="232">
        <v>7.3710797799093326</v>
      </c>
      <c r="T18" s="232">
        <v>9.0009046134624366</v>
      </c>
      <c r="U18" s="232">
        <v>4.2899304825433333</v>
      </c>
      <c r="V18" s="232">
        <v>5.103202633936478</v>
      </c>
      <c r="W18" s="232">
        <v>6.4140353400637506</v>
      </c>
      <c r="DA18" s="71" t="s">
        <v>2242</v>
      </c>
    </row>
    <row r="19" spans="1:105" ht="12" customHeight="1" x14ac:dyDescent="0.25">
      <c r="A19" s="59" t="s">
        <v>33</v>
      </c>
      <c r="B19" s="232">
        <v>6.0465023259711907</v>
      </c>
      <c r="C19" s="232">
        <v>5.3104961794844758</v>
      </c>
      <c r="D19" s="232">
        <v>4.7600831533030039</v>
      </c>
      <c r="E19" s="232">
        <v>4.3431019365588437</v>
      </c>
      <c r="F19" s="232">
        <v>4.1652410208545136</v>
      </c>
      <c r="G19" s="232">
        <v>2.676682484749985</v>
      </c>
      <c r="H19" s="232">
        <v>2.9119649827708329</v>
      </c>
      <c r="I19" s="232">
        <v>3.1711365567824221</v>
      </c>
      <c r="J19" s="232">
        <v>2.9969828255088098</v>
      </c>
      <c r="K19" s="232">
        <v>2.328960449426321</v>
      </c>
      <c r="L19" s="232">
        <v>3.2030940672572359</v>
      </c>
      <c r="M19" s="232">
        <v>2.882994008747723</v>
      </c>
      <c r="N19" s="232">
        <v>2.7174642237710671</v>
      </c>
      <c r="O19" s="232">
        <v>3.1170733075349348</v>
      </c>
      <c r="P19" s="232">
        <v>2.754649474693716</v>
      </c>
      <c r="Q19" s="232">
        <v>2.8365930331798301</v>
      </c>
      <c r="R19" s="232">
        <v>3.794255178849979</v>
      </c>
      <c r="S19" s="232">
        <v>3.235741228147857</v>
      </c>
      <c r="T19" s="232">
        <v>4.0939111614392392</v>
      </c>
      <c r="U19" s="232">
        <v>3.6705932470580702</v>
      </c>
      <c r="V19" s="232">
        <v>3.91560000062859</v>
      </c>
      <c r="W19" s="232">
        <v>4.0913177465453039</v>
      </c>
      <c r="DA19" s="71" t="s">
        <v>2243</v>
      </c>
    </row>
    <row r="20" spans="1:105" ht="12" customHeight="1" x14ac:dyDescent="0.25">
      <c r="A20" s="59" t="s">
        <v>160</v>
      </c>
      <c r="B20" s="232">
        <v>2.091485355347543</v>
      </c>
      <c r="C20" s="232">
        <v>2.7284288269834551</v>
      </c>
      <c r="D20" s="232">
        <v>2.7591149997183879</v>
      </c>
      <c r="E20" s="232">
        <v>1.845756666819184</v>
      </c>
      <c r="F20" s="232">
        <v>2.7944478172298419</v>
      </c>
      <c r="G20" s="232">
        <v>1.556097031123995</v>
      </c>
      <c r="H20" s="232">
        <v>1.6208401050842509</v>
      </c>
      <c r="I20" s="232">
        <v>1.848937602554021</v>
      </c>
      <c r="J20" s="232">
        <v>1.4724059335989921</v>
      </c>
      <c r="K20" s="232">
        <v>0.96179441409203237</v>
      </c>
      <c r="L20" s="232">
        <v>1.201437492648461</v>
      </c>
      <c r="M20" s="232">
        <v>2.51064224101833</v>
      </c>
      <c r="N20" s="232">
        <v>2.4089652198146991</v>
      </c>
      <c r="O20" s="232">
        <v>2.1680314332984469</v>
      </c>
      <c r="P20" s="232">
        <v>2.0129296156845959</v>
      </c>
      <c r="Q20" s="232">
        <v>2.4753032703743831</v>
      </c>
      <c r="R20" s="232">
        <v>2.4283435384018852</v>
      </c>
      <c r="S20" s="232">
        <v>2.1157803198900811</v>
      </c>
      <c r="T20" s="232">
        <v>2.4467262727226542</v>
      </c>
      <c r="U20" s="232">
        <v>2.5040562683115568</v>
      </c>
      <c r="V20" s="232">
        <v>2.640524916325536</v>
      </c>
      <c r="W20" s="232">
        <v>2.4064791649127941</v>
      </c>
      <c r="DA20" s="71" t="s">
        <v>2244</v>
      </c>
    </row>
    <row r="21" spans="1:105" ht="12" customHeight="1" x14ac:dyDescent="0.25">
      <c r="A21" s="59" t="s">
        <v>70</v>
      </c>
      <c r="B21" s="232">
        <v>9.4846689888324249</v>
      </c>
      <c r="C21" s="232">
        <v>14.439161847679539</v>
      </c>
      <c r="D21" s="232">
        <v>15.829403676326359</v>
      </c>
      <c r="E21" s="232">
        <v>12.820610153874689</v>
      </c>
      <c r="F21" s="232">
        <v>10.696387506182729</v>
      </c>
      <c r="G21" s="232">
        <v>6.7997100132942592</v>
      </c>
      <c r="H21" s="232">
        <v>6.6416032713868267</v>
      </c>
      <c r="I21" s="232">
        <v>6.5005939691753074</v>
      </c>
      <c r="J21" s="232">
        <v>4.8856392437350484</v>
      </c>
      <c r="K21" s="232">
        <v>4.0055075703634122</v>
      </c>
      <c r="L21" s="232">
        <v>4.3674236736056011</v>
      </c>
      <c r="M21" s="232">
        <v>5.7983413454532222</v>
      </c>
      <c r="N21" s="232">
        <v>5.4799584329276252</v>
      </c>
      <c r="O21" s="232">
        <v>3.4437049685758869</v>
      </c>
      <c r="P21" s="232">
        <v>1.884753002217965</v>
      </c>
      <c r="Q21" s="232">
        <v>2.9636466142337801</v>
      </c>
      <c r="R21" s="232">
        <v>2.0182161480293699</v>
      </c>
      <c r="S21" s="232">
        <v>1.8052782745212039</v>
      </c>
      <c r="T21" s="232">
        <v>1.0675319314776861</v>
      </c>
      <c r="U21" s="232">
        <v>0.82534496871046792</v>
      </c>
      <c r="V21" s="232">
        <v>0.94056874221865583</v>
      </c>
      <c r="W21" s="232">
        <v>1.4702958605137499</v>
      </c>
      <c r="DA21" s="71" t="s">
        <v>2245</v>
      </c>
    </row>
    <row r="22" spans="1:105" ht="12" customHeight="1" x14ac:dyDescent="0.25">
      <c r="A22" s="59" t="s">
        <v>162</v>
      </c>
      <c r="B22" s="232">
        <v>78.930310315532921</v>
      </c>
      <c r="C22" s="232">
        <v>77.720298461457247</v>
      </c>
      <c r="D22" s="232">
        <v>79.825064973291703</v>
      </c>
      <c r="E22" s="232">
        <v>77.688200271061163</v>
      </c>
      <c r="F22" s="232">
        <v>73.833972118378313</v>
      </c>
      <c r="G22" s="232">
        <v>39.701493865043737</v>
      </c>
      <c r="H22" s="232">
        <v>40.012615203666307</v>
      </c>
      <c r="I22" s="232">
        <v>45.626303874117227</v>
      </c>
      <c r="J22" s="232">
        <v>48.491630896120952</v>
      </c>
      <c r="K22" s="232">
        <v>50.906766276938697</v>
      </c>
      <c r="L22" s="232">
        <v>62.786640750835517</v>
      </c>
      <c r="M22" s="232">
        <v>72.498267831384481</v>
      </c>
      <c r="N22" s="232">
        <v>67.474184778605192</v>
      </c>
      <c r="O22" s="232">
        <v>68.356331809541814</v>
      </c>
      <c r="P22" s="232">
        <v>63.713001301786292</v>
      </c>
      <c r="Q22" s="232">
        <v>69.875770998882871</v>
      </c>
      <c r="R22" s="232">
        <v>74.196707431793683</v>
      </c>
      <c r="S22" s="232">
        <v>70.447701919014179</v>
      </c>
      <c r="T22" s="232">
        <v>65.662958771944332</v>
      </c>
      <c r="U22" s="232">
        <v>56.446906740722071</v>
      </c>
      <c r="V22" s="232">
        <v>55.265401073978367</v>
      </c>
      <c r="W22" s="232">
        <v>68.126511809348955</v>
      </c>
      <c r="DA22" s="71" t="s">
        <v>2246</v>
      </c>
    </row>
    <row r="23" spans="1:105" ht="12" customHeight="1" x14ac:dyDescent="0.25">
      <c r="A23" s="60" t="s">
        <v>2157</v>
      </c>
      <c r="B23" s="331">
        <v>58.002444029925243</v>
      </c>
      <c r="C23" s="331">
        <v>61.552263373554482</v>
      </c>
      <c r="D23" s="331">
        <v>63.469669914257089</v>
      </c>
      <c r="E23" s="331">
        <v>70.21162469996662</v>
      </c>
      <c r="F23" s="331">
        <v>69.434346144357178</v>
      </c>
      <c r="G23" s="331">
        <v>92.382225798804384</v>
      </c>
      <c r="H23" s="331">
        <v>94.40652543478717</v>
      </c>
      <c r="I23" s="331">
        <v>91.028986351880519</v>
      </c>
      <c r="J23" s="331">
        <v>94.043318781525656</v>
      </c>
      <c r="K23" s="331">
        <v>93.024605981793982</v>
      </c>
      <c r="L23" s="331">
        <v>85.499416602758487</v>
      </c>
      <c r="M23" s="331">
        <v>89.784040769588856</v>
      </c>
      <c r="N23" s="331">
        <v>99.563936174309504</v>
      </c>
      <c r="O23" s="331">
        <v>102.1413355834774</v>
      </c>
      <c r="P23" s="331">
        <v>106.25078204955921</v>
      </c>
      <c r="Q23" s="331">
        <v>100.2170878446383</v>
      </c>
      <c r="R23" s="331">
        <v>101.1016305913094</v>
      </c>
      <c r="S23" s="331">
        <v>98.529855450336441</v>
      </c>
      <c r="T23" s="331">
        <v>107.41106582743539</v>
      </c>
      <c r="U23" s="331">
        <v>115.6255179183979</v>
      </c>
      <c r="V23" s="331">
        <v>109.5058571447496</v>
      </c>
      <c r="W23" s="331">
        <v>104.47962905680269</v>
      </c>
      <c r="DA23" s="72" t="s">
        <v>2247</v>
      </c>
    </row>
    <row r="24" spans="1:105" ht="12" customHeight="1" x14ac:dyDescent="0.25">
      <c r="A24" s="60" t="s">
        <v>2159</v>
      </c>
      <c r="B24" s="331">
        <v>3.9436499240193532</v>
      </c>
      <c r="C24" s="331">
        <v>4.0966305583176519</v>
      </c>
      <c r="D24" s="331">
        <v>4.2022536878291348</v>
      </c>
      <c r="E24" s="331">
        <v>4.306021294605058</v>
      </c>
      <c r="F24" s="331">
        <v>4.2271595892092142</v>
      </c>
      <c r="G24" s="331">
        <v>4.1145159338545936</v>
      </c>
      <c r="H24" s="331">
        <v>4.1842557523425521</v>
      </c>
      <c r="I24" s="331">
        <v>4.2677051612898449</v>
      </c>
      <c r="J24" s="331">
        <v>4.2677646179940147</v>
      </c>
      <c r="K24" s="331">
        <v>4.2071342996030348</v>
      </c>
      <c r="L24" s="331">
        <v>4.2871625820000574</v>
      </c>
      <c r="M24" s="331">
        <v>4.6281223087691554</v>
      </c>
      <c r="N24" s="331">
        <v>4.7851791844801657</v>
      </c>
      <c r="O24" s="331">
        <v>4.7440810103100688</v>
      </c>
      <c r="P24" s="331">
        <v>4.6831277098541779</v>
      </c>
      <c r="Q24" s="331">
        <v>4.7409779737825568</v>
      </c>
      <c r="R24" s="331">
        <v>4.8320408400267993</v>
      </c>
      <c r="S24" s="331">
        <v>4.6767603957108159</v>
      </c>
      <c r="T24" s="331">
        <v>4.881176190621825</v>
      </c>
      <c r="U24" s="331">
        <v>4.7497113186000144</v>
      </c>
      <c r="V24" s="331">
        <v>4.5676801695720526</v>
      </c>
      <c r="W24" s="331">
        <v>4.7531427047190702</v>
      </c>
      <c r="DA24" s="72" t="s">
        <v>2248</v>
      </c>
    </row>
    <row r="25" spans="1:105" ht="12" customHeight="1" x14ac:dyDescent="0.25">
      <c r="A25" s="57" t="s">
        <v>2161</v>
      </c>
      <c r="B25" s="263">
        <f t="shared" ref="B25:W25" si="1">B26+B32+B33</f>
        <v>76.987241551745015</v>
      </c>
      <c r="C25" s="263">
        <f t="shared" si="1"/>
        <v>79.337511708679358</v>
      </c>
      <c r="D25" s="263">
        <f t="shared" si="1"/>
        <v>81.301789300514102</v>
      </c>
      <c r="E25" s="263">
        <f t="shared" si="1"/>
        <v>81.533875126936593</v>
      </c>
      <c r="F25" s="263">
        <f t="shared" si="1"/>
        <v>79.795533391462371</v>
      </c>
      <c r="G25" s="263">
        <f t="shared" si="1"/>
        <v>71.863215825099516</v>
      </c>
      <c r="H25" s="263">
        <f t="shared" si="1"/>
        <v>73.047085432425504</v>
      </c>
      <c r="I25" s="263">
        <f t="shared" si="1"/>
        <v>75.126608945664586</v>
      </c>
      <c r="J25" s="263">
        <f t="shared" si="1"/>
        <v>75.211531007979289</v>
      </c>
      <c r="K25" s="263">
        <f t="shared" si="1"/>
        <v>74.379355226614678</v>
      </c>
      <c r="L25" s="263">
        <f t="shared" si="1"/>
        <v>77.356866295786105</v>
      </c>
      <c r="M25" s="263">
        <f t="shared" si="1"/>
        <v>84.740381855643236</v>
      </c>
      <c r="N25" s="263">
        <f t="shared" si="1"/>
        <v>87.386313887654836</v>
      </c>
      <c r="O25" s="263">
        <f t="shared" si="1"/>
        <v>85.864247939988971</v>
      </c>
      <c r="P25" s="263">
        <f t="shared" si="1"/>
        <v>84.016173623426283</v>
      </c>
      <c r="Q25" s="263">
        <f t="shared" si="1"/>
        <v>86.357639580202942</v>
      </c>
      <c r="R25" s="263">
        <f t="shared" si="1"/>
        <v>88.376408592210453</v>
      </c>
      <c r="S25" s="263">
        <f t="shared" si="1"/>
        <v>85.537362439786335</v>
      </c>
      <c r="T25" s="263">
        <f t="shared" si="1"/>
        <v>88.438306713228911</v>
      </c>
      <c r="U25" s="263">
        <f t="shared" si="1"/>
        <v>85.505482247428858</v>
      </c>
      <c r="V25" s="263">
        <f t="shared" si="1"/>
        <v>82.699470309731495</v>
      </c>
      <c r="W25" s="263">
        <f t="shared" si="1"/>
        <v>87.155187128593766</v>
      </c>
      <c r="DA25" s="70"/>
    </row>
    <row r="26" spans="1:105" ht="12" customHeight="1" x14ac:dyDescent="0.25">
      <c r="A26" s="60" t="s">
        <v>2162</v>
      </c>
      <c r="B26" s="331">
        <v>48.829926118133827</v>
      </c>
      <c r="C26" s="331">
        <v>49.497105376010197</v>
      </c>
      <c r="D26" s="331">
        <v>50.541824026838547</v>
      </c>
      <c r="E26" s="331">
        <v>47.66221785667674</v>
      </c>
      <c r="F26" s="331">
        <v>46.313030785295858</v>
      </c>
      <c r="G26" s="331">
        <v>28.001060492072721</v>
      </c>
      <c r="H26" s="331">
        <v>28.233093983730189</v>
      </c>
      <c r="I26" s="331">
        <v>31.809930985132599</v>
      </c>
      <c r="J26" s="331">
        <v>30.524674917288571</v>
      </c>
      <c r="K26" s="331">
        <v>30.183109644161501</v>
      </c>
      <c r="L26" s="331">
        <v>36.544784848168597</v>
      </c>
      <c r="M26" s="331">
        <v>41.825762274571417</v>
      </c>
      <c r="N26" s="331">
        <v>39.954897815477722</v>
      </c>
      <c r="O26" s="331">
        <v>37.279967670085583</v>
      </c>
      <c r="P26" s="331">
        <v>33.591669187329288</v>
      </c>
      <c r="Q26" s="331">
        <v>38.649427844557081</v>
      </c>
      <c r="R26" s="331">
        <v>40.224739759784882</v>
      </c>
      <c r="S26" s="331">
        <v>38.625264327946667</v>
      </c>
      <c r="T26" s="331">
        <v>37.396378523202877</v>
      </c>
      <c r="U26" s="331">
        <v>30.789468957884321</v>
      </c>
      <c r="V26" s="331">
        <v>30.847862439585281</v>
      </c>
      <c r="W26" s="331">
        <v>37.503927236992972</v>
      </c>
      <c r="DA26" s="72" t="s">
        <v>2249</v>
      </c>
    </row>
    <row r="27" spans="1:105" ht="12" customHeight="1" x14ac:dyDescent="0.25">
      <c r="A27" s="59" t="s">
        <v>30</v>
      </c>
      <c r="B27" s="232">
        <v>4.9422138519137739</v>
      </c>
      <c r="C27" s="232">
        <v>3.9523847780080432</v>
      </c>
      <c r="D27" s="232">
        <v>3.6447027529115279</v>
      </c>
      <c r="E27" s="232">
        <v>3.7087319347158751</v>
      </c>
      <c r="F27" s="232">
        <v>4.7266451204570412</v>
      </c>
      <c r="G27" s="232">
        <v>4.9401589492491098</v>
      </c>
      <c r="H27" s="232">
        <v>4.9662650914991744</v>
      </c>
      <c r="I27" s="232">
        <v>5.8340346203012512</v>
      </c>
      <c r="J27" s="232">
        <v>4.2307390541232222</v>
      </c>
      <c r="K27" s="232">
        <v>3.7271875028794721</v>
      </c>
      <c r="L27" s="232">
        <v>4.0181503098291289</v>
      </c>
      <c r="M27" s="232">
        <v>3.784741626115165</v>
      </c>
      <c r="N27" s="232">
        <v>4.4637284267874531</v>
      </c>
      <c r="O27" s="232">
        <v>2.2412669796532629</v>
      </c>
      <c r="P27" s="232">
        <v>1.6074267353372329</v>
      </c>
      <c r="Q27" s="232">
        <v>3.1261033369794209</v>
      </c>
      <c r="R27" s="232">
        <v>2.7531387156599139</v>
      </c>
      <c r="S27" s="232">
        <v>3.3504908090496959</v>
      </c>
      <c r="T27" s="232">
        <v>4.0913202788465624</v>
      </c>
      <c r="U27" s="232">
        <v>1.949968401156061</v>
      </c>
      <c r="V27" s="232">
        <v>2.319637560880218</v>
      </c>
      <c r="W27" s="232">
        <v>2.915470609119887</v>
      </c>
      <c r="DA27" s="71" t="s">
        <v>2250</v>
      </c>
    </row>
    <row r="28" spans="1:105" ht="12" customHeight="1" x14ac:dyDescent="0.25">
      <c r="A28" s="59" t="s">
        <v>33</v>
      </c>
      <c r="B28" s="232">
        <v>2.7484101481687229</v>
      </c>
      <c r="C28" s="232">
        <v>2.413861899765672</v>
      </c>
      <c r="D28" s="232">
        <v>2.1636741605922749</v>
      </c>
      <c r="E28" s="232">
        <v>1.9741372438903839</v>
      </c>
      <c r="F28" s="232">
        <v>1.893291373115688</v>
      </c>
      <c r="G28" s="232">
        <v>1.2166738567045381</v>
      </c>
      <c r="H28" s="232">
        <v>1.3236204467140149</v>
      </c>
      <c r="I28" s="232">
        <v>1.4414257076283741</v>
      </c>
      <c r="J28" s="232">
        <v>1.3622649206858231</v>
      </c>
      <c r="K28" s="232">
        <v>1.0586183861028731</v>
      </c>
      <c r="L28" s="232">
        <v>1.4559518487532901</v>
      </c>
      <c r="M28" s="232">
        <v>1.3104518221580559</v>
      </c>
      <c r="N28" s="232">
        <v>1.23521101080503</v>
      </c>
      <c r="O28" s="232">
        <v>1.4168515034249709</v>
      </c>
      <c r="P28" s="232">
        <v>1.252113397588053</v>
      </c>
      <c r="Q28" s="232">
        <v>1.289360469627195</v>
      </c>
      <c r="R28" s="232">
        <v>1.7246614449318081</v>
      </c>
      <c r="S28" s="232">
        <v>1.4707914673399349</v>
      </c>
      <c r="T28" s="232">
        <v>1.8608687097451091</v>
      </c>
      <c r="U28" s="232">
        <v>1.6684514759354869</v>
      </c>
      <c r="V28" s="232">
        <v>1.779818182103905</v>
      </c>
      <c r="W28" s="232">
        <v>1.8596898847933201</v>
      </c>
      <c r="DA28" s="71" t="s">
        <v>2251</v>
      </c>
    </row>
    <row r="29" spans="1:105" ht="12" customHeight="1" x14ac:dyDescent="0.25">
      <c r="A29" s="59" t="s">
        <v>160</v>
      </c>
      <c r="B29" s="232">
        <v>0.95067516152161058</v>
      </c>
      <c r="C29" s="232">
        <v>1.2401949213561161</v>
      </c>
      <c r="D29" s="232">
        <v>1.254143181690176</v>
      </c>
      <c r="E29" s="232">
        <v>0.8389803030996289</v>
      </c>
      <c r="F29" s="232">
        <v>1.270203553286291</v>
      </c>
      <c r="G29" s="232">
        <v>0.7073168323290886</v>
      </c>
      <c r="H29" s="232">
        <v>0.73674550231102365</v>
      </c>
      <c r="I29" s="232">
        <v>0.84042618297910021</v>
      </c>
      <c r="J29" s="232">
        <v>0.66927542436317811</v>
      </c>
      <c r="K29" s="232">
        <v>0.43717927913274179</v>
      </c>
      <c r="L29" s="232">
        <v>0.54610795120384592</v>
      </c>
      <c r="M29" s="232">
        <v>1.1412010186446959</v>
      </c>
      <c r="N29" s="232">
        <v>1.094984190824863</v>
      </c>
      <c r="O29" s="232">
        <v>0.98546883331747603</v>
      </c>
      <c r="P29" s="232">
        <v>0.91496800712936144</v>
      </c>
      <c r="Q29" s="232">
        <v>1.1251378501701741</v>
      </c>
      <c r="R29" s="232">
        <v>1.103792517455402</v>
      </c>
      <c r="S29" s="232">
        <v>0.96171832722276385</v>
      </c>
      <c r="T29" s="232">
        <v>1.1121483057830239</v>
      </c>
      <c r="U29" s="232">
        <v>1.1382073946870721</v>
      </c>
      <c r="V29" s="232">
        <v>1.200238598329789</v>
      </c>
      <c r="W29" s="232">
        <v>1.0938541658694521</v>
      </c>
      <c r="DA29" s="71" t="s">
        <v>2252</v>
      </c>
    </row>
    <row r="30" spans="1:105" ht="12" customHeight="1" x14ac:dyDescent="0.25">
      <c r="A30" s="59" t="s">
        <v>70</v>
      </c>
      <c r="B30" s="232">
        <v>4.3112131767420143</v>
      </c>
      <c r="C30" s="232">
        <v>6.5632553853088833</v>
      </c>
      <c r="D30" s="232">
        <v>7.1951834892392572</v>
      </c>
      <c r="E30" s="232">
        <v>5.8275500699430411</v>
      </c>
      <c r="F30" s="232">
        <v>4.8619943209921477</v>
      </c>
      <c r="G30" s="232">
        <v>3.0907772787701182</v>
      </c>
      <c r="H30" s="232">
        <v>3.0189105779031031</v>
      </c>
      <c r="I30" s="232">
        <v>2.9548154405342308</v>
      </c>
      <c r="J30" s="232">
        <v>2.2207451107886569</v>
      </c>
      <c r="K30" s="232">
        <v>1.820685259256096</v>
      </c>
      <c r="L30" s="232">
        <v>1.985192578911636</v>
      </c>
      <c r="M30" s="232">
        <v>2.635609702478737</v>
      </c>
      <c r="N30" s="232">
        <v>2.4908901967852839</v>
      </c>
      <c r="O30" s="232">
        <v>1.5653204402617671</v>
      </c>
      <c r="P30" s="232">
        <v>0.85670591009907493</v>
      </c>
      <c r="Q30" s="232">
        <v>1.347112097378991</v>
      </c>
      <c r="R30" s="232">
        <v>0.91737097637698684</v>
      </c>
      <c r="S30" s="232">
        <v>0.82058103387327441</v>
      </c>
      <c r="T30" s="232">
        <v>0.4852417870353119</v>
      </c>
      <c r="U30" s="232">
        <v>0.37515680395930368</v>
      </c>
      <c r="V30" s="232">
        <v>0.42753124646302559</v>
      </c>
      <c r="W30" s="232">
        <v>0.66831630023352295</v>
      </c>
      <c r="DA30" s="71" t="s">
        <v>2253</v>
      </c>
    </row>
    <row r="31" spans="1:105" ht="12" customHeight="1" x14ac:dyDescent="0.25">
      <c r="A31" s="59" t="s">
        <v>162</v>
      </c>
      <c r="B31" s="232">
        <v>35.877413779787702</v>
      </c>
      <c r="C31" s="232">
        <v>35.327408391571481</v>
      </c>
      <c r="D31" s="232">
        <v>36.284120442405317</v>
      </c>
      <c r="E31" s="232">
        <v>35.312818305027811</v>
      </c>
      <c r="F31" s="232">
        <v>33.560896417444688</v>
      </c>
      <c r="G31" s="232">
        <v>18.046133575019869</v>
      </c>
      <c r="H31" s="232">
        <v>18.187552365302871</v>
      </c>
      <c r="I31" s="232">
        <v>20.73922903368965</v>
      </c>
      <c r="J31" s="232">
        <v>22.04165040732769</v>
      </c>
      <c r="K31" s="232">
        <v>23.139439216790318</v>
      </c>
      <c r="L31" s="232">
        <v>28.539382159470691</v>
      </c>
      <c r="M31" s="232">
        <v>32.953758105174757</v>
      </c>
      <c r="N31" s="232">
        <v>30.670083990275089</v>
      </c>
      <c r="O31" s="232">
        <v>31.071059913428108</v>
      </c>
      <c r="P31" s="232">
        <v>28.960455137175561</v>
      </c>
      <c r="Q31" s="232">
        <v>31.761714090401298</v>
      </c>
      <c r="R31" s="232">
        <v>33.725776105360772</v>
      </c>
      <c r="S31" s="232">
        <v>32.021682690460999</v>
      </c>
      <c r="T31" s="232">
        <v>29.846799441792879</v>
      </c>
      <c r="U31" s="232">
        <v>25.657684882146398</v>
      </c>
      <c r="V31" s="232">
        <v>25.120636851808349</v>
      </c>
      <c r="W31" s="232">
        <v>30.966596276976791</v>
      </c>
      <c r="DA31" s="71" t="s">
        <v>2254</v>
      </c>
    </row>
    <row r="32" spans="1:105" ht="12" customHeight="1" x14ac:dyDescent="0.25">
      <c r="A32" s="60" t="s">
        <v>2169</v>
      </c>
      <c r="B32" s="331">
        <v>26.36474728632966</v>
      </c>
      <c r="C32" s="331">
        <v>27.978301533433861</v>
      </c>
      <c r="D32" s="331">
        <v>28.849849961025949</v>
      </c>
      <c r="E32" s="331">
        <v>31.914374863621191</v>
      </c>
      <c r="F32" s="331">
        <v>31.561066429253241</v>
      </c>
      <c r="G32" s="331">
        <v>41.991920817638352</v>
      </c>
      <c r="H32" s="331">
        <v>42.912057015812337</v>
      </c>
      <c r="I32" s="331">
        <v>41.376811978127513</v>
      </c>
      <c r="J32" s="331">
        <v>42.746963082511627</v>
      </c>
      <c r="K32" s="331">
        <v>42.283911809906343</v>
      </c>
      <c r="L32" s="331">
        <v>38.863371183072033</v>
      </c>
      <c r="M32" s="331">
        <v>40.81092762254039</v>
      </c>
      <c r="N32" s="331">
        <v>45.256334624686133</v>
      </c>
      <c r="O32" s="331">
        <v>46.427879810671541</v>
      </c>
      <c r="P32" s="331">
        <v>48.295810022526901</v>
      </c>
      <c r="Q32" s="331">
        <v>45.553221747562887</v>
      </c>
      <c r="R32" s="331">
        <v>45.955286632413383</v>
      </c>
      <c r="S32" s="331">
        <v>44.786297931971113</v>
      </c>
      <c r="T32" s="331">
        <v>48.823211739743392</v>
      </c>
      <c r="U32" s="331">
        <v>52.557053599271804</v>
      </c>
      <c r="V32" s="331">
        <v>49.775389611249821</v>
      </c>
      <c r="W32" s="331">
        <v>47.490740480364863</v>
      </c>
      <c r="DA32" s="72" t="s">
        <v>2255</v>
      </c>
    </row>
    <row r="33" spans="1:105" ht="12" customHeight="1" x14ac:dyDescent="0.25">
      <c r="A33" s="60" t="s">
        <v>2171</v>
      </c>
      <c r="B33" s="331">
        <v>1.792568147281524</v>
      </c>
      <c r="C33" s="331">
        <v>1.8621047992352959</v>
      </c>
      <c r="D33" s="331">
        <v>1.910115312649606</v>
      </c>
      <c r="E33" s="331">
        <v>1.9572824066386629</v>
      </c>
      <c r="F33" s="331">
        <v>1.9214361769132791</v>
      </c>
      <c r="G33" s="331">
        <v>1.870234515388451</v>
      </c>
      <c r="H33" s="331">
        <v>1.9019344328829779</v>
      </c>
      <c r="I33" s="331">
        <v>1.9398659824044751</v>
      </c>
      <c r="J33" s="331">
        <v>1.939893008179097</v>
      </c>
      <c r="K33" s="331">
        <v>1.9123337725468339</v>
      </c>
      <c r="L33" s="331">
        <v>1.9487102645454799</v>
      </c>
      <c r="M33" s="331">
        <v>2.1036919585314342</v>
      </c>
      <c r="N33" s="331">
        <v>2.1750814474909839</v>
      </c>
      <c r="O33" s="331">
        <v>2.15640045923185</v>
      </c>
      <c r="P33" s="331">
        <v>2.1286944135700812</v>
      </c>
      <c r="Q33" s="331">
        <v>2.1549899880829799</v>
      </c>
      <c r="R33" s="331">
        <v>2.1963822000121809</v>
      </c>
      <c r="S33" s="331">
        <v>2.1258001798685529</v>
      </c>
      <c r="T33" s="331">
        <v>2.2187164502826469</v>
      </c>
      <c r="U33" s="331">
        <v>2.158959690272733</v>
      </c>
      <c r="V33" s="331">
        <v>2.0762182588963878</v>
      </c>
      <c r="W33" s="331">
        <v>2.1605194112359412</v>
      </c>
      <c r="DA33" s="72" t="s">
        <v>2256</v>
      </c>
    </row>
    <row r="34" spans="1:105" ht="12" customHeight="1" x14ac:dyDescent="0.25">
      <c r="A34" s="57" t="s">
        <v>2173</v>
      </c>
      <c r="B34" s="263">
        <v>1143.755587125796</v>
      </c>
      <c r="C34" s="263">
        <v>1170.06261865023</v>
      </c>
      <c r="D34" s="263">
        <v>1197.5078717330241</v>
      </c>
      <c r="E34" s="263">
        <v>1170.863989354744</v>
      </c>
      <c r="F34" s="263">
        <v>1142.236509707235</v>
      </c>
      <c r="G34" s="263">
        <v>862.79021156281556</v>
      </c>
      <c r="H34" s="263">
        <v>874.17068647491419</v>
      </c>
      <c r="I34" s="263">
        <v>935.0302948525125</v>
      </c>
      <c r="J34" s="263">
        <v>923.88790779379281</v>
      </c>
      <c r="K34" s="263">
        <v>915.91395663227433</v>
      </c>
      <c r="L34" s="263">
        <v>1016.973742029697</v>
      </c>
      <c r="M34" s="263">
        <v>1149.0717602559289</v>
      </c>
      <c r="N34" s="263">
        <v>1161.1411783532899</v>
      </c>
      <c r="O34" s="263">
        <v>1109.5732762074199</v>
      </c>
      <c r="P34" s="263">
        <v>1049.247211873128</v>
      </c>
      <c r="Q34" s="263">
        <v>1132.905832957144</v>
      </c>
      <c r="R34" s="263">
        <v>1169.7959826221299</v>
      </c>
      <c r="S34" s="263">
        <v>1132.6647522724329</v>
      </c>
      <c r="T34" s="263">
        <v>1136.485945951408</v>
      </c>
      <c r="U34" s="263">
        <v>1039.180190762082</v>
      </c>
      <c r="V34" s="263">
        <v>1025.17461154285</v>
      </c>
      <c r="W34" s="263">
        <v>1146.605215855571</v>
      </c>
      <c r="DA34" s="70" t="s">
        <v>2257</v>
      </c>
    </row>
    <row r="35" spans="1:105" ht="12" customHeight="1" x14ac:dyDescent="0.25">
      <c r="A35" s="64" t="s">
        <v>30</v>
      </c>
      <c r="B35" s="231">
        <v>112.80512938059709</v>
      </c>
      <c r="C35" s="231">
        <v>90.883825399773599</v>
      </c>
      <c r="D35" s="231">
        <v>83.815828835024931</v>
      </c>
      <c r="E35" s="231">
        <v>88.48831617271027</v>
      </c>
      <c r="F35" s="231">
        <v>112.92305703980151</v>
      </c>
      <c r="G35" s="231">
        <v>151.24708669975121</v>
      </c>
      <c r="H35" s="231">
        <v>152.79865634838109</v>
      </c>
      <c r="I35" s="231">
        <v>170.19229315082021</v>
      </c>
      <c r="J35" s="231">
        <v>126.0216923653627</v>
      </c>
      <c r="K35" s="231">
        <v>110.39908785964001</v>
      </c>
      <c r="L35" s="231">
        <v>108.7717292172569</v>
      </c>
      <c r="M35" s="231">
        <v>96.561866605129396</v>
      </c>
      <c r="N35" s="231">
        <v>111.9236132883125</v>
      </c>
      <c r="O35" s="231">
        <v>60.221772732396353</v>
      </c>
      <c r="P35" s="231">
        <v>45.779359065687082</v>
      </c>
      <c r="Q35" s="231">
        <v>80.897287512186665</v>
      </c>
      <c r="R35" s="231">
        <v>70.536626181228357</v>
      </c>
      <c r="S35" s="231">
        <v>85.14709768839684</v>
      </c>
      <c r="T35" s="231">
        <v>107.83967397315701</v>
      </c>
      <c r="U35" s="231">
        <v>55.110922282803912</v>
      </c>
      <c r="V35" s="231">
        <v>62.658182715940029</v>
      </c>
      <c r="W35" s="231">
        <v>72.83563539237602</v>
      </c>
      <c r="DA35" s="73" t="s">
        <v>2258</v>
      </c>
    </row>
    <row r="36" spans="1:105" ht="12" customHeight="1" x14ac:dyDescent="0.25">
      <c r="A36" s="64" t="s">
        <v>32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2259</v>
      </c>
    </row>
    <row r="37" spans="1:105" ht="12" customHeight="1" x14ac:dyDescent="0.25">
      <c r="A37" s="64" t="s">
        <v>33</v>
      </c>
      <c r="B37" s="231">
        <v>63.357247958815492</v>
      </c>
      <c r="C37" s="231">
        <v>56.059245377106379</v>
      </c>
      <c r="D37" s="231">
        <v>50.253143623751981</v>
      </c>
      <c r="E37" s="231">
        <v>47.571328062594453</v>
      </c>
      <c r="F37" s="231">
        <v>45.68299125861251</v>
      </c>
      <c r="G37" s="231">
        <v>37.620773323483547</v>
      </c>
      <c r="H37" s="231">
        <v>41.130174450643374</v>
      </c>
      <c r="I37" s="231">
        <v>42.46885949383546</v>
      </c>
      <c r="J37" s="231">
        <v>40.982466085916371</v>
      </c>
      <c r="K37" s="231">
        <v>31.668764700398491</v>
      </c>
      <c r="L37" s="231">
        <v>39.805612706773402</v>
      </c>
      <c r="M37" s="231">
        <v>33.767423249693849</v>
      </c>
      <c r="N37" s="231">
        <v>31.28041880895033</v>
      </c>
      <c r="O37" s="231">
        <v>38.449591042995557</v>
      </c>
      <c r="P37" s="231">
        <v>36.015515050744767</v>
      </c>
      <c r="Q37" s="231">
        <v>33.698644165848997</v>
      </c>
      <c r="R37" s="231">
        <v>44.627020365284977</v>
      </c>
      <c r="S37" s="231">
        <v>37.750261708248267</v>
      </c>
      <c r="T37" s="231">
        <v>49.537977074723159</v>
      </c>
      <c r="U37" s="231">
        <v>47.624577128310712</v>
      </c>
      <c r="V37" s="231">
        <v>48.555759113043713</v>
      </c>
      <c r="W37" s="231">
        <v>46.922724536542667</v>
      </c>
      <c r="DA37" s="73" t="s">
        <v>2260</v>
      </c>
    </row>
    <row r="38" spans="1:105" ht="12" customHeight="1" x14ac:dyDescent="0.25">
      <c r="A38" s="64" t="s">
        <v>160</v>
      </c>
      <c r="B38" s="231">
        <v>22.332033537146209</v>
      </c>
      <c r="C38" s="231">
        <v>29.349867102520179</v>
      </c>
      <c r="D38" s="231">
        <v>29.682457896187131</v>
      </c>
      <c r="E38" s="231">
        <v>20.601605280225051</v>
      </c>
      <c r="F38" s="231">
        <v>31.231422357146961</v>
      </c>
      <c r="G38" s="231">
        <v>22.286860704913099</v>
      </c>
      <c r="H38" s="231">
        <v>23.328990192282401</v>
      </c>
      <c r="I38" s="231">
        <v>25.232441320731869</v>
      </c>
      <c r="J38" s="231">
        <v>20.517420342487132</v>
      </c>
      <c r="K38" s="231">
        <v>13.32700692479629</v>
      </c>
      <c r="L38" s="231">
        <v>15.214481758192621</v>
      </c>
      <c r="M38" s="231">
        <v>29.965420475007299</v>
      </c>
      <c r="N38" s="231">
        <v>28.256646391298961</v>
      </c>
      <c r="O38" s="231">
        <v>27.251577452116582</v>
      </c>
      <c r="P38" s="231">
        <v>26.818423167734739</v>
      </c>
      <c r="Q38" s="231">
        <v>29.9657515617324</v>
      </c>
      <c r="R38" s="231">
        <v>29.104681098232071</v>
      </c>
      <c r="S38" s="231">
        <v>25.153482436343161</v>
      </c>
      <c r="T38" s="231">
        <v>30.169395068720899</v>
      </c>
      <c r="U38" s="231">
        <v>33.107037283214247</v>
      </c>
      <c r="V38" s="231">
        <v>33.366761821548728</v>
      </c>
      <c r="W38" s="231">
        <v>28.124413887934029</v>
      </c>
      <c r="DA38" s="73" t="s">
        <v>2261</v>
      </c>
    </row>
    <row r="39" spans="1:105" ht="12" customHeight="1" x14ac:dyDescent="0.25">
      <c r="A39" s="64" t="s">
        <v>70</v>
      </c>
      <c r="B39" s="231">
        <v>98.18225713197269</v>
      </c>
      <c r="C39" s="231">
        <v>150.58193856947929</v>
      </c>
      <c r="D39" s="231">
        <v>165.09427083621941</v>
      </c>
      <c r="E39" s="231">
        <v>138.73073924102309</v>
      </c>
      <c r="F39" s="231">
        <v>115.8964883912157</v>
      </c>
      <c r="G39" s="231">
        <v>94.414784483076431</v>
      </c>
      <c r="H39" s="231">
        <v>92.675745060128165</v>
      </c>
      <c r="I39" s="231">
        <v>86.00574207462121</v>
      </c>
      <c r="J39" s="231">
        <v>66.001526828181227</v>
      </c>
      <c r="K39" s="231">
        <v>53.807810390829637</v>
      </c>
      <c r="L39" s="231">
        <v>53.618998365351793</v>
      </c>
      <c r="M39" s="231">
        <v>67.092922989677419</v>
      </c>
      <c r="N39" s="231">
        <v>62.316742183405317</v>
      </c>
      <c r="O39" s="231">
        <v>41.965209816131782</v>
      </c>
      <c r="P39" s="231">
        <v>24.344254703433041</v>
      </c>
      <c r="Q39" s="231">
        <v>34.782481736949642</v>
      </c>
      <c r="R39" s="231">
        <v>23.450806599495099</v>
      </c>
      <c r="S39" s="231">
        <v>20.806982065176911</v>
      </c>
      <c r="T39" s="231">
        <v>12.761434061467281</v>
      </c>
      <c r="U39" s="231">
        <v>10.579109984183869</v>
      </c>
      <c r="V39" s="231">
        <v>11.522632822002031</v>
      </c>
      <c r="W39" s="231">
        <v>16.65879173953892</v>
      </c>
      <c r="DA39" s="73" t="s">
        <v>2262</v>
      </c>
    </row>
    <row r="40" spans="1:105" ht="12" customHeight="1" x14ac:dyDescent="0.25">
      <c r="A40" s="64" t="s">
        <v>34</v>
      </c>
      <c r="B40" s="231">
        <v>0</v>
      </c>
      <c r="C40" s="231">
        <v>2.8938887504883151</v>
      </c>
      <c r="D40" s="231">
        <v>6.1323785999861196</v>
      </c>
      <c r="E40" s="231">
        <v>0.5728743536757509</v>
      </c>
      <c r="F40" s="231">
        <v>0.57287435367565731</v>
      </c>
      <c r="G40" s="231">
        <v>0</v>
      </c>
      <c r="H40" s="231">
        <v>0</v>
      </c>
      <c r="I40" s="231">
        <v>0</v>
      </c>
      <c r="J40" s="231">
        <v>0</v>
      </c>
      <c r="K40" s="231">
        <v>0</v>
      </c>
      <c r="L40" s="231">
        <v>0</v>
      </c>
      <c r="M40" s="231">
        <v>0</v>
      </c>
      <c r="N40" s="231">
        <v>0</v>
      </c>
      <c r="O40" s="231">
        <v>0</v>
      </c>
      <c r="P40" s="231">
        <v>1.1600560654924309E-3</v>
      </c>
      <c r="Q40" s="231">
        <v>5.6423838074372873E-2</v>
      </c>
      <c r="R40" s="231">
        <v>2.7486883996253181E-2</v>
      </c>
      <c r="S40" s="231">
        <v>1.6885260508835469E-2</v>
      </c>
      <c r="T40" s="231">
        <v>6.025846784642074E-3</v>
      </c>
      <c r="U40" s="231">
        <v>5.7358327682684104E-3</v>
      </c>
      <c r="V40" s="231">
        <v>9.4415674219246459E-3</v>
      </c>
      <c r="W40" s="231">
        <v>0</v>
      </c>
      <c r="DA40" s="73" t="s">
        <v>2263</v>
      </c>
    </row>
    <row r="41" spans="1:105" ht="12" customHeight="1" x14ac:dyDescent="0.25">
      <c r="A41" s="64" t="s">
        <v>162</v>
      </c>
      <c r="B41" s="231">
        <v>825.0709535159998</v>
      </c>
      <c r="C41" s="231">
        <v>818.46858348223884</v>
      </c>
      <c r="D41" s="231">
        <v>840.70452197323334</v>
      </c>
      <c r="E41" s="231">
        <v>848.89841241525949</v>
      </c>
      <c r="F41" s="231">
        <v>807.84127186289163</v>
      </c>
      <c r="G41" s="231">
        <v>556.66397632808525</v>
      </c>
      <c r="H41" s="231">
        <v>563.80217704984466</v>
      </c>
      <c r="I41" s="231">
        <v>609.57388095060878</v>
      </c>
      <c r="J41" s="231">
        <v>661.50941896861877</v>
      </c>
      <c r="K41" s="231">
        <v>690.55762952772375</v>
      </c>
      <c r="L41" s="231">
        <v>778.39004941610551</v>
      </c>
      <c r="M41" s="231">
        <v>847.10494978174313</v>
      </c>
      <c r="N41" s="231">
        <v>774.82170423457535</v>
      </c>
      <c r="O41" s="231">
        <v>841.16049042838711</v>
      </c>
      <c r="P41" s="231">
        <v>831.01097187231869</v>
      </c>
      <c r="Q41" s="231">
        <v>828.1278996657619</v>
      </c>
      <c r="R41" s="231">
        <v>870.58543362317369</v>
      </c>
      <c r="S41" s="231">
        <v>819.91422712243912</v>
      </c>
      <c r="T41" s="231">
        <v>792.63949709040048</v>
      </c>
      <c r="U41" s="231">
        <v>730.61809923902376</v>
      </c>
      <c r="V41" s="231">
        <v>683.67730260344774</v>
      </c>
      <c r="W41" s="231">
        <v>779.45594169583228</v>
      </c>
      <c r="DA41" s="73" t="s">
        <v>2264</v>
      </c>
    </row>
    <row r="42" spans="1:105" ht="12" customHeight="1" x14ac:dyDescent="0.25">
      <c r="A42" s="64" t="s">
        <v>36</v>
      </c>
      <c r="B42" s="231">
        <v>0</v>
      </c>
      <c r="C42" s="231">
        <v>0</v>
      </c>
      <c r="D42" s="231">
        <v>0</v>
      </c>
      <c r="E42" s="231">
        <v>0</v>
      </c>
      <c r="F42" s="231">
        <v>0</v>
      </c>
      <c r="G42" s="231">
        <v>0</v>
      </c>
      <c r="H42" s="231">
        <v>0</v>
      </c>
      <c r="I42" s="231">
        <v>0</v>
      </c>
      <c r="J42" s="231">
        <v>0</v>
      </c>
      <c r="K42" s="231">
        <v>0</v>
      </c>
      <c r="L42" s="231">
        <v>0</v>
      </c>
      <c r="M42" s="231">
        <v>0</v>
      </c>
      <c r="N42" s="231">
        <v>0</v>
      </c>
      <c r="O42" s="231">
        <v>0</v>
      </c>
      <c r="P42" s="231">
        <v>0</v>
      </c>
      <c r="Q42" s="231">
        <v>0</v>
      </c>
      <c r="R42" s="231">
        <v>0</v>
      </c>
      <c r="S42" s="231">
        <v>0</v>
      </c>
      <c r="T42" s="231">
        <v>0</v>
      </c>
      <c r="U42" s="231">
        <v>0</v>
      </c>
      <c r="V42" s="231">
        <v>0</v>
      </c>
      <c r="W42" s="231">
        <v>0</v>
      </c>
      <c r="DA42" s="73" t="s">
        <v>2265</v>
      </c>
    </row>
    <row r="43" spans="1:105" ht="12" customHeight="1" x14ac:dyDescent="0.25">
      <c r="A43" s="64" t="s">
        <v>73</v>
      </c>
      <c r="B43" s="231">
        <v>22.007965601264349</v>
      </c>
      <c r="C43" s="231">
        <v>21.825269968623711</v>
      </c>
      <c r="D43" s="231">
        <v>21.825269968620709</v>
      </c>
      <c r="E43" s="231">
        <v>26.00071382925622</v>
      </c>
      <c r="F43" s="231">
        <v>28.088404443890582</v>
      </c>
      <c r="G43" s="231">
        <v>0.55673002350594936</v>
      </c>
      <c r="H43" s="231">
        <v>0.43494337363450181</v>
      </c>
      <c r="I43" s="231">
        <v>1.5570778618948971</v>
      </c>
      <c r="J43" s="231">
        <v>8.8553832032265287</v>
      </c>
      <c r="K43" s="231">
        <v>16.153657228886068</v>
      </c>
      <c r="L43" s="231">
        <v>21.172870566016972</v>
      </c>
      <c r="M43" s="231">
        <v>16.924586451446199</v>
      </c>
      <c r="N43" s="231">
        <v>52.6069788152491</v>
      </c>
      <c r="O43" s="231">
        <v>41.214274573407799</v>
      </c>
      <c r="P43" s="231">
        <v>32.702299033454374</v>
      </c>
      <c r="Q43" s="231">
        <v>56.472554097709967</v>
      </c>
      <c r="R43" s="231">
        <v>55.240720809114713</v>
      </c>
      <c r="S43" s="231">
        <v>49.401882378879968</v>
      </c>
      <c r="T43" s="231">
        <v>61.793619200878048</v>
      </c>
      <c r="U43" s="231">
        <v>55.62289727479385</v>
      </c>
      <c r="V43" s="231">
        <v>62.597930930183438</v>
      </c>
      <c r="W43" s="231">
        <v>56.095262876920543</v>
      </c>
      <c r="DA43" s="73" t="s">
        <v>2266</v>
      </c>
    </row>
    <row r="44" spans="1:105" ht="12" customHeight="1" x14ac:dyDescent="0.25">
      <c r="A44" s="64" t="s">
        <v>79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57.654590703231577</v>
      </c>
      <c r="N44" s="231">
        <v>99.935074631497983</v>
      </c>
      <c r="O44" s="231">
        <v>59.310360161984853</v>
      </c>
      <c r="P44" s="231">
        <v>52.575228923689949</v>
      </c>
      <c r="Q44" s="231">
        <v>68.904790378880179</v>
      </c>
      <c r="R44" s="231">
        <v>76.223207061605009</v>
      </c>
      <c r="S44" s="231">
        <v>94.473933612440419</v>
      </c>
      <c r="T44" s="231">
        <v>81.738323635277183</v>
      </c>
      <c r="U44" s="231">
        <v>106.5118117369832</v>
      </c>
      <c r="V44" s="231">
        <v>122.7865999692623</v>
      </c>
      <c r="W44" s="231">
        <v>146.51244572642671</v>
      </c>
      <c r="DA44" s="73" t="s">
        <v>2267</v>
      </c>
    </row>
    <row r="45" spans="1:105" ht="12" customHeight="1" x14ac:dyDescent="0.25">
      <c r="A45" s="57" t="s">
        <v>2185</v>
      </c>
      <c r="B45" s="263">
        <f t="shared" ref="B45:W45" si="2">B46+B52+B63+B64+B65</f>
        <v>194.5288711481073</v>
      </c>
      <c r="C45" s="263">
        <f t="shared" si="2"/>
        <v>199.5046375011832</v>
      </c>
      <c r="D45" s="263">
        <f t="shared" si="2"/>
        <v>204.26130624409888</v>
      </c>
      <c r="E45" s="263">
        <f t="shared" si="2"/>
        <v>201.30559114498683</v>
      </c>
      <c r="F45" s="263">
        <f t="shared" si="2"/>
        <v>196.57556182253268</v>
      </c>
      <c r="G45" s="263">
        <f t="shared" si="2"/>
        <v>155.82652953561393</v>
      </c>
      <c r="H45" s="263">
        <f t="shared" si="2"/>
        <v>158.00066868220514</v>
      </c>
      <c r="I45" s="263">
        <f t="shared" si="2"/>
        <v>167.34333971682906</v>
      </c>
      <c r="J45" s="263">
        <f t="shared" si="2"/>
        <v>165.74079813554886</v>
      </c>
      <c r="K45" s="263">
        <f t="shared" si="2"/>
        <v>164.13881080089598</v>
      </c>
      <c r="L45" s="263">
        <f t="shared" si="2"/>
        <v>179.18736716806325</v>
      </c>
      <c r="M45" s="263">
        <f t="shared" si="2"/>
        <v>200.05222892572323</v>
      </c>
      <c r="N45" s="263">
        <f t="shared" si="2"/>
        <v>202.55087067993355</v>
      </c>
      <c r="O45" s="263">
        <f t="shared" si="2"/>
        <v>195.41234539827994</v>
      </c>
      <c r="P45" s="263">
        <f t="shared" si="2"/>
        <v>186.40197402422265</v>
      </c>
      <c r="Q45" s="263">
        <f t="shared" si="2"/>
        <v>198.60900698176235</v>
      </c>
      <c r="R45" s="263">
        <f t="shared" si="2"/>
        <v>204.52590129675522</v>
      </c>
      <c r="S45" s="263">
        <f t="shared" si="2"/>
        <v>197.76106246872118</v>
      </c>
      <c r="T45" s="263">
        <f t="shared" si="2"/>
        <v>200.07890707830376</v>
      </c>
      <c r="U45" s="263">
        <f t="shared" si="2"/>
        <v>184.94932013464242</v>
      </c>
      <c r="V45" s="263">
        <f t="shared" si="2"/>
        <v>181.28066103226183</v>
      </c>
      <c r="W45" s="263">
        <f t="shared" si="2"/>
        <v>199.75933212285622</v>
      </c>
      <c r="DA45" s="70"/>
    </row>
    <row r="46" spans="1:105" ht="12" customHeight="1" x14ac:dyDescent="0.25">
      <c r="A46" s="165" t="s">
        <v>2186</v>
      </c>
      <c r="B46" s="348">
        <v>84.571175223962271</v>
      </c>
      <c r="C46" s="348">
        <v>86.522716646132693</v>
      </c>
      <c r="D46" s="348">
        <v>88.553471240312234</v>
      </c>
      <c r="E46" s="348">
        <v>86.60376182798953</v>
      </c>
      <c r="F46" s="348">
        <v>84.468116526923851</v>
      </c>
      <c r="G46" s="348">
        <v>63.819081599997567</v>
      </c>
      <c r="H46" s="348">
        <v>64.656629192598629</v>
      </c>
      <c r="I46" s="348">
        <v>69.153351933668858</v>
      </c>
      <c r="J46" s="348">
        <v>68.316075718077016</v>
      </c>
      <c r="K46" s="348">
        <v>67.744145121357207</v>
      </c>
      <c r="L46" s="348">
        <v>75.211277926294883</v>
      </c>
      <c r="M46" s="348">
        <v>84.287047423103246</v>
      </c>
      <c r="N46" s="348">
        <v>84.707505924803556</v>
      </c>
      <c r="O46" s="348">
        <v>81.439646523338638</v>
      </c>
      <c r="P46" s="348">
        <v>77.059693354010648</v>
      </c>
      <c r="Q46" s="348">
        <v>83.057496962681512</v>
      </c>
      <c r="R46" s="348">
        <v>85.715162220094498</v>
      </c>
      <c r="S46" s="348">
        <v>82.736705036656161</v>
      </c>
      <c r="T46" s="348">
        <v>83.166664984871232</v>
      </c>
      <c r="U46" s="348">
        <v>75.769478428975773</v>
      </c>
      <c r="V46" s="348">
        <v>74.510628235248177</v>
      </c>
      <c r="W46" s="348">
        <v>83.169639579454255</v>
      </c>
      <c r="DA46" s="167" t="s">
        <v>2268</v>
      </c>
    </row>
    <row r="47" spans="1:105" ht="12" customHeight="1" x14ac:dyDescent="0.25">
      <c r="A47" s="59" t="s">
        <v>30</v>
      </c>
      <c r="B47" s="232">
        <v>8.5596859731736004</v>
      </c>
      <c r="C47" s="232">
        <v>6.9089104428684713</v>
      </c>
      <c r="D47" s="232">
        <v>6.3858217748146906</v>
      </c>
      <c r="E47" s="232">
        <v>6.7388835770049811</v>
      </c>
      <c r="F47" s="232">
        <v>8.6207014321105824</v>
      </c>
      <c r="G47" s="232">
        <v>11.259445233809769</v>
      </c>
      <c r="H47" s="232">
        <v>11.37324732026358</v>
      </c>
      <c r="I47" s="232">
        <v>12.682927525981199</v>
      </c>
      <c r="J47" s="232">
        <v>9.4686508651795069</v>
      </c>
      <c r="K47" s="232">
        <v>8.3654445836205511</v>
      </c>
      <c r="L47" s="232">
        <v>8.2695854130150011</v>
      </c>
      <c r="M47" s="232">
        <v>7.6269906291344549</v>
      </c>
      <c r="N47" s="232">
        <v>9.4634531141846523</v>
      </c>
      <c r="O47" s="232">
        <v>4.8961413325971801</v>
      </c>
      <c r="P47" s="232">
        <v>3.687456274451772</v>
      </c>
      <c r="Q47" s="232">
        <v>6.7179860840491656</v>
      </c>
      <c r="R47" s="232">
        <v>5.8666813765975334</v>
      </c>
      <c r="S47" s="232">
        <v>7.1768717863712483</v>
      </c>
      <c r="T47" s="232">
        <v>9.0987811230310456</v>
      </c>
      <c r="U47" s="232">
        <v>4.798656609202232</v>
      </c>
      <c r="V47" s="232">
        <v>5.6029052994437363</v>
      </c>
      <c r="W47" s="232">
        <v>6.4654199607612783</v>
      </c>
      <c r="DA47" s="71" t="s">
        <v>2269</v>
      </c>
    </row>
    <row r="48" spans="1:105" ht="12" customHeight="1" x14ac:dyDescent="0.25">
      <c r="A48" s="59" t="s">
        <v>33</v>
      </c>
      <c r="B48" s="232">
        <v>4.7601193511078037</v>
      </c>
      <c r="C48" s="232">
        <v>4.2195172341844884</v>
      </c>
      <c r="D48" s="232">
        <v>3.7909367388812769</v>
      </c>
      <c r="E48" s="232">
        <v>3.5870699974507469</v>
      </c>
      <c r="F48" s="232">
        <v>3.453083367943397</v>
      </c>
      <c r="G48" s="232">
        <v>2.773002406947874</v>
      </c>
      <c r="H48" s="232">
        <v>3.0312241536208302</v>
      </c>
      <c r="I48" s="232">
        <v>3.1335943260125578</v>
      </c>
      <c r="J48" s="232">
        <v>3.048831600068667</v>
      </c>
      <c r="K48" s="232">
        <v>2.3760042759597582</v>
      </c>
      <c r="L48" s="232">
        <v>2.9964329958115532</v>
      </c>
      <c r="M48" s="232">
        <v>2.6408153461695631</v>
      </c>
      <c r="N48" s="232">
        <v>2.6187438771428311</v>
      </c>
      <c r="O48" s="232">
        <v>3.0951712897428498</v>
      </c>
      <c r="P48" s="232">
        <v>2.8723632018553769</v>
      </c>
      <c r="Q48" s="232">
        <v>2.7708315300440818</v>
      </c>
      <c r="R48" s="232">
        <v>3.6750924035776311</v>
      </c>
      <c r="S48" s="232">
        <v>3.1504882081982108</v>
      </c>
      <c r="T48" s="232">
        <v>4.138428657421402</v>
      </c>
      <c r="U48" s="232">
        <v>4.1058745861647807</v>
      </c>
      <c r="V48" s="232">
        <v>4.2990132996347139</v>
      </c>
      <c r="W48" s="232">
        <v>4.1240944307095031</v>
      </c>
      <c r="DA48" s="71" t="s">
        <v>2270</v>
      </c>
    </row>
    <row r="49" spans="1:105" ht="12" customHeight="1" x14ac:dyDescent="0.25">
      <c r="A49" s="59" t="s">
        <v>160</v>
      </c>
      <c r="B49" s="232">
        <v>1.646525441623697</v>
      </c>
      <c r="C49" s="232">
        <v>2.1679052330699649</v>
      </c>
      <c r="D49" s="232">
        <v>2.197362962445927</v>
      </c>
      <c r="E49" s="232">
        <v>1.5244538255962909</v>
      </c>
      <c r="F49" s="232">
        <v>2.3166633652048478</v>
      </c>
      <c r="G49" s="232">
        <v>1.6120928938474099</v>
      </c>
      <c r="H49" s="232">
        <v>1.687221413979263</v>
      </c>
      <c r="I49" s="232">
        <v>1.827048528743654</v>
      </c>
      <c r="J49" s="232">
        <v>1.497879033632125</v>
      </c>
      <c r="K49" s="232">
        <v>0.98122217620302932</v>
      </c>
      <c r="L49" s="232">
        <v>1.1239217050093071</v>
      </c>
      <c r="M49" s="232">
        <v>2.2997420524306471</v>
      </c>
      <c r="N49" s="232">
        <v>2.3214520597755719</v>
      </c>
      <c r="O49" s="232">
        <v>2.1527978284579321</v>
      </c>
      <c r="P49" s="232">
        <v>2.098947618974349</v>
      </c>
      <c r="Q49" s="232">
        <v>2.417917645481205</v>
      </c>
      <c r="R49" s="232">
        <v>2.3520787270724721</v>
      </c>
      <c r="S49" s="232">
        <v>2.0600352373564221</v>
      </c>
      <c r="T49" s="232">
        <v>2.473332157100733</v>
      </c>
      <c r="U49" s="232">
        <v>2.801002536205119</v>
      </c>
      <c r="V49" s="232">
        <v>2.8990835967611561</v>
      </c>
      <c r="W49" s="232">
        <v>2.4257581386866289</v>
      </c>
      <c r="DA49" s="71" t="s">
        <v>2271</v>
      </c>
    </row>
    <row r="50" spans="1:105" ht="12" customHeight="1" x14ac:dyDescent="0.25">
      <c r="A50" s="59" t="s">
        <v>70</v>
      </c>
      <c r="B50" s="232">
        <v>7.4668219672505636</v>
      </c>
      <c r="C50" s="232">
        <v>11.47280596845801</v>
      </c>
      <c r="D50" s="232">
        <v>12.606558755077289</v>
      </c>
      <c r="E50" s="232">
        <v>10.588843343707969</v>
      </c>
      <c r="F50" s="232">
        <v>8.8675583501047122</v>
      </c>
      <c r="G50" s="232">
        <v>7.0443963155285267</v>
      </c>
      <c r="H50" s="232">
        <v>6.9136093236390517</v>
      </c>
      <c r="I50" s="232">
        <v>6.4236351897086843</v>
      </c>
      <c r="J50" s="232">
        <v>4.9701623866683731</v>
      </c>
      <c r="K50" s="232">
        <v>4.0864168032209154</v>
      </c>
      <c r="L50" s="232">
        <v>4.0856409857130016</v>
      </c>
      <c r="M50" s="232">
        <v>5.3112662603324354</v>
      </c>
      <c r="N50" s="232">
        <v>5.2808818852863766</v>
      </c>
      <c r="O50" s="232">
        <v>3.4195078836661041</v>
      </c>
      <c r="P50" s="232">
        <v>1.965293667267507</v>
      </c>
      <c r="Q50" s="232">
        <v>2.8949395935806579</v>
      </c>
      <c r="R50" s="232">
        <v>1.954831840447943</v>
      </c>
      <c r="S50" s="232">
        <v>1.7577140801370561</v>
      </c>
      <c r="T50" s="232">
        <v>1.0791403534967119</v>
      </c>
      <c r="U50" s="232">
        <v>0.92321940998592578</v>
      </c>
      <c r="V50" s="232">
        <v>1.0326686922488431</v>
      </c>
      <c r="W50" s="232">
        <v>1.4820748095060849</v>
      </c>
      <c r="DA50" s="71" t="s">
        <v>2272</v>
      </c>
    </row>
    <row r="51" spans="1:105" ht="12" customHeight="1" x14ac:dyDescent="0.25">
      <c r="A51" s="59" t="s">
        <v>162</v>
      </c>
      <c r="B51" s="232">
        <v>62.138022490806613</v>
      </c>
      <c r="C51" s="232">
        <v>61.753577767551747</v>
      </c>
      <c r="D51" s="232">
        <v>63.572791009093052</v>
      </c>
      <c r="E51" s="232">
        <v>64.164511084229545</v>
      </c>
      <c r="F51" s="232">
        <v>61.21011001156031</v>
      </c>
      <c r="G51" s="232">
        <v>41.130144749863987</v>
      </c>
      <c r="H51" s="232">
        <v>41.651326981095913</v>
      </c>
      <c r="I51" s="232">
        <v>45.08614636322276</v>
      </c>
      <c r="J51" s="232">
        <v>49.330551832528343</v>
      </c>
      <c r="K51" s="232">
        <v>51.935057282352957</v>
      </c>
      <c r="L51" s="232">
        <v>58.735696826746008</v>
      </c>
      <c r="M51" s="232">
        <v>66.408233135036141</v>
      </c>
      <c r="N51" s="232">
        <v>65.02297498841412</v>
      </c>
      <c r="O51" s="232">
        <v>67.876028188874571</v>
      </c>
      <c r="P51" s="232">
        <v>66.435632591461641</v>
      </c>
      <c r="Q51" s="232">
        <v>68.255822109526406</v>
      </c>
      <c r="R51" s="232">
        <v>71.866477872398917</v>
      </c>
      <c r="S51" s="232">
        <v>68.591595724593219</v>
      </c>
      <c r="T51" s="232">
        <v>66.376982693821333</v>
      </c>
      <c r="U51" s="232">
        <v>63.140725287417723</v>
      </c>
      <c r="V51" s="232">
        <v>60.676957347159728</v>
      </c>
      <c r="W51" s="232">
        <v>68.672292239790764</v>
      </c>
      <c r="DA51" s="71" t="s">
        <v>2273</v>
      </c>
    </row>
    <row r="52" spans="1:105" ht="12" customHeight="1" x14ac:dyDescent="0.25">
      <c r="A52" s="165" t="s">
        <v>2193</v>
      </c>
      <c r="B52" s="348">
        <v>78.602297930557995</v>
      </c>
      <c r="C52" s="348">
        <v>80.410195660481591</v>
      </c>
      <c r="D52" s="348">
        <v>82.296315373360457</v>
      </c>
      <c r="E52" s="348">
        <v>80.465268247298269</v>
      </c>
      <c r="F52" s="348">
        <v>78.497902396077251</v>
      </c>
      <c r="G52" s="348">
        <v>59.29351867145958</v>
      </c>
      <c r="H52" s="348">
        <v>60.075618876871417</v>
      </c>
      <c r="I52" s="348">
        <v>64.258072823745067</v>
      </c>
      <c r="J52" s="348">
        <v>63.492334726283183</v>
      </c>
      <c r="K52" s="348">
        <v>62.944341001105919</v>
      </c>
      <c r="L52" s="348">
        <v>69.889471105841139</v>
      </c>
      <c r="M52" s="348">
        <v>78.967641216246491</v>
      </c>
      <c r="N52" s="348">
        <v>79.797087653768344</v>
      </c>
      <c r="O52" s="348">
        <v>76.253187493849239</v>
      </c>
      <c r="P52" s="348">
        <v>72.107400286201269</v>
      </c>
      <c r="Q52" s="348">
        <v>77.856670438778238</v>
      </c>
      <c r="R52" s="348">
        <v>80.391871636751659</v>
      </c>
      <c r="S52" s="348">
        <v>77.840102654525893</v>
      </c>
      <c r="T52" s="348">
        <v>78.102706489983404</v>
      </c>
      <c r="U52" s="348">
        <v>71.415564546511334</v>
      </c>
      <c r="V52" s="348">
        <v>70.453059337468787</v>
      </c>
      <c r="W52" s="348">
        <v>78.798132922693114</v>
      </c>
      <c r="DA52" s="167" t="s">
        <v>2274</v>
      </c>
    </row>
    <row r="53" spans="1:105" ht="12" customHeight="1" x14ac:dyDescent="0.25">
      <c r="A53" s="64" t="s">
        <v>30</v>
      </c>
      <c r="B53" s="231">
        <v>7.7523052018049938</v>
      </c>
      <c r="C53" s="231">
        <v>6.2458077595874704</v>
      </c>
      <c r="D53" s="231">
        <v>5.7600739384739654</v>
      </c>
      <c r="E53" s="231">
        <v>6.0811812151749498</v>
      </c>
      <c r="F53" s="231">
        <v>7.7604095425464772</v>
      </c>
      <c r="G53" s="231">
        <v>10.39415125374617</v>
      </c>
      <c r="H53" s="231">
        <v>10.500779751262931</v>
      </c>
      <c r="I53" s="231">
        <v>11.696122390398701</v>
      </c>
      <c r="J53" s="231">
        <v>8.6605868600892784</v>
      </c>
      <c r="K53" s="231">
        <v>7.5869548467183714</v>
      </c>
      <c r="L53" s="231">
        <v>7.4751179033291733</v>
      </c>
      <c r="M53" s="231">
        <v>6.6360196995412739</v>
      </c>
      <c r="N53" s="231">
        <v>7.6917247847156567</v>
      </c>
      <c r="O53" s="231">
        <v>4.1386199774668739</v>
      </c>
      <c r="P53" s="231">
        <v>3.146094201291417</v>
      </c>
      <c r="Q53" s="231">
        <v>5.5595030672471308</v>
      </c>
      <c r="R53" s="231">
        <v>4.8474874951614231</v>
      </c>
      <c r="S53" s="231">
        <v>5.8515627077672061</v>
      </c>
      <c r="T53" s="231">
        <v>7.4110642848733406</v>
      </c>
      <c r="U53" s="231">
        <v>3.787387079250474</v>
      </c>
      <c r="V53" s="231">
        <v>4.3060573439489316</v>
      </c>
      <c r="W53" s="231">
        <v>5.0054822704384003</v>
      </c>
      <c r="DA53" s="73" t="s">
        <v>2275</v>
      </c>
    </row>
    <row r="54" spans="1:105" ht="12" customHeight="1" x14ac:dyDescent="0.25">
      <c r="A54" s="64" t="s">
        <v>32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2276</v>
      </c>
    </row>
    <row r="55" spans="1:105" ht="12" customHeight="1" x14ac:dyDescent="0.25">
      <c r="A55" s="64" t="s">
        <v>33</v>
      </c>
      <c r="B55" s="231">
        <v>4.3540991940713694</v>
      </c>
      <c r="C55" s="231">
        <v>3.8525586729299488</v>
      </c>
      <c r="D55" s="231">
        <v>3.4535460298711809</v>
      </c>
      <c r="E55" s="231">
        <v>3.2692436595871301</v>
      </c>
      <c r="F55" s="231">
        <v>3.139471517942062</v>
      </c>
      <c r="G55" s="231">
        <v>2.5854118366157621</v>
      </c>
      <c r="H55" s="231">
        <v>2.8265883572464001</v>
      </c>
      <c r="I55" s="231">
        <v>2.9185867892405888</v>
      </c>
      <c r="J55" s="231">
        <v>2.816437397529314</v>
      </c>
      <c r="K55" s="231">
        <v>2.1763720379533171</v>
      </c>
      <c r="L55" s="231">
        <v>2.7355605205381042</v>
      </c>
      <c r="M55" s="231">
        <v>2.3205981177233488</v>
      </c>
      <c r="N55" s="231">
        <v>2.1496837491236849</v>
      </c>
      <c r="O55" s="231">
        <v>2.6423706642293778</v>
      </c>
      <c r="P55" s="231">
        <v>2.4750936965956689</v>
      </c>
      <c r="Q55" s="231">
        <v>2.3158714137836132</v>
      </c>
      <c r="R55" s="231">
        <v>3.0669020461968719</v>
      </c>
      <c r="S55" s="231">
        <v>2.594310664925227</v>
      </c>
      <c r="T55" s="231">
        <v>3.404397649929277</v>
      </c>
      <c r="U55" s="231">
        <v>3.2729030943256929</v>
      </c>
      <c r="V55" s="231">
        <v>3.336896699791247</v>
      </c>
      <c r="W55" s="231">
        <v>3.224669689267432</v>
      </c>
      <c r="DA55" s="73" t="s">
        <v>2277</v>
      </c>
    </row>
    <row r="56" spans="1:105" ht="12" customHeight="1" x14ac:dyDescent="0.25">
      <c r="A56" s="64" t="s">
        <v>160</v>
      </c>
      <c r="B56" s="231">
        <v>1.534724003310086</v>
      </c>
      <c r="C56" s="231">
        <v>2.0170104733755871</v>
      </c>
      <c r="D56" s="231">
        <v>2.0398671054629252</v>
      </c>
      <c r="E56" s="231">
        <v>1.4158038083584941</v>
      </c>
      <c r="F56" s="231">
        <v>2.146316566706798</v>
      </c>
      <c r="G56" s="231">
        <v>1.531619591443145</v>
      </c>
      <c r="H56" s="231">
        <v>1.603237840455827</v>
      </c>
      <c r="I56" s="231">
        <v>1.734048683592881</v>
      </c>
      <c r="J56" s="231">
        <v>1.4100183681544629</v>
      </c>
      <c r="K56" s="231">
        <v>0.9158716955060735</v>
      </c>
      <c r="L56" s="231">
        <v>1.0455845999596109</v>
      </c>
      <c r="M56" s="231">
        <v>2.0593131384912851</v>
      </c>
      <c r="N56" s="231">
        <v>1.941881082958177</v>
      </c>
      <c r="O56" s="231">
        <v>1.872809745438518</v>
      </c>
      <c r="P56" s="231">
        <v>1.843042090098413</v>
      </c>
      <c r="Q56" s="231">
        <v>2.059335891759293</v>
      </c>
      <c r="R56" s="231">
        <v>2.0001605593079441</v>
      </c>
      <c r="S56" s="231">
        <v>1.7286223933741971</v>
      </c>
      <c r="T56" s="231">
        <v>2.0733308814127711</v>
      </c>
      <c r="U56" s="231">
        <v>2.2752144229281792</v>
      </c>
      <c r="V56" s="231">
        <v>2.2930634684513969</v>
      </c>
      <c r="W56" s="231">
        <v>1.932793670627619</v>
      </c>
      <c r="DA56" s="73" t="s">
        <v>2278</v>
      </c>
    </row>
    <row r="57" spans="1:105" ht="12" customHeight="1" x14ac:dyDescent="0.25">
      <c r="A57" s="64" t="s">
        <v>70</v>
      </c>
      <c r="B57" s="231">
        <v>6.747377773231527</v>
      </c>
      <c r="C57" s="231">
        <v>10.34844028884066</v>
      </c>
      <c r="D57" s="231">
        <v>11.345771079909481</v>
      </c>
      <c r="E57" s="231">
        <v>9.5339904964766884</v>
      </c>
      <c r="F57" s="231">
        <v>7.9647526203776779</v>
      </c>
      <c r="G57" s="231">
        <v>6.4884658073123607</v>
      </c>
      <c r="H57" s="231">
        <v>6.3689538273280082</v>
      </c>
      <c r="I57" s="231">
        <v>5.9105713129465816</v>
      </c>
      <c r="J57" s="231">
        <v>4.5358219308526353</v>
      </c>
      <c r="K57" s="231">
        <v>3.6978333403898751</v>
      </c>
      <c r="L57" s="231">
        <v>3.6848576144161309</v>
      </c>
      <c r="M57" s="231">
        <v>4.6108259327668604</v>
      </c>
      <c r="N57" s="231">
        <v>4.2825925313911153</v>
      </c>
      <c r="O57" s="231">
        <v>2.8839744800504952</v>
      </c>
      <c r="P57" s="231">
        <v>1.6730098481137941</v>
      </c>
      <c r="Q57" s="231">
        <v>2.3903559668043051</v>
      </c>
      <c r="R57" s="231">
        <v>1.611609427567916</v>
      </c>
      <c r="S57" s="231">
        <v>1.429917914047256</v>
      </c>
      <c r="T57" s="231">
        <v>0.87700384016598332</v>
      </c>
      <c r="U57" s="231">
        <v>0.72702801558031094</v>
      </c>
      <c r="V57" s="231">
        <v>0.79186972130595246</v>
      </c>
      <c r="W57" s="231">
        <v>1.144841892982456</v>
      </c>
      <c r="DA57" s="73" t="s">
        <v>2279</v>
      </c>
    </row>
    <row r="58" spans="1:105" ht="12" customHeight="1" x14ac:dyDescent="0.25">
      <c r="A58" s="64" t="s">
        <v>34</v>
      </c>
      <c r="B58" s="231">
        <v>0</v>
      </c>
      <c r="C58" s="231">
        <v>0.1988766728697561</v>
      </c>
      <c r="D58" s="231">
        <v>0.42143536185941483</v>
      </c>
      <c r="E58" s="231">
        <v>3.936963555085541E-2</v>
      </c>
      <c r="F58" s="231">
        <v>3.9369635550848978E-2</v>
      </c>
      <c r="G58" s="231">
        <v>0</v>
      </c>
      <c r="H58" s="231">
        <v>0</v>
      </c>
      <c r="I58" s="231">
        <v>0</v>
      </c>
      <c r="J58" s="231">
        <v>0</v>
      </c>
      <c r="K58" s="231">
        <v>0</v>
      </c>
      <c r="L58" s="231">
        <v>0</v>
      </c>
      <c r="M58" s="231">
        <v>0</v>
      </c>
      <c r="N58" s="231">
        <v>0</v>
      </c>
      <c r="O58" s="231">
        <v>0</v>
      </c>
      <c r="P58" s="231">
        <v>7.9722515459028928E-5</v>
      </c>
      <c r="Q58" s="231">
        <v>3.8776145713547731E-3</v>
      </c>
      <c r="R58" s="231">
        <v>1.8889807135154589E-3</v>
      </c>
      <c r="S58" s="231">
        <v>1.160405502792614E-3</v>
      </c>
      <c r="T58" s="231">
        <v>4.1411417752334659E-4</v>
      </c>
      <c r="U58" s="231">
        <v>3.9418354865855098E-4</v>
      </c>
      <c r="V58" s="231">
        <v>6.4885269526377277E-4</v>
      </c>
      <c r="W58" s="231">
        <v>0</v>
      </c>
      <c r="DA58" s="73" t="s">
        <v>2280</v>
      </c>
    </row>
    <row r="59" spans="1:105" ht="12" customHeight="1" x14ac:dyDescent="0.25">
      <c r="A59" s="64" t="s">
        <v>162</v>
      </c>
      <c r="B59" s="231">
        <v>56.701338670690483</v>
      </c>
      <c r="C59" s="231">
        <v>56.247604094629878</v>
      </c>
      <c r="D59" s="231">
        <v>57.775724159535393</v>
      </c>
      <c r="E59" s="231">
        <v>58.338832768563456</v>
      </c>
      <c r="F59" s="231">
        <v>55.517263518804633</v>
      </c>
      <c r="G59" s="231">
        <v>38.255610033349583</v>
      </c>
      <c r="H59" s="231">
        <v>38.746168493684479</v>
      </c>
      <c r="I59" s="231">
        <v>41.891736609192577</v>
      </c>
      <c r="J59" s="231">
        <v>45.46090180359738</v>
      </c>
      <c r="K59" s="231">
        <v>47.457181538898247</v>
      </c>
      <c r="L59" s="231">
        <v>53.493287603636631</v>
      </c>
      <c r="M59" s="231">
        <v>58.215580663101619</v>
      </c>
      <c r="N59" s="231">
        <v>53.2480602716482</v>
      </c>
      <c r="O59" s="231">
        <v>57.807059672788697</v>
      </c>
      <c r="P59" s="231">
        <v>57.109554462431127</v>
      </c>
      <c r="Q59" s="231">
        <v>56.91142113474654</v>
      </c>
      <c r="R59" s="231">
        <v>59.82922959931863</v>
      </c>
      <c r="S59" s="231">
        <v>56.346953040669987</v>
      </c>
      <c r="T59" s="231">
        <v>54.472552180831372</v>
      </c>
      <c r="U59" s="231">
        <v>50.210256593507239</v>
      </c>
      <c r="V59" s="231">
        <v>46.984344935651031</v>
      </c>
      <c r="W59" s="231">
        <v>53.566538902669429</v>
      </c>
      <c r="DA59" s="73" t="s">
        <v>2281</v>
      </c>
    </row>
    <row r="60" spans="1:105" ht="12" customHeight="1" x14ac:dyDescent="0.25">
      <c r="A60" s="64" t="s">
        <v>36</v>
      </c>
      <c r="B60" s="231">
        <v>0</v>
      </c>
      <c r="C60" s="231">
        <v>0</v>
      </c>
      <c r="D60" s="231">
        <v>0</v>
      </c>
      <c r="E60" s="231">
        <v>0</v>
      </c>
      <c r="F60" s="231">
        <v>0</v>
      </c>
      <c r="G60" s="231">
        <v>0</v>
      </c>
      <c r="H60" s="231">
        <v>0</v>
      </c>
      <c r="I60" s="231">
        <v>0</v>
      </c>
      <c r="J60" s="231">
        <v>0</v>
      </c>
      <c r="K60" s="231">
        <v>0</v>
      </c>
      <c r="L60" s="231">
        <v>0</v>
      </c>
      <c r="M60" s="231">
        <v>0</v>
      </c>
      <c r="N60" s="231">
        <v>0</v>
      </c>
      <c r="O60" s="231">
        <v>0</v>
      </c>
      <c r="P60" s="231">
        <v>0</v>
      </c>
      <c r="Q60" s="231">
        <v>0</v>
      </c>
      <c r="R60" s="231">
        <v>0</v>
      </c>
      <c r="S60" s="231">
        <v>0</v>
      </c>
      <c r="T60" s="231">
        <v>0</v>
      </c>
      <c r="U60" s="231">
        <v>0</v>
      </c>
      <c r="V60" s="231">
        <v>0</v>
      </c>
      <c r="W60" s="231">
        <v>0</v>
      </c>
      <c r="DA60" s="73" t="s">
        <v>2282</v>
      </c>
    </row>
    <row r="61" spans="1:105" ht="12" customHeight="1" x14ac:dyDescent="0.25">
      <c r="A61" s="64" t="s">
        <v>73</v>
      </c>
      <c r="B61" s="231">
        <v>1.5124530874495239</v>
      </c>
      <c r="C61" s="231">
        <v>1.4998976982483061</v>
      </c>
      <c r="D61" s="231">
        <v>1.4998976982481</v>
      </c>
      <c r="E61" s="231">
        <v>1.7868466635867011</v>
      </c>
      <c r="F61" s="231">
        <v>1.930318994148766</v>
      </c>
      <c r="G61" s="231">
        <v>3.8260148992555892E-2</v>
      </c>
      <c r="H61" s="231">
        <v>2.9890606893779492E-2</v>
      </c>
      <c r="I61" s="231">
        <v>0.1070070383737307</v>
      </c>
      <c r="J61" s="231">
        <v>0.608568366060113</v>
      </c>
      <c r="K61" s="231">
        <v>1.1101275416400349</v>
      </c>
      <c r="L61" s="231">
        <v>1.4550628639614831</v>
      </c>
      <c r="M61" s="231">
        <v>1.1631080989523901</v>
      </c>
      <c r="N61" s="231">
        <v>3.6153086101672258</v>
      </c>
      <c r="O61" s="231">
        <v>2.8323679687122878</v>
      </c>
      <c r="P61" s="231">
        <v>2.2473996023059999</v>
      </c>
      <c r="Q61" s="231">
        <v>3.8809624818904109</v>
      </c>
      <c r="R61" s="231">
        <v>3.7963072214127238</v>
      </c>
      <c r="S61" s="231">
        <v>3.395044816203399</v>
      </c>
      <c r="T61" s="231">
        <v>4.2466419585678983</v>
      </c>
      <c r="U61" s="231">
        <v>3.8225715288884579</v>
      </c>
      <c r="V61" s="231">
        <v>4.3019166613868602</v>
      </c>
      <c r="W61" s="231">
        <v>3.855033903025411</v>
      </c>
      <c r="DA61" s="73" t="s">
        <v>2283</v>
      </c>
    </row>
    <row r="62" spans="1:105" ht="12" customHeight="1" x14ac:dyDescent="0.25">
      <c r="A62" s="64" t="s">
        <v>79</v>
      </c>
      <c r="B62" s="231">
        <v>0</v>
      </c>
      <c r="C62" s="231">
        <v>0</v>
      </c>
      <c r="D62" s="231">
        <v>0</v>
      </c>
      <c r="E62" s="231">
        <v>0</v>
      </c>
      <c r="F62" s="231">
        <v>0</v>
      </c>
      <c r="G62" s="231">
        <v>0</v>
      </c>
      <c r="H62" s="231">
        <v>0</v>
      </c>
      <c r="I62" s="231">
        <v>0</v>
      </c>
      <c r="J62" s="231">
        <v>0</v>
      </c>
      <c r="K62" s="231">
        <v>0</v>
      </c>
      <c r="L62" s="231">
        <v>0</v>
      </c>
      <c r="M62" s="231">
        <v>3.9621955656697141</v>
      </c>
      <c r="N62" s="231">
        <v>6.8678366237642727</v>
      </c>
      <c r="O62" s="231">
        <v>4.0759849851629957</v>
      </c>
      <c r="P62" s="231">
        <v>3.6131266628493859</v>
      </c>
      <c r="Q62" s="231">
        <v>4.7353428679756044</v>
      </c>
      <c r="R62" s="231">
        <v>5.2382863070726433</v>
      </c>
      <c r="S62" s="231">
        <v>6.4925307120358289</v>
      </c>
      <c r="T62" s="231">
        <v>5.6173015800252397</v>
      </c>
      <c r="U62" s="231">
        <v>7.3198096284823242</v>
      </c>
      <c r="V62" s="231">
        <v>8.4382616542381097</v>
      </c>
      <c r="W62" s="231">
        <v>10.06877259368237</v>
      </c>
      <c r="DA62" s="73" t="s">
        <v>2284</v>
      </c>
    </row>
    <row r="63" spans="1:105" ht="12" customHeight="1" x14ac:dyDescent="0.25">
      <c r="A63" s="166" t="s">
        <v>2205</v>
      </c>
      <c r="B63" s="349">
        <v>12.272365515061489</v>
      </c>
      <c r="C63" s="349">
        <v>12.74843065700016</v>
      </c>
      <c r="D63" s="349">
        <v>13.07712252295779</v>
      </c>
      <c r="E63" s="349">
        <v>13.40004013063413</v>
      </c>
      <c r="F63" s="349">
        <v>13.154627963630089</v>
      </c>
      <c r="G63" s="349">
        <v>12.804088707332321</v>
      </c>
      <c r="H63" s="349">
        <v>13.021114193855709</v>
      </c>
      <c r="I63" s="349">
        <v>13.28080297667071</v>
      </c>
      <c r="J63" s="349">
        <v>13.28098800181745</v>
      </c>
      <c r="K63" s="349">
        <v>13.092310648876779</v>
      </c>
      <c r="L63" s="349">
        <v>13.341353122737599</v>
      </c>
      <c r="M63" s="349">
        <v>14.402396185241781</v>
      </c>
      <c r="N63" s="349">
        <v>14.89114630822802</v>
      </c>
      <c r="O63" s="349">
        <v>14.763251635745769</v>
      </c>
      <c r="P63" s="349">
        <v>14.57356918498156</v>
      </c>
      <c r="Q63" s="349">
        <v>14.75359520091866</v>
      </c>
      <c r="R63" s="349">
        <v>15.036976535704961</v>
      </c>
      <c r="S63" s="349">
        <v>14.55375454422437</v>
      </c>
      <c r="T63" s="349">
        <v>15.189882344747531</v>
      </c>
      <c r="U63" s="349">
        <v>14.78077276531557</v>
      </c>
      <c r="V63" s="349">
        <v>14.214304432923401</v>
      </c>
      <c r="W63" s="349">
        <v>14.79145100133745</v>
      </c>
      <c r="DA63" s="168" t="s">
        <v>2285</v>
      </c>
    </row>
    <row r="64" spans="1:105" ht="12" customHeight="1" x14ac:dyDescent="0.25">
      <c r="A64" s="60" t="s">
        <v>2207</v>
      </c>
      <c r="B64" s="264">
        <v>14.25803654875947</v>
      </c>
      <c r="C64" s="264">
        <v>14.81112911962704</v>
      </c>
      <c r="D64" s="264">
        <v>15.193003390919911</v>
      </c>
      <c r="E64" s="264">
        <v>15.56816912786253</v>
      </c>
      <c r="F64" s="264">
        <v>15.283049226376569</v>
      </c>
      <c r="G64" s="264">
        <v>14.87579265290386</v>
      </c>
      <c r="H64" s="264">
        <v>15.127932903702719</v>
      </c>
      <c r="I64" s="264">
        <v>15.429639380105741</v>
      </c>
      <c r="J64" s="264">
        <v>15.429854342355799</v>
      </c>
      <c r="K64" s="264">
        <v>15.21064895845082</v>
      </c>
      <c r="L64" s="264">
        <v>15.499986551121379</v>
      </c>
      <c r="M64" s="264">
        <v>16.732706579417929</v>
      </c>
      <c r="N64" s="264">
        <v>17.300536563637039</v>
      </c>
      <c r="O64" s="264">
        <v>17.15194850924723</v>
      </c>
      <c r="P64" s="264">
        <v>16.931575402503039</v>
      </c>
      <c r="Q64" s="264">
        <v>17.14072966146059</v>
      </c>
      <c r="R64" s="264">
        <v>17.46996214917133</v>
      </c>
      <c r="S64" s="264">
        <v>16.908554749168552</v>
      </c>
      <c r="T64" s="264">
        <v>17.6476081466908</v>
      </c>
      <c r="U64" s="264">
        <v>17.17230456085564</v>
      </c>
      <c r="V64" s="264">
        <v>16.51418154642537</v>
      </c>
      <c r="W64" s="264">
        <v>17.184710537461331</v>
      </c>
      <c r="DA64" s="72" t="s">
        <v>2286</v>
      </c>
    </row>
    <row r="65" spans="1:105" ht="12" customHeight="1" x14ac:dyDescent="0.25">
      <c r="A65" s="101" t="s">
        <v>2209</v>
      </c>
      <c r="B65" s="280">
        <v>4.8249959297661027</v>
      </c>
      <c r="C65" s="280">
        <v>5.0121654179416728</v>
      </c>
      <c r="D65" s="280">
        <v>5.1413937165485253</v>
      </c>
      <c r="E65" s="280">
        <v>5.2683518112024021</v>
      </c>
      <c r="F65" s="280">
        <v>5.1718657095249094</v>
      </c>
      <c r="G65" s="280">
        <v>5.0340479039205812</v>
      </c>
      <c r="H65" s="280">
        <v>5.119373515176683</v>
      </c>
      <c r="I65" s="280">
        <v>5.2214726026387108</v>
      </c>
      <c r="J65" s="280">
        <v>5.221545347015403</v>
      </c>
      <c r="K65" s="280">
        <v>5.147365071105229</v>
      </c>
      <c r="L65" s="280">
        <v>5.245278462068252</v>
      </c>
      <c r="M65" s="280">
        <v>5.662437521713775</v>
      </c>
      <c r="N65" s="280">
        <v>5.8545942294965672</v>
      </c>
      <c r="O65" s="280">
        <v>5.8043112360990623</v>
      </c>
      <c r="P65" s="280">
        <v>5.7297357965261329</v>
      </c>
      <c r="Q65" s="280">
        <v>5.800514717923356</v>
      </c>
      <c r="R65" s="280">
        <v>5.9119287550327879</v>
      </c>
      <c r="S65" s="280">
        <v>5.7219454841461879</v>
      </c>
      <c r="T65" s="280">
        <v>5.9720451120107914</v>
      </c>
      <c r="U65" s="280">
        <v>5.8111998329841077</v>
      </c>
      <c r="V65" s="280">
        <v>5.588487480196112</v>
      </c>
      <c r="W65" s="280">
        <v>5.8153980819100726</v>
      </c>
      <c r="DA65" s="102" t="s">
        <v>2287</v>
      </c>
    </row>
    <row r="66" spans="1:105" ht="12" customHeight="1" x14ac:dyDescent="0.25">
      <c r="A66" s="57" t="s">
        <v>2211</v>
      </c>
      <c r="B66" s="263">
        <f t="shared" ref="B66:W66" si="3">B67+B68+B79</f>
        <v>274.56484187446239</v>
      </c>
      <c r="C66" s="263">
        <f t="shared" si="3"/>
        <v>284.44739100604727</v>
      </c>
      <c r="D66" s="263">
        <f t="shared" si="3"/>
        <v>291.65059004740635</v>
      </c>
      <c r="E66" s="263">
        <f t="shared" si="3"/>
        <v>296.11933423775514</v>
      </c>
      <c r="F66" s="263">
        <f t="shared" si="3"/>
        <v>290.43412625690615</v>
      </c>
      <c r="G66" s="263">
        <f t="shared" si="3"/>
        <v>271.21804866852801</v>
      </c>
      <c r="H66" s="263">
        <f t="shared" si="3"/>
        <v>275.6443646021163</v>
      </c>
      <c r="I66" s="263">
        <f t="shared" si="3"/>
        <v>283.20605909104165</v>
      </c>
      <c r="J66" s="263">
        <f t="shared" si="3"/>
        <v>282.37637877791769</v>
      </c>
      <c r="K66" s="263">
        <f t="shared" si="3"/>
        <v>278.4842620528234</v>
      </c>
      <c r="L66" s="263">
        <f t="shared" si="3"/>
        <v>287.64813439737674</v>
      </c>
      <c r="M66" s="263">
        <f t="shared" si="3"/>
        <v>312.57003058339478</v>
      </c>
      <c r="N66" s="263">
        <f t="shared" si="3"/>
        <v>321.80961457473677</v>
      </c>
      <c r="O66" s="263">
        <f t="shared" si="3"/>
        <v>316.92780681932146</v>
      </c>
      <c r="P66" s="263">
        <f t="shared" si="3"/>
        <v>310.57869440902033</v>
      </c>
      <c r="Q66" s="263">
        <f t="shared" si="3"/>
        <v>317.90047090697647</v>
      </c>
      <c r="R66" s="263">
        <f t="shared" si="3"/>
        <v>324.55296976366145</v>
      </c>
      <c r="S66" s="263">
        <f t="shared" si="3"/>
        <v>314.12316988582461</v>
      </c>
      <c r="T66" s="263">
        <f t="shared" si="3"/>
        <v>325.90053344222918</v>
      </c>
      <c r="U66" s="263">
        <f t="shared" si="3"/>
        <v>313.61958683885052</v>
      </c>
      <c r="V66" s="263">
        <f t="shared" si="3"/>
        <v>302.76493016153825</v>
      </c>
      <c r="W66" s="263">
        <f t="shared" si="3"/>
        <v>318.70240414286218</v>
      </c>
      <c r="DA66" s="70"/>
    </row>
    <row r="67" spans="1:105" ht="12" customHeight="1" x14ac:dyDescent="0.25">
      <c r="A67" s="165" t="s">
        <v>2212</v>
      </c>
      <c r="B67" s="348">
        <v>39.52174315217755</v>
      </c>
      <c r="C67" s="348">
        <v>40.52038792892499</v>
      </c>
      <c r="D67" s="348">
        <v>41.469676118053563</v>
      </c>
      <c r="E67" s="348">
        <v>40.488319554730623</v>
      </c>
      <c r="F67" s="348">
        <v>39.577807563491618</v>
      </c>
      <c r="G67" s="348">
        <v>30.269875280469709</v>
      </c>
      <c r="H67" s="348">
        <v>30.654179576040701</v>
      </c>
      <c r="I67" s="348">
        <v>32.767726611181097</v>
      </c>
      <c r="J67" s="348">
        <v>32.07896463337201</v>
      </c>
      <c r="K67" s="348">
        <v>31.676032664106781</v>
      </c>
      <c r="L67" s="348">
        <v>35.062420540459861</v>
      </c>
      <c r="M67" s="348">
        <v>39.233059902901452</v>
      </c>
      <c r="N67" s="348">
        <v>39.545404322308862</v>
      </c>
      <c r="O67" s="348">
        <v>37.626314804602593</v>
      </c>
      <c r="P67" s="348">
        <v>35.462125122169901</v>
      </c>
      <c r="Q67" s="348">
        <v>38.470230002386913</v>
      </c>
      <c r="R67" s="348">
        <v>39.559686004957413</v>
      </c>
      <c r="S67" s="348">
        <v>38.282345495235809</v>
      </c>
      <c r="T67" s="348">
        <v>38.594436328756963</v>
      </c>
      <c r="U67" s="348">
        <v>34.914906548683398</v>
      </c>
      <c r="V67" s="348">
        <v>34.407266742688059</v>
      </c>
      <c r="W67" s="348">
        <v>38.415472320196479</v>
      </c>
      <c r="DA67" s="167" t="s">
        <v>2288</v>
      </c>
    </row>
    <row r="68" spans="1:105" ht="12" customHeight="1" x14ac:dyDescent="0.25">
      <c r="A68" s="165" t="s">
        <v>2214</v>
      </c>
      <c r="B68" s="348">
        <v>14.80597301739042</v>
      </c>
      <c r="C68" s="348">
        <v>15.14651885017382</v>
      </c>
      <c r="D68" s="348">
        <v>15.50179901769671</v>
      </c>
      <c r="E68" s="348">
        <v>15.15689263384011</v>
      </c>
      <c r="F68" s="348">
        <v>14.786308484579649</v>
      </c>
      <c r="G68" s="348">
        <v>11.16886224282341</v>
      </c>
      <c r="H68" s="348">
        <v>11.316183057139209</v>
      </c>
      <c r="I68" s="348">
        <v>12.104013717492141</v>
      </c>
      <c r="J68" s="348">
        <v>11.95977496229157</v>
      </c>
      <c r="K68" s="348">
        <v>11.85655176752133</v>
      </c>
      <c r="L68" s="348">
        <v>13.16477572076786</v>
      </c>
      <c r="M68" s="348">
        <v>14.87479114322648</v>
      </c>
      <c r="N68" s="348">
        <v>15.031030361374651</v>
      </c>
      <c r="O68" s="348">
        <v>14.363481300780469</v>
      </c>
      <c r="P68" s="348">
        <v>13.58255739463071</v>
      </c>
      <c r="Q68" s="348">
        <v>14.665522409520561</v>
      </c>
      <c r="R68" s="348">
        <v>15.14306723351555</v>
      </c>
      <c r="S68" s="348">
        <v>14.66240160805474</v>
      </c>
      <c r="T68" s="348">
        <v>14.711867150467789</v>
      </c>
      <c r="U68" s="348">
        <v>13.452239305160029</v>
      </c>
      <c r="V68" s="348">
        <v>13.270936384897171</v>
      </c>
      <c r="W68" s="348">
        <v>14.84286160316657</v>
      </c>
      <c r="DA68" s="167" t="s">
        <v>2289</v>
      </c>
    </row>
    <row r="69" spans="1:105" ht="12" customHeight="1" x14ac:dyDescent="0.25">
      <c r="A69" s="64" t="s">
        <v>30</v>
      </c>
      <c r="B69" s="231">
        <v>1.4602680158524639</v>
      </c>
      <c r="C69" s="231">
        <v>1.1764956444652299</v>
      </c>
      <c r="D69" s="231">
        <v>1.0850000770532671</v>
      </c>
      <c r="E69" s="231">
        <v>1.145485658260101</v>
      </c>
      <c r="F69" s="231">
        <v>1.4617945952719129</v>
      </c>
      <c r="G69" s="231">
        <v>1.957901067187644</v>
      </c>
      <c r="H69" s="231">
        <v>1.9779862135342909</v>
      </c>
      <c r="I69" s="231">
        <v>2.2031477078867359</v>
      </c>
      <c r="J69" s="231">
        <v>1.6313570816788669</v>
      </c>
      <c r="K69" s="231">
        <v>1.4291216885785289</v>
      </c>
      <c r="L69" s="231">
        <v>1.408055449934581</v>
      </c>
      <c r="M69" s="231">
        <v>1.2499981705507111</v>
      </c>
      <c r="N69" s="231">
        <v>1.4488567461514259</v>
      </c>
      <c r="O69" s="231">
        <v>0.77957384617104541</v>
      </c>
      <c r="P69" s="231">
        <v>0.59261608223771856</v>
      </c>
      <c r="Q69" s="231">
        <v>1.0472194143290989</v>
      </c>
      <c r="R69" s="231">
        <v>0.91310013759273334</v>
      </c>
      <c r="S69" s="231">
        <v>1.1022334186375899</v>
      </c>
      <c r="T69" s="231">
        <v>1.395989948397194</v>
      </c>
      <c r="U69" s="231">
        <v>0.71341363265659885</v>
      </c>
      <c r="V69" s="231">
        <v>0.8111132947050621</v>
      </c>
      <c r="W69" s="231">
        <v>0.94286092628756579</v>
      </c>
      <c r="DA69" s="73" t="s">
        <v>2290</v>
      </c>
    </row>
    <row r="70" spans="1:105" ht="12" customHeight="1" x14ac:dyDescent="0.25">
      <c r="A70" s="64" t="s">
        <v>32</v>
      </c>
      <c r="B70" s="231">
        <v>0</v>
      </c>
      <c r="C70" s="231">
        <v>0</v>
      </c>
      <c r="D70" s="231">
        <v>0</v>
      </c>
      <c r="E70" s="231">
        <v>0</v>
      </c>
      <c r="F70" s="231">
        <v>0</v>
      </c>
      <c r="G70" s="231">
        <v>0</v>
      </c>
      <c r="H70" s="231">
        <v>0</v>
      </c>
      <c r="I70" s="231">
        <v>0</v>
      </c>
      <c r="J70" s="231">
        <v>0</v>
      </c>
      <c r="K70" s="231">
        <v>0</v>
      </c>
      <c r="L70" s="231">
        <v>0</v>
      </c>
      <c r="M70" s="231">
        <v>0</v>
      </c>
      <c r="N70" s="231">
        <v>0</v>
      </c>
      <c r="O70" s="231">
        <v>0</v>
      </c>
      <c r="P70" s="231">
        <v>0</v>
      </c>
      <c r="Q70" s="231">
        <v>0</v>
      </c>
      <c r="R70" s="231">
        <v>0</v>
      </c>
      <c r="S70" s="231">
        <v>0</v>
      </c>
      <c r="T70" s="231">
        <v>0</v>
      </c>
      <c r="U70" s="231">
        <v>0</v>
      </c>
      <c r="V70" s="231">
        <v>0</v>
      </c>
      <c r="W70" s="231">
        <v>0</v>
      </c>
      <c r="DA70" s="73" t="s">
        <v>2291</v>
      </c>
    </row>
    <row r="71" spans="1:105" ht="12" customHeight="1" x14ac:dyDescent="0.25">
      <c r="A71" s="64" t="s">
        <v>33</v>
      </c>
      <c r="B71" s="231">
        <v>0.82016272907715526</v>
      </c>
      <c r="C71" s="231">
        <v>0.72568972232475515</v>
      </c>
      <c r="D71" s="231">
        <v>0.65052944606991769</v>
      </c>
      <c r="E71" s="231">
        <v>0.6158132101161351</v>
      </c>
      <c r="F71" s="231">
        <v>0.5913685961774523</v>
      </c>
      <c r="G71" s="231">
        <v>0.48700278362845378</v>
      </c>
      <c r="H71" s="231">
        <v>0.53243215593560989</v>
      </c>
      <c r="I71" s="231">
        <v>0.5497615004663714</v>
      </c>
      <c r="J71" s="231">
        <v>0.53052006380053551</v>
      </c>
      <c r="K71" s="231">
        <v>0.40995373568095711</v>
      </c>
      <c r="L71" s="231">
        <v>0.5152856382177039</v>
      </c>
      <c r="M71" s="231">
        <v>0.43712097508362269</v>
      </c>
      <c r="N71" s="231">
        <v>0.40492657878230098</v>
      </c>
      <c r="O71" s="231">
        <v>0.49773187027035382</v>
      </c>
      <c r="P71" s="231">
        <v>0.46622263536982128</v>
      </c>
      <c r="Q71" s="231">
        <v>0.43623062641907401</v>
      </c>
      <c r="R71" s="231">
        <v>0.57769900039165456</v>
      </c>
      <c r="S71" s="231">
        <v>0.48867901721583212</v>
      </c>
      <c r="T71" s="231">
        <v>0.64127157948806346</v>
      </c>
      <c r="U71" s="231">
        <v>0.61650252192284516</v>
      </c>
      <c r="V71" s="231">
        <v>0.62855671907425148</v>
      </c>
      <c r="W71" s="231">
        <v>0.60741700518056896</v>
      </c>
      <c r="DA71" s="73" t="s">
        <v>2292</v>
      </c>
    </row>
    <row r="72" spans="1:105" ht="12" customHeight="1" x14ac:dyDescent="0.25">
      <c r="A72" s="64" t="s">
        <v>160</v>
      </c>
      <c r="B72" s="231">
        <v>0.28908928594206612</v>
      </c>
      <c r="C72" s="231">
        <v>0.37993549082975042</v>
      </c>
      <c r="D72" s="231">
        <v>0.3842408952118529</v>
      </c>
      <c r="E72" s="231">
        <v>0.26668880600658612</v>
      </c>
      <c r="F72" s="231">
        <v>0.40429231727441067</v>
      </c>
      <c r="G72" s="231">
        <v>0.28850452137987209</v>
      </c>
      <c r="H72" s="231">
        <v>0.30199493947644368</v>
      </c>
      <c r="I72" s="231">
        <v>0.32663520909782789</v>
      </c>
      <c r="J72" s="231">
        <v>0.26559902779640848</v>
      </c>
      <c r="K72" s="231">
        <v>0.17251876812856781</v>
      </c>
      <c r="L72" s="231">
        <v>0.1969522238151068</v>
      </c>
      <c r="M72" s="231">
        <v>0.38790385988201509</v>
      </c>
      <c r="N72" s="231">
        <v>0.36578369429683139</v>
      </c>
      <c r="O72" s="231">
        <v>0.3527730268416045</v>
      </c>
      <c r="P72" s="231">
        <v>0.34716582306562899</v>
      </c>
      <c r="Q72" s="231">
        <v>0.3879081458161549</v>
      </c>
      <c r="R72" s="231">
        <v>0.37676154579761822</v>
      </c>
      <c r="S72" s="231">
        <v>0.32561308240843601</v>
      </c>
      <c r="T72" s="231">
        <v>0.39054432115254412</v>
      </c>
      <c r="U72" s="231">
        <v>0.42857224587012782</v>
      </c>
      <c r="V72" s="231">
        <v>0.43193439294929342</v>
      </c>
      <c r="W72" s="231">
        <v>0.36407193795755699</v>
      </c>
      <c r="DA72" s="73" t="s">
        <v>2293</v>
      </c>
    </row>
    <row r="73" spans="1:105" ht="12" customHeight="1" x14ac:dyDescent="0.25">
      <c r="A73" s="64" t="s">
        <v>70</v>
      </c>
      <c r="B73" s="231">
        <v>1.2709742065920879</v>
      </c>
      <c r="C73" s="231">
        <v>1.949290691526772</v>
      </c>
      <c r="D73" s="231">
        <v>2.1371535552184069</v>
      </c>
      <c r="E73" s="231">
        <v>1.7958763262061339</v>
      </c>
      <c r="F73" s="231">
        <v>1.5002858121487039</v>
      </c>
      <c r="G73" s="231">
        <v>1.2222040855879239</v>
      </c>
      <c r="H73" s="231">
        <v>1.1996921336795141</v>
      </c>
      <c r="I73" s="231">
        <v>1.113348612965007</v>
      </c>
      <c r="J73" s="231">
        <v>0.85439305068692306</v>
      </c>
      <c r="K73" s="231">
        <v>0.69654478433936684</v>
      </c>
      <c r="L73" s="231">
        <v>0.6941006032695205</v>
      </c>
      <c r="M73" s="231">
        <v>0.86852122833281586</v>
      </c>
      <c r="N73" s="231">
        <v>0.80669333001273102</v>
      </c>
      <c r="O73" s="231">
        <v>0.54324173031422074</v>
      </c>
      <c r="P73" s="231">
        <v>0.3151375891183878</v>
      </c>
      <c r="Q73" s="231">
        <v>0.45026095773599101</v>
      </c>
      <c r="R73" s="231">
        <v>0.30357185893246058</v>
      </c>
      <c r="S73" s="231">
        <v>0.26934741871250251</v>
      </c>
      <c r="T73" s="231">
        <v>0.16519739925564231</v>
      </c>
      <c r="U73" s="231">
        <v>0.13694710542787031</v>
      </c>
      <c r="V73" s="231">
        <v>0.1491610555368553</v>
      </c>
      <c r="W73" s="231">
        <v>0.21564888842882829</v>
      </c>
      <c r="DA73" s="73" t="s">
        <v>2294</v>
      </c>
    </row>
    <row r="74" spans="1:105" ht="12" customHeight="1" x14ac:dyDescent="0.25">
      <c r="A74" s="64" t="s">
        <v>34</v>
      </c>
      <c r="B74" s="231">
        <v>0</v>
      </c>
      <c r="C74" s="231">
        <v>3.7461533947765698E-2</v>
      </c>
      <c r="D74" s="231">
        <v>7.9383946278227729E-2</v>
      </c>
      <c r="E74" s="231">
        <v>7.4158870289699899E-3</v>
      </c>
      <c r="F74" s="231">
        <v>7.4158870289687861E-3</v>
      </c>
      <c r="G74" s="231">
        <v>0</v>
      </c>
      <c r="H74" s="231">
        <v>0</v>
      </c>
      <c r="I74" s="231">
        <v>0</v>
      </c>
      <c r="J74" s="231">
        <v>0</v>
      </c>
      <c r="K74" s="231">
        <v>0</v>
      </c>
      <c r="L74" s="231">
        <v>0</v>
      </c>
      <c r="M74" s="231">
        <v>0</v>
      </c>
      <c r="N74" s="231">
        <v>0</v>
      </c>
      <c r="O74" s="231">
        <v>0</v>
      </c>
      <c r="P74" s="231">
        <v>1.5016983521368331E-5</v>
      </c>
      <c r="Q74" s="231">
        <v>7.3040939294217327E-4</v>
      </c>
      <c r="R74" s="231">
        <v>3.5581908177022509E-4</v>
      </c>
      <c r="S74" s="231">
        <v>2.185805379221545E-4</v>
      </c>
      <c r="T74" s="231">
        <v>7.8004886624896311E-5</v>
      </c>
      <c r="U74" s="231">
        <v>7.4250640744547036E-5</v>
      </c>
      <c r="V74" s="231">
        <v>1.22221560326694E-4</v>
      </c>
      <c r="W74" s="231">
        <v>0</v>
      </c>
      <c r="DA74" s="73" t="s">
        <v>2295</v>
      </c>
    </row>
    <row r="75" spans="1:105" ht="12" customHeight="1" x14ac:dyDescent="0.25">
      <c r="A75" s="64" t="s">
        <v>162</v>
      </c>
      <c r="B75" s="231">
        <v>10.680584569548349</v>
      </c>
      <c r="C75" s="231">
        <v>10.5951165607613</v>
      </c>
      <c r="D75" s="231">
        <v>10.882961891546829</v>
      </c>
      <c r="E75" s="231">
        <v>10.989032211252949</v>
      </c>
      <c r="F75" s="231">
        <v>10.45754548276652</v>
      </c>
      <c r="G75" s="231">
        <v>7.2060428871683406</v>
      </c>
      <c r="H75" s="231">
        <v>7.2984472508879339</v>
      </c>
      <c r="I75" s="231">
        <v>7.8909642366346127</v>
      </c>
      <c r="J75" s="231">
        <v>8.5632723618964626</v>
      </c>
      <c r="K75" s="231">
        <v>8.9393028937536805</v>
      </c>
      <c r="L75" s="231">
        <v>10.07629794195925</v>
      </c>
      <c r="M75" s="231">
        <v>10.96581574817426</v>
      </c>
      <c r="N75" s="231">
        <v>10.030105535933741</v>
      </c>
      <c r="O75" s="231">
        <v>10.888864425899261</v>
      </c>
      <c r="P75" s="231">
        <v>10.75747840289562</v>
      </c>
      <c r="Q75" s="231">
        <v>10.72015688964755</v>
      </c>
      <c r="R75" s="231">
        <v>11.26977178048107</v>
      </c>
      <c r="S75" s="231">
        <v>10.613830489655291</v>
      </c>
      <c r="T75" s="231">
        <v>10.260757751513941</v>
      </c>
      <c r="U75" s="231">
        <v>9.4578876685830817</v>
      </c>
      <c r="V75" s="231">
        <v>8.8502367191808045</v>
      </c>
      <c r="W75" s="231">
        <v>10.09009597058593</v>
      </c>
      <c r="DA75" s="73" t="s">
        <v>2296</v>
      </c>
    </row>
    <row r="76" spans="1:105" ht="12" customHeight="1" x14ac:dyDescent="0.25">
      <c r="A76" s="64" t="s">
        <v>36</v>
      </c>
      <c r="B76" s="231">
        <v>0</v>
      </c>
      <c r="C76" s="231">
        <v>0</v>
      </c>
      <c r="D76" s="231">
        <v>0</v>
      </c>
      <c r="E76" s="231">
        <v>0</v>
      </c>
      <c r="F76" s="231">
        <v>0</v>
      </c>
      <c r="G76" s="231">
        <v>0</v>
      </c>
      <c r="H76" s="231">
        <v>0</v>
      </c>
      <c r="I76" s="231">
        <v>0</v>
      </c>
      <c r="J76" s="231">
        <v>0</v>
      </c>
      <c r="K76" s="231">
        <v>0</v>
      </c>
      <c r="L76" s="231">
        <v>0</v>
      </c>
      <c r="M76" s="231">
        <v>0</v>
      </c>
      <c r="N76" s="231">
        <v>0</v>
      </c>
      <c r="O76" s="231">
        <v>0</v>
      </c>
      <c r="P76" s="231">
        <v>0</v>
      </c>
      <c r="Q76" s="231">
        <v>0</v>
      </c>
      <c r="R76" s="231">
        <v>0</v>
      </c>
      <c r="S76" s="231">
        <v>0</v>
      </c>
      <c r="T76" s="231">
        <v>0</v>
      </c>
      <c r="U76" s="231">
        <v>0</v>
      </c>
      <c r="V76" s="231">
        <v>0</v>
      </c>
      <c r="W76" s="231">
        <v>0</v>
      </c>
      <c r="DA76" s="73" t="s">
        <v>2297</v>
      </c>
    </row>
    <row r="77" spans="1:105" ht="12" customHeight="1" x14ac:dyDescent="0.25">
      <c r="A77" s="64" t="s">
        <v>73</v>
      </c>
      <c r="B77" s="231">
        <v>0.28489421037830359</v>
      </c>
      <c r="C77" s="231">
        <v>0.28252920631824052</v>
      </c>
      <c r="D77" s="231">
        <v>0.28252920631820161</v>
      </c>
      <c r="E77" s="231">
        <v>0.33658053496924001</v>
      </c>
      <c r="F77" s="231">
        <v>0.36360579391167891</v>
      </c>
      <c r="G77" s="231">
        <v>7.2068978711739614E-3</v>
      </c>
      <c r="H77" s="231">
        <v>5.630363625421065E-3</v>
      </c>
      <c r="I77" s="231">
        <v>2.015645044158916E-2</v>
      </c>
      <c r="J77" s="231">
        <v>0.1146333764323758</v>
      </c>
      <c r="K77" s="231">
        <v>0.20910989704022809</v>
      </c>
      <c r="L77" s="231">
        <v>0.27408386357169212</v>
      </c>
      <c r="M77" s="231">
        <v>0.21908961420709841</v>
      </c>
      <c r="N77" s="231">
        <v>0.68099995980989336</v>
      </c>
      <c r="O77" s="231">
        <v>0.53352083621173274</v>
      </c>
      <c r="P77" s="231">
        <v>0.42333288907703059</v>
      </c>
      <c r="Q77" s="231">
        <v>0.73104002428960657</v>
      </c>
      <c r="R77" s="231">
        <v>0.71509388104173199</v>
      </c>
      <c r="S77" s="231">
        <v>0.63950982687487823</v>
      </c>
      <c r="T77" s="231">
        <v>0.79992147696015803</v>
      </c>
      <c r="U77" s="231">
        <v>0.72004117441666249</v>
      </c>
      <c r="V77" s="231">
        <v>0.81033333233879867</v>
      </c>
      <c r="W77" s="231">
        <v>0.72615597065298609</v>
      </c>
      <c r="DA77" s="73" t="s">
        <v>2298</v>
      </c>
    </row>
    <row r="78" spans="1:105" ht="12" customHeight="1" x14ac:dyDescent="0.25">
      <c r="A78" s="64" t="s">
        <v>79</v>
      </c>
      <c r="B78" s="231">
        <v>0</v>
      </c>
      <c r="C78" s="231">
        <v>0</v>
      </c>
      <c r="D78" s="231">
        <v>0</v>
      </c>
      <c r="E78" s="231">
        <v>0</v>
      </c>
      <c r="F78" s="231">
        <v>0</v>
      </c>
      <c r="G78" s="231">
        <v>0</v>
      </c>
      <c r="H78" s="231">
        <v>0</v>
      </c>
      <c r="I78" s="231">
        <v>0</v>
      </c>
      <c r="J78" s="231">
        <v>0</v>
      </c>
      <c r="K78" s="231">
        <v>0</v>
      </c>
      <c r="L78" s="231">
        <v>0</v>
      </c>
      <c r="M78" s="231">
        <v>0.74634154699595712</v>
      </c>
      <c r="N78" s="231">
        <v>1.2936645163877309</v>
      </c>
      <c r="O78" s="231">
        <v>0.7677755650722542</v>
      </c>
      <c r="P78" s="231">
        <v>0.68058895588298685</v>
      </c>
      <c r="Q78" s="231">
        <v>0.89197594189014173</v>
      </c>
      <c r="R78" s="231">
        <v>0.98671321019650893</v>
      </c>
      <c r="S78" s="231">
        <v>1.2229697740122889</v>
      </c>
      <c r="T78" s="231">
        <v>1.0581066688136189</v>
      </c>
      <c r="U78" s="231">
        <v>1.3788007056421001</v>
      </c>
      <c r="V78" s="231">
        <v>1.589478649551777</v>
      </c>
      <c r="W78" s="231">
        <v>1.8966109040731329</v>
      </c>
      <c r="DA78" s="73" t="s">
        <v>2299</v>
      </c>
    </row>
    <row r="79" spans="1:105" ht="12" customHeight="1" x14ac:dyDescent="0.25">
      <c r="A79" s="165" t="s">
        <v>2226</v>
      </c>
      <c r="B79" s="348">
        <v>220.2371257048944</v>
      </c>
      <c r="C79" s="348">
        <v>228.78048422694849</v>
      </c>
      <c r="D79" s="348">
        <v>234.67911491165609</v>
      </c>
      <c r="E79" s="348">
        <v>240.47412204918439</v>
      </c>
      <c r="F79" s="348">
        <v>236.0700102088349</v>
      </c>
      <c r="G79" s="348">
        <v>229.77931114523491</v>
      </c>
      <c r="H79" s="348">
        <v>233.67400196893641</v>
      </c>
      <c r="I79" s="348">
        <v>238.33431876236841</v>
      </c>
      <c r="J79" s="348">
        <v>238.33763918225409</v>
      </c>
      <c r="K79" s="348">
        <v>234.9516776211953</v>
      </c>
      <c r="L79" s="348">
        <v>239.420938136149</v>
      </c>
      <c r="M79" s="348">
        <v>258.46217953726682</v>
      </c>
      <c r="N79" s="348">
        <v>267.23317989105323</v>
      </c>
      <c r="O79" s="348">
        <v>264.93801071393841</v>
      </c>
      <c r="P79" s="348">
        <v>261.53401189221972</v>
      </c>
      <c r="Q79" s="348">
        <v>264.76471849506902</v>
      </c>
      <c r="R79" s="348">
        <v>269.8502165251885</v>
      </c>
      <c r="S79" s="348">
        <v>261.17842278253403</v>
      </c>
      <c r="T79" s="348">
        <v>272.59422996300441</v>
      </c>
      <c r="U79" s="348">
        <v>265.25244098500713</v>
      </c>
      <c r="V79" s="348">
        <v>255.086727033953</v>
      </c>
      <c r="W79" s="348">
        <v>265.44407021949911</v>
      </c>
      <c r="DA79" s="167" t="s">
        <v>2300</v>
      </c>
    </row>
    <row r="80" spans="1:105" ht="12" customHeight="1" x14ac:dyDescent="0.25">
      <c r="A80" s="132" t="s">
        <v>2228</v>
      </c>
      <c r="B80" s="318">
        <v>213.95084823326059</v>
      </c>
      <c r="C80" s="318">
        <v>222.25035176475691</v>
      </c>
      <c r="D80" s="318">
        <v>227.98061651629979</v>
      </c>
      <c r="E80" s="318">
        <v>233.61021547071641</v>
      </c>
      <c r="F80" s="318">
        <v>229.33181117833789</v>
      </c>
      <c r="G80" s="318">
        <v>223.22066894321441</v>
      </c>
      <c r="H80" s="318">
        <v>227.00419273680839</v>
      </c>
      <c r="I80" s="318">
        <v>231.53148906706701</v>
      </c>
      <c r="J80" s="318">
        <v>231.53471471146639</v>
      </c>
      <c r="K80" s="318">
        <v>228.2453994075405</v>
      </c>
      <c r="L80" s="318">
        <v>232.5870928213522</v>
      </c>
      <c r="M80" s="318">
        <v>251.08483581606521</v>
      </c>
      <c r="N80" s="318">
        <v>259.60548354764398</v>
      </c>
      <c r="O80" s="318">
        <v>257.37582589700543</v>
      </c>
      <c r="P80" s="318">
        <v>254.06898817397951</v>
      </c>
      <c r="Q80" s="318">
        <v>257.20747999664621</v>
      </c>
      <c r="R80" s="318">
        <v>262.14782152058422</v>
      </c>
      <c r="S80" s="318">
        <v>253.72354872367691</v>
      </c>
      <c r="T80" s="318">
        <v>264.81351196993569</v>
      </c>
      <c r="U80" s="318">
        <v>257.68128131461532</v>
      </c>
      <c r="V80" s="318">
        <v>247.8057296075018</v>
      </c>
      <c r="W80" s="318">
        <v>257.86744083306439</v>
      </c>
      <c r="DA80" s="139" t="s">
        <v>2301</v>
      </c>
    </row>
    <row r="81" spans="1:105" ht="12" customHeight="1" x14ac:dyDescent="0.25">
      <c r="A81" s="201"/>
      <c r="B81" s="201"/>
      <c r="C81" s="201"/>
      <c r="D81" s="201"/>
      <c r="E81" s="201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DA81" s="173"/>
    </row>
    <row r="82" spans="1:105" ht="15" customHeight="1" x14ac:dyDescent="0.25">
      <c r="A82" s="32" t="s">
        <v>102</v>
      </c>
      <c r="B82" s="259"/>
      <c r="C82" s="259"/>
      <c r="D82" s="259"/>
      <c r="E82" s="259"/>
      <c r="F82" s="259"/>
      <c r="G82" s="259"/>
      <c r="H82" s="259"/>
      <c r="I82" s="259"/>
      <c r="J82" s="259"/>
      <c r="K82" s="259"/>
      <c r="L82" s="259"/>
      <c r="M82" s="259"/>
      <c r="N82" s="259"/>
      <c r="O82" s="259"/>
      <c r="P82" s="259"/>
      <c r="Q82" s="259"/>
      <c r="R82" s="259"/>
      <c r="S82" s="259"/>
      <c r="T82" s="259"/>
      <c r="U82" s="259"/>
      <c r="V82" s="259"/>
      <c r="W82" s="259"/>
      <c r="DA82" s="88"/>
    </row>
    <row r="83" spans="1:105" ht="12" customHeight="1" x14ac:dyDescent="0.25">
      <c r="A83" s="201"/>
      <c r="B83" s="201"/>
      <c r="C83" s="201"/>
      <c r="D83" s="201"/>
      <c r="E83" s="201"/>
      <c r="F83" s="201"/>
      <c r="G83" s="201"/>
      <c r="H83" s="201"/>
      <c r="I83" s="201"/>
      <c r="J83" s="201"/>
      <c r="K83" s="201"/>
      <c r="L83" s="201"/>
      <c r="M83" s="201"/>
      <c r="N83" s="201"/>
      <c r="O83" s="201"/>
      <c r="P83" s="201"/>
      <c r="Q83" s="201"/>
      <c r="R83" s="201"/>
      <c r="S83" s="201"/>
      <c r="T83" s="201"/>
      <c r="U83" s="201"/>
      <c r="V83" s="201"/>
      <c r="W83" s="201"/>
      <c r="DA83" s="173"/>
    </row>
    <row r="84" spans="1:105" ht="12" customHeight="1" x14ac:dyDescent="0.25">
      <c r="A84" s="35" t="s">
        <v>24</v>
      </c>
      <c r="B84" s="234">
        <f t="shared" ref="B84:W84" si="4">SUM(B$85:B$89,B$91:B$93,B$95:B$97,B$98,B$100:B$104,B$106:B$109)</f>
        <v>0.99999999999999989</v>
      </c>
      <c r="C84" s="234">
        <f t="shared" si="4"/>
        <v>0.99999999999999956</v>
      </c>
      <c r="D84" s="234">
        <f t="shared" si="4"/>
        <v>1.0000000000000002</v>
      </c>
      <c r="E84" s="234">
        <f t="shared" si="4"/>
        <v>0.99999999999999978</v>
      </c>
      <c r="F84" s="234">
        <f t="shared" si="4"/>
        <v>1.0000000000000004</v>
      </c>
      <c r="G84" s="234">
        <f t="shared" si="4"/>
        <v>0.99999999999999956</v>
      </c>
      <c r="H84" s="234">
        <f t="shared" si="4"/>
        <v>1.0000000000000002</v>
      </c>
      <c r="I84" s="234">
        <f t="shared" si="4"/>
        <v>1</v>
      </c>
      <c r="J84" s="234">
        <f t="shared" si="4"/>
        <v>1.0000000000000004</v>
      </c>
      <c r="K84" s="234">
        <f t="shared" si="4"/>
        <v>0.99999999999999978</v>
      </c>
      <c r="L84" s="234">
        <f t="shared" si="4"/>
        <v>0.99999999999999989</v>
      </c>
      <c r="M84" s="234">
        <f t="shared" si="4"/>
        <v>1.0000000000000002</v>
      </c>
      <c r="N84" s="234">
        <f t="shared" si="4"/>
        <v>1.0000000000000002</v>
      </c>
      <c r="O84" s="234">
        <f t="shared" si="4"/>
        <v>1</v>
      </c>
      <c r="P84" s="234">
        <f t="shared" si="4"/>
        <v>0.99999999999999989</v>
      </c>
      <c r="Q84" s="234">
        <f t="shared" si="4"/>
        <v>1</v>
      </c>
      <c r="R84" s="234">
        <f t="shared" si="4"/>
        <v>1.0000000000000002</v>
      </c>
      <c r="S84" s="234">
        <f t="shared" si="4"/>
        <v>0.99999999999999989</v>
      </c>
      <c r="T84" s="234">
        <f t="shared" si="4"/>
        <v>0.99999999999999956</v>
      </c>
      <c r="U84" s="234">
        <f t="shared" si="4"/>
        <v>1.0000000000000002</v>
      </c>
      <c r="V84" s="234">
        <f t="shared" si="4"/>
        <v>0.99999999999999978</v>
      </c>
      <c r="W84" s="234">
        <f t="shared" si="4"/>
        <v>0.99999999999999989</v>
      </c>
      <c r="DA84" s="95"/>
    </row>
    <row r="85" spans="1:105" ht="12" customHeight="1" x14ac:dyDescent="0.25">
      <c r="A85" s="55" t="s">
        <v>92</v>
      </c>
      <c r="B85" s="301">
        <f t="shared" ref="B85:W85" si="5">IF(B$6=0,0,B$6/B$5)</f>
        <v>1.4554602108890839E-2</v>
      </c>
      <c r="C85" s="301">
        <f t="shared" si="5"/>
        <v>1.4695517894887239E-2</v>
      </c>
      <c r="D85" s="301">
        <f t="shared" si="5"/>
        <v>1.4716440843801597E-2</v>
      </c>
      <c r="E85" s="301">
        <f t="shared" si="5"/>
        <v>1.515198035571169E-2</v>
      </c>
      <c r="F85" s="301">
        <f t="shared" si="5"/>
        <v>1.5209954192115996E-2</v>
      </c>
      <c r="G85" s="301">
        <f t="shared" si="5"/>
        <v>1.7545558023109486E-2</v>
      </c>
      <c r="H85" s="301">
        <f t="shared" si="5"/>
        <v>1.7579245332996089E-2</v>
      </c>
      <c r="I85" s="301">
        <f t="shared" si="5"/>
        <v>1.7147342589414992E-2</v>
      </c>
      <c r="J85" s="301">
        <f t="shared" si="5"/>
        <v>1.7259386414471185E-2</v>
      </c>
      <c r="K85" s="301">
        <f t="shared" si="5"/>
        <v>1.720767026704384E-2</v>
      </c>
      <c r="L85" s="301">
        <f t="shared" si="5"/>
        <v>1.6420485839892186E-2</v>
      </c>
      <c r="M85" s="301">
        <f t="shared" si="5"/>
        <v>1.6005119965510451E-2</v>
      </c>
      <c r="N85" s="301">
        <f t="shared" si="5"/>
        <v>1.6208658988245379E-2</v>
      </c>
      <c r="O85" s="301">
        <f t="shared" si="5"/>
        <v>1.6550065790937617E-2</v>
      </c>
      <c r="P85" s="301">
        <f t="shared" si="5"/>
        <v>1.6945653755521692E-2</v>
      </c>
      <c r="Q85" s="301">
        <f t="shared" si="5"/>
        <v>1.6349790930306429E-2</v>
      </c>
      <c r="R85" s="301">
        <f t="shared" si="5"/>
        <v>1.6231875750902104E-2</v>
      </c>
      <c r="S85" s="301">
        <f t="shared" si="5"/>
        <v>1.6228662712379636E-2</v>
      </c>
      <c r="T85" s="301">
        <f t="shared" si="5"/>
        <v>1.6584585898332792E-2</v>
      </c>
      <c r="U85" s="301">
        <f t="shared" si="5"/>
        <v>1.7146530012296057E-2</v>
      </c>
      <c r="V85" s="301">
        <f t="shared" si="5"/>
        <v>1.6912344807316879E-2</v>
      </c>
      <c r="W85" s="301">
        <f t="shared" si="5"/>
        <v>1.62633163192001E-2</v>
      </c>
      <c r="DA85" s="67"/>
    </row>
    <row r="86" spans="1:105" ht="12" customHeight="1" x14ac:dyDescent="0.25">
      <c r="A86" s="202" t="s">
        <v>93</v>
      </c>
      <c r="B86" s="235">
        <f t="shared" ref="B86:W86" si="6">IF(B$7=0,0,B$7/B$5)</f>
        <v>4.4005701199132741E-3</v>
      </c>
      <c r="C86" s="235">
        <f t="shared" si="6"/>
        <v>4.4431758739311806E-3</v>
      </c>
      <c r="D86" s="235">
        <f t="shared" si="6"/>
        <v>4.4495019076574282E-3</v>
      </c>
      <c r="E86" s="235">
        <f t="shared" si="6"/>
        <v>4.5811868652958368E-3</v>
      </c>
      <c r="F86" s="235">
        <f t="shared" si="6"/>
        <v>4.5987151996541983E-3</v>
      </c>
      <c r="G86" s="235">
        <f t="shared" si="6"/>
        <v>5.304882798996987E-3</v>
      </c>
      <c r="H86" s="235">
        <f t="shared" si="6"/>
        <v>5.3150681251363163E-3</v>
      </c>
      <c r="I86" s="235">
        <f t="shared" si="6"/>
        <v>5.1844827409470448E-3</v>
      </c>
      <c r="J86" s="235">
        <f t="shared" si="6"/>
        <v>5.2183590850046974E-3</v>
      </c>
      <c r="K86" s="235">
        <f t="shared" si="6"/>
        <v>5.2027227569633582E-3</v>
      </c>
      <c r="L86" s="235">
        <f t="shared" si="6"/>
        <v>4.964718293284578E-3</v>
      </c>
      <c r="M86" s="235">
        <f t="shared" si="6"/>
        <v>4.8391328157867492E-3</v>
      </c>
      <c r="N86" s="235">
        <f t="shared" si="6"/>
        <v>4.9006726459368648E-3</v>
      </c>
      <c r="O86" s="235">
        <f t="shared" si="6"/>
        <v>5.0038966683747478E-3</v>
      </c>
      <c r="P86" s="235">
        <f t="shared" si="6"/>
        <v>5.1235023136354035E-3</v>
      </c>
      <c r="Q86" s="235">
        <f t="shared" si="6"/>
        <v>4.943343754535554E-3</v>
      </c>
      <c r="R86" s="235">
        <f t="shared" si="6"/>
        <v>4.9076922120688676E-3</v>
      </c>
      <c r="S86" s="235">
        <f t="shared" si="6"/>
        <v>4.9067207529241716E-3</v>
      </c>
      <c r="T86" s="235">
        <f t="shared" si="6"/>
        <v>5.0143337900495919E-3</v>
      </c>
      <c r="U86" s="235">
        <f t="shared" si="6"/>
        <v>5.1842370590271265E-3</v>
      </c>
      <c r="V86" s="235">
        <f t="shared" si="6"/>
        <v>5.1134313847910964E-3</v>
      </c>
      <c r="W86" s="235">
        <f t="shared" si="6"/>
        <v>4.9171982380234146E-3</v>
      </c>
      <c r="DA86" s="174"/>
    </row>
    <row r="87" spans="1:105" ht="12" customHeight="1" x14ac:dyDescent="0.25">
      <c r="A87" s="202" t="s">
        <v>94</v>
      </c>
      <c r="B87" s="235">
        <f t="shared" ref="B87:W87" si="7">IF(B$8=0,0,B$8/B$5)</f>
        <v>5.4967773843047962E-2</v>
      </c>
      <c r="C87" s="235">
        <f t="shared" si="7"/>
        <v>5.5499964760918119E-2</v>
      </c>
      <c r="D87" s="235">
        <f t="shared" si="7"/>
        <v>5.5578983611138118E-2</v>
      </c>
      <c r="E87" s="235">
        <f t="shared" si="7"/>
        <v>5.7223867972199471E-2</v>
      </c>
      <c r="F87" s="235">
        <f t="shared" si="7"/>
        <v>5.7442815402328082E-2</v>
      </c>
      <c r="G87" s="235">
        <f t="shared" si="7"/>
        <v>6.6263595400881434E-2</v>
      </c>
      <c r="H87" s="235">
        <f t="shared" si="7"/>
        <v>6.6390820894053529E-2</v>
      </c>
      <c r="I87" s="235">
        <f t="shared" si="7"/>
        <v>6.4759671368031443E-2</v>
      </c>
      <c r="J87" s="235">
        <f t="shared" si="7"/>
        <v>6.5182822725253137E-2</v>
      </c>
      <c r="K87" s="235">
        <f t="shared" si="7"/>
        <v>6.4987508454581025E-2</v>
      </c>
      <c r="L87" s="235">
        <f t="shared" si="7"/>
        <v>6.201458104366888E-2</v>
      </c>
      <c r="M87" s="235">
        <f t="shared" si="7"/>
        <v>6.0445885638990803E-2</v>
      </c>
      <c r="N87" s="235">
        <f t="shared" si="7"/>
        <v>6.1214583188138778E-2</v>
      </c>
      <c r="O87" s="235">
        <f t="shared" si="7"/>
        <v>6.2503960374712772E-2</v>
      </c>
      <c r="P87" s="235">
        <f t="shared" si="7"/>
        <v>6.3997961351833665E-2</v>
      </c>
      <c r="Q87" s="235">
        <f t="shared" si="7"/>
        <v>6.1747590453827127E-2</v>
      </c>
      <c r="R87" s="235">
        <f t="shared" si="7"/>
        <v>6.1302264991429267E-2</v>
      </c>
      <c r="S87" s="235">
        <f t="shared" si="7"/>
        <v>6.1290130439517032E-2</v>
      </c>
      <c r="T87" s="235">
        <f t="shared" si="7"/>
        <v>6.2634331060365256E-2</v>
      </c>
      <c r="U87" s="235">
        <f t="shared" si="7"/>
        <v>6.4756602541074154E-2</v>
      </c>
      <c r="V87" s="235">
        <f t="shared" si="7"/>
        <v>6.3872164801837064E-2</v>
      </c>
      <c r="W87" s="235">
        <f t="shared" si="7"/>
        <v>6.1421005307019536E-2</v>
      </c>
      <c r="DA87" s="174"/>
    </row>
    <row r="88" spans="1:105" ht="12" customHeight="1" x14ac:dyDescent="0.25">
      <c r="A88" s="202" t="s">
        <v>95</v>
      </c>
      <c r="B88" s="235">
        <f t="shared" ref="B88:W88" si="8">IF(B$9=0,0,B$9/B$5)</f>
        <v>2.9134507718192142E-2</v>
      </c>
      <c r="C88" s="235">
        <f t="shared" si="8"/>
        <v>2.9416584275422063E-2</v>
      </c>
      <c r="D88" s="235">
        <f t="shared" si="8"/>
        <v>2.9458466548264159E-2</v>
      </c>
      <c r="E88" s="235">
        <f t="shared" si="8"/>
        <v>3.0330302767240629E-2</v>
      </c>
      <c r="F88" s="235">
        <f t="shared" si="8"/>
        <v>3.044635122885694E-2</v>
      </c>
      <c r="G88" s="235">
        <f t="shared" si="8"/>
        <v>3.5121619390200358E-2</v>
      </c>
      <c r="H88" s="235">
        <f t="shared" si="8"/>
        <v>3.5189052576113204E-2</v>
      </c>
      <c r="I88" s="235">
        <f t="shared" si="8"/>
        <v>3.4324496216397597E-2</v>
      </c>
      <c r="J88" s="235">
        <f t="shared" si="8"/>
        <v>3.4548778657199006E-2</v>
      </c>
      <c r="K88" s="235">
        <f t="shared" si="8"/>
        <v>3.4445256452668466E-2</v>
      </c>
      <c r="L88" s="235">
        <f t="shared" si="8"/>
        <v>3.2869519060680204E-2</v>
      </c>
      <c r="M88" s="235">
        <f t="shared" si="8"/>
        <v>3.2038065189079278E-2</v>
      </c>
      <c r="N88" s="235">
        <f t="shared" si="8"/>
        <v>3.2445497091680146E-2</v>
      </c>
      <c r="O88" s="235">
        <f t="shared" si="8"/>
        <v>3.3128904240406272E-2</v>
      </c>
      <c r="P88" s="235">
        <f t="shared" si="8"/>
        <v>3.3920767908074537E-2</v>
      </c>
      <c r="Q88" s="235">
        <f t="shared" si="8"/>
        <v>3.2728006336831511E-2</v>
      </c>
      <c r="R88" s="235">
        <f t="shared" si="8"/>
        <v>3.2491970979853332E-2</v>
      </c>
      <c r="S88" s="235">
        <f t="shared" si="8"/>
        <v>3.2485539316869254E-2</v>
      </c>
      <c r="T88" s="235">
        <f t="shared" si="8"/>
        <v>3.3198004469173321E-2</v>
      </c>
      <c r="U88" s="235">
        <f t="shared" si="8"/>
        <v>3.4322869649476284E-2</v>
      </c>
      <c r="V88" s="235">
        <f t="shared" si="8"/>
        <v>3.3854092103315497E-2</v>
      </c>
      <c r="W88" s="235">
        <f t="shared" si="8"/>
        <v>3.2554906776578602E-2</v>
      </c>
      <c r="DA88" s="174"/>
    </row>
    <row r="89" spans="1:105" ht="12" customHeight="1" x14ac:dyDescent="0.25">
      <c r="A89" s="56" t="s">
        <v>96</v>
      </c>
      <c r="B89" s="302">
        <f t="shared" ref="B89:W89" si="9">IF(B$10=0,0,B$10/B$5)</f>
        <v>3.0065426548579133E-2</v>
      </c>
      <c r="C89" s="302">
        <f t="shared" si="9"/>
        <v>3.0199441411300022E-2</v>
      </c>
      <c r="D89" s="302">
        <f t="shared" si="9"/>
        <v>3.0207503595627284E-2</v>
      </c>
      <c r="E89" s="302">
        <f t="shared" si="9"/>
        <v>3.0461122088546833E-2</v>
      </c>
      <c r="F89" s="302">
        <f t="shared" si="9"/>
        <v>3.0532001524257835E-2</v>
      </c>
      <c r="G89" s="302">
        <f t="shared" si="9"/>
        <v>3.3646002856960767E-2</v>
      </c>
      <c r="H89" s="302">
        <f t="shared" si="9"/>
        <v>3.3690221316209974E-2</v>
      </c>
      <c r="I89" s="302">
        <f t="shared" si="9"/>
        <v>3.2997707768847494E-2</v>
      </c>
      <c r="J89" s="302">
        <f t="shared" si="9"/>
        <v>3.2784787064626078E-2</v>
      </c>
      <c r="K89" s="302">
        <f t="shared" si="9"/>
        <v>3.2541240066033365E-2</v>
      </c>
      <c r="L89" s="302">
        <f t="shared" si="9"/>
        <v>3.1481164880379803E-2</v>
      </c>
      <c r="M89" s="302">
        <f t="shared" si="9"/>
        <v>3.0976203450923129E-2</v>
      </c>
      <c r="N89" s="302">
        <f t="shared" si="9"/>
        <v>3.1439380225469916E-2</v>
      </c>
      <c r="O89" s="302">
        <f t="shared" si="9"/>
        <v>3.1425680687361707E-2</v>
      </c>
      <c r="P89" s="302">
        <f t="shared" si="9"/>
        <v>3.1736673117615376E-2</v>
      </c>
      <c r="Q89" s="302">
        <f t="shared" si="9"/>
        <v>3.1299355895111527E-2</v>
      </c>
      <c r="R89" s="302">
        <f t="shared" si="9"/>
        <v>3.1080889128961731E-2</v>
      </c>
      <c r="S89" s="302">
        <f t="shared" si="9"/>
        <v>3.1165901850466426E-2</v>
      </c>
      <c r="T89" s="302">
        <f t="shared" si="9"/>
        <v>3.1723427918432495E-2</v>
      </c>
      <c r="U89" s="302">
        <f t="shared" si="9"/>
        <v>3.2332399760612238E-2</v>
      </c>
      <c r="V89" s="302">
        <f t="shared" si="9"/>
        <v>3.216166941357803E-2</v>
      </c>
      <c r="W89" s="302">
        <f t="shared" si="9"/>
        <v>3.1281487228826746E-2</v>
      </c>
      <c r="DA89" s="68"/>
    </row>
    <row r="90" spans="1:105" ht="12" customHeight="1" x14ac:dyDescent="0.25">
      <c r="A90" s="203" t="s">
        <v>2149</v>
      </c>
      <c r="B90" s="303">
        <f t="shared" ref="B90:W90" si="10">IF(B$16=0,0,B$16/B$5)</f>
        <v>7.0821692546090109E-2</v>
      </c>
      <c r="C90" s="303">
        <f t="shared" si="10"/>
        <v>7.0938537751895459E-2</v>
      </c>
      <c r="D90" s="303">
        <f t="shared" si="10"/>
        <v>7.0968591635870562E-2</v>
      </c>
      <c r="E90" s="303">
        <f t="shared" si="10"/>
        <v>7.1511661791785114E-2</v>
      </c>
      <c r="F90" s="303">
        <f t="shared" si="10"/>
        <v>7.1565449770153944E-2</v>
      </c>
      <c r="G90" s="303">
        <f t="shared" si="10"/>
        <v>7.6383691864530909E-2</v>
      </c>
      <c r="H90" s="303">
        <f t="shared" si="10"/>
        <v>7.6494543752090791E-2</v>
      </c>
      <c r="I90" s="303">
        <f t="shared" si="10"/>
        <v>7.523878329671152E-2</v>
      </c>
      <c r="J90" s="303">
        <f t="shared" si="10"/>
        <v>7.5814955409151438E-2</v>
      </c>
      <c r="K90" s="303">
        <f t="shared" si="10"/>
        <v>7.5828710397197935E-2</v>
      </c>
      <c r="L90" s="303">
        <f t="shared" si="10"/>
        <v>7.3851696864413355E-2</v>
      </c>
      <c r="M90" s="303">
        <f t="shared" si="10"/>
        <v>7.3044931103214042E-2</v>
      </c>
      <c r="N90" s="303">
        <f t="shared" si="10"/>
        <v>7.3779865955506424E-2</v>
      </c>
      <c r="O90" s="303">
        <f t="shared" si="10"/>
        <v>7.4663021216887171E-2</v>
      </c>
      <c r="P90" s="303">
        <f t="shared" si="10"/>
        <v>7.5775844754380484E-2</v>
      </c>
      <c r="Q90" s="303">
        <f t="shared" si="10"/>
        <v>7.4231902316456516E-2</v>
      </c>
      <c r="R90" s="303">
        <f t="shared" si="10"/>
        <v>7.3998007065337018E-2</v>
      </c>
      <c r="S90" s="303">
        <f t="shared" si="10"/>
        <v>7.3984208084134181E-2</v>
      </c>
      <c r="T90" s="303">
        <f t="shared" si="10"/>
        <v>7.4897294086697042E-2</v>
      </c>
      <c r="U90" s="303">
        <f t="shared" si="10"/>
        <v>7.6939356769613262E-2</v>
      </c>
      <c r="V90" s="303">
        <f t="shared" si="10"/>
        <v>7.6323174652299305E-2</v>
      </c>
      <c r="W90" s="303">
        <f t="shared" si="10"/>
        <v>7.4330500372502828E-2</v>
      </c>
      <c r="DA90" s="175"/>
    </row>
    <row r="91" spans="1:105" ht="12" customHeight="1" x14ac:dyDescent="0.25">
      <c r="A91" s="62" t="s">
        <v>2150</v>
      </c>
      <c r="B91" s="304">
        <f t="shared" ref="B91:W91" si="11">IF(B$17=0,0,B$17/B$5)</f>
        <v>4.4919365142631014E-2</v>
      </c>
      <c r="C91" s="304">
        <f t="shared" si="11"/>
        <v>4.4257151537833321E-2</v>
      </c>
      <c r="D91" s="304">
        <f t="shared" si="11"/>
        <v>4.411811967181458E-2</v>
      </c>
      <c r="E91" s="304">
        <f t="shared" si="11"/>
        <v>4.1803537465950801E-2</v>
      </c>
      <c r="F91" s="304">
        <f t="shared" si="11"/>
        <v>4.1536320862832973E-2</v>
      </c>
      <c r="G91" s="304">
        <f t="shared" si="11"/>
        <v>2.9762436205360437E-2</v>
      </c>
      <c r="H91" s="304">
        <f t="shared" si="11"/>
        <v>2.9565555288214983E-2</v>
      </c>
      <c r="I91" s="304">
        <f t="shared" si="11"/>
        <v>3.1857427583410917E-2</v>
      </c>
      <c r="J91" s="304">
        <f t="shared" si="11"/>
        <v>3.0769575312694492E-2</v>
      </c>
      <c r="K91" s="304">
        <f t="shared" si="11"/>
        <v>3.0771257335059917E-2</v>
      </c>
      <c r="L91" s="304">
        <f t="shared" si="11"/>
        <v>3.4888879317609721E-2</v>
      </c>
      <c r="M91" s="304">
        <f t="shared" si="11"/>
        <v>3.6053176263590572E-2</v>
      </c>
      <c r="N91" s="304">
        <f t="shared" si="11"/>
        <v>3.3733737858330136E-2</v>
      </c>
      <c r="O91" s="304">
        <f t="shared" si="11"/>
        <v>3.2416693605257299E-2</v>
      </c>
      <c r="P91" s="304">
        <f t="shared" si="11"/>
        <v>3.0296989253386156E-2</v>
      </c>
      <c r="Q91" s="304">
        <f t="shared" si="11"/>
        <v>3.3222544829743191E-2</v>
      </c>
      <c r="R91" s="304">
        <f t="shared" si="11"/>
        <v>3.3680374936714275E-2</v>
      </c>
      <c r="S91" s="304">
        <f t="shared" si="11"/>
        <v>3.3408320198733368E-2</v>
      </c>
      <c r="T91" s="304">
        <f t="shared" si="11"/>
        <v>3.1670524505992163E-2</v>
      </c>
      <c r="U91" s="304">
        <f t="shared" si="11"/>
        <v>2.7704912885498967E-2</v>
      </c>
      <c r="V91" s="304">
        <f t="shared" si="11"/>
        <v>2.8469430140346638E-2</v>
      </c>
      <c r="W91" s="304">
        <f t="shared" si="11"/>
        <v>3.1985309989025823E-2</v>
      </c>
      <c r="DA91" s="72"/>
    </row>
    <row r="92" spans="1:105" ht="12" customHeight="1" x14ac:dyDescent="0.25">
      <c r="A92" s="62" t="s">
        <v>2157</v>
      </c>
      <c r="B92" s="304">
        <f t="shared" ref="B92:W92" si="12">IF(B$23=0,0,B$23/B$5)</f>
        <v>2.4253317676186836E-2</v>
      </c>
      <c r="C92" s="304">
        <f t="shared" si="12"/>
        <v>2.5016410986661769E-2</v>
      </c>
      <c r="D92" s="304">
        <f t="shared" si="12"/>
        <v>2.5183126204914166E-2</v>
      </c>
      <c r="E92" s="304">
        <f t="shared" si="12"/>
        <v>2.7991432738728412E-2</v>
      </c>
      <c r="F92" s="304">
        <f t="shared" si="12"/>
        <v>2.8305868990868614E-2</v>
      </c>
      <c r="G92" s="304">
        <f t="shared" si="12"/>
        <v>4.4633376111927227E-2</v>
      </c>
      <c r="H92" s="304">
        <f t="shared" si="12"/>
        <v>4.4937292206201539E-2</v>
      </c>
      <c r="I92" s="304">
        <f t="shared" si="12"/>
        <v>4.1438593244408198E-2</v>
      </c>
      <c r="J92" s="304">
        <f t="shared" si="12"/>
        <v>4.3089923267662714E-2</v>
      </c>
      <c r="K92" s="304">
        <f t="shared" si="12"/>
        <v>4.3107855578005116E-2</v>
      </c>
      <c r="L92" s="304">
        <f t="shared" si="12"/>
        <v>3.7102406614650557E-2</v>
      </c>
      <c r="M92" s="304">
        <f t="shared" si="12"/>
        <v>3.5178404099298934E-2</v>
      </c>
      <c r="N92" s="304">
        <f t="shared" si="12"/>
        <v>3.8209716758845831E-2</v>
      </c>
      <c r="O92" s="304">
        <f t="shared" si="12"/>
        <v>4.037123550865987E-2</v>
      </c>
      <c r="P92" s="304">
        <f t="shared" si="12"/>
        <v>4.3558944007105166E-2</v>
      </c>
      <c r="Q92" s="304">
        <f t="shared" si="12"/>
        <v>3.915695615816904E-2</v>
      </c>
      <c r="R92" s="304">
        <f t="shared" si="12"/>
        <v>3.8478590373660464E-2</v>
      </c>
      <c r="S92" s="304">
        <f t="shared" si="12"/>
        <v>3.8737210161810733E-2</v>
      </c>
      <c r="T92" s="304">
        <f t="shared" si="12"/>
        <v>4.1347766412873355E-2</v>
      </c>
      <c r="U92" s="304">
        <f t="shared" si="12"/>
        <v>4.7291773478719289E-2</v>
      </c>
      <c r="V92" s="304">
        <f t="shared" si="12"/>
        <v>4.5937606860809881E-2</v>
      </c>
      <c r="W92" s="304">
        <f t="shared" si="12"/>
        <v>4.0502586469785377E-2</v>
      </c>
      <c r="DA92" s="72"/>
    </row>
    <row r="93" spans="1:105" ht="12" customHeight="1" x14ac:dyDescent="0.25">
      <c r="A93" s="62" t="s">
        <v>2159</v>
      </c>
      <c r="B93" s="304">
        <f t="shared" ref="B93:W93" si="13">IF(B$24=0,0,B$24/B$5)</f>
        <v>1.6490097272722581E-3</v>
      </c>
      <c r="C93" s="304">
        <f t="shared" si="13"/>
        <v>1.6649752274003815E-3</v>
      </c>
      <c r="D93" s="304">
        <f t="shared" si="13"/>
        <v>1.6673457591418097E-3</v>
      </c>
      <c r="E93" s="304">
        <f t="shared" si="13"/>
        <v>1.7166915871059032E-3</v>
      </c>
      <c r="F93" s="304">
        <f t="shared" si="13"/>
        <v>1.7232599164523717E-3</v>
      </c>
      <c r="G93" s="304">
        <f t="shared" si="13"/>
        <v>1.9878795472432348E-3</v>
      </c>
      <c r="H93" s="304">
        <f t="shared" si="13"/>
        <v>1.9916962576742754E-3</v>
      </c>
      <c r="I93" s="304">
        <f t="shared" si="13"/>
        <v>1.942762468892393E-3</v>
      </c>
      <c r="J93" s="304">
        <f t="shared" si="13"/>
        <v>1.9554568287942402E-3</v>
      </c>
      <c r="K93" s="304">
        <f t="shared" si="13"/>
        <v>1.9495974841328941E-3</v>
      </c>
      <c r="L93" s="304">
        <f t="shared" si="13"/>
        <v>1.8604109321530666E-3</v>
      </c>
      <c r="M93" s="304">
        <f t="shared" si="13"/>
        <v>1.8133507403245298E-3</v>
      </c>
      <c r="N93" s="304">
        <f t="shared" si="13"/>
        <v>1.8364113383304581E-3</v>
      </c>
      <c r="O93" s="304">
        <f t="shared" si="13"/>
        <v>1.8750921029700167E-3</v>
      </c>
      <c r="P93" s="304">
        <f t="shared" si="13"/>
        <v>1.9199114938891603E-3</v>
      </c>
      <c r="Q93" s="304">
        <f t="shared" si="13"/>
        <v>1.8524013285442986E-3</v>
      </c>
      <c r="R93" s="304">
        <f t="shared" si="13"/>
        <v>1.8390417549622763E-3</v>
      </c>
      <c r="S93" s="304">
        <f t="shared" si="13"/>
        <v>1.8386777235900674E-3</v>
      </c>
      <c r="T93" s="304">
        <f t="shared" si="13"/>
        <v>1.8790031678315123E-3</v>
      </c>
      <c r="U93" s="304">
        <f t="shared" si="13"/>
        <v>1.9426704053950008E-3</v>
      </c>
      <c r="V93" s="304">
        <f t="shared" si="13"/>
        <v>1.9161376511427895E-3</v>
      </c>
      <c r="W93" s="304">
        <f t="shared" si="13"/>
        <v>1.8426039136916232E-3</v>
      </c>
      <c r="DA93" s="72"/>
    </row>
    <row r="94" spans="1:105" ht="12" customHeight="1" x14ac:dyDescent="0.25">
      <c r="A94" s="203" t="s">
        <v>2161</v>
      </c>
      <c r="B94" s="303">
        <f t="shared" ref="B94:W94" si="14">IF(B$25=0,0,B$25/B$5)</f>
        <v>3.2191678430040969E-2</v>
      </c>
      <c r="C94" s="303">
        <f t="shared" si="14"/>
        <v>3.224478988722522E-2</v>
      </c>
      <c r="D94" s="303">
        <f t="shared" si="14"/>
        <v>3.2258450743577527E-2</v>
      </c>
      <c r="E94" s="303">
        <f t="shared" si="14"/>
        <v>3.2505300814447788E-2</v>
      </c>
      <c r="F94" s="303">
        <f t="shared" si="14"/>
        <v>3.2529749895524512E-2</v>
      </c>
      <c r="G94" s="303">
        <f t="shared" si="14"/>
        <v>3.4719859938423123E-2</v>
      </c>
      <c r="H94" s="303">
        <f t="shared" si="14"/>
        <v>3.4770247160041269E-2</v>
      </c>
      <c r="I94" s="303">
        <f t="shared" si="14"/>
        <v>3.4199446953050688E-2</v>
      </c>
      <c r="J94" s="303">
        <f t="shared" si="14"/>
        <v>3.4461343367796091E-2</v>
      </c>
      <c r="K94" s="303">
        <f t="shared" si="14"/>
        <v>3.4467595635089956E-2</v>
      </c>
      <c r="L94" s="303">
        <f t="shared" si="14"/>
        <v>3.3568953120187879E-2</v>
      </c>
      <c r="M94" s="303">
        <f t="shared" si="14"/>
        <v>3.3202241410551836E-2</v>
      </c>
      <c r="N94" s="303">
        <f t="shared" si="14"/>
        <v>3.3536302707048375E-2</v>
      </c>
      <c r="O94" s="303">
        <f t="shared" si="14"/>
        <v>3.3937736916766902E-2</v>
      </c>
      <c r="P94" s="303">
        <f t="shared" si="14"/>
        <v>3.4443565797445667E-2</v>
      </c>
      <c r="Q94" s="303">
        <f t="shared" si="14"/>
        <v>3.3741773780207512E-2</v>
      </c>
      <c r="R94" s="303">
        <f t="shared" si="14"/>
        <v>3.3635457756971382E-2</v>
      </c>
      <c r="S94" s="303">
        <f t="shared" si="14"/>
        <v>3.3629185492788267E-2</v>
      </c>
      <c r="T94" s="303">
        <f t="shared" si="14"/>
        <v>3.4044224584862295E-2</v>
      </c>
      <c r="U94" s="303">
        <f t="shared" si="14"/>
        <v>3.4972434895278764E-2</v>
      </c>
      <c r="V94" s="303">
        <f t="shared" si="14"/>
        <v>3.4692352114681503E-2</v>
      </c>
      <c r="W94" s="303">
        <f t="shared" si="14"/>
        <v>3.3786591078410366E-2</v>
      </c>
      <c r="DA94" s="175"/>
    </row>
    <row r="95" spans="1:105" ht="12" customHeight="1" x14ac:dyDescent="0.25">
      <c r="A95" s="62" t="s">
        <v>2162</v>
      </c>
      <c r="B95" s="304">
        <f t="shared" ref="B95:W95" si="15">IF(B$26=0,0,B$26/B$5)</f>
        <v>2.0417893246650467E-2</v>
      </c>
      <c r="C95" s="304">
        <f t="shared" si="15"/>
        <v>2.0116887062651512E-2</v>
      </c>
      <c r="D95" s="304">
        <f t="shared" si="15"/>
        <v>2.005369075991572E-2</v>
      </c>
      <c r="E95" s="304">
        <f t="shared" si="15"/>
        <v>1.9001607939068552E-2</v>
      </c>
      <c r="F95" s="304">
        <f t="shared" si="15"/>
        <v>1.8880145846742257E-2</v>
      </c>
      <c r="G95" s="304">
        <f t="shared" si="15"/>
        <v>1.3528380093345645E-2</v>
      </c>
      <c r="H95" s="304">
        <f t="shared" si="15"/>
        <v>1.3438888767370451E-2</v>
      </c>
      <c r="I95" s="304">
        <f t="shared" si="15"/>
        <v>1.4480648901550418E-2</v>
      </c>
      <c r="J95" s="304">
        <f t="shared" si="15"/>
        <v>1.3986170596679309E-2</v>
      </c>
      <c r="K95" s="304">
        <f t="shared" si="15"/>
        <v>1.398693515229996E-2</v>
      </c>
      <c r="L95" s="304">
        <f t="shared" si="15"/>
        <v>1.585858150800442E-2</v>
      </c>
      <c r="M95" s="304">
        <f t="shared" si="15"/>
        <v>1.638780739254117E-2</v>
      </c>
      <c r="N95" s="304">
        <f t="shared" si="15"/>
        <v>1.5333517208331881E-2</v>
      </c>
      <c r="O95" s="304">
        <f t="shared" si="15"/>
        <v>1.4734860729662411E-2</v>
      </c>
      <c r="P95" s="304">
        <f t="shared" si="15"/>
        <v>1.3771358751539153E-2</v>
      </c>
      <c r="Q95" s="304">
        <f t="shared" si="15"/>
        <v>1.5101156740792356E-2</v>
      </c>
      <c r="R95" s="304">
        <f t="shared" si="15"/>
        <v>1.5309261334870126E-2</v>
      </c>
      <c r="S95" s="304">
        <f t="shared" si="15"/>
        <v>1.5185600090333352E-2</v>
      </c>
      <c r="T95" s="304">
        <f t="shared" si="15"/>
        <v>1.4395692957269165E-2</v>
      </c>
      <c r="U95" s="304">
        <f t="shared" si="15"/>
        <v>1.259314222068135E-2</v>
      </c>
      <c r="V95" s="304">
        <f t="shared" si="15"/>
        <v>1.2940650063793923E-2</v>
      </c>
      <c r="W95" s="304">
        <f t="shared" si="15"/>
        <v>1.4538777267739007E-2</v>
      </c>
      <c r="DA95" s="72"/>
    </row>
    <row r="96" spans="1:105" ht="12" customHeight="1" x14ac:dyDescent="0.25">
      <c r="A96" s="62" t="s">
        <v>2169</v>
      </c>
      <c r="B96" s="304">
        <f t="shared" ref="B96:W96" si="16">IF(B$32=0,0,B$32/B$5)</f>
        <v>1.1024235307357654E-2</v>
      </c>
      <c r="C96" s="304">
        <f t="shared" si="16"/>
        <v>1.1371095903028079E-2</v>
      </c>
      <c r="D96" s="304">
        <f t="shared" si="16"/>
        <v>1.1446875547688256E-2</v>
      </c>
      <c r="E96" s="304">
        <f t="shared" si="16"/>
        <v>1.2723378517603825E-2</v>
      </c>
      <c r="F96" s="304">
        <f t="shared" si="16"/>
        <v>1.2866304086758451E-2</v>
      </c>
      <c r="G96" s="304">
        <f t="shared" si="16"/>
        <v>2.0287898232694192E-2</v>
      </c>
      <c r="H96" s="304">
        <f t="shared" si="16"/>
        <v>2.0426041911909783E-2</v>
      </c>
      <c r="I96" s="304">
        <f t="shared" si="16"/>
        <v>1.8835724202003728E-2</v>
      </c>
      <c r="J96" s="304">
        <f t="shared" si="16"/>
        <v>1.9586328758028491E-2</v>
      </c>
      <c r="K96" s="304">
        <f t="shared" si="16"/>
        <v>1.9594479808184136E-2</v>
      </c>
      <c r="L96" s="304">
        <f t="shared" si="16"/>
        <v>1.6864730279386612E-2</v>
      </c>
      <c r="M96" s="304">
        <f t="shared" si="16"/>
        <v>1.5990183681499518E-2</v>
      </c>
      <c r="N96" s="304">
        <f t="shared" si="16"/>
        <v>1.7368053072202648E-2</v>
      </c>
      <c r="O96" s="304">
        <f t="shared" si="16"/>
        <v>1.8350561594845393E-2</v>
      </c>
      <c r="P96" s="304">
        <f t="shared" si="16"/>
        <v>1.9799520003229616E-2</v>
      </c>
      <c r="Q96" s="304">
        <f t="shared" si="16"/>
        <v>1.7798616435531392E-2</v>
      </c>
      <c r="R96" s="304">
        <f t="shared" si="16"/>
        <v>1.7490268351663854E-2</v>
      </c>
      <c r="S96" s="304">
        <f t="shared" si="16"/>
        <v>1.7607822800823063E-2</v>
      </c>
      <c r="T96" s="304">
        <f t="shared" si="16"/>
        <v>1.8794439278578809E-2</v>
      </c>
      <c r="U96" s="304">
        <f t="shared" si="16"/>
        <v>2.1496260672145145E-2</v>
      </c>
      <c r="V96" s="304">
        <f t="shared" si="16"/>
        <v>2.0880730391277219E-2</v>
      </c>
      <c r="W96" s="304">
        <f t="shared" si="16"/>
        <v>1.8410266577175174E-2</v>
      </c>
      <c r="DA96" s="72"/>
    </row>
    <row r="97" spans="1:105" ht="12" customHeight="1" x14ac:dyDescent="0.25">
      <c r="A97" s="62" t="s">
        <v>2171</v>
      </c>
      <c r="B97" s="304">
        <f t="shared" ref="B97:W97" si="17">IF(B$33=0,0,B$33/B$5)</f>
        <v>7.4954987603284453E-4</v>
      </c>
      <c r="C97" s="304">
        <f t="shared" si="17"/>
        <v>7.5680692154562774E-4</v>
      </c>
      <c r="D97" s="304">
        <f t="shared" si="17"/>
        <v>7.5788443597354959E-4</v>
      </c>
      <c r="E97" s="304">
        <f t="shared" si="17"/>
        <v>7.8031435777541059E-4</v>
      </c>
      <c r="F97" s="304">
        <f t="shared" si="17"/>
        <v>7.8329996202380523E-4</v>
      </c>
      <c r="G97" s="304">
        <f t="shared" si="17"/>
        <v>9.0358161238328827E-4</v>
      </c>
      <c r="H97" s="304">
        <f t="shared" si="17"/>
        <v>9.0531648076103415E-4</v>
      </c>
      <c r="I97" s="304">
        <f t="shared" si="17"/>
        <v>8.830738494965424E-4</v>
      </c>
      <c r="J97" s="304">
        <f t="shared" si="17"/>
        <v>8.8884401308829072E-4</v>
      </c>
      <c r="K97" s="304">
        <f t="shared" si="17"/>
        <v>8.8618067460586095E-4</v>
      </c>
      <c r="L97" s="304">
        <f t="shared" si="17"/>
        <v>8.4564133279684808E-4</v>
      </c>
      <c r="M97" s="304">
        <f t="shared" si="17"/>
        <v>8.242503365111499E-4</v>
      </c>
      <c r="N97" s="304">
        <f t="shared" si="17"/>
        <v>8.3473242651384435E-4</v>
      </c>
      <c r="O97" s="304">
        <f t="shared" si="17"/>
        <v>8.5231459225909871E-4</v>
      </c>
      <c r="P97" s="304">
        <f t="shared" si="17"/>
        <v>8.7268704267689113E-4</v>
      </c>
      <c r="Q97" s="304">
        <f t="shared" si="17"/>
        <v>8.4200060388377185E-4</v>
      </c>
      <c r="R97" s="304">
        <f t="shared" si="17"/>
        <v>8.359280704373981E-4</v>
      </c>
      <c r="S97" s="304">
        <f t="shared" si="17"/>
        <v>8.3576260163184893E-4</v>
      </c>
      <c r="T97" s="304">
        <f t="shared" si="17"/>
        <v>8.5409234901432339E-4</v>
      </c>
      <c r="U97" s="304">
        <f t="shared" si="17"/>
        <v>8.8303200245227283E-4</v>
      </c>
      <c r="V97" s="304">
        <f t="shared" si="17"/>
        <v>8.7097165961035896E-4</v>
      </c>
      <c r="W97" s="304">
        <f t="shared" si="17"/>
        <v>8.3754723349619244E-4</v>
      </c>
      <c r="DA97" s="72"/>
    </row>
    <row r="98" spans="1:105" ht="12" customHeight="1" x14ac:dyDescent="0.25">
      <c r="A98" s="203" t="s">
        <v>2173</v>
      </c>
      <c r="B98" s="303">
        <f t="shared" ref="B98:W98" si="18">IF(B$34=0,0,B$34/B$5)</f>
        <v>0.47825342642740482</v>
      </c>
      <c r="C98" s="303">
        <f t="shared" si="18"/>
        <v>0.47554331464047905</v>
      </c>
      <c r="D98" s="303">
        <f t="shared" si="18"/>
        <v>0.47514020328088696</v>
      </c>
      <c r="E98" s="303">
        <f t="shared" si="18"/>
        <v>0.46679108686453913</v>
      </c>
      <c r="F98" s="303">
        <f t="shared" si="18"/>
        <v>0.46564846932007276</v>
      </c>
      <c r="G98" s="303">
        <f t="shared" si="18"/>
        <v>0.41684685214491551</v>
      </c>
      <c r="H98" s="303">
        <f t="shared" si="18"/>
        <v>0.41610326611749182</v>
      </c>
      <c r="I98" s="303">
        <f t="shared" si="18"/>
        <v>0.42564837435204383</v>
      </c>
      <c r="J98" s="303">
        <f t="shared" si="18"/>
        <v>0.42331831299191142</v>
      </c>
      <c r="K98" s="303">
        <f t="shared" si="18"/>
        <v>0.42443702015906015</v>
      </c>
      <c r="L98" s="303">
        <f t="shared" si="18"/>
        <v>0.44131497959240101</v>
      </c>
      <c r="M98" s="303">
        <f t="shared" si="18"/>
        <v>0.45021933046109347</v>
      </c>
      <c r="N98" s="303">
        <f t="shared" si="18"/>
        <v>0.44561190775179182</v>
      </c>
      <c r="O98" s="303">
        <f t="shared" si="18"/>
        <v>0.43855745366943455</v>
      </c>
      <c r="P98" s="303">
        <f t="shared" si="18"/>
        <v>0.43015307435831152</v>
      </c>
      <c r="Q98" s="303">
        <f t="shared" si="18"/>
        <v>0.44265049989486621</v>
      </c>
      <c r="R98" s="303">
        <f t="shared" si="18"/>
        <v>0.44521636468976761</v>
      </c>
      <c r="S98" s="303">
        <f t="shared" si="18"/>
        <v>0.44530941764923399</v>
      </c>
      <c r="T98" s="303">
        <f t="shared" si="18"/>
        <v>0.43748895947282879</v>
      </c>
      <c r="U98" s="303">
        <f t="shared" si="18"/>
        <v>0.42503311613078593</v>
      </c>
      <c r="V98" s="303">
        <f t="shared" si="18"/>
        <v>0.43005981138057248</v>
      </c>
      <c r="W98" s="303">
        <f t="shared" si="18"/>
        <v>0.44449312580013839</v>
      </c>
      <c r="DA98" s="175"/>
    </row>
    <row r="99" spans="1:105" ht="12" customHeight="1" x14ac:dyDescent="0.25">
      <c r="A99" s="203" t="s">
        <v>2185</v>
      </c>
      <c r="B99" s="303">
        <f t="shared" ref="B99:W99" si="19">IF(B$45=0,0,B$45/B$5)</f>
        <v>8.1340891544344512E-2</v>
      </c>
      <c r="C99" s="303">
        <f t="shared" si="19"/>
        <v>8.1083777134000168E-2</v>
      </c>
      <c r="D99" s="303">
        <f t="shared" si="19"/>
        <v>8.1045612193585539E-2</v>
      </c>
      <c r="E99" s="303">
        <f t="shared" si="19"/>
        <v>8.0254971146787035E-2</v>
      </c>
      <c r="F99" s="303">
        <f t="shared" si="19"/>
        <v>8.0136739362198214E-2</v>
      </c>
      <c r="G99" s="303">
        <f t="shared" si="19"/>
        <v>7.5285738580563685E-2</v>
      </c>
      <c r="H99" s="303">
        <f t="shared" si="19"/>
        <v>7.5207960304100083E-2</v>
      </c>
      <c r="I99" s="303">
        <f t="shared" si="19"/>
        <v>7.6178730145150544E-2</v>
      </c>
      <c r="J99" s="303">
        <f t="shared" si="19"/>
        <v>7.5941155273062722E-2</v>
      </c>
      <c r="K99" s="303">
        <f t="shared" si="19"/>
        <v>7.6062371628161721E-2</v>
      </c>
      <c r="L99" s="303">
        <f t="shared" si="19"/>
        <v>7.7758221296023125E-2</v>
      </c>
      <c r="M99" s="303">
        <f t="shared" si="19"/>
        <v>7.8382729155338476E-2</v>
      </c>
      <c r="N99" s="303">
        <f t="shared" si="19"/>
        <v>7.7733079821073539E-2</v>
      </c>
      <c r="O99" s="303">
        <f t="shared" si="19"/>
        <v>7.7236485819455969E-2</v>
      </c>
      <c r="P99" s="303">
        <f t="shared" si="19"/>
        <v>7.6418008345084651E-2</v>
      </c>
      <c r="Q99" s="303">
        <f t="shared" si="19"/>
        <v>7.7600779929452204E-2</v>
      </c>
      <c r="R99" s="303">
        <f t="shared" si="19"/>
        <v>7.7841161717900537E-2</v>
      </c>
      <c r="S99" s="303">
        <f t="shared" si="19"/>
        <v>7.7750158098376418E-2</v>
      </c>
      <c r="T99" s="303">
        <f t="shared" si="19"/>
        <v>7.7020145459757827E-2</v>
      </c>
      <c r="U99" s="303">
        <f t="shared" si="19"/>
        <v>7.564577015796374E-2</v>
      </c>
      <c r="V99" s="303">
        <f t="shared" si="19"/>
        <v>7.6047071408792299E-2</v>
      </c>
      <c r="W99" s="303">
        <f t="shared" si="19"/>
        <v>7.7438728443932653E-2</v>
      </c>
      <c r="DA99" s="175"/>
    </row>
    <row r="100" spans="1:105" ht="12" customHeight="1" x14ac:dyDescent="0.25">
      <c r="A100" s="62" t="s">
        <v>2186</v>
      </c>
      <c r="B100" s="304">
        <f t="shared" ref="B100:W100" si="20">IF(B$46=0,0,B$46/B$5)</f>
        <v>3.5362847432721563E-2</v>
      </c>
      <c r="C100" s="304">
        <f t="shared" si="20"/>
        <v>3.516504057967907E-2</v>
      </c>
      <c r="D100" s="304">
        <f t="shared" si="20"/>
        <v>3.5135730895412873E-2</v>
      </c>
      <c r="E100" s="304">
        <f t="shared" si="20"/>
        <v>3.4526524410852674E-2</v>
      </c>
      <c r="F100" s="304">
        <f t="shared" si="20"/>
        <v>3.4434592864828736E-2</v>
      </c>
      <c r="G100" s="304">
        <f t="shared" si="20"/>
        <v>3.0833431945816257E-2</v>
      </c>
      <c r="H100" s="304">
        <f t="shared" si="20"/>
        <v>3.0776409000486327E-2</v>
      </c>
      <c r="I100" s="304">
        <f t="shared" si="20"/>
        <v>3.1480276086887499E-2</v>
      </c>
      <c r="J100" s="304">
        <f t="shared" si="20"/>
        <v>3.1301898941682782E-2</v>
      </c>
      <c r="K100" s="304">
        <f t="shared" si="20"/>
        <v>3.1392821214619546E-2</v>
      </c>
      <c r="L100" s="304">
        <f t="shared" si="20"/>
        <v>3.2637876683931123E-2</v>
      </c>
      <c r="M100" s="304">
        <f t="shared" si="20"/>
        <v>3.3024619845256682E-2</v>
      </c>
      <c r="N100" s="304">
        <f t="shared" si="20"/>
        <v>3.2508254827013881E-2</v>
      </c>
      <c r="O100" s="304">
        <f t="shared" si="20"/>
        <v>3.2188918724767111E-2</v>
      </c>
      <c r="P100" s="304">
        <f t="shared" si="20"/>
        <v>3.1591662698975585E-2</v>
      </c>
      <c r="Q100" s="304">
        <f t="shared" si="20"/>
        <v>3.2452337591537567E-2</v>
      </c>
      <c r="R100" s="304">
        <f t="shared" si="20"/>
        <v>3.2622605556298347E-2</v>
      </c>
      <c r="S100" s="304">
        <f t="shared" si="20"/>
        <v>3.2528101421159146E-2</v>
      </c>
      <c r="T100" s="304">
        <f t="shared" si="20"/>
        <v>3.2014912156786431E-2</v>
      </c>
      <c r="U100" s="304">
        <f t="shared" si="20"/>
        <v>3.0990330464878053E-2</v>
      </c>
      <c r="V100" s="304">
        <f t="shared" si="20"/>
        <v>3.1257140358239767E-2</v>
      </c>
      <c r="W100" s="304">
        <f t="shared" si="20"/>
        <v>3.22415532016899E-2</v>
      </c>
      <c r="DA100" s="72"/>
    </row>
    <row r="101" spans="1:105" ht="12" customHeight="1" x14ac:dyDescent="0.25">
      <c r="A101" s="62" t="s">
        <v>2193</v>
      </c>
      <c r="B101" s="304">
        <f t="shared" ref="B101:W101" si="21">IF(B$52=0,0,B$52/B$5)</f>
        <v>3.2867002997400474E-2</v>
      </c>
      <c r="C101" s="304">
        <f t="shared" si="21"/>
        <v>3.2680756026020545E-2</v>
      </c>
      <c r="D101" s="304">
        <f t="shared" si="21"/>
        <v>3.2653053010146767E-2</v>
      </c>
      <c r="E101" s="304">
        <f t="shared" si="21"/>
        <v>3.2079276808831055E-2</v>
      </c>
      <c r="F101" s="304">
        <f t="shared" si="21"/>
        <v>3.2000752720588964E-2</v>
      </c>
      <c r="G101" s="304">
        <f t="shared" si="21"/>
        <v>2.8646959920910302E-2</v>
      </c>
      <c r="H101" s="304">
        <f t="shared" si="21"/>
        <v>2.8595858469584123E-2</v>
      </c>
      <c r="I101" s="304">
        <f t="shared" si="21"/>
        <v>2.9251826798549468E-2</v>
      </c>
      <c r="J101" s="304">
        <f t="shared" si="21"/>
        <v>2.9091698026907035E-2</v>
      </c>
      <c r="K101" s="304">
        <f t="shared" si="21"/>
        <v>2.916857892265003E-2</v>
      </c>
      <c r="L101" s="304">
        <f t="shared" si="21"/>
        <v>3.0328482673741757E-2</v>
      </c>
      <c r="M101" s="304">
        <f t="shared" si="21"/>
        <v>3.094041624393571E-2</v>
      </c>
      <c r="N101" s="304">
        <f t="shared" si="21"/>
        <v>3.0623780402707926E-2</v>
      </c>
      <c r="O101" s="304">
        <f t="shared" si="21"/>
        <v>3.0138977261407175E-2</v>
      </c>
      <c r="P101" s="304">
        <f t="shared" si="21"/>
        <v>2.9561403229008899E-2</v>
      </c>
      <c r="Q101" s="304">
        <f t="shared" si="21"/>
        <v>3.0420263615306791E-2</v>
      </c>
      <c r="R101" s="304">
        <f t="shared" si="21"/>
        <v>3.0596597502833577E-2</v>
      </c>
      <c r="S101" s="304">
        <f t="shared" si="21"/>
        <v>3.060299237996086E-2</v>
      </c>
      <c r="T101" s="304">
        <f t="shared" si="21"/>
        <v>3.0065547150880067E-2</v>
      </c>
      <c r="U101" s="304">
        <f t="shared" si="21"/>
        <v>2.9209544417107221E-2</v>
      </c>
      <c r="V101" s="304">
        <f t="shared" si="21"/>
        <v>2.9554993918799049E-2</v>
      </c>
      <c r="W101" s="304">
        <f t="shared" si="21"/>
        <v>3.0546894367550578E-2</v>
      </c>
      <c r="DA101" s="72"/>
    </row>
    <row r="102" spans="1:105" ht="12" customHeight="1" x14ac:dyDescent="0.25">
      <c r="A102" s="62" t="s">
        <v>2205</v>
      </c>
      <c r="B102" s="304">
        <f t="shared" ref="B102:W102" si="22">IF(B$63=0,0,B$63/B$5)</f>
        <v>5.1316040979497704E-3</v>
      </c>
      <c r="C102" s="304">
        <f t="shared" si="22"/>
        <v>5.1812876289370757E-3</v>
      </c>
      <c r="D102" s="304">
        <f t="shared" si="22"/>
        <v>5.1886645595866929E-3</v>
      </c>
      <c r="E102" s="304">
        <f t="shared" si="22"/>
        <v>5.3422253596288743E-3</v>
      </c>
      <c r="F102" s="304">
        <f t="shared" si="22"/>
        <v>5.3626655457803376E-3</v>
      </c>
      <c r="G102" s="304">
        <f t="shared" si="22"/>
        <v>6.1861435151981349E-3</v>
      </c>
      <c r="H102" s="304">
        <f t="shared" si="22"/>
        <v>6.1980208538000145E-3</v>
      </c>
      <c r="I102" s="304">
        <f t="shared" si="22"/>
        <v>6.0457422911643138E-3</v>
      </c>
      <c r="J102" s="304">
        <f t="shared" si="22"/>
        <v>6.085246260253036E-3</v>
      </c>
      <c r="K102" s="304">
        <f t="shared" si="22"/>
        <v>6.0670123853533413E-3</v>
      </c>
      <c r="L102" s="304">
        <f t="shared" si="22"/>
        <v>5.7894700106465779E-3</v>
      </c>
      <c r="M102" s="304">
        <f t="shared" si="22"/>
        <v>5.6430219520065038E-3</v>
      </c>
      <c r="N102" s="304">
        <f t="shared" si="22"/>
        <v>5.7147849363426541E-3</v>
      </c>
      <c r="O102" s="304">
        <f t="shared" si="22"/>
        <v>5.8351567977412708E-3</v>
      </c>
      <c r="P102" s="304">
        <f t="shared" si="22"/>
        <v>5.9746316390987793E-3</v>
      </c>
      <c r="Q102" s="304">
        <f t="shared" si="22"/>
        <v>5.7645446787810738E-3</v>
      </c>
      <c r="R102" s="304">
        <f t="shared" si="22"/>
        <v>5.7229706107773809E-3</v>
      </c>
      <c r="S102" s="304">
        <f t="shared" si="22"/>
        <v>5.72183777035169E-3</v>
      </c>
      <c r="T102" s="304">
        <f t="shared" si="22"/>
        <v>5.8473277607978651E-3</v>
      </c>
      <c r="U102" s="304">
        <f t="shared" si="22"/>
        <v>6.0454557959346749E-3</v>
      </c>
      <c r="V102" s="304">
        <f t="shared" si="22"/>
        <v>5.962887701763538E-3</v>
      </c>
      <c r="W102" s="304">
        <f t="shared" si="22"/>
        <v>5.7340558021081196E-3</v>
      </c>
      <c r="DA102" s="72"/>
    </row>
    <row r="103" spans="1:105" ht="12" customHeight="1" x14ac:dyDescent="0.25">
      <c r="A103" s="62" t="s">
        <v>2207</v>
      </c>
      <c r="B103" s="304">
        <f t="shared" ref="B103:W103" si="23">IF(B$64=0,0,B$64/B$5)</f>
        <v>5.9618985999509728E-3</v>
      </c>
      <c r="C103" s="304">
        <f t="shared" si="23"/>
        <v>6.0196209355364814E-3</v>
      </c>
      <c r="D103" s="304">
        <f t="shared" si="23"/>
        <v>6.0281914549437498E-3</v>
      </c>
      <c r="E103" s="304">
        <f t="shared" si="23"/>
        <v>6.206598421128964E-3</v>
      </c>
      <c r="F103" s="304">
        <f t="shared" si="23"/>
        <v>6.2303458332194257E-3</v>
      </c>
      <c r="G103" s="304">
        <f t="shared" si="23"/>
        <v>7.1870626919739644E-3</v>
      </c>
      <c r="H103" s="304">
        <f t="shared" si="23"/>
        <v>7.2008617861811742E-3</v>
      </c>
      <c r="I103" s="304">
        <f t="shared" si="23"/>
        <v>7.0239445236544235E-3</v>
      </c>
      <c r="J103" s="304">
        <f t="shared" si="23"/>
        <v>7.0698402423238849E-3</v>
      </c>
      <c r="K103" s="304">
        <f t="shared" si="23"/>
        <v>7.0486561230580199E-3</v>
      </c>
      <c r="L103" s="304">
        <f t="shared" si="23"/>
        <v>6.7262073402588147E-3</v>
      </c>
      <c r="M103" s="304">
        <f t="shared" si="23"/>
        <v>6.5560639583637382E-3</v>
      </c>
      <c r="N103" s="304">
        <f t="shared" si="23"/>
        <v>6.6394382069759677E-3</v>
      </c>
      <c r="O103" s="304">
        <f t="shared" si="23"/>
        <v>6.7792862580430061E-3</v>
      </c>
      <c r="P103" s="304">
        <f t="shared" si="23"/>
        <v>6.9413281547960962E-3</v>
      </c>
      <c r="Q103" s="304">
        <f t="shared" si="23"/>
        <v>6.6972490850396287E-3</v>
      </c>
      <c r="R103" s="304">
        <f t="shared" si="23"/>
        <v>6.6489483250639081E-3</v>
      </c>
      <c r="S103" s="304">
        <f t="shared" si="23"/>
        <v>6.6476321908456489E-3</v>
      </c>
      <c r="T103" s="304">
        <f t="shared" si="23"/>
        <v>6.7934264851965721E-3</v>
      </c>
      <c r="U103" s="304">
        <f t="shared" si="23"/>
        <v>7.0236116734430929E-3</v>
      </c>
      <c r="V103" s="304">
        <f t="shared" si="23"/>
        <v>6.9276840462054049E-3</v>
      </c>
      <c r="W103" s="304">
        <f t="shared" si="23"/>
        <v>6.6618271024234763E-3</v>
      </c>
      <c r="DA103" s="72"/>
    </row>
    <row r="104" spans="1:105" ht="12" customHeight="1" x14ac:dyDescent="0.25">
      <c r="A104" s="62" t="s">
        <v>2209</v>
      </c>
      <c r="B104" s="304">
        <f t="shared" ref="B104:W104" si="24">IF(B$65=0,0,B$65/B$5)</f>
        <v>2.0175384163217402E-3</v>
      </c>
      <c r="C104" s="304">
        <f t="shared" si="24"/>
        <v>2.0370719638269819E-3</v>
      </c>
      <c r="D104" s="304">
        <f t="shared" si="24"/>
        <v>2.0399722734954721E-3</v>
      </c>
      <c r="E104" s="304">
        <f t="shared" si="24"/>
        <v>2.1003461463454808E-3</v>
      </c>
      <c r="F104" s="304">
        <f t="shared" si="24"/>
        <v>2.1083823977807422E-3</v>
      </c>
      <c r="G104" s="304">
        <f t="shared" si="24"/>
        <v>2.4321405066650178E-3</v>
      </c>
      <c r="H104" s="304">
        <f t="shared" si="24"/>
        <v>2.4368101940484507E-3</v>
      </c>
      <c r="I104" s="304">
        <f t="shared" si="24"/>
        <v>2.3769404448948594E-3</v>
      </c>
      <c r="J104" s="304">
        <f t="shared" si="24"/>
        <v>2.3924718018959825E-3</v>
      </c>
      <c r="K104" s="304">
        <f t="shared" si="24"/>
        <v>2.3853029824807762E-3</v>
      </c>
      <c r="L104" s="304">
        <f t="shared" si="24"/>
        <v>2.2761845874448502E-3</v>
      </c>
      <c r="M104" s="304">
        <f t="shared" si="24"/>
        <v>2.2186071557758441E-3</v>
      </c>
      <c r="N104" s="304">
        <f t="shared" si="24"/>
        <v>2.2468214480330984E-3</v>
      </c>
      <c r="O104" s="304">
        <f t="shared" si="24"/>
        <v>2.2941467774974071E-3</v>
      </c>
      <c r="P104" s="304">
        <f t="shared" si="24"/>
        <v>2.3489826232052976E-3</v>
      </c>
      <c r="Q104" s="304">
        <f t="shared" si="24"/>
        <v>2.2663849587871532E-3</v>
      </c>
      <c r="R104" s="304">
        <f t="shared" si="24"/>
        <v>2.2500397229273305E-3</v>
      </c>
      <c r="S104" s="304">
        <f t="shared" si="24"/>
        <v>2.2495943360590596E-3</v>
      </c>
      <c r="T104" s="304">
        <f t="shared" si="24"/>
        <v>2.2989319060968873E-3</v>
      </c>
      <c r="U104" s="304">
        <f t="shared" si="24"/>
        <v>2.3768278066007014E-3</v>
      </c>
      <c r="V104" s="304">
        <f t="shared" si="24"/>
        <v>2.3443653837845503E-3</v>
      </c>
      <c r="W104" s="304">
        <f t="shared" si="24"/>
        <v>2.2543979701605838E-3</v>
      </c>
      <c r="DA104" s="72"/>
    </row>
    <row r="105" spans="1:105" ht="12" customHeight="1" x14ac:dyDescent="0.25">
      <c r="A105" s="203" t="s">
        <v>2211</v>
      </c>
      <c r="B105" s="303">
        <f t="shared" ref="B105:W105" si="25">IF(B$66=0,0,B$66/B$5)</f>
        <v>0.11480737482816591</v>
      </c>
      <c r="C105" s="303">
        <f t="shared" si="25"/>
        <v>0.11560668036373517</v>
      </c>
      <c r="D105" s="303">
        <f t="shared" si="25"/>
        <v>0.11571942357386823</v>
      </c>
      <c r="E105" s="303">
        <f t="shared" si="25"/>
        <v>0.1180545880026773</v>
      </c>
      <c r="F105" s="303">
        <f t="shared" si="25"/>
        <v>0.11839947784938544</v>
      </c>
      <c r="G105" s="303">
        <f t="shared" si="25"/>
        <v>0.13103578171984315</v>
      </c>
      <c r="H105" s="303">
        <f t="shared" si="25"/>
        <v>0.13120609301180539</v>
      </c>
      <c r="I105" s="303">
        <f t="shared" si="25"/>
        <v>0.12892223847973305</v>
      </c>
      <c r="J105" s="303">
        <f t="shared" si="25"/>
        <v>0.12938267866117881</v>
      </c>
      <c r="K105" s="303">
        <f t="shared" si="25"/>
        <v>0.12905036492893004</v>
      </c>
      <c r="L105" s="303">
        <f t="shared" si="25"/>
        <v>0.12482468849983704</v>
      </c>
      <c r="M105" s="303">
        <f t="shared" si="25"/>
        <v>0.12246847826119779</v>
      </c>
      <c r="N105" s="303">
        <f t="shared" si="25"/>
        <v>0.12350108579121083</v>
      </c>
      <c r="O105" s="303">
        <f t="shared" si="25"/>
        <v>0.12526532040389332</v>
      </c>
      <c r="P105" s="303">
        <f t="shared" si="25"/>
        <v>0.12732593302938863</v>
      </c>
      <c r="Q105" s="303">
        <f t="shared" si="25"/>
        <v>0.12421050211779576</v>
      </c>
      <c r="R105" s="303">
        <f t="shared" si="25"/>
        <v>0.12352264454144644</v>
      </c>
      <c r="S105" s="303">
        <f t="shared" si="25"/>
        <v>0.12349815386357409</v>
      </c>
      <c r="T105" s="303">
        <f t="shared" si="25"/>
        <v>0.125455036003918</v>
      </c>
      <c r="U105" s="303">
        <f t="shared" si="25"/>
        <v>0.12827295156195359</v>
      </c>
      <c r="V105" s="303">
        <f t="shared" si="25"/>
        <v>0.12700961113538167</v>
      </c>
      <c r="W105" s="303">
        <f t="shared" si="25"/>
        <v>0.12354821507747592</v>
      </c>
      <c r="DA105" s="175"/>
    </row>
    <row r="106" spans="1:105" ht="12" customHeight="1" x14ac:dyDescent="0.25">
      <c r="A106" s="62" t="s">
        <v>2212</v>
      </c>
      <c r="B106" s="304">
        <f t="shared" ref="B106:W106" si="26">IF(B$67=0,0,B$67/B$5)</f>
        <v>1.6525741420342337E-2</v>
      </c>
      <c r="C106" s="304">
        <f t="shared" si="26"/>
        <v>1.6468519957049614E-2</v>
      </c>
      <c r="D106" s="304">
        <f t="shared" si="26"/>
        <v>1.6454096716883512E-2</v>
      </c>
      <c r="E106" s="304">
        <f t="shared" si="26"/>
        <v>1.6141573113617514E-2</v>
      </c>
      <c r="F106" s="304">
        <f t="shared" si="26"/>
        <v>1.6134439193952809E-2</v>
      </c>
      <c r="G106" s="304">
        <f t="shared" si="26"/>
        <v>1.4624531034754723E-2</v>
      </c>
      <c r="H106" s="304">
        <f t="shared" si="26"/>
        <v>1.4591320023756805E-2</v>
      </c>
      <c r="I106" s="304">
        <f t="shared" si="26"/>
        <v>1.4916660604522403E-2</v>
      </c>
      <c r="J106" s="304">
        <f t="shared" si="26"/>
        <v>1.4698334155659423E-2</v>
      </c>
      <c r="K106" s="304">
        <f t="shared" si="26"/>
        <v>1.4678759742725806E-2</v>
      </c>
      <c r="L106" s="304">
        <f t="shared" si="26"/>
        <v>1.5215310647441848E-2</v>
      </c>
      <c r="M106" s="304">
        <f t="shared" si="26"/>
        <v>1.5371957237457594E-2</v>
      </c>
      <c r="N106" s="304">
        <f t="shared" si="26"/>
        <v>1.5176365623232036E-2</v>
      </c>
      <c r="O106" s="304">
        <f t="shared" si="26"/>
        <v>1.48717540026499E-2</v>
      </c>
      <c r="P106" s="304">
        <f t="shared" si="26"/>
        <v>1.453817743994633E-2</v>
      </c>
      <c r="Q106" s="304">
        <f t="shared" si="26"/>
        <v>1.5031140317441743E-2</v>
      </c>
      <c r="R106" s="304">
        <f t="shared" si="26"/>
        <v>1.5056146416161084E-2</v>
      </c>
      <c r="S106" s="304">
        <f t="shared" si="26"/>
        <v>1.5050780863912596E-2</v>
      </c>
      <c r="T106" s="304">
        <f t="shared" si="26"/>
        <v>1.4856883933371713E-2</v>
      </c>
      <c r="U106" s="304">
        <f t="shared" si="26"/>
        <v>1.4280479614338291E-2</v>
      </c>
      <c r="V106" s="304">
        <f t="shared" si="26"/>
        <v>1.4433816911650061E-2</v>
      </c>
      <c r="W106" s="304">
        <f t="shared" si="26"/>
        <v>1.4892146952211043E-2</v>
      </c>
      <c r="DA106" s="72"/>
    </row>
    <row r="107" spans="1:105" ht="12" customHeight="1" x14ac:dyDescent="0.25">
      <c r="A107" s="62" t="s">
        <v>2214</v>
      </c>
      <c r="B107" s="304">
        <f t="shared" ref="B107:W107" si="27">IF(B$68=0,0,B$68/B$5)</f>
        <v>6.1910144150228007E-3</v>
      </c>
      <c r="C107" s="304">
        <f t="shared" si="27"/>
        <v>6.1559318830177205E-3</v>
      </c>
      <c r="D107" s="304">
        <f t="shared" si="27"/>
        <v>6.1507135863988387E-3</v>
      </c>
      <c r="E107" s="304">
        <f t="shared" si="27"/>
        <v>6.0426338587271757E-3</v>
      </c>
      <c r="F107" s="304">
        <f t="shared" si="27"/>
        <v>6.0278426177286697E-3</v>
      </c>
      <c r="G107" s="304">
        <f t="shared" si="27"/>
        <v>5.3961032538002779E-3</v>
      </c>
      <c r="H107" s="304">
        <f t="shared" si="27"/>
        <v>5.3864774956557332E-3</v>
      </c>
      <c r="I107" s="304">
        <f t="shared" si="27"/>
        <v>5.5100393969566841E-3</v>
      </c>
      <c r="J107" s="304">
        <f t="shared" si="27"/>
        <v>5.4798766366473085E-3</v>
      </c>
      <c r="K107" s="304">
        <f t="shared" si="27"/>
        <v>5.4943583566210551E-3</v>
      </c>
      <c r="L107" s="304">
        <f t="shared" si="27"/>
        <v>5.7128443817574502E-3</v>
      </c>
      <c r="M107" s="304">
        <f t="shared" si="27"/>
        <v>5.82811164705714E-3</v>
      </c>
      <c r="N107" s="304">
        <f t="shared" si="27"/>
        <v>5.7684683307039873E-3</v>
      </c>
      <c r="O107" s="304">
        <f t="shared" si="27"/>
        <v>5.6771480714007993E-3</v>
      </c>
      <c r="P107" s="304">
        <f t="shared" si="27"/>
        <v>5.5683529628050002E-3</v>
      </c>
      <c r="Q107" s="304">
        <f t="shared" si="27"/>
        <v>5.7301327585619465E-3</v>
      </c>
      <c r="R107" s="304">
        <f t="shared" si="27"/>
        <v>5.7633480060739154E-3</v>
      </c>
      <c r="S107" s="304">
        <f t="shared" si="27"/>
        <v>5.7645525812668663E-3</v>
      </c>
      <c r="T107" s="304">
        <f t="shared" si="27"/>
        <v>5.6633163608305944E-3</v>
      </c>
      <c r="U107" s="304">
        <f t="shared" si="27"/>
        <v>5.5020748486517756E-3</v>
      </c>
      <c r="V107" s="304">
        <f t="shared" si="27"/>
        <v>5.5671456689150578E-3</v>
      </c>
      <c r="W107" s="304">
        <f t="shared" si="27"/>
        <v>5.7539856426411058E-3</v>
      </c>
      <c r="DA107" s="72"/>
    </row>
    <row r="108" spans="1:105" ht="12" customHeight="1" x14ac:dyDescent="0.25">
      <c r="A108" s="62" t="s">
        <v>2226</v>
      </c>
      <c r="B108" s="304">
        <f t="shared" ref="B108:W108" si="28">IF(B$79=0,0,B$79/B$5)</f>
        <v>9.2090618992800771E-2</v>
      </c>
      <c r="C108" s="304">
        <f t="shared" si="28"/>
        <v>9.2982228523667859E-2</v>
      </c>
      <c r="D108" s="304">
        <f t="shared" si="28"/>
        <v>9.3114613270585886E-2</v>
      </c>
      <c r="E108" s="304">
        <f t="shared" si="28"/>
        <v>9.5870381030332602E-2</v>
      </c>
      <c r="F108" s="304">
        <f t="shared" si="28"/>
        <v>9.6237196037703976E-2</v>
      </c>
      <c r="G108" s="304">
        <f t="shared" si="28"/>
        <v>0.11101514743128815</v>
      </c>
      <c r="H108" s="304">
        <f t="shared" si="28"/>
        <v>0.11122829549239285</v>
      </c>
      <c r="I108" s="304">
        <f t="shared" si="28"/>
        <v>0.10849553847825398</v>
      </c>
      <c r="J108" s="304">
        <f t="shared" si="28"/>
        <v>0.10920446786887207</v>
      </c>
      <c r="K108" s="304">
        <f t="shared" si="28"/>
        <v>0.10887724682958318</v>
      </c>
      <c r="L108" s="304">
        <f t="shared" si="28"/>
        <v>0.10389653347063774</v>
      </c>
      <c r="M108" s="304">
        <f t="shared" si="28"/>
        <v>0.10126840937668305</v>
      </c>
      <c r="N108" s="304">
        <f t="shared" si="28"/>
        <v>0.10255625183727479</v>
      </c>
      <c r="O108" s="304">
        <f t="shared" si="28"/>
        <v>0.10471641832984262</v>
      </c>
      <c r="P108" s="304">
        <f t="shared" si="28"/>
        <v>0.1072194026266373</v>
      </c>
      <c r="Q108" s="304">
        <f t="shared" si="28"/>
        <v>0.10344922904179209</v>
      </c>
      <c r="R108" s="304">
        <f t="shared" si="28"/>
        <v>0.10270315011921144</v>
      </c>
      <c r="S108" s="304">
        <f t="shared" si="28"/>
        <v>0.10268282041839462</v>
      </c>
      <c r="T108" s="304">
        <f t="shared" si="28"/>
        <v>0.10493483570971568</v>
      </c>
      <c r="U108" s="304">
        <f t="shared" si="28"/>
        <v>0.10849039709896355</v>
      </c>
      <c r="V108" s="304">
        <f t="shared" si="28"/>
        <v>0.10700864855481654</v>
      </c>
      <c r="W108" s="304">
        <f t="shared" si="28"/>
        <v>0.10290208248262375</v>
      </c>
      <c r="DA108" s="72"/>
    </row>
    <row r="109" spans="1:105" ht="12" customHeight="1" x14ac:dyDescent="0.25">
      <c r="A109" s="41" t="s">
        <v>2228</v>
      </c>
      <c r="B109" s="237">
        <f t="shared" ref="B109:W109" si="29">IF(B$80=0,0,B$80/B$5)</f>
        <v>8.9462055885330141E-2</v>
      </c>
      <c r="C109" s="237">
        <f t="shared" si="29"/>
        <v>9.0328216006205941E-2</v>
      </c>
      <c r="D109" s="237">
        <f t="shared" si="29"/>
        <v>9.045682206572285E-2</v>
      </c>
      <c r="E109" s="237">
        <f t="shared" si="29"/>
        <v>9.3133931330768915E-2</v>
      </c>
      <c r="F109" s="237">
        <f t="shared" si="29"/>
        <v>9.3490276255452281E-2</v>
      </c>
      <c r="G109" s="237">
        <f t="shared" si="29"/>
        <v>0.10784641728157435</v>
      </c>
      <c r="H109" s="237">
        <f t="shared" si="29"/>
        <v>0.1080534814099617</v>
      </c>
      <c r="I109" s="237">
        <f t="shared" si="29"/>
        <v>0.10539872608967187</v>
      </c>
      <c r="J109" s="237">
        <f t="shared" si="29"/>
        <v>0.1060874203503456</v>
      </c>
      <c r="K109" s="237">
        <f t="shared" si="29"/>
        <v>0.10576953925426991</v>
      </c>
      <c r="L109" s="237">
        <f t="shared" si="29"/>
        <v>0.1009309915092317</v>
      </c>
      <c r="M109" s="237">
        <f t="shared" si="29"/>
        <v>9.8377882548314227E-2</v>
      </c>
      <c r="N109" s="237">
        <f t="shared" si="29"/>
        <v>9.9628965833898048E-2</v>
      </c>
      <c r="O109" s="237">
        <f t="shared" si="29"/>
        <v>0.10172747421176905</v>
      </c>
      <c r="P109" s="237">
        <f t="shared" si="29"/>
        <v>0.10415901526870833</v>
      </c>
      <c r="Q109" s="237">
        <f t="shared" si="29"/>
        <v>0.10049645459060949</v>
      </c>
      <c r="R109" s="237">
        <f t="shared" si="29"/>
        <v>9.9771671165361883E-2</v>
      </c>
      <c r="S109" s="237">
        <f t="shared" si="29"/>
        <v>9.9751921739736377E-2</v>
      </c>
      <c r="T109" s="237">
        <f t="shared" si="29"/>
        <v>0.10193965725558221</v>
      </c>
      <c r="U109" s="237">
        <f t="shared" si="29"/>
        <v>0.10539373146191898</v>
      </c>
      <c r="V109" s="237">
        <f t="shared" si="29"/>
        <v>0.10395427679743406</v>
      </c>
      <c r="W109" s="237">
        <f t="shared" si="29"/>
        <v>9.9964925357891324E-2</v>
      </c>
      <c r="DA109" s="97"/>
    </row>
    <row r="110" spans="1:105" ht="12" customHeight="1" x14ac:dyDescent="0.25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01"/>
      <c r="P110" s="201"/>
      <c r="Q110" s="201"/>
      <c r="R110" s="201"/>
      <c r="S110" s="201"/>
      <c r="T110" s="201"/>
      <c r="U110" s="201"/>
      <c r="V110" s="201"/>
      <c r="W110" s="201"/>
      <c r="DA110" s="173"/>
    </row>
    <row r="111" spans="1:105" ht="15" customHeight="1" x14ac:dyDescent="0.25">
      <c r="A111" s="32" t="s">
        <v>343</v>
      </c>
      <c r="B111" s="259"/>
      <c r="C111" s="259"/>
      <c r="D111" s="259"/>
      <c r="E111" s="259"/>
      <c r="F111" s="259"/>
      <c r="G111" s="259"/>
      <c r="H111" s="259"/>
      <c r="I111" s="259"/>
      <c r="J111" s="259"/>
      <c r="K111" s="259"/>
      <c r="L111" s="259"/>
      <c r="M111" s="259"/>
      <c r="N111" s="259"/>
      <c r="O111" s="259"/>
      <c r="P111" s="259"/>
      <c r="Q111" s="259"/>
      <c r="R111" s="259"/>
      <c r="S111" s="259"/>
      <c r="T111" s="259"/>
      <c r="U111" s="259"/>
      <c r="V111" s="259"/>
      <c r="W111" s="259"/>
      <c r="DA111" s="88"/>
    </row>
    <row r="112" spans="1:105" ht="12" customHeight="1" x14ac:dyDescent="0.25">
      <c r="A112" s="201"/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DA112" s="173"/>
    </row>
    <row r="113" spans="1:105" ht="12" customHeight="1" x14ac:dyDescent="0.25">
      <c r="A113" s="35" t="s">
        <v>24</v>
      </c>
      <c r="B113" s="324">
        <f>IF(B$5=0,0,B$5/FBT_fec!B$5)</f>
        <v>0.47508533273180781</v>
      </c>
      <c r="C113" s="324">
        <f>IF(C$5=0,0,C$5/FBT_fec!C$5)</f>
        <v>0.47453665697233127</v>
      </c>
      <c r="D113" s="324">
        <f>IF(D$5=0,0,D$5/FBT_fec!D$5)</f>
        <v>0.47459966670510856</v>
      </c>
      <c r="E113" s="324">
        <f>IF(E$5=0,0,E$5/FBT_fec!E$5)</f>
        <v>0.47683052912694035</v>
      </c>
      <c r="F113" s="324">
        <f>IF(F$5=0,0,F$5/FBT_fec!F$5)</f>
        <v>0.47613941841957064</v>
      </c>
      <c r="G113" s="324">
        <f>IF(G$5=0,0,G$5/FBT_fec!G$5)</f>
        <v>0.4810329672527105</v>
      </c>
      <c r="H113" s="324">
        <f>IF(H$5=0,0,H$5/FBT_fec!H$5)</f>
        <v>0.4813168874050423</v>
      </c>
      <c r="I113" s="324">
        <f>IF(I$5=0,0,I$5/FBT_fec!I$5)</f>
        <v>0.47976727555423804</v>
      </c>
      <c r="J113" s="324">
        <f>IF(J$5=0,0,J$5/FBT_fec!J$5)</f>
        <v>0.48349688756408482</v>
      </c>
      <c r="K113" s="324">
        <f>IF(K$5=0,0,K$5/FBT_fec!K$5)</f>
        <v>0.48468470499476829</v>
      </c>
      <c r="L113" s="324">
        <f>IF(L$5=0,0,L$5/FBT_fec!L$5)</f>
        <v>0.48270727265216545</v>
      </c>
      <c r="M113" s="324">
        <f>IF(M$5=0,0,M$5/FBT_fec!M$5)</f>
        <v>0.4829343041052731</v>
      </c>
      <c r="N113" s="324">
        <f>IF(N$5=0,0,N$5/FBT_fec!N$5)</f>
        <v>0.48223426556137416</v>
      </c>
      <c r="O113" s="324">
        <f>IF(O$5=0,0,O$5/FBT_fec!O$5)</f>
        <v>0.48673344681075387</v>
      </c>
      <c r="P113" s="324">
        <f>IF(P$5=0,0,P$5/FBT_fec!P$5)</f>
        <v>0.48965686409846204</v>
      </c>
      <c r="Q113" s="324">
        <f>IF(Q$5=0,0,Q$5/FBT_fec!Q$5)</f>
        <v>0.48489267642409251</v>
      </c>
      <c r="R113" s="324">
        <f>IF(R$5=0,0,R$5/FBT_fec!R$5)</f>
        <v>0.48581123131207637</v>
      </c>
      <c r="S113" s="324">
        <f>IF(S$5=0,0,S$5/FBT_fec!S$5)</f>
        <v>0.48539645800749071</v>
      </c>
      <c r="T113" s="324">
        <f>IF(T$5=0,0,T$5/FBT_fec!T$5)</f>
        <v>0.48507708773848324</v>
      </c>
      <c r="U113" s="324">
        <f>IF(U$5=0,0,U$5/FBT_fec!U$5)</f>
        <v>0.48987647985696975</v>
      </c>
      <c r="V113" s="324">
        <f>IF(V$5=0,0,V$5/FBT_fec!V$5)</f>
        <v>0.48836390505395499</v>
      </c>
      <c r="W113" s="324">
        <f>IF(W$5=0,0,W$5/FBT_fec!W$5)</f>
        <v>0.48655162270215918</v>
      </c>
      <c r="DA113" s="95"/>
    </row>
    <row r="114" spans="1:105" ht="12" customHeight="1" x14ac:dyDescent="0.25">
      <c r="A114" s="55" t="s">
        <v>92</v>
      </c>
      <c r="B114" s="336">
        <f>IF(B$6=0,0,B$6/FBT_fec!B$6)</f>
        <v>0.46975167597311324</v>
      </c>
      <c r="C114" s="336">
        <f>IF(C$6=0,0,C$6/FBT_fec!C$6)</f>
        <v>0.46975167597311318</v>
      </c>
      <c r="D114" s="336">
        <f>IF(D$6=0,0,D$6/FBT_fec!D$6)</f>
        <v>0.46975167597311318</v>
      </c>
      <c r="E114" s="336">
        <f>IF(E$6=0,0,E$6/FBT_fec!E$6)</f>
        <v>0.46975167597311318</v>
      </c>
      <c r="F114" s="336">
        <f>IF(F$6=0,0,F$6/FBT_fec!F$6)</f>
        <v>0.46975167597311324</v>
      </c>
      <c r="G114" s="336">
        <f>IF(G$6=0,0,G$6/FBT_fec!G$6)</f>
        <v>0.46975167597311318</v>
      </c>
      <c r="H114" s="336">
        <f>IF(H$6=0,0,H$6/FBT_fec!H$6)</f>
        <v>0.46975167597311324</v>
      </c>
      <c r="I114" s="336">
        <f>IF(I$6=0,0,I$6/FBT_fec!I$6)</f>
        <v>0.46975167597311318</v>
      </c>
      <c r="J114" s="336">
        <f>IF(J$6=0,0,J$6/FBT_fec!J$6)</f>
        <v>0.46975167597311318</v>
      </c>
      <c r="K114" s="336">
        <f>IF(K$6=0,0,K$6/FBT_fec!K$6)</f>
        <v>0.46975167597311324</v>
      </c>
      <c r="L114" s="336">
        <f>IF(L$6=0,0,L$6/FBT_fec!L$6)</f>
        <v>0.46975167597311313</v>
      </c>
      <c r="M114" s="336">
        <f>IF(M$6=0,0,M$6/FBT_fec!M$6)</f>
        <v>0.46975167597311324</v>
      </c>
      <c r="N114" s="336">
        <f>IF(N$6=0,0,N$6/FBT_fec!N$6)</f>
        <v>0.46975167597311324</v>
      </c>
      <c r="O114" s="336">
        <f>IF(O$6=0,0,O$6/FBT_fec!O$6)</f>
        <v>0.46975167597311313</v>
      </c>
      <c r="P114" s="336">
        <f>IF(P$6=0,0,P$6/FBT_fec!P$6)</f>
        <v>0.46975167597311324</v>
      </c>
      <c r="Q114" s="336">
        <f>IF(Q$6=0,0,Q$6/FBT_fec!Q$6)</f>
        <v>0.46975167597311318</v>
      </c>
      <c r="R114" s="336">
        <f>IF(R$6=0,0,R$6/FBT_fec!R$6)</f>
        <v>0.46975167597311324</v>
      </c>
      <c r="S114" s="336">
        <f>IF(S$6=0,0,S$6/FBT_fec!S$6)</f>
        <v>0.46975167597311324</v>
      </c>
      <c r="T114" s="336">
        <f>IF(T$6=0,0,T$6/FBT_fec!T$6)</f>
        <v>0.46975167597311313</v>
      </c>
      <c r="U114" s="336">
        <f>IF(U$6=0,0,U$6/FBT_fec!U$6)</f>
        <v>0.46975167597311307</v>
      </c>
      <c r="V114" s="336">
        <f>IF(V$6=0,0,V$6/FBT_fec!V$6)</f>
        <v>0.46975167597311324</v>
      </c>
      <c r="W114" s="336">
        <f>IF(W$6=0,0,W$6/FBT_fec!W$6)</f>
        <v>0.46975167597311318</v>
      </c>
      <c r="DA114" s="67"/>
    </row>
    <row r="115" spans="1:105" ht="12" customHeight="1" x14ac:dyDescent="0.25">
      <c r="A115" s="202" t="s">
        <v>93</v>
      </c>
      <c r="B115" s="337">
        <f>IF(B$7=0,0,B$7/FBT_fec!B$7)</f>
        <v>0.12173911966228824</v>
      </c>
      <c r="C115" s="337">
        <f>IF(C$7=0,0,C$7/FBT_fec!C$7)</f>
        <v>0.12173911966228831</v>
      </c>
      <c r="D115" s="337">
        <f>IF(D$7=0,0,D$7/FBT_fec!D$7)</f>
        <v>0.12173911966228833</v>
      </c>
      <c r="E115" s="337">
        <f>IF(E$7=0,0,E$7/FBT_fec!E$7)</f>
        <v>0.12173911966228831</v>
      </c>
      <c r="F115" s="337">
        <f>IF(F$7=0,0,F$7/FBT_fec!F$7)</f>
        <v>0.12173911966228836</v>
      </c>
      <c r="G115" s="337">
        <f>IF(G$7=0,0,G$7/FBT_fec!G$7)</f>
        <v>0.12173911966228833</v>
      </c>
      <c r="H115" s="337">
        <f>IF(H$7=0,0,H$7/FBT_fec!H$7)</f>
        <v>0.12173911966228827</v>
      </c>
      <c r="I115" s="337">
        <f>IF(I$7=0,0,I$7/FBT_fec!I$7)</f>
        <v>0.12173911966228836</v>
      </c>
      <c r="J115" s="337">
        <f>IF(J$7=0,0,J$7/FBT_fec!J$7)</f>
        <v>0.12173911966228827</v>
      </c>
      <c r="K115" s="337">
        <f>IF(K$7=0,0,K$7/FBT_fec!K$7)</f>
        <v>0.12173911966228834</v>
      </c>
      <c r="L115" s="337">
        <f>IF(L$7=0,0,L$7/FBT_fec!L$7)</f>
        <v>0.12173911966228834</v>
      </c>
      <c r="M115" s="337">
        <f>IF(M$7=0,0,M$7/FBT_fec!M$7)</f>
        <v>0.12173911966228823</v>
      </c>
      <c r="N115" s="337">
        <f>IF(N$7=0,0,N$7/FBT_fec!N$7)</f>
        <v>0.12173911966228831</v>
      </c>
      <c r="O115" s="337">
        <f>IF(O$7=0,0,O$7/FBT_fec!O$7)</f>
        <v>0.12173911966228823</v>
      </c>
      <c r="P115" s="337">
        <f>IF(P$7=0,0,P$7/FBT_fec!P$7)</f>
        <v>0.12173911966228831</v>
      </c>
      <c r="Q115" s="337">
        <f>IF(Q$7=0,0,Q$7/FBT_fec!Q$7)</f>
        <v>0.12173911966228829</v>
      </c>
      <c r="R115" s="337">
        <f>IF(R$7=0,0,R$7/FBT_fec!R$7)</f>
        <v>0.12173911966228829</v>
      </c>
      <c r="S115" s="337">
        <f>IF(S$7=0,0,S$7/FBT_fec!S$7)</f>
        <v>0.1217391196622883</v>
      </c>
      <c r="T115" s="337">
        <f>IF(T$7=0,0,T$7/FBT_fec!T$7)</f>
        <v>0.1217391196622884</v>
      </c>
      <c r="U115" s="337">
        <f>IF(U$7=0,0,U$7/FBT_fec!U$7)</f>
        <v>0.12173911966228836</v>
      </c>
      <c r="V115" s="337">
        <f>IF(V$7=0,0,V$7/FBT_fec!V$7)</f>
        <v>0.12173911966228824</v>
      </c>
      <c r="W115" s="337">
        <f>IF(W$7=0,0,W$7/FBT_fec!W$7)</f>
        <v>0.12173911966228834</v>
      </c>
      <c r="DA115" s="174"/>
    </row>
    <row r="116" spans="1:105" ht="12" customHeight="1" x14ac:dyDescent="0.25">
      <c r="A116" s="202" t="s">
        <v>94</v>
      </c>
      <c r="B116" s="337">
        <f>IF(B$8=0,0,B$8/FBT_fec!B$8)</f>
        <v>0.66528451862082327</v>
      </c>
      <c r="C116" s="337">
        <f>IF(C$8=0,0,C$8/FBT_fec!C$8)</f>
        <v>0.66528451862082316</v>
      </c>
      <c r="D116" s="337">
        <f>IF(D$8=0,0,D$8/FBT_fec!D$8)</f>
        <v>0.66528451862082338</v>
      </c>
      <c r="E116" s="337">
        <f>IF(E$8=0,0,E$8/FBT_fec!E$8)</f>
        <v>0.66528451862082338</v>
      </c>
      <c r="F116" s="337">
        <f>IF(F$8=0,0,F$8/FBT_fec!F$8)</f>
        <v>0.6652845186208235</v>
      </c>
      <c r="G116" s="337">
        <f>IF(G$8=0,0,G$8/FBT_fec!G$8)</f>
        <v>0.66528451862082361</v>
      </c>
      <c r="H116" s="337">
        <f>IF(H$8=0,0,H$8/FBT_fec!H$8)</f>
        <v>0.66528451862082316</v>
      </c>
      <c r="I116" s="337">
        <f>IF(I$8=0,0,I$8/FBT_fec!I$8)</f>
        <v>0.6652845186208235</v>
      </c>
      <c r="J116" s="337">
        <f>IF(J$8=0,0,J$8/FBT_fec!J$8)</f>
        <v>0.66528451862082361</v>
      </c>
      <c r="K116" s="337">
        <f>IF(K$8=0,0,K$8/FBT_fec!K$8)</f>
        <v>0.6652845186208235</v>
      </c>
      <c r="L116" s="337">
        <f>IF(L$8=0,0,L$8/FBT_fec!L$8)</f>
        <v>0.66528451862082327</v>
      </c>
      <c r="M116" s="337">
        <f>IF(M$8=0,0,M$8/FBT_fec!M$8)</f>
        <v>0.6652845186208235</v>
      </c>
      <c r="N116" s="337">
        <f>IF(N$8=0,0,N$8/FBT_fec!N$8)</f>
        <v>0.66528451862082338</v>
      </c>
      <c r="O116" s="337">
        <f>IF(O$8=0,0,O$8/FBT_fec!O$8)</f>
        <v>0.6652845186208235</v>
      </c>
      <c r="P116" s="337">
        <f>IF(P$8=0,0,P$8/FBT_fec!P$8)</f>
        <v>0.66528451862082383</v>
      </c>
      <c r="Q116" s="337">
        <f>IF(Q$8=0,0,Q$8/FBT_fec!Q$8)</f>
        <v>0.66528451862082316</v>
      </c>
      <c r="R116" s="337">
        <f>IF(R$8=0,0,R$8/FBT_fec!R$8)</f>
        <v>0.6652845186208235</v>
      </c>
      <c r="S116" s="337">
        <f>IF(S$8=0,0,S$8/FBT_fec!S$8)</f>
        <v>0.66528451862082338</v>
      </c>
      <c r="T116" s="337">
        <f>IF(T$8=0,0,T$8/FBT_fec!T$8)</f>
        <v>0.66528451862082316</v>
      </c>
      <c r="U116" s="337">
        <f>IF(U$8=0,0,U$8/FBT_fec!U$8)</f>
        <v>0.66528451862082305</v>
      </c>
      <c r="V116" s="337">
        <f>IF(V$8=0,0,V$8/FBT_fec!V$8)</f>
        <v>0.66528451862082361</v>
      </c>
      <c r="W116" s="337">
        <f>IF(W$8=0,0,W$8/FBT_fec!W$8)</f>
        <v>0.6652845186208235</v>
      </c>
      <c r="DA116" s="174"/>
    </row>
    <row r="117" spans="1:105" ht="12" customHeight="1" x14ac:dyDescent="0.25">
      <c r="A117" s="202" t="s">
        <v>95</v>
      </c>
      <c r="B117" s="337">
        <f>IF(B$9=0,0,B$9/FBT_fec!B$9)</f>
        <v>0.47016001285641912</v>
      </c>
      <c r="C117" s="337">
        <f>IF(C$9=0,0,C$9/FBT_fec!C$9)</f>
        <v>0.47016001285641906</v>
      </c>
      <c r="D117" s="337">
        <f>IF(D$9=0,0,D$9/FBT_fec!D$9)</f>
        <v>0.47016001285641917</v>
      </c>
      <c r="E117" s="337">
        <f>IF(E$9=0,0,E$9/FBT_fec!E$9)</f>
        <v>0.47016001285641906</v>
      </c>
      <c r="F117" s="337">
        <f>IF(F$9=0,0,F$9/FBT_fec!F$9)</f>
        <v>0.4701600128564189</v>
      </c>
      <c r="G117" s="337">
        <f>IF(G$9=0,0,G$9/FBT_fec!G$9)</f>
        <v>0.47016001285641917</v>
      </c>
      <c r="H117" s="337">
        <f>IF(H$9=0,0,H$9/FBT_fec!H$9)</f>
        <v>0.47016001285641906</v>
      </c>
      <c r="I117" s="337">
        <f>IF(I$9=0,0,I$9/FBT_fec!I$9)</f>
        <v>0.47016001285641906</v>
      </c>
      <c r="J117" s="337">
        <f>IF(J$9=0,0,J$9/FBT_fec!J$9)</f>
        <v>0.47016001285641917</v>
      </c>
      <c r="K117" s="337">
        <f>IF(K$9=0,0,K$9/FBT_fec!K$9)</f>
        <v>0.47016001285641901</v>
      </c>
      <c r="L117" s="337">
        <f>IF(L$9=0,0,L$9/FBT_fec!L$9)</f>
        <v>0.47016001285641895</v>
      </c>
      <c r="M117" s="337">
        <f>IF(M$9=0,0,M$9/FBT_fec!M$9)</f>
        <v>0.47016001285641917</v>
      </c>
      <c r="N117" s="337">
        <f>IF(N$9=0,0,N$9/FBT_fec!N$9)</f>
        <v>0.47016001285641901</v>
      </c>
      <c r="O117" s="337">
        <f>IF(O$9=0,0,O$9/FBT_fec!O$9)</f>
        <v>0.47016001285641912</v>
      </c>
      <c r="P117" s="337">
        <f>IF(P$9=0,0,P$9/FBT_fec!P$9)</f>
        <v>0.47016001285641923</v>
      </c>
      <c r="Q117" s="337">
        <f>IF(Q$9=0,0,Q$9/FBT_fec!Q$9)</f>
        <v>0.47016001285641906</v>
      </c>
      <c r="R117" s="337">
        <f>IF(R$9=0,0,R$9/FBT_fec!R$9)</f>
        <v>0.47016001285641906</v>
      </c>
      <c r="S117" s="337">
        <f>IF(S$9=0,0,S$9/FBT_fec!S$9)</f>
        <v>0.47016001285641906</v>
      </c>
      <c r="T117" s="337">
        <f>IF(T$9=0,0,T$9/FBT_fec!T$9)</f>
        <v>0.47016001285641923</v>
      </c>
      <c r="U117" s="337">
        <f>IF(U$9=0,0,U$9/FBT_fec!U$9)</f>
        <v>0.47016001285641912</v>
      </c>
      <c r="V117" s="337">
        <f>IF(V$9=0,0,V$9/FBT_fec!V$9)</f>
        <v>0.47016001285641906</v>
      </c>
      <c r="W117" s="337">
        <f>IF(W$9=0,0,W$9/FBT_fec!W$9)</f>
        <v>0.47016001285641906</v>
      </c>
      <c r="DA117" s="174"/>
    </row>
    <row r="118" spans="1:105" ht="12" customHeight="1" x14ac:dyDescent="0.25">
      <c r="A118" s="56" t="s">
        <v>96</v>
      </c>
      <c r="B118" s="338">
        <f>IF(B$10=0,0,B$10/FBT_fec!B$10)</f>
        <v>0.71975514572189159</v>
      </c>
      <c r="C118" s="338">
        <f>IF(C$10=0,0,C$10/FBT_fec!C$10)</f>
        <v>0.72193541982829523</v>
      </c>
      <c r="D118" s="338">
        <f>IF(D$10=0,0,D$10/FBT_fec!D$10)</f>
        <v>0.722133389780234</v>
      </c>
      <c r="E118" s="338">
        <f>IF(E$10=0,0,E$10/FBT_fec!E$10)</f>
        <v>0.72806733328963946</v>
      </c>
      <c r="F118" s="338">
        <f>IF(F$10=0,0,F$10/FBT_fec!F$10)</f>
        <v>0.72852708195480698</v>
      </c>
      <c r="G118" s="338">
        <f>IF(G$10=0,0,G$10/FBT_fec!G$10)</f>
        <v>0.76509525182504523</v>
      </c>
      <c r="H118" s="338">
        <f>IF(H$10=0,0,H$10/FBT_fec!H$10)</f>
        <v>0.76553919587093355</v>
      </c>
      <c r="I118" s="338">
        <f>IF(I$10=0,0,I$10/FBT_fec!I$10)</f>
        <v>0.75904408818634794</v>
      </c>
      <c r="J118" s="338">
        <f>IF(J$10=0,0,J$10/FBT_fec!J$10)</f>
        <v>0.75860718185999076</v>
      </c>
      <c r="K118" s="338">
        <f>IF(K$10=0,0,K$10/FBT_fec!K$10)</f>
        <v>0.75704162367751893</v>
      </c>
      <c r="L118" s="338">
        <f>IF(L$10=0,0,L$10/FBT_fec!L$10)</f>
        <v>0.74512685573708848</v>
      </c>
      <c r="M118" s="338">
        <f>IF(M$10=0,0,M$10/FBT_fec!M$10)</f>
        <v>0.74003955896890061</v>
      </c>
      <c r="N118" s="338">
        <f>IF(N$10=0,0,N$10/FBT_fec!N$10)</f>
        <v>0.74718330075836359</v>
      </c>
      <c r="O118" s="338">
        <f>IF(O$10=0,0,O$10/FBT_fec!O$10)</f>
        <v>0.74799173714198219</v>
      </c>
      <c r="P118" s="338">
        <f>IF(P$10=0,0,P$10/FBT_fec!P$10)</f>
        <v>0.75247746570161411</v>
      </c>
      <c r="Q118" s="338">
        <f>IF(Q$10=0,0,Q$10/FBT_fec!Q$10)</f>
        <v>0.74603404006925778</v>
      </c>
      <c r="R118" s="338">
        <f>IF(R$10=0,0,R$10/FBT_fec!R$10)</f>
        <v>0.74412541518894204</v>
      </c>
      <c r="S118" s="338">
        <f>IF(S$10=0,0,S$10/FBT_fec!S$10)</f>
        <v>0.7454010377333915</v>
      </c>
      <c r="T118" s="338">
        <f>IF(T$10=0,0,T$10/FBT_fec!T$10)</f>
        <v>0.75129032081918967</v>
      </c>
      <c r="U118" s="338">
        <f>IF(U$10=0,0,U$10/FBT_fec!U$10)</f>
        <v>0.75983008806878771</v>
      </c>
      <c r="V118" s="338">
        <f>IF(V$10=0,0,V$10/FBT_fec!V$10)</f>
        <v>0.75829054092618753</v>
      </c>
      <c r="W118" s="338">
        <f>IF(W$10=0,0,W$10/FBT_fec!W$10)</f>
        <v>0.74879387723261159</v>
      </c>
      <c r="DA118" s="68"/>
    </row>
    <row r="119" spans="1:105" ht="12" customHeight="1" x14ac:dyDescent="0.25">
      <c r="A119" s="203" t="s">
        <v>2149</v>
      </c>
      <c r="B119" s="351">
        <f>IF(B$16=0,0,B$16/FBT_fec!B$16)</f>
        <v>0.55048463497691458</v>
      </c>
      <c r="C119" s="351">
        <f>IF(C$16=0,0,C$16/FBT_fec!C$16)</f>
        <v>0.55077999174703907</v>
      </c>
      <c r="D119" s="351">
        <f>IF(D$16=0,0,D$16/FBT_fec!D$16)</f>
        <v>0.5511591801901301</v>
      </c>
      <c r="E119" s="351">
        <f>IF(E$16=0,0,E$16/FBT_fec!E$16)</f>
        <v>0.55721951773370471</v>
      </c>
      <c r="F119" s="351">
        <f>IF(F$16=0,0,F$16/FBT_fec!F$16)</f>
        <v>0.55680459398193638</v>
      </c>
      <c r="G119" s="351">
        <f>IF(G$16=0,0,G$16/FBT_fec!G$16)</f>
        <v>0.58075650275799184</v>
      </c>
      <c r="H119" s="351">
        <f>IF(H$16=0,0,H$16/FBT_fec!H$16)</f>
        <v>0.58138264575545795</v>
      </c>
      <c r="I119" s="351">
        <f>IF(I$16=0,0,I$16/FBT_fec!I$16)</f>
        <v>0.57568113900517537</v>
      </c>
      <c r="J119" s="351">
        <f>IF(J$16=0,0,J$16/FBT_fec!J$16)</f>
        <v>0.58177215637969226</v>
      </c>
      <c r="K119" s="351">
        <f>IF(K$16=0,0,K$16/FBT_fec!K$16)</f>
        <v>0.58335615438932953</v>
      </c>
      <c r="L119" s="351">
        <f>IF(L$16=0,0,L$16/FBT_fec!L$16)</f>
        <v>0.57454856279345834</v>
      </c>
      <c r="M119" s="351">
        <f>IF(M$16=0,0,M$16/FBT_fec!M$16)</f>
        <v>0.57207561133435991</v>
      </c>
      <c r="N119" s="351">
        <f>IF(N$16=0,0,N$16/FBT_fec!N$16)</f>
        <v>0.57604763625238964</v>
      </c>
      <c r="O119" s="351">
        <f>IF(O$16=0,0,O$16/FBT_fec!O$16)</f>
        <v>0.58320981166330221</v>
      </c>
      <c r="P119" s="351">
        <f>IF(P$16=0,0,P$16/FBT_fec!P$16)</f>
        <v>0.5894298994675089</v>
      </c>
      <c r="Q119" s="351">
        <f>IF(Q$16=0,0,Q$16/FBT_fec!Q$16)</f>
        <v>0.58044354439705659</v>
      </c>
      <c r="R119" s="351">
        <f>IF(R$16=0,0,R$16/FBT_fec!R$16)</f>
        <v>0.58061309618746826</v>
      </c>
      <c r="S119" s="351">
        <f>IF(S$16=0,0,S$16/FBT_fec!S$16)</f>
        <v>0.58022488768741431</v>
      </c>
      <c r="T119" s="351">
        <f>IF(T$16=0,0,T$16/FBT_fec!T$16)</f>
        <v>0.58317712756339735</v>
      </c>
      <c r="U119" s="351">
        <f>IF(U$16=0,0,U$16/FBT_fec!U$16)</f>
        <v>0.59448196576873336</v>
      </c>
      <c r="V119" s="351">
        <f>IF(V$16=0,0,V$16/FBT_fec!V$16)</f>
        <v>0.59188681602982118</v>
      </c>
      <c r="W119" s="351">
        <f>IF(W$16=0,0,W$16/FBT_fec!W$16)</f>
        <v>0.58367277549051533</v>
      </c>
      <c r="DA119" s="175"/>
    </row>
    <row r="120" spans="1:105" ht="12" customHeight="1" x14ac:dyDescent="0.25">
      <c r="A120" s="203" t="s">
        <v>2161</v>
      </c>
      <c r="B120" s="351">
        <f>IF(B$25=0,0,B$25/FBT_fec!B$25)</f>
        <v>0.30026434635104432</v>
      </c>
      <c r="C120" s="351">
        <f>IF(C$25=0,0,C$25/FBT_fec!C$25)</f>
        <v>0.30042545004383947</v>
      </c>
      <c r="D120" s="351">
        <f>IF(D$25=0,0,D$25/FBT_fec!D$25)</f>
        <v>0.30063228010370724</v>
      </c>
      <c r="E120" s="351">
        <f>IF(E$25=0,0,E$25/FBT_fec!E$25)</f>
        <v>0.30393791876383897</v>
      </c>
      <c r="F120" s="351">
        <f>IF(F$25=0,0,F$25/FBT_fec!F$25)</f>
        <v>0.30371159671741982</v>
      </c>
      <c r="G120" s="351">
        <f>IF(G$25=0,0,G$25/FBT_fec!G$25)</f>
        <v>0.31677627423163168</v>
      </c>
      <c r="H120" s="351">
        <f>IF(H$25=0,0,H$25/FBT_fec!H$25)</f>
        <v>0.31711780677570417</v>
      </c>
      <c r="I120" s="351">
        <f>IF(I$25=0,0,I$25/FBT_fec!I$25)</f>
        <v>0.3140078940028227</v>
      </c>
      <c r="J120" s="351">
        <f>IF(J$25=0,0,J$25/FBT_fec!J$25)</f>
        <v>0.31733026711619566</v>
      </c>
      <c r="K120" s="351">
        <f>IF(K$25=0,0,K$25/FBT_fec!K$25)</f>
        <v>0.31819426603054335</v>
      </c>
      <c r="L120" s="351">
        <f>IF(L$25=0,0,L$25/FBT_fec!L$25)</f>
        <v>0.31339012516006803</v>
      </c>
      <c r="M120" s="351">
        <f>IF(M$25=0,0,M$25/FBT_fec!M$25)</f>
        <v>0.31204124254601445</v>
      </c>
      <c r="N120" s="351">
        <f>IF(N$25=0,0,N$25/FBT_fec!N$25)</f>
        <v>0.31420780159221262</v>
      </c>
      <c r="O120" s="351">
        <f>IF(O$25=0,0,O$25/FBT_fec!O$25)</f>
        <v>0.31811444272543749</v>
      </c>
      <c r="P120" s="351">
        <f>IF(P$25=0,0,P$25/FBT_fec!P$25)</f>
        <v>0.32150721789136849</v>
      </c>
      <c r="Q120" s="351">
        <f>IF(Q$25=0,0,Q$25/FBT_fec!Q$25)</f>
        <v>0.31660556967112197</v>
      </c>
      <c r="R120" s="351">
        <f>IF(R$25=0,0,R$25/FBT_fec!R$25)</f>
        <v>0.31669805246589178</v>
      </c>
      <c r="S120" s="351">
        <f>IF(S$25=0,0,S$25/FBT_fec!S$25)</f>
        <v>0.31648630237495329</v>
      </c>
      <c r="T120" s="351">
        <f>IF(T$25=0,0,T$25/FBT_fec!T$25)</f>
        <v>0.3180966150345802</v>
      </c>
      <c r="U120" s="351">
        <f>IF(U$25=0,0,U$25/FBT_fec!U$25)</f>
        <v>0.32426289041930917</v>
      </c>
      <c r="V120" s="351">
        <f>IF(V$25=0,0,V$25/FBT_fec!V$25)</f>
        <v>0.32284735419808436</v>
      </c>
      <c r="W120" s="351">
        <f>IF(W$25=0,0,W$25/FBT_fec!W$25)</f>
        <v>0.31836696844937207</v>
      </c>
      <c r="DA120" s="175"/>
    </row>
    <row r="121" spans="1:105" ht="12" customHeight="1" x14ac:dyDescent="0.25">
      <c r="A121" s="203" t="s">
        <v>2173</v>
      </c>
      <c r="B121" s="351">
        <f>IF(B$34=0,0,B$34/FBT_fec!B$34)</f>
        <v>0.45071599582820199</v>
      </c>
      <c r="C121" s="351">
        <f>IF(C$34=0,0,C$34/FBT_fec!C$34)</f>
        <v>0.44926538974516439</v>
      </c>
      <c r="D121" s="351">
        <f>IF(D$34=0,0,D$34/FBT_fec!D$34)</f>
        <v>0.44922853645356814</v>
      </c>
      <c r="E121" s="351">
        <f>IF(E$34=0,0,E$34/FBT_fec!E$34)</f>
        <v>0.45035719412211078</v>
      </c>
      <c r="F121" s="351">
        <f>IF(F$34=0,0,F$34/FBT_fec!F$34)</f>
        <v>0.44907811264261205</v>
      </c>
      <c r="G121" s="351">
        <f>IF(G$34=0,0,G$34/FBT_fec!G$34)</f>
        <v>0.44359899665734426</v>
      </c>
      <c r="H121" s="351">
        <f>IF(H$34=0,0,H$34/FBT_fec!H$34)</f>
        <v>0.44383423515119524</v>
      </c>
      <c r="I121" s="351">
        <f>IF(I$34=0,0,I$34/FBT_fec!I$34)</f>
        <v>0.44413776506458325</v>
      </c>
      <c r="J121" s="351">
        <f>IF(J$34=0,0,J$34/FBT_fec!J$34)</f>
        <v>0.44923023953303187</v>
      </c>
      <c r="K121" s="351">
        <f>IF(K$34=0,0,K$34/FBT_fec!K$34)</f>
        <v>0.45130334590059695</v>
      </c>
      <c r="L121" s="351">
        <f>IF(L$34=0,0,L$34/FBT_fec!L$34)</f>
        <v>0.45266402568767516</v>
      </c>
      <c r="M121" s="351">
        <f>IF(M$34=0,0,M$34/FBT_fec!M$34)</f>
        <v>0.4551552363799653</v>
      </c>
      <c r="N121" s="351">
        <f>IF(N$34=0,0,N$34/FBT_fec!N$34)</f>
        <v>0.45226483060654477</v>
      </c>
      <c r="O121" s="351">
        <f>IF(O$34=0,0,O$34/FBT_fec!O$34)</f>
        <v>0.45763875961837086</v>
      </c>
      <c r="P121" s="351">
        <f>IF(P$34=0,0,P$34/FBT_fec!P$34)</f>
        <v>0.46022715188667906</v>
      </c>
      <c r="Q121" s="351">
        <f>IF(Q$34=0,0,Q$34/FBT_fec!Q$34)</f>
        <v>0.45561131951340539</v>
      </c>
      <c r="R121" s="351">
        <f>IF(R$34=0,0,R$34/FBT_fec!R$34)</f>
        <v>0.45764814323899666</v>
      </c>
      <c r="S121" s="351">
        <f>IF(S$34=0,0,S$34/FBT_fec!S$34)</f>
        <v>0.45699565594194086</v>
      </c>
      <c r="T121" s="351">
        <f>IF(T$34=0,0,T$34/FBT_fec!T$34)</f>
        <v>0.45444632070974045</v>
      </c>
      <c r="U121" s="351">
        <f>IF(U$34=0,0,U$34/FBT_fec!U$34)</f>
        <v>0.45861349044035432</v>
      </c>
      <c r="V121" s="351">
        <f>IF(V$34=0,0,V$34/FBT_fec!V$34)</f>
        <v>0.45725925662584815</v>
      </c>
      <c r="W121" s="351">
        <f>IF(W$34=0,0,W$34/FBT_fec!W$34)</f>
        <v>0.45817976086901102</v>
      </c>
      <c r="DA121" s="175"/>
    </row>
    <row r="122" spans="1:105" ht="12" customHeight="1" x14ac:dyDescent="0.25">
      <c r="A122" s="203" t="s">
        <v>2185</v>
      </c>
      <c r="B122" s="351">
        <f>IF(B$45=0,0,B$45/FBT_fec!B$45)</f>
        <v>0.40540774533689306</v>
      </c>
      <c r="C122" s="351">
        <f>IF(C$45=0,0,C$45/FBT_fec!C$45)</f>
        <v>0.40434154922034438</v>
      </c>
      <c r="D122" s="351">
        <f>IF(D$45=0,0,D$45/FBT_fec!D$45)</f>
        <v>0.40436122421612075</v>
      </c>
      <c r="E122" s="351">
        <f>IF(E$45=0,0,E$45/FBT_fec!E$45)</f>
        <v>0.40513025359301141</v>
      </c>
      <c r="F122" s="351">
        <f>IF(F$45=0,0,F$45/FBT_fec!F$45)</f>
        <v>0.40418268934239371</v>
      </c>
      <c r="G122" s="351">
        <f>IF(G$45=0,0,G$45/FBT_fec!G$45)</f>
        <v>0.3993012664624418</v>
      </c>
      <c r="H122" s="351">
        <f>IF(H$45=0,0,H$45/FBT_fec!H$45)</f>
        <v>0.39944931793817329</v>
      </c>
      <c r="I122" s="351">
        <f>IF(I$45=0,0,I$45/FBT_fec!I$45)</f>
        <v>0.39974158697562806</v>
      </c>
      <c r="J122" s="351">
        <f>IF(J$45=0,0,J$45/FBT_fec!J$45)</f>
        <v>0.40346353454577238</v>
      </c>
      <c r="K122" s="351">
        <f>IF(K$45=0,0,K$45/FBT_fec!K$45)</f>
        <v>0.40514807180182549</v>
      </c>
      <c r="L122" s="351">
        <f>IF(L$45=0,0,L$45/FBT_fec!L$45)</f>
        <v>0.40640735101065067</v>
      </c>
      <c r="M122" s="351">
        <f>IF(M$45=0,0,M$45/FBT_fec!M$45)</f>
        <v>0.40771832215155779</v>
      </c>
      <c r="N122" s="351">
        <f>IF(N$45=0,0,N$45/FBT_fec!N$45)</f>
        <v>0.40601500099212023</v>
      </c>
      <c r="O122" s="351">
        <f>IF(O$45=0,0,O$45/FBT_fec!O$45)</f>
        <v>0.40996800779502074</v>
      </c>
      <c r="P122" s="351">
        <f>IF(P$45=0,0,P$45/FBT_fec!P$45)</f>
        <v>0.41153560643802067</v>
      </c>
      <c r="Q122" s="351">
        <f>IF(Q$45=0,0,Q$45/FBT_fec!Q$45)</f>
        <v>0.40884131508813309</v>
      </c>
      <c r="R122" s="351">
        <f>IF(R$45=0,0,R$45/FBT_fec!R$45)</f>
        <v>0.41030100874084158</v>
      </c>
      <c r="S122" s="351">
        <f>IF(S$45=0,0,S$45/FBT_fec!S$45)</f>
        <v>0.40957362181036155</v>
      </c>
      <c r="T122" s="351">
        <f>IF(T$45=0,0,T$45/FBT_fec!T$45)</f>
        <v>0.40790012625428695</v>
      </c>
      <c r="U122" s="351">
        <f>IF(U$45=0,0,U$45/FBT_fec!U$45)</f>
        <v>0.41055480611207817</v>
      </c>
      <c r="V122" s="351">
        <f>IF(V$45=0,0,V$45/FBT_fec!V$45)</f>
        <v>0.40972084900213585</v>
      </c>
      <c r="W122" s="351">
        <f>IF(W$45=0,0,W$45/FBT_fec!W$45)</f>
        <v>0.41027505386641416</v>
      </c>
      <c r="DA122" s="175"/>
    </row>
    <row r="123" spans="1:105" ht="12" customHeight="1" x14ac:dyDescent="0.25">
      <c r="A123" s="203" t="s">
        <v>2211</v>
      </c>
      <c r="B123" s="351">
        <f>IF(B$66=0,0,B$66/FBT_fec!B$66)</f>
        <v>0.64323106796810536</v>
      </c>
      <c r="C123" s="351">
        <f>IF(C$66=0,0,C$66/FBT_fec!C$66)</f>
        <v>0.64382192718228692</v>
      </c>
      <c r="D123" s="351">
        <f>IF(D$66=0,0,D$66/FBT_fec!D$66)</f>
        <v>0.64394312298185918</v>
      </c>
      <c r="E123" s="351">
        <f>IF(E$66=0,0,E$66/FBT_fec!E$66)</f>
        <v>0.64666235940717987</v>
      </c>
      <c r="F123" s="351">
        <f>IF(F$66=0,0,F$66/FBT_fec!F$66)</f>
        <v>0.64678223822828285</v>
      </c>
      <c r="G123" s="351">
        <f>IF(G$66=0,0,G$66/FBT_fec!G$66)</f>
        <v>0.65860906871658775</v>
      </c>
      <c r="H123" s="351">
        <f>IF(H$66=0,0,H$66/FBT_fec!H$66)</f>
        <v>0.65882329195744038</v>
      </c>
      <c r="I123" s="351">
        <f>IF(I$66=0,0,I$66/FBT_fec!I$66)</f>
        <v>0.65658697559253321</v>
      </c>
      <c r="J123" s="351">
        <f>IF(J$66=0,0,J$66/FBT_fec!J$66)</f>
        <v>0.65796474368214874</v>
      </c>
      <c r="K123" s="351">
        <f>IF(K$66=0,0,K$66/FBT_fec!K$66)</f>
        <v>0.65802307901425572</v>
      </c>
      <c r="L123" s="351">
        <f>IF(L$66=0,0,L$66/FBT_fec!L$66)</f>
        <v>0.65406902417819235</v>
      </c>
      <c r="M123" s="351">
        <f>IF(M$66=0,0,M$66/FBT_fec!M$66)</f>
        <v>0.6523668337458195</v>
      </c>
      <c r="N123" s="351">
        <f>IF(N$66=0,0,N$66/FBT_fec!N$66)</f>
        <v>0.65331448718484231</v>
      </c>
      <c r="O123" s="351">
        <f>IF(O$66=0,0,O$66/FBT_fec!O$66)</f>
        <v>0.65582435633582914</v>
      </c>
      <c r="P123" s="351">
        <f>IF(P$66=0,0,P$66/FBT_fec!P$66)</f>
        <v>0.65825605786872654</v>
      </c>
      <c r="Q123" s="351">
        <f>IF(Q$66=0,0,Q$66/FBT_fec!Q$66)</f>
        <v>0.65452027721316386</v>
      </c>
      <c r="R123" s="351">
        <f>IF(R$66=0,0,R$66/FBT_fec!R$66)</f>
        <v>0.65421908036873655</v>
      </c>
      <c r="S123" s="351">
        <f>IF(S$66=0,0,S$66/FBT_fec!S$66)</f>
        <v>0.6541527305655167</v>
      </c>
      <c r="T123" s="351">
        <f>IF(T$66=0,0,T$66/FBT_fec!T$66)</f>
        <v>0.65568317385638908</v>
      </c>
      <c r="U123" s="351">
        <f>IF(U$66=0,0,U$66/FBT_fec!U$66)</f>
        <v>0.65942087986361209</v>
      </c>
      <c r="V123" s="351">
        <f>IF(V$66=0,0,V$66/FBT_fec!V$66)</f>
        <v>0.65812159421320682</v>
      </c>
      <c r="W123" s="351">
        <f>IF(W$66=0,0,W$66/FBT_fec!W$66)</f>
        <v>0.65476793874970685</v>
      </c>
      <c r="DA123" s="175"/>
    </row>
    <row r="124" spans="1:105" ht="12" customHeight="1" x14ac:dyDescent="0.25">
      <c r="A124" s="41" t="s">
        <v>2228</v>
      </c>
      <c r="B124" s="339">
        <f>IF(B$80=0,0,B$80/FBT_fec!B$80)</f>
        <v>0.51032157807484313</v>
      </c>
      <c r="C124" s="339">
        <f>IF(C$80=0,0,C$80/FBT_fec!C$80)</f>
        <v>0.51032157807484324</v>
      </c>
      <c r="D124" s="339">
        <f>IF(D$80=0,0,D$80/FBT_fec!D$80)</f>
        <v>0.51032157807484313</v>
      </c>
      <c r="E124" s="339">
        <f>IF(E$80=0,0,E$80/FBT_fec!E$80)</f>
        <v>0.51032157807484324</v>
      </c>
      <c r="F124" s="339">
        <f>IF(F$80=0,0,F$80/FBT_fec!F$80)</f>
        <v>0.51032157807484302</v>
      </c>
      <c r="G124" s="339">
        <f>IF(G$80=0,0,G$80/FBT_fec!G$80)</f>
        <v>0.51032157807484313</v>
      </c>
      <c r="H124" s="339">
        <f>IF(H$80=0,0,H$80/FBT_fec!H$80)</f>
        <v>0.51032157807484313</v>
      </c>
      <c r="I124" s="339">
        <f>IF(I$80=0,0,I$80/FBT_fec!I$80)</f>
        <v>0.51032157807484324</v>
      </c>
      <c r="J124" s="339">
        <f>IF(J$80=0,0,J$80/FBT_fec!J$80)</f>
        <v>0.51032157807484313</v>
      </c>
      <c r="K124" s="339">
        <f>IF(K$80=0,0,K$80/FBT_fec!K$80)</f>
        <v>0.51032157807484302</v>
      </c>
      <c r="L124" s="339">
        <f>IF(L$80=0,0,L$80/FBT_fec!L$80)</f>
        <v>0.51032157807484302</v>
      </c>
      <c r="M124" s="339">
        <f>IF(M$80=0,0,M$80/FBT_fec!M$80)</f>
        <v>0.51032157807484324</v>
      </c>
      <c r="N124" s="339">
        <f>IF(N$80=0,0,N$80/FBT_fec!N$80)</f>
        <v>0.51032157807484302</v>
      </c>
      <c r="O124" s="339">
        <f>IF(O$80=0,0,O$80/FBT_fec!O$80)</f>
        <v>0.51032157807484335</v>
      </c>
      <c r="P124" s="339">
        <f>IF(P$80=0,0,P$80/FBT_fec!P$80)</f>
        <v>0.51032157807484291</v>
      </c>
      <c r="Q124" s="339">
        <f>IF(Q$80=0,0,Q$80/FBT_fec!Q$80)</f>
        <v>0.51032157807484313</v>
      </c>
      <c r="R124" s="339">
        <f>IF(R$80=0,0,R$80/FBT_fec!R$80)</f>
        <v>0.51032157807484324</v>
      </c>
      <c r="S124" s="339">
        <f>IF(S$80=0,0,S$80/FBT_fec!S$80)</f>
        <v>0.51032157807484324</v>
      </c>
      <c r="T124" s="339">
        <f>IF(T$80=0,0,T$80/FBT_fec!T$80)</f>
        <v>0.51032157807484313</v>
      </c>
      <c r="U124" s="339">
        <f>IF(U$80=0,0,U$80/FBT_fec!U$80)</f>
        <v>0.51032157807484313</v>
      </c>
      <c r="V124" s="339">
        <f>IF(V$80=0,0,V$80/FBT_fec!V$80)</f>
        <v>0.51032157807484313</v>
      </c>
      <c r="W124" s="339">
        <f>IF(W$80=0,0,W$80/FBT_fec!W$80)</f>
        <v>0.51032157807484313</v>
      </c>
      <c r="DA124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CY18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34" width="9.140625" style="1" hidden="1" customWidth="1"/>
    <col min="35" max="103" width="13" style="1" hidden="1" customWidth="1"/>
    <col min="104" max="104" width="2.7109375" style="1" customWidth="1"/>
    <col min="105" max="107" width="9.140625" style="1" customWidth="1"/>
    <col min="108" max="16384" width="9.140625" style="1"/>
  </cols>
  <sheetData>
    <row r="1" spans="1:23" ht="15" customHeight="1" x14ac:dyDescent="0.25">
      <c r="A1" s="9" t="str">
        <f>index!$A$1&amp;": Industry Summary"</f>
        <v>FR: Industry Summary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</row>
    <row r="3" spans="1:23" ht="12" customHeight="1" x14ac:dyDescent="0.25">
      <c r="A3" s="30" t="s">
        <v>55</v>
      </c>
      <c r="B3" s="205">
        <f>ISI!B$3+NFM!B$3+CHI!B$3+NMM!B$3+PPA!B$3+FBT!B$3+TRE!B$3+MAE!B$3+TEL!B$3+WWP!B$3+OIS!B$3</f>
        <v>323729.61007160431</v>
      </c>
      <c r="C3" s="205">
        <f>ISI!C$3+NFM!C$3+CHI!C$3+NMM!C$3+PPA!C$3+FBT!C$3+TRE!C$3+MAE!C$3+TEL!C$3+WWP!C$3+OIS!C$3</f>
        <v>325071.61418988334</v>
      </c>
      <c r="D3" s="205">
        <f>ISI!D$3+NFM!D$3+CHI!D$3+NMM!D$3+PPA!D$3+FBT!D$3+TRE!D$3+MAE!D$3+TEL!D$3+WWP!D$3+OIS!D$3</f>
        <v>321994.22854034114</v>
      </c>
      <c r="E3" s="205">
        <f>ISI!E$3+NFM!E$3+CHI!E$3+NMM!E$3+PPA!E$3+FBT!E$3+TRE!E$3+MAE!E$3+TEL!E$3+WWP!E$3+OIS!E$3</f>
        <v>317825.75423787767</v>
      </c>
      <c r="F3" s="205">
        <f>ISI!F$3+NFM!F$3+CHI!F$3+NMM!F$3+PPA!F$3+FBT!F$3+TRE!F$3+MAE!F$3+TEL!F$3+WWP!F$3+OIS!F$3</f>
        <v>322417.66295634647</v>
      </c>
      <c r="G3" s="205">
        <f>ISI!G$3+NFM!G$3+CHI!G$3+NMM!G$3+PPA!G$3+FBT!G$3+TRE!G$3+MAE!G$3+TEL!G$3+WWP!G$3+OIS!G$3</f>
        <v>321019.47308132873</v>
      </c>
      <c r="H3" s="205">
        <f>ISI!H$3+NFM!H$3+CHI!H$3+NMM!H$3+PPA!H$3+FBT!H$3+TRE!H$3+MAE!H$3+TEL!H$3+WWP!H$3+OIS!H$3</f>
        <v>325306.7078552515</v>
      </c>
      <c r="I3" s="205">
        <f>ISI!I$3+NFM!I$3+CHI!I$3+NMM!I$3+PPA!I$3+FBT!I$3+TRE!I$3+MAE!I$3+TEL!I$3+WWP!I$3+OIS!I$3</f>
        <v>335673.08002191503</v>
      </c>
      <c r="J3" s="205">
        <f>ISI!J$3+NFM!J$3+CHI!J$3+NMM!J$3+PPA!J$3+FBT!J$3+TRE!J$3+MAE!J$3+TEL!J$3+WWP!J$3+OIS!J$3</f>
        <v>332755.76172284957</v>
      </c>
      <c r="K3" s="205">
        <f>ISI!K$3+NFM!K$3+CHI!K$3+NMM!K$3+PPA!K$3+FBT!K$3+TRE!K$3+MAE!K$3+TEL!K$3+WWP!K$3+OIS!K$3</f>
        <v>309675.15676852688</v>
      </c>
      <c r="L3" s="205">
        <f>ISI!L$3+NFM!L$3+CHI!L$3+NMM!L$3+PPA!L$3+FBT!L$3+TRE!L$3+MAE!L$3+TEL!L$3+WWP!L$3+OIS!L$3</f>
        <v>306367.3596350252</v>
      </c>
      <c r="M3" s="205">
        <f>ISI!M$3+NFM!M$3+CHI!M$3+NMM!M$3+PPA!M$3+FBT!M$3+TRE!M$3+MAE!M$3+TEL!M$3+WWP!M$3+OIS!M$3</f>
        <v>315116.80653209338</v>
      </c>
      <c r="N3" s="205">
        <f>ISI!N$3+NFM!N$3+CHI!N$3+NMM!N$3+PPA!N$3+FBT!N$3+TRE!N$3+MAE!N$3+TEL!N$3+WWP!N$3+OIS!N$3</f>
        <v>311219.32773968054</v>
      </c>
      <c r="O3" s="205">
        <f>ISI!O$3+NFM!O$3+CHI!O$3+NMM!O$3+PPA!O$3+FBT!O$3+TRE!O$3+MAE!O$3+TEL!O$3+WWP!O$3+OIS!O$3</f>
        <v>314538.45997685695</v>
      </c>
      <c r="P3" s="205">
        <f>ISI!P$3+NFM!P$3+CHI!P$3+NMM!P$3+PPA!P$3+FBT!P$3+TRE!P$3+MAE!P$3+TEL!P$3+WWP!P$3+OIS!P$3</f>
        <v>313347.9699308977</v>
      </c>
      <c r="Q3" s="205">
        <f>ISI!Q$3+NFM!Q$3+CHI!Q$3+NMM!Q$3+PPA!Q$3+FBT!Q$3+TRE!Q$3+MAE!Q$3+TEL!Q$3+WWP!Q$3+OIS!Q$3</f>
        <v>314352</v>
      </c>
      <c r="R3" s="205">
        <f>ISI!R$3+NFM!R$3+CHI!R$3+NMM!R$3+PPA!R$3+FBT!R$3+TRE!R$3+MAE!R$3+TEL!R$3+WWP!R$3+OIS!R$3</f>
        <v>313294.26863117679</v>
      </c>
      <c r="S3" s="205">
        <f>ISI!S$3+NFM!S$3+CHI!S$3+NMM!S$3+PPA!S$3+FBT!S$3+TRE!S$3+MAE!S$3+TEL!S$3+WWP!S$3+OIS!S$3</f>
        <v>319893.2624394889</v>
      </c>
      <c r="T3" s="205">
        <f>ISI!T$3+NFM!T$3+CHI!T$3+NMM!T$3+PPA!T$3+FBT!T$3+TRE!T$3+MAE!T$3+TEL!T$3+WWP!T$3+OIS!T$3</f>
        <v>324313.71391463489</v>
      </c>
      <c r="U3" s="205">
        <f>ISI!U$3+NFM!U$3+CHI!U$3+NMM!U$3+PPA!U$3+FBT!U$3+TRE!U$3+MAE!U$3+TEL!U$3+WWP!U$3+OIS!U$3</f>
        <v>333562.89460903348</v>
      </c>
      <c r="V3" s="205">
        <f>ISI!V$3+NFM!V$3+CHI!V$3+NMM!V$3+PPA!V$3+FBT!V$3+TRE!V$3+MAE!V$3+TEL!V$3+WWP!V$3+OIS!V$3</f>
        <v>292093.06270141911</v>
      </c>
      <c r="W3" s="205">
        <f>ISI!W$3+NFM!W$3+CHI!W$3+NMM!W$3+PPA!W$3+FBT!W$3+TRE!W$3+MAE!W$3+TEL!W$3+WWP!W$3+OIS!W$3</f>
        <v>304987.21943392354</v>
      </c>
    </row>
    <row r="4" spans="1:23" ht="12" customHeight="1" x14ac:dyDescent="0.25">
      <c r="A4" s="12" t="s">
        <v>16</v>
      </c>
      <c r="B4" s="206">
        <f>ISI!B$3</f>
        <v>7144.3369740924973</v>
      </c>
      <c r="C4" s="206">
        <f>ISI!C$3</f>
        <v>6236.7900346382048</v>
      </c>
      <c r="D4" s="206">
        <f>ISI!D$3</f>
        <v>5513.6429581011434</v>
      </c>
      <c r="E4" s="206">
        <f>ISI!E$3</f>
        <v>5080.9516342098705</v>
      </c>
      <c r="F4" s="206">
        <f>ISI!F$3</f>
        <v>5822.5769319734982</v>
      </c>
      <c r="G4" s="206">
        <f>ISI!G$3</f>
        <v>6005.4546705817256</v>
      </c>
      <c r="H4" s="206">
        <f>ISI!H$3</f>
        <v>5742.5020664548802</v>
      </c>
      <c r="I4" s="206">
        <f>ISI!I$3</f>
        <v>6482.0987926022763</v>
      </c>
      <c r="J4" s="206">
        <f>ISI!J$3</f>
        <v>6597.565654189304</v>
      </c>
      <c r="K4" s="206">
        <f>ISI!K$3</f>
        <v>4543.0275441991944</v>
      </c>
      <c r="L4" s="206">
        <f>ISI!L$3</f>
        <v>4671.508037493054</v>
      </c>
      <c r="M4" s="206">
        <f>ISI!M$3</f>
        <v>5504.2464886053122</v>
      </c>
      <c r="N4" s="206">
        <f>ISI!N$3</f>
        <v>3747.2858704858572</v>
      </c>
      <c r="O4" s="206">
        <f>ISI!O$3</f>
        <v>3792.46090501341</v>
      </c>
      <c r="P4" s="206">
        <f>ISI!P$3</f>
        <v>3380.3947975934138</v>
      </c>
      <c r="Q4" s="206">
        <f>ISI!Q$3</f>
        <v>3544.1346040451081</v>
      </c>
      <c r="R4" s="206">
        <f>ISI!R$3</f>
        <v>3172.3384214024345</v>
      </c>
      <c r="S4" s="206">
        <f>ISI!S$3</f>
        <v>3730.6863697168001</v>
      </c>
      <c r="T4" s="206">
        <f>ISI!T$3</f>
        <v>3853.1900448487231</v>
      </c>
      <c r="U4" s="206">
        <f>ISI!U$3</f>
        <v>2866.2753901018405</v>
      </c>
      <c r="V4" s="206">
        <f>ISI!V$3</f>
        <v>2038.74608315206</v>
      </c>
      <c r="W4" s="206">
        <f>ISI!W$3</f>
        <v>3707.2049861419468</v>
      </c>
    </row>
    <row r="5" spans="1:23" ht="12" customHeight="1" x14ac:dyDescent="0.25">
      <c r="A5" s="13" t="s">
        <v>20</v>
      </c>
      <c r="B5" s="207">
        <f>NFM!B$3</f>
        <v>2223.5907042691351</v>
      </c>
      <c r="C5" s="207">
        <f>NFM!C$3</f>
        <v>1941.1274126332028</v>
      </c>
      <c r="D5" s="207">
        <f>NFM!D$3</f>
        <v>1716.0564056190824</v>
      </c>
      <c r="E5" s="207">
        <f>NFM!E$3</f>
        <v>1581.3863292898859</v>
      </c>
      <c r="F5" s="207">
        <f>NFM!F$3</f>
        <v>1812.2084649391491</v>
      </c>
      <c r="G5" s="207">
        <f>NFM!G$3</f>
        <v>1869.1270063043776</v>
      </c>
      <c r="H5" s="207">
        <f>NFM!H$3</f>
        <v>1787.2861065371762</v>
      </c>
      <c r="I5" s="207">
        <f>NFM!I$3</f>
        <v>2017.4768731727518</v>
      </c>
      <c r="J5" s="207">
        <f>NFM!J$3</f>
        <v>2053.414573341026</v>
      </c>
      <c r="K5" s="207">
        <f>NFM!K$3</f>
        <v>1960.1182950227731</v>
      </c>
      <c r="L5" s="207">
        <f>NFM!L$3</f>
        <v>1964.3984377000615</v>
      </c>
      <c r="M5" s="207">
        <f>NFM!M$3</f>
        <v>2154.6743138854608</v>
      </c>
      <c r="N5" s="207">
        <f>NFM!N$3</f>
        <v>2378.479339173924</v>
      </c>
      <c r="O5" s="207">
        <f>NFM!O$3</f>
        <v>2353.6240743812177</v>
      </c>
      <c r="P5" s="207">
        <f>NFM!P$3</f>
        <v>2511.0043464691539</v>
      </c>
      <c r="Q5" s="207">
        <f>NFM!Q$3</f>
        <v>2716.8653959548915</v>
      </c>
      <c r="R5" s="207">
        <f>NFM!R$3</f>
        <v>2571.9635374701934</v>
      </c>
      <c r="S5" s="207">
        <f>NFM!S$3</f>
        <v>2434.4989330369485</v>
      </c>
      <c r="T5" s="207">
        <f>NFM!T$3</f>
        <v>2010.9892652246763</v>
      </c>
      <c r="U5" s="207">
        <f>NFM!U$3</f>
        <v>1928.2850761439095</v>
      </c>
      <c r="V5" s="207">
        <f>NFM!V$3</f>
        <v>1588.2115693610856</v>
      </c>
      <c r="W5" s="207">
        <f>NFM!W$3</f>
        <v>3129.9314207464977</v>
      </c>
    </row>
    <row r="6" spans="1:23" ht="12" customHeight="1" x14ac:dyDescent="0.25">
      <c r="A6" s="14" t="s">
        <v>43</v>
      </c>
      <c r="B6" s="206">
        <f>NFM!B$4</f>
        <v>67.453892920252059</v>
      </c>
      <c r="C6" s="206">
        <f>NFM!C$4</f>
        <v>58.885207778993269</v>
      </c>
      <c r="D6" s="206">
        <f>NFM!D$4</f>
        <v>52.057550343011187</v>
      </c>
      <c r="E6" s="206">
        <f>NFM!E$4</f>
        <v>94.048432431933094</v>
      </c>
      <c r="F6" s="206">
        <f>NFM!F$4</f>
        <v>96.316300385884091</v>
      </c>
      <c r="G6" s="206">
        <f>NFM!G$4</f>
        <v>171.54002679836589</v>
      </c>
      <c r="H6" s="206">
        <f>NFM!H$4</f>
        <v>144.90475155912699</v>
      </c>
      <c r="I6" s="206">
        <f>NFM!I$4</f>
        <v>163.56753628538391</v>
      </c>
      <c r="J6" s="206">
        <f>NFM!J$4</f>
        <v>166.48119599293881</v>
      </c>
      <c r="K6" s="206">
        <f>NFM!K$4</f>
        <v>115.97723216228231</v>
      </c>
      <c r="L6" s="206">
        <f>NFM!L$4</f>
        <v>122.29467350216569</v>
      </c>
      <c r="M6" s="206">
        <f>NFM!M$4</f>
        <v>124.8795955920134</v>
      </c>
      <c r="N6" s="206">
        <f>NFM!N$4</f>
        <v>137.04127464907859</v>
      </c>
      <c r="O6" s="206">
        <f>NFM!O$4</f>
        <v>131.9921148945653</v>
      </c>
      <c r="P6" s="206">
        <f>NFM!P$4</f>
        <v>150.45427422380811</v>
      </c>
      <c r="Q6" s="206">
        <f>NFM!Q$4</f>
        <v>171.13877189290039</v>
      </c>
      <c r="R6" s="206">
        <f>NFM!R$4</f>
        <v>155.85448109358069</v>
      </c>
      <c r="S6" s="206">
        <f>NFM!S$4</f>
        <v>156.33583088990241</v>
      </c>
      <c r="T6" s="206">
        <f>NFM!T$4</f>
        <v>122.97961966994561</v>
      </c>
      <c r="U6" s="206">
        <f>NFM!U$4</f>
        <v>127.9373072319402</v>
      </c>
      <c r="V6" s="206">
        <f>NFM!V$4</f>
        <v>87.019647780806849</v>
      </c>
      <c r="W6" s="206">
        <f>NFM!W$4</f>
        <v>151.86887126795429</v>
      </c>
    </row>
    <row r="7" spans="1:23" ht="12" customHeight="1" x14ac:dyDescent="0.25">
      <c r="A7" s="14" t="s">
        <v>56</v>
      </c>
      <c r="B7" s="206">
        <f>NFM!B$5</f>
        <v>1622.5044868502769</v>
      </c>
      <c r="C7" s="206">
        <f>NFM!C$5</f>
        <v>1416.3973300026159</v>
      </c>
      <c r="D7" s="206">
        <f>NFM!D$5</f>
        <v>1252.1680417441235</v>
      </c>
      <c r="E7" s="206">
        <f>NFM!E$5</f>
        <v>1153.9022940644445</v>
      </c>
      <c r="F7" s="206">
        <f>NFM!F$5</f>
        <v>1322.3280524723477</v>
      </c>
      <c r="G7" s="206">
        <f>NFM!G$5</f>
        <v>1363.8602411852928</v>
      </c>
      <c r="H7" s="206">
        <f>NFM!H$5</f>
        <v>1304.1427640321431</v>
      </c>
      <c r="I7" s="206">
        <f>NFM!I$5</f>
        <v>1472.1078265684544</v>
      </c>
      <c r="J7" s="206">
        <f>NFM!J$5</f>
        <v>1498.3307639364493</v>
      </c>
      <c r="K7" s="206">
        <f>NFM!K$5</f>
        <v>1043.7950894605408</v>
      </c>
      <c r="L7" s="206">
        <f>NFM!L$5</f>
        <v>1100.6520615194916</v>
      </c>
      <c r="M7" s="206">
        <f>NFM!M$5</f>
        <v>1123.9163603281202</v>
      </c>
      <c r="N7" s="206">
        <f>NFM!N$5</f>
        <v>1233.3714718417077</v>
      </c>
      <c r="O7" s="206">
        <f>NFM!O$5</f>
        <v>1187.9290340510875</v>
      </c>
      <c r="P7" s="206">
        <f>NFM!P$5</f>
        <v>1354.0884680142726</v>
      </c>
      <c r="Q7" s="206">
        <f>NFM!Q$5</f>
        <v>1540.2489470361031</v>
      </c>
      <c r="R7" s="206">
        <f>NFM!R$5</f>
        <v>1402.6903298422267</v>
      </c>
      <c r="S7" s="206">
        <f>NFM!S$5</f>
        <v>1407.0224780091207</v>
      </c>
      <c r="T7" s="206">
        <f>NFM!T$5</f>
        <v>1106.8165770295102</v>
      </c>
      <c r="U7" s="206">
        <f>NFM!U$5</f>
        <v>1151.435765087462</v>
      </c>
      <c r="V7" s="206">
        <f>NFM!V$5</f>
        <v>783.17683002726164</v>
      </c>
      <c r="W7" s="206">
        <f>NFM!W$5</f>
        <v>1366.8198414115886</v>
      </c>
    </row>
    <row r="8" spans="1:23" ht="12" customHeight="1" x14ac:dyDescent="0.25">
      <c r="A8" s="14" t="s">
        <v>45</v>
      </c>
      <c r="B8" s="206">
        <f>NFM!B$8</f>
        <v>533.63232449860652</v>
      </c>
      <c r="C8" s="206">
        <f>NFM!C$8</f>
        <v>465.84487485159372</v>
      </c>
      <c r="D8" s="206">
        <f>NFM!D$8</f>
        <v>411.8308135319478</v>
      </c>
      <c r="E8" s="206">
        <f>NFM!E$8</f>
        <v>333.43560279350822</v>
      </c>
      <c r="F8" s="206">
        <f>NFM!F$8</f>
        <v>393.56411208091731</v>
      </c>
      <c r="G8" s="206">
        <f>NFM!G$8</f>
        <v>333.72673832071882</v>
      </c>
      <c r="H8" s="206">
        <f>NFM!H$8</f>
        <v>338.23859094590631</v>
      </c>
      <c r="I8" s="206">
        <f>NFM!I$8</f>
        <v>381.80151031891342</v>
      </c>
      <c r="J8" s="206">
        <f>NFM!J$8</f>
        <v>388.60261341163778</v>
      </c>
      <c r="K8" s="206">
        <f>NFM!K$8</f>
        <v>800.34597339994991</v>
      </c>
      <c r="L8" s="206">
        <f>NFM!L$8</f>
        <v>741.45170267840422</v>
      </c>
      <c r="M8" s="206">
        <f>NFM!M$8</f>
        <v>905.87835796532727</v>
      </c>
      <c r="N8" s="206">
        <f>NFM!N$8</f>
        <v>1008.066592683138</v>
      </c>
      <c r="O8" s="206">
        <f>NFM!O$8</f>
        <v>1033.702925435565</v>
      </c>
      <c r="P8" s="206">
        <f>NFM!P$8</f>
        <v>1006.461604231073</v>
      </c>
      <c r="Q8" s="206">
        <f>NFM!Q$8</f>
        <v>1005.4776770258881</v>
      </c>
      <c r="R8" s="206">
        <f>NFM!R$8</f>
        <v>1013.418726534386</v>
      </c>
      <c r="S8" s="206">
        <f>NFM!S$8</f>
        <v>871.14062413792544</v>
      </c>
      <c r="T8" s="206">
        <f>NFM!T$8</f>
        <v>781.1930685252205</v>
      </c>
      <c r="U8" s="206">
        <f>NFM!U$8</f>
        <v>648.91200382450734</v>
      </c>
      <c r="V8" s="206">
        <f>NFM!V$8</f>
        <v>718.0150915530171</v>
      </c>
      <c r="W8" s="206">
        <f>NFM!W$8</f>
        <v>1611.2427080669549</v>
      </c>
    </row>
    <row r="9" spans="1:23" ht="12" customHeight="1" x14ac:dyDescent="0.25">
      <c r="A9" s="13" t="s">
        <v>21</v>
      </c>
      <c r="B9" s="207">
        <f>CHI!B$3</f>
        <v>30451.02088769617</v>
      </c>
      <c r="C9" s="207">
        <f>CHI!C$3</f>
        <v>30452.650027195261</v>
      </c>
      <c r="D9" s="207">
        <f>CHI!D$3</f>
        <v>28733.117297821511</v>
      </c>
      <c r="E9" s="207">
        <f>CHI!E$3</f>
        <v>28917.283120376596</v>
      </c>
      <c r="F9" s="207">
        <f>CHI!F$3</f>
        <v>28422.884888461358</v>
      </c>
      <c r="G9" s="207">
        <f>CHI!G$3</f>
        <v>29292.72510837096</v>
      </c>
      <c r="H9" s="207">
        <f>CHI!H$3</f>
        <v>30161.076787290382</v>
      </c>
      <c r="I9" s="207">
        <f>CHI!I$3</f>
        <v>29855.941216281542</v>
      </c>
      <c r="J9" s="207">
        <f>CHI!J$3</f>
        <v>28930.355568615931</v>
      </c>
      <c r="K9" s="207">
        <f>CHI!K$3</f>
        <v>27930.446070579863</v>
      </c>
      <c r="L9" s="207">
        <f>CHI!L$3</f>
        <v>27266.317590336461</v>
      </c>
      <c r="M9" s="207">
        <f>CHI!M$3</f>
        <v>28640.796717458084</v>
      </c>
      <c r="N9" s="207">
        <f>CHI!N$3</f>
        <v>28395.793518584753</v>
      </c>
      <c r="O9" s="207">
        <f>CHI!O$3</f>
        <v>30141.699993909737</v>
      </c>
      <c r="P9" s="207">
        <f>CHI!P$3</f>
        <v>30070.11402381651</v>
      </c>
      <c r="Q9" s="207">
        <f>CHI!Q$3</f>
        <v>32006.999999999996</v>
      </c>
      <c r="R9" s="207">
        <f>CHI!R$3</f>
        <v>31301.172935921284</v>
      </c>
      <c r="S9" s="207">
        <f>CHI!S$3</f>
        <v>32736.489167526386</v>
      </c>
      <c r="T9" s="207">
        <f>CHI!T$3</f>
        <v>31999.13414802133</v>
      </c>
      <c r="U9" s="207">
        <f>CHI!U$3</f>
        <v>32761.534725594945</v>
      </c>
      <c r="V9" s="207">
        <f>CHI!V$3</f>
        <v>31038.804394941671</v>
      </c>
      <c r="W9" s="207">
        <f>CHI!W$3</f>
        <v>33122.189674795227</v>
      </c>
    </row>
    <row r="10" spans="1:23" ht="12" customHeight="1" x14ac:dyDescent="0.25">
      <c r="A10" s="14" t="s">
        <v>57</v>
      </c>
      <c r="B10" s="206">
        <f>CHI!B$5</f>
        <v>3061.0950049107792</v>
      </c>
      <c r="C10" s="206">
        <f>CHI!C$5</f>
        <v>3953.8358508561992</v>
      </c>
      <c r="D10" s="206">
        <f>CHI!D$5</f>
        <v>4145.095701747402</v>
      </c>
      <c r="E10" s="206">
        <f>CHI!E$5</f>
        <v>5112.8488127121964</v>
      </c>
      <c r="F10" s="206">
        <f>CHI!F$5</f>
        <v>5141.9091185051257</v>
      </c>
      <c r="G10" s="206">
        <f>CHI!G$5</f>
        <v>5228.0352500428689</v>
      </c>
      <c r="H10" s="206">
        <f>CHI!H$5</f>
        <v>5748.8168340636239</v>
      </c>
      <c r="I10" s="206">
        <f>CHI!I$5</f>
        <v>5865.366874712664</v>
      </c>
      <c r="J10" s="206">
        <f>CHI!J$5</f>
        <v>5901.1353762093577</v>
      </c>
      <c r="K10" s="206">
        <f>CHI!K$5</f>
        <v>5645.7289935926274</v>
      </c>
      <c r="L10" s="206">
        <f>CHI!L$5</f>
        <v>6018.3395868008247</v>
      </c>
      <c r="M10" s="206">
        <f>CHI!M$5</f>
        <v>6705.6775976832942</v>
      </c>
      <c r="N10" s="206">
        <f>CHI!N$5</f>
        <v>6248.9517680368735</v>
      </c>
      <c r="O10" s="206">
        <f>CHI!O$5</f>
        <v>7353.7207364595688</v>
      </c>
      <c r="P10" s="206">
        <f>CHI!P$5</f>
        <v>5845.4536425570486</v>
      </c>
      <c r="Q10" s="206">
        <f>CHI!Q$5</f>
        <v>6617.7702557937464</v>
      </c>
      <c r="R10" s="206">
        <f>CHI!R$5</f>
        <v>6292.2746489445954</v>
      </c>
      <c r="S10" s="206">
        <f>CHI!S$5</f>
        <v>8044.5064746600892</v>
      </c>
      <c r="T10" s="206">
        <f>CHI!T$5</f>
        <v>8130.3875848570979</v>
      </c>
      <c r="U10" s="206">
        <f>CHI!U$5</f>
        <v>7792.1994012708356</v>
      </c>
      <c r="V10" s="206">
        <f>CHI!V$5</f>
        <v>5167.5464369528718</v>
      </c>
      <c r="W10" s="206">
        <f>CHI!W$5</f>
        <v>6896.0656954031456</v>
      </c>
    </row>
    <row r="11" spans="1:23" ht="12" customHeight="1" x14ac:dyDescent="0.25">
      <c r="A11" s="14" t="s">
        <v>47</v>
      </c>
      <c r="B11" s="206">
        <f>CHI!B$6</f>
        <v>15079.91240286305</v>
      </c>
      <c r="C11" s="206">
        <f>CHI!C$6</f>
        <v>13070.398149264671</v>
      </c>
      <c r="D11" s="206">
        <f>CHI!D$6</f>
        <v>11010.899283705679</v>
      </c>
      <c r="E11" s="206">
        <f>CHI!E$6</f>
        <v>9644.9370556179292</v>
      </c>
      <c r="F11" s="206">
        <f>CHI!F$6</f>
        <v>9784.1135098673731</v>
      </c>
      <c r="G11" s="206">
        <f>CHI!G$6</f>
        <v>10202.19182360446</v>
      </c>
      <c r="H11" s="206">
        <f>CHI!H$6</f>
        <v>9363.7162639063663</v>
      </c>
      <c r="I11" s="206">
        <f>CHI!I$6</f>
        <v>9866.1531012238265</v>
      </c>
      <c r="J11" s="206">
        <f>CHI!J$6</f>
        <v>10022.839268012131</v>
      </c>
      <c r="K11" s="206">
        <f>CHI!K$6</f>
        <v>9789.2971257712961</v>
      </c>
      <c r="L11" s="206">
        <f>CHI!L$6</f>
        <v>9037.9100891803064</v>
      </c>
      <c r="M11" s="206">
        <f>CHI!M$6</f>
        <v>9584.3490008032713</v>
      </c>
      <c r="N11" s="206">
        <f>CHI!N$6</f>
        <v>10104.81781570951</v>
      </c>
      <c r="O11" s="206">
        <f>CHI!O$6</f>
        <v>10604.41889284675</v>
      </c>
      <c r="P11" s="206">
        <f>CHI!P$6</f>
        <v>12571.365629187911</v>
      </c>
      <c r="Q11" s="206">
        <f>CHI!Q$6</f>
        <v>12977.22974420625</v>
      </c>
      <c r="R11" s="206">
        <f>CHI!R$6</f>
        <v>12560.257758508869</v>
      </c>
      <c r="S11" s="206">
        <f>CHI!S$6</f>
        <v>12326.892620649811</v>
      </c>
      <c r="T11" s="206">
        <f>CHI!T$6</f>
        <v>11481.15973198569</v>
      </c>
      <c r="U11" s="206">
        <f>CHI!U$6</f>
        <v>12507.94630052615</v>
      </c>
      <c r="V11" s="206">
        <f>CHI!V$6</f>
        <v>13657.956286327881</v>
      </c>
      <c r="W11" s="206">
        <f>CHI!W$6</f>
        <v>15247.8975861238</v>
      </c>
    </row>
    <row r="12" spans="1:23" ht="12" customHeight="1" x14ac:dyDescent="0.25">
      <c r="A12" s="14" t="s">
        <v>48</v>
      </c>
      <c r="B12" s="206">
        <f>CHI!B$7</f>
        <v>12310.01347992234</v>
      </c>
      <c r="C12" s="206">
        <f>CHI!C$7</f>
        <v>13428.416027074391</v>
      </c>
      <c r="D12" s="206">
        <f>CHI!D$7</f>
        <v>13577.12231236843</v>
      </c>
      <c r="E12" s="206">
        <f>CHI!E$7</f>
        <v>14159.497252046471</v>
      </c>
      <c r="F12" s="206">
        <f>CHI!F$7</f>
        <v>13496.862260088859</v>
      </c>
      <c r="G12" s="206">
        <f>CHI!G$7</f>
        <v>13862.498034723631</v>
      </c>
      <c r="H12" s="206">
        <f>CHI!H$7</f>
        <v>15048.54368932039</v>
      </c>
      <c r="I12" s="206">
        <f>CHI!I$7</f>
        <v>14124.421240345049</v>
      </c>
      <c r="J12" s="206">
        <f>CHI!J$7</f>
        <v>13006.38092439444</v>
      </c>
      <c r="K12" s="206">
        <f>CHI!K$7</f>
        <v>12495.419951215939</v>
      </c>
      <c r="L12" s="206">
        <f>CHI!L$7</f>
        <v>12210.06791435533</v>
      </c>
      <c r="M12" s="206">
        <f>CHI!M$7</f>
        <v>12350.770118971521</v>
      </c>
      <c r="N12" s="206">
        <f>CHI!N$7</f>
        <v>12042.023934838369</v>
      </c>
      <c r="O12" s="206">
        <f>CHI!O$7</f>
        <v>12183.56036460342</v>
      </c>
      <c r="P12" s="206">
        <f>CHI!P$7</f>
        <v>11653.29475207155</v>
      </c>
      <c r="Q12" s="206">
        <f>CHI!Q$7</f>
        <v>12412</v>
      </c>
      <c r="R12" s="206">
        <f>CHI!R$7</f>
        <v>12448.64052846782</v>
      </c>
      <c r="S12" s="206">
        <f>CHI!S$7</f>
        <v>12365.09007221649</v>
      </c>
      <c r="T12" s="206">
        <f>CHI!T$7</f>
        <v>12387.58683117854</v>
      </c>
      <c r="U12" s="206">
        <f>CHI!U$7</f>
        <v>12461.389023797959</v>
      </c>
      <c r="V12" s="206">
        <f>CHI!V$7</f>
        <v>12213.30167166092</v>
      </c>
      <c r="W12" s="206">
        <f>CHI!W$7</f>
        <v>10978.22639326828</v>
      </c>
    </row>
    <row r="13" spans="1:23" ht="12" customHeight="1" x14ac:dyDescent="0.25">
      <c r="A13" s="13" t="s">
        <v>22</v>
      </c>
      <c r="B13" s="207">
        <f>NMM!B$3</f>
        <v>9667.2066880201819</v>
      </c>
      <c r="C13" s="207">
        <f>NMM!C$3</f>
        <v>9752.8252855502487</v>
      </c>
      <c r="D13" s="207">
        <f>NMM!D$3</f>
        <v>9726.3287366653276</v>
      </c>
      <c r="E13" s="207">
        <f>NMM!E$3</f>
        <v>9496.0925724091558</v>
      </c>
      <c r="F13" s="207">
        <f>NMM!F$3</f>
        <v>9094.8651000870341</v>
      </c>
      <c r="G13" s="207">
        <f>NMM!G$3</f>
        <v>9246.9060934797744</v>
      </c>
      <c r="H13" s="207">
        <f>NMM!H$3</f>
        <v>9312.6654898499546</v>
      </c>
      <c r="I13" s="207">
        <f>NMM!I$3</f>
        <v>9904.712795556843</v>
      </c>
      <c r="J13" s="207">
        <f>NMM!J$3</f>
        <v>9277.528231392469</v>
      </c>
      <c r="K13" s="207">
        <f>NMM!K$3</f>
        <v>8088.104435580959</v>
      </c>
      <c r="L13" s="207">
        <f>NMM!L$3</f>
        <v>7913.3184716677915</v>
      </c>
      <c r="M13" s="207">
        <f>NMM!M$3</f>
        <v>8302.2330357326973</v>
      </c>
      <c r="N13" s="207">
        <f>NMM!N$3</f>
        <v>7919.3451133889957</v>
      </c>
      <c r="O13" s="207">
        <f>NMM!O$3</f>
        <v>7780.3041068637231</v>
      </c>
      <c r="P13" s="207">
        <f>NMM!P$3</f>
        <v>7834.9639312417166</v>
      </c>
      <c r="Q13" s="207">
        <f>NMM!Q$3</f>
        <v>7803</v>
      </c>
      <c r="R13" s="207">
        <f>NMM!R$3</f>
        <v>7769.8299790085248</v>
      </c>
      <c r="S13" s="207">
        <f>NMM!S$3</f>
        <v>7916.0384096500284</v>
      </c>
      <c r="T13" s="207">
        <f>NMM!T$3</f>
        <v>7928.4491410354804</v>
      </c>
      <c r="U13" s="207">
        <f>NMM!U$3</f>
        <v>8375.9106362311777</v>
      </c>
      <c r="V13" s="207">
        <f>NMM!V$3</f>
        <v>7547.9165488777053</v>
      </c>
      <c r="W13" s="207">
        <f>NMM!W$3</f>
        <v>7547.9970893893314</v>
      </c>
    </row>
    <row r="14" spans="1:23" ht="12" customHeight="1" x14ac:dyDescent="0.25">
      <c r="A14" s="14" t="s">
        <v>49</v>
      </c>
      <c r="B14" s="206">
        <f>NMM!B$4</f>
        <v>4067.1660296735172</v>
      </c>
      <c r="C14" s="206">
        <f>NMM!C$4</f>
        <v>3892.5537995373161</v>
      </c>
      <c r="D14" s="206">
        <f>NMM!D$4</f>
        <v>3669.0640296107508</v>
      </c>
      <c r="E14" s="206">
        <f>NMM!E$4</f>
        <v>3740.6678554698078</v>
      </c>
      <c r="F14" s="206">
        <f>NMM!F$4</f>
        <v>3639.1053561062422</v>
      </c>
      <c r="G14" s="206">
        <f>NMM!G$4</f>
        <v>3777.4856437669141</v>
      </c>
      <c r="H14" s="206">
        <f>NMM!H$4</f>
        <v>4003.094914660518</v>
      </c>
      <c r="I14" s="206">
        <f>NMM!I$4</f>
        <v>4253.6458284884802</v>
      </c>
      <c r="J14" s="206">
        <f>NMM!J$4</f>
        <v>3941.3511092456661</v>
      </c>
      <c r="K14" s="206">
        <f>NMM!K$4</f>
        <v>3727.0406053984552</v>
      </c>
      <c r="L14" s="206">
        <f>NMM!L$4</f>
        <v>3449.0735932261259</v>
      </c>
      <c r="M14" s="206">
        <f>NMM!M$4</f>
        <v>3692.1970401497178</v>
      </c>
      <c r="N14" s="206">
        <f>NMM!N$4</f>
        <v>3357.5123116560189</v>
      </c>
      <c r="O14" s="206">
        <f>NMM!O$4</f>
        <v>3208.3380397112151</v>
      </c>
      <c r="P14" s="206">
        <f>NMM!P$4</f>
        <v>3483.8411298166639</v>
      </c>
      <c r="Q14" s="206">
        <f>NMM!Q$4</f>
        <v>3408.0544470399691</v>
      </c>
      <c r="R14" s="206">
        <f>NMM!R$4</f>
        <v>3399.251537198269</v>
      </c>
      <c r="S14" s="206">
        <f>NMM!S$4</f>
        <v>3554.0707582554401</v>
      </c>
      <c r="T14" s="206">
        <f>NMM!T$4</f>
        <v>3533.4195995963109</v>
      </c>
      <c r="U14" s="206">
        <f>NMM!U$4</f>
        <v>3336.9933119545149</v>
      </c>
      <c r="V14" s="206">
        <f>NMM!V$4</f>
        <v>3351.134564952255</v>
      </c>
      <c r="W14" s="206">
        <f>NMM!W$4</f>
        <v>3496.1384413994119</v>
      </c>
    </row>
    <row r="15" spans="1:23" ht="12" customHeight="1" x14ac:dyDescent="0.25">
      <c r="A15" s="14" t="s">
        <v>50</v>
      </c>
      <c r="B15" s="206">
        <f>NMM!B$5</f>
        <v>1812.163931653253</v>
      </c>
      <c r="C15" s="206">
        <f>NMM!C$5</f>
        <v>2297.2792728772861</v>
      </c>
      <c r="D15" s="206">
        <f>NMM!D$5</f>
        <v>2349.0110087270591</v>
      </c>
      <c r="E15" s="206">
        <f>NMM!E$5</f>
        <v>2302.1378947546491</v>
      </c>
      <c r="F15" s="206">
        <f>NMM!F$5</f>
        <v>2267.729604924727</v>
      </c>
      <c r="G15" s="206">
        <f>NMM!G$5</f>
        <v>2343.4076429062552</v>
      </c>
      <c r="H15" s="206">
        <f>NMM!H$5</f>
        <v>2175.2029481761178</v>
      </c>
      <c r="I15" s="206">
        <f>NMM!I$5</f>
        <v>2419.9953428156659</v>
      </c>
      <c r="J15" s="206">
        <f>NMM!J$5</f>
        <v>2591.718393786854</v>
      </c>
      <c r="K15" s="206">
        <f>NMM!K$5</f>
        <v>2226.6276346372051</v>
      </c>
      <c r="L15" s="206">
        <f>NMM!L$5</f>
        <v>2061.848776051469</v>
      </c>
      <c r="M15" s="206">
        <f>NMM!M$5</f>
        <v>1915.369541483585</v>
      </c>
      <c r="N15" s="206">
        <f>NMM!N$5</f>
        <v>2081.7114014044569</v>
      </c>
      <c r="O15" s="206">
        <f>NMM!O$5</f>
        <v>2113.710081647027</v>
      </c>
      <c r="P15" s="206">
        <f>NMM!P$5</f>
        <v>2025.26194114841</v>
      </c>
      <c r="Q15" s="206">
        <f>NMM!Q$5</f>
        <v>1949.774970889921</v>
      </c>
      <c r="R15" s="206">
        <f>NMM!R$5</f>
        <v>1963.783329888689</v>
      </c>
      <c r="S15" s="206">
        <f>NMM!S$5</f>
        <v>1833.473968170839</v>
      </c>
      <c r="T15" s="206">
        <f>NMM!T$5</f>
        <v>1425.492024960655</v>
      </c>
      <c r="U15" s="206">
        <f>NMM!U$5</f>
        <v>2179.209340815883</v>
      </c>
      <c r="V15" s="206">
        <f>NMM!V$5</f>
        <v>1934.7256632824331</v>
      </c>
      <c r="W15" s="206">
        <f>NMM!W$5</f>
        <v>1642.9541767783501</v>
      </c>
    </row>
    <row r="16" spans="1:23" ht="12" customHeight="1" x14ac:dyDescent="0.25">
      <c r="A16" s="14" t="s">
        <v>58</v>
      </c>
      <c r="B16" s="206">
        <f>NMM!B$6</f>
        <v>3787.876726693411</v>
      </c>
      <c r="C16" s="206">
        <f>NMM!C$6</f>
        <v>3562.992213135647</v>
      </c>
      <c r="D16" s="206">
        <f>NMM!D$6</f>
        <v>3708.2536983275181</v>
      </c>
      <c r="E16" s="206">
        <f>NMM!E$6</f>
        <v>3453.2868221846988</v>
      </c>
      <c r="F16" s="206">
        <f>NMM!F$6</f>
        <v>3188.0301390560649</v>
      </c>
      <c r="G16" s="206">
        <f>NMM!G$6</f>
        <v>3126.012806806606</v>
      </c>
      <c r="H16" s="206">
        <f>NMM!H$6</f>
        <v>3134.3676270133192</v>
      </c>
      <c r="I16" s="206">
        <f>NMM!I$6</f>
        <v>3231.071624252696</v>
      </c>
      <c r="J16" s="206">
        <f>NMM!J$6</f>
        <v>2744.458728359949</v>
      </c>
      <c r="K16" s="206">
        <f>NMM!K$6</f>
        <v>2134.4361955452991</v>
      </c>
      <c r="L16" s="206">
        <f>NMM!L$6</f>
        <v>2402.396102390197</v>
      </c>
      <c r="M16" s="206">
        <f>NMM!M$6</f>
        <v>2694.6664540993938</v>
      </c>
      <c r="N16" s="206">
        <f>NMM!N$6</f>
        <v>2480.1214003285208</v>
      </c>
      <c r="O16" s="206">
        <f>NMM!O$6</f>
        <v>2458.2559855054801</v>
      </c>
      <c r="P16" s="206">
        <f>NMM!P$6</f>
        <v>2325.8608602766431</v>
      </c>
      <c r="Q16" s="206">
        <f>NMM!Q$6</f>
        <v>2445.17058207011</v>
      </c>
      <c r="R16" s="206">
        <f>NMM!R$6</f>
        <v>2406.7951119215668</v>
      </c>
      <c r="S16" s="206">
        <f>NMM!S$6</f>
        <v>2528.493683223749</v>
      </c>
      <c r="T16" s="206">
        <f>NMM!T$6</f>
        <v>2969.537516478515</v>
      </c>
      <c r="U16" s="206">
        <f>NMM!U$6</f>
        <v>2859.7079834607798</v>
      </c>
      <c r="V16" s="206">
        <f>NMM!V$6</f>
        <v>2262.056320643017</v>
      </c>
      <c r="W16" s="206">
        <f>NMM!W$6</f>
        <v>2408.9044712115692</v>
      </c>
    </row>
    <row r="17" spans="1:23" ht="12" customHeight="1" x14ac:dyDescent="0.25">
      <c r="A17" s="13" t="s">
        <v>23</v>
      </c>
      <c r="B17" s="207">
        <f>PPA!B$3</f>
        <v>13013.690159656697</v>
      </c>
      <c r="C17" s="207">
        <f>PPA!C$3</f>
        <v>13233.81881912129</v>
      </c>
      <c r="D17" s="207">
        <f>PPA!D$3</f>
        <v>12729.143505925207</v>
      </c>
      <c r="E17" s="207">
        <f>PPA!E$3</f>
        <v>12075.922361616769</v>
      </c>
      <c r="F17" s="207">
        <f>PPA!F$3</f>
        <v>11909.669735696945</v>
      </c>
      <c r="G17" s="207">
        <f>PPA!G$3</f>
        <v>11260.472115535791</v>
      </c>
      <c r="H17" s="207">
        <f>PPA!H$3</f>
        <v>10580.317740511915</v>
      </c>
      <c r="I17" s="207">
        <f>PPA!I$3</f>
        <v>10225.917689902994</v>
      </c>
      <c r="J17" s="207">
        <f>PPA!J$3</f>
        <v>9596.5744511145622</v>
      </c>
      <c r="K17" s="207">
        <f>PPA!K$3</f>
        <v>8843.9433434879538</v>
      </c>
      <c r="L17" s="207">
        <f>PPA!L$3</f>
        <v>8369.5370418373168</v>
      </c>
      <c r="M17" s="207">
        <f>PPA!M$3</f>
        <v>8579.5583414090997</v>
      </c>
      <c r="N17" s="207">
        <f>PPA!N$3</f>
        <v>8479.3917158070071</v>
      </c>
      <c r="O17" s="207">
        <f>PPA!O$3</f>
        <v>8150.7947786191362</v>
      </c>
      <c r="P17" s="207">
        <f>PPA!P$3</f>
        <v>8350.9545827052079</v>
      </c>
      <c r="Q17" s="207">
        <f>PPA!Q$3</f>
        <v>8172</v>
      </c>
      <c r="R17" s="207">
        <f>PPA!R$3</f>
        <v>8223.4845846971148</v>
      </c>
      <c r="S17" s="207">
        <f>PPA!S$3</f>
        <v>8128.3231489564314</v>
      </c>
      <c r="T17" s="207">
        <f>PPA!T$3</f>
        <v>8148.8478265147478</v>
      </c>
      <c r="U17" s="207">
        <f>PPA!U$3</f>
        <v>7996.1146187469649</v>
      </c>
      <c r="V17" s="207">
        <f>PPA!V$3</f>
        <v>7115.3954882116814</v>
      </c>
      <c r="W17" s="207">
        <f>PPA!W$3</f>
        <v>6969.6065078269312</v>
      </c>
    </row>
    <row r="18" spans="1:23" ht="12" customHeight="1" x14ac:dyDescent="0.25">
      <c r="A18" s="14" t="s">
        <v>52</v>
      </c>
      <c r="B18" s="206">
        <f>PPA!B$5</f>
        <v>378.93538639118941</v>
      </c>
      <c r="C18" s="206">
        <f>PPA!C$5</f>
        <v>396.91317650732202</v>
      </c>
      <c r="D18" s="206">
        <f>PPA!D$5</f>
        <v>363.3533555433508</v>
      </c>
      <c r="E18" s="206">
        <f>PPA!E$5</f>
        <v>336.13908650976731</v>
      </c>
      <c r="F18" s="206">
        <f>PPA!F$5</f>
        <v>325.93209515464548</v>
      </c>
      <c r="G18" s="206">
        <f>PPA!G$5</f>
        <v>295.16247856476338</v>
      </c>
      <c r="H18" s="206">
        <f>PPA!H$5</f>
        <v>267.8147462022979</v>
      </c>
      <c r="I18" s="206">
        <f>PPA!I$5</f>
        <v>256.41227677533681</v>
      </c>
      <c r="J18" s="206">
        <f>PPA!J$5</f>
        <v>244.97402778176709</v>
      </c>
      <c r="K18" s="206">
        <f>PPA!K$5</f>
        <v>29.12807097544648</v>
      </c>
      <c r="L18" s="206">
        <f>PPA!L$5</f>
        <v>139.83519529671531</v>
      </c>
      <c r="M18" s="206">
        <f>PPA!M$5</f>
        <v>151.64216836735139</v>
      </c>
      <c r="N18" s="206">
        <f>PPA!N$5</f>
        <v>115.3167380342161</v>
      </c>
      <c r="O18" s="206">
        <f>PPA!O$5</f>
        <v>93.835998288059926</v>
      </c>
      <c r="P18" s="206">
        <f>PPA!P$5</f>
        <v>87.648077078412626</v>
      </c>
      <c r="Q18" s="206">
        <f>PPA!Q$5</f>
        <v>105.93783837640029</v>
      </c>
      <c r="R18" s="206">
        <f>PPA!R$5</f>
        <v>76.200753226881659</v>
      </c>
      <c r="S18" s="206">
        <f>PPA!S$5</f>
        <v>80.059261312300848</v>
      </c>
      <c r="T18" s="206">
        <f>PPA!T$5</f>
        <v>185.71782196543609</v>
      </c>
      <c r="U18" s="206">
        <f>PPA!U$5</f>
        <v>70.753505507470592</v>
      </c>
      <c r="V18" s="206">
        <f>PPA!V$5</f>
        <v>136.1521106715908</v>
      </c>
      <c r="W18" s="206">
        <f>PPA!W$5</f>
        <v>142.00875709967801</v>
      </c>
    </row>
    <row r="19" spans="1:23" ht="12" customHeight="1" x14ac:dyDescent="0.25">
      <c r="A19" s="14" t="s">
        <v>59</v>
      </c>
      <c r="B19" s="206">
        <f>PPA!B$6</f>
        <v>6227.4632483029154</v>
      </c>
      <c r="C19" s="206">
        <f>PPA!C$6</f>
        <v>6586.8301002195776</v>
      </c>
      <c r="D19" s="206">
        <f>PPA!D$6</f>
        <v>6240.7103197410834</v>
      </c>
      <c r="E19" s="206">
        <f>PPA!E$6</f>
        <v>5841.5387188377272</v>
      </c>
      <c r="F19" s="206">
        <f>PPA!F$6</f>
        <v>5679.2898369602372</v>
      </c>
      <c r="G19" s="206">
        <f>PPA!G$6</f>
        <v>5181.7820220304338</v>
      </c>
      <c r="H19" s="206">
        <f>PPA!H$6</f>
        <v>4707.9134091375081</v>
      </c>
      <c r="I19" s="206">
        <f>PPA!I$6</f>
        <v>4779.7367021368636</v>
      </c>
      <c r="J19" s="206">
        <f>PPA!J$6</f>
        <v>4409.5325000718067</v>
      </c>
      <c r="K19" s="206">
        <f>PPA!K$6</f>
        <v>4328.9846348650317</v>
      </c>
      <c r="L19" s="206">
        <f>PPA!L$6</f>
        <v>3911.178335731332</v>
      </c>
      <c r="M19" s="206">
        <f>PPA!M$6</f>
        <v>4151.5393405297391</v>
      </c>
      <c r="N19" s="206">
        <f>PPA!N$6</f>
        <v>4265.923744750482</v>
      </c>
      <c r="O19" s="206">
        <f>PPA!O$6</f>
        <v>4033.3285807736338</v>
      </c>
      <c r="P19" s="206">
        <f>PPA!P$6</f>
        <v>4185.9686126897959</v>
      </c>
      <c r="Q19" s="206">
        <f>PPA!Q$6</f>
        <v>4279.0621616235994</v>
      </c>
      <c r="R19" s="206">
        <f>PPA!R$6</f>
        <v>4376.7773499795412</v>
      </c>
      <c r="S19" s="206">
        <f>PPA!S$6</f>
        <v>4269.7939249427582</v>
      </c>
      <c r="T19" s="206">
        <f>PPA!T$6</f>
        <v>4306.8732400807294</v>
      </c>
      <c r="U19" s="206">
        <f>PPA!U$6</f>
        <v>4333.3261448082167</v>
      </c>
      <c r="V19" s="206">
        <f>PPA!V$6</f>
        <v>3954.4228879149409</v>
      </c>
      <c r="W19" s="206">
        <f>PPA!W$6</f>
        <v>3891.7991052806792</v>
      </c>
    </row>
    <row r="20" spans="1:23" ht="12" customHeight="1" x14ac:dyDescent="0.25">
      <c r="A20" s="14" t="s">
        <v>60</v>
      </c>
      <c r="B20" s="206">
        <f>PPA!B$7</f>
        <v>6407.2915249625921</v>
      </c>
      <c r="C20" s="206">
        <f>PPA!C$7</f>
        <v>6250.0755423943911</v>
      </c>
      <c r="D20" s="206">
        <f>PPA!D$7</f>
        <v>6125.0798306407733</v>
      </c>
      <c r="E20" s="206">
        <f>PPA!E$7</f>
        <v>5898.2445562692756</v>
      </c>
      <c r="F20" s="206">
        <f>PPA!F$7</f>
        <v>5904.447803582063</v>
      </c>
      <c r="G20" s="206">
        <f>PPA!G$7</f>
        <v>5783.5276149405936</v>
      </c>
      <c r="H20" s="206">
        <f>PPA!H$7</f>
        <v>5604.5895851721089</v>
      </c>
      <c r="I20" s="206">
        <f>PPA!I$7</f>
        <v>5189.7687109907929</v>
      </c>
      <c r="J20" s="206">
        <f>PPA!J$7</f>
        <v>4942.0679232609882</v>
      </c>
      <c r="K20" s="206">
        <f>PPA!K$7</f>
        <v>4485.8306376474766</v>
      </c>
      <c r="L20" s="206">
        <f>PPA!L$7</f>
        <v>4318.5235108092693</v>
      </c>
      <c r="M20" s="206">
        <f>PPA!M$7</f>
        <v>4276.3768325120091</v>
      </c>
      <c r="N20" s="206">
        <f>PPA!N$7</f>
        <v>4098.1512330223086</v>
      </c>
      <c r="O20" s="206">
        <f>PPA!O$7</f>
        <v>4023.6301995574422</v>
      </c>
      <c r="P20" s="206">
        <f>PPA!P$7</f>
        <v>4077.3378929369992</v>
      </c>
      <c r="Q20" s="206">
        <f>PPA!Q$7</f>
        <v>3787</v>
      </c>
      <c r="R20" s="206">
        <f>PPA!R$7</f>
        <v>3770.5064814906918</v>
      </c>
      <c r="S20" s="206">
        <f>PPA!S$7</f>
        <v>3778.469962701372</v>
      </c>
      <c r="T20" s="206">
        <f>PPA!T$7</f>
        <v>3656.2567644685819</v>
      </c>
      <c r="U20" s="206">
        <f>PPA!U$7</f>
        <v>3592.0349684312778</v>
      </c>
      <c r="V20" s="206">
        <f>PPA!V$7</f>
        <v>3024.8204896251491</v>
      </c>
      <c r="W20" s="206">
        <f>PPA!W$7</f>
        <v>2935.798645446574</v>
      </c>
    </row>
    <row r="21" spans="1:23" ht="12" customHeight="1" x14ac:dyDescent="0.25">
      <c r="A21" s="15" t="s">
        <v>61</v>
      </c>
      <c r="B21" s="208">
        <f>FBT!B$3</f>
        <v>42378.897119748697</v>
      </c>
      <c r="C21" s="208">
        <f>FBT!C$3</f>
        <v>41394.81477004895</v>
      </c>
      <c r="D21" s="208">
        <f>FBT!D$3</f>
        <v>42653.215696477993</v>
      </c>
      <c r="E21" s="208">
        <f>FBT!E$3</f>
        <v>43243.744637432457</v>
      </c>
      <c r="F21" s="208">
        <f>FBT!F$3</f>
        <v>44480.326141725069</v>
      </c>
      <c r="G21" s="208">
        <f>FBT!G$3</f>
        <v>42519.596612986541</v>
      </c>
      <c r="H21" s="208">
        <f>FBT!H$3</f>
        <v>40979.699911738753</v>
      </c>
      <c r="I21" s="208">
        <f>FBT!I$3</f>
        <v>41706.145863546997</v>
      </c>
      <c r="J21" s="208">
        <f>FBT!J$3</f>
        <v>40381.386171865161</v>
      </c>
      <c r="K21" s="208">
        <f>FBT!K$3</f>
        <v>39653.277221192802</v>
      </c>
      <c r="L21" s="208">
        <f>FBT!L$3</f>
        <v>38412.566747887402</v>
      </c>
      <c r="M21" s="208">
        <f>FBT!M$3</f>
        <v>40362.687890471963</v>
      </c>
      <c r="N21" s="208">
        <f>FBT!N$3</f>
        <v>40834.3467996607</v>
      </c>
      <c r="O21" s="208">
        <f>FBT!O$3</f>
        <v>42204.470249091537</v>
      </c>
      <c r="P21" s="208">
        <f>FBT!P$3</f>
        <v>43329.050273677392</v>
      </c>
      <c r="Q21" s="208">
        <f>FBT!Q$3</f>
        <v>43787</v>
      </c>
      <c r="R21" s="208">
        <f>FBT!R$3</f>
        <v>44365.629694479539</v>
      </c>
      <c r="S21" s="208">
        <f>FBT!S$3</f>
        <v>44469.68494563923</v>
      </c>
      <c r="T21" s="208">
        <f>FBT!T$3</f>
        <v>43966.585985005018</v>
      </c>
      <c r="U21" s="208">
        <f>FBT!U$3</f>
        <v>44891.694997571627</v>
      </c>
      <c r="V21" s="208">
        <f>FBT!V$3</f>
        <v>43571.549725787299</v>
      </c>
      <c r="W21" s="208">
        <f>FBT!W$3</f>
        <v>40619.810810306553</v>
      </c>
    </row>
    <row r="22" spans="1:23" ht="12" customHeight="1" x14ac:dyDescent="0.25">
      <c r="A22" s="12" t="s">
        <v>62</v>
      </c>
      <c r="B22" s="206">
        <f>TRE!B$3</f>
        <v>31176.957989636539</v>
      </c>
      <c r="C22" s="206">
        <f>TRE!C$3</f>
        <v>31536.834471505412</v>
      </c>
      <c r="D22" s="206">
        <f>TRE!D$3</f>
        <v>32382.855926390239</v>
      </c>
      <c r="E22" s="206">
        <f>TRE!E$3</f>
        <v>30550.982074530999</v>
      </c>
      <c r="F22" s="206">
        <f>TRE!F$3</f>
        <v>29801.65819247859</v>
      </c>
      <c r="G22" s="206">
        <f>TRE!G$3</f>
        <v>29770.006513487409</v>
      </c>
      <c r="H22" s="206">
        <f>TRE!H$3</f>
        <v>29289.496910856131</v>
      </c>
      <c r="I22" s="206">
        <f>TRE!I$3</f>
        <v>28912.737546596189</v>
      </c>
      <c r="J22" s="206">
        <f>TRE!J$3</f>
        <v>27845.178623903281</v>
      </c>
      <c r="K22" s="206">
        <f>TRE!K$3</f>
        <v>24639.092155815881</v>
      </c>
      <c r="L22" s="206">
        <f>TRE!L$3</f>
        <v>26663.90170563534</v>
      </c>
      <c r="M22" s="206">
        <f>TRE!M$3</f>
        <v>25295.366914781749</v>
      </c>
      <c r="N22" s="206">
        <f>TRE!N$3</f>
        <v>26677.840345838991</v>
      </c>
      <c r="O22" s="206">
        <f>TRE!O$3</f>
        <v>26755.516758358881</v>
      </c>
      <c r="P22" s="206">
        <f>TRE!P$3</f>
        <v>27352.563259442119</v>
      </c>
      <c r="Q22" s="206">
        <f>TRE!Q$3</f>
        <v>29917</v>
      </c>
      <c r="R22" s="206">
        <f>TRE!R$3</f>
        <v>29998.905657749441</v>
      </c>
      <c r="S22" s="206">
        <f>TRE!S$3</f>
        <v>30110.70549956353</v>
      </c>
      <c r="T22" s="206">
        <f>TRE!T$3</f>
        <v>32119.172717791291</v>
      </c>
      <c r="U22" s="206">
        <f>TRE!U$3</f>
        <v>33320.058280718797</v>
      </c>
      <c r="V22" s="206">
        <f>TRE!V$3</f>
        <v>21427.225269029979</v>
      </c>
      <c r="W22" s="206">
        <f>TRE!W$3</f>
        <v>21453.626135791179</v>
      </c>
    </row>
    <row r="23" spans="1:23" ht="12" customHeight="1" x14ac:dyDescent="0.25">
      <c r="A23" s="12" t="s">
        <v>63</v>
      </c>
      <c r="B23" s="206">
        <f>MAE!B$3</f>
        <v>67541.831043395447</v>
      </c>
      <c r="C23" s="206">
        <f>MAE!C$3</f>
        <v>66407.203722729202</v>
      </c>
      <c r="D23" s="206">
        <f>MAE!D$3</f>
        <v>63667.005700499103</v>
      </c>
      <c r="E23" s="206">
        <f>MAE!E$3</f>
        <v>59963.360619622938</v>
      </c>
      <c r="F23" s="206">
        <f>MAE!F$3</f>
        <v>60275.52562869314</v>
      </c>
      <c r="G23" s="206">
        <f>MAE!G$3</f>
        <v>57900.411023515931</v>
      </c>
      <c r="H23" s="206">
        <f>MAE!H$3</f>
        <v>57454.766107678734</v>
      </c>
      <c r="I23" s="206">
        <f>MAE!I$3</f>
        <v>58378.720981447463</v>
      </c>
      <c r="J23" s="206">
        <f>MAE!J$3</f>
        <v>55693.505730238023</v>
      </c>
      <c r="K23" s="206">
        <f>MAE!K$3</f>
        <v>49616.322770432249</v>
      </c>
      <c r="L23" s="206">
        <f>MAE!L$3</f>
        <v>50474.363626937637</v>
      </c>
      <c r="M23" s="206">
        <f>MAE!M$3</f>
        <v>51347.450462896137</v>
      </c>
      <c r="N23" s="206">
        <f>MAE!N$3</f>
        <v>51235.066275587888</v>
      </c>
      <c r="O23" s="206">
        <f>MAE!O$3</f>
        <v>50658.762865669218</v>
      </c>
      <c r="P23" s="206">
        <f>MAE!P$3</f>
        <v>50508.402553647851</v>
      </c>
      <c r="Q23" s="206">
        <f>MAE!Q$3</f>
        <v>50066</v>
      </c>
      <c r="R23" s="206">
        <f>MAE!R$3</f>
        <v>49831.371807753923</v>
      </c>
      <c r="S23" s="206">
        <f>MAE!S$3</f>
        <v>50164.669470676927</v>
      </c>
      <c r="T23" s="206">
        <f>MAE!T$3</f>
        <v>50207.60769033985</v>
      </c>
      <c r="U23" s="206">
        <f>MAE!U$3</f>
        <v>51833.89995143273</v>
      </c>
      <c r="V23" s="206">
        <f>MAE!V$3</f>
        <v>46096.945025536646</v>
      </c>
      <c r="W23" s="206">
        <f>MAE!W$3</f>
        <v>46496.072541373593</v>
      </c>
    </row>
    <row r="24" spans="1:23" ht="12" customHeight="1" x14ac:dyDescent="0.25">
      <c r="A24" s="12" t="s">
        <v>64</v>
      </c>
      <c r="B24" s="206">
        <f>TEL!B$3</f>
        <v>9895.994360693041</v>
      </c>
      <c r="C24" s="206">
        <f>TEL!C$3</f>
        <v>9660.9657339699042</v>
      </c>
      <c r="D24" s="206">
        <f>TEL!D$3</f>
        <v>9226.0567211486141</v>
      </c>
      <c r="E24" s="206">
        <f>TEL!E$3</f>
        <v>8823.5976161213275</v>
      </c>
      <c r="F24" s="206">
        <f>TEL!F$3</f>
        <v>8121.4786313041086</v>
      </c>
      <c r="G24" s="206">
        <f>TEL!G$3</f>
        <v>7307.4590661006669</v>
      </c>
      <c r="H24" s="206">
        <f>TEL!H$3</f>
        <v>6824.8014121800516</v>
      </c>
      <c r="I24" s="206">
        <f>TEL!I$3</f>
        <v>6847.3578480346341</v>
      </c>
      <c r="J24" s="206">
        <f>TEL!J$3</f>
        <v>6326.3506989630996</v>
      </c>
      <c r="K24" s="206">
        <f>TEL!K$3</f>
        <v>5366.2468724809733</v>
      </c>
      <c r="L24" s="206">
        <f>TEL!L$3</f>
        <v>5117.9428689926908</v>
      </c>
      <c r="M24" s="206">
        <f>TEL!M$3</f>
        <v>5428.9779170704551</v>
      </c>
      <c r="N24" s="206">
        <f>TEL!N$3</f>
        <v>5572.8724871996646</v>
      </c>
      <c r="O24" s="206">
        <f>TEL!O$3</f>
        <v>5353.3364461316714</v>
      </c>
      <c r="P24" s="206">
        <f>TEL!P$3</f>
        <v>5107.2957031131436</v>
      </c>
      <c r="Q24" s="206">
        <f>TEL!Q$3</f>
        <v>5246</v>
      </c>
      <c r="R24" s="206">
        <f>TEL!R$3</f>
        <v>5204.0948297302948</v>
      </c>
      <c r="S24" s="206">
        <f>TEL!S$3</f>
        <v>5331.9181017379569</v>
      </c>
      <c r="T24" s="206">
        <f>TEL!T$3</f>
        <v>5466.6745380482907</v>
      </c>
      <c r="U24" s="206">
        <f>TEL!U$3</f>
        <v>5678.4847013113158</v>
      </c>
      <c r="V24" s="206">
        <f>TEL!V$3</f>
        <v>5207.2143382145077</v>
      </c>
      <c r="W24" s="206">
        <f>TEL!W$3</f>
        <v>5428.4754743735657</v>
      </c>
    </row>
    <row r="25" spans="1:23" ht="12" customHeight="1" x14ac:dyDescent="0.25">
      <c r="A25" s="12" t="s">
        <v>65</v>
      </c>
      <c r="B25" s="206">
        <f>WWP!B$3</f>
        <v>4065.000432841543</v>
      </c>
      <c r="C25" s="206">
        <f>WWP!C$3</f>
        <v>3913.7003686468852</v>
      </c>
      <c r="D25" s="206">
        <f>WWP!D$3</f>
        <v>3934.763583035693</v>
      </c>
      <c r="E25" s="206">
        <f>WWP!E$3</f>
        <v>4117.2923961690976</v>
      </c>
      <c r="F25" s="206">
        <f>WWP!F$3</f>
        <v>3643.9008749026621</v>
      </c>
      <c r="G25" s="206">
        <f>WWP!G$3</f>
        <v>3357.8150618781301</v>
      </c>
      <c r="H25" s="206">
        <f>WWP!H$3</f>
        <v>3380.406001765225</v>
      </c>
      <c r="I25" s="206">
        <f>WWP!I$3</f>
        <v>3631.0118491303829</v>
      </c>
      <c r="J25" s="206">
        <f>WWP!J$3</f>
        <v>3678.4769740984839</v>
      </c>
      <c r="K25" s="206">
        <f>WWP!K$3</f>
        <v>3339.5098562649828</v>
      </c>
      <c r="L25" s="206">
        <f>WWP!L$3</f>
        <v>2976.826170356162</v>
      </c>
      <c r="M25" s="206">
        <f>WWP!M$3</f>
        <v>3403.1629518134391</v>
      </c>
      <c r="N25" s="206">
        <f>WWP!N$3</f>
        <v>3263.191243650931</v>
      </c>
      <c r="O25" s="206">
        <f>WWP!O$3</f>
        <v>3248.1373962118601</v>
      </c>
      <c r="P25" s="206">
        <f>WWP!P$3</f>
        <v>2936.087981464806</v>
      </c>
      <c r="Q25" s="206">
        <f>WWP!Q$3</f>
        <v>2919</v>
      </c>
      <c r="R25" s="206">
        <f>WWP!R$3</f>
        <v>2945.7703672015682</v>
      </c>
      <c r="S25" s="206">
        <f>WWP!S$3</f>
        <v>3079.1207047059761</v>
      </c>
      <c r="T25" s="206">
        <f>WWP!T$3</f>
        <v>3007.851703170199</v>
      </c>
      <c r="U25" s="206">
        <f>WWP!U$3</f>
        <v>3195.7260806216609</v>
      </c>
      <c r="V25" s="206">
        <f>WWP!V$3</f>
        <v>3232.1290590075569</v>
      </c>
      <c r="W25" s="206">
        <f>WWP!W$3</f>
        <v>3834.1698229378512</v>
      </c>
    </row>
    <row r="26" spans="1:23" ht="12" customHeight="1" x14ac:dyDescent="0.25">
      <c r="A26" s="16" t="s">
        <v>66</v>
      </c>
      <c r="B26" s="209">
        <f>OIS!B$3</f>
        <v>106171.0837115544</v>
      </c>
      <c r="C26" s="209">
        <f>OIS!C$3</f>
        <v>110540.8835438448</v>
      </c>
      <c r="D26" s="209">
        <f>OIS!D$3</f>
        <v>111712.0420086572</v>
      </c>
      <c r="E26" s="209">
        <f>OIS!E$3</f>
        <v>113975.14087609859</v>
      </c>
      <c r="F26" s="209">
        <f>OIS!F$3</f>
        <v>119032.5683660849</v>
      </c>
      <c r="G26" s="209">
        <f>OIS!G$3</f>
        <v>122489.4998090874</v>
      </c>
      <c r="H26" s="209">
        <f>OIS!H$3</f>
        <v>129793.68932038829</v>
      </c>
      <c r="I26" s="209">
        <f>OIS!I$3</f>
        <v>137710.95856564291</v>
      </c>
      <c r="J26" s="209">
        <f>OIS!J$3</f>
        <v>142375.42504512821</v>
      </c>
      <c r="K26" s="209">
        <f>OIS!K$3</f>
        <v>135695.0682034693</v>
      </c>
      <c r="L26" s="209">
        <f>OIS!L$3</f>
        <v>132536.6789361813</v>
      </c>
      <c r="M26" s="209">
        <f>OIS!M$3</f>
        <v>136097.651497969</v>
      </c>
      <c r="N26" s="209">
        <f>OIS!N$3</f>
        <v>132715.7150303018</v>
      </c>
      <c r="O26" s="209">
        <f>OIS!O$3</f>
        <v>134099.3524026066</v>
      </c>
      <c r="P26" s="209">
        <f>OIS!P$3</f>
        <v>131967.1384777264</v>
      </c>
      <c r="Q26" s="209">
        <f>OIS!Q$3</f>
        <v>128174</v>
      </c>
      <c r="R26" s="209">
        <f>OIS!R$3</f>
        <v>127909.7068157625</v>
      </c>
      <c r="S26" s="209">
        <f>OIS!S$3</f>
        <v>131791.12768827871</v>
      </c>
      <c r="T26" s="209">
        <f>OIS!T$3</f>
        <v>135605.21085463531</v>
      </c>
      <c r="U26" s="209">
        <f>OIS!U$3</f>
        <v>140714.91015055851</v>
      </c>
      <c r="V26" s="209">
        <f>OIS!V$3</f>
        <v>123228.9251992989</v>
      </c>
      <c r="W26" s="209">
        <f>OIS!W$3</f>
        <v>132678.13497024091</v>
      </c>
    </row>
    <row r="28" spans="1:23" ht="12" customHeight="1" x14ac:dyDescent="0.25">
      <c r="A28" s="30" t="s">
        <v>67</v>
      </c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</row>
    <row r="29" spans="1:23" ht="12" customHeight="1" x14ac:dyDescent="0.25">
      <c r="A29" s="29" t="s">
        <v>68</v>
      </c>
      <c r="B29" s="210">
        <f>ISI!B25+NFM!B43+CHI!B32+NMM!B31+PPA!B32+FBT!B12+TRE!B12+MAE!B12+TEL!B12+WWP!B12+OIS!B12</f>
        <v>32197.208254514182</v>
      </c>
      <c r="C29" s="210">
        <f>ISI!C25+NFM!C43+CHI!C32+NMM!C31+PPA!C32+FBT!C12+TRE!C12+MAE!C12+TEL!C12+WWP!C12+OIS!C12</f>
        <v>33687.652794496993</v>
      </c>
      <c r="D29" s="210">
        <f>ISI!D25+NFM!D43+CHI!D32+NMM!D31+PPA!D32+FBT!D12+TRE!D12+MAE!D12+TEL!D12+WWP!D12+OIS!D12</f>
        <v>32854.517884780747</v>
      </c>
      <c r="E29" s="210">
        <f>ISI!E25+NFM!E43+CHI!E32+NMM!E31+PPA!E32+FBT!E12+TRE!E12+MAE!E12+TEL!E12+WWP!E12+OIS!E12</f>
        <v>32783.493207222695</v>
      </c>
      <c r="F29" s="210">
        <f>ISI!F25+NFM!F43+CHI!F32+NMM!F31+PPA!F32+FBT!F12+TRE!F12+MAE!F12+TEL!F12+WWP!F12+OIS!F12</f>
        <v>31671.681255374027</v>
      </c>
      <c r="G29" s="210">
        <f>ISI!G25+NFM!G43+CHI!G32+NMM!G31+PPA!G32+FBT!G12+TRE!G12+MAE!G12+TEL!G12+WWP!G12+OIS!G12</f>
        <v>32516.39045571797</v>
      </c>
      <c r="H29" s="210">
        <f>ISI!H25+NFM!H43+CHI!H32+NMM!H31+PPA!H32+FBT!H12+TRE!H12+MAE!H12+TEL!H12+WWP!H12+OIS!H12</f>
        <v>31298.830094582969</v>
      </c>
      <c r="I29" s="210">
        <f>ISI!I25+NFM!I43+CHI!I32+NMM!I31+PPA!I32+FBT!I12+TRE!I12+MAE!I12+TEL!I12+WWP!I12+OIS!I12</f>
        <v>32212.925623387793</v>
      </c>
      <c r="J29" s="210">
        <f>ISI!J25+NFM!J43+CHI!J32+NMM!J31+PPA!J32+FBT!J12+TRE!J12+MAE!J12+TEL!J12+WWP!J12+OIS!J12</f>
        <v>31702.966723989681</v>
      </c>
      <c r="K29" s="210">
        <f>ISI!K25+NFM!K43+CHI!K32+NMM!K31+PPA!K32+FBT!K12+TRE!K12+MAE!K12+TEL!K12+WWP!K12+OIS!K12</f>
        <v>26277.82398968186</v>
      </c>
      <c r="L29" s="210">
        <f>ISI!L25+NFM!L43+CHI!L32+NMM!L31+PPA!L32+FBT!L12+TRE!L12+MAE!L12+TEL!L12+WWP!L12+OIS!L12</f>
        <v>27739.166981943246</v>
      </c>
      <c r="M29" s="210">
        <f>ISI!M25+NFM!M43+CHI!M32+NMM!M31+PPA!M32+FBT!M12+TRE!M12+MAE!M12+TEL!M12+WWP!M12+OIS!M12</f>
        <v>29453.648495270845</v>
      </c>
      <c r="N29" s="210">
        <f>ISI!N25+NFM!N43+CHI!N32+NMM!N31+PPA!N32+FBT!N12+TRE!N12+MAE!N12+TEL!N12+WWP!N12+OIS!N12</f>
        <v>29303.531212381768</v>
      </c>
      <c r="O29" s="210">
        <f>ISI!O25+NFM!O43+CHI!O32+NMM!O31+PPA!O32+FBT!O12+TRE!O12+MAE!O12+TEL!O12+WWP!O12+OIS!O12</f>
        <v>29273.926827171097</v>
      </c>
      <c r="P29" s="210">
        <f>ISI!P25+NFM!P43+CHI!P32+NMM!P31+PPA!P32+FBT!P12+TRE!P12+MAE!P12+TEL!P12+WWP!P12+OIS!P12</f>
        <v>27952.958985382622</v>
      </c>
      <c r="Q29" s="210">
        <f>ISI!Q25+NFM!Q43+CHI!Q32+NMM!Q31+PPA!Q32+FBT!Q12+TRE!Q12+MAE!Q12+TEL!Q12+WWP!Q12+OIS!Q12</f>
        <v>27584.303611349955</v>
      </c>
      <c r="R29" s="210">
        <f>ISI!R25+NFM!R43+CHI!R32+NMM!R31+PPA!R32+FBT!R12+TRE!R12+MAE!R12+TEL!R12+WWP!R12+OIS!R12</f>
        <v>28228.524677558034</v>
      </c>
      <c r="S29" s="210">
        <f>ISI!S25+NFM!S43+CHI!S32+NMM!S31+PPA!S32+FBT!S12+TRE!S12+MAE!S12+TEL!S12+WWP!S12+OIS!S12</f>
        <v>27216.280137575239</v>
      </c>
      <c r="T29" s="210">
        <f>ISI!T25+NFM!T43+CHI!T32+NMM!T31+PPA!T32+FBT!T12+TRE!T12+MAE!T12+TEL!T12+WWP!T12+OIS!T12</f>
        <v>27264.788736027513</v>
      </c>
      <c r="U29" s="210">
        <f>ISI!U25+NFM!U43+CHI!U32+NMM!U31+PPA!U32+FBT!U12+TRE!U12+MAE!U12+TEL!U12+WWP!U12+OIS!U12</f>
        <v>26954.698624247634</v>
      </c>
      <c r="V29" s="210">
        <f>ISI!V25+NFM!V43+CHI!V32+NMM!V31+PPA!V32+FBT!V12+TRE!V12+MAE!V12+TEL!V12+WWP!V12+OIS!V12</f>
        <v>24767.385038693039</v>
      </c>
      <c r="W29" s="210">
        <f>ISI!W25+NFM!W43+CHI!W32+NMM!W31+PPA!W32+FBT!W12+TRE!W12+MAE!W12+TEL!W12+WWP!W12+OIS!W12</f>
        <v>26707.221582115217</v>
      </c>
    </row>
    <row r="30" spans="1:23" ht="12" customHeight="1" x14ac:dyDescent="0.25">
      <c r="A30" s="17" t="s">
        <v>30</v>
      </c>
      <c r="B30" s="211">
        <f t="shared" ref="B30:W30" si="0">B31+B32</f>
        <v>1673.9992261392947</v>
      </c>
      <c r="C30" s="211">
        <f t="shared" si="0"/>
        <v>1514.1635425623385</v>
      </c>
      <c r="D30" s="211">
        <f t="shared" si="0"/>
        <v>1273.6458297506449</v>
      </c>
      <c r="E30" s="211">
        <f t="shared" si="0"/>
        <v>1310.9533104041275</v>
      </c>
      <c r="F30" s="211">
        <f t="shared" si="0"/>
        <v>1346.4220980223558</v>
      </c>
      <c r="G30" s="211">
        <f t="shared" si="0"/>
        <v>1581.8762682717108</v>
      </c>
      <c r="H30" s="211">
        <f t="shared" si="0"/>
        <v>1514.9754944110061</v>
      </c>
      <c r="I30" s="211">
        <f t="shared" si="0"/>
        <v>1737.7709372312984</v>
      </c>
      <c r="J30" s="211">
        <f t="shared" si="0"/>
        <v>1633.7775580395528</v>
      </c>
      <c r="K30" s="211">
        <f t="shared" si="0"/>
        <v>1274.696732588134</v>
      </c>
      <c r="L30" s="211">
        <f t="shared" si="0"/>
        <v>1358.4599312123817</v>
      </c>
      <c r="M30" s="211">
        <f t="shared" si="0"/>
        <v>1131.1789337919174</v>
      </c>
      <c r="N30" s="211">
        <f t="shared" si="0"/>
        <v>1232.6995700773859</v>
      </c>
      <c r="O30" s="211">
        <f t="shared" si="0"/>
        <v>1039.9027515047292</v>
      </c>
      <c r="P30" s="211">
        <f t="shared" si="0"/>
        <v>972.74006878761816</v>
      </c>
      <c r="Q30" s="211">
        <f t="shared" si="0"/>
        <v>1030.4331900257953</v>
      </c>
      <c r="R30" s="211">
        <f t="shared" si="0"/>
        <v>994.04350816852957</v>
      </c>
      <c r="S30" s="211">
        <f t="shared" si="0"/>
        <v>1045.5656061908855</v>
      </c>
      <c r="T30" s="211">
        <f t="shared" si="0"/>
        <v>1095.2872742906279</v>
      </c>
      <c r="U30" s="211">
        <f t="shared" si="0"/>
        <v>889.54522785898519</v>
      </c>
      <c r="V30" s="211">
        <f t="shared" si="0"/>
        <v>784.89036973344798</v>
      </c>
      <c r="W30" s="211">
        <f t="shared" si="0"/>
        <v>905.25322441960441</v>
      </c>
    </row>
    <row r="31" spans="1:23" ht="12" customHeight="1" x14ac:dyDescent="0.25">
      <c r="A31" s="18" t="s">
        <v>39</v>
      </c>
      <c r="B31" s="206">
        <f>ISI!B27+NFM!B44+CHI!B33+NMM!B32+PPA!B33+FBT!B13+TRE!B13+MAE!B13+TEL!B13+WWP!B13+OIS!B13</f>
        <v>1673.9992261392947</v>
      </c>
      <c r="C31" s="206">
        <f>ISI!C27+NFM!C44+CHI!C33+NMM!C32+PPA!C33+FBT!C13+TRE!C13+MAE!C13+TEL!C13+WWP!C13+OIS!C13</f>
        <v>1514.1635425623385</v>
      </c>
      <c r="D31" s="206">
        <f>ISI!D27+NFM!D44+CHI!D33+NMM!D32+PPA!D33+FBT!D13+TRE!D13+MAE!D13+TEL!D13+WWP!D13+OIS!D13</f>
        <v>1050.2771281169389</v>
      </c>
      <c r="E31" s="206">
        <f>ISI!E27+NFM!E44+CHI!E33+NMM!E32+PPA!E33+FBT!E13+TRE!E13+MAE!E13+TEL!E13+WWP!E13+OIS!E13</f>
        <v>1053.4774720550304</v>
      </c>
      <c r="F31" s="206">
        <f>ISI!F27+NFM!F44+CHI!F33+NMM!F32+PPA!F33+FBT!F13+TRE!F13+MAE!F13+TEL!F13+WWP!F13+OIS!F13</f>
        <v>1145.7915735167669</v>
      </c>
      <c r="G31" s="206">
        <f>ISI!G27+NFM!G44+CHI!G33+NMM!G32+PPA!G33+FBT!G13+TRE!G13+MAE!G13+TEL!G13+WWP!G13+OIS!G13</f>
        <v>1362.5202063628544</v>
      </c>
      <c r="H31" s="206">
        <f>ISI!H27+NFM!H44+CHI!H33+NMM!H32+PPA!H33+FBT!H13+TRE!H13+MAE!H13+TEL!H13+WWP!H13+OIS!H13</f>
        <v>1274.2188306104902</v>
      </c>
      <c r="I31" s="206">
        <f>ISI!I27+NFM!I44+CHI!I33+NMM!I32+PPA!I33+FBT!I13+TRE!I13+MAE!I13+TEL!I13+WWP!I13+OIS!I13</f>
        <v>1486.3140154772141</v>
      </c>
      <c r="J31" s="206">
        <f>ISI!J27+NFM!J44+CHI!J33+NMM!J32+PPA!J33+FBT!J13+TRE!J13+MAE!J13+TEL!J13+WWP!J13+OIS!J13</f>
        <v>1387.001977644024</v>
      </c>
      <c r="K31" s="206">
        <f>ISI!K27+NFM!K44+CHI!K33+NMM!K32+PPA!K33+FBT!K13+TRE!K13+MAE!K13+TEL!K13+WWP!K13+OIS!K13</f>
        <v>1074.066208082545</v>
      </c>
      <c r="L31" s="206">
        <f>ISI!L27+NFM!L44+CHI!L33+NMM!L32+PPA!L33+FBT!L13+TRE!L13+MAE!L13+TEL!L13+WWP!L13+OIS!L13</f>
        <v>1161.8419604471194</v>
      </c>
      <c r="M31" s="206">
        <f>ISI!M27+NFM!M44+CHI!M33+NMM!M32+PPA!M33+FBT!M13+TRE!M13+MAE!M13+TEL!M13+WWP!M13+OIS!M13</f>
        <v>1104.4282029234737</v>
      </c>
      <c r="N31" s="206">
        <f>ISI!N27+NFM!N44+CHI!N33+NMM!N32+PPA!N33+FBT!N13+TRE!N13+MAE!N13+TEL!N13+WWP!N13+OIS!N13</f>
        <v>1205.2800515907136</v>
      </c>
      <c r="O31" s="206">
        <f>ISI!O27+NFM!O44+CHI!O33+NMM!O32+PPA!O33+FBT!O13+TRE!O13+MAE!O13+TEL!O13+WWP!O13+OIS!O13</f>
        <v>1017.1646603611349</v>
      </c>
      <c r="P31" s="206">
        <f>ISI!P27+NFM!P44+CHI!P33+NMM!P32+PPA!P33+FBT!P13+TRE!P13+MAE!P13+TEL!P13+WWP!P13+OIS!P13</f>
        <v>911.21332760103178</v>
      </c>
      <c r="Q31" s="206">
        <f>ISI!Q27+NFM!Q44+CHI!Q33+NMM!Q32+PPA!Q33+FBT!Q13+TRE!Q13+MAE!Q13+TEL!Q13+WWP!Q13+OIS!Q13</f>
        <v>977.60051590713658</v>
      </c>
      <c r="R31" s="206">
        <f>ISI!R27+NFM!R44+CHI!R33+NMM!R32+PPA!R33+FBT!R13+TRE!R13+MAE!R13+TEL!R13+WWP!R13+OIS!R13</f>
        <v>936.52940670679266</v>
      </c>
      <c r="S31" s="206">
        <f>ISI!S27+NFM!S44+CHI!S33+NMM!S32+PPA!S33+FBT!S13+TRE!S13+MAE!S13+TEL!S13+WWP!S13+OIS!S13</f>
        <v>992.55898538263114</v>
      </c>
      <c r="T31" s="206">
        <f>ISI!T27+NFM!T44+CHI!T33+NMM!T32+PPA!T33+FBT!T13+TRE!T13+MAE!T13+TEL!T13+WWP!T13+OIS!T13</f>
        <v>1037.9617368873605</v>
      </c>
      <c r="U31" s="206">
        <f>ISI!U27+NFM!U44+CHI!U33+NMM!U32+PPA!U33+FBT!U13+TRE!U13+MAE!U13+TEL!U13+WWP!U13+OIS!U13</f>
        <v>835.20240756663782</v>
      </c>
      <c r="V31" s="206">
        <f>ISI!V27+NFM!V44+CHI!V33+NMM!V32+PPA!V33+FBT!V13+TRE!V13+MAE!V13+TEL!V13+WWP!V13+OIS!V13</f>
        <v>746.52441960447118</v>
      </c>
      <c r="W31" s="206">
        <f>ISI!W27+NFM!W44+CHI!W33+NMM!W32+PPA!W33+FBT!W13+TRE!W13+MAE!W13+TEL!W13+WWP!W13+OIS!W13</f>
        <v>844.41865864144449</v>
      </c>
    </row>
    <row r="32" spans="1:23" ht="12" customHeight="1" x14ac:dyDescent="0.25">
      <c r="A32" s="18" t="s">
        <v>40</v>
      </c>
      <c r="B32" s="206">
        <f>ISI!B28</f>
        <v>0</v>
      </c>
      <c r="C32" s="206">
        <f>ISI!C28</f>
        <v>0</v>
      </c>
      <c r="D32" s="206">
        <f>ISI!D28</f>
        <v>223.36870163370591</v>
      </c>
      <c r="E32" s="206">
        <f>ISI!E28</f>
        <v>257.47583834909722</v>
      </c>
      <c r="F32" s="206">
        <f>ISI!F28</f>
        <v>200.63052450558899</v>
      </c>
      <c r="G32" s="206">
        <f>ISI!G28</f>
        <v>219.35606190885639</v>
      </c>
      <c r="H32" s="206">
        <f>ISI!H28</f>
        <v>240.75666380051589</v>
      </c>
      <c r="I32" s="206">
        <f>ISI!I28</f>
        <v>251.45692175408419</v>
      </c>
      <c r="J32" s="206">
        <f>ISI!J28</f>
        <v>246.77558039552881</v>
      </c>
      <c r="K32" s="206">
        <f>ISI!K28</f>
        <v>200.63052450558899</v>
      </c>
      <c r="L32" s="206">
        <f>ISI!L28</f>
        <v>196.61797076526221</v>
      </c>
      <c r="M32" s="206">
        <f>ISI!M28</f>
        <v>26.750730868443679</v>
      </c>
      <c r="N32" s="206">
        <f>ISI!N28</f>
        <v>27.419518486672398</v>
      </c>
      <c r="O32" s="206">
        <f>ISI!O28</f>
        <v>22.738091143594151</v>
      </c>
      <c r="P32" s="206">
        <f>ISI!P28</f>
        <v>61.526741186586413</v>
      </c>
      <c r="Q32" s="206">
        <f>ISI!Q28</f>
        <v>52.832674118658637</v>
      </c>
      <c r="R32" s="206">
        <f>ISI!R28</f>
        <v>57.514101461736892</v>
      </c>
      <c r="S32" s="206">
        <f>ISI!S28</f>
        <v>53.00662080825451</v>
      </c>
      <c r="T32" s="206">
        <f>ISI!T28</f>
        <v>57.325537403267411</v>
      </c>
      <c r="U32" s="206">
        <f>ISI!U28</f>
        <v>54.342820292347369</v>
      </c>
      <c r="V32" s="206">
        <f>ISI!V28</f>
        <v>38.365950128976777</v>
      </c>
      <c r="W32" s="206">
        <f>ISI!W28</f>
        <v>60.834565778159927</v>
      </c>
    </row>
    <row r="33" spans="1:23" ht="12" customHeight="1" x14ac:dyDescent="0.25">
      <c r="A33" s="19" t="s">
        <v>31</v>
      </c>
      <c r="B33" s="207">
        <f t="shared" ref="B33:W33" si="1">SUM(B34:B38)</f>
        <v>5006.4033533963884</v>
      </c>
      <c r="C33" s="207">
        <f t="shared" si="1"/>
        <v>6079.9607910576096</v>
      </c>
      <c r="D33" s="207">
        <f t="shared" si="1"/>
        <v>5693.9048151332754</v>
      </c>
      <c r="E33" s="207">
        <f t="shared" si="1"/>
        <v>4985.0847807394657</v>
      </c>
      <c r="F33" s="207">
        <f t="shared" si="1"/>
        <v>4808.2644024075671</v>
      </c>
      <c r="G33" s="207">
        <f t="shared" si="1"/>
        <v>4379.6988822012045</v>
      </c>
      <c r="H33" s="207">
        <f t="shared" si="1"/>
        <v>4487.7805674978499</v>
      </c>
      <c r="I33" s="207">
        <f t="shared" si="1"/>
        <v>3962.4657781599317</v>
      </c>
      <c r="J33" s="207">
        <f t="shared" si="1"/>
        <v>3469.3237317282887</v>
      </c>
      <c r="K33" s="207">
        <f t="shared" si="1"/>
        <v>3102.7492691315565</v>
      </c>
      <c r="L33" s="207">
        <f t="shared" si="1"/>
        <v>2874.5518486672399</v>
      </c>
      <c r="M33" s="207">
        <f t="shared" si="1"/>
        <v>3346.0296646603606</v>
      </c>
      <c r="N33" s="207">
        <f t="shared" si="1"/>
        <v>3164.8183147033533</v>
      </c>
      <c r="O33" s="207">
        <f t="shared" si="1"/>
        <v>3119.8828030954428</v>
      </c>
      <c r="P33" s="207">
        <f t="shared" si="1"/>
        <v>2940.7443680137576</v>
      </c>
      <c r="Q33" s="207">
        <f t="shared" si="1"/>
        <v>2835.1067927772992</v>
      </c>
      <c r="R33" s="207">
        <f t="shared" si="1"/>
        <v>2683.7756663800519</v>
      </c>
      <c r="S33" s="207">
        <f t="shared" si="1"/>
        <v>2463.6380911435945</v>
      </c>
      <c r="T33" s="207">
        <f t="shared" si="1"/>
        <v>2460.2914875322435</v>
      </c>
      <c r="U33" s="207">
        <f t="shared" si="1"/>
        <v>2462.4637145313841</v>
      </c>
      <c r="V33" s="207">
        <f t="shared" si="1"/>
        <v>2372.0478933791915</v>
      </c>
      <c r="W33" s="207">
        <f t="shared" si="1"/>
        <v>2323.6122098022352</v>
      </c>
    </row>
    <row r="34" spans="1:23" ht="12" customHeight="1" x14ac:dyDescent="0.25">
      <c r="A34" s="18" t="s">
        <v>32</v>
      </c>
      <c r="B34" s="206">
        <f>ISI!B30+NFM!B46+CHI!B35+NMM!B34+PPA!B35+FBT!B15+TRE!B15+MAE!B15+TEL!B15+WWP!B15+OIS!B15</f>
        <v>190.34823731728289</v>
      </c>
      <c r="C34" s="206">
        <f>ISI!C30+NFM!C46+CHI!C35+NMM!C34+PPA!C35+FBT!C15+TRE!C15+MAE!C15+TEL!C15+WWP!C15+OIS!C15</f>
        <v>303.84780739466902</v>
      </c>
      <c r="D34" s="206">
        <f>ISI!D30+NFM!D46+CHI!D35+NMM!D34+PPA!D35+FBT!D15+TRE!D15+MAE!D15+TEL!D15+WWP!D15+OIS!D15</f>
        <v>209.26483233018061</v>
      </c>
      <c r="E34" s="206">
        <f>ISI!E30+NFM!E46+CHI!E35+NMM!E34+PPA!E35+FBT!E15+TRE!E15+MAE!E15+TEL!E15+WWP!E15+OIS!E15</f>
        <v>73.30326741186586</v>
      </c>
      <c r="F34" s="206">
        <f>ISI!F30+NFM!F46+CHI!F35+NMM!F34+PPA!F35+FBT!F15+TRE!F15+MAE!F15+TEL!F15+WWP!F15+OIS!F15</f>
        <v>48.474720550300937</v>
      </c>
      <c r="G34" s="206">
        <f>ISI!G30+NFM!G46+CHI!G35+NMM!G34+PPA!G35+FBT!G15+TRE!G15+MAE!G15+TEL!G15+WWP!G15+OIS!G15</f>
        <v>35.469303525365433</v>
      </c>
      <c r="H34" s="206">
        <f>ISI!H30+NFM!H46+CHI!H35+NMM!H34+PPA!H35+FBT!H15+TRE!H15+MAE!H15+TEL!H15+WWP!H15+OIS!H15</f>
        <v>26.010834049871018</v>
      </c>
      <c r="I34" s="206">
        <f>ISI!I30+NFM!I46+CHI!I35+NMM!I34+PPA!I35+FBT!I15+TRE!I15+MAE!I15+TEL!I15+WWP!I15+OIS!I15</f>
        <v>28.37549441100602</v>
      </c>
      <c r="J34" s="206">
        <f>ISI!J30+NFM!J46+CHI!J35+NMM!J34+PPA!J35+FBT!J15+TRE!J15+MAE!J15+TEL!J15+WWP!J15+OIS!J15</f>
        <v>28.37549441100602</v>
      </c>
      <c r="K34" s="206">
        <f>ISI!K30+NFM!K46+CHI!K35+NMM!K34+PPA!K35+FBT!K15+TRE!K15+MAE!K15+TEL!K15+WWP!K15+OIS!K15</f>
        <v>40.198538263112638</v>
      </c>
      <c r="L34" s="206">
        <f>ISI!L30+NFM!L46+CHI!L35+NMM!L34+PPA!L35+FBT!L15+TRE!L15+MAE!L15+TEL!L15+WWP!L15+OIS!L15</f>
        <v>26.010834049871018</v>
      </c>
      <c r="M34" s="206">
        <f>ISI!M30+NFM!M46+CHI!M35+NMM!M34+PPA!M35+FBT!M15+TRE!M15+MAE!M15+TEL!M15+WWP!M15+OIS!M15</f>
        <v>34.287016337059327</v>
      </c>
      <c r="N34" s="206">
        <f>ISI!N30+NFM!N46+CHI!N35+NMM!N34+PPA!N35+FBT!N15+TRE!N15+MAE!N15+TEL!N15+WWP!N15+OIS!N15</f>
        <v>31.92244196044712</v>
      </c>
      <c r="O34" s="206">
        <f>ISI!O30+NFM!O46+CHI!O35+NMM!O34+PPA!O35+FBT!O15+TRE!O15+MAE!O15+TEL!O15+WWP!O15+OIS!O15</f>
        <v>36.651676698194322</v>
      </c>
      <c r="P34" s="206">
        <f>ISI!P30+NFM!P46+CHI!P35+NMM!P34+PPA!P35+FBT!P15+TRE!P15+MAE!P15+TEL!P15+WWP!P15+OIS!P15</f>
        <v>112.31951848667239</v>
      </c>
      <c r="Q34" s="206">
        <f>ISI!Q30+NFM!Q46+CHI!Q35+NMM!Q34+PPA!Q35+FBT!Q15+TRE!Q15+MAE!Q15+TEL!Q15+WWP!Q15+OIS!Q15</f>
        <v>112.31951848667239</v>
      </c>
      <c r="R34" s="206">
        <f>ISI!R30+NFM!R46+CHI!R35+NMM!R34+PPA!R35+FBT!R15+TRE!R15+MAE!R15+TEL!R15+WWP!R15+OIS!R15</f>
        <v>39.016251074806533</v>
      </c>
      <c r="S34" s="206">
        <f>ISI!S30+NFM!S46+CHI!S35+NMM!S34+PPA!S35+FBT!S15+TRE!S15+MAE!S15+TEL!S15+WWP!S15+OIS!S15</f>
        <v>52.021668099742037</v>
      </c>
      <c r="T34" s="206">
        <f>ISI!T30+NFM!T46+CHI!T35+NMM!T34+PPA!T35+FBT!T15+TRE!T15+MAE!T15+TEL!T15+WWP!T15+OIS!T15</f>
        <v>61.330008598452267</v>
      </c>
      <c r="U34" s="206">
        <f>ISI!U30+NFM!U46+CHI!U35+NMM!U34+PPA!U35+FBT!U15+TRE!U15+MAE!U15+TEL!U15+WWP!U15+OIS!U15</f>
        <v>116.01900257953569</v>
      </c>
      <c r="V34" s="206">
        <f>ISI!V30+NFM!V46+CHI!V35+NMM!V34+PPA!V35+FBT!V15+TRE!V15+MAE!V15+TEL!V15+WWP!V15+OIS!V15</f>
        <v>123.12115219260528</v>
      </c>
      <c r="W34" s="206">
        <f>ISI!W30+NFM!W46+CHI!W35+NMM!W34+PPA!W35+FBT!W15+TRE!W15+MAE!W15+TEL!W15+WWP!W15+OIS!W15</f>
        <v>33.305674978503873</v>
      </c>
    </row>
    <row r="35" spans="1:23" ht="12" customHeight="1" x14ac:dyDescent="0.25">
      <c r="A35" s="18" t="s">
        <v>33</v>
      </c>
      <c r="B35" s="206">
        <f>ISI!B31+NFM!B47+CHI!B36+NMM!B35+PPA!B36+FBT!B16+TRE!B16+MAE!B16+TEL!B16+WWP!B16+OIS!B16</f>
        <v>1037.1023215821151</v>
      </c>
      <c r="C35" s="206">
        <f>ISI!C31+NFM!C47+CHI!C36+NMM!C35+PPA!C36+FBT!C16+TRE!C16+MAE!C16+TEL!C16+WWP!C16+OIS!C16</f>
        <v>1100.367841788478</v>
      </c>
      <c r="D35" s="206">
        <f>ISI!D31+NFM!D47+CHI!D36+NMM!D35+PPA!D36+FBT!D16+TRE!D16+MAE!D16+TEL!D16+WWP!D16+OIS!D16</f>
        <v>744.49939810834053</v>
      </c>
      <c r="E35" s="206">
        <f>ISI!E31+NFM!E47+CHI!E36+NMM!E35+PPA!E36+FBT!E16+TRE!E16+MAE!E16+TEL!E16+WWP!E16+OIS!E16</f>
        <v>571.31943250214954</v>
      </c>
      <c r="F35" s="206">
        <f>ISI!F31+NFM!F47+CHI!F36+NMM!F35+PPA!F36+FBT!F16+TRE!F16+MAE!F16+TEL!F16+WWP!F16+OIS!F16</f>
        <v>525.17429062768701</v>
      </c>
      <c r="G35" s="206">
        <f>ISI!G31+NFM!G47+CHI!G36+NMM!G35+PPA!G36+FBT!G16+TRE!G16+MAE!G16+TEL!G16+WWP!G16+OIS!G16</f>
        <v>519.68065348237315</v>
      </c>
      <c r="H35" s="206">
        <f>ISI!H31+NFM!H47+CHI!H36+NMM!H35+PPA!H36+FBT!H16+TRE!H16+MAE!H16+TEL!H16+WWP!H16+OIS!H16</f>
        <v>549.34557179707645</v>
      </c>
      <c r="I35" s="206">
        <f>ISI!I31+NFM!I47+CHI!I36+NMM!I35+PPA!I36+FBT!I16+TRE!I16+MAE!I16+TEL!I16+WWP!I16+OIS!I16</f>
        <v>452.66087704213243</v>
      </c>
      <c r="J35" s="206">
        <f>ISI!J31+NFM!J47+CHI!J36+NMM!J35+PPA!J36+FBT!J16+TRE!J16+MAE!J16+TEL!J16+WWP!J16+OIS!J16</f>
        <v>471.33834909716245</v>
      </c>
      <c r="K35" s="206">
        <f>ISI!K31+NFM!K47+CHI!K36+NMM!K35+PPA!K36+FBT!K16+TRE!K16+MAE!K16+TEL!K16+WWP!K16+OIS!K16</f>
        <v>373.55494411006009</v>
      </c>
      <c r="L35" s="206">
        <f>ISI!L31+NFM!L47+CHI!L36+NMM!L35+PPA!L36+FBT!L16+TRE!L16+MAE!L16+TEL!L16+WWP!L16+OIS!L16</f>
        <v>397.72622527944964</v>
      </c>
      <c r="M35" s="206">
        <f>ISI!M31+NFM!M47+CHI!M36+NMM!M35+PPA!M36+FBT!M16+TRE!M16+MAE!M16+TEL!M16+WWP!M16+OIS!M16</f>
        <v>366.96276870163365</v>
      </c>
      <c r="N35" s="206">
        <f>ISI!N31+NFM!N47+CHI!N36+NMM!N35+PPA!N36+FBT!N16+TRE!N16+MAE!N16+TEL!N16+WWP!N16+OIS!N16</f>
        <v>421.89750644883918</v>
      </c>
      <c r="O35" s="206">
        <f>ISI!O31+NFM!O47+CHI!O36+NMM!O35+PPA!O36+FBT!O16+TRE!O16+MAE!O16+TEL!O16+WWP!O16+OIS!O16</f>
        <v>429.5882201203782</v>
      </c>
      <c r="P35" s="206">
        <f>ISI!P31+NFM!P47+CHI!P36+NMM!P35+PPA!P36+FBT!P16+TRE!P16+MAE!P16+TEL!P16+WWP!P16+OIS!P16</f>
        <v>372.45623387790192</v>
      </c>
      <c r="Q35" s="206">
        <f>ISI!Q31+NFM!Q47+CHI!Q36+NMM!Q35+PPA!Q36+FBT!Q16+TRE!Q16+MAE!Q16+TEL!Q16+WWP!Q16+OIS!Q16</f>
        <v>327.40980223559757</v>
      </c>
      <c r="R35" s="206">
        <f>ISI!R31+NFM!R47+CHI!R36+NMM!R35+PPA!R36+FBT!R16+TRE!R16+MAE!R16+TEL!R16+WWP!R16+OIS!R16</f>
        <v>371.35769561478935</v>
      </c>
      <c r="S35" s="206">
        <f>ISI!S31+NFM!S47+CHI!S36+NMM!S35+PPA!S36+FBT!S16+TRE!S16+MAE!S16+TEL!S16+WWP!S16+OIS!S16</f>
        <v>359.27179707652624</v>
      </c>
      <c r="T35" s="206">
        <f>ISI!T31+NFM!T47+CHI!T36+NMM!T35+PPA!T36+FBT!T16+TRE!T16+MAE!T16+TEL!T16+WWP!T16+OIS!T16</f>
        <v>393.05339638865007</v>
      </c>
      <c r="U35" s="206">
        <f>ISI!U31+NFM!U47+CHI!U36+NMM!U35+PPA!U36+FBT!U16+TRE!U16+MAE!U16+TEL!U16+WWP!U16+OIS!U16</f>
        <v>388.64643164230438</v>
      </c>
      <c r="V35" s="206">
        <f>ISI!V31+NFM!V47+CHI!V36+NMM!V35+PPA!V36+FBT!V16+TRE!V16+MAE!V16+TEL!V16+WWP!V16+OIS!V16</f>
        <v>370.88959587274297</v>
      </c>
      <c r="W35" s="206">
        <f>ISI!W31+NFM!W47+CHI!W36+NMM!W35+PPA!W36+FBT!W16+TRE!W16+MAE!W16+TEL!W16+WWP!W16+OIS!W16</f>
        <v>382.72803095442816</v>
      </c>
    </row>
    <row r="36" spans="1:23" ht="12" customHeight="1" x14ac:dyDescent="0.25">
      <c r="A36" s="18" t="s">
        <v>69</v>
      </c>
      <c r="B36" s="206">
        <f>ISI!B32+NFM!B48+CHI!B37+NMM!B36+PPA!B37+FBT!B17+TRE!B17+MAE!B17+TEL!B17+WWP!B17+OIS!B17</f>
        <v>1237.5799656061909</v>
      </c>
      <c r="C36" s="206">
        <f>ISI!C32+NFM!C48+CHI!C37+NMM!C36+PPA!C37+FBT!C17+TRE!C17+MAE!C17+TEL!C17+WWP!C17+OIS!C17</f>
        <v>1598.0700773860706</v>
      </c>
      <c r="D36" s="206">
        <f>ISI!D32+NFM!D48+CHI!D37+NMM!D36+PPA!D37+FBT!D17+TRE!D17+MAE!D17+TEL!D17+WWP!D17+OIS!D17</f>
        <v>1905.1544282029229</v>
      </c>
      <c r="E36" s="206">
        <f>ISI!E32+NFM!E48+CHI!E37+NMM!E36+PPA!E37+FBT!E17+TRE!E17+MAE!E17+TEL!E17+WWP!E17+OIS!E17</f>
        <v>1788.777901977644</v>
      </c>
      <c r="F36" s="206">
        <f>ISI!F32+NFM!F48+CHI!F37+NMM!F36+PPA!F37+FBT!F17+TRE!F17+MAE!F17+TEL!F17+WWP!F17+OIS!F17</f>
        <v>1698.2198624247644</v>
      </c>
      <c r="G36" s="206">
        <f>ISI!G32+NFM!G48+CHI!G37+NMM!G36+PPA!G37+FBT!G17+TRE!G17+MAE!G17+TEL!G17+WWP!G17+OIS!G17</f>
        <v>1579.1715391229586</v>
      </c>
      <c r="H36" s="206">
        <f>ISI!H32+NFM!H48+CHI!H37+NMM!H36+PPA!H37+FBT!H17+TRE!H17+MAE!H17+TEL!H17+WWP!H17+OIS!H17</f>
        <v>1591.3815993121239</v>
      </c>
      <c r="I36" s="206">
        <f>ISI!I32+NFM!I48+CHI!I37+NMM!I36+PPA!I37+FBT!I17+TRE!I17+MAE!I17+TEL!I17+WWP!I17+OIS!I17</f>
        <v>1376.6877042132421</v>
      </c>
      <c r="J36" s="206">
        <f>ISI!J32+NFM!J48+CHI!J37+NMM!J36+PPA!J37+FBT!J17+TRE!J17+MAE!J17+TEL!J17+WWP!J17+OIS!J17</f>
        <v>1199.6411865864145</v>
      </c>
      <c r="K36" s="206">
        <f>ISI!K32+NFM!K48+CHI!K37+NMM!K36+PPA!K37+FBT!K17+TRE!K17+MAE!K17+TEL!K17+WWP!K17+OIS!K17</f>
        <v>941.19441100601898</v>
      </c>
      <c r="L36" s="206">
        <f>ISI!L32+NFM!L48+CHI!L37+NMM!L36+PPA!L37+FBT!L17+TRE!L17+MAE!L17+TEL!L17+WWP!L17+OIS!L17</f>
        <v>880.14393809114358</v>
      </c>
      <c r="M36" s="206">
        <f>ISI!M32+NFM!M48+CHI!M37+NMM!M36+PPA!M37+FBT!M17+TRE!M17+MAE!M17+TEL!M17+WWP!M17+OIS!M17</f>
        <v>1453.7616509028371</v>
      </c>
      <c r="N36" s="206">
        <f>ISI!N32+NFM!N48+CHI!N37+NMM!N36+PPA!N37+FBT!N17+TRE!N17+MAE!N17+TEL!N17+WWP!N17+OIS!N17</f>
        <v>1403.7093723129835</v>
      </c>
      <c r="O36" s="206">
        <f>ISI!O32+NFM!O48+CHI!O37+NMM!O36+PPA!O37+FBT!O17+TRE!O17+MAE!O17+TEL!O17+WWP!O17+OIS!O17</f>
        <v>1408.2781599312123</v>
      </c>
      <c r="P36" s="206">
        <f>ISI!P32+NFM!P48+CHI!P37+NMM!P36+PPA!P37+FBT!P17+TRE!P17+MAE!P17+TEL!P17+WWP!P17+OIS!P17</f>
        <v>1365.9417024935515</v>
      </c>
      <c r="Q36" s="206">
        <f>ISI!Q32+NFM!Q48+CHI!Q37+NMM!Q36+PPA!Q37+FBT!Q17+TRE!Q17+MAE!Q17+TEL!Q17+WWP!Q17+OIS!Q17</f>
        <v>1354.255546001719</v>
      </c>
      <c r="R36" s="206">
        <f>ISI!R32+NFM!R48+CHI!R37+NMM!R36+PPA!R37+FBT!R17+TRE!R17+MAE!R17+TEL!R17+WWP!R17+OIS!R17</f>
        <v>1341.9578675838352</v>
      </c>
      <c r="S36" s="206">
        <f>ISI!S32+NFM!S48+CHI!S37+NMM!S36+PPA!S37+FBT!S17+TRE!S17+MAE!S17+TEL!S17+WWP!S17+OIS!S17</f>
        <v>1342.6476354256235</v>
      </c>
      <c r="T36" s="206">
        <f>ISI!T32+NFM!T48+CHI!T37+NMM!T36+PPA!T37+FBT!T17+TRE!T17+MAE!T17+TEL!T17+WWP!T17+OIS!T17</f>
        <v>1363.2647463456574</v>
      </c>
      <c r="U36" s="206">
        <f>ISI!U32+NFM!U48+CHI!U37+NMM!U36+PPA!U37+FBT!U17+TRE!U17+MAE!U17+TEL!U17+WWP!U17+OIS!U17</f>
        <v>1350.2994840928627</v>
      </c>
      <c r="V36" s="206">
        <f>ISI!V32+NFM!V48+CHI!V37+NMM!V36+PPA!V37+FBT!V17+TRE!V17+MAE!V17+TEL!V17+WWP!V17+OIS!V17</f>
        <v>1289.0689595872741</v>
      </c>
      <c r="W36" s="206">
        <f>ISI!W32+NFM!W48+CHI!W37+NMM!W36+PPA!W37+FBT!W17+TRE!W17+MAE!W17+TEL!W17+WWP!W17+OIS!W17</f>
        <v>1324.3305245055888</v>
      </c>
    </row>
    <row r="37" spans="1:23" ht="12" customHeight="1" x14ac:dyDescent="0.25">
      <c r="A37" s="18" t="s">
        <v>70</v>
      </c>
      <c r="B37" s="206">
        <f>ISI!B33+NFM!B49+CHI!B38+NMM!B37+PPA!B38+FBT!B18+TRE!B18+MAE!B18+TEL!B18+WWP!B18+OIS!B18</f>
        <v>1754.2562338779016</v>
      </c>
      <c r="C37" s="206">
        <f>ISI!C33+NFM!C49+CHI!C38+NMM!C37+PPA!C38+FBT!C18+TRE!C18+MAE!C18+TEL!C18+WWP!C18+OIS!C18</f>
        <v>1835.3109200343938</v>
      </c>
      <c r="D37" s="206">
        <f>ISI!D33+NFM!D49+CHI!D38+NMM!D37+PPA!D38+FBT!D18+TRE!D18+MAE!D18+TEL!D18+WWP!D18+OIS!D18</f>
        <v>1689.6053310404125</v>
      </c>
      <c r="E37" s="206">
        <f>ISI!E33+NFM!E49+CHI!E38+NMM!E37+PPA!E38+FBT!E18+TRE!E18+MAE!E18+TEL!E18+WWP!E18+OIS!E18</f>
        <v>1591.7088564058465</v>
      </c>
      <c r="F37" s="206">
        <f>ISI!F33+NFM!F49+CHI!F38+NMM!F37+PPA!F38+FBT!F18+TRE!F18+MAE!F18+TEL!F18+WWP!F18+OIS!F18</f>
        <v>1509.5437661220981</v>
      </c>
      <c r="G37" s="206">
        <f>ISI!G33+NFM!G49+CHI!G38+NMM!G37+PPA!G38+FBT!G18+TRE!G18+MAE!G18+TEL!G18+WWP!G18+OIS!G18</f>
        <v>1352.8570077386069</v>
      </c>
      <c r="H37" s="206">
        <f>ISI!H33+NFM!H49+CHI!H38+NMM!H37+PPA!H38+FBT!H18+TRE!H18+MAE!H18+TEL!H18+WWP!H18+OIS!H18</f>
        <v>1332.7932932072222</v>
      </c>
      <c r="I37" s="206">
        <f>ISI!I33+NFM!I49+CHI!I38+NMM!I37+PPA!I38+FBT!I18+TRE!I18+MAE!I18+TEL!I18+WWP!I18+OIS!I18</f>
        <v>1260.1825451418747</v>
      </c>
      <c r="J37" s="206">
        <f>ISI!J33+NFM!J49+CHI!J38+NMM!J37+PPA!J38+FBT!J18+TRE!J18+MAE!J18+TEL!J18+WWP!J18+OIS!J18</f>
        <v>996.49011177987938</v>
      </c>
      <c r="K37" s="206">
        <f>ISI!K33+NFM!K49+CHI!K38+NMM!K37+PPA!K38+FBT!K18+TRE!K18+MAE!K18+TEL!K18+WWP!K18+OIS!K18</f>
        <v>904.77085124677558</v>
      </c>
      <c r="L37" s="206">
        <f>ISI!L33+NFM!L49+CHI!L38+NMM!L37+PPA!L38+FBT!L18+TRE!L18+MAE!L18+TEL!L18+WWP!L18+OIS!L18</f>
        <v>810.18555460017205</v>
      </c>
      <c r="M37" s="206">
        <f>ISI!M33+NFM!M49+CHI!M38+NMM!M37+PPA!M38+FBT!M18+TRE!M18+MAE!M18+TEL!M18+WWP!M18+OIS!M18</f>
        <v>886.61805674978507</v>
      </c>
      <c r="N37" s="206">
        <f>ISI!N33+NFM!N49+CHI!N38+NMM!N37+PPA!N38+FBT!N18+TRE!N18+MAE!N18+TEL!N18+WWP!N18+OIS!N18</f>
        <v>741.39613069647464</v>
      </c>
      <c r="O37" s="206">
        <f>ISI!O33+NFM!O49+CHI!O38+NMM!O37+PPA!O38+FBT!O18+TRE!O18+MAE!O18+TEL!O18+WWP!O18+OIS!O18</f>
        <v>613.37162510748067</v>
      </c>
      <c r="P37" s="206">
        <f>ISI!P33+NFM!P49+CHI!P38+NMM!P37+PPA!P38+FBT!P18+TRE!P18+MAE!P18+TEL!P18+WWP!P18+OIS!P18</f>
        <v>456.68478073946693</v>
      </c>
      <c r="Q37" s="206">
        <f>ISI!Q33+NFM!Q49+CHI!Q38+NMM!Q37+PPA!Q38+FBT!Q18+TRE!Q18+MAE!Q18+TEL!Q18+WWP!Q18+OIS!Q18</f>
        <v>491.07936371453138</v>
      </c>
      <c r="R37" s="206">
        <f>ISI!R33+NFM!R49+CHI!R38+NMM!R37+PPA!R38+FBT!R18+TRE!R18+MAE!R18+TEL!R18+WWP!R18+OIS!R18</f>
        <v>394.58331900257957</v>
      </c>
      <c r="S37" s="206">
        <f>ISI!S33+NFM!S49+CHI!S38+NMM!S37+PPA!S38+FBT!S18+TRE!S18+MAE!S18+TEL!S18+WWP!S18+OIS!S18</f>
        <v>280.12828890799659</v>
      </c>
      <c r="T37" s="206">
        <f>ISI!T33+NFM!T49+CHI!T38+NMM!T37+PPA!T38+FBT!T18+TRE!T18+MAE!T18+TEL!T18+WWP!T18+OIS!T18</f>
        <v>214.35786758383489</v>
      </c>
      <c r="U37" s="206">
        <f>ISI!U33+NFM!U49+CHI!U38+NMM!U37+PPA!U38+FBT!U18+TRE!U18+MAE!U18+TEL!U18+WWP!U18+OIS!U18</f>
        <v>172.20455717970768</v>
      </c>
      <c r="V37" s="206">
        <f>ISI!V33+NFM!V49+CHI!V38+NMM!V37+PPA!V38+FBT!V18+TRE!V18+MAE!V18+TEL!V18+WWP!V18+OIS!V18</f>
        <v>143.05012897678418</v>
      </c>
      <c r="W37" s="206">
        <f>ISI!W33+NFM!W49+CHI!W38+NMM!W37+PPA!W38+FBT!W18+TRE!W18+MAE!W18+TEL!W18+WWP!W18+OIS!W18</f>
        <v>141.15958727429057</v>
      </c>
    </row>
    <row r="38" spans="1:23" ht="12" customHeight="1" x14ac:dyDescent="0.25">
      <c r="A38" s="18" t="s">
        <v>34</v>
      </c>
      <c r="B38" s="206">
        <f>ISI!B34+NFM!B50+CHI!B39+NMM!B38+PPA!B39+FBT!B19+TRE!B19+MAE!B19+TEL!B19+WWP!B19+OIS!B19</f>
        <v>787.11659501289762</v>
      </c>
      <c r="C38" s="206">
        <f>ISI!C34+NFM!C50+CHI!C39+NMM!C38+PPA!C39+FBT!C19+TRE!C19+MAE!C19+TEL!C19+WWP!C19+OIS!C19</f>
        <v>1242.3641444539983</v>
      </c>
      <c r="D38" s="206">
        <f>ISI!D34+NFM!D50+CHI!D39+NMM!D38+PPA!D39+FBT!D19+TRE!D19+MAE!D19+TEL!D19+WWP!D19+OIS!D19</f>
        <v>1145.3808254514186</v>
      </c>
      <c r="E38" s="206">
        <f>ISI!E34+NFM!E50+CHI!E39+NMM!E38+PPA!E39+FBT!E19+TRE!E19+MAE!E19+TEL!E19+WWP!E19+OIS!E19</f>
        <v>959.97532244196032</v>
      </c>
      <c r="F38" s="206">
        <f>ISI!F34+NFM!F50+CHI!F39+NMM!F38+PPA!F39+FBT!F19+TRE!F19+MAE!F19+TEL!F19+WWP!F19+OIS!F19</f>
        <v>1026.851762682717</v>
      </c>
      <c r="G38" s="206">
        <f>ISI!G34+NFM!G50+CHI!G39+NMM!G38+PPA!G39+FBT!G19+TRE!G19+MAE!G19+TEL!G19+WWP!G19+OIS!G19</f>
        <v>892.52037833190013</v>
      </c>
      <c r="H38" s="206">
        <f>ISI!H34+NFM!H50+CHI!H39+NMM!H38+PPA!H39+FBT!H19+TRE!H19+MAE!H19+TEL!H19+WWP!H19+OIS!H19</f>
        <v>988.24926913155628</v>
      </c>
      <c r="I38" s="206">
        <f>ISI!I34+NFM!I50+CHI!I39+NMM!I38+PPA!I39+FBT!I19+TRE!I19+MAE!I19+TEL!I19+WWP!I19+OIS!I19</f>
        <v>844.5591573516765</v>
      </c>
      <c r="J38" s="206">
        <f>ISI!J34+NFM!J50+CHI!J39+NMM!J38+PPA!J39+FBT!J19+TRE!J19+MAE!J19+TEL!J19+WWP!J19+OIS!J19</f>
        <v>773.47858985382629</v>
      </c>
      <c r="K38" s="206">
        <f>ISI!K34+NFM!K50+CHI!K39+NMM!K38+PPA!K39+FBT!K19+TRE!K19+MAE!K19+TEL!K19+WWP!K19+OIS!K19</f>
        <v>843.03052450558903</v>
      </c>
      <c r="L38" s="206">
        <f>ISI!L34+NFM!L50+CHI!L39+NMM!L38+PPA!L39+FBT!L19+TRE!L19+MAE!L19+TEL!L19+WWP!L19+OIS!L19</f>
        <v>760.4852966466035</v>
      </c>
      <c r="M38" s="206">
        <f>ISI!M34+NFM!M50+CHI!M39+NMM!M38+PPA!M39+FBT!M19+TRE!M19+MAE!M19+TEL!M19+WWP!M19+OIS!M19</f>
        <v>604.40017196904546</v>
      </c>
      <c r="N38" s="206">
        <f>ISI!N34+NFM!N50+CHI!N39+NMM!N38+PPA!N39+FBT!N19+TRE!N19+MAE!N19+TEL!N19+WWP!N19+OIS!N19</f>
        <v>565.89286328460878</v>
      </c>
      <c r="O38" s="206">
        <f>ISI!O34+NFM!O50+CHI!O39+NMM!O38+PPA!O39+FBT!O19+TRE!O19+MAE!O19+TEL!O19+WWP!O19+OIS!O19</f>
        <v>631.99312123817708</v>
      </c>
      <c r="P38" s="206">
        <f>ISI!P34+NFM!P50+CHI!P39+NMM!P38+PPA!P39+FBT!P19+TRE!P19+MAE!P19+TEL!P19+WWP!P19+OIS!P19</f>
        <v>633.3421324161651</v>
      </c>
      <c r="Q38" s="206">
        <f>ISI!Q34+NFM!Q50+CHI!Q39+NMM!Q38+PPA!Q39+FBT!Q19+TRE!Q19+MAE!Q19+TEL!Q19+WWP!Q19+OIS!Q19</f>
        <v>550.04256233877902</v>
      </c>
      <c r="R38" s="206">
        <f>ISI!R34+NFM!R50+CHI!R39+NMM!R38+PPA!R39+FBT!R19+TRE!R19+MAE!R19+TEL!R19+WWP!R19+OIS!R19</f>
        <v>536.86053310404111</v>
      </c>
      <c r="S38" s="206">
        <f>ISI!S34+NFM!S50+CHI!S39+NMM!S38+PPA!S39+FBT!S19+TRE!S19+MAE!S19+TEL!S19+WWP!S19+OIS!S19</f>
        <v>429.56870163370593</v>
      </c>
      <c r="T38" s="206">
        <f>ISI!T34+NFM!T50+CHI!T39+NMM!T38+PPA!T39+FBT!T19+TRE!T19+MAE!T19+TEL!T19+WWP!T19+OIS!T19</f>
        <v>428.28546861564917</v>
      </c>
      <c r="U38" s="206">
        <f>ISI!U34+NFM!U50+CHI!U39+NMM!U38+PPA!U39+FBT!U19+TRE!U19+MAE!U19+TEL!U19+WWP!U19+OIS!U19</f>
        <v>435.29423903697335</v>
      </c>
      <c r="V38" s="206">
        <f>ISI!V34+NFM!V50+CHI!V39+NMM!V38+PPA!V39+FBT!V19+TRE!V19+MAE!V19+TEL!V19+WWP!V19+OIS!V19</f>
        <v>445.91805674978502</v>
      </c>
      <c r="W38" s="206">
        <f>ISI!W34+NFM!W50+CHI!W39+NMM!W38+PPA!W39+FBT!W19+TRE!W19+MAE!W19+TEL!W19+WWP!W19+OIS!W19</f>
        <v>442.08839208942385</v>
      </c>
    </row>
    <row r="39" spans="1:23" ht="12" customHeight="1" x14ac:dyDescent="0.25">
      <c r="A39" s="19" t="s">
        <v>71</v>
      </c>
      <c r="B39" s="207">
        <f t="shared" ref="B39:W39" si="2">B40+B41</f>
        <v>12375.514015477216</v>
      </c>
      <c r="C39" s="207">
        <f t="shared" si="2"/>
        <v>12978.318830610486</v>
      </c>
      <c r="D39" s="207">
        <f t="shared" si="2"/>
        <v>12865.829406706793</v>
      </c>
      <c r="E39" s="207">
        <f t="shared" si="2"/>
        <v>13386.256061908856</v>
      </c>
      <c r="F39" s="207">
        <f t="shared" si="2"/>
        <v>12149.152966466037</v>
      </c>
      <c r="G39" s="207">
        <f t="shared" si="2"/>
        <v>12973.02966466036</v>
      </c>
      <c r="H39" s="207">
        <f t="shared" si="2"/>
        <v>12562.377730008599</v>
      </c>
      <c r="I39" s="207">
        <f t="shared" si="2"/>
        <v>12445.327085124678</v>
      </c>
      <c r="J39" s="207">
        <f t="shared" si="2"/>
        <v>12799.950558899396</v>
      </c>
      <c r="K39" s="207">
        <f t="shared" si="2"/>
        <v>9612.7052450558895</v>
      </c>
      <c r="L39" s="207">
        <f t="shared" si="2"/>
        <v>11148.026139294927</v>
      </c>
      <c r="M39" s="207">
        <f t="shared" si="2"/>
        <v>11939.504815133276</v>
      </c>
      <c r="N39" s="207">
        <f t="shared" si="2"/>
        <v>11709.753396388649</v>
      </c>
      <c r="O39" s="207">
        <f t="shared" si="2"/>
        <v>12077.861134995703</v>
      </c>
      <c r="P39" s="207">
        <f t="shared" si="2"/>
        <v>11296.399312123815</v>
      </c>
      <c r="Q39" s="207">
        <f t="shared" si="2"/>
        <v>10859.654600171969</v>
      </c>
      <c r="R39" s="207">
        <f t="shared" si="2"/>
        <v>11195.757523645741</v>
      </c>
      <c r="S39" s="207">
        <f t="shared" si="2"/>
        <v>10530.951848667239</v>
      </c>
      <c r="T39" s="207">
        <f t="shared" si="2"/>
        <v>10358.508168529663</v>
      </c>
      <c r="U39" s="207">
        <f t="shared" si="2"/>
        <v>10206.151934651763</v>
      </c>
      <c r="V39" s="207">
        <f t="shared" si="2"/>
        <v>9187.6226999140126</v>
      </c>
      <c r="W39" s="207">
        <f t="shared" si="2"/>
        <v>10183.128976784177</v>
      </c>
    </row>
    <row r="40" spans="1:23" ht="12" customHeight="1" x14ac:dyDescent="0.25">
      <c r="A40" s="18" t="s">
        <v>72</v>
      </c>
      <c r="B40" s="206">
        <f>ISI!B36+NFM!B52+CHI!B41+NMM!B40+PPA!B41+FBT!B21+TRE!B21+MAE!B21+TEL!B21+WWP!B21+OIS!B21</f>
        <v>12347.955975924335</v>
      </c>
      <c r="C40" s="206">
        <f>ISI!C36+NFM!C52+CHI!C41+NMM!C40+PPA!C41+FBT!C21+TRE!C21+MAE!C21+TEL!C21+WWP!C21+OIS!C21</f>
        <v>12953.942218400683</v>
      </c>
      <c r="D40" s="206">
        <f>ISI!D36+NFM!D52+CHI!D41+NMM!D40+PPA!D41+FBT!D21+TRE!D21+MAE!D21+TEL!D21+WWP!D21+OIS!D21</f>
        <v>12862.819948409286</v>
      </c>
      <c r="E40" s="206">
        <f>ISI!E36+NFM!E52+CHI!E41+NMM!E40+PPA!E41+FBT!E21+TRE!E21+MAE!E21+TEL!E21+WWP!E21+OIS!E21</f>
        <v>13386.256061908856</v>
      </c>
      <c r="F40" s="206">
        <f>ISI!F36+NFM!F52+CHI!F41+NMM!F40+PPA!F41+FBT!F21+TRE!F21+MAE!F21+TEL!F21+WWP!F21+OIS!F21</f>
        <v>12149.152966466037</v>
      </c>
      <c r="G40" s="206">
        <f>ISI!G36+NFM!G52+CHI!G41+NMM!G40+PPA!G41+FBT!G21+TRE!G21+MAE!G21+TEL!G21+WWP!G21+OIS!G21</f>
        <v>12973.02966466036</v>
      </c>
      <c r="H40" s="206">
        <f>ISI!H36+NFM!H52+CHI!H41+NMM!H40+PPA!H41+FBT!H21+TRE!H21+MAE!H21+TEL!H21+WWP!H21+OIS!H21</f>
        <v>12562.377730008599</v>
      </c>
      <c r="I40" s="206">
        <f>ISI!I36+NFM!I52+CHI!I41+NMM!I40+PPA!I41+FBT!I21+TRE!I21+MAE!I21+TEL!I21+WWP!I21+OIS!I21</f>
        <v>12445.327085124678</v>
      </c>
      <c r="J40" s="206">
        <f>ISI!J36+NFM!J52+CHI!J41+NMM!J40+PPA!J41+FBT!J21+TRE!J21+MAE!J21+TEL!J21+WWP!J21+OIS!J21</f>
        <v>12799.950558899396</v>
      </c>
      <c r="K40" s="206">
        <f>ISI!K36+NFM!K52+CHI!K41+NMM!K40+PPA!K41+FBT!K21+TRE!K21+MAE!K21+TEL!K21+WWP!K21+OIS!K21</f>
        <v>9612.7052450558895</v>
      </c>
      <c r="L40" s="206">
        <f>ISI!L36+NFM!L52+CHI!L41+NMM!L40+PPA!L41+FBT!L21+TRE!L21+MAE!L21+TEL!L21+WWP!L21+OIS!L21</f>
        <v>11148.026139294927</v>
      </c>
      <c r="M40" s="206">
        <f>ISI!M36+NFM!M52+CHI!M41+NMM!M40+PPA!M41+FBT!M21+TRE!M21+MAE!M21+TEL!M21+WWP!M21+OIS!M21</f>
        <v>11939.504815133276</v>
      </c>
      <c r="N40" s="206">
        <f>ISI!N36+NFM!N52+CHI!N41+NMM!N40+PPA!N41+FBT!N21+TRE!N21+MAE!N21+TEL!N21+WWP!N21+OIS!N21</f>
        <v>11709.562338779018</v>
      </c>
      <c r="O40" s="206">
        <f>ISI!O36+NFM!O52+CHI!O41+NMM!O40+PPA!O41+FBT!O21+TRE!O21+MAE!O21+TEL!O21+WWP!O21+OIS!O21</f>
        <v>12077.861134995703</v>
      </c>
      <c r="P40" s="206">
        <f>ISI!P36+NFM!P52+CHI!P41+NMM!P40+PPA!P41+FBT!P21+TRE!P21+MAE!P21+TEL!P21+WWP!P21+OIS!P21</f>
        <v>11296.399312123815</v>
      </c>
      <c r="Q40" s="206">
        <f>ISI!Q36+NFM!Q52+CHI!Q41+NMM!Q40+PPA!Q41+FBT!Q21+TRE!Q21+MAE!Q21+TEL!Q21+WWP!Q21+OIS!Q21</f>
        <v>10859.654600171969</v>
      </c>
      <c r="R40" s="206">
        <f>ISI!R36+NFM!R52+CHI!R41+NMM!R40+PPA!R41+FBT!R21+TRE!R21+MAE!R21+TEL!R21+WWP!R21+OIS!R21</f>
        <v>11195.757523645741</v>
      </c>
      <c r="S40" s="206">
        <f>ISI!S36+NFM!S52+CHI!S41+NMM!S40+PPA!S41+FBT!S21+TRE!S21+MAE!S21+TEL!S21+WWP!S21+OIS!S21</f>
        <v>10530.951848667239</v>
      </c>
      <c r="T40" s="206">
        <f>ISI!T36+NFM!T52+CHI!T41+NMM!T40+PPA!T41+FBT!T21+TRE!T21+MAE!T21+TEL!T21+WWP!T21+OIS!T21</f>
        <v>10358.508168529663</v>
      </c>
      <c r="U40" s="206">
        <f>ISI!U36+NFM!U52+CHI!U41+NMM!U40+PPA!U41+FBT!U21+TRE!U21+MAE!U21+TEL!U21+WWP!U21+OIS!U21</f>
        <v>10206.151934651763</v>
      </c>
      <c r="V40" s="206">
        <f>ISI!V36+NFM!V52+CHI!V41+NMM!V40+PPA!V41+FBT!V21+TRE!V21+MAE!V21+TEL!V21+WWP!V21+OIS!V21</f>
        <v>9187.6226999140126</v>
      </c>
      <c r="W40" s="206">
        <f>ISI!W36+NFM!W52+CHI!W41+NMM!W40+PPA!W41+FBT!W21+TRE!W21+MAE!W21+TEL!W21+WWP!W21+OIS!W21</f>
        <v>10183.128976784177</v>
      </c>
    </row>
    <row r="41" spans="1:23" ht="12" customHeight="1" x14ac:dyDescent="0.25">
      <c r="A41" s="18" t="s">
        <v>36</v>
      </c>
      <c r="B41" s="206">
        <f>ISI!B37+NFM!B53+CHI!B42+NMM!B41+PPA!B42+FBT!B22+TRE!B22+MAE!B22+TEL!B22+WWP!B22+OIS!B22</f>
        <v>27.55803955288048</v>
      </c>
      <c r="C41" s="206">
        <f>ISI!C37+NFM!C53+CHI!C42+NMM!C41+PPA!C42+FBT!C22+TRE!C22+MAE!C22+TEL!C22+WWP!C22+OIS!C22</f>
        <v>24.376612209802229</v>
      </c>
      <c r="D41" s="206">
        <f>ISI!D37+NFM!D53+CHI!D42+NMM!D41+PPA!D42+FBT!D22+TRE!D22+MAE!D22+TEL!D22+WWP!D22+OIS!D22</f>
        <v>3.0094582975064492</v>
      </c>
      <c r="E41" s="206">
        <f>ISI!E37+NFM!E53+CHI!E42+NMM!E41+PPA!E42+FBT!E22+TRE!E22+MAE!E22+TEL!E22+WWP!E22+OIS!E22</f>
        <v>0</v>
      </c>
      <c r="F41" s="206">
        <f>ISI!F37+NFM!F53+CHI!F42+NMM!F41+PPA!F42+FBT!F22+TRE!F22+MAE!F22+TEL!F22+WWP!F22+OIS!F22</f>
        <v>0</v>
      </c>
      <c r="G41" s="206">
        <f>ISI!G37+NFM!G53+CHI!G42+NMM!G41+PPA!G42+FBT!G22+TRE!G22+MAE!G22+TEL!G22+WWP!G22+OIS!G22</f>
        <v>0</v>
      </c>
      <c r="H41" s="206">
        <f>ISI!H37+NFM!H53+CHI!H42+NMM!H41+PPA!H42+FBT!H22+TRE!H22+MAE!H22+TEL!H22+WWP!H22+OIS!H22</f>
        <v>0</v>
      </c>
      <c r="I41" s="206">
        <f>ISI!I37+NFM!I53+CHI!I42+NMM!I41+PPA!I42+FBT!I22+TRE!I22+MAE!I22+TEL!I22+WWP!I22+OIS!I22</f>
        <v>0</v>
      </c>
      <c r="J41" s="206">
        <f>ISI!J37+NFM!J53+CHI!J42+NMM!J41+PPA!J42+FBT!J22+TRE!J22+MAE!J22+TEL!J22+WWP!J22+OIS!J22</f>
        <v>0</v>
      </c>
      <c r="K41" s="206">
        <f>ISI!K37+NFM!K53+CHI!K42+NMM!K41+PPA!K42+FBT!K22+TRE!K22+MAE!K22+TEL!K22+WWP!K22+OIS!K22</f>
        <v>0</v>
      </c>
      <c r="L41" s="206">
        <f>ISI!L37+NFM!L53+CHI!L42+NMM!L41+PPA!L42+FBT!L22+TRE!L22+MAE!L22+TEL!L22+WWP!L22+OIS!L22</f>
        <v>0</v>
      </c>
      <c r="M41" s="206">
        <f>ISI!M37+NFM!M53+CHI!M42+NMM!M41+PPA!M42+FBT!M22+TRE!M22+MAE!M22+TEL!M22+WWP!M22+OIS!M22</f>
        <v>0</v>
      </c>
      <c r="N41" s="206">
        <f>ISI!N37+NFM!N53+CHI!N42+NMM!N41+PPA!N42+FBT!N22+TRE!N22+MAE!N22+TEL!N22+WWP!N22+OIS!N22</f>
        <v>0.19105760963026661</v>
      </c>
      <c r="O41" s="206">
        <f>ISI!O37+NFM!O53+CHI!O42+NMM!O41+PPA!O42+FBT!O22+TRE!O22+MAE!O22+TEL!O22+WWP!O22+OIS!O22</f>
        <v>0</v>
      </c>
      <c r="P41" s="206">
        <f>ISI!P37+NFM!P53+CHI!P42+NMM!P41+PPA!P42+FBT!P22+TRE!P22+MAE!P22+TEL!P22+WWP!P22+OIS!P22</f>
        <v>0</v>
      </c>
      <c r="Q41" s="206">
        <f>ISI!Q37+NFM!Q53+CHI!Q42+NMM!Q41+PPA!Q42+FBT!Q22+TRE!Q22+MAE!Q22+TEL!Q22+WWP!Q22+OIS!Q22</f>
        <v>0</v>
      </c>
      <c r="R41" s="206">
        <f>ISI!R37+NFM!R53+CHI!R42+NMM!R41+PPA!R42+FBT!R22+TRE!R22+MAE!R22+TEL!R22+WWP!R22+OIS!R22</f>
        <v>0</v>
      </c>
      <c r="S41" s="206">
        <f>ISI!S37+NFM!S53+CHI!S42+NMM!S41+PPA!S42+FBT!S22+TRE!S22+MAE!S22+TEL!S22+WWP!S22+OIS!S22</f>
        <v>0</v>
      </c>
      <c r="T41" s="206">
        <f>ISI!T37+NFM!T53+CHI!T42+NMM!T41+PPA!T42+FBT!T22+TRE!T22+MAE!T22+TEL!T22+WWP!T22+OIS!T22</f>
        <v>0</v>
      </c>
      <c r="U41" s="206">
        <f>ISI!U37+NFM!U53+CHI!U42+NMM!U41+PPA!U42+FBT!U22+TRE!U22+MAE!U22+TEL!U22+WWP!U22+OIS!U22</f>
        <v>0</v>
      </c>
      <c r="V41" s="206">
        <f>ISI!V37+NFM!V53+CHI!V42+NMM!V41+PPA!V42+FBT!V22+TRE!V22+MAE!V22+TEL!V22+WWP!V22+OIS!V22</f>
        <v>0</v>
      </c>
      <c r="W41" s="206">
        <f>ISI!W37+NFM!W53+CHI!W42+NMM!W41+PPA!W42+FBT!W22+TRE!W22+MAE!W22+TEL!W22+WWP!W22+OIS!W22</f>
        <v>0</v>
      </c>
    </row>
    <row r="42" spans="1:23" ht="12" customHeight="1" x14ac:dyDescent="0.25">
      <c r="A42" s="19" t="s">
        <v>37</v>
      </c>
      <c r="B42" s="207">
        <f t="shared" ref="B42:W42" si="3">SUM(B43:B48)</f>
        <v>1562.9597592433361</v>
      </c>
      <c r="C42" s="207">
        <f t="shared" si="3"/>
        <v>1536.4478073946686</v>
      </c>
      <c r="D42" s="207">
        <f t="shared" si="3"/>
        <v>1555.1017196904556</v>
      </c>
      <c r="E42" s="207">
        <f t="shared" si="3"/>
        <v>1593.0305245055888</v>
      </c>
      <c r="F42" s="207">
        <f t="shared" si="3"/>
        <v>1623.3877901977644</v>
      </c>
      <c r="G42" s="207">
        <f t="shared" si="3"/>
        <v>1582.9034393809115</v>
      </c>
      <c r="H42" s="207">
        <f t="shared" si="3"/>
        <v>1189.0703353396389</v>
      </c>
      <c r="I42" s="207">
        <f t="shared" si="3"/>
        <v>1273.5262252794498</v>
      </c>
      <c r="J42" s="207">
        <f t="shared" si="3"/>
        <v>1226.4019776440241</v>
      </c>
      <c r="K42" s="207">
        <f t="shared" si="3"/>
        <v>1359.1288048151332</v>
      </c>
      <c r="L42" s="207">
        <f t="shared" si="3"/>
        <v>1468.1092003439383</v>
      </c>
      <c r="M42" s="207">
        <f t="shared" si="3"/>
        <v>1615.5042132416163</v>
      </c>
      <c r="N42" s="207">
        <f t="shared" si="3"/>
        <v>1688.3260533104039</v>
      </c>
      <c r="O42" s="207">
        <f t="shared" si="3"/>
        <v>1665.3332760103181</v>
      </c>
      <c r="P42" s="207">
        <f t="shared" si="3"/>
        <v>1574.7777300085988</v>
      </c>
      <c r="Q42" s="207">
        <f t="shared" si="3"/>
        <v>1676.9519346517625</v>
      </c>
      <c r="R42" s="207">
        <f t="shared" si="3"/>
        <v>1817.3817712811694</v>
      </c>
      <c r="S42" s="207">
        <f t="shared" si="3"/>
        <v>1608.2261392949265</v>
      </c>
      <c r="T42" s="207">
        <f t="shared" si="3"/>
        <v>1851.1490111779879</v>
      </c>
      <c r="U42" s="207">
        <f t="shared" si="3"/>
        <v>1844.4161650902838</v>
      </c>
      <c r="V42" s="207">
        <f t="shared" si="3"/>
        <v>1814.0409286328463</v>
      </c>
      <c r="W42" s="207">
        <f t="shared" si="3"/>
        <v>1865.2646603611349</v>
      </c>
    </row>
    <row r="43" spans="1:23" ht="12" customHeight="1" x14ac:dyDescent="0.25">
      <c r="A43" s="18" t="s">
        <v>73</v>
      </c>
      <c r="B43" s="206">
        <f>ISI!B39+NFM!B55+CHI!B44+NMM!B43+PPA!B44+FBT!B24+TRE!B24+MAE!B24+TEL!B24+WWP!B24+OIS!B24</f>
        <v>1545.3329320722269</v>
      </c>
      <c r="C43" s="206">
        <f>ISI!C39+NFM!C55+CHI!C44+NMM!C43+PPA!C44+FBT!C24+TRE!C24+MAE!C24+TEL!C24+WWP!C24+OIS!C24</f>
        <v>1518.5821152192602</v>
      </c>
      <c r="D43" s="206">
        <f>ISI!D39+NFM!D55+CHI!D44+NMM!D43+PPA!D44+FBT!D24+TRE!D24+MAE!D24+TEL!D24+WWP!D24+OIS!D24</f>
        <v>1535.5163370593293</v>
      </c>
      <c r="E43" s="206">
        <f>ISI!E39+NFM!E55+CHI!E44+NMM!E43+PPA!E44+FBT!E24+TRE!E24+MAE!E24+TEL!E24+WWP!E24+OIS!E24</f>
        <v>1571.749355116079</v>
      </c>
      <c r="F43" s="206">
        <f>ISI!F39+NFM!F55+CHI!F44+NMM!F43+PPA!F44+FBT!F24+TRE!F24+MAE!F24+TEL!F24+WWP!F24+OIS!F24</f>
        <v>1601.6766981943249</v>
      </c>
      <c r="G43" s="206">
        <f>ISI!G39+NFM!G55+CHI!G44+NMM!G43+PPA!G44+FBT!G24+TRE!G24+MAE!G24+TEL!G24+WWP!G24+OIS!G24</f>
        <v>1563.0075666380053</v>
      </c>
      <c r="H43" s="206">
        <f>ISI!H39+NFM!H55+CHI!H44+NMM!H43+PPA!H44+FBT!H24+TRE!H24+MAE!H24+TEL!H24+WWP!H24+OIS!H24</f>
        <v>1168.840154772141</v>
      </c>
      <c r="I43" s="206">
        <f>ISI!I39+NFM!I55+CHI!I44+NMM!I43+PPA!I44+FBT!I24+TRE!I24+MAE!I24+TEL!I24+WWP!I24+OIS!I24</f>
        <v>1252.937747205503</v>
      </c>
      <c r="J43" s="206">
        <f>ISI!J39+NFM!J55+CHI!J44+NMM!J43+PPA!J44+FBT!J24+TRE!J24+MAE!J24+TEL!J24+WWP!J24+OIS!J24</f>
        <v>1206.2195184866725</v>
      </c>
      <c r="K43" s="206">
        <f>ISI!K39+NFM!K55+CHI!K44+NMM!K43+PPA!K44+FBT!K24+TRE!K24+MAE!K24+TEL!K24+WWP!K24+OIS!K24</f>
        <v>1338.7791057609629</v>
      </c>
      <c r="L43" s="206">
        <f>ISI!L39+NFM!L55+CHI!L44+NMM!L43+PPA!L44+FBT!L24+TRE!L24+MAE!L24+TEL!L24+WWP!L24+OIS!L24</f>
        <v>1447.8550300945831</v>
      </c>
      <c r="M43" s="206">
        <f>ISI!M39+NFM!M55+CHI!M44+NMM!M43+PPA!M44+FBT!M24+TRE!M24+MAE!M24+TEL!M24+WWP!M24+OIS!M24</f>
        <v>1595.1426483233017</v>
      </c>
      <c r="N43" s="206">
        <f>ISI!N39+NFM!N55+CHI!N44+NMM!N43+PPA!N44+FBT!N24+TRE!N24+MAE!N24+TEL!N24+WWP!N24+OIS!N24</f>
        <v>1666.6386070507308</v>
      </c>
      <c r="O43" s="206">
        <f>ISI!O39+NFM!O55+CHI!O44+NMM!O43+PPA!O44+FBT!O24+TRE!O24+MAE!O24+TEL!O24+WWP!O24+OIS!O24</f>
        <v>1643.8532244196044</v>
      </c>
      <c r="P43" s="206">
        <f>ISI!P39+NFM!P55+CHI!P44+NMM!P43+PPA!P44+FBT!P24+TRE!P24+MAE!P24+TEL!P24+WWP!P24+OIS!P24</f>
        <v>1528.5043852106623</v>
      </c>
      <c r="Q43" s="206">
        <f>ISI!Q39+NFM!Q55+CHI!Q44+NMM!Q43+PPA!Q44+FBT!Q24+TRE!Q24+MAE!Q24+TEL!Q24+WWP!Q24+OIS!Q24</f>
        <v>1637.0417024935509</v>
      </c>
      <c r="R43" s="206">
        <f>ISI!R39+NFM!R55+CHI!R44+NMM!R43+PPA!R44+FBT!R24+TRE!R24+MAE!R24+TEL!R24+WWP!R24+OIS!R24</f>
        <v>1715.3325021496132</v>
      </c>
      <c r="S43" s="206">
        <f>ISI!S39+NFM!S55+CHI!S44+NMM!S43+PPA!S44+FBT!S24+TRE!S24+MAE!S24+TEL!S24+WWP!S24+OIS!S24</f>
        <v>1499.400687876182</v>
      </c>
      <c r="T43" s="206">
        <f>ISI!T39+NFM!T55+CHI!T44+NMM!T43+PPA!T44+FBT!T24+TRE!T24+MAE!T24+TEL!T24+WWP!T24+OIS!T24</f>
        <v>1721.7338779019774</v>
      </c>
      <c r="U43" s="206">
        <f>ISI!U39+NFM!U55+CHI!U44+NMM!U43+PPA!U44+FBT!U24+TRE!U24+MAE!U24+TEL!U24+WWP!U24+OIS!U24</f>
        <v>1687.0803095442823</v>
      </c>
      <c r="V43" s="206">
        <f>ISI!V39+NFM!V55+CHI!V44+NMM!V43+PPA!V44+FBT!V24+TRE!V24+MAE!V24+TEL!V24+WWP!V24+OIS!V24</f>
        <v>1661.5806534823735</v>
      </c>
      <c r="W43" s="206">
        <f>ISI!W39+NFM!W55+CHI!W44+NMM!W43+PPA!W44+FBT!W24+TRE!W24+MAE!W24+TEL!W24+WWP!W24+OIS!W24</f>
        <v>1717.7180567497849</v>
      </c>
    </row>
    <row r="44" spans="1:23" ht="12" customHeight="1" x14ac:dyDescent="0.25">
      <c r="A44" s="18" t="s">
        <v>74</v>
      </c>
      <c r="B44" s="206">
        <f>ISI!B40+NFM!B56+CHI!B45+NMM!B44+PPA!B45+FBT!B25+TRE!B25+MAE!B25+TEL!B25+WWP!B25+OIS!B25</f>
        <v>17.626827171109198</v>
      </c>
      <c r="C44" s="206">
        <f>ISI!C40+NFM!C56+CHI!C45+NMM!C44+PPA!C45+FBT!C25+TRE!C25+MAE!C25+TEL!C25+WWP!C25+OIS!C25</f>
        <v>17.865692175408419</v>
      </c>
      <c r="D44" s="206">
        <f>ISI!D40+NFM!D56+CHI!D45+NMM!D44+PPA!D45+FBT!D25+TRE!D25+MAE!D25+TEL!D25+WWP!D25+OIS!D25</f>
        <v>19.5853826311264</v>
      </c>
      <c r="E44" s="206">
        <f>ISI!E40+NFM!E56+CHI!E45+NMM!E44+PPA!E45+FBT!E25+TRE!E25+MAE!E25+TEL!E25+WWP!E25+OIS!E25</f>
        <v>21.281169389509891</v>
      </c>
      <c r="F44" s="206">
        <f>ISI!F40+NFM!F56+CHI!F45+NMM!F44+PPA!F45+FBT!F25+TRE!F25+MAE!F25+TEL!F25+WWP!F25+OIS!F25</f>
        <v>21.711092003439379</v>
      </c>
      <c r="G44" s="206">
        <f>ISI!G40+NFM!G56+CHI!G45+NMM!G44+PPA!G45+FBT!G25+TRE!G25+MAE!G25+TEL!G25+WWP!G25+OIS!G25</f>
        <v>19.824247635425628</v>
      </c>
      <c r="H44" s="206">
        <f>ISI!H40+NFM!H56+CHI!H45+NMM!H44+PPA!H45+FBT!H25+TRE!H25+MAE!H25+TEL!H25+WWP!H25+OIS!H25</f>
        <v>20.158555460017197</v>
      </c>
      <c r="I44" s="206">
        <f>ISI!I40+NFM!I56+CHI!I45+NMM!I44+PPA!I45+FBT!I25+TRE!I25+MAE!I25+TEL!I25+WWP!I25+OIS!I25</f>
        <v>20.51685296646604</v>
      </c>
      <c r="J44" s="206">
        <f>ISI!J40+NFM!J56+CHI!J45+NMM!J44+PPA!J45+FBT!J25+TRE!J25+MAE!J25+TEL!J25+WWP!J25+OIS!J25</f>
        <v>20.086930352536545</v>
      </c>
      <c r="K44" s="206">
        <f>ISI!K40+NFM!K56+CHI!K45+NMM!K44+PPA!K45+FBT!K25+TRE!K25+MAE!K25+TEL!K25+WWP!K25+OIS!K25</f>
        <v>20.230266552020638</v>
      </c>
      <c r="L44" s="206">
        <f>ISI!L40+NFM!L56+CHI!L45+NMM!L44+PPA!L45+FBT!L25+TRE!L25+MAE!L25+TEL!L25+WWP!L25+OIS!L25</f>
        <v>20.134737747205499</v>
      </c>
      <c r="M44" s="206">
        <f>ISI!M40+NFM!M56+CHI!M45+NMM!M44+PPA!M45+FBT!M25+TRE!M25+MAE!M25+TEL!M25+WWP!M25+OIS!M25</f>
        <v>20.15855546001719</v>
      </c>
      <c r="N44" s="206">
        <f>ISI!N40+NFM!N56+CHI!N45+NMM!N44+PPA!N45+FBT!N25+TRE!N25+MAE!N25+TEL!N25+WWP!N25+OIS!N25</f>
        <v>21.507738607050733</v>
      </c>
      <c r="O44" s="206">
        <f>ISI!O40+NFM!O56+CHI!O45+NMM!O44+PPA!O45+FBT!O25+TRE!O25+MAE!O25+TEL!O25+WWP!O25+OIS!O25</f>
        <v>21.231814273430786</v>
      </c>
      <c r="P44" s="206">
        <f>ISI!P40+NFM!P56+CHI!P45+NMM!P44+PPA!P45+FBT!P25+TRE!P25+MAE!P25+TEL!P25+WWP!P25+OIS!P25</f>
        <v>31.251074806534817</v>
      </c>
      <c r="Q44" s="206">
        <f>ISI!Q40+NFM!Q56+CHI!Q45+NMM!Q44+PPA!Q45+FBT!Q25+TRE!Q25+MAE!Q25+TEL!Q25+WWP!Q25+OIS!Q25</f>
        <v>32.953912295786765</v>
      </c>
      <c r="R44" s="206">
        <f>ISI!R40+NFM!R56+CHI!R45+NMM!R44+PPA!R45+FBT!R25+TRE!R25+MAE!R25+TEL!R25+WWP!R25+OIS!R25</f>
        <v>54.733276010318143</v>
      </c>
      <c r="S44" s="206">
        <f>ISI!S40+NFM!S56+CHI!S45+NMM!S44+PPA!S45+FBT!S25+TRE!S25+MAE!S25+TEL!S25+WWP!S25+OIS!S25</f>
        <v>52.908512467755806</v>
      </c>
      <c r="T44" s="206">
        <f>ISI!T40+NFM!T56+CHI!T45+NMM!T44+PPA!T45+FBT!T25+TRE!T25+MAE!T25+TEL!T25+WWP!T25+OIS!T25</f>
        <v>49.209630266552018</v>
      </c>
      <c r="U44" s="206">
        <f>ISI!U40+NFM!U56+CHI!U45+NMM!U44+PPA!U45+FBT!U25+TRE!U25+MAE!U25+TEL!U25+WWP!U25+OIS!U25</f>
        <v>51.192605331040411</v>
      </c>
      <c r="V44" s="206">
        <f>ISI!V40+NFM!V56+CHI!V45+NMM!V44+PPA!V45+FBT!V25+TRE!V25+MAE!V25+TEL!V25+WWP!V25+OIS!V25</f>
        <v>52.863886500429921</v>
      </c>
      <c r="W44" s="206">
        <f>ISI!W40+NFM!W56+CHI!W45+NMM!W44+PPA!W45+FBT!W25+TRE!W25+MAE!W25+TEL!W25+WWP!W25+OIS!W25</f>
        <v>62.068357695614779</v>
      </c>
    </row>
    <row r="45" spans="1:23" ht="12" customHeight="1" x14ac:dyDescent="0.25">
      <c r="A45" s="18" t="s">
        <v>75</v>
      </c>
      <c r="B45" s="206">
        <f>ISI!B41+NFM!B57+CHI!B46+NMM!B45+PPA!B46+FBT!B26+TRE!B26+MAE!B26+TEL!B26+WWP!B26+OIS!B26</f>
        <v>0</v>
      </c>
      <c r="C45" s="206">
        <f>ISI!C41+NFM!C57+CHI!C46+NMM!C45+PPA!C46+FBT!C26+TRE!C26+MAE!C26+TEL!C26+WWP!C26+OIS!C26</f>
        <v>0</v>
      </c>
      <c r="D45" s="206">
        <f>ISI!D41+NFM!D57+CHI!D46+NMM!D45+PPA!D46+FBT!D26+TRE!D26+MAE!D26+TEL!D26+WWP!D26+OIS!D26</f>
        <v>0</v>
      </c>
      <c r="E45" s="206">
        <f>ISI!E41+NFM!E57+CHI!E46+NMM!E45+PPA!E46+FBT!E26+TRE!E26+MAE!E26+TEL!E26+WWP!E26+OIS!E26</f>
        <v>0</v>
      </c>
      <c r="F45" s="206">
        <f>ISI!F41+NFM!F57+CHI!F46+NMM!F45+PPA!F46+FBT!F26+TRE!F26+MAE!F26+TEL!F26+WWP!F26+OIS!F26</f>
        <v>0</v>
      </c>
      <c r="G45" s="206">
        <f>ISI!G41+NFM!G57+CHI!G46+NMM!G45+PPA!G46+FBT!G26+TRE!G26+MAE!G26+TEL!G26+WWP!G26+OIS!G26</f>
        <v>0</v>
      </c>
      <c r="H45" s="206">
        <f>ISI!H41+NFM!H57+CHI!H46+NMM!H45+PPA!H46+FBT!H26+TRE!H26+MAE!H26+TEL!H26+WWP!H26+OIS!H26</f>
        <v>0</v>
      </c>
      <c r="I45" s="206">
        <f>ISI!I41+NFM!I57+CHI!I46+NMM!I45+PPA!I46+FBT!I26+TRE!I26+MAE!I26+TEL!I26+WWP!I26+OIS!I26</f>
        <v>0</v>
      </c>
      <c r="J45" s="206">
        <f>ISI!J41+NFM!J57+CHI!J46+NMM!J45+PPA!J46+FBT!J26+TRE!J26+MAE!J26+TEL!J26+WWP!J26+OIS!J26</f>
        <v>0</v>
      </c>
      <c r="K45" s="206">
        <f>ISI!K41+NFM!K57+CHI!K46+NMM!K45+PPA!K46+FBT!K26+TRE!K26+MAE!K26+TEL!K26+WWP!K26+OIS!K26</f>
        <v>0</v>
      </c>
      <c r="L45" s="206">
        <f>ISI!L41+NFM!L57+CHI!L46+NMM!L45+PPA!L46+FBT!L26+TRE!L26+MAE!L26+TEL!L26+WWP!L26+OIS!L26</f>
        <v>0</v>
      </c>
      <c r="M45" s="206">
        <f>ISI!M41+NFM!M57+CHI!M46+NMM!M45+PPA!M46+FBT!M26+TRE!M26+MAE!M26+TEL!M26+WWP!M26+OIS!M26</f>
        <v>0</v>
      </c>
      <c r="N45" s="206">
        <f>ISI!N41+NFM!N57+CHI!N46+NMM!N45+PPA!N46+FBT!N26+TRE!N26+MAE!N26+TEL!N26+WWP!N26+OIS!N26</f>
        <v>0</v>
      </c>
      <c r="O45" s="206">
        <f>ISI!O41+NFM!O57+CHI!O46+NMM!O45+PPA!O46+FBT!O26+TRE!O26+MAE!O26+TEL!O26+WWP!O26+OIS!O26</f>
        <v>0</v>
      </c>
      <c r="P45" s="206">
        <f>ISI!P41+NFM!P57+CHI!P46+NMM!P45+PPA!P46+FBT!P26+TRE!P26+MAE!P26+TEL!P26+WWP!P26+OIS!P26</f>
        <v>14.610920034393809</v>
      </c>
      <c r="Q45" s="206">
        <f>ISI!Q41+NFM!Q57+CHI!Q46+NMM!Q45+PPA!Q46+FBT!Q26+TRE!Q26+MAE!Q26+TEL!Q26+WWP!Q26+OIS!Q26</f>
        <v>6.5049011177987959</v>
      </c>
      <c r="R45" s="206">
        <f>ISI!R41+NFM!R57+CHI!R46+NMM!R45+PPA!R46+FBT!R26+TRE!R26+MAE!R26+TEL!R26+WWP!R26+OIS!R26</f>
        <v>46.853654342218405</v>
      </c>
      <c r="S45" s="206">
        <f>ISI!S41+NFM!S57+CHI!S46+NMM!S45+PPA!S46+FBT!S26+TRE!S26+MAE!S26+TEL!S26+WWP!S26+OIS!S26</f>
        <v>55.388048151332761</v>
      </c>
      <c r="T45" s="206">
        <f>ISI!T41+NFM!T57+CHI!T46+NMM!T45+PPA!T46+FBT!T26+TRE!T26+MAE!T26+TEL!T26+WWP!T26+OIS!T26</f>
        <v>79.219604471195183</v>
      </c>
      <c r="U45" s="206">
        <f>ISI!U41+NFM!U57+CHI!U46+NMM!U45+PPA!U46+FBT!U26+TRE!U26+MAE!U26+TEL!U26+WWP!U26+OIS!U26</f>
        <v>104.875494411006</v>
      </c>
      <c r="V45" s="206">
        <f>ISI!V41+NFM!V57+CHI!V46+NMM!V45+PPA!V46+FBT!V26+TRE!V26+MAE!V26+TEL!V26+WWP!V26+OIS!V26</f>
        <v>98.263284608770419</v>
      </c>
      <c r="W45" s="206">
        <f>ISI!W41+NFM!W57+CHI!W46+NMM!W45+PPA!W46+FBT!W26+TRE!W26+MAE!W26+TEL!W26+WWP!W26+OIS!W26</f>
        <v>83.460619088564044</v>
      </c>
    </row>
    <row r="46" spans="1:23" ht="12" customHeight="1" x14ac:dyDescent="0.25">
      <c r="A46" s="18" t="s">
        <v>76</v>
      </c>
      <c r="B46" s="206">
        <f>ISI!B42+NFM!B58+CHI!B47+NMM!B46+PPA!B47+FBT!B27+TRE!B27+MAE!B27+TEL!B27+WWP!B27+OIS!B27</f>
        <v>0</v>
      </c>
      <c r="C46" s="206">
        <f>ISI!C42+NFM!C58+CHI!C47+NMM!C46+PPA!C47+FBT!C27+TRE!C27+MAE!C27+TEL!C27+WWP!C27+OIS!C27</f>
        <v>0</v>
      </c>
      <c r="D46" s="206">
        <f>ISI!D42+NFM!D58+CHI!D47+NMM!D46+PPA!D47+FBT!D27+TRE!D27+MAE!D27+TEL!D27+WWP!D27+OIS!D27</f>
        <v>0</v>
      </c>
      <c r="E46" s="206">
        <f>ISI!E42+NFM!E58+CHI!E47+NMM!E46+PPA!E47+FBT!E27+TRE!E27+MAE!E27+TEL!E27+WWP!E27+OIS!E27</f>
        <v>0</v>
      </c>
      <c r="F46" s="206">
        <f>ISI!F42+NFM!F58+CHI!F47+NMM!F46+PPA!F47+FBT!F27+TRE!F27+MAE!F27+TEL!F27+WWP!F27+OIS!F27</f>
        <v>0</v>
      </c>
      <c r="G46" s="206">
        <f>ISI!G42+NFM!G58+CHI!G47+NMM!G46+PPA!G47+FBT!G27+TRE!G27+MAE!G27+TEL!G27+WWP!G27+OIS!G27</f>
        <v>7.1625107480653469E-2</v>
      </c>
      <c r="H46" s="206">
        <f>ISI!H42+NFM!H58+CHI!H47+NMM!H46+PPA!H47+FBT!H27+TRE!H27+MAE!H27+TEL!H27+WWP!H27+OIS!H27</f>
        <v>7.1625107480653469E-2</v>
      </c>
      <c r="I46" s="206">
        <f>ISI!I42+NFM!I58+CHI!I47+NMM!I46+PPA!I47+FBT!I27+TRE!I27+MAE!I27+TEL!I27+WWP!I27+OIS!I27</f>
        <v>7.1625107480653469E-2</v>
      </c>
      <c r="J46" s="206">
        <f>ISI!J42+NFM!J58+CHI!J47+NMM!J46+PPA!J47+FBT!J27+TRE!J27+MAE!J27+TEL!J27+WWP!J27+OIS!J27</f>
        <v>9.5528804815133275E-2</v>
      </c>
      <c r="K46" s="206">
        <f>ISI!K42+NFM!K58+CHI!K47+NMM!K46+PPA!K47+FBT!K27+TRE!K27+MAE!K27+TEL!K27+WWP!K27+OIS!K27</f>
        <v>0.1194325021496131</v>
      </c>
      <c r="L46" s="206">
        <f>ISI!L42+NFM!L58+CHI!L47+NMM!L46+PPA!L47+FBT!L27+TRE!L27+MAE!L27+TEL!L27+WWP!L27+OIS!L27</f>
        <v>0.1194325021496131</v>
      </c>
      <c r="M46" s="206">
        <f>ISI!M42+NFM!M58+CHI!M47+NMM!M46+PPA!M47+FBT!M27+TRE!M27+MAE!M27+TEL!M27+WWP!M27+OIS!M27</f>
        <v>0.20300945829750641</v>
      </c>
      <c r="N46" s="206">
        <f>ISI!N42+NFM!N58+CHI!N47+NMM!N46+PPA!N47+FBT!N27+TRE!N27+MAE!N27+TEL!N27+WWP!N27+OIS!N27</f>
        <v>0.17970765262252791</v>
      </c>
      <c r="O46" s="206">
        <f>ISI!O42+NFM!O58+CHI!O47+NMM!O46+PPA!O47+FBT!O27+TRE!O27+MAE!O27+TEL!O27+WWP!O27+OIS!O27</f>
        <v>0.24823731728288909</v>
      </c>
      <c r="P46" s="206">
        <f>ISI!P42+NFM!P58+CHI!P47+NMM!P46+PPA!P47+FBT!P27+TRE!P27+MAE!P27+TEL!P27+WWP!P27+OIS!P27</f>
        <v>0.41134995700773858</v>
      </c>
      <c r="Q46" s="206">
        <f>ISI!Q42+NFM!Q58+CHI!Q47+NMM!Q46+PPA!Q47+FBT!Q27+TRE!Q27+MAE!Q27+TEL!Q27+WWP!Q27+OIS!Q27</f>
        <v>0.45141874462596732</v>
      </c>
      <c r="R46" s="206">
        <f>ISI!R42+NFM!R58+CHI!R47+NMM!R46+PPA!R47+FBT!R27+TRE!R27+MAE!R27+TEL!R27+WWP!R27+OIS!R27</f>
        <v>0.46233877901977638</v>
      </c>
      <c r="S46" s="206">
        <f>ISI!S42+NFM!S58+CHI!S47+NMM!S46+PPA!S47+FBT!S27+TRE!S27+MAE!S27+TEL!S27+WWP!S27+OIS!S27</f>
        <v>0.52889079965606189</v>
      </c>
      <c r="T46" s="206">
        <f>ISI!T42+NFM!T58+CHI!T47+NMM!T46+PPA!T47+FBT!T27+TRE!T27+MAE!T27+TEL!T27+WWP!T27+OIS!T27</f>
        <v>0.98589853826311247</v>
      </c>
      <c r="U46" s="206">
        <f>ISI!U42+NFM!U58+CHI!U47+NMM!U46+PPA!U47+FBT!U27+TRE!U27+MAE!U27+TEL!U27+WWP!U27+OIS!U27</f>
        <v>1.2677558039552881</v>
      </c>
      <c r="V46" s="206">
        <f>ISI!V42+NFM!V58+CHI!V47+NMM!V46+PPA!V47+FBT!V27+TRE!V27+MAE!V27+TEL!V27+WWP!V27+OIS!V27</f>
        <v>1.333104041272571</v>
      </c>
      <c r="W46" s="206">
        <f>ISI!W42+NFM!W58+CHI!W47+NMM!W46+PPA!W47+FBT!W27+TRE!W27+MAE!W27+TEL!W27+WWP!W27+OIS!W27</f>
        <v>2.0176268271711089</v>
      </c>
    </row>
    <row r="47" spans="1:23" ht="12" customHeight="1" x14ac:dyDescent="0.25">
      <c r="A47" s="18" t="s">
        <v>77</v>
      </c>
      <c r="B47" s="206">
        <f>ISI!B43+NFM!B59+CHI!B48+NMM!B47+PPA!B48+FBT!B28+TRE!B28+MAE!B28+TEL!B28+WWP!B28+OIS!B28</f>
        <v>0</v>
      </c>
      <c r="C47" s="206">
        <f>ISI!C43+NFM!C59+CHI!C48+NMM!C47+PPA!C48+FBT!C28+TRE!C28+MAE!C28+TEL!C28+WWP!C28+OIS!C28</f>
        <v>0</v>
      </c>
      <c r="D47" s="206">
        <f>ISI!D43+NFM!D59+CHI!D48+NMM!D47+PPA!D48+FBT!D28+TRE!D28+MAE!D28+TEL!D28+WWP!D28+OIS!D28</f>
        <v>0</v>
      </c>
      <c r="E47" s="206">
        <f>ISI!E43+NFM!E59+CHI!E48+NMM!E47+PPA!E48+FBT!E28+TRE!E28+MAE!E28+TEL!E28+WWP!E28+OIS!E28</f>
        <v>0</v>
      </c>
      <c r="F47" s="206">
        <f>ISI!F43+NFM!F59+CHI!F48+NMM!F47+PPA!F48+FBT!F28+TRE!F28+MAE!F28+TEL!F28+WWP!F28+OIS!F28</f>
        <v>0</v>
      </c>
      <c r="G47" s="206">
        <f>ISI!G43+NFM!G59+CHI!G48+NMM!G47+PPA!G48+FBT!G28+TRE!G28+MAE!G28+TEL!G28+WWP!G28+OIS!G28</f>
        <v>0</v>
      </c>
      <c r="H47" s="206">
        <f>ISI!H43+NFM!H59+CHI!H48+NMM!H47+PPA!H48+FBT!H28+TRE!H28+MAE!H28+TEL!H28+WWP!H28+OIS!H28</f>
        <v>0</v>
      </c>
      <c r="I47" s="206">
        <f>ISI!I43+NFM!I59+CHI!I48+NMM!I47+PPA!I48+FBT!I28+TRE!I28+MAE!I28+TEL!I28+WWP!I28+OIS!I28</f>
        <v>0</v>
      </c>
      <c r="J47" s="206">
        <f>ISI!J43+NFM!J59+CHI!J48+NMM!J47+PPA!J48+FBT!J28+TRE!J28+MAE!J28+TEL!J28+WWP!J28+OIS!J28</f>
        <v>0</v>
      </c>
      <c r="K47" s="206">
        <f>ISI!K43+NFM!K59+CHI!K48+NMM!K47+PPA!K48+FBT!K28+TRE!K28+MAE!K28+TEL!K28+WWP!K28+OIS!K28</f>
        <v>0</v>
      </c>
      <c r="L47" s="206">
        <f>ISI!L43+NFM!L59+CHI!L48+NMM!L47+PPA!L48+FBT!L28+TRE!L28+MAE!L28+TEL!L28+WWP!L28+OIS!L28</f>
        <v>0</v>
      </c>
      <c r="M47" s="206">
        <f>ISI!M43+NFM!M59+CHI!M48+NMM!M47+PPA!M48+FBT!M28+TRE!M28+MAE!M28+TEL!M28+WWP!M28+OIS!M28</f>
        <v>0</v>
      </c>
      <c r="N47" s="206">
        <f>ISI!N43+NFM!N59+CHI!N48+NMM!N47+PPA!N48+FBT!N28+TRE!N28+MAE!N28+TEL!N28+WWP!N28+OIS!N28</f>
        <v>0</v>
      </c>
      <c r="O47" s="206">
        <f>ISI!O43+NFM!O59+CHI!O48+NMM!O47+PPA!O48+FBT!O28+TRE!O28+MAE!O28+TEL!O28+WWP!O28+OIS!O28</f>
        <v>0</v>
      </c>
      <c r="P47" s="206">
        <f>ISI!P43+NFM!P59+CHI!P48+NMM!P47+PPA!P48+FBT!P28+TRE!P28+MAE!P28+TEL!P28+WWP!P28+OIS!P28</f>
        <v>0</v>
      </c>
      <c r="Q47" s="206">
        <f>ISI!Q43+NFM!Q59+CHI!Q48+NMM!Q47+PPA!Q48+FBT!Q28+TRE!Q28+MAE!Q28+TEL!Q28+WWP!Q28+OIS!Q28</f>
        <v>0</v>
      </c>
      <c r="R47" s="206">
        <f>ISI!R43+NFM!R59+CHI!R48+NMM!R47+PPA!R48+FBT!R28+TRE!R28+MAE!R28+TEL!R28+WWP!R28+OIS!R28</f>
        <v>0</v>
      </c>
      <c r="S47" s="206">
        <f>ISI!S43+NFM!S59+CHI!S48+NMM!S47+PPA!S48+FBT!S28+TRE!S28+MAE!S28+TEL!S28+WWP!S28+OIS!S28</f>
        <v>0</v>
      </c>
      <c r="T47" s="206">
        <f>ISI!T43+NFM!T59+CHI!T48+NMM!T47+PPA!T48+FBT!T28+TRE!T28+MAE!T28+TEL!T28+WWP!T28+OIS!T28</f>
        <v>0</v>
      </c>
      <c r="U47" s="206">
        <f>ISI!U43+NFM!U59+CHI!U48+NMM!U47+PPA!U48+FBT!U28+TRE!U28+MAE!U28+TEL!U28+WWP!U28+OIS!U28</f>
        <v>0</v>
      </c>
      <c r="V47" s="206">
        <f>ISI!V43+NFM!V59+CHI!V48+NMM!V47+PPA!V48+FBT!V28+TRE!V28+MAE!V28+TEL!V28+WWP!V28+OIS!V28</f>
        <v>0</v>
      </c>
      <c r="W47" s="206">
        <f>ISI!W43+NFM!W59+CHI!W48+NMM!W47+PPA!W48+FBT!W28+TRE!W28+MAE!W28+TEL!W28+WWP!W28+OIS!W28</f>
        <v>0</v>
      </c>
    </row>
    <row r="48" spans="1:23" ht="12" customHeight="1" x14ac:dyDescent="0.25">
      <c r="A48" s="18" t="s">
        <v>78</v>
      </c>
      <c r="B48" s="206">
        <f>ISI!B44+NFM!B60+CHI!B49+NMM!B48+PPA!B49+FBT!B29+TRE!B29+MAE!B29+TEL!B29+WWP!B29+OIS!B29</f>
        <v>0</v>
      </c>
      <c r="C48" s="206">
        <f>ISI!C44+NFM!C60+CHI!C49+NMM!C48+PPA!C49+FBT!C29+TRE!C29+MAE!C29+TEL!C29+WWP!C29+OIS!C29</f>
        <v>0</v>
      </c>
      <c r="D48" s="206">
        <f>ISI!D44+NFM!D60+CHI!D49+NMM!D48+PPA!D49+FBT!D29+TRE!D29+MAE!D29+TEL!D29+WWP!D29+OIS!D29</f>
        <v>0</v>
      </c>
      <c r="E48" s="206">
        <f>ISI!E44+NFM!E60+CHI!E49+NMM!E48+PPA!E49+FBT!E29+TRE!E29+MAE!E29+TEL!E29+WWP!E29+OIS!E29</f>
        <v>0</v>
      </c>
      <c r="F48" s="206">
        <f>ISI!F44+NFM!F60+CHI!F49+NMM!F48+PPA!F49+FBT!F29+TRE!F29+MAE!F29+TEL!F29+WWP!F29+OIS!F29</f>
        <v>0</v>
      </c>
      <c r="G48" s="206">
        <f>ISI!G44+NFM!G60+CHI!G49+NMM!G48+PPA!G49+FBT!G29+TRE!G29+MAE!G29+TEL!G29+WWP!G29+OIS!G29</f>
        <v>0</v>
      </c>
      <c r="H48" s="206">
        <f>ISI!H44+NFM!H60+CHI!H49+NMM!H48+PPA!H49+FBT!H29+TRE!H29+MAE!H29+TEL!H29+WWP!H29+OIS!H29</f>
        <v>0</v>
      </c>
      <c r="I48" s="206">
        <f>ISI!I44+NFM!I60+CHI!I49+NMM!I48+PPA!I49+FBT!I29+TRE!I29+MAE!I29+TEL!I29+WWP!I29+OIS!I29</f>
        <v>0</v>
      </c>
      <c r="J48" s="206">
        <f>ISI!J44+NFM!J60+CHI!J49+NMM!J48+PPA!J49+FBT!J29+TRE!J29+MAE!J29+TEL!J29+WWP!J29+OIS!J29</f>
        <v>0</v>
      </c>
      <c r="K48" s="206">
        <f>ISI!K44+NFM!K60+CHI!K49+NMM!K48+PPA!K49+FBT!K29+TRE!K29+MAE!K29+TEL!K29+WWP!K29+OIS!K29</f>
        <v>0</v>
      </c>
      <c r="L48" s="206">
        <f>ISI!L44+NFM!L60+CHI!L49+NMM!L48+PPA!L49+FBT!L29+TRE!L29+MAE!L29+TEL!L29+WWP!L29+OIS!L29</f>
        <v>0</v>
      </c>
      <c r="M48" s="206">
        <f>ISI!M44+NFM!M60+CHI!M49+NMM!M48+PPA!M49+FBT!M29+TRE!M29+MAE!M29+TEL!M29+WWP!M29+OIS!M29</f>
        <v>0</v>
      </c>
      <c r="N48" s="206">
        <f>ISI!N44+NFM!N60+CHI!N49+NMM!N48+PPA!N49+FBT!N29+TRE!N29+MAE!N29+TEL!N29+WWP!N29+OIS!N29</f>
        <v>0</v>
      </c>
      <c r="O48" s="206">
        <f>ISI!O44+NFM!O60+CHI!O49+NMM!O48+PPA!O49+FBT!O29+TRE!O29+MAE!O29+TEL!O29+WWP!O29+OIS!O29</f>
        <v>0</v>
      </c>
      <c r="P48" s="206">
        <f>ISI!P44+NFM!P60+CHI!P49+NMM!P48+PPA!P49+FBT!P29+TRE!P29+MAE!P29+TEL!P29+WWP!P29+OIS!P29</f>
        <v>0</v>
      </c>
      <c r="Q48" s="206">
        <f>ISI!Q44+NFM!Q60+CHI!Q49+NMM!Q48+PPA!Q49+FBT!Q29+TRE!Q29+MAE!Q29+TEL!Q29+WWP!Q29+OIS!Q29</f>
        <v>0</v>
      </c>
      <c r="R48" s="206">
        <f>ISI!R44+NFM!R60+CHI!R49+NMM!R48+PPA!R49+FBT!R29+TRE!R29+MAE!R29+TEL!R29+WWP!R29+OIS!R29</f>
        <v>0</v>
      </c>
      <c r="S48" s="206">
        <f>ISI!S44+NFM!S60+CHI!S49+NMM!S48+PPA!S49+FBT!S29+TRE!S29+MAE!S29+TEL!S29+WWP!S29+OIS!S29</f>
        <v>0</v>
      </c>
      <c r="T48" s="206">
        <f>ISI!T44+NFM!T60+CHI!T49+NMM!T48+PPA!T49+FBT!T29+TRE!T29+MAE!T29+TEL!T29+WWP!T29+OIS!T29</f>
        <v>0</v>
      </c>
      <c r="U48" s="206">
        <f>ISI!U44+NFM!U60+CHI!U49+NMM!U48+PPA!U49+FBT!U29+TRE!U29+MAE!U29+TEL!U29+WWP!U29+OIS!U29</f>
        <v>0</v>
      </c>
      <c r="V48" s="206">
        <f>ISI!V44+NFM!V60+CHI!V49+NMM!V48+PPA!V49+FBT!V29+TRE!V29+MAE!V29+TEL!V29+WWP!V29+OIS!V29</f>
        <v>0</v>
      </c>
      <c r="W48" s="206">
        <f>ISI!W44+NFM!W60+CHI!W49+NMM!W48+PPA!W49+FBT!W29+TRE!W29+MAE!W29+TEL!W29+WWP!W29+OIS!W29</f>
        <v>0</v>
      </c>
    </row>
    <row r="49" spans="1:23" ht="12" customHeight="1" x14ac:dyDescent="0.25">
      <c r="A49" s="20" t="s">
        <v>79</v>
      </c>
      <c r="B49" s="208">
        <f>ISI!B45+NFM!B61+CHI!B50+NMM!B49+PPA!B50+FBT!B30+TRE!B30+MAE!B30+TEL!B30+WWP!B30+OIS!B30</f>
        <v>0</v>
      </c>
      <c r="C49" s="208">
        <f>ISI!C45+NFM!C61+CHI!C50+NMM!C49+PPA!C50+FBT!C30+TRE!C30+MAE!C30+TEL!C30+WWP!C30+OIS!C30</f>
        <v>0</v>
      </c>
      <c r="D49" s="208">
        <f>ISI!D45+NFM!D61+CHI!D50+NMM!D49+PPA!D50+FBT!D30+TRE!D30+MAE!D30+TEL!D30+WWP!D30+OIS!D30</f>
        <v>0</v>
      </c>
      <c r="E49" s="208">
        <f>ISI!E45+NFM!E61+CHI!E50+NMM!E49+PPA!E50+FBT!E30+TRE!E30+MAE!E30+TEL!E30+WWP!E30+OIS!E30</f>
        <v>0</v>
      </c>
      <c r="F49" s="208">
        <f>ISI!F45+NFM!F61+CHI!F50+NMM!F49+PPA!F50+FBT!F30+TRE!F30+MAE!F30+TEL!F30+WWP!F30+OIS!F30</f>
        <v>0</v>
      </c>
      <c r="G49" s="208">
        <f>ISI!G45+NFM!G61+CHI!G50+NMM!G49+PPA!G50+FBT!G30+TRE!G30+MAE!G30+TEL!G30+WWP!G30+OIS!G30</f>
        <v>0</v>
      </c>
      <c r="H49" s="208">
        <f>ISI!H45+NFM!H61+CHI!H50+NMM!H49+PPA!H50+FBT!H30+TRE!H30+MAE!H30+TEL!H30+WWP!H30+OIS!H30</f>
        <v>0</v>
      </c>
      <c r="I49" s="208">
        <f>ISI!I45+NFM!I61+CHI!I50+NMM!I49+PPA!I50+FBT!I30+TRE!I30+MAE!I30+TEL!I30+WWP!I30+OIS!I30</f>
        <v>1392.373860705073</v>
      </c>
      <c r="J49" s="208">
        <f>ISI!J45+NFM!J61+CHI!J50+NMM!J49+PPA!J50+FBT!J30+TRE!J30+MAE!J30+TEL!J30+WWP!J30+OIS!J30</f>
        <v>1512.1199484092861</v>
      </c>
      <c r="K49" s="208">
        <f>ISI!K45+NFM!K61+CHI!K50+NMM!K49+PPA!K50+FBT!K30+TRE!K30+MAE!K30+TEL!K30+WWP!K30+OIS!K30</f>
        <v>1322.181083404987</v>
      </c>
      <c r="L49" s="208">
        <f>ISI!L45+NFM!L61+CHI!L50+NMM!L49+PPA!L50+FBT!L30+TRE!L30+MAE!L30+TEL!L30+WWP!L30+OIS!L30</f>
        <v>791.65356835769558</v>
      </c>
      <c r="M49" s="208">
        <f>ISI!M45+NFM!M61+CHI!M50+NMM!M49+PPA!M50+FBT!M30+TRE!M30+MAE!M30+TEL!M30+WWP!M30+OIS!M30</f>
        <v>1174.330524505589</v>
      </c>
      <c r="N49" s="208">
        <f>ISI!N45+NFM!N61+CHI!N50+NMM!N49+PPA!N50+FBT!N30+TRE!N30+MAE!N30+TEL!N30+WWP!N30+OIS!N30</f>
        <v>1214.7225279449699</v>
      </c>
      <c r="O49" s="208">
        <f>ISI!O45+NFM!O61+CHI!O50+NMM!O49+PPA!O50+FBT!O30+TRE!O30+MAE!O30+TEL!O30+WWP!O30+OIS!O30</f>
        <v>1212.9873602751506</v>
      </c>
      <c r="P49" s="208">
        <f>ISI!P45+NFM!P61+CHI!P50+NMM!P49+PPA!P50+FBT!P30+TRE!P30+MAE!P30+TEL!P30+WWP!P30+OIS!P30</f>
        <v>1098.3005159071365</v>
      </c>
      <c r="Q49" s="208">
        <f>ISI!Q45+NFM!Q61+CHI!Q50+NMM!Q49+PPA!Q50+FBT!Q30+TRE!Q30+MAE!Q30+TEL!Q30+WWP!Q30+OIS!Q30</f>
        <v>1215.8734307824593</v>
      </c>
      <c r="R49" s="208">
        <f>ISI!R45+NFM!R61+CHI!R50+NMM!R49+PPA!R50+FBT!R30+TRE!R30+MAE!R30+TEL!R30+WWP!R30+OIS!R30</f>
        <v>1416.6777300085982</v>
      </c>
      <c r="S49" s="208">
        <f>ISI!S45+NFM!S61+CHI!S50+NMM!S49+PPA!S50+FBT!S30+TRE!S30+MAE!S30+TEL!S30+WWP!S30+OIS!S30</f>
        <v>1530.2266552020637</v>
      </c>
      <c r="T49" s="208">
        <f>ISI!T45+NFM!T61+CHI!T50+NMM!T49+PPA!T50+FBT!T30+TRE!T30+MAE!T30+TEL!T30+WWP!T30+OIS!T30</f>
        <v>1445.9419604471198</v>
      </c>
      <c r="U49" s="208">
        <f>ISI!U45+NFM!U61+CHI!U50+NMM!U49+PPA!U50+FBT!U30+TRE!U30+MAE!U30+TEL!U30+WWP!U30+OIS!U30</f>
        <v>1607.487876182287</v>
      </c>
      <c r="V49" s="208">
        <f>ISI!V45+NFM!V61+CHI!V50+NMM!V49+PPA!V50+FBT!V30+TRE!V30+MAE!V30+TEL!V30+WWP!V30+OIS!V30</f>
        <v>1511.3340498710234</v>
      </c>
      <c r="W49" s="208">
        <f>ISI!W45+NFM!W61+CHI!W50+NMM!W49+PPA!W50+FBT!W30+TRE!W30+MAE!W30+TEL!W30+WWP!W30+OIS!W30</f>
        <v>1737.0265692175408</v>
      </c>
    </row>
    <row r="50" spans="1:23" ht="12" customHeight="1" x14ac:dyDescent="0.25">
      <c r="A50" s="21" t="s">
        <v>38</v>
      </c>
      <c r="B50" s="209">
        <f>ISI!B46+NFM!B62+CHI!B51+NMM!B50+PPA!B51+FBT!B31+TRE!B31+MAE!B31+TEL!B31+WWP!B31+OIS!B31</f>
        <v>11578.331900257956</v>
      </c>
      <c r="C50" s="209">
        <f>ISI!C46+NFM!C62+CHI!C51+NMM!C50+PPA!C51+FBT!C31+TRE!C31+MAE!C31+TEL!C31+WWP!C31+OIS!C31</f>
        <v>11578.761822871884</v>
      </c>
      <c r="D50" s="209">
        <f>ISI!D46+NFM!D62+CHI!D51+NMM!D50+PPA!D51+FBT!D31+TRE!D31+MAE!D31+TEL!D31+WWP!D31+OIS!D31</f>
        <v>11466.036113499571</v>
      </c>
      <c r="E50" s="209">
        <f>ISI!E46+NFM!E62+CHI!E51+NMM!E50+PPA!E51+FBT!E31+TRE!E31+MAE!E31+TEL!E31+WWP!E31+OIS!E31</f>
        <v>11508.168529664663</v>
      </c>
      <c r="F50" s="209">
        <f>ISI!F46+NFM!F62+CHI!F51+NMM!F50+PPA!F51+FBT!F31+TRE!F31+MAE!F31+TEL!F31+WWP!F31+OIS!F31</f>
        <v>11744.453998280309</v>
      </c>
      <c r="G50" s="209">
        <f>ISI!G46+NFM!G62+CHI!G51+NMM!G50+PPA!G51+FBT!G31+TRE!G31+MAE!G31+TEL!G31+WWP!G31+OIS!G31</f>
        <v>11998.882201203782</v>
      </c>
      <c r="H50" s="209">
        <f>ISI!H46+NFM!H62+CHI!H51+NMM!H50+PPA!H51+FBT!H31+TRE!H31+MAE!H31+TEL!H31+WWP!H31+OIS!H31</f>
        <v>11544.625967325883</v>
      </c>
      <c r="I50" s="209">
        <f>ISI!I46+NFM!I62+CHI!I51+NMM!I50+PPA!I51+FBT!I31+TRE!I31+MAE!I31+TEL!I31+WWP!I31+OIS!I31</f>
        <v>11401.461736887361</v>
      </c>
      <c r="J50" s="209">
        <f>ISI!J46+NFM!J62+CHI!J51+NMM!J50+PPA!J51+FBT!J31+TRE!J31+MAE!J31+TEL!J31+WWP!J31+OIS!J31</f>
        <v>11061.39294926913</v>
      </c>
      <c r="K50" s="209">
        <f>ISI!K46+NFM!K62+CHI!K51+NMM!K50+PPA!K51+FBT!K31+TRE!K31+MAE!K31+TEL!K31+WWP!K31+OIS!K31</f>
        <v>9606.3628546861564</v>
      </c>
      <c r="L50" s="209">
        <f>ISI!L46+NFM!L62+CHI!L51+NMM!L50+PPA!L51+FBT!L31+TRE!L31+MAE!L31+TEL!L31+WWP!L31+OIS!L31</f>
        <v>10098.366294067066</v>
      </c>
      <c r="M50" s="209">
        <f>ISI!M46+NFM!M62+CHI!M51+NMM!M50+PPA!M51+FBT!M31+TRE!M31+MAE!M31+TEL!M31+WWP!M31+OIS!M31</f>
        <v>10247.100343938091</v>
      </c>
      <c r="N50" s="209">
        <f>ISI!N46+NFM!N62+CHI!N51+NMM!N50+PPA!N51+FBT!N31+TRE!N31+MAE!N31+TEL!N31+WWP!N31+OIS!N31</f>
        <v>10293.211349957008</v>
      </c>
      <c r="O50" s="209">
        <f>ISI!O46+NFM!O62+CHI!O51+NMM!O50+PPA!O51+FBT!O31+TRE!O31+MAE!O31+TEL!O31+WWP!O31+OIS!O31</f>
        <v>10157.95950128977</v>
      </c>
      <c r="P50" s="209">
        <f>ISI!P46+NFM!P62+CHI!P51+NMM!P50+PPA!P51+FBT!P31+TRE!P31+MAE!P31+TEL!P31+WWP!P31+OIS!P31</f>
        <v>10069.996990541702</v>
      </c>
      <c r="Q50" s="209">
        <f>ISI!Q46+NFM!Q62+CHI!Q51+NMM!Q50+PPA!Q51+FBT!Q31+TRE!Q31+MAE!Q31+TEL!Q31+WWP!Q31+OIS!Q31</f>
        <v>9966.2836629406702</v>
      </c>
      <c r="R50" s="209">
        <f>ISI!R46+NFM!R62+CHI!R51+NMM!R50+PPA!R51+FBT!R31+TRE!R31+MAE!R31+TEL!R31+WWP!R31+OIS!R31</f>
        <v>10120.888478073946</v>
      </c>
      <c r="S50" s="209">
        <f>ISI!S46+NFM!S62+CHI!S51+NMM!S50+PPA!S51+FBT!S31+TRE!S31+MAE!S31+TEL!S31+WWP!S31+OIS!S31</f>
        <v>10037.671797076524</v>
      </c>
      <c r="T50" s="209">
        <f>ISI!T46+NFM!T62+CHI!T51+NMM!T50+PPA!T51+FBT!T31+TRE!T31+MAE!T31+TEL!T31+WWP!T31+OIS!T31</f>
        <v>10053.61083404987</v>
      </c>
      <c r="U50" s="209">
        <f>ISI!U46+NFM!U62+CHI!U51+NMM!U50+PPA!U51+FBT!U31+TRE!U31+MAE!U31+TEL!U31+WWP!U31+OIS!U31</f>
        <v>9944.6337059329308</v>
      </c>
      <c r="V50" s="209">
        <f>ISI!V46+NFM!V62+CHI!V51+NMM!V50+PPA!V51+FBT!V31+TRE!V31+MAE!V31+TEL!V31+WWP!V31+OIS!V31</f>
        <v>9097.449097162511</v>
      </c>
      <c r="W50" s="209">
        <f>ISI!W46+NFM!W62+CHI!W51+NMM!W50+PPA!W51+FBT!W31+TRE!W31+MAE!W31+TEL!W31+WWP!W31+OIS!W31</f>
        <v>9692.9359415305225</v>
      </c>
    </row>
    <row r="51" spans="1:23" ht="12" customHeight="1" x14ac:dyDescent="0.25">
      <c r="A51" s="31" t="s">
        <v>80</v>
      </c>
      <c r="B51" s="212">
        <f t="shared" ref="B51:W51" si="4">SUM(B52,B55,B61,B65,B69,B73:B78)</f>
        <v>32197.208254514182</v>
      </c>
      <c r="C51" s="212">
        <f t="shared" si="4"/>
        <v>33687.652794496993</v>
      </c>
      <c r="D51" s="212">
        <f t="shared" si="4"/>
        <v>32854.51788478074</v>
      </c>
      <c r="E51" s="212">
        <f t="shared" si="4"/>
        <v>32783.493207222695</v>
      </c>
      <c r="F51" s="212">
        <f t="shared" si="4"/>
        <v>31671.681255374031</v>
      </c>
      <c r="G51" s="212">
        <f t="shared" si="4"/>
        <v>32516.39045571797</v>
      </c>
      <c r="H51" s="212">
        <f t="shared" si="4"/>
        <v>31298.830094582969</v>
      </c>
      <c r="I51" s="212">
        <f t="shared" si="4"/>
        <v>32212.925623387793</v>
      </c>
      <c r="J51" s="212">
        <f t="shared" si="4"/>
        <v>31702.966723989681</v>
      </c>
      <c r="K51" s="212">
        <f t="shared" si="4"/>
        <v>26277.823989681863</v>
      </c>
      <c r="L51" s="212">
        <f t="shared" si="4"/>
        <v>27739.166981943243</v>
      </c>
      <c r="M51" s="212">
        <f t="shared" si="4"/>
        <v>29453.648495270842</v>
      </c>
      <c r="N51" s="212">
        <f t="shared" si="4"/>
        <v>29303.531212381764</v>
      </c>
      <c r="O51" s="212">
        <f t="shared" si="4"/>
        <v>29273.926827171097</v>
      </c>
      <c r="P51" s="212">
        <f t="shared" si="4"/>
        <v>27952.958985382618</v>
      </c>
      <c r="Q51" s="212">
        <f t="shared" si="4"/>
        <v>27584.303611349955</v>
      </c>
      <c r="R51" s="212">
        <f t="shared" si="4"/>
        <v>28228.524677558034</v>
      </c>
      <c r="S51" s="212">
        <f t="shared" si="4"/>
        <v>27216.280137575239</v>
      </c>
      <c r="T51" s="212">
        <f t="shared" si="4"/>
        <v>27264.788736027513</v>
      </c>
      <c r="U51" s="212">
        <f t="shared" si="4"/>
        <v>26954.698624247634</v>
      </c>
      <c r="V51" s="212">
        <f t="shared" si="4"/>
        <v>24767.385038693039</v>
      </c>
      <c r="W51" s="212">
        <f t="shared" si="4"/>
        <v>26707.22158211522</v>
      </c>
    </row>
    <row r="52" spans="1:23" ht="12" customHeight="1" x14ac:dyDescent="0.25">
      <c r="A52" s="17" t="s">
        <v>16</v>
      </c>
      <c r="B52" s="211">
        <f>ISI!B$47</f>
        <v>2194.2491831470334</v>
      </c>
      <c r="C52" s="211">
        <f>ISI!C$47</f>
        <v>2225.0152192605328</v>
      </c>
      <c r="D52" s="211">
        <f>ISI!D$47</f>
        <v>2327.3439380911432</v>
      </c>
      <c r="E52" s="211">
        <f>ISI!E$47</f>
        <v>2212.0587274290629</v>
      </c>
      <c r="F52" s="211">
        <f>ISI!F$47</f>
        <v>2246.1597592433363</v>
      </c>
      <c r="G52" s="211">
        <f>ISI!G$47</f>
        <v>2402.8766981943245</v>
      </c>
      <c r="H52" s="211">
        <f>ISI!H$47</f>
        <v>2547.2376612209796</v>
      </c>
      <c r="I52" s="211">
        <f>ISI!I$47</f>
        <v>2498.3699054170252</v>
      </c>
      <c r="J52" s="211">
        <f>ISI!J$47</f>
        <v>2003.7847807394674</v>
      </c>
      <c r="K52" s="211">
        <f>ISI!K$47</f>
        <v>1662.1123817712808</v>
      </c>
      <c r="L52" s="211">
        <f>ISI!L$47</f>
        <v>1935.0067067927766</v>
      </c>
      <c r="M52" s="211">
        <f>ISI!M$47</f>
        <v>2035.6796216681</v>
      </c>
      <c r="N52" s="211">
        <f>ISI!N$47</f>
        <v>1996.3184006878751</v>
      </c>
      <c r="O52" s="211">
        <f>ISI!O$47</f>
        <v>1977.4331040412726</v>
      </c>
      <c r="P52" s="211">
        <f>ISI!P$47</f>
        <v>2055.1218400687876</v>
      </c>
      <c r="Q52" s="211">
        <f>ISI!Q$47</f>
        <v>1982.0005159071361</v>
      </c>
      <c r="R52" s="211">
        <f>ISI!R$47</f>
        <v>2001.0601891659501</v>
      </c>
      <c r="S52" s="211">
        <f>ISI!S$47</f>
        <v>2037.351762682717</v>
      </c>
      <c r="T52" s="211">
        <f>ISI!T$47</f>
        <v>1944.9177128116942</v>
      </c>
      <c r="U52" s="211">
        <f>ISI!U$47</f>
        <v>1830.5006018916592</v>
      </c>
      <c r="V52" s="211">
        <f>ISI!V$47</f>
        <v>1542.3503869303529</v>
      </c>
      <c r="W52" s="211">
        <f>ISI!W$47</f>
        <v>1888.8949269131554</v>
      </c>
    </row>
    <row r="53" spans="1:23" ht="12" customHeight="1" x14ac:dyDescent="0.25">
      <c r="A53" s="18" t="s">
        <v>41</v>
      </c>
      <c r="B53" s="206">
        <f>ISI!B$48</f>
        <v>1464.574963109769</v>
      </c>
      <c r="C53" s="206">
        <f>ISI!C$48</f>
        <v>1479.5033196854381</v>
      </c>
      <c r="D53" s="206">
        <f>ISI!D$48</f>
        <v>1618.7864447328659</v>
      </c>
      <c r="E53" s="206">
        <f>ISI!E$48</f>
        <v>1520.5935692344619</v>
      </c>
      <c r="F53" s="206">
        <f>ISI!F$48</f>
        <v>1544.3277024141189</v>
      </c>
      <c r="G53" s="206">
        <f>ISI!G$48</f>
        <v>1727.0919443955329</v>
      </c>
      <c r="H53" s="206">
        <f>ISI!H$48</f>
        <v>1829.800405873988</v>
      </c>
      <c r="I53" s="206">
        <f>ISI!I$48</f>
        <v>1793.004135655169</v>
      </c>
      <c r="J53" s="206">
        <f>ISI!J$48</f>
        <v>1360.7829038493251</v>
      </c>
      <c r="K53" s="206">
        <f>ISI!K$48</f>
        <v>1171.266927405434</v>
      </c>
      <c r="L53" s="206">
        <f>ISI!L$48</f>
        <v>1413.3983746664089</v>
      </c>
      <c r="M53" s="206">
        <f>ISI!M$48</f>
        <v>1455.709237091115</v>
      </c>
      <c r="N53" s="206">
        <f>ISI!N$48</f>
        <v>1420.6976523671101</v>
      </c>
      <c r="O53" s="206">
        <f>ISI!O$48</f>
        <v>1466.099766007203</v>
      </c>
      <c r="P53" s="206">
        <f>ISI!P$48</f>
        <v>1541.856384585499</v>
      </c>
      <c r="Q53" s="206">
        <f>ISI!Q$48</f>
        <v>1492.6448213135311</v>
      </c>
      <c r="R53" s="206">
        <f>ISI!R$48</f>
        <v>1529.2135768455289</v>
      </c>
      <c r="S53" s="206">
        <f>ISI!S$48</f>
        <v>1581.5641251372681</v>
      </c>
      <c r="T53" s="206">
        <f>ISI!T$48</f>
        <v>1493.4165217117411</v>
      </c>
      <c r="U53" s="206">
        <f>ISI!U$48</f>
        <v>1423.519630043606</v>
      </c>
      <c r="V53" s="206">
        <f>ISI!V$48</f>
        <v>1185.0144482872461</v>
      </c>
      <c r="W53" s="206">
        <f>ISI!W$48</f>
        <v>1456.114727098095</v>
      </c>
    </row>
    <row r="54" spans="1:23" ht="12" customHeight="1" x14ac:dyDescent="0.25">
      <c r="A54" s="18" t="s">
        <v>42</v>
      </c>
      <c r="B54" s="206">
        <f>ISI!B$49</f>
        <v>729.67422003726415</v>
      </c>
      <c r="C54" s="206">
        <f>ISI!C$49</f>
        <v>745.51189957509496</v>
      </c>
      <c r="D54" s="206">
        <f>ISI!D$49</f>
        <v>708.55749335827704</v>
      </c>
      <c r="E54" s="206">
        <f>ISI!E$49</f>
        <v>691.4651581946008</v>
      </c>
      <c r="F54" s="206">
        <f>ISI!F$49</f>
        <v>701.83205682921744</v>
      </c>
      <c r="G54" s="206">
        <f>ISI!G$49</f>
        <v>675.78475379879171</v>
      </c>
      <c r="H54" s="206">
        <f>ISI!H$49</f>
        <v>717.43725534699161</v>
      </c>
      <c r="I54" s="206">
        <f>ISI!I$49</f>
        <v>705.36576976185631</v>
      </c>
      <c r="J54" s="206">
        <f>ISI!J$49</f>
        <v>643.00187689014228</v>
      </c>
      <c r="K54" s="206">
        <f>ISI!K$49</f>
        <v>490.84545436584682</v>
      </c>
      <c r="L54" s="206">
        <f>ISI!L$49</f>
        <v>521.60833212636771</v>
      </c>
      <c r="M54" s="206">
        <f>ISI!M$49</f>
        <v>579.97038457698511</v>
      </c>
      <c r="N54" s="206">
        <f>ISI!N$49</f>
        <v>575.62074832076496</v>
      </c>
      <c r="O54" s="206">
        <f>ISI!O$49</f>
        <v>511.33333803406958</v>
      </c>
      <c r="P54" s="206">
        <f>ISI!P$49</f>
        <v>513.26545548328863</v>
      </c>
      <c r="Q54" s="206">
        <f>ISI!Q$49</f>
        <v>489.35569459360488</v>
      </c>
      <c r="R54" s="206">
        <f>ISI!R$49</f>
        <v>471.84661232042117</v>
      </c>
      <c r="S54" s="206">
        <f>ISI!S$49</f>
        <v>455.78763754544889</v>
      </c>
      <c r="T54" s="206">
        <f>ISI!T$49</f>
        <v>451.50119109995308</v>
      </c>
      <c r="U54" s="206">
        <f>ISI!U$49</f>
        <v>406.9809718480534</v>
      </c>
      <c r="V54" s="206">
        <f>ISI!V$49</f>
        <v>357.33593864310689</v>
      </c>
      <c r="W54" s="206">
        <f>ISI!W$49</f>
        <v>432.7801998150602</v>
      </c>
    </row>
    <row r="55" spans="1:23" ht="12" customHeight="1" x14ac:dyDescent="0.25">
      <c r="A55" s="19" t="s">
        <v>20</v>
      </c>
      <c r="B55" s="207">
        <f>NFM!B$63</f>
        <v>1472.9182287188303</v>
      </c>
      <c r="C55" s="207">
        <f>NFM!C$63</f>
        <v>1299.198882201204</v>
      </c>
      <c r="D55" s="207">
        <f>NFM!D$63</f>
        <v>1320.3417884780736</v>
      </c>
      <c r="E55" s="207">
        <f>NFM!E$63</f>
        <v>1173.9991401547722</v>
      </c>
      <c r="F55" s="207">
        <f>NFM!F$63</f>
        <v>1210.9831470335339</v>
      </c>
      <c r="G55" s="207">
        <f>NFM!G$63</f>
        <v>1357.0322441960448</v>
      </c>
      <c r="H55" s="207">
        <f>NFM!H$63</f>
        <v>1175.5301805674978</v>
      </c>
      <c r="I55" s="207">
        <f>NFM!I$63</f>
        <v>1109.8030954428202</v>
      </c>
      <c r="J55" s="207">
        <f>NFM!J$63</f>
        <v>985.2748065348236</v>
      </c>
      <c r="K55" s="207">
        <f>NFM!K$63</f>
        <v>972.2768701633704</v>
      </c>
      <c r="L55" s="207">
        <f>NFM!L$63</f>
        <v>881.66956147893382</v>
      </c>
      <c r="M55" s="207">
        <f>NFM!M$63</f>
        <v>981.30283748925194</v>
      </c>
      <c r="N55" s="207">
        <f>NFM!N$63</f>
        <v>972.65442820292333</v>
      </c>
      <c r="O55" s="207">
        <f>NFM!O$63</f>
        <v>940.72373172828884</v>
      </c>
      <c r="P55" s="207">
        <f>NFM!P$63</f>
        <v>972.6177987962169</v>
      </c>
      <c r="Q55" s="207">
        <f>NFM!Q$63</f>
        <v>1019.2226999140148</v>
      </c>
      <c r="R55" s="207">
        <f>NFM!R$63</f>
        <v>1045.9066208082545</v>
      </c>
      <c r="S55" s="207">
        <f>NFM!S$63</f>
        <v>1046.2338779019776</v>
      </c>
      <c r="T55" s="207">
        <f>NFM!T$63</f>
        <v>965.72794496990514</v>
      </c>
      <c r="U55" s="207">
        <f>NFM!U$63</f>
        <v>970.9139294926913</v>
      </c>
      <c r="V55" s="207">
        <f>NFM!V$63</f>
        <v>918.9180567497848</v>
      </c>
      <c r="W55" s="207">
        <f>NFM!W$63</f>
        <v>974.26001719690498</v>
      </c>
    </row>
    <row r="56" spans="1:23" ht="12" customHeight="1" x14ac:dyDescent="0.25">
      <c r="A56" s="18" t="s">
        <v>43</v>
      </c>
      <c r="B56" s="206">
        <f>NFM!B$64</f>
        <v>87.294017203757122</v>
      </c>
      <c r="C56" s="206">
        <f>NFM!C$64</f>
        <v>58.202060390603151</v>
      </c>
      <c r="D56" s="206">
        <f>NFM!D$64</f>
        <v>60.909706887230278</v>
      </c>
      <c r="E56" s="206">
        <f>NFM!E$64</f>
        <v>100.3065543182193</v>
      </c>
      <c r="F56" s="206">
        <f>NFM!F$64</f>
        <v>105.25046825459459</v>
      </c>
      <c r="G56" s="206">
        <f>NFM!G$64</f>
        <v>187.49811848463469</v>
      </c>
      <c r="H56" s="206">
        <f>NFM!H$64</f>
        <v>187.20010945309201</v>
      </c>
      <c r="I56" s="206">
        <f>NFM!I$64</f>
        <v>179.90166949219821</v>
      </c>
      <c r="J56" s="206">
        <f>NFM!J$64</f>
        <v>184.69548733370559</v>
      </c>
      <c r="K56" s="206">
        <f>NFM!K$64</f>
        <v>109.6544772803453</v>
      </c>
      <c r="L56" s="206">
        <f>NFM!L$64</f>
        <v>138.6334834666001</v>
      </c>
      <c r="M56" s="206">
        <f>NFM!M$64</f>
        <v>159.81053436695649</v>
      </c>
      <c r="N56" s="206">
        <f>NFM!N$64</f>
        <v>128.63055128469799</v>
      </c>
      <c r="O56" s="206">
        <f>NFM!O$64</f>
        <v>94.726960301204912</v>
      </c>
      <c r="P56" s="206">
        <f>NFM!P$64</f>
        <v>89.671980984230203</v>
      </c>
      <c r="Q56" s="206">
        <f>NFM!Q$64</f>
        <v>92.795437843482048</v>
      </c>
      <c r="R56" s="206">
        <f>NFM!R$64</f>
        <v>92.888402348497834</v>
      </c>
      <c r="S56" s="206">
        <f>NFM!S$64</f>
        <v>96.490491719210311</v>
      </c>
      <c r="T56" s="206">
        <f>NFM!T$64</f>
        <v>95.36583533210289</v>
      </c>
      <c r="U56" s="206">
        <f>NFM!U$64</f>
        <v>92.571159614796898</v>
      </c>
      <c r="V56" s="206">
        <f>NFM!V$64</f>
        <v>89.864594631052256</v>
      </c>
      <c r="W56" s="206">
        <f>NFM!W$64</f>
        <v>89.898928297971736</v>
      </c>
    </row>
    <row r="57" spans="1:23" ht="12" customHeight="1" x14ac:dyDescent="0.25">
      <c r="A57" s="18" t="s">
        <v>56</v>
      </c>
      <c r="B57" s="206">
        <f>NFM!B$65</f>
        <v>686.60278483551372</v>
      </c>
      <c r="C57" s="206">
        <f>NFM!C$65</f>
        <v>635.24805659230253</v>
      </c>
      <c r="D57" s="206">
        <f>NFM!D$65</f>
        <v>668.40926303827518</v>
      </c>
      <c r="E57" s="206">
        <f>NFM!E$65</f>
        <v>609.17304042942692</v>
      </c>
      <c r="F57" s="206">
        <f>NFM!F$65</f>
        <v>640.2029444280488</v>
      </c>
      <c r="G57" s="206">
        <f>NFM!G$65</f>
        <v>671.47190922723996</v>
      </c>
      <c r="H57" s="206">
        <f>NFM!H$65</f>
        <v>671.91656164047959</v>
      </c>
      <c r="I57" s="206">
        <f>NFM!I$65</f>
        <v>622.80095796131582</v>
      </c>
      <c r="J57" s="206">
        <f>NFM!J$65</f>
        <v>559.22956981193317</v>
      </c>
      <c r="K57" s="206">
        <f>NFM!K$65</f>
        <v>522.74996880881679</v>
      </c>
      <c r="L57" s="206">
        <f>NFM!L$65</f>
        <v>501.70023821534215</v>
      </c>
      <c r="M57" s="206">
        <f>NFM!M$65</f>
        <v>501.9493647298533</v>
      </c>
      <c r="N57" s="206">
        <f>NFM!N$65</f>
        <v>510.49516250596565</v>
      </c>
      <c r="O57" s="206">
        <f>NFM!O$65</f>
        <v>507.14594723139044</v>
      </c>
      <c r="P57" s="206">
        <f>NFM!P$65</f>
        <v>503.50858867138328</v>
      </c>
      <c r="Q57" s="206">
        <f>NFM!Q$65</f>
        <v>583.64023618053636</v>
      </c>
      <c r="R57" s="206">
        <f>NFM!R$65</f>
        <v>588.35979241309019</v>
      </c>
      <c r="S57" s="206">
        <f>NFM!S$65</f>
        <v>597.98508178980319</v>
      </c>
      <c r="T57" s="206">
        <f>NFM!T$65</f>
        <v>539.24757411745236</v>
      </c>
      <c r="U57" s="206">
        <f>NFM!U$65</f>
        <v>536.50751175395021</v>
      </c>
      <c r="V57" s="206">
        <f>NFM!V$65</f>
        <v>534.53720219319746</v>
      </c>
      <c r="W57" s="206">
        <f>NFM!W$65</f>
        <v>527.13179481099803</v>
      </c>
    </row>
    <row r="58" spans="1:23" ht="12" customHeight="1" x14ac:dyDescent="0.25">
      <c r="A58" s="22" t="s">
        <v>44</v>
      </c>
      <c r="B58" s="213">
        <f>NFM!B$66</f>
        <v>628.01569616926952</v>
      </c>
      <c r="C58" s="213">
        <f>NFM!C$66</f>
        <v>584.56746139976826</v>
      </c>
      <c r="D58" s="213">
        <f>NFM!D$66</f>
        <v>613.48419202703326</v>
      </c>
      <c r="E58" s="213">
        <f>NFM!E$66</f>
        <v>561.07576980959197</v>
      </c>
      <c r="F58" s="213">
        <f>NFM!F$66</f>
        <v>590.57618489973686</v>
      </c>
      <c r="G58" s="213">
        <f>NFM!G$66</f>
        <v>621.15748600869426</v>
      </c>
      <c r="H58" s="213">
        <f>NFM!H$66</f>
        <v>619.8799751732688</v>
      </c>
      <c r="I58" s="213">
        <f>NFM!I$66</f>
        <v>576.49873524816337</v>
      </c>
      <c r="J58" s="213">
        <f>NFM!J$66</f>
        <v>516.82285286323395</v>
      </c>
      <c r="K58" s="213">
        <f>NFM!K$66</f>
        <v>492.65465738111419</v>
      </c>
      <c r="L58" s="213">
        <f>NFM!L$66</f>
        <v>464.99622834908729</v>
      </c>
      <c r="M58" s="213">
        <f>NFM!M$66</f>
        <v>461.63311614845452</v>
      </c>
      <c r="N58" s="213">
        <f>NFM!N$66</f>
        <v>473.12671930182182</v>
      </c>
      <c r="O58" s="213">
        <f>NFM!O$66</f>
        <v>471.536721002511</v>
      </c>
      <c r="P58" s="213">
        <f>NFM!P$66</f>
        <v>468.50310234770268</v>
      </c>
      <c r="Q58" s="213">
        <f>NFM!Q$66</f>
        <v>547.41543781346093</v>
      </c>
      <c r="R58" s="213">
        <f>NFM!R$66</f>
        <v>554.4872297800091</v>
      </c>
      <c r="S58" s="213">
        <f>NFM!S$66</f>
        <v>563.06480004493631</v>
      </c>
      <c r="T58" s="213">
        <f>NFM!T$66</f>
        <v>504.73430986419731</v>
      </c>
      <c r="U58" s="213">
        <f>NFM!U$66</f>
        <v>505.0183519107519</v>
      </c>
      <c r="V58" s="213">
        <f>NFM!V$66</f>
        <v>508.54580680469832</v>
      </c>
      <c r="W58" s="213">
        <f>NFM!W$66</f>
        <v>501.13046915000712</v>
      </c>
    </row>
    <row r="59" spans="1:23" ht="12" customHeight="1" x14ac:dyDescent="0.25">
      <c r="A59" s="23" t="s">
        <v>81</v>
      </c>
      <c r="B59" s="214">
        <f>NFM!B$67</f>
        <v>58.587088666244227</v>
      </c>
      <c r="C59" s="214">
        <f>NFM!C$67</f>
        <v>50.680595192534312</v>
      </c>
      <c r="D59" s="214">
        <f>NFM!D$67</f>
        <v>54.925071011241911</v>
      </c>
      <c r="E59" s="214">
        <f>NFM!E$67</f>
        <v>48.097270619835001</v>
      </c>
      <c r="F59" s="214">
        <f>NFM!F$67</f>
        <v>49.626759528311958</v>
      </c>
      <c r="G59" s="214">
        <f>NFM!G$67</f>
        <v>50.314423218545677</v>
      </c>
      <c r="H59" s="214">
        <f>NFM!H$67</f>
        <v>52.036586467210732</v>
      </c>
      <c r="I59" s="214">
        <f>NFM!I$67</f>
        <v>46.302222713152489</v>
      </c>
      <c r="J59" s="214">
        <f>NFM!J$67</f>
        <v>42.406716948699199</v>
      </c>
      <c r="K59" s="214">
        <f>NFM!K$67</f>
        <v>30.09531142770259</v>
      </c>
      <c r="L59" s="214">
        <f>NFM!L$67</f>
        <v>36.704009866254857</v>
      </c>
      <c r="M59" s="214">
        <f>NFM!M$67</f>
        <v>40.316248581398789</v>
      </c>
      <c r="N59" s="214">
        <f>NFM!N$67</f>
        <v>37.368443204143823</v>
      </c>
      <c r="O59" s="214">
        <f>NFM!O$67</f>
        <v>35.609226228879429</v>
      </c>
      <c r="P59" s="214">
        <f>NFM!P$67</f>
        <v>35.005486323680593</v>
      </c>
      <c r="Q59" s="214">
        <f>NFM!Q$67</f>
        <v>36.224798367075437</v>
      </c>
      <c r="R59" s="214">
        <f>NFM!R$67</f>
        <v>33.872562633081117</v>
      </c>
      <c r="S59" s="214">
        <f>NFM!S$67</f>
        <v>34.920281744866926</v>
      </c>
      <c r="T59" s="214">
        <f>NFM!T$67</f>
        <v>34.513264253255009</v>
      </c>
      <c r="U59" s="214">
        <f>NFM!U$67</f>
        <v>31.489159843198351</v>
      </c>
      <c r="V59" s="214">
        <f>NFM!V$67</f>
        <v>25.991395388499189</v>
      </c>
      <c r="W59" s="214">
        <f>NFM!W$67</f>
        <v>26.001325660990879</v>
      </c>
    </row>
    <row r="60" spans="1:23" ht="12" customHeight="1" x14ac:dyDescent="0.25">
      <c r="A60" s="18" t="s">
        <v>45</v>
      </c>
      <c r="B60" s="206">
        <f>NFM!B$68</f>
        <v>699.02142667955945</v>
      </c>
      <c r="C60" s="206">
        <f>NFM!C$68</f>
        <v>605.74876521829822</v>
      </c>
      <c r="D60" s="206">
        <f>NFM!D$68</f>
        <v>591.02281855256808</v>
      </c>
      <c r="E60" s="206">
        <f>NFM!E$68</f>
        <v>464.5195454071262</v>
      </c>
      <c r="F60" s="206">
        <f>NFM!F$68</f>
        <v>465.52973435089058</v>
      </c>
      <c r="G60" s="206">
        <f>NFM!G$68</f>
        <v>498.06221648417011</v>
      </c>
      <c r="H60" s="206">
        <f>NFM!H$68</f>
        <v>316.4135094739263</v>
      </c>
      <c r="I60" s="206">
        <f>NFM!I$68</f>
        <v>307.1004679893062</v>
      </c>
      <c r="J60" s="206">
        <f>NFM!J$68</f>
        <v>241.34974938918481</v>
      </c>
      <c r="K60" s="206">
        <f>NFM!K$68</f>
        <v>339.87242407420831</v>
      </c>
      <c r="L60" s="206">
        <f>NFM!L$68</f>
        <v>241.33583979699151</v>
      </c>
      <c r="M60" s="206">
        <f>NFM!M$68</f>
        <v>319.54293839244218</v>
      </c>
      <c r="N60" s="206">
        <f>NFM!N$68</f>
        <v>333.52871441225972</v>
      </c>
      <c r="O60" s="206">
        <f>NFM!O$68</f>
        <v>338.85082419569352</v>
      </c>
      <c r="P60" s="206">
        <f>NFM!P$68</f>
        <v>379.43722914060351</v>
      </c>
      <c r="Q60" s="206">
        <f>NFM!Q$68</f>
        <v>342.78702588999641</v>
      </c>
      <c r="R60" s="206">
        <f>NFM!R$68</f>
        <v>364.65842604666642</v>
      </c>
      <c r="S60" s="206">
        <f>NFM!S$68</f>
        <v>351.75830439296408</v>
      </c>
      <c r="T60" s="206">
        <f>NFM!T$68</f>
        <v>331.11453552034999</v>
      </c>
      <c r="U60" s="206">
        <f>NFM!U$68</f>
        <v>341.83525812394419</v>
      </c>
      <c r="V60" s="206">
        <f>NFM!V$68</f>
        <v>294.51625992553511</v>
      </c>
      <c r="W60" s="206">
        <f>NFM!W$68</f>
        <v>357.22929408793522</v>
      </c>
    </row>
    <row r="61" spans="1:23" ht="12" customHeight="1" x14ac:dyDescent="0.25">
      <c r="A61" s="19" t="s">
        <v>21</v>
      </c>
      <c r="B61" s="207">
        <f>CHI!B$52</f>
        <v>5461.1031814273429</v>
      </c>
      <c r="C61" s="207">
        <f>CHI!C$52</f>
        <v>6081.482373172832</v>
      </c>
      <c r="D61" s="207">
        <f>CHI!D$52</f>
        <v>5668.5184866723976</v>
      </c>
      <c r="E61" s="207">
        <f>CHI!E$52</f>
        <v>5979.5496990541706</v>
      </c>
      <c r="F61" s="207">
        <f>CHI!F$52</f>
        <v>5221.9778159931211</v>
      </c>
      <c r="G61" s="207">
        <f>CHI!G$52</f>
        <v>5036.5504729148752</v>
      </c>
      <c r="H61" s="207">
        <f>CHI!H$52</f>
        <v>4335.9562338779051</v>
      </c>
      <c r="I61" s="207">
        <f>CHI!I$52</f>
        <v>4573.0868443680138</v>
      </c>
      <c r="J61" s="207">
        <f>CHI!J$52</f>
        <v>5279.3134995700757</v>
      </c>
      <c r="K61" s="207">
        <f>CHI!K$52</f>
        <v>4119.0622527944961</v>
      </c>
      <c r="L61" s="207">
        <f>CHI!L$52</f>
        <v>3851.7540842648314</v>
      </c>
      <c r="M61" s="207">
        <f>CHI!M$52</f>
        <v>7109.7093723129847</v>
      </c>
      <c r="N61" s="207">
        <f>CHI!N$52</f>
        <v>7063.3038693035214</v>
      </c>
      <c r="O61" s="207">
        <f>CHI!O$52</f>
        <v>7175.8908856405842</v>
      </c>
      <c r="P61" s="207">
        <f>CHI!P$52</f>
        <v>6727.9695614789334</v>
      </c>
      <c r="Q61" s="207">
        <f>CHI!Q$52</f>
        <v>6290.2029234737738</v>
      </c>
      <c r="R61" s="207">
        <f>CHI!R$52</f>
        <v>6372.5440240756634</v>
      </c>
      <c r="S61" s="207">
        <f>CHI!S$52</f>
        <v>5917.4406706792797</v>
      </c>
      <c r="T61" s="207">
        <f>CHI!T$52</f>
        <v>5908.0346517626849</v>
      </c>
      <c r="U61" s="207">
        <f>CHI!U$52</f>
        <v>6324.1496990541682</v>
      </c>
      <c r="V61" s="207">
        <f>CHI!V$52</f>
        <v>5890.3575236457427</v>
      </c>
      <c r="W61" s="207">
        <f>CHI!W$52</f>
        <v>5654.7998280309548</v>
      </c>
    </row>
    <row r="62" spans="1:23" ht="12" customHeight="1" x14ac:dyDescent="0.25">
      <c r="A62" s="18" t="s">
        <v>57</v>
      </c>
      <c r="B62" s="206">
        <f>CHI!B$53</f>
        <v>1403.8239225027319</v>
      </c>
      <c r="C62" s="206">
        <f>CHI!C$53</f>
        <v>1938.1349345476865</v>
      </c>
      <c r="D62" s="206">
        <f>CHI!D$53</f>
        <v>2055.3405746895241</v>
      </c>
      <c r="E62" s="206">
        <f>CHI!E$53</f>
        <v>2357.0020845655454</v>
      </c>
      <c r="F62" s="206">
        <f>CHI!F$53</f>
        <v>2146.2267515146777</v>
      </c>
      <c r="G62" s="206">
        <f>CHI!G$53</f>
        <v>2087.9784741733365</v>
      </c>
      <c r="H62" s="206">
        <f>CHI!H$53</f>
        <v>2071.8301139731993</v>
      </c>
      <c r="I62" s="206">
        <f>CHI!I$53</f>
        <v>2091.657989600908</v>
      </c>
      <c r="J62" s="206">
        <f>CHI!J$53</f>
        <v>2244.2844969579764</v>
      </c>
      <c r="K62" s="206">
        <f>CHI!K$53</f>
        <v>1871.6728828861778</v>
      </c>
      <c r="L62" s="206">
        <f>CHI!L$53</f>
        <v>1803.7137346461459</v>
      </c>
      <c r="M62" s="206">
        <f>CHI!M$53</f>
        <v>3120.5967223172574</v>
      </c>
      <c r="N62" s="206">
        <f>CHI!N$53</f>
        <v>3148.0535586804017</v>
      </c>
      <c r="O62" s="206">
        <f>CHI!O$53</f>
        <v>3599.5251671160877</v>
      </c>
      <c r="P62" s="206">
        <f>CHI!P$53</f>
        <v>2951.3358126663188</v>
      </c>
      <c r="Q62" s="206">
        <f>CHI!Q$53</f>
        <v>3040.3930523876406</v>
      </c>
      <c r="R62" s="206">
        <f>CHI!R$53</f>
        <v>2952.4443185576729</v>
      </c>
      <c r="S62" s="206">
        <f>CHI!S$53</f>
        <v>3447.3455768623135</v>
      </c>
      <c r="T62" s="206">
        <f>CHI!T$53</f>
        <v>3633.0071354861702</v>
      </c>
      <c r="U62" s="206">
        <f>CHI!U$53</f>
        <v>3795.6851664568894</v>
      </c>
      <c r="V62" s="206">
        <f>CHI!V$53</f>
        <v>2786.8049321549224</v>
      </c>
      <c r="W62" s="206">
        <f>CHI!W$53</f>
        <v>2917.9120682513058</v>
      </c>
    </row>
    <row r="63" spans="1:23" ht="12" customHeight="1" x14ac:dyDescent="0.25">
      <c r="A63" s="18" t="s">
        <v>47</v>
      </c>
      <c r="B63" s="206">
        <f>CHI!B$54</f>
        <v>3515.0711379195818</v>
      </c>
      <c r="C63" s="206">
        <f>CHI!C$54</f>
        <v>3551.8780438930312</v>
      </c>
      <c r="D63" s="206">
        <f>CHI!D$54</f>
        <v>3015.1585848999612</v>
      </c>
      <c r="E63" s="206">
        <f>CHI!E$54</f>
        <v>2998.8769408594021</v>
      </c>
      <c r="F63" s="206">
        <f>CHI!F$54</f>
        <v>2481.266879920699</v>
      </c>
      <c r="G63" s="206">
        <f>CHI!G$54</f>
        <v>2337.9829832134401</v>
      </c>
      <c r="H63" s="206">
        <f>CHI!H$54</f>
        <v>1601.296415375416</v>
      </c>
      <c r="I63" s="206">
        <f>CHI!I$54</f>
        <v>1859.303142760223</v>
      </c>
      <c r="J63" s="206">
        <f>CHI!J$54</f>
        <v>2462.148609459512</v>
      </c>
      <c r="K63" s="206">
        <f>CHI!K$54</f>
        <v>1697.014816381811</v>
      </c>
      <c r="L63" s="206">
        <f>CHI!L$54</f>
        <v>1510.234441283631</v>
      </c>
      <c r="M63" s="206">
        <f>CHI!M$54</f>
        <v>3445.109357871399</v>
      </c>
      <c r="N63" s="206">
        <f>CHI!N$54</f>
        <v>3384.8460847093479</v>
      </c>
      <c r="O63" s="206">
        <f>CHI!O$54</f>
        <v>3039.7273644546649</v>
      </c>
      <c r="P63" s="206">
        <f>CHI!P$54</f>
        <v>3263.3515285011599</v>
      </c>
      <c r="Q63" s="206">
        <f>CHI!Q$54</f>
        <v>2716.4168262786429</v>
      </c>
      <c r="R63" s="206">
        <f>CHI!R$54</f>
        <v>2962.611886658719</v>
      </c>
      <c r="S63" s="206">
        <f>CHI!S$54</f>
        <v>2000.4739034090171</v>
      </c>
      <c r="T63" s="206">
        <f>CHI!T$54</f>
        <v>1737.509602834268</v>
      </c>
      <c r="U63" s="206">
        <f>CHI!U$54</f>
        <v>1915.4689273617771</v>
      </c>
      <c r="V63" s="206">
        <f>CHI!V$54</f>
        <v>2547.629213254459</v>
      </c>
      <c r="W63" s="206">
        <f>CHI!W$54</f>
        <v>2237.1823674408611</v>
      </c>
    </row>
    <row r="64" spans="1:23" ht="12" customHeight="1" x14ac:dyDescent="0.25">
      <c r="A64" s="18" t="s">
        <v>48</v>
      </c>
      <c r="B64" s="206">
        <f>CHI!B$55</f>
        <v>542.20812100502894</v>
      </c>
      <c r="C64" s="206">
        <f>CHI!C$55</f>
        <v>591.46939473211341</v>
      </c>
      <c r="D64" s="206">
        <f>CHI!D$55</f>
        <v>598.01932708291247</v>
      </c>
      <c r="E64" s="206">
        <f>CHI!E$55</f>
        <v>623.67067362922387</v>
      </c>
      <c r="F64" s="206">
        <f>CHI!F$55</f>
        <v>594.48418455774436</v>
      </c>
      <c r="G64" s="206">
        <f>CHI!G$55</f>
        <v>610.58901552809868</v>
      </c>
      <c r="H64" s="206">
        <f>CHI!H$55</f>
        <v>662.8297045292893</v>
      </c>
      <c r="I64" s="206">
        <f>CHI!I$55</f>
        <v>622.12571200688308</v>
      </c>
      <c r="J64" s="206">
        <f>CHI!J$55</f>
        <v>572.88039315258732</v>
      </c>
      <c r="K64" s="206">
        <f>CHI!K$55</f>
        <v>550.37455352650738</v>
      </c>
      <c r="L64" s="206">
        <f>CHI!L$55</f>
        <v>537.80590833505437</v>
      </c>
      <c r="M64" s="206">
        <f>CHI!M$55</f>
        <v>544.00329212432803</v>
      </c>
      <c r="N64" s="206">
        <f>CHI!N$55</f>
        <v>530.40422591377148</v>
      </c>
      <c r="O64" s="206">
        <f>CHI!O$55</f>
        <v>536.63835406983162</v>
      </c>
      <c r="P64" s="206">
        <f>CHI!P$55</f>
        <v>513.28222031145492</v>
      </c>
      <c r="Q64" s="206">
        <f>CHI!Q$55</f>
        <v>533.39304480749036</v>
      </c>
      <c r="R64" s="206">
        <f>CHI!R$55</f>
        <v>457.48781885927178</v>
      </c>
      <c r="S64" s="206">
        <f>CHI!S$55</f>
        <v>469.6211904079488</v>
      </c>
      <c r="T64" s="206">
        <f>CHI!T$55</f>
        <v>537.51791344224728</v>
      </c>
      <c r="U64" s="206">
        <f>CHI!U$55</f>
        <v>612.99560523550213</v>
      </c>
      <c r="V64" s="206">
        <f>CHI!V$55</f>
        <v>555.92337823636194</v>
      </c>
      <c r="W64" s="206">
        <f>CHI!W$55</f>
        <v>499.70539233878799</v>
      </c>
    </row>
    <row r="65" spans="1:23" ht="12" customHeight="1" x14ac:dyDescent="0.25">
      <c r="A65" s="19" t="s">
        <v>22</v>
      </c>
      <c r="B65" s="207">
        <f>NMM!B$51</f>
        <v>3717.4893379191753</v>
      </c>
      <c r="C65" s="207">
        <f>NMM!C$51</f>
        <v>4252.0372312983673</v>
      </c>
      <c r="D65" s="207">
        <f>NMM!D$51</f>
        <v>4382.8982803095441</v>
      </c>
      <c r="E65" s="207">
        <f>NMM!E$51</f>
        <v>4294.6624247635418</v>
      </c>
      <c r="F65" s="207">
        <f>NMM!F$51</f>
        <v>4269.7665520206347</v>
      </c>
      <c r="G65" s="207">
        <f>NMM!G$51</f>
        <v>4290.6030954428188</v>
      </c>
      <c r="H65" s="207">
        <f>NMM!H$51</f>
        <v>4330.9057609630272</v>
      </c>
      <c r="I65" s="207">
        <f>NMM!I$51</f>
        <v>4148.3974204643173</v>
      </c>
      <c r="J65" s="207">
        <f>NMM!J$51</f>
        <v>4245.7392089423893</v>
      </c>
      <c r="K65" s="207">
        <f>NMM!K$51</f>
        <v>3691.0454858125545</v>
      </c>
      <c r="L65" s="207">
        <f>NMM!L$51</f>
        <v>3763.1105760963023</v>
      </c>
      <c r="M65" s="207">
        <f>NMM!M$51</f>
        <v>4074.7306104901095</v>
      </c>
      <c r="N65" s="207">
        <f>NMM!N$51</f>
        <v>3952.503869303524</v>
      </c>
      <c r="O65" s="207">
        <f>NMM!O$51</f>
        <v>3910.7414445399831</v>
      </c>
      <c r="P65" s="207">
        <f>NMM!P$51</f>
        <v>3809.7909716251079</v>
      </c>
      <c r="Q65" s="207">
        <f>NMM!Q$51</f>
        <v>3638.6960447119513</v>
      </c>
      <c r="R65" s="207">
        <f>NMM!R$51</f>
        <v>3756.2773860705083</v>
      </c>
      <c r="S65" s="207">
        <f>NMM!S$51</f>
        <v>3506.4533963886493</v>
      </c>
      <c r="T65" s="207">
        <f>NMM!T$51</f>
        <v>3744.7177128116932</v>
      </c>
      <c r="U65" s="207">
        <f>NMM!U$51</f>
        <v>3773.5802235597603</v>
      </c>
      <c r="V65" s="207">
        <f>NMM!V$51</f>
        <v>3565.1212381771275</v>
      </c>
      <c r="W65" s="207">
        <f>NMM!W$51</f>
        <v>3808.0525365434232</v>
      </c>
    </row>
    <row r="66" spans="1:23" ht="12" customHeight="1" x14ac:dyDescent="0.25">
      <c r="A66" s="18" t="s">
        <v>49</v>
      </c>
      <c r="B66" s="206">
        <f>NMM!B$52</f>
        <v>1385.4256</v>
      </c>
      <c r="C66" s="206">
        <f>NMM!C$52</f>
        <v>1426.9711417711819</v>
      </c>
      <c r="D66" s="206">
        <f>NMM!D$52</f>
        <v>1401.013160724166</v>
      </c>
      <c r="E66" s="206">
        <f>NMM!E$52</f>
        <v>1424.5330087346331</v>
      </c>
      <c r="F66" s="206">
        <f>NMM!F$52</f>
        <v>1448.320106760802</v>
      </c>
      <c r="G66" s="206">
        <f>NMM!G$52</f>
        <v>1472.5330250602599</v>
      </c>
      <c r="H66" s="206">
        <f>NMM!H$52</f>
        <v>1553.480677577398</v>
      </c>
      <c r="I66" s="206">
        <f>NMM!I$52</f>
        <v>1433.4898808064411</v>
      </c>
      <c r="J66" s="206">
        <f>NMM!J$52</f>
        <v>1391.647014190946</v>
      </c>
      <c r="K66" s="206">
        <f>NMM!K$52</f>
        <v>1207.114400998227</v>
      </c>
      <c r="L66" s="206">
        <f>NMM!L$52</f>
        <v>1185.9351220393651</v>
      </c>
      <c r="M66" s="206">
        <f>NMM!M$52</f>
        <v>1369.264105359777</v>
      </c>
      <c r="N66" s="206">
        <f>NMM!N$52</f>
        <v>1332.6245293756881</v>
      </c>
      <c r="O66" s="206">
        <f>NMM!O$52</f>
        <v>1383.7069997633671</v>
      </c>
      <c r="P66" s="206">
        <f>NMM!P$52</f>
        <v>1304.285457412278</v>
      </c>
      <c r="Q66" s="206">
        <f>NMM!Q$52</f>
        <v>1326.745372276702</v>
      </c>
      <c r="R66" s="206">
        <f>NMM!R$52</f>
        <v>1190.3213780290239</v>
      </c>
      <c r="S66" s="206">
        <f>NMM!S$52</f>
        <v>1310.0461721230449</v>
      </c>
      <c r="T66" s="206">
        <f>NMM!T$52</f>
        <v>1374.823774360083</v>
      </c>
      <c r="U66" s="206">
        <f>NMM!U$52</f>
        <v>1437.1402900522651</v>
      </c>
      <c r="V66" s="206">
        <f>NMM!V$52</f>
        <v>1354.764113556927</v>
      </c>
      <c r="W66" s="206">
        <f>NMM!W$52</f>
        <v>1373.1253066631641</v>
      </c>
    </row>
    <row r="67" spans="1:23" ht="12" customHeight="1" x14ac:dyDescent="0.25">
      <c r="A67" s="18" t="s">
        <v>50</v>
      </c>
      <c r="B67" s="206">
        <f>NMM!B$53</f>
        <v>1595.5719276190939</v>
      </c>
      <c r="C67" s="206">
        <f>NMM!C$53</f>
        <v>2079.4432474019832</v>
      </c>
      <c r="D67" s="206">
        <f>NMM!D$53</f>
        <v>2180.5856368026962</v>
      </c>
      <c r="E67" s="206">
        <f>NMM!E$53</f>
        <v>2131.3554010963162</v>
      </c>
      <c r="F67" s="206">
        <f>NMM!F$53</f>
        <v>2119.4605339446998</v>
      </c>
      <c r="G67" s="206">
        <f>NMM!G$53</f>
        <v>2145.23165418289</v>
      </c>
      <c r="H67" s="206">
        <f>NMM!H$53</f>
        <v>2073.1127039368521</v>
      </c>
      <c r="I67" s="206">
        <f>NMM!I$53</f>
        <v>2060.5500431655919</v>
      </c>
      <c r="J67" s="206">
        <f>NMM!J$53</f>
        <v>2271.7532126442152</v>
      </c>
      <c r="K67" s="206">
        <f>NMM!K$53</f>
        <v>2022.1759095107991</v>
      </c>
      <c r="L67" s="206">
        <f>NMM!L$53</f>
        <v>2066.11552624763</v>
      </c>
      <c r="M67" s="206">
        <f>NMM!M$53</f>
        <v>2167.308269765168</v>
      </c>
      <c r="N67" s="206">
        <f>NMM!N$53</f>
        <v>2120.9918714411519</v>
      </c>
      <c r="O67" s="206">
        <f>NMM!O$53</f>
        <v>2045.3190896513979</v>
      </c>
      <c r="P67" s="206">
        <f>NMM!P$53</f>
        <v>2020.8246031340941</v>
      </c>
      <c r="Q67" s="206">
        <f>NMM!Q$53</f>
        <v>1835.473012482405</v>
      </c>
      <c r="R67" s="206">
        <f>NMM!R$53</f>
        <v>2143.6427569139441</v>
      </c>
      <c r="S67" s="206">
        <f>NMM!S$53</f>
        <v>1725.138914484482</v>
      </c>
      <c r="T67" s="206">
        <f>NMM!T$53</f>
        <v>1901.778195694598</v>
      </c>
      <c r="U67" s="206">
        <f>NMM!U$53</f>
        <v>1900.5726532214981</v>
      </c>
      <c r="V67" s="206">
        <f>NMM!V$53</f>
        <v>1821.033134616167</v>
      </c>
      <c r="W67" s="206">
        <f>NMM!W$53</f>
        <v>2034.5071272063999</v>
      </c>
    </row>
    <row r="68" spans="1:23" ht="12" customHeight="1" x14ac:dyDescent="0.25">
      <c r="A68" s="18" t="s">
        <v>58</v>
      </c>
      <c r="B68" s="206">
        <f>NMM!B$54</f>
        <v>736.49181030008151</v>
      </c>
      <c r="C68" s="206">
        <f>NMM!C$54</f>
        <v>745.62284212520206</v>
      </c>
      <c r="D68" s="206">
        <f>NMM!D$54</f>
        <v>801.29948278268148</v>
      </c>
      <c r="E68" s="206">
        <f>NMM!E$54</f>
        <v>738.77401493259265</v>
      </c>
      <c r="F68" s="206">
        <f>NMM!F$54</f>
        <v>701.98591131513285</v>
      </c>
      <c r="G68" s="206">
        <f>NMM!G$54</f>
        <v>672.83841619966961</v>
      </c>
      <c r="H68" s="206">
        <f>NMM!H$54</f>
        <v>704.31237944877762</v>
      </c>
      <c r="I68" s="206">
        <f>NMM!I$54</f>
        <v>654.35749649228421</v>
      </c>
      <c r="J68" s="206">
        <f>NMM!J$54</f>
        <v>582.33898210722793</v>
      </c>
      <c r="K68" s="206">
        <f>NMM!K$54</f>
        <v>461.75517530352812</v>
      </c>
      <c r="L68" s="206">
        <f>NMM!L$54</f>
        <v>511.0599278093074</v>
      </c>
      <c r="M68" s="206">
        <f>NMM!M$54</f>
        <v>538.15823536516427</v>
      </c>
      <c r="N68" s="206">
        <f>NMM!N$54</f>
        <v>498.88746848668433</v>
      </c>
      <c r="O68" s="206">
        <f>NMM!O$54</f>
        <v>481.71535512521803</v>
      </c>
      <c r="P68" s="206">
        <f>NMM!P$54</f>
        <v>484.68091107873602</v>
      </c>
      <c r="Q68" s="206">
        <f>NMM!Q$54</f>
        <v>476.47765995284459</v>
      </c>
      <c r="R68" s="206">
        <f>NMM!R$54</f>
        <v>422.31325112754041</v>
      </c>
      <c r="S68" s="206">
        <f>NMM!S$54</f>
        <v>471.26830978112241</v>
      </c>
      <c r="T68" s="206">
        <f>NMM!T$54</f>
        <v>468.1157427570119</v>
      </c>
      <c r="U68" s="206">
        <f>NMM!U$54</f>
        <v>435.86728028599742</v>
      </c>
      <c r="V68" s="206">
        <f>NMM!V$54</f>
        <v>389.32399000403342</v>
      </c>
      <c r="W68" s="206">
        <f>NMM!W$54</f>
        <v>400.42010267385899</v>
      </c>
    </row>
    <row r="69" spans="1:23" ht="12" customHeight="1" x14ac:dyDescent="0.25">
      <c r="A69" s="19" t="s">
        <v>23</v>
      </c>
      <c r="B69" s="207">
        <f>PPA!B$52</f>
        <v>3572.5343938091146</v>
      </c>
      <c r="C69" s="207">
        <f>PPA!C$52</f>
        <v>3405.4896818572643</v>
      </c>
      <c r="D69" s="207">
        <f>PPA!D$52</f>
        <v>3491.8587274290617</v>
      </c>
      <c r="E69" s="207">
        <f>PPA!E$52</f>
        <v>3492.6853826311271</v>
      </c>
      <c r="F69" s="207">
        <f>PPA!F$52</f>
        <v>3264.406620808255</v>
      </c>
      <c r="G69" s="207">
        <f>PPA!G$52</f>
        <v>3275.2812553740318</v>
      </c>
      <c r="H69" s="207">
        <f>PPA!H$52</f>
        <v>3250.0215821152169</v>
      </c>
      <c r="I69" s="207">
        <f>PPA!I$52</f>
        <v>2793.3727429062765</v>
      </c>
      <c r="J69" s="207">
        <f>PPA!J$52</f>
        <v>2481.6132416165096</v>
      </c>
      <c r="K69" s="207">
        <f>PPA!K$52</f>
        <v>2218.7121238177128</v>
      </c>
      <c r="L69" s="207">
        <f>PPA!L$52</f>
        <v>2498.7223559759254</v>
      </c>
      <c r="M69" s="207">
        <f>PPA!M$52</f>
        <v>2763.7589853826312</v>
      </c>
      <c r="N69" s="207">
        <f>PPA!N$52</f>
        <v>2643.4136715391232</v>
      </c>
      <c r="O69" s="207">
        <f>PPA!O$52</f>
        <v>2654.0914015477215</v>
      </c>
      <c r="P69" s="207">
        <f>PPA!P$52</f>
        <v>2525.8345657781583</v>
      </c>
      <c r="Q69" s="207">
        <f>PPA!Q$52</f>
        <v>2441.0125537403264</v>
      </c>
      <c r="R69" s="207">
        <f>PPA!R$52</f>
        <v>2503.3696474634562</v>
      </c>
      <c r="S69" s="207">
        <f>PPA!S$52</f>
        <v>2451.2547721410137</v>
      </c>
      <c r="T69" s="207">
        <f>PPA!T$52</f>
        <v>2515.3319002579524</v>
      </c>
      <c r="U69" s="207">
        <f>PPA!U$52</f>
        <v>2408.4515907136711</v>
      </c>
      <c r="V69" s="207">
        <f>PPA!V$52</f>
        <v>2314.9113499570085</v>
      </c>
      <c r="W69" s="207">
        <f>PPA!W$52</f>
        <v>2395.0032674118656</v>
      </c>
    </row>
    <row r="70" spans="1:23" ht="12" customHeight="1" x14ac:dyDescent="0.25">
      <c r="A70" s="18" t="s">
        <v>52</v>
      </c>
      <c r="B70" s="206">
        <f>PPA!B$53</f>
        <v>750.56032290349731</v>
      </c>
      <c r="C70" s="206">
        <f>PPA!C$53</f>
        <v>709.20215463310478</v>
      </c>
      <c r="D70" s="206">
        <f>PPA!D$53</f>
        <v>721.74586986112251</v>
      </c>
      <c r="E70" s="206">
        <f>PPA!E$53</f>
        <v>700.79264894673179</v>
      </c>
      <c r="F70" s="206">
        <f>PPA!F$53</f>
        <v>666.31487184602463</v>
      </c>
      <c r="G70" s="206">
        <f>PPA!G$53</f>
        <v>667.21903733088823</v>
      </c>
      <c r="H70" s="206">
        <f>PPA!H$53</f>
        <v>670.29364762962382</v>
      </c>
      <c r="I70" s="206">
        <f>PPA!I$53</f>
        <v>552.2317619899469</v>
      </c>
      <c r="J70" s="206">
        <f>PPA!J$53</f>
        <v>501.71261405663648</v>
      </c>
      <c r="K70" s="206">
        <f>PPA!K$53</f>
        <v>393.85167111599691</v>
      </c>
      <c r="L70" s="206">
        <f>PPA!L$53</f>
        <v>455.04558508679071</v>
      </c>
      <c r="M70" s="206">
        <f>PPA!M$53</f>
        <v>518.58953611502784</v>
      </c>
      <c r="N70" s="206">
        <f>PPA!N$53</f>
        <v>492.11813034290998</v>
      </c>
      <c r="O70" s="206">
        <f>PPA!O$53</f>
        <v>485.49582442631061</v>
      </c>
      <c r="P70" s="206">
        <f>PPA!P$53</f>
        <v>466.0260797647835</v>
      </c>
      <c r="Q70" s="206">
        <f>PPA!Q$53</f>
        <v>469.58388498115499</v>
      </c>
      <c r="R70" s="206">
        <f>PPA!R$53</f>
        <v>457.62571766522029</v>
      </c>
      <c r="S70" s="206">
        <f>PPA!S$53</f>
        <v>461.02372601379147</v>
      </c>
      <c r="T70" s="206">
        <f>PPA!T$53</f>
        <v>458.20373482408172</v>
      </c>
      <c r="U70" s="206">
        <f>PPA!U$53</f>
        <v>465.08277207625832</v>
      </c>
      <c r="V70" s="206">
        <f>PPA!V$53</f>
        <v>444.23162578205398</v>
      </c>
      <c r="W70" s="206">
        <f>PPA!W$53</f>
        <v>470.86470266298699</v>
      </c>
    </row>
    <row r="71" spans="1:23" ht="12" customHeight="1" x14ac:dyDescent="0.25">
      <c r="A71" s="18" t="s">
        <v>59</v>
      </c>
      <c r="B71" s="206">
        <f>PPA!B$54</f>
        <v>2514.91655033802</v>
      </c>
      <c r="C71" s="206">
        <f>PPA!C$54</f>
        <v>2403.5874149896349</v>
      </c>
      <c r="D71" s="206">
        <f>PPA!D$54</f>
        <v>2469.9893696388308</v>
      </c>
      <c r="E71" s="206">
        <f>PPA!E$54</f>
        <v>2491.6981951596231</v>
      </c>
      <c r="F71" s="206">
        <f>PPA!F$54</f>
        <v>2317.5176543231878</v>
      </c>
      <c r="G71" s="206">
        <f>PPA!G$54</f>
        <v>2326.5534540744979</v>
      </c>
      <c r="H71" s="206">
        <f>PPA!H$54</f>
        <v>2300.3902266318</v>
      </c>
      <c r="I71" s="206">
        <f>PPA!I$54</f>
        <v>2001.0520093603741</v>
      </c>
      <c r="J71" s="206">
        <f>PPA!J$54</f>
        <v>1766.6072271383241</v>
      </c>
      <c r="K71" s="206">
        <f>PPA!K$54</f>
        <v>1634.163270115225</v>
      </c>
      <c r="L71" s="206">
        <f>PPA!L$54</f>
        <v>1828.912850759388</v>
      </c>
      <c r="M71" s="206">
        <f>PPA!M$54</f>
        <v>2007.625765162388</v>
      </c>
      <c r="N71" s="206">
        <f>PPA!N$54</f>
        <v>1924.095475824173</v>
      </c>
      <c r="O71" s="206">
        <f>PPA!O$54</f>
        <v>1940.477766266665</v>
      </c>
      <c r="P71" s="206">
        <f>PPA!P$54</f>
        <v>1842.7142851917449</v>
      </c>
      <c r="Q71" s="206">
        <f>PPA!Q$54</f>
        <v>1750.7517794881289</v>
      </c>
      <c r="R71" s="206">
        <f>PPA!R$54</f>
        <v>1836.4599897963251</v>
      </c>
      <c r="S71" s="206">
        <f>PPA!S$54</f>
        <v>1790.7159032973759</v>
      </c>
      <c r="T71" s="206">
        <f>PPA!T$54</f>
        <v>1847.9397637906111</v>
      </c>
      <c r="U71" s="206">
        <f>PPA!U$54</f>
        <v>1742.5089734095541</v>
      </c>
      <c r="V71" s="206">
        <f>PPA!V$54</f>
        <v>1715.3677914339589</v>
      </c>
      <c r="W71" s="206">
        <f>PPA!W$54</f>
        <v>1763.4531085262699</v>
      </c>
    </row>
    <row r="72" spans="1:23" ht="12" customHeight="1" x14ac:dyDescent="0.25">
      <c r="A72" s="18" t="s">
        <v>60</v>
      </c>
      <c r="B72" s="206">
        <f>PPA!B$55</f>
        <v>307.05752056759741</v>
      </c>
      <c r="C72" s="206">
        <f>PPA!C$55</f>
        <v>292.70011223452479</v>
      </c>
      <c r="D72" s="206">
        <f>PPA!D$55</f>
        <v>300.12348792910808</v>
      </c>
      <c r="E72" s="206">
        <f>PPA!E$55</f>
        <v>300.19453852477221</v>
      </c>
      <c r="F72" s="206">
        <f>PPA!F$55</f>
        <v>280.57409463904219</v>
      </c>
      <c r="G72" s="206">
        <f>PPA!G$55</f>
        <v>281.50876396864561</v>
      </c>
      <c r="H72" s="206">
        <f>PPA!H$55</f>
        <v>279.3377078537934</v>
      </c>
      <c r="I72" s="206">
        <f>PPA!I$55</f>
        <v>240.08897155595571</v>
      </c>
      <c r="J72" s="206">
        <f>PPA!J$55</f>
        <v>213.29340042154899</v>
      </c>
      <c r="K72" s="206">
        <f>PPA!K$55</f>
        <v>190.69718258649081</v>
      </c>
      <c r="L72" s="206">
        <f>PPA!L$55</f>
        <v>214.76392012974651</v>
      </c>
      <c r="M72" s="206">
        <f>PPA!M$55</f>
        <v>237.54368410521531</v>
      </c>
      <c r="N72" s="206">
        <f>PPA!N$55</f>
        <v>227.20006537204</v>
      </c>
      <c r="O72" s="206">
        <f>PPA!O$55</f>
        <v>228.1178108547461</v>
      </c>
      <c r="P72" s="206">
        <f>PPA!P$55</f>
        <v>217.0942008216299</v>
      </c>
      <c r="Q72" s="206">
        <f>PPA!Q$55</f>
        <v>220.67688927104231</v>
      </c>
      <c r="R72" s="206">
        <f>PPA!R$55</f>
        <v>209.28394000191079</v>
      </c>
      <c r="S72" s="206">
        <f>PPA!S$55</f>
        <v>199.51514282984621</v>
      </c>
      <c r="T72" s="206">
        <f>PPA!T$55</f>
        <v>209.18840164325971</v>
      </c>
      <c r="U72" s="206">
        <f>PPA!U$55</f>
        <v>200.85984522785901</v>
      </c>
      <c r="V72" s="206">
        <f>PPA!V$55</f>
        <v>155.3119327409955</v>
      </c>
      <c r="W72" s="206">
        <f>PPA!W$55</f>
        <v>160.68545622260851</v>
      </c>
    </row>
    <row r="73" spans="1:23" ht="12" customHeight="1" x14ac:dyDescent="0.25">
      <c r="A73" s="20" t="s">
        <v>61</v>
      </c>
      <c r="B73" s="208">
        <f>FBT!B$12</f>
        <v>5033.8876182287186</v>
      </c>
      <c r="C73" s="208">
        <f>FBT!C$12</f>
        <v>5185.0059329320729</v>
      </c>
      <c r="D73" s="208">
        <f>FBT!D$12</f>
        <v>5310.4236457437664</v>
      </c>
      <c r="E73" s="208">
        <f>FBT!E$12</f>
        <v>5260.4129836629409</v>
      </c>
      <c r="F73" s="208">
        <f>FBT!F$12</f>
        <v>5151.8560619088566</v>
      </c>
      <c r="G73" s="208">
        <f>FBT!G$12</f>
        <v>4302.826569217541</v>
      </c>
      <c r="H73" s="208">
        <f>FBT!H$12</f>
        <v>4364.7966466036114</v>
      </c>
      <c r="I73" s="208">
        <f>FBT!I$12</f>
        <v>4578.7199484092862</v>
      </c>
      <c r="J73" s="208">
        <f>FBT!J$12</f>
        <v>4513.9687016337066</v>
      </c>
      <c r="K73" s="208">
        <f>FBT!K$12</f>
        <v>4452.2762682717103</v>
      </c>
      <c r="L73" s="208">
        <f>FBT!L$12</f>
        <v>4773.9429922613926</v>
      </c>
      <c r="M73" s="208">
        <f>FBT!M$12</f>
        <v>5284.8779019776439</v>
      </c>
      <c r="N73" s="208">
        <f>FBT!N$12</f>
        <v>5403.4380051590706</v>
      </c>
      <c r="O73" s="208">
        <f>FBT!O$12</f>
        <v>5198.024247635426</v>
      </c>
      <c r="P73" s="208">
        <f>FBT!P$12</f>
        <v>4981.5322441960452</v>
      </c>
      <c r="Q73" s="208">
        <f>FBT!Q$12</f>
        <v>5278.216852966465</v>
      </c>
      <c r="R73" s="208">
        <f>FBT!R$12</f>
        <v>5408.4330180567486</v>
      </c>
      <c r="S73" s="208">
        <f>FBT!S$12</f>
        <v>5240.1401547721407</v>
      </c>
      <c r="T73" s="208">
        <f>FBT!T$12</f>
        <v>5355.3296646603612</v>
      </c>
      <c r="U73" s="208">
        <f>FBT!U$12</f>
        <v>4990.9302665520199</v>
      </c>
      <c r="V73" s="208">
        <f>FBT!V$12</f>
        <v>4881.186758383491</v>
      </c>
      <c r="W73" s="208">
        <f>FBT!W$12</f>
        <v>5301.7584694754951</v>
      </c>
    </row>
    <row r="74" spans="1:23" ht="12" customHeight="1" x14ac:dyDescent="0.25">
      <c r="A74" s="14" t="s">
        <v>62</v>
      </c>
      <c r="B74" s="206">
        <f>TRE!B$12</f>
        <v>1549.4913155631989</v>
      </c>
      <c r="C74" s="206">
        <f>TRE!C$12</f>
        <v>1529.8085124677559</v>
      </c>
      <c r="D74" s="206">
        <f>TRE!D$12</f>
        <v>1449.396388650043</v>
      </c>
      <c r="E74" s="206">
        <f>TRE!E$12</f>
        <v>1499.522613929493</v>
      </c>
      <c r="F74" s="206">
        <f>TRE!F$12</f>
        <v>1534.231556319862</v>
      </c>
      <c r="G74" s="206">
        <f>TRE!G$12</f>
        <v>1390.782373172829</v>
      </c>
      <c r="H74" s="206">
        <f>TRE!H$12</f>
        <v>1302.4226139294931</v>
      </c>
      <c r="I74" s="206">
        <f>TRE!I$12</f>
        <v>1311.8052450558901</v>
      </c>
      <c r="J74" s="206">
        <f>TRE!J$12</f>
        <v>1168.451590713672</v>
      </c>
      <c r="K74" s="206">
        <f>TRE!K$12</f>
        <v>1097.4233877901979</v>
      </c>
      <c r="L74" s="206">
        <f>TRE!L$12</f>
        <v>1137.237747205503</v>
      </c>
      <c r="M74" s="206">
        <f>TRE!M$12</f>
        <v>963.09957007738603</v>
      </c>
      <c r="N74" s="206">
        <f>TRE!N$12</f>
        <v>982.48538263112641</v>
      </c>
      <c r="O74" s="206">
        <f>TRE!O$12</f>
        <v>992.5620808254514</v>
      </c>
      <c r="P74" s="206">
        <f>TRE!P$12</f>
        <v>897.58340498710231</v>
      </c>
      <c r="Q74" s="206">
        <f>TRE!Q$12</f>
        <v>914.9640584694755</v>
      </c>
      <c r="R74" s="206">
        <f>TRE!R$12</f>
        <v>997.47910576096285</v>
      </c>
      <c r="S74" s="206">
        <f>TRE!S$12</f>
        <v>1000.366208082545</v>
      </c>
      <c r="T74" s="206">
        <f>TRE!T$12</f>
        <v>997.83809114359417</v>
      </c>
      <c r="U74" s="206">
        <f>TRE!U$12</f>
        <v>987.84282029234726</v>
      </c>
      <c r="V74" s="206">
        <f>TRE!V$12</f>
        <v>792.09518486672391</v>
      </c>
      <c r="W74" s="206">
        <f>TRE!W$12</f>
        <v>952.20214961306965</v>
      </c>
    </row>
    <row r="75" spans="1:23" ht="12" customHeight="1" x14ac:dyDescent="0.25">
      <c r="A75" s="14" t="s">
        <v>63</v>
      </c>
      <c r="B75" s="206">
        <f>MAE!B$12</f>
        <v>2473.892347377473</v>
      </c>
      <c r="C75" s="206">
        <f>MAE!C$12</f>
        <v>2463.0261392949269</v>
      </c>
      <c r="D75" s="206">
        <f>MAE!D$12</f>
        <v>2336.5408426483232</v>
      </c>
      <c r="E75" s="206">
        <f>MAE!E$12</f>
        <v>2333.2704213241609</v>
      </c>
      <c r="F75" s="206">
        <f>MAE!F$12</f>
        <v>2308.0371453138432</v>
      </c>
      <c r="G75" s="206">
        <f>MAE!G$12</f>
        <v>2116.6660361135</v>
      </c>
      <c r="H75" s="206">
        <f>MAE!H$12</f>
        <v>2264.1391229578671</v>
      </c>
      <c r="I75" s="206">
        <f>MAE!I$12</f>
        <v>2196.505417024935</v>
      </c>
      <c r="J75" s="206">
        <f>MAE!J$12</f>
        <v>2246.1626827171108</v>
      </c>
      <c r="K75" s="206">
        <f>MAE!K$12</f>
        <v>2014.795700773861</v>
      </c>
      <c r="L75" s="206">
        <f>MAE!L$12</f>
        <v>2238.2002579535679</v>
      </c>
      <c r="M75" s="206">
        <f>MAE!M$12</f>
        <v>2043.4049871023219</v>
      </c>
      <c r="N75" s="206">
        <f>MAE!N$12</f>
        <v>2078.2525365434221</v>
      </c>
      <c r="O75" s="206">
        <f>MAE!O$12</f>
        <v>2181.094582975064</v>
      </c>
      <c r="P75" s="206">
        <f>MAE!P$12</f>
        <v>1969.519260533104</v>
      </c>
      <c r="Q75" s="206">
        <f>MAE!Q$12</f>
        <v>1943.9836629406709</v>
      </c>
      <c r="R75" s="206">
        <f>MAE!R$12</f>
        <v>1980.890799656062</v>
      </c>
      <c r="S75" s="206">
        <f>MAE!S$12</f>
        <v>1911.036543422184</v>
      </c>
      <c r="T75" s="206">
        <f>MAE!T$12</f>
        <v>1749.4537403267409</v>
      </c>
      <c r="U75" s="206">
        <f>MAE!U$12</f>
        <v>1718.301289767842</v>
      </c>
      <c r="V75" s="206">
        <f>MAE!V$12</f>
        <v>1438.9453138435081</v>
      </c>
      <c r="W75" s="206">
        <f>MAE!W$12</f>
        <v>1741.608684436801</v>
      </c>
    </row>
    <row r="76" spans="1:23" ht="12" customHeight="1" x14ac:dyDescent="0.25">
      <c r="A76" s="14" t="s">
        <v>64</v>
      </c>
      <c r="B76" s="206">
        <f>TEL!B$12</f>
        <v>1661.9959587274291</v>
      </c>
      <c r="C76" s="206">
        <f>TEL!C$12</f>
        <v>1816.7559759243329</v>
      </c>
      <c r="D76" s="206">
        <f>TEL!D$12</f>
        <v>1769.6053310404129</v>
      </c>
      <c r="E76" s="206">
        <f>TEL!E$12</f>
        <v>1744.2306104901111</v>
      </c>
      <c r="F76" s="206">
        <f>TEL!F$12</f>
        <v>1555.2276870163371</v>
      </c>
      <c r="G76" s="206">
        <f>TEL!G$12</f>
        <v>566.59527085124682</v>
      </c>
      <c r="H76" s="206">
        <f>TEL!H$12</f>
        <v>581.10163370593284</v>
      </c>
      <c r="I76" s="206">
        <f>TEL!I$12</f>
        <v>469.86766981943248</v>
      </c>
      <c r="J76" s="206">
        <f>TEL!J$12</f>
        <v>452.75554600171972</v>
      </c>
      <c r="K76" s="206">
        <f>TEL!K$12</f>
        <v>355.09045571797083</v>
      </c>
      <c r="L76" s="206">
        <f>TEL!L$12</f>
        <v>327.11857265692169</v>
      </c>
      <c r="M76" s="206">
        <f>TEL!M$12</f>
        <v>348.45038693035252</v>
      </c>
      <c r="N76" s="206">
        <f>TEL!N$12</f>
        <v>317.59638865004302</v>
      </c>
      <c r="O76" s="206">
        <f>TEL!O$12</f>
        <v>326.96947549441097</v>
      </c>
      <c r="P76" s="206">
        <f>TEL!P$12</f>
        <v>299.7822012037833</v>
      </c>
      <c r="Q76" s="206">
        <f>TEL!Q$12</f>
        <v>297.03920894239042</v>
      </c>
      <c r="R76" s="206">
        <f>TEL!R$12</f>
        <v>306.58168529664658</v>
      </c>
      <c r="S76" s="206">
        <f>TEL!S$12</f>
        <v>325.59165950128983</v>
      </c>
      <c r="T76" s="206">
        <f>TEL!T$12</f>
        <v>276.15425623387779</v>
      </c>
      <c r="U76" s="206">
        <f>TEL!U$12</f>
        <v>252.9904557179708</v>
      </c>
      <c r="V76" s="206">
        <f>TEL!V$12</f>
        <v>200.07515047291491</v>
      </c>
      <c r="W76" s="206">
        <f>TEL!W$12</f>
        <v>249.08108340498711</v>
      </c>
    </row>
    <row r="77" spans="1:23" ht="12" customHeight="1" x14ac:dyDescent="0.25">
      <c r="A77" s="14" t="s">
        <v>65</v>
      </c>
      <c r="B77" s="206">
        <f>WWP!B$12</f>
        <v>1048.9203783319001</v>
      </c>
      <c r="C77" s="206">
        <f>WWP!C$12</f>
        <v>1081.637489251935</v>
      </c>
      <c r="D77" s="206">
        <f>WWP!D$12</f>
        <v>1072.723817712812</v>
      </c>
      <c r="E77" s="206">
        <f>WWP!E$12</f>
        <v>1118.640068787618</v>
      </c>
      <c r="F77" s="206">
        <f>WWP!F$12</f>
        <v>1171.563370593293</v>
      </c>
      <c r="G77" s="206">
        <f>WWP!G$12</f>
        <v>463.01771281169391</v>
      </c>
      <c r="H77" s="206">
        <f>WWP!H$12</f>
        <v>441.09174548581251</v>
      </c>
      <c r="I77" s="206">
        <f>WWP!I$12</f>
        <v>472.34256233877892</v>
      </c>
      <c r="J77" s="206">
        <f>WWP!J$12</f>
        <v>576.82975064488392</v>
      </c>
      <c r="K77" s="206">
        <f>WWP!K$12</f>
        <v>607.48538263112641</v>
      </c>
      <c r="L77" s="206">
        <f>WWP!L$12</f>
        <v>602.23456577815989</v>
      </c>
      <c r="M77" s="206">
        <f>WWP!M$12</f>
        <v>515.68280309544275</v>
      </c>
      <c r="N77" s="206">
        <f>WWP!N$12</f>
        <v>546.85391229578681</v>
      </c>
      <c r="O77" s="206">
        <f>WWP!O$12</f>
        <v>614.50627687016322</v>
      </c>
      <c r="P77" s="206">
        <f>WWP!P$12</f>
        <v>542.42631126397248</v>
      </c>
      <c r="Q77" s="206">
        <f>WWP!Q$12</f>
        <v>594.09303525365431</v>
      </c>
      <c r="R77" s="206">
        <f>WWP!R$12</f>
        <v>611.96285468615645</v>
      </c>
      <c r="S77" s="206">
        <f>WWP!S$12</f>
        <v>572.36827171109201</v>
      </c>
      <c r="T77" s="206">
        <f>WWP!T$12</f>
        <v>676.19862424763528</v>
      </c>
      <c r="U77" s="206">
        <f>WWP!U$12</f>
        <v>584.19965606190897</v>
      </c>
      <c r="V77" s="206">
        <f>WWP!V$12</f>
        <v>534.0763542562338</v>
      </c>
      <c r="W77" s="206">
        <f>WWP!W$12</f>
        <v>666.5000859845228</v>
      </c>
    </row>
    <row r="78" spans="1:23" ht="12" customHeight="1" x14ac:dyDescent="0.25">
      <c r="A78" s="21" t="s">
        <v>66</v>
      </c>
      <c r="B78" s="209">
        <f>OIS!B$12</f>
        <v>4010.7263112639671</v>
      </c>
      <c r="C78" s="209">
        <f>OIS!C$12</f>
        <v>4348.195356835774</v>
      </c>
      <c r="D78" s="209">
        <f>OIS!D$12</f>
        <v>3724.8666380051659</v>
      </c>
      <c r="E78" s="209">
        <f>OIS!E$12</f>
        <v>3674.461134995699</v>
      </c>
      <c r="F78" s="209">
        <f>OIS!F$12</f>
        <v>3737.4715391229588</v>
      </c>
      <c r="G78" s="209">
        <f>OIS!G$12</f>
        <v>7314.1587274290596</v>
      </c>
      <c r="H78" s="209">
        <f>OIS!H$12</f>
        <v>6705.6269131556273</v>
      </c>
      <c r="I78" s="209">
        <f>OIS!I$12</f>
        <v>8060.6547721410207</v>
      </c>
      <c r="J78" s="209">
        <f>OIS!J$12</f>
        <v>7749.0729148753207</v>
      </c>
      <c r="K78" s="209">
        <f>OIS!K$12</f>
        <v>5087.5436801375799</v>
      </c>
      <c r="L78" s="209">
        <f>OIS!L$12</f>
        <v>5730.1695614789323</v>
      </c>
      <c r="M78" s="209">
        <f>OIS!M$12</f>
        <v>3332.9514187446171</v>
      </c>
      <c r="N78" s="209">
        <f>OIS!N$12</f>
        <v>3346.7107480653472</v>
      </c>
      <c r="O78" s="209">
        <f>OIS!O$12</f>
        <v>3301.8895958727348</v>
      </c>
      <c r="P78" s="209">
        <f>OIS!P$12</f>
        <v>3170.780825451413</v>
      </c>
      <c r="Q78" s="209">
        <f>OIS!Q$12</f>
        <v>3184.872055030095</v>
      </c>
      <c r="R78" s="209">
        <f>OIS!R$12</f>
        <v>3244.019346517628</v>
      </c>
      <c r="S78" s="209">
        <f>OIS!S$12</f>
        <v>3208.0428202923508</v>
      </c>
      <c r="T78" s="209">
        <f>OIS!T$12</f>
        <v>3131.0844368013759</v>
      </c>
      <c r="U78" s="209">
        <f>OIS!U$12</f>
        <v>3112.8380911435952</v>
      </c>
      <c r="V78" s="209">
        <f>OIS!V$12</f>
        <v>2689.3477214101472</v>
      </c>
      <c r="W78" s="209">
        <f>OIS!W$12</f>
        <v>3075.0605331040401</v>
      </c>
    </row>
    <row r="80" spans="1:23" ht="12" customHeight="1" x14ac:dyDescent="0.25">
      <c r="A80" s="30" t="s">
        <v>82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</row>
    <row r="81" spans="1:23" ht="12" customHeight="1" x14ac:dyDescent="0.25">
      <c r="A81" s="31" t="s">
        <v>68</v>
      </c>
      <c r="B81" s="212">
        <v>16398.430180567495</v>
      </c>
      <c r="C81" s="212">
        <v>16589.89836629407</v>
      </c>
      <c r="D81" s="212">
        <v>15788.372828890799</v>
      </c>
      <c r="E81" s="212">
        <v>16014.12450558899</v>
      </c>
      <c r="F81" s="212">
        <v>15985.623989681857</v>
      </c>
      <c r="G81" s="212">
        <v>15598.492089423902</v>
      </c>
      <c r="H81" s="212">
        <v>16183.281513327602</v>
      </c>
      <c r="I81" s="212">
        <v>17000.4562338779</v>
      </c>
      <c r="J81" s="212">
        <v>15528.213413585554</v>
      </c>
      <c r="K81" s="212">
        <v>13828.791745485814</v>
      </c>
      <c r="L81" s="212">
        <v>13568.137747205499</v>
      </c>
      <c r="M81" s="212">
        <v>13946.850128976781</v>
      </c>
      <c r="N81" s="212">
        <v>13778.890455717969</v>
      </c>
      <c r="O81" s="212">
        <v>13488.750558899399</v>
      </c>
      <c r="P81" s="212">
        <v>14151.711092003439</v>
      </c>
      <c r="Q81" s="212">
        <v>13655.317368873602</v>
      </c>
      <c r="R81" s="212">
        <v>13197.479191745486</v>
      </c>
      <c r="S81" s="212">
        <v>13935.404471195183</v>
      </c>
      <c r="T81" s="212">
        <v>12989.002579535681</v>
      </c>
      <c r="U81" s="212">
        <v>13166.306878761819</v>
      </c>
      <c r="V81" s="212">
        <v>12335.199570077384</v>
      </c>
      <c r="W81" s="212">
        <v>12984.080739466895</v>
      </c>
    </row>
    <row r="82" spans="1:23" ht="12" customHeight="1" x14ac:dyDescent="0.25">
      <c r="A82" s="24" t="s">
        <v>30</v>
      </c>
      <c r="B82" s="215">
        <v>0</v>
      </c>
      <c r="C82" s="215">
        <v>0</v>
      </c>
      <c r="D82" s="215">
        <v>0</v>
      </c>
      <c r="E82" s="215">
        <v>0</v>
      </c>
      <c r="F82" s="215">
        <v>0</v>
      </c>
      <c r="G82" s="215">
        <v>0</v>
      </c>
      <c r="H82" s="215">
        <v>0</v>
      </c>
      <c r="I82" s="215">
        <v>0</v>
      </c>
      <c r="J82" s="215">
        <v>0</v>
      </c>
      <c r="K82" s="215">
        <v>0</v>
      </c>
      <c r="L82" s="215">
        <v>0</v>
      </c>
      <c r="M82" s="215">
        <v>284.17480653482374</v>
      </c>
      <c r="N82" s="215">
        <v>252.1303525365434</v>
      </c>
      <c r="O82" s="215">
        <v>267.88675838349093</v>
      </c>
      <c r="P82" s="215">
        <v>343.92803095442815</v>
      </c>
      <c r="Q82" s="215">
        <v>302.14368013757519</v>
      </c>
      <c r="R82" s="215">
        <v>319.37128116938948</v>
      </c>
      <c r="S82" s="215">
        <v>297.13783319002584</v>
      </c>
      <c r="T82" s="215">
        <v>333.00017196904548</v>
      </c>
      <c r="U82" s="215">
        <v>268.61212381771281</v>
      </c>
      <c r="V82" s="215">
        <v>242.99415305245049</v>
      </c>
      <c r="W82" s="215">
        <v>276.48254514187443</v>
      </c>
    </row>
    <row r="83" spans="1:23" ht="12" customHeight="1" x14ac:dyDescent="0.25">
      <c r="A83" s="14" t="s">
        <v>31</v>
      </c>
      <c r="B83" s="206">
        <v>14076.872656921752</v>
      </c>
      <c r="C83" s="206">
        <v>14507.917626827173</v>
      </c>
      <c r="D83" s="206">
        <v>13985.196216680997</v>
      </c>
      <c r="E83" s="206">
        <v>14233.244196044709</v>
      </c>
      <c r="F83" s="206">
        <v>14272.282459157352</v>
      </c>
      <c r="G83" s="206">
        <v>14387.37042132416</v>
      </c>
      <c r="H83" s="206">
        <v>15234.511951848668</v>
      </c>
      <c r="I83" s="206">
        <v>15871.319948409284</v>
      </c>
      <c r="J83" s="206">
        <v>14356.121840068787</v>
      </c>
      <c r="K83" s="206">
        <v>12775.922957867586</v>
      </c>
      <c r="L83" s="206">
        <v>12576.335511607907</v>
      </c>
      <c r="M83" s="206">
        <v>12637.915993121236</v>
      </c>
      <c r="N83" s="206">
        <v>12505.218056749783</v>
      </c>
      <c r="O83" s="206">
        <v>12146.119948409287</v>
      </c>
      <c r="P83" s="206">
        <v>12728.249785038694</v>
      </c>
      <c r="Q83" s="206">
        <v>12216.045915735167</v>
      </c>
      <c r="R83" s="206">
        <v>11703.438607050732</v>
      </c>
      <c r="S83" s="206">
        <v>12462.445227858983</v>
      </c>
      <c r="T83" s="206">
        <v>11524.926311263969</v>
      </c>
      <c r="U83" s="206">
        <v>11789.171969045568</v>
      </c>
      <c r="V83" s="206">
        <v>11091.309200343938</v>
      </c>
      <c r="W83" s="206">
        <v>11686.280223559759</v>
      </c>
    </row>
    <row r="84" spans="1:23" ht="12" customHeight="1" x14ac:dyDescent="0.25">
      <c r="A84" s="18" t="s">
        <v>32</v>
      </c>
      <c r="B84" s="206">
        <v>0</v>
      </c>
      <c r="C84" s="206">
        <v>0</v>
      </c>
      <c r="D84" s="206">
        <v>0</v>
      </c>
      <c r="E84" s="206">
        <v>0</v>
      </c>
      <c r="F84" s="206">
        <v>0</v>
      </c>
      <c r="G84" s="206">
        <v>0</v>
      </c>
      <c r="H84" s="206">
        <v>0</v>
      </c>
      <c r="I84" s="206">
        <v>0</v>
      </c>
      <c r="J84" s="206">
        <v>0</v>
      </c>
      <c r="K84" s="206">
        <v>0</v>
      </c>
      <c r="L84" s="206">
        <v>0</v>
      </c>
      <c r="M84" s="206">
        <v>0</v>
      </c>
      <c r="N84" s="206">
        <v>0</v>
      </c>
      <c r="O84" s="206">
        <v>0</v>
      </c>
      <c r="P84" s="206">
        <v>0</v>
      </c>
      <c r="Q84" s="206">
        <v>0</v>
      </c>
      <c r="R84" s="206">
        <v>0</v>
      </c>
      <c r="S84" s="206">
        <v>0</v>
      </c>
      <c r="T84" s="206">
        <v>0</v>
      </c>
      <c r="U84" s="206">
        <v>0</v>
      </c>
      <c r="V84" s="206">
        <v>0</v>
      </c>
      <c r="W84" s="206">
        <v>0</v>
      </c>
    </row>
    <row r="85" spans="1:23" ht="12" customHeight="1" x14ac:dyDescent="0.25">
      <c r="A85" s="18" t="s">
        <v>33</v>
      </c>
      <c r="B85" s="206">
        <v>245.153826311264</v>
      </c>
      <c r="C85" s="206">
        <v>471.10206362854689</v>
      </c>
      <c r="D85" s="206">
        <v>760.3157351676698</v>
      </c>
      <c r="E85" s="206">
        <v>702.06362854686154</v>
      </c>
      <c r="F85" s="206">
        <v>685.58323301805672</v>
      </c>
      <c r="G85" s="206">
        <v>803.14325021496131</v>
      </c>
      <c r="H85" s="206">
        <v>1446.9761822871881</v>
      </c>
      <c r="I85" s="206">
        <v>1729.33981083405</v>
      </c>
      <c r="J85" s="206">
        <v>1799.6560619088559</v>
      </c>
      <c r="K85" s="206">
        <v>1737.0306964746351</v>
      </c>
      <c r="L85" s="206">
        <v>1484.3317282889079</v>
      </c>
      <c r="M85" s="206">
        <v>1488.7264832330179</v>
      </c>
      <c r="N85" s="206">
        <v>1475.5422184006879</v>
      </c>
      <c r="O85" s="206">
        <v>1866.6761822871881</v>
      </c>
      <c r="P85" s="206">
        <v>2486.3380051590711</v>
      </c>
      <c r="Q85" s="206">
        <v>2413.8244196044711</v>
      </c>
      <c r="R85" s="206">
        <v>2261.1063628546858</v>
      </c>
      <c r="S85" s="206">
        <v>2180.901891659501</v>
      </c>
      <c r="T85" s="206">
        <v>2279.784092863285</v>
      </c>
      <c r="U85" s="206">
        <v>2709.9030094582972</v>
      </c>
      <c r="V85" s="206">
        <v>2031.9995700773859</v>
      </c>
      <c r="W85" s="206">
        <v>1942.265090283749</v>
      </c>
    </row>
    <row r="86" spans="1:23" ht="12" customHeight="1" x14ac:dyDescent="0.25">
      <c r="A86" s="18" t="s">
        <v>83</v>
      </c>
      <c r="B86" s="206">
        <v>1782.936887360275</v>
      </c>
      <c r="C86" s="206">
        <v>1558.0156491831469</v>
      </c>
      <c r="D86" s="206">
        <v>1245.79630266552</v>
      </c>
      <c r="E86" s="206">
        <v>1509.9809974204641</v>
      </c>
      <c r="F86" s="206">
        <v>1532.3661220980221</v>
      </c>
      <c r="G86" s="206">
        <v>1683.9747205503011</v>
      </c>
      <c r="H86" s="206">
        <v>1718.5699914015479</v>
      </c>
      <c r="I86" s="206">
        <v>1768.427858985382</v>
      </c>
      <c r="J86" s="206">
        <v>1307.496990541702</v>
      </c>
      <c r="K86" s="206">
        <v>1295.286930352537</v>
      </c>
      <c r="L86" s="206">
        <v>1383.8100601891661</v>
      </c>
      <c r="M86" s="206">
        <v>1384.8276010318141</v>
      </c>
      <c r="N86" s="206">
        <v>1301.3920034393809</v>
      </c>
      <c r="O86" s="206">
        <v>1173.1860705073091</v>
      </c>
      <c r="P86" s="206">
        <v>962.56199484092849</v>
      </c>
      <c r="Q86" s="206">
        <v>1157.9233877901979</v>
      </c>
      <c r="R86" s="206">
        <v>1148.7658641444541</v>
      </c>
      <c r="S86" s="206">
        <v>1178.273602751505</v>
      </c>
      <c r="T86" s="206">
        <v>1009.367325881341</v>
      </c>
      <c r="U86" s="206">
        <v>851.62519346517615</v>
      </c>
      <c r="V86" s="206">
        <v>689.26663800515905</v>
      </c>
      <c r="W86" s="206">
        <v>603.52433361994838</v>
      </c>
    </row>
    <row r="87" spans="1:23" ht="12" customHeight="1" x14ac:dyDescent="0.25">
      <c r="A87" s="18" t="s">
        <v>70</v>
      </c>
      <c r="B87" s="206">
        <v>0</v>
      </c>
      <c r="C87" s="206">
        <v>0</v>
      </c>
      <c r="D87" s="206">
        <v>0</v>
      </c>
      <c r="E87" s="206">
        <v>0</v>
      </c>
      <c r="F87" s="206">
        <v>0</v>
      </c>
      <c r="G87" s="206">
        <v>0</v>
      </c>
      <c r="H87" s="206">
        <v>0</v>
      </c>
      <c r="I87" s="206">
        <v>0</v>
      </c>
      <c r="J87" s="206">
        <v>0</v>
      </c>
      <c r="K87" s="206">
        <v>0</v>
      </c>
      <c r="L87" s="206">
        <v>0</v>
      </c>
      <c r="M87" s="206">
        <v>0</v>
      </c>
      <c r="N87" s="206">
        <v>0</v>
      </c>
      <c r="O87" s="206">
        <v>0</v>
      </c>
      <c r="P87" s="206">
        <v>0</v>
      </c>
      <c r="Q87" s="206">
        <v>0</v>
      </c>
      <c r="R87" s="206">
        <v>0</v>
      </c>
      <c r="S87" s="206">
        <v>0</v>
      </c>
      <c r="T87" s="206">
        <v>0</v>
      </c>
      <c r="U87" s="206">
        <v>0</v>
      </c>
      <c r="V87" s="206">
        <v>0</v>
      </c>
      <c r="W87" s="206">
        <v>0</v>
      </c>
    </row>
    <row r="88" spans="1:23" ht="12" customHeight="1" x14ac:dyDescent="0.25">
      <c r="A88" s="18" t="s">
        <v>34</v>
      </c>
      <c r="B88" s="206">
        <f t="shared" ref="B88:W88" si="5">IF(ABS(B83-B84-B85-B86-B87-B89)&lt;0.0000001,0,B83-B84-B85-B86-B87-B89)</f>
        <v>4982.8604471195185</v>
      </c>
      <c r="C88" s="206">
        <f t="shared" si="5"/>
        <v>5743.4292347377486</v>
      </c>
      <c r="D88" s="206">
        <f t="shared" si="5"/>
        <v>5326.6169389509896</v>
      </c>
      <c r="E88" s="206">
        <f t="shared" si="5"/>
        <v>4884.5508168529641</v>
      </c>
      <c r="F88" s="206">
        <f t="shared" si="5"/>
        <v>5078.4717970765278</v>
      </c>
      <c r="G88" s="206">
        <f t="shared" si="5"/>
        <v>4897.0677558039533</v>
      </c>
      <c r="H88" s="206">
        <f t="shared" si="5"/>
        <v>5045.8140154772154</v>
      </c>
      <c r="I88" s="206">
        <f t="shared" si="5"/>
        <v>5411.3526225279438</v>
      </c>
      <c r="J88" s="206">
        <f t="shared" si="5"/>
        <v>4882.6283748925198</v>
      </c>
      <c r="K88" s="206">
        <f t="shared" si="5"/>
        <v>4785.4682717110927</v>
      </c>
      <c r="L88" s="206">
        <f t="shared" si="5"/>
        <v>4584.0147893379171</v>
      </c>
      <c r="M88" s="206">
        <f t="shared" si="5"/>
        <v>4715.8476354256227</v>
      </c>
      <c r="N88" s="206">
        <f t="shared" si="5"/>
        <v>4228.9343078245911</v>
      </c>
      <c r="O88" s="206">
        <f t="shared" si="5"/>
        <v>4370.9110060189169</v>
      </c>
      <c r="P88" s="206">
        <f t="shared" si="5"/>
        <v>4271.8205503009449</v>
      </c>
      <c r="Q88" s="206">
        <f t="shared" si="5"/>
        <v>4150.6580395528817</v>
      </c>
      <c r="R88" s="206">
        <f t="shared" si="5"/>
        <v>4242.3543422184021</v>
      </c>
      <c r="S88" s="206">
        <f t="shared" si="5"/>
        <v>4433.0787618228678</v>
      </c>
      <c r="T88" s="206">
        <f t="shared" si="5"/>
        <v>4419.9640584694716</v>
      </c>
      <c r="U88" s="206">
        <f t="shared" si="5"/>
        <v>4196.477644024073</v>
      </c>
      <c r="V88" s="206">
        <f t="shared" si="5"/>
        <v>3624.6812553740328</v>
      </c>
      <c r="W88" s="206">
        <f t="shared" si="5"/>
        <v>3652.2650042992263</v>
      </c>
    </row>
    <row r="89" spans="1:23" ht="12" customHeight="1" x14ac:dyDescent="0.25">
      <c r="A89" s="18" t="s">
        <v>84</v>
      </c>
      <c r="B89" s="206">
        <v>7065.9214961306961</v>
      </c>
      <c r="C89" s="206">
        <v>6735.3706792777302</v>
      </c>
      <c r="D89" s="206">
        <v>6652.4672398968187</v>
      </c>
      <c r="E89" s="206">
        <v>7136.64875322442</v>
      </c>
      <c r="F89" s="206">
        <v>6975.8613069647463</v>
      </c>
      <c r="G89" s="206">
        <v>7003.1846947549438</v>
      </c>
      <c r="H89" s="206">
        <v>7023.1517626827172</v>
      </c>
      <c r="I89" s="206">
        <v>6962.1996560619082</v>
      </c>
      <c r="J89" s="206">
        <v>6366.340412725709</v>
      </c>
      <c r="K89" s="206">
        <v>4958.1370593293204</v>
      </c>
      <c r="L89" s="206">
        <v>5124.1789337919172</v>
      </c>
      <c r="M89" s="206">
        <v>5048.5142734307819</v>
      </c>
      <c r="N89" s="206">
        <v>5499.3495270851236</v>
      </c>
      <c r="O89" s="206">
        <v>4735.3466895958727</v>
      </c>
      <c r="P89" s="206">
        <v>5007.5292347377472</v>
      </c>
      <c r="Q89" s="206">
        <v>4493.6400687876176</v>
      </c>
      <c r="R89" s="206">
        <v>4051.2120378331902</v>
      </c>
      <c r="S89" s="206">
        <v>4670.1909716251084</v>
      </c>
      <c r="T89" s="206">
        <v>3815.8108340498711</v>
      </c>
      <c r="U89" s="206">
        <v>4031.1661220980218</v>
      </c>
      <c r="V89" s="206">
        <v>4745.3617368873602</v>
      </c>
      <c r="W89" s="206">
        <v>5488.2257953568351</v>
      </c>
    </row>
    <row r="90" spans="1:23" ht="12" customHeight="1" x14ac:dyDescent="0.25">
      <c r="A90" s="14" t="s">
        <v>35</v>
      </c>
      <c r="B90" s="206">
        <v>2321.557523645743</v>
      </c>
      <c r="C90" s="206">
        <v>2081.980739466896</v>
      </c>
      <c r="D90" s="206">
        <v>1803.176612209802</v>
      </c>
      <c r="E90" s="206">
        <v>1780.880309544282</v>
      </c>
      <c r="F90" s="206">
        <v>1713.341530524506</v>
      </c>
      <c r="G90" s="206">
        <v>1211.121668099742</v>
      </c>
      <c r="H90" s="206">
        <v>948.76956147893372</v>
      </c>
      <c r="I90" s="206">
        <v>1129.1362854686161</v>
      </c>
      <c r="J90" s="206">
        <v>1172.0915735167671</v>
      </c>
      <c r="K90" s="206">
        <v>1052.8687876182289</v>
      </c>
      <c r="L90" s="206">
        <v>991.80223559759236</v>
      </c>
      <c r="M90" s="206">
        <v>1024.7593293207219</v>
      </c>
      <c r="N90" s="206">
        <v>1021.542046431642</v>
      </c>
      <c r="O90" s="206">
        <v>1074.743852106621</v>
      </c>
      <c r="P90" s="206">
        <v>1079.5332760103181</v>
      </c>
      <c r="Q90" s="206">
        <v>1137.1277730008601</v>
      </c>
      <c r="R90" s="206">
        <v>1174.669303525365</v>
      </c>
      <c r="S90" s="206">
        <v>1175.821410146174</v>
      </c>
      <c r="T90" s="206">
        <v>1131.076096302666</v>
      </c>
      <c r="U90" s="206">
        <v>1108.5227858985379</v>
      </c>
      <c r="V90" s="206">
        <v>1000.896216680997</v>
      </c>
      <c r="W90" s="206">
        <v>1021.317970765262</v>
      </c>
    </row>
    <row r="91" spans="1:23" ht="12" customHeight="1" x14ac:dyDescent="0.25">
      <c r="A91" s="18" t="s">
        <v>72</v>
      </c>
      <c r="B91" s="206">
        <v>2321.557523645743</v>
      </c>
      <c r="C91" s="206">
        <v>2081.980739466896</v>
      </c>
      <c r="D91" s="206">
        <v>1803.176612209802</v>
      </c>
      <c r="E91" s="206">
        <v>1780.880309544282</v>
      </c>
      <c r="F91" s="206">
        <v>1713.341530524506</v>
      </c>
      <c r="G91" s="206">
        <v>1211.121668099742</v>
      </c>
      <c r="H91" s="206">
        <v>948.76956147893372</v>
      </c>
      <c r="I91" s="206">
        <v>1129.1362854686161</v>
      </c>
      <c r="J91" s="206">
        <v>1172.0915735167671</v>
      </c>
      <c r="K91" s="206">
        <v>1052.8687876182289</v>
      </c>
      <c r="L91" s="206">
        <v>991.80223559759236</v>
      </c>
      <c r="M91" s="206">
        <v>1024.7593293207219</v>
      </c>
      <c r="N91" s="206">
        <v>1021.542046431642</v>
      </c>
      <c r="O91" s="206">
        <v>1074.743852106621</v>
      </c>
      <c r="P91" s="206">
        <v>1079.5332760103181</v>
      </c>
      <c r="Q91" s="206">
        <v>1137.1277730008601</v>
      </c>
      <c r="R91" s="206">
        <v>1174.669303525365</v>
      </c>
      <c r="S91" s="206">
        <v>1175.821410146174</v>
      </c>
      <c r="T91" s="206">
        <v>1131.076096302666</v>
      </c>
      <c r="U91" s="206">
        <v>1108.5227858985379</v>
      </c>
      <c r="V91" s="206">
        <v>1000.896216680997</v>
      </c>
      <c r="W91" s="206">
        <v>1021.317970765262</v>
      </c>
    </row>
    <row r="92" spans="1:23" ht="12" customHeight="1" x14ac:dyDescent="0.25">
      <c r="A92" s="18" t="s">
        <v>36</v>
      </c>
      <c r="B92" s="206">
        <v>0</v>
      </c>
      <c r="C92" s="206">
        <v>0</v>
      </c>
      <c r="D92" s="206">
        <v>0</v>
      </c>
      <c r="E92" s="206">
        <v>0</v>
      </c>
      <c r="F92" s="206">
        <v>0</v>
      </c>
      <c r="G92" s="206">
        <v>0</v>
      </c>
      <c r="H92" s="206">
        <v>0</v>
      </c>
      <c r="I92" s="206">
        <v>0</v>
      </c>
      <c r="J92" s="206">
        <v>0</v>
      </c>
      <c r="K92" s="206">
        <v>0</v>
      </c>
      <c r="L92" s="206">
        <v>0</v>
      </c>
      <c r="M92" s="206">
        <v>0</v>
      </c>
      <c r="N92" s="206">
        <v>0</v>
      </c>
      <c r="O92" s="206">
        <v>0</v>
      </c>
      <c r="P92" s="206">
        <v>0</v>
      </c>
      <c r="Q92" s="206">
        <v>0</v>
      </c>
      <c r="R92" s="206">
        <v>0</v>
      </c>
      <c r="S92" s="206">
        <v>0</v>
      </c>
      <c r="T92" s="206">
        <v>0</v>
      </c>
      <c r="U92" s="206">
        <v>0</v>
      </c>
      <c r="V92" s="206">
        <v>0</v>
      </c>
      <c r="W92" s="206">
        <v>0</v>
      </c>
    </row>
    <row r="93" spans="1:23" ht="12" customHeight="1" x14ac:dyDescent="0.25">
      <c r="A93" s="14" t="s">
        <v>37</v>
      </c>
      <c r="B93" s="206">
        <v>0</v>
      </c>
      <c r="C93" s="206">
        <v>0</v>
      </c>
      <c r="D93" s="206">
        <v>0</v>
      </c>
      <c r="E93" s="206">
        <v>0</v>
      </c>
      <c r="F93" s="206">
        <v>0</v>
      </c>
      <c r="G93" s="206">
        <v>0</v>
      </c>
      <c r="H93" s="206">
        <v>0</v>
      </c>
      <c r="I93" s="206">
        <v>0</v>
      </c>
      <c r="J93" s="206">
        <v>0</v>
      </c>
      <c r="K93" s="206">
        <v>0</v>
      </c>
      <c r="L93" s="206">
        <v>0</v>
      </c>
      <c r="M93" s="206">
        <v>0</v>
      </c>
      <c r="N93" s="206">
        <v>0</v>
      </c>
      <c r="O93" s="206">
        <v>0</v>
      </c>
      <c r="P93" s="206">
        <v>0</v>
      </c>
      <c r="Q93" s="206">
        <v>0</v>
      </c>
      <c r="R93" s="206">
        <v>0</v>
      </c>
      <c r="S93" s="206">
        <v>0</v>
      </c>
      <c r="T93" s="206">
        <v>0</v>
      </c>
      <c r="U93" s="206">
        <v>0</v>
      </c>
      <c r="V93" s="206">
        <v>0</v>
      </c>
      <c r="W93" s="206">
        <v>0</v>
      </c>
    </row>
    <row r="94" spans="1:23" ht="12" customHeight="1" x14ac:dyDescent="0.25">
      <c r="A94" s="31" t="s">
        <v>80</v>
      </c>
      <c r="B94" s="212">
        <f t="shared" ref="B94:W94" si="6">SUM(B95:B96)</f>
        <v>16398.430180567495</v>
      </c>
      <c r="C94" s="212">
        <f t="shared" si="6"/>
        <v>16589.89836629407</v>
      </c>
      <c r="D94" s="212">
        <f t="shared" si="6"/>
        <v>15788.372828890799</v>
      </c>
      <c r="E94" s="212">
        <f t="shared" si="6"/>
        <v>16014.12450558899</v>
      </c>
      <c r="F94" s="212">
        <f t="shared" si="6"/>
        <v>15985.623989681857</v>
      </c>
      <c r="G94" s="212">
        <f t="shared" si="6"/>
        <v>15598.492089423902</v>
      </c>
      <c r="H94" s="212">
        <f t="shared" si="6"/>
        <v>16183.281513327602</v>
      </c>
      <c r="I94" s="212">
        <f t="shared" si="6"/>
        <v>17000.4562338779</v>
      </c>
      <c r="J94" s="212">
        <f t="shared" si="6"/>
        <v>15528.213413585554</v>
      </c>
      <c r="K94" s="212">
        <f t="shared" si="6"/>
        <v>13828.791745485814</v>
      </c>
      <c r="L94" s="212">
        <f t="shared" si="6"/>
        <v>13568.137747205499</v>
      </c>
      <c r="M94" s="212">
        <f t="shared" si="6"/>
        <v>13946.850128976781</v>
      </c>
      <c r="N94" s="212">
        <f t="shared" si="6"/>
        <v>13778.890455717969</v>
      </c>
      <c r="O94" s="212">
        <f t="shared" si="6"/>
        <v>13488.750558899399</v>
      </c>
      <c r="P94" s="212">
        <f t="shared" si="6"/>
        <v>14151.711092003439</v>
      </c>
      <c r="Q94" s="212">
        <f t="shared" si="6"/>
        <v>13655.317368873602</v>
      </c>
      <c r="R94" s="212">
        <f t="shared" si="6"/>
        <v>13197.479191745486</v>
      </c>
      <c r="S94" s="212">
        <f t="shared" si="6"/>
        <v>13935.404471195183</v>
      </c>
      <c r="T94" s="212">
        <f t="shared" si="6"/>
        <v>12989.002579535681</v>
      </c>
      <c r="U94" s="212">
        <f t="shared" si="6"/>
        <v>13166.306878761819</v>
      </c>
      <c r="V94" s="212">
        <f t="shared" si="6"/>
        <v>12335.199570077384</v>
      </c>
      <c r="W94" s="212">
        <f t="shared" si="6"/>
        <v>12984.080739466895</v>
      </c>
    </row>
    <row r="95" spans="1:23" ht="12" customHeight="1" x14ac:dyDescent="0.25">
      <c r="A95" s="24" t="s">
        <v>46</v>
      </c>
      <c r="B95" s="215">
        <f>CHI!B58</f>
        <v>12408.99191745486</v>
      </c>
      <c r="C95" s="215">
        <f>CHI!C58</f>
        <v>12528.918744625969</v>
      </c>
      <c r="D95" s="215">
        <f>CHI!D58</f>
        <v>11918.19991401548</v>
      </c>
      <c r="E95" s="215">
        <f>CHI!E58</f>
        <v>12127.84273430782</v>
      </c>
      <c r="F95" s="215">
        <f>CHI!F58</f>
        <v>11972.3475494411</v>
      </c>
      <c r="G95" s="215">
        <f>CHI!G58</f>
        <v>11691.96655202064</v>
      </c>
      <c r="H95" s="215">
        <f>CHI!H58</f>
        <v>12233.63026655202</v>
      </c>
      <c r="I95" s="215">
        <f>CHI!I58</f>
        <v>12817.88899398108</v>
      </c>
      <c r="J95" s="215">
        <f>CHI!J58</f>
        <v>11622.596560619089</v>
      </c>
      <c r="K95" s="215">
        <f>CHI!K58</f>
        <v>10010.55408426483</v>
      </c>
      <c r="L95" s="215">
        <f>CHI!L58</f>
        <v>9825.8726569217524</v>
      </c>
      <c r="M95" s="215">
        <f>CHI!M58</f>
        <v>9884.7988822012012</v>
      </c>
      <c r="N95" s="215">
        <f>CHI!N58</f>
        <v>10251.728460877041</v>
      </c>
      <c r="O95" s="215">
        <f>CHI!O58</f>
        <v>10023.9573516767</v>
      </c>
      <c r="P95" s="215">
        <f>CHI!P58</f>
        <v>10857.649269131551</v>
      </c>
      <c r="Q95" s="215">
        <f>CHI!Q58</f>
        <v>10443.05286587388</v>
      </c>
      <c r="R95" s="215">
        <f>CHI!R58</f>
        <v>9831.1508375293997</v>
      </c>
      <c r="S95" s="215">
        <f>CHI!S58</f>
        <v>10500.52601428548</v>
      </c>
      <c r="T95" s="215">
        <f>CHI!T58</f>
        <v>9477.7033045357675</v>
      </c>
      <c r="U95" s="215">
        <f>CHI!U58</f>
        <v>9809.3003126038002</v>
      </c>
      <c r="V95" s="215">
        <f>CHI!V58</f>
        <v>9273.4590074732296</v>
      </c>
      <c r="W95" s="215">
        <f>CHI!W58</f>
        <v>9663.2306443729049</v>
      </c>
    </row>
    <row r="96" spans="1:23" ht="12" customHeight="1" x14ac:dyDescent="0.25">
      <c r="A96" s="21" t="s">
        <v>29</v>
      </c>
      <c r="B96" s="209">
        <v>3989.4382631126355</v>
      </c>
      <c r="C96" s="209">
        <v>4060.9796216681007</v>
      </c>
      <c r="D96" s="209">
        <v>3870.1729148753184</v>
      </c>
      <c r="E96" s="209">
        <v>3886.2817712811702</v>
      </c>
      <c r="F96" s="209">
        <v>4013.2764402407574</v>
      </c>
      <c r="G96" s="209">
        <v>3906.5255374032622</v>
      </c>
      <c r="H96" s="209">
        <v>3949.651246775582</v>
      </c>
      <c r="I96" s="209">
        <v>4182.56723989682</v>
      </c>
      <c r="J96" s="209">
        <v>3905.6168529664646</v>
      </c>
      <c r="K96" s="209">
        <v>3818.2376612209846</v>
      </c>
      <c r="L96" s="209">
        <v>3742.2650902837468</v>
      </c>
      <c r="M96" s="209">
        <v>4062.0512467755798</v>
      </c>
      <c r="N96" s="209">
        <v>3527.1619948409279</v>
      </c>
      <c r="O96" s="209">
        <v>3464.7932072226995</v>
      </c>
      <c r="P96" s="209">
        <v>3294.0618228718886</v>
      </c>
      <c r="Q96" s="209">
        <v>3212.264502999722</v>
      </c>
      <c r="R96" s="209">
        <v>3366.3283542160862</v>
      </c>
      <c r="S96" s="209">
        <v>3434.8784569097024</v>
      </c>
      <c r="T96" s="209">
        <v>3511.2992749999139</v>
      </c>
      <c r="U96" s="209">
        <v>3357.0065661580193</v>
      </c>
      <c r="V96" s="209">
        <v>3061.7405626041545</v>
      </c>
      <c r="W96" s="209">
        <v>3320.8500950939906</v>
      </c>
    </row>
    <row r="98" spans="1:23" ht="12" customHeight="1" x14ac:dyDescent="0.25">
      <c r="A98" s="30" t="s">
        <v>85</v>
      </c>
      <c r="B98" s="205">
        <f t="shared" ref="B98:W98" si="7">SUM(B99,B102,B108,B112,B116,B120:B126)</f>
        <v>91184.468028946314</v>
      </c>
      <c r="C98" s="205">
        <f t="shared" si="7"/>
        <v>94037.832937009327</v>
      </c>
      <c r="D98" s="205">
        <f t="shared" si="7"/>
        <v>92362.879445442421</v>
      </c>
      <c r="E98" s="205">
        <f t="shared" si="7"/>
        <v>90606.298340453766</v>
      </c>
      <c r="F98" s="205">
        <f t="shared" si="7"/>
        <v>89364.29749516648</v>
      </c>
      <c r="G98" s="205">
        <f t="shared" si="7"/>
        <v>90940.524304030303</v>
      </c>
      <c r="H98" s="205">
        <f t="shared" si="7"/>
        <v>91599.859149651398</v>
      </c>
      <c r="I98" s="205">
        <f t="shared" si="7"/>
        <v>91188.696397775726</v>
      </c>
      <c r="J98" s="205">
        <f t="shared" si="7"/>
        <v>85807.942808942651</v>
      </c>
      <c r="K98" s="205">
        <f t="shared" si="7"/>
        <v>66615.023369124639</v>
      </c>
      <c r="L98" s="205">
        <f t="shared" si="7"/>
        <v>73570.045773720602</v>
      </c>
      <c r="M98" s="205">
        <f t="shared" si="7"/>
        <v>77614.125252604499</v>
      </c>
      <c r="N98" s="205">
        <f t="shared" si="7"/>
        <v>74906.50535754858</v>
      </c>
      <c r="O98" s="205">
        <f t="shared" si="7"/>
        <v>76853.644422843558</v>
      </c>
      <c r="P98" s="205">
        <f t="shared" si="7"/>
        <v>73899.315853143591</v>
      </c>
      <c r="Q98" s="205">
        <f t="shared" si="7"/>
        <v>71279.427408501637</v>
      </c>
      <c r="R98" s="205">
        <f t="shared" si="7"/>
        <v>71965.148252193831</v>
      </c>
      <c r="S98" s="205">
        <f t="shared" si="7"/>
        <v>70772.750106609572</v>
      </c>
      <c r="T98" s="205">
        <f t="shared" si="7"/>
        <v>70374.557900360029</v>
      </c>
      <c r="U98" s="205">
        <f t="shared" si="7"/>
        <v>68496.376795088756</v>
      </c>
      <c r="V98" s="205">
        <f t="shared" si="7"/>
        <v>60636.978121514709</v>
      </c>
      <c r="W98" s="205">
        <f t="shared" si="7"/>
        <v>67608.418605185332</v>
      </c>
    </row>
    <row r="99" spans="1:23" ht="12" customHeight="1" x14ac:dyDescent="0.25">
      <c r="A99" s="25" t="s">
        <v>16</v>
      </c>
      <c r="B99" s="211">
        <f>ISI!B$54</f>
        <v>18257.257347053626</v>
      </c>
      <c r="C99" s="211">
        <f>ISI!C$54</f>
        <v>17091.359081138216</v>
      </c>
      <c r="D99" s="211">
        <f>ISI!D$54</f>
        <v>19347.265017141308</v>
      </c>
      <c r="E99" s="211">
        <f>ISI!E$54</f>
        <v>18580.615523244509</v>
      </c>
      <c r="F99" s="211">
        <f>ISI!F$54</f>
        <v>19335.910415942199</v>
      </c>
      <c r="G99" s="211">
        <f>ISI!G$54</f>
        <v>19860.787857645482</v>
      </c>
      <c r="H99" s="211">
        <f>ISI!H$54</f>
        <v>21986.228785603311</v>
      </c>
      <c r="I99" s="211">
        <f>ISI!I$54</f>
        <v>22007.004398811037</v>
      </c>
      <c r="J99" s="211">
        <f>ISI!J$54</f>
        <v>18848.14572496029</v>
      </c>
      <c r="K99" s="211">
        <f>ISI!K$54</f>
        <v>12287.202021039935</v>
      </c>
      <c r="L99" s="211">
        <f>ISI!L$54</f>
        <v>15840.04101927444</v>
      </c>
      <c r="M99" s="211">
        <f>ISI!M$54</f>
        <v>14386.371480420286</v>
      </c>
      <c r="N99" s="211">
        <f>ISI!N$54</f>
        <v>13267.303278447484</v>
      </c>
      <c r="O99" s="211">
        <f>ISI!O$54</f>
        <v>15160.13866600546</v>
      </c>
      <c r="P99" s="211">
        <f>ISI!P$54</f>
        <v>15008.843491643289</v>
      </c>
      <c r="Q99" s="211">
        <f>ISI!Q$54</f>
        <v>14282.422349322209</v>
      </c>
      <c r="R99" s="211">
        <f>ISI!R$54</f>
        <v>14772.587133118452</v>
      </c>
      <c r="S99" s="211">
        <f>ISI!S$54</f>
        <v>16342.973533305161</v>
      </c>
      <c r="T99" s="211">
        <f>ISI!T$54</f>
        <v>15426.831647742087</v>
      </c>
      <c r="U99" s="211">
        <f>ISI!U$54</f>
        <v>14446.719193510704</v>
      </c>
      <c r="V99" s="211">
        <f>ISI!V$54</f>
        <v>11454.285119715823</v>
      </c>
      <c r="W99" s="211">
        <f>ISI!W$54</f>
        <v>14344.783752394938</v>
      </c>
    </row>
    <row r="100" spans="1:23" ht="12" customHeight="1" x14ac:dyDescent="0.25">
      <c r="A100" s="14" t="s">
        <v>41</v>
      </c>
      <c r="B100" s="206">
        <f>ISI!B$55</f>
        <v>17325.525811207666</v>
      </c>
      <c r="C100" s="206">
        <f>ISI!C$55</f>
        <v>16092.017921118528</v>
      </c>
      <c r="D100" s="206">
        <f>ISI!D$55</f>
        <v>18389.540904150836</v>
      </c>
      <c r="E100" s="206">
        <f>ISI!E$55</f>
        <v>17688.539449694901</v>
      </c>
      <c r="F100" s="206">
        <f>ISI!F$55</f>
        <v>18443.955901043904</v>
      </c>
      <c r="G100" s="206">
        <f>ISI!G$55</f>
        <v>18938.868054784314</v>
      </c>
      <c r="H100" s="206">
        <f>ISI!H$55</f>
        <v>20935.244749665195</v>
      </c>
      <c r="I100" s="206">
        <f>ISI!I$55</f>
        <v>20961.256960193983</v>
      </c>
      <c r="J100" s="206">
        <f>ISI!J$55</f>
        <v>17847.986243751293</v>
      </c>
      <c r="K100" s="206">
        <f>ISI!K$55</f>
        <v>11578.047990964616</v>
      </c>
      <c r="L100" s="206">
        <f>ISI!L$55</f>
        <v>15065.983405752313</v>
      </c>
      <c r="M100" s="206">
        <f>ISI!M$55</f>
        <v>13688.247089198243</v>
      </c>
      <c r="N100" s="206">
        <f>ISI!N$55</f>
        <v>12611.069849404048</v>
      </c>
      <c r="O100" s="206">
        <f>ISI!O$55</f>
        <v>14541.782911533664</v>
      </c>
      <c r="P100" s="206">
        <f>ISI!P$55</f>
        <v>14403.705400763742</v>
      </c>
      <c r="Q100" s="206">
        <f>ISI!Q$55</f>
        <v>13693.701952144418</v>
      </c>
      <c r="R100" s="206">
        <f>ISI!R$55</f>
        <v>14185.272226388925</v>
      </c>
      <c r="S100" s="206">
        <f>ISI!S$55</f>
        <v>15747.085929031644</v>
      </c>
      <c r="T100" s="206">
        <f>ISI!T$55</f>
        <v>14874.88785791251</v>
      </c>
      <c r="U100" s="206">
        <f>ISI!U$55</f>
        <v>13948.103637755718</v>
      </c>
      <c r="V100" s="206">
        <f>ISI!V$55</f>
        <v>10995.930891130838</v>
      </c>
      <c r="W100" s="206">
        <f>ISI!W$55</f>
        <v>13801.241756863785</v>
      </c>
    </row>
    <row r="101" spans="1:23" ht="12" customHeight="1" x14ac:dyDescent="0.25">
      <c r="A101" s="14" t="s">
        <v>42</v>
      </c>
      <c r="B101" s="206">
        <f>ISI!B$56</f>
        <v>931.7315358459598</v>
      </c>
      <c r="C101" s="206">
        <f>ISI!C$56</f>
        <v>999.34116001968823</v>
      </c>
      <c r="D101" s="206">
        <f>ISI!D$56</f>
        <v>957.72411299047224</v>
      </c>
      <c r="E101" s="206">
        <f>ISI!E$56</f>
        <v>892.07607354960771</v>
      </c>
      <c r="F101" s="206">
        <f>ISI!F$56</f>
        <v>891.95451489829429</v>
      </c>
      <c r="G101" s="206">
        <f>ISI!G$56</f>
        <v>921.91980286116859</v>
      </c>
      <c r="H101" s="206">
        <f>ISI!H$56</f>
        <v>1050.9840359381171</v>
      </c>
      <c r="I101" s="206">
        <f>ISI!I$56</f>
        <v>1045.7474386170529</v>
      </c>
      <c r="J101" s="206">
        <f>ISI!J$56</f>
        <v>1000.1594812089984</v>
      </c>
      <c r="K101" s="206">
        <f>ISI!K$56</f>
        <v>709.15403007531859</v>
      </c>
      <c r="L101" s="206">
        <f>ISI!L$56</f>
        <v>774.05761352212642</v>
      </c>
      <c r="M101" s="206">
        <f>ISI!M$56</f>
        <v>698.12439122204273</v>
      </c>
      <c r="N101" s="206">
        <f>ISI!N$56</f>
        <v>656.23342904343485</v>
      </c>
      <c r="O101" s="206">
        <f>ISI!O$56</f>
        <v>618.35575447179417</v>
      </c>
      <c r="P101" s="206">
        <f>ISI!P$56</f>
        <v>605.13809087954701</v>
      </c>
      <c r="Q101" s="206">
        <f>ISI!Q$56</f>
        <v>588.72039717779126</v>
      </c>
      <c r="R101" s="206">
        <f>ISI!R$56</f>
        <v>587.31490672952737</v>
      </c>
      <c r="S101" s="206">
        <f>ISI!S$56</f>
        <v>595.88760427351747</v>
      </c>
      <c r="T101" s="206">
        <f>ISI!T$56</f>
        <v>551.94378982957653</v>
      </c>
      <c r="U101" s="206">
        <f>ISI!U$56</f>
        <v>498.6155557549867</v>
      </c>
      <c r="V101" s="206">
        <f>ISI!V$56</f>
        <v>458.35422858498441</v>
      </c>
      <c r="W101" s="206">
        <f>ISI!W$56</f>
        <v>543.54199553115416</v>
      </c>
    </row>
    <row r="102" spans="1:23" ht="12" customHeight="1" x14ac:dyDescent="0.25">
      <c r="A102" s="13" t="s">
        <v>20</v>
      </c>
      <c r="B102" s="207">
        <f>NFM!B$73</f>
        <v>2528.967198671824</v>
      </c>
      <c r="C102" s="207">
        <f>NFM!C$73</f>
        <v>1969.1242403805174</v>
      </c>
      <c r="D102" s="207">
        <f>NFM!D$73</f>
        <v>2178.1084204353992</v>
      </c>
      <c r="E102" s="207">
        <f>NFM!E$73</f>
        <v>1674.4973312908942</v>
      </c>
      <c r="F102" s="207">
        <f>NFM!F$73</f>
        <v>1635.3934686748185</v>
      </c>
      <c r="G102" s="207">
        <f>NFM!G$73</f>
        <v>2050.4593617347964</v>
      </c>
      <c r="H102" s="207">
        <f>NFM!H$73</f>
        <v>1679.672293508409</v>
      </c>
      <c r="I102" s="207">
        <f>NFM!I$73</f>
        <v>1537.8853342605494</v>
      </c>
      <c r="J102" s="207">
        <f>NFM!J$73</f>
        <v>1480.8938519856752</v>
      </c>
      <c r="K102" s="207">
        <f>NFM!K$73</f>
        <v>1490.0388318813298</v>
      </c>
      <c r="L102" s="207">
        <f>NFM!L$73</f>
        <v>1266.4372721157256</v>
      </c>
      <c r="M102" s="207">
        <f>NFM!M$73</f>
        <v>1300.1975088797446</v>
      </c>
      <c r="N102" s="207">
        <f>NFM!N$73</f>
        <v>1354.1071029789878</v>
      </c>
      <c r="O102" s="207">
        <f>NFM!O$73</f>
        <v>1328.190830920033</v>
      </c>
      <c r="P102" s="207">
        <f>NFM!P$73</f>
        <v>1353.1400589161715</v>
      </c>
      <c r="Q102" s="207">
        <f>NFM!Q$73</f>
        <v>1413.3031715008808</v>
      </c>
      <c r="R102" s="207">
        <f>NFM!R$73</f>
        <v>1480.7835886907642</v>
      </c>
      <c r="S102" s="207">
        <f>NFM!S$73</f>
        <v>1477.6205922640991</v>
      </c>
      <c r="T102" s="207">
        <f>NFM!T$73</f>
        <v>1371.0124004932422</v>
      </c>
      <c r="U102" s="207">
        <f>NFM!U$73</f>
        <v>1364.3869677054361</v>
      </c>
      <c r="V102" s="207">
        <f>NFM!V$73</f>
        <v>1217.9870361099247</v>
      </c>
      <c r="W102" s="207">
        <f>NFM!W$73</f>
        <v>1347.6405403158299</v>
      </c>
    </row>
    <row r="103" spans="1:23" ht="12" customHeight="1" x14ac:dyDescent="0.25">
      <c r="A103" s="14" t="s">
        <v>43</v>
      </c>
      <c r="B103" s="206">
        <f>NFM!B$74</f>
        <v>185.49513727829071</v>
      </c>
      <c r="C103" s="206">
        <f>NFM!C$74</f>
        <v>113.0744904461158</v>
      </c>
      <c r="D103" s="206">
        <f>NFM!D$74</f>
        <v>139.5720461935675</v>
      </c>
      <c r="E103" s="206">
        <f>NFM!E$74</f>
        <v>183.48805125297031</v>
      </c>
      <c r="F103" s="206">
        <f>NFM!F$74</f>
        <v>193.1888781712631</v>
      </c>
      <c r="G103" s="206">
        <f>NFM!G$74</f>
        <v>324.25658933385029</v>
      </c>
      <c r="H103" s="206">
        <f>NFM!H$74</f>
        <v>357.88435066524988</v>
      </c>
      <c r="I103" s="206">
        <f>NFM!I$74</f>
        <v>328.65334322813942</v>
      </c>
      <c r="J103" s="206">
        <f>NFM!J$74</f>
        <v>349.30474036543461</v>
      </c>
      <c r="K103" s="206">
        <f>NFM!K$74</f>
        <v>220.1403192617457</v>
      </c>
      <c r="L103" s="206">
        <f>NFM!L$74</f>
        <v>242.9654225611016</v>
      </c>
      <c r="M103" s="206">
        <f>NFM!M$74</f>
        <v>242.22175633058129</v>
      </c>
      <c r="N103" s="206">
        <f>NFM!N$74</f>
        <v>214.79857703223399</v>
      </c>
      <c r="O103" s="206">
        <f>NFM!O$74</f>
        <v>169.08024513309539</v>
      </c>
      <c r="P103" s="206">
        <f>NFM!P$74</f>
        <v>154.57168610897139</v>
      </c>
      <c r="Q103" s="206">
        <f>NFM!Q$74</f>
        <v>163.3896504475378</v>
      </c>
      <c r="R103" s="206">
        <f>NFM!R$74</f>
        <v>164.62620953046181</v>
      </c>
      <c r="S103" s="206">
        <f>NFM!S$74</f>
        <v>174.97784771312871</v>
      </c>
      <c r="T103" s="206">
        <f>NFM!T$74</f>
        <v>167.31475613135771</v>
      </c>
      <c r="U103" s="206">
        <f>NFM!U$74</f>
        <v>142.805176499548</v>
      </c>
      <c r="V103" s="206">
        <f>NFM!V$74</f>
        <v>111.89477188782659</v>
      </c>
      <c r="W103" s="206">
        <f>NFM!W$74</f>
        <v>127.5106943572121</v>
      </c>
    </row>
    <row r="104" spans="1:23" ht="12" customHeight="1" x14ac:dyDescent="0.25">
      <c r="A104" s="14" t="s">
        <v>56</v>
      </c>
      <c r="B104" s="206">
        <f>NFM!B$75</f>
        <v>997.90871839969861</v>
      </c>
      <c r="C104" s="206">
        <f>NFM!C$75</f>
        <v>944.0016285455041</v>
      </c>
      <c r="D104" s="206">
        <f>NFM!D$75</f>
        <v>997.10923638624809</v>
      </c>
      <c r="E104" s="206">
        <f>NFM!E$75</f>
        <v>894.10755280310264</v>
      </c>
      <c r="F104" s="206">
        <f>NFM!F$75</f>
        <v>869.83985767663239</v>
      </c>
      <c r="G104" s="206">
        <f>NFM!G$75</f>
        <v>891.44562616688791</v>
      </c>
      <c r="H104" s="206">
        <f>NFM!H$75</f>
        <v>889.02575045462504</v>
      </c>
      <c r="I104" s="206">
        <f>NFM!I$75</f>
        <v>824.75030090089592</v>
      </c>
      <c r="J104" s="206">
        <f>NFM!J$75</f>
        <v>780.60718095173445</v>
      </c>
      <c r="K104" s="206">
        <f>NFM!K$75</f>
        <v>734.92906086270273</v>
      </c>
      <c r="L104" s="206">
        <f>NFM!L$75</f>
        <v>706.58618981338122</v>
      </c>
      <c r="M104" s="206">
        <f>NFM!M$75</f>
        <v>661.65642421385223</v>
      </c>
      <c r="N104" s="206">
        <f>NFM!N$75</f>
        <v>694.61755882382499</v>
      </c>
      <c r="O104" s="206">
        <f>NFM!O$75</f>
        <v>698.24978130349803</v>
      </c>
      <c r="P104" s="206">
        <f>NFM!P$75</f>
        <v>723.22918342538946</v>
      </c>
      <c r="Q104" s="206">
        <f>NFM!Q$75</f>
        <v>799.72252899643104</v>
      </c>
      <c r="R104" s="206">
        <f>NFM!R$75</f>
        <v>825.54920199896765</v>
      </c>
      <c r="S104" s="206">
        <f>NFM!S$75</f>
        <v>824.42791752476319</v>
      </c>
      <c r="T104" s="206">
        <f>NFM!T$75</f>
        <v>758.21292051907312</v>
      </c>
      <c r="U104" s="206">
        <f>NFM!U$75</f>
        <v>784.99667839174538</v>
      </c>
      <c r="V104" s="206">
        <f>NFM!V$75</f>
        <v>765.64122387561281</v>
      </c>
      <c r="W104" s="206">
        <f>NFM!W$75</f>
        <v>791.68890260011699</v>
      </c>
    </row>
    <row r="105" spans="1:23" ht="12" customHeight="1" x14ac:dyDescent="0.25">
      <c r="A105" s="26" t="s">
        <v>44</v>
      </c>
      <c r="B105" s="213">
        <f>NFM!B$76</f>
        <v>896.70861746206629</v>
      </c>
      <c r="C105" s="213">
        <f>NFM!C$76</f>
        <v>873.81389769415978</v>
      </c>
      <c r="D105" s="213">
        <f>NFM!D$76</f>
        <v>917.85148447589245</v>
      </c>
      <c r="E105" s="213">
        <f>NFM!E$76</f>
        <v>838.49561794697956</v>
      </c>
      <c r="F105" s="213">
        <f>NFM!F$76</f>
        <v>811.55150703340689</v>
      </c>
      <c r="G105" s="213">
        <f>NFM!G$76</f>
        <v>825.29775227670132</v>
      </c>
      <c r="H105" s="213">
        <f>NFM!H$76</f>
        <v>823.42663668637795</v>
      </c>
      <c r="I105" s="213">
        <f>NFM!I$76</f>
        <v>771.93830829466606</v>
      </c>
      <c r="J105" s="213">
        <f>NFM!J$76</f>
        <v>727.53370697437572</v>
      </c>
      <c r="K105" s="213">
        <f>NFM!K$76</f>
        <v>688.77640165721687</v>
      </c>
      <c r="L105" s="213">
        <f>NFM!L$76</f>
        <v>666.62082530665111</v>
      </c>
      <c r="M105" s="213">
        <f>NFM!M$76</f>
        <v>618.62297388408183</v>
      </c>
      <c r="N105" s="213">
        <f>NFM!N$76</f>
        <v>649.97954476307302</v>
      </c>
      <c r="O105" s="213">
        <f>NFM!O$76</f>
        <v>654.32445196877245</v>
      </c>
      <c r="P105" s="213">
        <f>NFM!P$76</f>
        <v>683.05202540164601</v>
      </c>
      <c r="Q105" s="213">
        <f>NFM!Q$76</f>
        <v>755.62135036513041</v>
      </c>
      <c r="R105" s="213">
        <f>NFM!R$76</f>
        <v>783.30380531086189</v>
      </c>
      <c r="S105" s="213">
        <f>NFM!S$76</f>
        <v>781.00870784469851</v>
      </c>
      <c r="T105" s="213">
        <f>NFM!T$76</f>
        <v>716.74720638056999</v>
      </c>
      <c r="U105" s="213">
        <f>NFM!U$76</f>
        <v>749.81749605186053</v>
      </c>
      <c r="V105" s="213">
        <f>NFM!V$76</f>
        <v>741.10469321161327</v>
      </c>
      <c r="W105" s="213">
        <f>NFM!W$76</f>
        <v>764.92182462634139</v>
      </c>
    </row>
    <row r="106" spans="1:23" ht="12" customHeight="1" x14ac:dyDescent="0.25">
      <c r="A106" s="27" t="s">
        <v>81</v>
      </c>
      <c r="B106" s="214">
        <f>NFM!B$77</f>
        <v>101.2001009376323</v>
      </c>
      <c r="C106" s="214">
        <f>NFM!C$77</f>
        <v>70.187730851344355</v>
      </c>
      <c r="D106" s="214">
        <f>NFM!D$77</f>
        <v>79.257751910355637</v>
      </c>
      <c r="E106" s="214">
        <f>NFM!E$77</f>
        <v>55.611934856123099</v>
      </c>
      <c r="F106" s="214">
        <f>NFM!F$77</f>
        <v>58.288350643225499</v>
      </c>
      <c r="G106" s="214">
        <f>NFM!G$77</f>
        <v>66.147873890186645</v>
      </c>
      <c r="H106" s="214">
        <f>NFM!H$77</f>
        <v>65.599113768247136</v>
      </c>
      <c r="I106" s="214">
        <f>NFM!I$77</f>
        <v>52.811992606229829</v>
      </c>
      <c r="J106" s="214">
        <f>NFM!J$77</f>
        <v>53.073473977358688</v>
      </c>
      <c r="K106" s="214">
        <f>NFM!K$77</f>
        <v>46.152659205485882</v>
      </c>
      <c r="L106" s="214">
        <f>NFM!L$77</f>
        <v>39.965364506730161</v>
      </c>
      <c r="M106" s="214">
        <f>NFM!M$77</f>
        <v>43.033450329770432</v>
      </c>
      <c r="N106" s="214">
        <f>NFM!N$77</f>
        <v>44.638014060751971</v>
      </c>
      <c r="O106" s="214">
        <f>NFM!O$77</f>
        <v>43.925329334725568</v>
      </c>
      <c r="P106" s="214">
        <f>NFM!P$77</f>
        <v>40.177158023743431</v>
      </c>
      <c r="Q106" s="214">
        <f>NFM!Q$77</f>
        <v>44.101178631300613</v>
      </c>
      <c r="R106" s="214">
        <f>NFM!R$77</f>
        <v>42.2453966881057</v>
      </c>
      <c r="S106" s="214">
        <f>NFM!S$77</f>
        <v>43.41920968006464</v>
      </c>
      <c r="T106" s="214">
        <f>NFM!T$77</f>
        <v>41.465714138503103</v>
      </c>
      <c r="U106" s="214">
        <f>NFM!U$77</f>
        <v>35.179182339884854</v>
      </c>
      <c r="V106" s="214">
        <f>NFM!V$77</f>
        <v>24.536530663999532</v>
      </c>
      <c r="W106" s="214">
        <f>NFM!W$77</f>
        <v>26.767077973775571</v>
      </c>
    </row>
    <row r="107" spans="1:23" ht="12" customHeight="1" x14ac:dyDescent="0.25">
      <c r="A107" s="14" t="s">
        <v>45</v>
      </c>
      <c r="B107" s="206">
        <f>NFM!B$78</f>
        <v>1345.563342993835</v>
      </c>
      <c r="C107" s="206">
        <f>NFM!C$78</f>
        <v>912.04812138889747</v>
      </c>
      <c r="D107" s="206">
        <f>NFM!D$78</f>
        <v>1041.4271378555836</v>
      </c>
      <c r="E107" s="206">
        <f>NFM!E$78</f>
        <v>596.90172723482124</v>
      </c>
      <c r="F107" s="206">
        <f>NFM!F$78</f>
        <v>572.36473282692305</v>
      </c>
      <c r="G107" s="206">
        <f>NFM!G$78</f>
        <v>834.75714623405804</v>
      </c>
      <c r="H107" s="206">
        <f>NFM!H$78</f>
        <v>432.76219238853412</v>
      </c>
      <c r="I107" s="206">
        <f>NFM!I$78</f>
        <v>384.48169013151403</v>
      </c>
      <c r="J107" s="206">
        <f>NFM!J$78</f>
        <v>350.98193066850604</v>
      </c>
      <c r="K107" s="206">
        <f>NFM!K$78</f>
        <v>534.96945175688131</v>
      </c>
      <c r="L107" s="206">
        <f>NFM!L$78</f>
        <v>316.88565974124288</v>
      </c>
      <c r="M107" s="206">
        <f>NFM!M$78</f>
        <v>396.31932833531124</v>
      </c>
      <c r="N107" s="206">
        <f>NFM!N$78</f>
        <v>444.6909671229289</v>
      </c>
      <c r="O107" s="206">
        <f>NFM!O$78</f>
        <v>460.86080448343967</v>
      </c>
      <c r="P107" s="206">
        <f>NFM!P$78</f>
        <v>475.33918938181063</v>
      </c>
      <c r="Q107" s="206">
        <f>NFM!Q$78</f>
        <v>450.19099205691197</v>
      </c>
      <c r="R107" s="206">
        <f>NFM!R$78</f>
        <v>490.60817716133477</v>
      </c>
      <c r="S107" s="206">
        <f>NFM!S$78</f>
        <v>478.2148270262071</v>
      </c>
      <c r="T107" s="206">
        <f>NFM!T$78</f>
        <v>445.48472384281143</v>
      </c>
      <c r="U107" s="206">
        <f>NFM!U$78</f>
        <v>436.58511281414275</v>
      </c>
      <c r="V107" s="206">
        <f>NFM!V$78</f>
        <v>340.45104034648534</v>
      </c>
      <c r="W107" s="206">
        <f>NFM!W$78</f>
        <v>428.44094335850082</v>
      </c>
    </row>
    <row r="108" spans="1:23" ht="12" customHeight="1" x14ac:dyDescent="0.25">
      <c r="A108" s="13" t="s">
        <v>21</v>
      </c>
      <c r="B108" s="207">
        <f>CHI!B$79</f>
        <v>16574.829271739127</v>
      </c>
      <c r="C108" s="207">
        <f>CHI!C$79</f>
        <v>18303.17666084247</v>
      </c>
      <c r="D108" s="207">
        <f>CHI!D$79</f>
        <v>17167.234922391981</v>
      </c>
      <c r="E108" s="207">
        <f>CHI!E$79</f>
        <v>17922.476554776822</v>
      </c>
      <c r="F108" s="207">
        <f>CHI!F$79</f>
        <v>16410.080008986512</v>
      </c>
      <c r="G108" s="207">
        <f>CHI!G$79</f>
        <v>15875.28174920902</v>
      </c>
      <c r="H108" s="207">
        <f>CHI!H$79</f>
        <v>13677.590247076916</v>
      </c>
      <c r="I108" s="207">
        <f>CHI!I$79</f>
        <v>14460.663674093439</v>
      </c>
      <c r="J108" s="207">
        <f>CHI!J$79</f>
        <v>14524.843450108041</v>
      </c>
      <c r="K108" s="207">
        <f>CHI!K$79</f>
        <v>11348.776222573666</v>
      </c>
      <c r="L108" s="207">
        <f>CHI!L$79</f>
        <v>10603.882916543642</v>
      </c>
      <c r="M108" s="207">
        <f>CHI!M$79</f>
        <v>18515.940028741785</v>
      </c>
      <c r="N108" s="207">
        <f>CHI!N$79</f>
        <v>18444.696487562513</v>
      </c>
      <c r="O108" s="207">
        <f>CHI!O$79</f>
        <v>18736.727873739786</v>
      </c>
      <c r="P108" s="207">
        <f>CHI!P$79</f>
        <v>18029.043793364363</v>
      </c>
      <c r="Q108" s="207">
        <f>CHI!Q$79</f>
        <v>16583.362551752045</v>
      </c>
      <c r="R108" s="207">
        <f>CHI!R$79</f>
        <v>16105.224937370123</v>
      </c>
      <c r="S108" s="207">
        <f>CHI!S$79</f>
        <v>15258.444136713171</v>
      </c>
      <c r="T108" s="207">
        <f>CHI!T$79</f>
        <v>15114.943845522132</v>
      </c>
      <c r="U108" s="207">
        <f>CHI!U$79</f>
        <v>15759.976189715442</v>
      </c>
      <c r="V108" s="207">
        <f>CHI!V$79</f>
        <v>14441.014973559939</v>
      </c>
      <c r="W108" s="207">
        <f>CHI!W$79</f>
        <v>13930.832881310791</v>
      </c>
    </row>
    <row r="109" spans="1:23" ht="12" customHeight="1" x14ac:dyDescent="0.25">
      <c r="A109" s="14" t="s">
        <v>57</v>
      </c>
      <c r="B109" s="206">
        <f>CHI!B$80</f>
        <v>10238.91690283585</v>
      </c>
      <c r="C109" s="206">
        <f>CHI!C$80</f>
        <v>11340.775975803113</v>
      </c>
      <c r="D109" s="206">
        <f>CHI!D$80</f>
        <v>10989.995145910365</v>
      </c>
      <c r="E109" s="206">
        <f>CHI!E$80</f>
        <v>11454.274629203266</v>
      </c>
      <c r="F109" s="206">
        <f>CHI!F$80</f>
        <v>11228.15487116162</v>
      </c>
      <c r="G109" s="206">
        <f>CHI!G$80</f>
        <v>11182.225505500481</v>
      </c>
      <c r="H109" s="206">
        <f>CHI!H$80</f>
        <v>10378.853607758738</v>
      </c>
      <c r="I109" s="206">
        <f>CHI!I$80</f>
        <v>10758.296343492966</v>
      </c>
      <c r="J109" s="206">
        <f>CHI!J$80</f>
        <v>10366.782737979553</v>
      </c>
      <c r="K109" s="206">
        <f>CHI!K$80</f>
        <v>8655.4066451935651</v>
      </c>
      <c r="L109" s="206">
        <f>CHI!L$80</f>
        <v>8363.4002153406655</v>
      </c>
      <c r="M109" s="206">
        <f>CHI!M$80</f>
        <v>11561.911367501183</v>
      </c>
      <c r="N109" s="206">
        <f>CHI!N$80</f>
        <v>11590.278325058036</v>
      </c>
      <c r="O109" s="206">
        <f>CHI!O$80</f>
        <v>12411.955880569963</v>
      </c>
      <c r="P109" s="206">
        <f>CHI!P$80</f>
        <v>11538.220181097224</v>
      </c>
      <c r="Q109" s="206">
        <f>CHI!Q$80</f>
        <v>11316.979825124688</v>
      </c>
      <c r="R109" s="206">
        <f>CHI!R$80</f>
        <v>10833.520710643752</v>
      </c>
      <c r="S109" s="206">
        <f>CHI!S$80</f>
        <v>11675.582653942001</v>
      </c>
      <c r="T109" s="206">
        <f>CHI!T$80</f>
        <v>11746.592855979194</v>
      </c>
      <c r="U109" s="206">
        <f>CHI!U$80</f>
        <v>12051.84039286388</v>
      </c>
      <c r="V109" s="206">
        <f>CHI!V$80</f>
        <v>10019.881321164066</v>
      </c>
      <c r="W109" s="206">
        <f>CHI!W$80</f>
        <v>10190.493082256431</v>
      </c>
    </row>
    <row r="110" spans="1:23" ht="12" customHeight="1" x14ac:dyDescent="0.25">
      <c r="A110" s="14" t="s">
        <v>47</v>
      </c>
      <c r="B110" s="206">
        <f>CHI!B$81</f>
        <v>5488.8510950212521</v>
      </c>
      <c r="C110" s="206">
        <f>CHI!C$81</f>
        <v>5961.3567076101572</v>
      </c>
      <c r="D110" s="206">
        <f>CHI!D$81</f>
        <v>5154.9919154799927</v>
      </c>
      <c r="E110" s="206">
        <f>CHI!E$81</f>
        <v>5344.9007116985422</v>
      </c>
      <c r="F110" s="206">
        <f>CHI!F$81</f>
        <v>4183.6516467994261</v>
      </c>
      <c r="G110" s="206">
        <f>CHI!G$81</f>
        <v>3730.5121457306591</v>
      </c>
      <c r="H110" s="206">
        <f>CHI!H$81</f>
        <v>2358.429590989962</v>
      </c>
      <c r="I110" s="206">
        <f>CHI!I$81</f>
        <v>2793.6859332543795</v>
      </c>
      <c r="J110" s="206">
        <f>CHI!J$81</f>
        <v>3396.9862861003412</v>
      </c>
      <c r="K110" s="206">
        <f>CHI!K$81</f>
        <v>2060.3415915354035</v>
      </c>
      <c r="L110" s="206">
        <f>CHI!L$81</f>
        <v>1687.2337857851451</v>
      </c>
      <c r="M110" s="206">
        <f>CHI!M$81</f>
        <v>5976.0021416350774</v>
      </c>
      <c r="N110" s="206">
        <f>CHI!N$81</f>
        <v>5896.8779195404377</v>
      </c>
      <c r="O110" s="206">
        <f>CHI!O$81</f>
        <v>5347.9911168605277</v>
      </c>
      <c r="P110" s="206">
        <f>CHI!P$81</f>
        <v>5582.9053621474195</v>
      </c>
      <c r="Q110" s="206">
        <f>CHI!Q$81</f>
        <v>4367.5738922776263</v>
      </c>
      <c r="R110" s="206">
        <f>CHI!R$81</f>
        <v>4564.8491031056465</v>
      </c>
      <c r="S110" s="206">
        <f>CHI!S$81</f>
        <v>2900.6562582886809</v>
      </c>
      <c r="T110" s="206">
        <f>CHI!T$81</f>
        <v>2540.6122803918661</v>
      </c>
      <c r="U110" s="206">
        <f>CHI!U$81</f>
        <v>2750.7141000402703</v>
      </c>
      <c r="V110" s="206">
        <f>CHI!V$81</f>
        <v>3584.2629226412487</v>
      </c>
      <c r="W110" s="206">
        <f>CHI!W$81</f>
        <v>3017.8043671829014</v>
      </c>
    </row>
    <row r="111" spans="1:23" ht="12" customHeight="1" x14ac:dyDescent="0.25">
      <c r="A111" s="14" t="s">
        <v>48</v>
      </c>
      <c r="B111" s="206">
        <f>CHI!B$82</f>
        <v>847.06127388202276</v>
      </c>
      <c r="C111" s="206">
        <f>CHI!C$82</f>
        <v>1001.0439774292</v>
      </c>
      <c r="D111" s="206">
        <f>CHI!D$82</f>
        <v>1022.247861001624</v>
      </c>
      <c r="E111" s="206">
        <f>CHI!E$82</f>
        <v>1123.301213875013</v>
      </c>
      <c r="F111" s="206">
        <f>CHI!F$82</f>
        <v>998.27349102546634</v>
      </c>
      <c r="G111" s="206">
        <f>CHI!G$82</f>
        <v>962.54409797788003</v>
      </c>
      <c r="H111" s="206">
        <f>CHI!H$82</f>
        <v>940.30704832821516</v>
      </c>
      <c r="I111" s="206">
        <f>CHI!I$82</f>
        <v>908.68139734609383</v>
      </c>
      <c r="J111" s="206">
        <f>CHI!J$82</f>
        <v>761.07442602814581</v>
      </c>
      <c r="K111" s="206">
        <f>CHI!K$82</f>
        <v>633.0279858446977</v>
      </c>
      <c r="L111" s="206">
        <f>CHI!L$82</f>
        <v>553.24891541783097</v>
      </c>
      <c r="M111" s="206">
        <f>CHI!M$82</f>
        <v>978.02651960552134</v>
      </c>
      <c r="N111" s="206">
        <f>CHI!N$82</f>
        <v>957.54024296403657</v>
      </c>
      <c r="O111" s="206">
        <f>CHI!O$82</f>
        <v>976.78087630929281</v>
      </c>
      <c r="P111" s="206">
        <f>CHI!P$82</f>
        <v>907.91825011972026</v>
      </c>
      <c r="Q111" s="206">
        <f>CHI!Q$82</f>
        <v>898.80883434972873</v>
      </c>
      <c r="R111" s="206">
        <f>CHI!R$82</f>
        <v>706.85512362072484</v>
      </c>
      <c r="S111" s="206">
        <f>CHI!S$82</f>
        <v>682.20522448249073</v>
      </c>
      <c r="T111" s="206">
        <f>CHI!T$82</f>
        <v>827.73870915107227</v>
      </c>
      <c r="U111" s="206">
        <f>CHI!U$82</f>
        <v>957.42169681129315</v>
      </c>
      <c r="V111" s="206">
        <f>CHI!V$82</f>
        <v>836.87072975462388</v>
      </c>
      <c r="W111" s="206">
        <f>CHI!W$82</f>
        <v>722.53543187145738</v>
      </c>
    </row>
    <row r="112" spans="1:23" ht="12" customHeight="1" x14ac:dyDescent="0.25">
      <c r="A112" s="13" t="s">
        <v>22</v>
      </c>
      <c r="B112" s="207">
        <f>NMM!B$59</f>
        <v>21082.053573676156</v>
      </c>
      <c r="C112" s="207">
        <f>NMM!C$59</f>
        <v>22773.58886423265</v>
      </c>
      <c r="D112" s="207">
        <f>NMM!D$59</f>
        <v>22963.50911333246</v>
      </c>
      <c r="E112" s="207">
        <f>NMM!E$59</f>
        <v>22519.331826140049</v>
      </c>
      <c r="F112" s="207">
        <f>NMM!F$59</f>
        <v>23135.622593061606</v>
      </c>
      <c r="G112" s="207">
        <f>NMM!G$59</f>
        <v>22545.391688446303</v>
      </c>
      <c r="H112" s="207">
        <f>NMM!H$59</f>
        <v>23071.680346008005</v>
      </c>
      <c r="I112" s="207">
        <f>NMM!I$59</f>
        <v>22865.185362075674</v>
      </c>
      <c r="J112" s="207">
        <f>NMM!J$59</f>
        <v>21923.448223821004</v>
      </c>
      <c r="K112" s="207">
        <f>NMM!K$59</f>
        <v>18972.291625996488</v>
      </c>
      <c r="L112" s="207">
        <f>NMM!L$59</f>
        <v>19584.922958970186</v>
      </c>
      <c r="M112" s="207">
        <f>NMM!M$59</f>
        <v>22198.721350154778</v>
      </c>
      <c r="N112" s="207">
        <f>NMM!N$59</f>
        <v>21038.046147113244</v>
      </c>
      <c r="O112" s="207">
        <f>NMM!O$59</f>
        <v>20660.553855487411</v>
      </c>
      <c r="P112" s="207">
        <f>NMM!P$59</f>
        <v>20043.127033767152</v>
      </c>
      <c r="Q112" s="207">
        <f>NMM!Q$59</f>
        <v>19007.389677153533</v>
      </c>
      <c r="R112" s="207">
        <f>NMM!R$59</f>
        <v>19342.787230049871</v>
      </c>
      <c r="S112" s="207">
        <f>NMM!S$59</f>
        <v>18136.48335833929</v>
      </c>
      <c r="T112" s="207">
        <f>NMM!T$59</f>
        <v>19235.660519862864</v>
      </c>
      <c r="U112" s="207">
        <f>NMM!U$59</f>
        <v>19401.344299233511</v>
      </c>
      <c r="V112" s="207">
        <f>NMM!V$59</f>
        <v>17699.971462603749</v>
      </c>
      <c r="W112" s="207">
        <f>NMM!W$59</f>
        <v>19242.623604352921</v>
      </c>
    </row>
    <row r="113" spans="1:23" ht="12" customHeight="1" x14ac:dyDescent="0.25">
      <c r="A113" s="14" t="s">
        <v>49</v>
      </c>
      <c r="B113" s="206">
        <f>NMM!B$60</f>
        <v>14832.282507768845</v>
      </c>
      <c r="C113" s="206">
        <f>NMM!C$60</f>
        <v>15056.006115720727</v>
      </c>
      <c r="D113" s="206">
        <f>NMM!D$60</f>
        <v>14866.718012718044</v>
      </c>
      <c r="E113" s="206">
        <f>NMM!E$60</f>
        <v>14863.943551780896</v>
      </c>
      <c r="F113" s="206">
        <f>NMM!F$60</f>
        <v>15525.310846920462</v>
      </c>
      <c r="G113" s="206">
        <f>NMM!G$60</f>
        <v>15223.084640608495</v>
      </c>
      <c r="H113" s="206">
        <f>NMM!H$60</f>
        <v>15825.703062029965</v>
      </c>
      <c r="I113" s="206">
        <f>NMM!I$60</f>
        <v>15652.148044182273</v>
      </c>
      <c r="J113" s="206">
        <f>NMM!J$60</f>
        <v>14820.593979296322</v>
      </c>
      <c r="K113" s="206">
        <f>NMM!K$60</f>
        <v>12726.886589655622</v>
      </c>
      <c r="L113" s="206">
        <f>NMM!L$60</f>
        <v>13125.850588759502</v>
      </c>
      <c r="M113" s="206">
        <f>NMM!M$60</f>
        <v>14496.053436198619</v>
      </c>
      <c r="N113" s="206">
        <f>NMM!N$60</f>
        <v>13684.123734792985</v>
      </c>
      <c r="O113" s="206">
        <f>NMM!O$60</f>
        <v>13770.318636951139</v>
      </c>
      <c r="P113" s="206">
        <f>NMM!P$60</f>
        <v>13194.337121081491</v>
      </c>
      <c r="Q113" s="206">
        <f>NMM!Q$60</f>
        <v>12697.531081494695</v>
      </c>
      <c r="R113" s="206">
        <f>NMM!R$60</f>
        <v>12270.425847507138</v>
      </c>
      <c r="S113" s="206">
        <f>NMM!S$60</f>
        <v>12302.73340419775</v>
      </c>
      <c r="T113" s="206">
        <f>NMM!T$60</f>
        <v>12840.802506892613</v>
      </c>
      <c r="U113" s="206">
        <f>NMM!U$60</f>
        <v>13087.964198851701</v>
      </c>
      <c r="V113" s="206">
        <f>NMM!V$60</f>
        <v>11871.271129778408</v>
      </c>
      <c r="W113" s="206">
        <f>NMM!W$60</f>
        <v>12679.691333661252</v>
      </c>
    </row>
    <row r="114" spans="1:23" ht="12" customHeight="1" x14ac:dyDescent="0.25">
      <c r="A114" s="14" t="s">
        <v>50</v>
      </c>
      <c r="B114" s="206">
        <f>NMM!B$61</f>
        <v>4146.0826231362926</v>
      </c>
      <c r="C114" s="206">
        <f>NMM!C$61</f>
        <v>5576.1429494630756</v>
      </c>
      <c r="D114" s="206">
        <f>NMM!D$61</f>
        <v>5772.1299421059684</v>
      </c>
      <c r="E114" s="206">
        <f>NMM!E$61</f>
        <v>5537.1067656985961</v>
      </c>
      <c r="F114" s="206">
        <f>NMM!F$61</f>
        <v>5635.0581164566738</v>
      </c>
      <c r="G114" s="206">
        <f>NMM!G$61</f>
        <v>5395.5535500526512</v>
      </c>
      <c r="H114" s="206">
        <f>NMM!H$61</f>
        <v>5260.0102900100937</v>
      </c>
      <c r="I114" s="206">
        <f>NMM!I$61</f>
        <v>5309.8245927936396</v>
      </c>
      <c r="J114" s="206">
        <f>NMM!J$61</f>
        <v>5468.0565487660306</v>
      </c>
      <c r="K114" s="206">
        <f>NMM!K$61</f>
        <v>4896.9978667330788</v>
      </c>
      <c r="L114" s="206">
        <f>NMM!L$61</f>
        <v>5014.6998393520153</v>
      </c>
      <c r="M114" s="206">
        <f>NMM!M$61</f>
        <v>6099.2950418015498</v>
      </c>
      <c r="N114" s="206">
        <f>NMM!N$61</f>
        <v>5889.8723394129538</v>
      </c>
      <c r="O114" s="206">
        <f>NMM!O$61</f>
        <v>5531.3448901093334</v>
      </c>
      <c r="P114" s="206">
        <f>NMM!P$61</f>
        <v>5505.6017818998871</v>
      </c>
      <c r="Q114" s="206">
        <f>NMM!Q$61</f>
        <v>4980.3737751701319</v>
      </c>
      <c r="R114" s="206">
        <f>NMM!R$61</f>
        <v>5839.1133225547546</v>
      </c>
      <c r="S114" s="206">
        <f>NMM!S$61</f>
        <v>4521.0203374704943</v>
      </c>
      <c r="T114" s="206">
        <f>NMM!T$61</f>
        <v>5038.9613924577088</v>
      </c>
      <c r="U114" s="206">
        <f>NMM!U$61</f>
        <v>5043.4531616665881</v>
      </c>
      <c r="V114" s="206">
        <f>NMM!V$61</f>
        <v>4708.1126372273502</v>
      </c>
      <c r="W114" s="206">
        <f>NMM!W$61</f>
        <v>5367.7084014048878</v>
      </c>
    </row>
    <row r="115" spans="1:23" ht="12" customHeight="1" x14ac:dyDescent="0.25">
      <c r="A115" s="14" t="s">
        <v>58</v>
      </c>
      <c r="B115" s="206">
        <f>NMM!B$62</f>
        <v>2103.6884427710165</v>
      </c>
      <c r="C115" s="206">
        <f>NMM!C$62</f>
        <v>2141.4397990488469</v>
      </c>
      <c r="D115" s="206">
        <f>NMM!D$62</f>
        <v>2324.6611585084456</v>
      </c>
      <c r="E115" s="206">
        <f>NMM!E$62</f>
        <v>2118.2815086605569</v>
      </c>
      <c r="F115" s="206">
        <f>NMM!F$62</f>
        <v>1975.2536296844689</v>
      </c>
      <c r="G115" s="206">
        <f>NMM!G$62</f>
        <v>1926.7534977851569</v>
      </c>
      <c r="H115" s="206">
        <f>NMM!H$62</f>
        <v>1985.9669939679438</v>
      </c>
      <c r="I115" s="206">
        <f>NMM!I$62</f>
        <v>1903.212725099763</v>
      </c>
      <c r="J115" s="206">
        <f>NMM!J$62</f>
        <v>1634.7976957586507</v>
      </c>
      <c r="K115" s="206">
        <f>NMM!K$62</f>
        <v>1348.407169607789</v>
      </c>
      <c r="L115" s="206">
        <f>NMM!L$62</f>
        <v>1444.3725308586681</v>
      </c>
      <c r="M115" s="206">
        <f>NMM!M$62</f>
        <v>1603.3728721546092</v>
      </c>
      <c r="N115" s="206">
        <f>NMM!N$62</f>
        <v>1464.0500729073042</v>
      </c>
      <c r="O115" s="206">
        <f>NMM!O$62</f>
        <v>1358.8903284269413</v>
      </c>
      <c r="P115" s="206">
        <f>NMM!P$62</f>
        <v>1343.1881307857739</v>
      </c>
      <c r="Q115" s="206">
        <f>NMM!Q$62</f>
        <v>1329.4848204887041</v>
      </c>
      <c r="R115" s="206">
        <f>NMM!R$62</f>
        <v>1233.2480599879782</v>
      </c>
      <c r="S115" s="206">
        <f>NMM!S$62</f>
        <v>1312.7296166710425</v>
      </c>
      <c r="T115" s="206">
        <f>NMM!T$62</f>
        <v>1355.896620512543</v>
      </c>
      <c r="U115" s="206">
        <f>NMM!U$62</f>
        <v>1269.9269387152249</v>
      </c>
      <c r="V115" s="206">
        <f>NMM!V$62</f>
        <v>1120.5876955979902</v>
      </c>
      <c r="W115" s="206">
        <f>NMM!W$62</f>
        <v>1195.2238692867791</v>
      </c>
    </row>
    <row r="116" spans="1:23" ht="12" customHeight="1" x14ac:dyDescent="0.25">
      <c r="A116" s="13" t="s">
        <v>23</v>
      </c>
      <c r="B116" s="207">
        <f>PPA!B$57</f>
        <v>4552.1655332418477</v>
      </c>
      <c r="C116" s="207">
        <f>PPA!C$57</f>
        <v>4265.2152064818001</v>
      </c>
      <c r="D116" s="207">
        <f>PPA!D$57</f>
        <v>4399.4833462816969</v>
      </c>
      <c r="E116" s="207">
        <f>PPA!E$57</f>
        <v>4473.2988964815513</v>
      </c>
      <c r="F116" s="207">
        <f>PPA!F$57</f>
        <v>3984.7382769614742</v>
      </c>
      <c r="G116" s="207">
        <f>PPA!G$57</f>
        <v>3101.861917440965</v>
      </c>
      <c r="H116" s="207">
        <f>PPA!H$57</f>
        <v>3760.8430136411835</v>
      </c>
      <c r="I116" s="207">
        <f>PPA!I$57</f>
        <v>2537.7008976014727</v>
      </c>
      <c r="J116" s="207">
        <f>PPA!J$57</f>
        <v>2480.8394574010499</v>
      </c>
      <c r="K116" s="207">
        <f>PPA!K$57</f>
        <v>2006.0273556010645</v>
      </c>
      <c r="L116" s="207">
        <f>PPA!L$57</f>
        <v>2317.6970703748311</v>
      </c>
      <c r="M116" s="207">
        <f>PPA!M$57</f>
        <v>2219.2532203636656</v>
      </c>
      <c r="N116" s="207">
        <f>PPA!N$57</f>
        <v>2301.0238629793266</v>
      </c>
      <c r="O116" s="207">
        <f>PPA!O$57</f>
        <v>2591.5713926388798</v>
      </c>
      <c r="P116" s="207">
        <f>PPA!P$57</f>
        <v>2408.1849161987902</v>
      </c>
      <c r="Q116" s="207">
        <f>PPA!Q$57</f>
        <v>2289.7356382788066</v>
      </c>
      <c r="R116" s="207">
        <f>PPA!R$57</f>
        <v>2311.5724595990923</v>
      </c>
      <c r="S116" s="207">
        <f>PPA!S$57</f>
        <v>2153.4979507191465</v>
      </c>
      <c r="T116" s="207">
        <f>PPA!T$57</f>
        <v>2304.010329479057</v>
      </c>
      <c r="U116" s="207">
        <f>PPA!U$57</f>
        <v>2182.7182676705856</v>
      </c>
      <c r="V116" s="207">
        <f>PPA!V$57</f>
        <v>2133.0545358641257</v>
      </c>
      <c r="W116" s="207">
        <f>PPA!W$57</f>
        <v>2176.2801814091822</v>
      </c>
    </row>
    <row r="117" spans="1:23" ht="12" customHeight="1" x14ac:dyDescent="0.25">
      <c r="A117" s="14" t="s">
        <v>52</v>
      </c>
      <c r="B117" s="206">
        <f>PPA!B$58</f>
        <v>787.04738278948184</v>
      </c>
      <c r="C117" s="206">
        <f>PPA!C$58</f>
        <v>723.1565582882904</v>
      </c>
      <c r="D117" s="206">
        <f>PPA!D$58</f>
        <v>741.15533724779016</v>
      </c>
      <c r="E117" s="206">
        <f>PPA!E$58</f>
        <v>736.17722039108992</v>
      </c>
      <c r="F117" s="206">
        <f>PPA!F$58</f>
        <v>648.4482065205458</v>
      </c>
      <c r="G117" s="206">
        <f>PPA!G$58</f>
        <v>503.05748939731029</v>
      </c>
      <c r="H117" s="206">
        <f>PPA!H$58</f>
        <v>623.43925134116421</v>
      </c>
      <c r="I117" s="206">
        <f>PPA!I$58</f>
        <v>377.02954386355128</v>
      </c>
      <c r="J117" s="206">
        <f>PPA!J$58</f>
        <v>391.85081354225838</v>
      </c>
      <c r="K117" s="206">
        <f>PPA!K$58</f>
        <v>279.08498052666658</v>
      </c>
      <c r="L117" s="206">
        <f>PPA!L$58</f>
        <v>346.06804700984281</v>
      </c>
      <c r="M117" s="206">
        <f>PPA!M$58</f>
        <v>344.58353991996768</v>
      </c>
      <c r="N117" s="206">
        <f>PPA!N$58</f>
        <v>353.66790644427942</v>
      </c>
      <c r="O117" s="206">
        <f>PPA!O$58</f>
        <v>399.99754549565569</v>
      </c>
      <c r="P117" s="206">
        <f>PPA!P$58</f>
        <v>373.84745113613349</v>
      </c>
      <c r="Q117" s="206">
        <f>PPA!Q$58</f>
        <v>376.81752239381001</v>
      </c>
      <c r="R117" s="206">
        <f>PPA!R$58</f>
        <v>359.31115871154827</v>
      </c>
      <c r="S117" s="206">
        <f>PPA!S$58</f>
        <v>344.68601603793911</v>
      </c>
      <c r="T117" s="206">
        <f>PPA!T$58</f>
        <v>360.68526630208243</v>
      </c>
      <c r="U117" s="206">
        <f>PPA!U$58</f>
        <v>365.27966015827758</v>
      </c>
      <c r="V117" s="206">
        <f>PPA!V$58</f>
        <v>353.23076634973592</v>
      </c>
      <c r="W117" s="206">
        <f>PPA!W$58</f>
        <v>369.90871575078597</v>
      </c>
    </row>
    <row r="118" spans="1:23" ht="12" customHeight="1" x14ac:dyDescent="0.25">
      <c r="A118" s="14" t="s">
        <v>59</v>
      </c>
      <c r="B118" s="206">
        <f>PPA!B$59</f>
        <v>3696.6020056846892</v>
      </c>
      <c r="C118" s="206">
        <f>PPA!C$59</f>
        <v>3480.566699726066</v>
      </c>
      <c r="D118" s="206">
        <f>PPA!D$59</f>
        <v>3595.0394036502848</v>
      </c>
      <c r="E118" s="206">
        <f>PPA!E$59</f>
        <v>3668.589662524259</v>
      </c>
      <c r="F118" s="206">
        <f>PPA!F$59</f>
        <v>3288.6588740129728</v>
      </c>
      <c r="G118" s="206">
        <f>PPA!G$59</f>
        <v>2558.3690436743618</v>
      </c>
      <c r="H118" s="206">
        <f>PPA!H$59</f>
        <v>3085.6478081577961</v>
      </c>
      <c r="I118" s="206">
        <f>PPA!I$59</f>
        <v>2139.3667641152861</v>
      </c>
      <c r="J118" s="206">
        <f>PPA!J$59</f>
        <v>2059.886385500211</v>
      </c>
      <c r="K118" s="206">
        <f>PPA!K$59</f>
        <v>1698.7995526047221</v>
      </c>
      <c r="L118" s="206">
        <f>PPA!L$59</f>
        <v>1922.862414157745</v>
      </c>
      <c r="M118" s="206">
        <f>PPA!M$59</f>
        <v>1821.8491639711981</v>
      </c>
      <c r="N118" s="206">
        <f>PPA!N$59</f>
        <v>1895.771642087067</v>
      </c>
      <c r="O118" s="206">
        <f>PPA!O$59</f>
        <v>2123.1182411096102</v>
      </c>
      <c r="P118" s="206">
        <f>PPA!P$59</f>
        <v>1971.674262423998</v>
      </c>
      <c r="Q118" s="206">
        <f>PPA!Q$59</f>
        <v>1843.2368790366811</v>
      </c>
      <c r="R118" s="206">
        <f>PPA!R$59</f>
        <v>1884.390477124281</v>
      </c>
      <c r="S118" s="206">
        <f>PPA!S$59</f>
        <v>1744.108904963444</v>
      </c>
      <c r="T118" s="206">
        <f>PPA!T$59</f>
        <v>1867.6907829397089</v>
      </c>
      <c r="U118" s="206">
        <f>PPA!U$59</f>
        <v>1742.745394868715</v>
      </c>
      <c r="V118" s="206">
        <f>PPA!V$59</f>
        <v>1716.383620079891</v>
      </c>
      <c r="W118" s="206">
        <f>PPA!W$59</f>
        <v>1740.622588448007</v>
      </c>
    </row>
    <row r="119" spans="1:23" ht="12" customHeight="1" x14ac:dyDescent="0.25">
      <c r="A119" s="14" t="s">
        <v>60</v>
      </c>
      <c r="B119" s="206">
        <f>PPA!B$60</f>
        <v>68.516144767676266</v>
      </c>
      <c r="C119" s="206">
        <f>PPA!C$60</f>
        <v>61.491948467443592</v>
      </c>
      <c r="D119" s="206">
        <f>PPA!D$60</f>
        <v>63.288605383621643</v>
      </c>
      <c r="E119" s="206">
        <f>PPA!E$60</f>
        <v>68.532013566202593</v>
      </c>
      <c r="F119" s="206">
        <f>PPA!F$60</f>
        <v>47.631196427955508</v>
      </c>
      <c r="G119" s="206">
        <f>PPA!G$60</f>
        <v>40.435384369293033</v>
      </c>
      <c r="H119" s="206">
        <f>PPA!H$60</f>
        <v>51.75595414222353</v>
      </c>
      <c r="I119" s="206">
        <f>PPA!I$60</f>
        <v>21.304589622635369</v>
      </c>
      <c r="J119" s="206">
        <f>PPA!J$60</f>
        <v>29.102258358580482</v>
      </c>
      <c r="K119" s="206">
        <f>PPA!K$60</f>
        <v>28.142822469675831</v>
      </c>
      <c r="L119" s="206">
        <f>PPA!L$60</f>
        <v>48.766609207243079</v>
      </c>
      <c r="M119" s="206">
        <f>PPA!M$60</f>
        <v>52.82051647250011</v>
      </c>
      <c r="N119" s="206">
        <f>PPA!N$60</f>
        <v>51.58431444798051</v>
      </c>
      <c r="O119" s="206">
        <f>PPA!O$60</f>
        <v>68.455606033613932</v>
      </c>
      <c r="P119" s="206">
        <f>PPA!P$60</f>
        <v>62.663202638658639</v>
      </c>
      <c r="Q119" s="206">
        <f>PPA!Q$60</f>
        <v>69.681236848315521</v>
      </c>
      <c r="R119" s="206">
        <f>PPA!R$60</f>
        <v>67.870823763263147</v>
      </c>
      <c r="S119" s="206">
        <f>PPA!S$60</f>
        <v>64.703029717763414</v>
      </c>
      <c r="T119" s="206">
        <f>PPA!T$60</f>
        <v>75.6342802372656</v>
      </c>
      <c r="U119" s="206">
        <f>PPA!U$60</f>
        <v>74.693212643593156</v>
      </c>
      <c r="V119" s="206">
        <f>PPA!V$60</f>
        <v>63.440149434499027</v>
      </c>
      <c r="W119" s="206">
        <f>PPA!W$60</f>
        <v>65.748877210389097</v>
      </c>
    </row>
    <row r="120" spans="1:23" ht="12" customHeight="1" x14ac:dyDescent="0.25">
      <c r="A120" s="15" t="s">
        <v>61</v>
      </c>
      <c r="B120" s="208">
        <f>FBT!B$33</f>
        <v>9107.0505374390432</v>
      </c>
      <c r="C120" s="208">
        <f>FBT!C$33</f>
        <v>9367.977098880121</v>
      </c>
      <c r="D120" s="208">
        <f>FBT!D$33</f>
        <v>9562.0917934787321</v>
      </c>
      <c r="E120" s="208">
        <f>FBT!E$33</f>
        <v>9185.2555359634316</v>
      </c>
      <c r="F120" s="208">
        <f>FBT!F$33</f>
        <v>9074.6876372421812</v>
      </c>
      <c r="G120" s="208">
        <f>FBT!G$33</f>
        <v>7244.4504841219996</v>
      </c>
      <c r="H120" s="208">
        <f>FBT!H$33</f>
        <v>7326.4735170020294</v>
      </c>
      <c r="I120" s="208">
        <f>FBT!I$33</f>
        <v>7869.0666376833651</v>
      </c>
      <c r="J120" s="208">
        <f>FBT!J$33</f>
        <v>7339.17454488166</v>
      </c>
      <c r="K120" s="208">
        <f>FBT!K$33</f>
        <v>7063.4023002015701</v>
      </c>
      <c r="L120" s="208">
        <f>FBT!L$33</f>
        <v>7794.8102048423289</v>
      </c>
      <c r="M120" s="208">
        <f>FBT!M$33</f>
        <v>8435.0419211210901</v>
      </c>
      <c r="N120" s="208">
        <f>FBT!N$33</f>
        <v>8151.9303344402942</v>
      </c>
      <c r="O120" s="208">
        <f>FBT!O$33</f>
        <v>7607.6062398006088</v>
      </c>
      <c r="P120" s="208">
        <f>FBT!P$33</f>
        <v>7075.887233399596</v>
      </c>
      <c r="Q120" s="208">
        <f>FBT!Q$33</f>
        <v>7785.6227667619069</v>
      </c>
      <c r="R120" s="208">
        <f>FBT!R$33</f>
        <v>7849.1557875621811</v>
      </c>
      <c r="S120" s="208">
        <f>FBT!S$33</f>
        <v>7593.8504221508447</v>
      </c>
      <c r="T120" s="208">
        <f>FBT!T$33</f>
        <v>7745.7973873990704</v>
      </c>
      <c r="U120" s="208">
        <f>FBT!U$33</f>
        <v>6511.3141988116249</v>
      </c>
      <c r="V120" s="208">
        <f>FBT!V$33</f>
        <v>6343.7419718115143</v>
      </c>
      <c r="W120" s="208">
        <f>FBT!W$33</f>
        <v>7258.1154973212724</v>
      </c>
    </row>
    <row r="121" spans="1:23" ht="12" customHeight="1" x14ac:dyDescent="0.25">
      <c r="A121" s="12" t="s">
        <v>62</v>
      </c>
      <c r="B121" s="206">
        <f>TRE!B$33</f>
        <v>2025.431743319544</v>
      </c>
      <c r="C121" s="206">
        <f>TRE!C$33</f>
        <v>2044.0448168392861</v>
      </c>
      <c r="D121" s="206">
        <f>TRE!D$33</f>
        <v>1811.1182943584911</v>
      </c>
      <c r="E121" s="206">
        <f>TRE!E$33</f>
        <v>1890.983576519171</v>
      </c>
      <c r="F121" s="206">
        <f>TRE!F$33</f>
        <v>1985.7400120792311</v>
      </c>
      <c r="G121" s="206">
        <f>TRE!G$33</f>
        <v>1662.556953958991</v>
      </c>
      <c r="H121" s="206">
        <f>TRE!H$33</f>
        <v>1516.6286791194391</v>
      </c>
      <c r="I121" s="206">
        <f>TRE!I$33</f>
        <v>1532.604467879238</v>
      </c>
      <c r="J121" s="206">
        <f>TRE!J$33</f>
        <v>1025.7104087995251</v>
      </c>
      <c r="K121" s="206">
        <f>TRE!K$33</f>
        <v>1126.04595227906</v>
      </c>
      <c r="L121" s="206">
        <f>TRE!L$33</f>
        <v>1152.2566990789039</v>
      </c>
      <c r="M121" s="206">
        <f>TRE!M$33</f>
        <v>945.40797611938012</v>
      </c>
      <c r="N121" s="206">
        <f>TRE!N$33</f>
        <v>983.37102155911009</v>
      </c>
      <c r="O121" s="206">
        <f>TRE!O$33</f>
        <v>1065.6477899993811</v>
      </c>
      <c r="P121" s="206">
        <f>TRE!P$33</f>
        <v>863.89320383850395</v>
      </c>
      <c r="Q121" s="206">
        <f>TRE!Q$33</f>
        <v>888.77865635843477</v>
      </c>
      <c r="R121" s="206">
        <f>TRE!R$33</f>
        <v>967.64598143827664</v>
      </c>
      <c r="S121" s="206">
        <f>TRE!S$33</f>
        <v>983.89308347954079</v>
      </c>
      <c r="T121" s="206">
        <f>TRE!T$33</f>
        <v>945.78848288712732</v>
      </c>
      <c r="U121" s="206">
        <f>TRE!U$33</f>
        <v>929.19941428846687</v>
      </c>
      <c r="V121" s="206">
        <f>TRE!V$33</f>
        <v>633.0424525002893</v>
      </c>
      <c r="W121" s="206">
        <f>TRE!W$33</f>
        <v>932.01494431840956</v>
      </c>
    </row>
    <row r="122" spans="1:23" ht="12" customHeight="1" x14ac:dyDescent="0.25">
      <c r="A122" s="12" t="s">
        <v>63</v>
      </c>
      <c r="B122" s="206">
        <f>MAE!B$33</f>
        <v>2945.0802347985868</v>
      </c>
      <c r="C122" s="206">
        <f>MAE!C$33</f>
        <v>2946.6705185984988</v>
      </c>
      <c r="D122" s="206">
        <f>MAE!D$33</f>
        <v>2687.3187145195579</v>
      </c>
      <c r="E122" s="206">
        <f>MAE!E$33</f>
        <v>2852.6403380388492</v>
      </c>
      <c r="F122" s="206">
        <f>MAE!F$33</f>
        <v>2791.1548198790638</v>
      </c>
      <c r="G122" s="206">
        <f>MAE!G$33</f>
        <v>2650.046067719245</v>
      </c>
      <c r="H122" s="206">
        <f>MAE!H$33</f>
        <v>2680.8400472385679</v>
      </c>
      <c r="I122" s="206">
        <f>MAE!I$33</f>
        <v>2509.609582799083</v>
      </c>
      <c r="J122" s="206">
        <f>MAE!J$33</f>
        <v>1917.0352634418721</v>
      </c>
      <c r="K122" s="206">
        <f>MAE!K$33</f>
        <v>1870.2376217982589</v>
      </c>
      <c r="L122" s="206">
        <f>MAE!L$33</f>
        <v>2151.0502567197032</v>
      </c>
      <c r="M122" s="206">
        <f>MAE!M$33</f>
        <v>2240.9590305598331</v>
      </c>
      <c r="N122" s="206">
        <f>MAE!N$33</f>
        <v>2305.5982556394192</v>
      </c>
      <c r="O122" s="206">
        <f>MAE!O$33</f>
        <v>2566.5761087986971</v>
      </c>
      <c r="P122" s="206">
        <f>MAE!P$33</f>
        <v>2173.7418535186612</v>
      </c>
      <c r="Q122" s="206">
        <f>MAE!Q$33</f>
        <v>2120.6033977625329</v>
      </c>
      <c r="R122" s="206">
        <f>MAE!R$33</f>
        <v>2205.2360384102999</v>
      </c>
      <c r="S122" s="206">
        <f>MAE!S$33</f>
        <v>2043.71355320621</v>
      </c>
      <c r="T122" s="206">
        <f>MAE!T$33</f>
        <v>1677.776375778582</v>
      </c>
      <c r="U122" s="206">
        <f>MAE!U$33</f>
        <v>1652.564970095983</v>
      </c>
      <c r="V122" s="206">
        <f>MAE!V$33</f>
        <v>1312.033020594874</v>
      </c>
      <c r="W122" s="206">
        <f>MAE!W$33</f>
        <v>1810.2971433706839</v>
      </c>
    </row>
    <row r="123" spans="1:23" ht="12" customHeight="1" x14ac:dyDescent="0.25">
      <c r="A123" s="12" t="s">
        <v>64</v>
      </c>
      <c r="B123" s="206">
        <f>TEL!B$33</f>
        <v>3267.8233894776158</v>
      </c>
      <c r="C123" s="206">
        <f>TEL!C$33</f>
        <v>3656.9640139186222</v>
      </c>
      <c r="D123" s="206">
        <f>TEL!D$33</f>
        <v>3572.6956354786462</v>
      </c>
      <c r="E123" s="206">
        <f>TEL!E$33</f>
        <v>3559.3816294786502</v>
      </c>
      <c r="F123" s="206">
        <f>TEL!F$33</f>
        <v>3131.8783516776189</v>
      </c>
      <c r="G123" s="206">
        <f>TEL!G$33</f>
        <v>855.89998343753507</v>
      </c>
      <c r="H123" s="206">
        <f>TEL!H$33</f>
        <v>914.49361043809256</v>
      </c>
      <c r="I123" s="206">
        <f>TEL!I$33</f>
        <v>671.07334895857923</v>
      </c>
      <c r="J123" s="206">
        <f>TEL!J$33</f>
        <v>669.80190383810532</v>
      </c>
      <c r="K123" s="206">
        <f>TEL!K$33</f>
        <v>502.57889531768637</v>
      </c>
      <c r="L123" s="206">
        <f>TEL!L$33</f>
        <v>425.11438511770791</v>
      </c>
      <c r="M123" s="206">
        <f>TEL!M$33</f>
        <v>481.50797687780192</v>
      </c>
      <c r="N123" s="206">
        <f>TEL!N$33</f>
        <v>415.92989159884439</v>
      </c>
      <c r="O123" s="206">
        <f>TEL!O$33</f>
        <v>439.97972075829188</v>
      </c>
      <c r="P123" s="206">
        <f>TEL!P$33</f>
        <v>385.0109042378208</v>
      </c>
      <c r="Q123" s="206">
        <f>TEL!Q$33</f>
        <v>404.05114835862361</v>
      </c>
      <c r="R123" s="206">
        <f>TEL!R$33</f>
        <v>418.21319555846048</v>
      </c>
      <c r="S123" s="206">
        <f>TEL!S$33</f>
        <v>463.77473147882728</v>
      </c>
      <c r="T123" s="206">
        <f>TEL!T$33</f>
        <v>333.46309258471541</v>
      </c>
      <c r="U123" s="206">
        <f>TEL!U$33</f>
        <v>287.14208491118751</v>
      </c>
      <c r="V123" s="206">
        <f>TEL!V$33</f>
        <v>200.5897049179749</v>
      </c>
      <c r="W123" s="206">
        <f>TEL!W$33</f>
        <v>309.75577091847731</v>
      </c>
    </row>
    <row r="124" spans="1:23" ht="12" customHeight="1" x14ac:dyDescent="0.25">
      <c r="A124" s="12" t="s">
        <v>65</v>
      </c>
      <c r="B124" s="206">
        <f>WWP!B$33</f>
        <v>0</v>
      </c>
      <c r="C124" s="206">
        <f>WWP!C$33</f>
        <v>0</v>
      </c>
      <c r="D124" s="206">
        <f>WWP!D$33</f>
        <v>0</v>
      </c>
      <c r="E124" s="206">
        <f>WWP!E$33</f>
        <v>76.908413159996201</v>
      </c>
      <c r="F124" s="206">
        <f>WWP!F$33</f>
        <v>52.211951280080619</v>
      </c>
      <c r="G124" s="206">
        <f>WWP!G$33</f>
        <v>108.2213100002881</v>
      </c>
      <c r="H124" s="206">
        <f>WWP!H$33</f>
        <v>123.8722372804032</v>
      </c>
      <c r="I124" s="206">
        <f>WWP!I$33</f>
        <v>138.83327424034081</v>
      </c>
      <c r="J124" s="206">
        <f>WWP!J$33</f>
        <v>290.69598168057661</v>
      </c>
      <c r="K124" s="206">
        <f>WWP!K$33</f>
        <v>218.53392156042031</v>
      </c>
      <c r="L124" s="206">
        <f>WWP!L$33</f>
        <v>221.279484240394</v>
      </c>
      <c r="M124" s="206">
        <f>WWP!M$33</f>
        <v>257.04388620050099</v>
      </c>
      <c r="N124" s="206">
        <f>WWP!N$33</f>
        <v>255.89703708041409</v>
      </c>
      <c r="O124" s="206">
        <f>WWP!O$33</f>
        <v>232.31236824028159</v>
      </c>
      <c r="P124" s="206">
        <f>WWP!P$33</f>
        <v>222.29758296030309</v>
      </c>
      <c r="Q124" s="206">
        <f>WWP!Q$33</f>
        <v>229.68160848035831</v>
      </c>
      <c r="R124" s="206">
        <f>WWP!R$33</f>
        <v>214.54331904043579</v>
      </c>
      <c r="S124" s="206">
        <f>WWP!S$33</f>
        <v>255.11443740050049</v>
      </c>
      <c r="T124" s="206">
        <f>WWP!T$33</f>
        <v>266.84198532036652</v>
      </c>
      <c r="U124" s="206">
        <f>WWP!U$33</f>
        <v>223.1028857619288</v>
      </c>
      <c r="V124" s="206">
        <f>WWP!V$33</f>
        <v>190.03023468027689</v>
      </c>
      <c r="W124" s="206">
        <f>WWP!W$33</f>
        <v>240.65402328024081</v>
      </c>
    </row>
    <row r="125" spans="1:23" ht="12" customHeight="1" x14ac:dyDescent="0.25">
      <c r="A125" s="12" t="s">
        <v>66</v>
      </c>
      <c r="B125" s="206">
        <f>OIS!B$33</f>
        <v>9701.9988487275859</v>
      </c>
      <c r="C125" s="206">
        <f>OIS!C$33</f>
        <v>10486.86879024331</v>
      </c>
      <c r="D125" s="206">
        <f>OIS!D$33</f>
        <v>7684.0657318761987</v>
      </c>
      <c r="E125" s="206">
        <f>OIS!E$33</f>
        <v>6887.8385722807207</v>
      </c>
      <c r="F125" s="206">
        <f>OIS!F$33</f>
        <v>6712.7765220004694</v>
      </c>
      <c r="G125" s="206">
        <f>OIS!G$33</f>
        <v>13822.5241454364</v>
      </c>
      <c r="H125" s="206">
        <f>OIS!H$33</f>
        <v>13849.678663560429</v>
      </c>
      <c r="I125" s="206">
        <f>OIS!I$33</f>
        <v>13840.388403481949</v>
      </c>
      <c r="J125" s="206">
        <f>OIS!J$33</f>
        <v>14243.118824161011</v>
      </c>
      <c r="K125" s="206">
        <f>OIS!K$33</f>
        <v>8777.6295829219889</v>
      </c>
      <c r="L125" s="206">
        <f>OIS!L$33</f>
        <v>11205.83642388167</v>
      </c>
      <c r="M125" s="206">
        <f>OIS!M$33</f>
        <v>5665.3132298327091</v>
      </c>
      <c r="N125" s="206">
        <f>OIS!N$33</f>
        <v>5459.6704960828756</v>
      </c>
      <c r="O125" s="206">
        <f>OIS!O$33</f>
        <v>5460.5033264290469</v>
      </c>
      <c r="P125" s="206">
        <f>OIS!P$33</f>
        <v>5335.8584203357941</v>
      </c>
      <c r="Q125" s="206">
        <f>OIS!Q$33</f>
        <v>5368.251056892932</v>
      </c>
      <c r="R125" s="206">
        <f>OIS!R$33</f>
        <v>5357.136257272341</v>
      </c>
      <c r="S125" s="206">
        <f>OIS!S$33</f>
        <v>5315.2312343381382</v>
      </c>
      <c r="T125" s="206">
        <f>OIS!T$33</f>
        <v>5141.1343647601861</v>
      </c>
      <c r="U125" s="206">
        <f>OIS!U$33</f>
        <v>5028.7268985733645</v>
      </c>
      <c r="V125" s="206">
        <f>OIS!V$33</f>
        <v>4286.7281307527019</v>
      </c>
      <c r="W125" s="206">
        <f>OIS!W$33</f>
        <v>4994.6754766467984</v>
      </c>
    </row>
    <row r="126" spans="1:23" ht="12" customHeight="1" x14ac:dyDescent="0.25">
      <c r="A126" s="28" t="s">
        <v>86</v>
      </c>
      <c r="B126" s="216">
        <f>Ind_Summary_emi!B43</f>
        <v>1141.810350801363</v>
      </c>
      <c r="C126" s="216">
        <f>Ind_Summary_emi!C43</f>
        <v>1132.843645453811</v>
      </c>
      <c r="D126" s="216">
        <f>Ind_Summary_emi!D43</f>
        <v>989.98845614795061</v>
      </c>
      <c r="E126" s="216">
        <f>Ind_Summary_emi!E43</f>
        <v>983.07014307912152</v>
      </c>
      <c r="F126" s="216">
        <f>Ind_Summary_emi!F43</f>
        <v>1114.103437381219</v>
      </c>
      <c r="G126" s="216">
        <f>Ind_Summary_emi!G43</f>
        <v>1163.042784879277</v>
      </c>
      <c r="H126" s="216">
        <f>Ind_Summary_emi!H43</f>
        <v>1011.8577091746</v>
      </c>
      <c r="I126" s="216">
        <f>Ind_Summary_emi!I43</f>
        <v>1218.681015890988</v>
      </c>
      <c r="J126" s="216">
        <f>Ind_Summary_emi!J43</f>
        <v>1064.235173863852</v>
      </c>
      <c r="K126" s="216">
        <f>Ind_Summary_emi!K43</f>
        <v>952.25903795317799</v>
      </c>
      <c r="L126" s="216">
        <f>Ind_Summary_emi!L43</f>
        <v>1006.717082561064</v>
      </c>
      <c r="M126" s="216">
        <f>Ind_Summary_emi!M43</f>
        <v>968.36764333290603</v>
      </c>
      <c r="N126" s="216">
        <f>Ind_Summary_emi!N43</f>
        <v>928.93144206607178</v>
      </c>
      <c r="O126" s="216">
        <f>Ind_Summary_emi!O43</f>
        <v>1003.836250025696</v>
      </c>
      <c r="P126" s="216">
        <f>Ind_Summary_emi!P43</f>
        <v>1000.287360963144</v>
      </c>
      <c r="Q126" s="216">
        <f>Ind_Summary_emi!Q43</f>
        <v>906.22538587936344</v>
      </c>
      <c r="R126" s="216">
        <f>Ind_Summary_emi!R43</f>
        <v>940.26232408353496</v>
      </c>
      <c r="S126" s="216">
        <f>Ind_Summary_emi!S43</f>
        <v>748.15307321465548</v>
      </c>
      <c r="T126" s="216">
        <f>Ind_Summary_emi!T43</f>
        <v>811.2974685306009</v>
      </c>
      <c r="U126" s="216">
        <f>Ind_Summary_emi!U43</f>
        <v>709.18142481052405</v>
      </c>
      <c r="V126" s="216">
        <f>Ind_Summary_emi!V43</f>
        <v>724.49947840352286</v>
      </c>
      <c r="W126" s="216">
        <f>Ind_Summary_emi!W43</f>
        <v>1020.74478954579</v>
      </c>
    </row>
    <row r="128" spans="1:23" ht="12" customHeight="1" x14ac:dyDescent="0.25">
      <c r="A128" s="30" t="s">
        <v>87</v>
      </c>
      <c r="B128" s="205">
        <f t="shared" ref="B128:W128" si="8">IF(B29=0,"",B29/B3*1000)</f>
        <v>99.457100162671637</v>
      </c>
      <c r="C128" s="205">
        <f t="shared" si="8"/>
        <v>103.63148095366795</v>
      </c>
      <c r="D128" s="205">
        <f t="shared" si="8"/>
        <v>102.03449308304779</v>
      </c>
      <c r="E128" s="205">
        <f t="shared" si="8"/>
        <v>103.14926581653225</v>
      </c>
      <c r="F128" s="205">
        <f t="shared" si="8"/>
        <v>98.231843023011407</v>
      </c>
      <c r="G128" s="205">
        <f t="shared" si="8"/>
        <v>101.29102182994394</v>
      </c>
      <c r="H128" s="205">
        <f t="shared" si="8"/>
        <v>96.213294527297904</v>
      </c>
      <c r="I128" s="205">
        <f t="shared" si="8"/>
        <v>95.965174273983223</v>
      </c>
      <c r="J128" s="205">
        <f t="shared" si="8"/>
        <v>95.273982815044107</v>
      </c>
      <c r="K128" s="205">
        <f t="shared" si="8"/>
        <v>84.856093281398614</v>
      </c>
      <c r="L128" s="205">
        <f t="shared" si="8"/>
        <v>90.542174646113935</v>
      </c>
      <c r="M128" s="205">
        <f t="shared" si="8"/>
        <v>93.468986371791971</v>
      </c>
      <c r="N128" s="205">
        <f t="shared" si="8"/>
        <v>94.157170202786091</v>
      </c>
      <c r="O128" s="205">
        <f t="shared" si="8"/>
        <v>93.069467019470395</v>
      </c>
      <c r="P128" s="205">
        <f t="shared" si="8"/>
        <v>89.207404125027708</v>
      </c>
      <c r="Q128" s="205">
        <f t="shared" si="8"/>
        <v>87.749731547278074</v>
      </c>
      <c r="R128" s="205">
        <f t="shared" si="8"/>
        <v>90.102269667722013</v>
      </c>
      <c r="S128" s="205">
        <f t="shared" si="8"/>
        <v>85.079254030001579</v>
      </c>
      <c r="T128" s="205">
        <f t="shared" si="8"/>
        <v>84.069182295522936</v>
      </c>
      <c r="U128" s="205">
        <f t="shared" si="8"/>
        <v>80.80844440398873</v>
      </c>
      <c r="V128" s="205">
        <f t="shared" si="8"/>
        <v>84.792787646622557</v>
      </c>
      <c r="W128" s="205">
        <f t="shared" si="8"/>
        <v>87.568330344089787</v>
      </c>
    </row>
    <row r="129" spans="1:23" ht="12" customHeight="1" x14ac:dyDescent="0.25">
      <c r="A129" s="12" t="s">
        <v>16</v>
      </c>
      <c r="B129" s="206">
        <f t="shared" ref="B129:W129" si="9">IF(B52=0,"",B52/B4*1000)</f>
        <v>307.13125530109193</v>
      </c>
      <c r="C129" s="206">
        <f t="shared" si="9"/>
        <v>356.75647358707431</v>
      </c>
      <c r="D129" s="206">
        <f t="shared" si="9"/>
        <v>422.10639241186243</v>
      </c>
      <c r="E129" s="206">
        <f t="shared" si="9"/>
        <v>435.36307500652998</v>
      </c>
      <c r="F129" s="206">
        <f t="shared" si="9"/>
        <v>385.76729607624526</v>
      </c>
      <c r="G129" s="206">
        <f t="shared" si="9"/>
        <v>400.11569980954783</v>
      </c>
      <c r="H129" s="206">
        <f t="shared" si="9"/>
        <v>443.57627245809783</v>
      </c>
      <c r="I129" s="206">
        <f t="shared" si="9"/>
        <v>385.42607654611817</v>
      </c>
      <c r="J129" s="206">
        <f t="shared" si="9"/>
        <v>303.71577726810636</v>
      </c>
      <c r="K129" s="206">
        <f t="shared" si="9"/>
        <v>365.86007141725651</v>
      </c>
      <c r="L129" s="206">
        <f t="shared" si="9"/>
        <v>414.21457295216175</v>
      </c>
      <c r="M129" s="206">
        <f t="shared" si="9"/>
        <v>369.83801976933421</v>
      </c>
      <c r="N129" s="206">
        <f t="shared" si="9"/>
        <v>532.73715155044749</v>
      </c>
      <c r="O129" s="206">
        <f t="shared" si="9"/>
        <v>521.41159884528338</v>
      </c>
      <c r="P129" s="206">
        <f t="shared" si="9"/>
        <v>607.95320165913142</v>
      </c>
      <c r="Q129" s="206">
        <f t="shared" si="9"/>
        <v>559.23398441046072</v>
      </c>
      <c r="R129" s="206">
        <f t="shared" si="9"/>
        <v>630.78395913425811</v>
      </c>
      <c r="S129" s="206">
        <f t="shared" si="9"/>
        <v>546.10641602589999</v>
      </c>
      <c r="T129" s="206">
        <f t="shared" si="9"/>
        <v>504.75520028186207</v>
      </c>
      <c r="U129" s="206">
        <f t="shared" si="9"/>
        <v>638.63388989521366</v>
      </c>
      <c r="V129" s="206">
        <f t="shared" si="9"/>
        <v>756.51911715546214</v>
      </c>
      <c r="W129" s="206">
        <f t="shared" si="9"/>
        <v>509.51995748120481</v>
      </c>
    </row>
    <row r="130" spans="1:23" ht="12" customHeight="1" x14ac:dyDescent="0.25">
      <c r="A130" s="13" t="s">
        <v>20</v>
      </c>
      <c r="B130" s="207">
        <f t="shared" ref="B130:W130" si="10">IF(B55=0,"",B55/B5*1000)</f>
        <v>662.40528254185119</v>
      </c>
      <c r="C130" s="207">
        <f t="shared" si="10"/>
        <v>669.30118741602757</v>
      </c>
      <c r="D130" s="207">
        <f t="shared" si="10"/>
        <v>769.40465602105235</v>
      </c>
      <c r="E130" s="207">
        <f t="shared" si="10"/>
        <v>742.38604344199121</v>
      </c>
      <c r="F130" s="207">
        <f t="shared" si="10"/>
        <v>668.23611657403706</v>
      </c>
      <c r="G130" s="207">
        <f t="shared" si="10"/>
        <v>726.02463054619159</v>
      </c>
      <c r="H130" s="207">
        <f t="shared" si="10"/>
        <v>657.71796483387834</v>
      </c>
      <c r="I130" s="207">
        <f t="shared" si="10"/>
        <v>550.09458110788978</v>
      </c>
      <c r="J130" s="207">
        <f t="shared" si="10"/>
        <v>479.82264240568026</v>
      </c>
      <c r="K130" s="207">
        <f t="shared" si="10"/>
        <v>496.02968995913295</v>
      </c>
      <c r="L130" s="207">
        <f t="shared" si="10"/>
        <v>448.8242021365084</v>
      </c>
      <c r="M130" s="207">
        <f t="shared" si="10"/>
        <v>455.42977477635463</v>
      </c>
      <c r="N130" s="207">
        <f t="shared" si="10"/>
        <v>408.9396162426782</v>
      </c>
      <c r="O130" s="207">
        <f t="shared" si="10"/>
        <v>399.69158285212177</v>
      </c>
      <c r="P130" s="207">
        <f t="shared" si="10"/>
        <v>387.34214067126658</v>
      </c>
      <c r="Q130" s="207">
        <f t="shared" si="10"/>
        <v>375.14655729044341</v>
      </c>
      <c r="R130" s="207">
        <f t="shared" si="10"/>
        <v>406.65686179867765</v>
      </c>
      <c r="S130" s="207">
        <f t="shared" si="10"/>
        <v>429.75327025378448</v>
      </c>
      <c r="T130" s="207">
        <f t="shared" si="10"/>
        <v>480.2253108307915</v>
      </c>
      <c r="U130" s="207">
        <f t="shared" si="10"/>
        <v>503.51161324874107</v>
      </c>
      <c r="V130" s="207">
        <f t="shared" si="10"/>
        <v>578.5866785490374</v>
      </c>
      <c r="W130" s="207">
        <f t="shared" si="10"/>
        <v>311.27200127744049</v>
      </c>
    </row>
    <row r="131" spans="1:23" ht="12" customHeight="1" x14ac:dyDescent="0.25">
      <c r="A131" s="14" t="s">
        <v>43</v>
      </c>
      <c r="B131" s="206">
        <f t="shared" ref="B131:W131" si="11">IF(B56=0,"",B56/B6*1000)</f>
        <v>1294.1286770055099</v>
      </c>
      <c r="C131" s="206">
        <f t="shared" si="11"/>
        <v>988.39865877770023</v>
      </c>
      <c r="D131" s="206">
        <f t="shared" si="11"/>
        <v>1170.0455838949692</v>
      </c>
      <c r="E131" s="206">
        <f t="shared" si="11"/>
        <v>1066.5414800062242</v>
      </c>
      <c r="F131" s="206">
        <f t="shared" si="11"/>
        <v>1092.7586279053123</v>
      </c>
      <c r="G131" s="206">
        <f t="shared" si="11"/>
        <v>1093.0283851769855</v>
      </c>
      <c r="H131" s="206">
        <f t="shared" si="11"/>
        <v>1291.8838577678166</v>
      </c>
      <c r="I131" s="206">
        <f t="shared" si="11"/>
        <v>1099.8617059213718</v>
      </c>
      <c r="J131" s="206">
        <f t="shared" si="11"/>
        <v>1109.4074993402819</v>
      </c>
      <c r="K131" s="206">
        <f t="shared" si="11"/>
        <v>945.48279206137784</v>
      </c>
      <c r="L131" s="206">
        <f t="shared" si="11"/>
        <v>1133.6019754298216</v>
      </c>
      <c r="M131" s="206">
        <f t="shared" si="11"/>
        <v>1279.7169434233583</v>
      </c>
      <c r="N131" s="206">
        <f t="shared" si="11"/>
        <v>938.62634898925216</v>
      </c>
      <c r="O131" s="206">
        <f t="shared" si="11"/>
        <v>717.67135769339234</v>
      </c>
      <c r="P131" s="206">
        <f t="shared" si="11"/>
        <v>596.00819881553332</v>
      </c>
      <c r="Q131" s="206">
        <f t="shared" si="11"/>
        <v>542.22334785453495</v>
      </c>
      <c r="R131" s="206">
        <f t="shared" si="11"/>
        <v>595.99442824312678</v>
      </c>
      <c r="S131" s="206">
        <f t="shared" si="11"/>
        <v>617.20010806199991</v>
      </c>
      <c r="T131" s="206">
        <f t="shared" si="11"/>
        <v>775.46048351789534</v>
      </c>
      <c r="U131" s="206">
        <f t="shared" si="11"/>
        <v>723.56657817545533</v>
      </c>
      <c r="V131" s="206">
        <f t="shared" si="11"/>
        <v>1032.6931551988296</v>
      </c>
      <c r="W131" s="206">
        <f t="shared" si="11"/>
        <v>591.95098737091382</v>
      </c>
    </row>
    <row r="132" spans="1:23" ht="12" customHeight="1" x14ac:dyDescent="0.25">
      <c r="A132" s="14" t="s">
        <v>56</v>
      </c>
      <c r="B132" s="206">
        <f t="shared" ref="B132:W132" si="12">IF(B57=0,"",B57/B7*1000)</f>
        <v>423.17466016281821</v>
      </c>
      <c r="C132" s="206">
        <f t="shared" si="12"/>
        <v>448.49566088290305</v>
      </c>
      <c r="D132" s="206">
        <f t="shared" si="12"/>
        <v>533.8015671660645</v>
      </c>
      <c r="E132" s="206">
        <f t="shared" si="12"/>
        <v>527.92428229231439</v>
      </c>
      <c r="F132" s="206">
        <f t="shared" si="12"/>
        <v>484.14834974654411</v>
      </c>
      <c r="G132" s="206">
        <f t="shared" si="12"/>
        <v>492.33190392270876</v>
      </c>
      <c r="H132" s="206">
        <f t="shared" si="12"/>
        <v>515.21703004589074</v>
      </c>
      <c r="I132" s="206">
        <f t="shared" si="12"/>
        <v>423.06748644431246</v>
      </c>
      <c r="J132" s="206">
        <f t="shared" si="12"/>
        <v>373.23505815412369</v>
      </c>
      <c r="K132" s="206">
        <f t="shared" si="12"/>
        <v>500.81665844872572</v>
      </c>
      <c r="L132" s="206">
        <f t="shared" si="12"/>
        <v>455.82092266535722</v>
      </c>
      <c r="M132" s="206">
        <f t="shared" si="12"/>
        <v>446.6074010910495</v>
      </c>
      <c r="N132" s="206">
        <f t="shared" si="12"/>
        <v>413.90219748124935</v>
      </c>
      <c r="O132" s="206">
        <f t="shared" si="12"/>
        <v>426.91603007792162</v>
      </c>
      <c r="P132" s="206">
        <f t="shared" si="12"/>
        <v>371.84319973551101</v>
      </c>
      <c r="Q132" s="206">
        <f t="shared" si="12"/>
        <v>378.92591149218686</v>
      </c>
      <c r="R132" s="206">
        <f t="shared" si="12"/>
        <v>419.45095071644812</v>
      </c>
      <c r="S132" s="206">
        <f t="shared" si="12"/>
        <v>425.00037571249584</v>
      </c>
      <c r="T132" s="206">
        <f t="shared" si="12"/>
        <v>487.20590684022147</v>
      </c>
      <c r="U132" s="206">
        <f t="shared" si="12"/>
        <v>465.94654085041174</v>
      </c>
      <c r="V132" s="206">
        <f t="shared" si="12"/>
        <v>682.5242802121594</v>
      </c>
      <c r="W132" s="206">
        <f t="shared" si="12"/>
        <v>385.66296657400039</v>
      </c>
    </row>
    <row r="133" spans="1:23" ht="12" customHeight="1" x14ac:dyDescent="0.25">
      <c r="A133" s="14" t="s">
        <v>45</v>
      </c>
      <c r="B133" s="206">
        <f t="shared" ref="B133:W133" si="13">IF(B60=0,"",B60/B8*1000)</f>
        <v>1309.9308167591801</v>
      </c>
      <c r="C133" s="206">
        <f t="shared" si="13"/>
        <v>1300.3229141702468</v>
      </c>
      <c r="D133" s="206">
        <f t="shared" si="13"/>
        <v>1435.1107278346462</v>
      </c>
      <c r="E133" s="206">
        <f t="shared" si="13"/>
        <v>1393.1312118904002</v>
      </c>
      <c r="F133" s="206">
        <f t="shared" si="13"/>
        <v>1182.8561600534781</v>
      </c>
      <c r="G133" s="206">
        <f t="shared" si="13"/>
        <v>1492.4252668227059</v>
      </c>
      <c r="H133" s="206">
        <f t="shared" si="13"/>
        <v>935.47430111110396</v>
      </c>
      <c r="I133" s="206">
        <f t="shared" si="13"/>
        <v>804.34587001185389</v>
      </c>
      <c r="J133" s="206">
        <f t="shared" si="13"/>
        <v>621.07083447101934</v>
      </c>
      <c r="K133" s="206">
        <f t="shared" si="13"/>
        <v>424.65688011197983</v>
      </c>
      <c r="L133" s="206">
        <f t="shared" si="13"/>
        <v>325.49097793584548</v>
      </c>
      <c r="M133" s="206">
        <f t="shared" si="13"/>
        <v>352.74376033241407</v>
      </c>
      <c r="N133" s="206">
        <f t="shared" si="13"/>
        <v>330.85980314506526</v>
      </c>
      <c r="O133" s="206">
        <f t="shared" si="13"/>
        <v>327.80290725491949</v>
      </c>
      <c r="P133" s="206">
        <f t="shared" si="13"/>
        <v>377.0011966134465</v>
      </c>
      <c r="Q133" s="206">
        <f t="shared" si="13"/>
        <v>340.91957854691452</v>
      </c>
      <c r="R133" s="206">
        <f t="shared" si="13"/>
        <v>359.82996613226027</v>
      </c>
      <c r="S133" s="206">
        <f t="shared" si="13"/>
        <v>403.79049564019772</v>
      </c>
      <c r="T133" s="206">
        <f t="shared" si="13"/>
        <v>423.85749293122421</v>
      </c>
      <c r="U133" s="206">
        <f t="shared" si="13"/>
        <v>526.78214628372109</v>
      </c>
      <c r="V133" s="206">
        <f t="shared" si="13"/>
        <v>410.18115550818965</v>
      </c>
      <c r="W133" s="206">
        <f t="shared" si="13"/>
        <v>221.71041786529568</v>
      </c>
    </row>
    <row r="134" spans="1:23" ht="12" customHeight="1" x14ac:dyDescent="0.25">
      <c r="A134" s="13" t="s">
        <v>21</v>
      </c>
      <c r="B134" s="207">
        <f t="shared" ref="B134:W134" si="14">IF(B61=0,"",B61/B9*1000)</f>
        <v>179.34056140738187</v>
      </c>
      <c r="C134" s="207">
        <f t="shared" si="14"/>
        <v>199.70289507618745</v>
      </c>
      <c r="D134" s="207">
        <f t="shared" si="14"/>
        <v>197.28170904387648</v>
      </c>
      <c r="E134" s="207">
        <f t="shared" si="14"/>
        <v>206.78117215101284</v>
      </c>
      <c r="F134" s="207">
        <f t="shared" si="14"/>
        <v>183.72441208855091</v>
      </c>
      <c r="G134" s="207">
        <f t="shared" si="14"/>
        <v>171.93861118355233</v>
      </c>
      <c r="H134" s="207">
        <f t="shared" si="14"/>
        <v>143.75999452728558</v>
      </c>
      <c r="I134" s="207">
        <f t="shared" si="14"/>
        <v>153.17175269202841</v>
      </c>
      <c r="J134" s="207">
        <f t="shared" si="14"/>
        <v>182.4835331542607</v>
      </c>
      <c r="K134" s="207">
        <f t="shared" si="14"/>
        <v>147.47570598713966</v>
      </c>
      <c r="L134" s="207">
        <f t="shared" si="14"/>
        <v>141.26418323646107</v>
      </c>
      <c r="M134" s="207">
        <f t="shared" si="14"/>
        <v>248.23713678255467</v>
      </c>
      <c r="N134" s="207">
        <f t="shared" si="14"/>
        <v>248.7447256820156</v>
      </c>
      <c r="O134" s="207">
        <f t="shared" si="14"/>
        <v>238.07187010322923</v>
      </c>
      <c r="P134" s="207">
        <f t="shared" si="14"/>
        <v>223.74273526698843</v>
      </c>
      <c r="Q134" s="207">
        <f t="shared" si="14"/>
        <v>196.52585132857735</v>
      </c>
      <c r="R134" s="207">
        <f t="shared" si="14"/>
        <v>203.58802646537632</v>
      </c>
      <c r="S134" s="207">
        <f t="shared" si="14"/>
        <v>180.75978277319984</v>
      </c>
      <c r="T134" s="207">
        <f t="shared" si="14"/>
        <v>184.63107859210652</v>
      </c>
      <c r="U134" s="207">
        <f t="shared" si="14"/>
        <v>193.03581935413504</v>
      </c>
      <c r="V134" s="207">
        <f t="shared" si="14"/>
        <v>189.77398255087692</v>
      </c>
      <c r="W134" s="207">
        <f t="shared" si="14"/>
        <v>170.72542255061265</v>
      </c>
    </row>
    <row r="135" spans="1:23" ht="12" customHeight="1" x14ac:dyDescent="0.25">
      <c r="A135" s="14" t="s">
        <v>57</v>
      </c>
      <c r="B135" s="206">
        <f t="shared" ref="B135:W135" si="15">IF(B62=0,"",B62/B10*1000)</f>
        <v>458.60187947471064</v>
      </c>
      <c r="C135" s="206">
        <f t="shared" si="15"/>
        <v>490.19104678510752</v>
      </c>
      <c r="D135" s="206">
        <f t="shared" si="15"/>
        <v>495.8487626288283</v>
      </c>
      <c r="E135" s="206">
        <f t="shared" si="15"/>
        <v>460.99585004455355</v>
      </c>
      <c r="F135" s="206">
        <f t="shared" si="15"/>
        <v>417.39881084063899</v>
      </c>
      <c r="G135" s="206">
        <f t="shared" si="15"/>
        <v>399.38110098936602</v>
      </c>
      <c r="H135" s="206">
        <f t="shared" si="15"/>
        <v>360.39243791816898</v>
      </c>
      <c r="I135" s="206">
        <f t="shared" si="15"/>
        <v>356.61162111080654</v>
      </c>
      <c r="J135" s="206">
        <f t="shared" si="15"/>
        <v>380.31401652059895</v>
      </c>
      <c r="K135" s="206">
        <f t="shared" si="15"/>
        <v>331.52014292757428</v>
      </c>
      <c r="L135" s="206">
        <f t="shared" si="15"/>
        <v>299.7028845966048</v>
      </c>
      <c r="M135" s="206">
        <f t="shared" si="15"/>
        <v>465.36635214842039</v>
      </c>
      <c r="N135" s="206">
        <f t="shared" si="15"/>
        <v>503.77306075277517</v>
      </c>
      <c r="O135" s="206">
        <f t="shared" si="15"/>
        <v>489.48352760660731</v>
      </c>
      <c r="P135" s="206">
        <f t="shared" si="15"/>
        <v>504.89422945372633</v>
      </c>
      <c r="Q135" s="206">
        <f t="shared" si="15"/>
        <v>459.42861943958053</v>
      </c>
      <c r="R135" s="206">
        <f t="shared" si="15"/>
        <v>469.21733129574807</v>
      </c>
      <c r="S135" s="206">
        <f t="shared" si="15"/>
        <v>428.53412918758039</v>
      </c>
      <c r="T135" s="206">
        <f t="shared" si="15"/>
        <v>446.84304377477292</v>
      </c>
      <c r="U135" s="206">
        <f t="shared" si="15"/>
        <v>487.11345423704745</v>
      </c>
      <c r="V135" s="206">
        <f t="shared" si="15"/>
        <v>539.28977052370863</v>
      </c>
      <c r="W135" s="206">
        <f t="shared" si="15"/>
        <v>423.12706942399916</v>
      </c>
    </row>
    <row r="136" spans="1:23" ht="12" customHeight="1" x14ac:dyDescent="0.25">
      <c r="A136" s="14" t="s">
        <v>47</v>
      </c>
      <c r="B136" s="206">
        <f t="shared" ref="B136:W136" si="16">IF(B63=0,"",B63/B11*1000)</f>
        <v>233.09625706129535</v>
      </c>
      <c r="C136" s="206">
        <f t="shared" si="16"/>
        <v>271.74979700927145</v>
      </c>
      <c r="D136" s="206">
        <f t="shared" si="16"/>
        <v>273.83399913228709</v>
      </c>
      <c r="E136" s="206">
        <f t="shared" si="16"/>
        <v>310.92758030106927</v>
      </c>
      <c r="F136" s="206">
        <f t="shared" si="16"/>
        <v>253.60160401024757</v>
      </c>
      <c r="G136" s="206">
        <f t="shared" si="16"/>
        <v>229.16477396593635</v>
      </c>
      <c r="H136" s="206">
        <f t="shared" si="16"/>
        <v>171.01077929366744</v>
      </c>
      <c r="I136" s="206">
        <f t="shared" si="16"/>
        <v>188.45269515730399</v>
      </c>
      <c r="J136" s="206">
        <f t="shared" si="16"/>
        <v>245.65380563544042</v>
      </c>
      <c r="K136" s="206">
        <f t="shared" si="16"/>
        <v>173.35410240171902</v>
      </c>
      <c r="L136" s="206">
        <f t="shared" si="16"/>
        <v>167.09996297613111</v>
      </c>
      <c r="M136" s="206">
        <f t="shared" si="16"/>
        <v>359.45157647980704</v>
      </c>
      <c r="N136" s="206">
        <f t="shared" si="16"/>
        <v>334.97348952170904</v>
      </c>
      <c r="O136" s="206">
        <f t="shared" si="16"/>
        <v>286.64723594662263</v>
      </c>
      <c r="P136" s="206">
        <f t="shared" si="16"/>
        <v>259.58608036380588</v>
      </c>
      <c r="Q136" s="206">
        <f t="shared" si="16"/>
        <v>209.32177974974982</v>
      </c>
      <c r="R136" s="206">
        <f t="shared" si="16"/>
        <v>235.87190196409114</v>
      </c>
      <c r="S136" s="206">
        <f t="shared" si="16"/>
        <v>162.28533540219664</v>
      </c>
      <c r="T136" s="206">
        <f t="shared" si="16"/>
        <v>151.33572247006464</v>
      </c>
      <c r="U136" s="206">
        <f t="shared" si="16"/>
        <v>153.14016236871774</v>
      </c>
      <c r="V136" s="206">
        <f t="shared" si="16"/>
        <v>186.53077809340553</v>
      </c>
      <c r="W136" s="206">
        <f t="shared" si="16"/>
        <v>146.72071049826482</v>
      </c>
    </row>
    <row r="137" spans="1:23" ht="12" customHeight="1" x14ac:dyDescent="0.25">
      <c r="A137" s="14" t="s">
        <v>48</v>
      </c>
      <c r="B137" s="206">
        <f t="shared" ref="B137:W137" si="17">IF(B64=0,"",B64/B12*1000)</f>
        <v>44.046102946139875</v>
      </c>
      <c r="C137" s="206">
        <f t="shared" si="17"/>
        <v>44.046102946139889</v>
      </c>
      <c r="D137" s="206">
        <f t="shared" si="17"/>
        <v>44.046102946139868</v>
      </c>
      <c r="E137" s="206">
        <f t="shared" si="17"/>
        <v>44.046102946139897</v>
      </c>
      <c r="F137" s="206">
        <f t="shared" si="17"/>
        <v>44.046102946139897</v>
      </c>
      <c r="G137" s="206">
        <f t="shared" si="17"/>
        <v>44.046102946139868</v>
      </c>
      <c r="H137" s="206">
        <f t="shared" si="17"/>
        <v>44.046102946139868</v>
      </c>
      <c r="I137" s="206">
        <f t="shared" si="17"/>
        <v>44.046102946139897</v>
      </c>
      <c r="J137" s="206">
        <f t="shared" si="17"/>
        <v>44.046102946139868</v>
      </c>
      <c r="K137" s="206">
        <f t="shared" si="17"/>
        <v>44.046102946139875</v>
      </c>
      <c r="L137" s="206">
        <f t="shared" si="17"/>
        <v>44.046102946139882</v>
      </c>
      <c r="M137" s="206">
        <f t="shared" si="17"/>
        <v>44.046102946139889</v>
      </c>
      <c r="N137" s="206">
        <f t="shared" si="17"/>
        <v>44.046102946139897</v>
      </c>
      <c r="O137" s="206">
        <f t="shared" si="17"/>
        <v>44.046102946139868</v>
      </c>
      <c r="P137" s="206">
        <f t="shared" si="17"/>
        <v>44.046102946139868</v>
      </c>
      <c r="Q137" s="206">
        <f t="shared" si="17"/>
        <v>42.973980406662129</v>
      </c>
      <c r="R137" s="206">
        <f t="shared" si="17"/>
        <v>36.75002244727677</v>
      </c>
      <c r="S137" s="206">
        <f t="shared" si="17"/>
        <v>37.979601253625759</v>
      </c>
      <c r="T137" s="206">
        <f t="shared" si="17"/>
        <v>43.391656564566617</v>
      </c>
      <c r="U137" s="206">
        <f t="shared" si="17"/>
        <v>49.191595259953971</v>
      </c>
      <c r="V137" s="206">
        <f t="shared" si="17"/>
        <v>45.517861851091112</v>
      </c>
      <c r="W137" s="206">
        <f t="shared" si="17"/>
        <v>45.517861851091126</v>
      </c>
    </row>
    <row r="138" spans="1:23" ht="12" customHeight="1" x14ac:dyDescent="0.25">
      <c r="A138" s="13" t="s">
        <v>22</v>
      </c>
      <c r="B138" s="207">
        <f t="shared" ref="B138:W138" si="18">IF(B65=0,"",B65/B13*1000)</f>
        <v>384.54638013749837</v>
      </c>
      <c r="C138" s="207">
        <f t="shared" si="18"/>
        <v>435.98004750461081</v>
      </c>
      <c r="D138" s="207">
        <f t="shared" si="18"/>
        <v>450.62205884398486</v>
      </c>
      <c r="E138" s="207">
        <f t="shared" si="18"/>
        <v>452.25574540434241</v>
      </c>
      <c r="F138" s="207">
        <f t="shared" si="18"/>
        <v>469.4700256719338</v>
      </c>
      <c r="G138" s="207">
        <f t="shared" si="18"/>
        <v>464.0041817303877</v>
      </c>
      <c r="H138" s="207">
        <f t="shared" si="18"/>
        <v>465.0554415041924</v>
      </c>
      <c r="I138" s="207">
        <f t="shared" si="18"/>
        <v>418.83066234139045</v>
      </c>
      <c r="J138" s="207">
        <f t="shared" si="18"/>
        <v>457.63689455301653</v>
      </c>
      <c r="K138" s="207">
        <f t="shared" si="18"/>
        <v>456.35482518932525</v>
      </c>
      <c r="L138" s="207">
        <f t="shared" si="18"/>
        <v>475.54140397223244</v>
      </c>
      <c r="M138" s="207">
        <f t="shared" si="18"/>
        <v>490.79935397531301</v>
      </c>
      <c r="N138" s="207">
        <f t="shared" si="18"/>
        <v>499.09478785324637</v>
      </c>
      <c r="O138" s="207">
        <f t="shared" si="18"/>
        <v>502.64634785804299</v>
      </c>
      <c r="P138" s="207">
        <f t="shared" si="18"/>
        <v>486.25507469583425</v>
      </c>
      <c r="Q138" s="207">
        <f t="shared" si="18"/>
        <v>466.32013901216857</v>
      </c>
      <c r="R138" s="207">
        <f t="shared" si="18"/>
        <v>483.44396160774562</v>
      </c>
      <c r="S138" s="207">
        <f t="shared" si="18"/>
        <v>442.95558143251498</v>
      </c>
      <c r="T138" s="207">
        <f t="shared" si="18"/>
        <v>472.31402336051582</v>
      </c>
      <c r="U138" s="207">
        <f t="shared" si="18"/>
        <v>450.52775601934064</v>
      </c>
      <c r="V138" s="207">
        <f t="shared" si="18"/>
        <v>472.33183025946715</v>
      </c>
      <c r="W138" s="207">
        <f t="shared" si="18"/>
        <v>504.51165937737699</v>
      </c>
    </row>
    <row r="139" spans="1:23" ht="12" customHeight="1" x14ac:dyDescent="0.25">
      <c r="A139" s="14" t="s">
        <v>49</v>
      </c>
      <c r="B139" s="206">
        <f t="shared" ref="B139:W139" si="19">IF(B66=0,"",B66/B14*1000)</f>
        <v>340.63659803708873</v>
      </c>
      <c r="C139" s="206">
        <f t="shared" si="19"/>
        <v>366.58996002593392</v>
      </c>
      <c r="D139" s="206">
        <f t="shared" si="19"/>
        <v>381.84483819782201</v>
      </c>
      <c r="E139" s="206">
        <f t="shared" si="19"/>
        <v>380.82317483804491</v>
      </c>
      <c r="F139" s="206">
        <f t="shared" si="19"/>
        <v>397.98795721332749</v>
      </c>
      <c r="G139" s="206">
        <f t="shared" si="19"/>
        <v>389.81829818202772</v>
      </c>
      <c r="H139" s="206">
        <f t="shared" si="19"/>
        <v>388.06990858200538</v>
      </c>
      <c r="I139" s="206">
        <f t="shared" si="19"/>
        <v>337.00264164114179</v>
      </c>
      <c r="J139" s="206">
        <f t="shared" si="19"/>
        <v>353.08882046220259</v>
      </c>
      <c r="K139" s="206">
        <f t="shared" si="19"/>
        <v>323.88013139695192</v>
      </c>
      <c r="L139" s="206">
        <f t="shared" si="19"/>
        <v>343.84164036641749</v>
      </c>
      <c r="M139" s="206">
        <f t="shared" si="19"/>
        <v>370.8534757138134</v>
      </c>
      <c r="N139" s="206">
        <f t="shared" si="19"/>
        <v>396.90830760301827</v>
      </c>
      <c r="O139" s="206">
        <f t="shared" si="19"/>
        <v>431.28466596615721</v>
      </c>
      <c r="P139" s="206">
        <f t="shared" si="19"/>
        <v>374.38143956952359</v>
      </c>
      <c r="Q139" s="206">
        <f t="shared" si="19"/>
        <v>389.29700006085091</v>
      </c>
      <c r="R139" s="206">
        <f t="shared" si="19"/>
        <v>350.17160836826758</v>
      </c>
      <c r="S139" s="206">
        <f t="shared" si="19"/>
        <v>368.60441483334375</v>
      </c>
      <c r="T139" s="206">
        <f t="shared" si="19"/>
        <v>389.0915685522192</v>
      </c>
      <c r="U139" s="206">
        <f t="shared" si="19"/>
        <v>430.66921497979138</v>
      </c>
      <c r="V139" s="206">
        <f t="shared" si="19"/>
        <v>404.2702813923645</v>
      </c>
      <c r="W139" s="206">
        <f t="shared" si="19"/>
        <v>392.75484357351087</v>
      </c>
    </row>
    <row r="140" spans="1:23" ht="12" customHeight="1" x14ac:dyDescent="0.25">
      <c r="A140" s="14" t="s">
        <v>50</v>
      </c>
      <c r="B140" s="206">
        <f t="shared" ref="B140:W140" si="20">IF(B67=0,"",B67/B15*1000)</f>
        <v>880.47880202727561</v>
      </c>
      <c r="C140" s="206">
        <f t="shared" si="20"/>
        <v>905.17651552113261</v>
      </c>
      <c r="D140" s="206">
        <f t="shared" si="20"/>
        <v>928.29945398355812</v>
      </c>
      <c r="E140" s="206">
        <f t="shared" si="20"/>
        <v>925.81569764024323</v>
      </c>
      <c r="F140" s="206">
        <f t="shared" si="20"/>
        <v>934.61783509901807</v>
      </c>
      <c r="G140" s="206">
        <f t="shared" si="20"/>
        <v>915.43255851227377</v>
      </c>
      <c r="H140" s="206">
        <f t="shared" si="20"/>
        <v>953.06633602861416</v>
      </c>
      <c r="I140" s="206">
        <f t="shared" si="20"/>
        <v>851.46859859992162</v>
      </c>
      <c r="J140" s="206">
        <f t="shared" si="20"/>
        <v>876.54323019441699</v>
      </c>
      <c r="K140" s="206">
        <f t="shared" si="20"/>
        <v>908.17875339999625</v>
      </c>
      <c r="L140" s="206">
        <f t="shared" si="20"/>
        <v>1002.0693807643509</v>
      </c>
      <c r="M140" s="206">
        <f t="shared" si="20"/>
        <v>1131.5353109804803</v>
      </c>
      <c r="N140" s="206">
        <f t="shared" si="20"/>
        <v>1018.8693158956588</v>
      </c>
      <c r="O140" s="206">
        <f t="shared" si="20"/>
        <v>967.64410001662191</v>
      </c>
      <c r="P140" s="206">
        <f t="shared" si="20"/>
        <v>997.80900538139781</v>
      </c>
      <c r="Q140" s="206">
        <f t="shared" si="20"/>
        <v>941.37684598784949</v>
      </c>
      <c r="R140" s="206">
        <f t="shared" si="20"/>
        <v>1091.5882237555454</v>
      </c>
      <c r="S140" s="206">
        <f t="shared" si="20"/>
        <v>940.91268511740191</v>
      </c>
      <c r="T140" s="206">
        <f t="shared" si="20"/>
        <v>1334.1205439203275</v>
      </c>
      <c r="U140" s="206">
        <f t="shared" si="20"/>
        <v>872.13863194526084</v>
      </c>
      <c r="V140" s="206">
        <f t="shared" si="20"/>
        <v>941.2358398795534</v>
      </c>
      <c r="W140" s="206">
        <f t="shared" si="20"/>
        <v>1238.3225022111337</v>
      </c>
    </row>
    <row r="141" spans="1:23" ht="12" customHeight="1" x14ac:dyDescent="0.25">
      <c r="A141" s="14" t="s">
        <v>58</v>
      </c>
      <c r="B141" s="206">
        <f t="shared" ref="B141:W141" si="21">IF(B68=0,"",B68/B16*1000)</f>
        <v>194.43394372102355</v>
      </c>
      <c r="C141" s="206">
        <f t="shared" si="21"/>
        <v>209.26872626224721</v>
      </c>
      <c r="D141" s="206">
        <f t="shared" si="21"/>
        <v>216.08539975139252</v>
      </c>
      <c r="E141" s="206">
        <f t="shared" si="21"/>
        <v>213.93358066481491</v>
      </c>
      <c r="F141" s="206">
        <f t="shared" si="21"/>
        <v>220.19425184072506</v>
      </c>
      <c r="G141" s="206">
        <f t="shared" si="21"/>
        <v>215.23853476691639</v>
      </c>
      <c r="H141" s="206">
        <f t="shared" si="21"/>
        <v>224.70637246847264</v>
      </c>
      <c r="I141" s="206">
        <f t="shared" si="21"/>
        <v>202.52026961600654</v>
      </c>
      <c r="J141" s="206">
        <f t="shared" si="21"/>
        <v>212.18718871215299</v>
      </c>
      <c r="K141" s="206">
        <f t="shared" si="21"/>
        <v>216.33589997547821</v>
      </c>
      <c r="L141" s="206">
        <f t="shared" si="21"/>
        <v>212.72925280757931</v>
      </c>
      <c r="M141" s="206">
        <f t="shared" si="21"/>
        <v>199.71237425190958</v>
      </c>
      <c r="N141" s="206">
        <f t="shared" si="21"/>
        <v>201.15445494748801</v>
      </c>
      <c r="O141" s="206">
        <f t="shared" si="21"/>
        <v>195.95817439906082</v>
      </c>
      <c r="P141" s="206">
        <f t="shared" si="21"/>
        <v>208.3877498248485</v>
      </c>
      <c r="Q141" s="206">
        <f t="shared" si="21"/>
        <v>194.8647932568586</v>
      </c>
      <c r="R141" s="206">
        <f t="shared" si="21"/>
        <v>175.46705535327797</v>
      </c>
      <c r="S141" s="206">
        <f t="shared" si="21"/>
        <v>186.38302832549311</v>
      </c>
      <c r="T141" s="206">
        <f t="shared" si="21"/>
        <v>157.63927553006175</v>
      </c>
      <c r="U141" s="206">
        <f t="shared" si="21"/>
        <v>152.41670926082347</v>
      </c>
      <c r="V141" s="206">
        <f t="shared" si="21"/>
        <v>172.11065279460564</v>
      </c>
      <c r="W141" s="206">
        <f t="shared" si="21"/>
        <v>166.22498212744233</v>
      </c>
    </row>
    <row r="142" spans="1:23" ht="12" customHeight="1" x14ac:dyDescent="0.25">
      <c r="A142" s="13" t="s">
        <v>23</v>
      </c>
      <c r="B142" s="207">
        <f t="shared" ref="B142:W142" si="22">IF(B69=0,"",B69/B17*1000)</f>
        <v>274.52124262833678</v>
      </c>
      <c r="C142" s="207">
        <f t="shared" si="22"/>
        <v>257.3323489163036</v>
      </c>
      <c r="D142" s="207">
        <f t="shared" si="22"/>
        <v>274.32000635421059</v>
      </c>
      <c r="E142" s="207">
        <f t="shared" si="22"/>
        <v>289.22721412424795</v>
      </c>
      <c r="F142" s="207">
        <f t="shared" si="22"/>
        <v>274.09715745717313</v>
      </c>
      <c r="G142" s="207">
        <f t="shared" si="22"/>
        <v>290.86535819889895</v>
      </c>
      <c r="H142" s="207">
        <f t="shared" si="22"/>
        <v>307.17617956509201</v>
      </c>
      <c r="I142" s="207">
        <f t="shared" si="22"/>
        <v>273.16597176060145</v>
      </c>
      <c r="J142" s="207">
        <f t="shared" si="22"/>
        <v>258.59365279329342</v>
      </c>
      <c r="K142" s="207">
        <f t="shared" si="22"/>
        <v>250.87362476732889</v>
      </c>
      <c r="L142" s="207">
        <f t="shared" si="22"/>
        <v>298.54965017603831</v>
      </c>
      <c r="M142" s="207">
        <f t="shared" si="22"/>
        <v>322.13301377570838</v>
      </c>
      <c r="N142" s="207">
        <f t="shared" si="22"/>
        <v>311.7456723471517</v>
      </c>
      <c r="O142" s="207">
        <f t="shared" si="22"/>
        <v>325.62363225115615</v>
      </c>
      <c r="P142" s="207">
        <f t="shared" si="22"/>
        <v>302.46057989695584</v>
      </c>
      <c r="Q142" s="207">
        <f t="shared" si="22"/>
        <v>298.70442409940364</v>
      </c>
      <c r="R142" s="207">
        <f t="shared" si="22"/>
        <v>304.41713870564269</v>
      </c>
      <c r="S142" s="207">
        <f t="shared" si="22"/>
        <v>301.56955219671869</v>
      </c>
      <c r="T142" s="207">
        <f t="shared" si="22"/>
        <v>308.67331846271043</v>
      </c>
      <c r="U142" s="207">
        <f t="shared" si="22"/>
        <v>301.20273477158941</v>
      </c>
      <c r="V142" s="207">
        <f t="shared" si="22"/>
        <v>325.33839528557496</v>
      </c>
      <c r="W142" s="207">
        <f t="shared" si="22"/>
        <v>343.6353637357081</v>
      </c>
    </row>
    <row r="143" spans="1:23" ht="12" customHeight="1" x14ac:dyDescent="0.25">
      <c r="A143" s="14" t="s">
        <v>52</v>
      </c>
      <c r="B143" s="206">
        <f t="shared" ref="B143:W143" si="23">IF(B70=0,"",B70/B18*1000)</f>
        <v>1980.7079250409868</v>
      </c>
      <c r="C143" s="206">
        <f t="shared" si="23"/>
        <v>1786.7941822284699</v>
      </c>
      <c r="D143" s="206">
        <f t="shared" si="23"/>
        <v>1986.3470609259664</v>
      </c>
      <c r="E143" s="206">
        <f t="shared" si="23"/>
        <v>2084.8293967335708</v>
      </c>
      <c r="F143" s="206">
        <f t="shared" si="23"/>
        <v>2044.3364791364816</v>
      </c>
      <c r="G143" s="206">
        <f t="shared" si="23"/>
        <v>2260.5144142143718</v>
      </c>
      <c r="H143" s="206">
        <f t="shared" si="23"/>
        <v>2502.8257671939673</v>
      </c>
      <c r="I143" s="206">
        <f t="shared" si="23"/>
        <v>2153.6869019489304</v>
      </c>
      <c r="J143" s="206">
        <f t="shared" si="23"/>
        <v>2048.0236970409887</v>
      </c>
      <c r="K143" s="206">
        <f t="shared" si="23"/>
        <v>13521.378447889472</v>
      </c>
      <c r="L143" s="206">
        <f t="shared" si="23"/>
        <v>3254.1563239585907</v>
      </c>
      <c r="M143" s="206">
        <f t="shared" si="23"/>
        <v>3419.8240614625788</v>
      </c>
      <c r="N143" s="206">
        <f t="shared" si="23"/>
        <v>4267.5342602640358</v>
      </c>
      <c r="O143" s="206">
        <f t="shared" si="23"/>
        <v>5173.8760527268469</v>
      </c>
      <c r="P143" s="206">
        <f t="shared" si="23"/>
        <v>5317.0143065188122</v>
      </c>
      <c r="Q143" s="206">
        <f t="shared" si="23"/>
        <v>4432.6360833672052</v>
      </c>
      <c r="R143" s="206">
        <f t="shared" si="23"/>
        <v>6005.527482158559</v>
      </c>
      <c r="S143" s="206">
        <f t="shared" si="23"/>
        <v>5758.5308489844465</v>
      </c>
      <c r="T143" s="206">
        <f t="shared" si="23"/>
        <v>2467.2039009231862</v>
      </c>
      <c r="U143" s="206">
        <f t="shared" si="23"/>
        <v>6573.2823941444431</v>
      </c>
      <c r="V143" s="206">
        <f t="shared" si="23"/>
        <v>3262.7597441627204</v>
      </c>
      <c r="W143" s="206">
        <f t="shared" si="23"/>
        <v>3315.7441293038023</v>
      </c>
    </row>
    <row r="144" spans="1:23" ht="12" customHeight="1" x14ac:dyDescent="0.25">
      <c r="A144" s="14" t="s">
        <v>59</v>
      </c>
      <c r="B144" s="206">
        <f t="shared" ref="B144:W144" si="24">IF(B71=0,"",B71/B19*1000)</f>
        <v>403.84285704510188</v>
      </c>
      <c r="C144" s="206">
        <f t="shared" si="24"/>
        <v>364.90806327454982</v>
      </c>
      <c r="D144" s="206">
        <f t="shared" si="24"/>
        <v>395.78657606099341</v>
      </c>
      <c r="E144" s="206">
        <f t="shared" si="24"/>
        <v>426.54826323831821</v>
      </c>
      <c r="F144" s="206">
        <f t="shared" si="24"/>
        <v>408.06469133535325</v>
      </c>
      <c r="G144" s="206">
        <f t="shared" si="24"/>
        <v>448.9871330332146</v>
      </c>
      <c r="H144" s="206">
        <f t="shared" si="24"/>
        <v>488.62203416210082</v>
      </c>
      <c r="I144" s="206">
        <f t="shared" si="24"/>
        <v>418.65318825318752</v>
      </c>
      <c r="J144" s="206">
        <f t="shared" si="24"/>
        <v>400.6336787651652</v>
      </c>
      <c r="K144" s="206">
        <f t="shared" si="24"/>
        <v>377.49343274492236</v>
      </c>
      <c r="L144" s="206">
        <f t="shared" si="24"/>
        <v>467.61172561501428</v>
      </c>
      <c r="M144" s="206">
        <f t="shared" si="24"/>
        <v>483.58587032110688</v>
      </c>
      <c r="N144" s="206">
        <f t="shared" si="24"/>
        <v>451.03841300302361</v>
      </c>
      <c r="O144" s="206">
        <f t="shared" si="24"/>
        <v>481.11075688617996</v>
      </c>
      <c r="P144" s="206">
        <f t="shared" si="24"/>
        <v>440.21216012120647</v>
      </c>
      <c r="Q144" s="206">
        <f t="shared" si="24"/>
        <v>409.1438061334083</v>
      </c>
      <c r="R144" s="206">
        <f t="shared" si="24"/>
        <v>419.59182360622236</v>
      </c>
      <c r="S144" s="206">
        <f t="shared" si="24"/>
        <v>419.39164624236116</v>
      </c>
      <c r="T144" s="206">
        <f t="shared" si="24"/>
        <v>429.0675998061119</v>
      </c>
      <c r="U144" s="206">
        <f t="shared" si="24"/>
        <v>402.11812247210241</v>
      </c>
      <c r="V144" s="206">
        <f t="shared" si="24"/>
        <v>433.78461030970448</v>
      </c>
      <c r="W144" s="206">
        <f t="shared" si="24"/>
        <v>453.12028211669173</v>
      </c>
    </row>
    <row r="145" spans="1:23" ht="12" customHeight="1" x14ac:dyDescent="0.25">
      <c r="A145" s="14" t="s">
        <v>60</v>
      </c>
      <c r="B145" s="206">
        <f t="shared" ref="B145:W145" si="25">IF(B72=0,"",B72/B20*1000)</f>
        <v>47.923138719584031</v>
      </c>
      <c r="C145" s="206">
        <f t="shared" si="25"/>
        <v>46.83145191592228</v>
      </c>
      <c r="D145" s="206">
        <f t="shared" si="25"/>
        <v>48.999114497698024</v>
      </c>
      <c r="E145" s="206">
        <f t="shared" si="25"/>
        <v>50.895573362703963</v>
      </c>
      <c r="F145" s="206">
        <f t="shared" si="25"/>
        <v>47.519108301512247</v>
      </c>
      <c r="G145" s="206">
        <f t="shared" si="25"/>
        <v>48.67423183757672</v>
      </c>
      <c r="H145" s="206">
        <f t="shared" si="25"/>
        <v>49.840885511550859</v>
      </c>
      <c r="I145" s="206">
        <f t="shared" si="25"/>
        <v>46.261979083480135</v>
      </c>
      <c r="J145" s="206">
        <f t="shared" si="25"/>
        <v>43.158735115240759</v>
      </c>
      <c r="K145" s="206">
        <f t="shared" si="25"/>
        <v>42.511008103172387</v>
      </c>
      <c r="L145" s="206">
        <f t="shared" si="25"/>
        <v>49.730867411556794</v>
      </c>
      <c r="M145" s="206">
        <f t="shared" si="25"/>
        <v>55.547883970196921</v>
      </c>
      <c r="N145" s="206">
        <f t="shared" si="25"/>
        <v>55.43964886929863</v>
      </c>
      <c r="O145" s="206">
        <f t="shared" si="25"/>
        <v>56.694526967174248</v>
      </c>
      <c r="P145" s="206">
        <f t="shared" si="25"/>
        <v>53.244103511188769</v>
      </c>
      <c r="Q145" s="206">
        <f t="shared" si="25"/>
        <v>58.2722179221131</v>
      </c>
      <c r="R145" s="206">
        <f t="shared" si="25"/>
        <v>55.505524530797032</v>
      </c>
      <c r="S145" s="206">
        <f t="shared" si="25"/>
        <v>52.803157044870417</v>
      </c>
      <c r="T145" s="206">
        <f t="shared" si="25"/>
        <v>57.213815965045924</v>
      </c>
      <c r="U145" s="206">
        <f t="shared" si="25"/>
        <v>55.918120784770366</v>
      </c>
      <c r="V145" s="206">
        <f t="shared" si="25"/>
        <v>51.345834661495083</v>
      </c>
      <c r="W145" s="206">
        <f t="shared" si="25"/>
        <v>54.733132489120727</v>
      </c>
    </row>
    <row r="146" spans="1:23" ht="12" customHeight="1" x14ac:dyDescent="0.25">
      <c r="A146" s="15" t="s">
        <v>61</v>
      </c>
      <c r="B146" s="208">
        <f t="shared" ref="B146:W146" si="26">IF(B73=0,"",B73/B21*1000)</f>
        <v>118.78288394350194</v>
      </c>
      <c r="C146" s="208">
        <f t="shared" si="26"/>
        <v>125.25737732455475</v>
      </c>
      <c r="D146" s="208">
        <f t="shared" si="26"/>
        <v>124.50230443427655</v>
      </c>
      <c r="E146" s="208">
        <f t="shared" si="26"/>
        <v>121.64563979756382</v>
      </c>
      <c r="F146" s="208">
        <f t="shared" si="26"/>
        <v>115.82325285776454</v>
      </c>
      <c r="G146" s="208">
        <f t="shared" si="26"/>
        <v>101.19631680379938</v>
      </c>
      <c r="H146" s="208">
        <f t="shared" si="26"/>
        <v>106.51119105323909</v>
      </c>
      <c r="I146" s="208">
        <f t="shared" si="26"/>
        <v>109.78525715106387</v>
      </c>
      <c r="J146" s="208">
        <f t="shared" si="26"/>
        <v>111.78340145189752</v>
      </c>
      <c r="K146" s="208">
        <f t="shared" si="26"/>
        <v>112.28015892447293</v>
      </c>
      <c r="L146" s="208">
        <f t="shared" si="26"/>
        <v>124.28076008547249</v>
      </c>
      <c r="M146" s="208">
        <f t="shared" si="26"/>
        <v>130.93473646548685</v>
      </c>
      <c r="N146" s="208">
        <f t="shared" si="26"/>
        <v>132.32580973240812</v>
      </c>
      <c r="O146" s="208">
        <f t="shared" si="26"/>
        <v>123.16288338549433</v>
      </c>
      <c r="P146" s="208">
        <f t="shared" si="26"/>
        <v>114.96980000095571</v>
      </c>
      <c r="Q146" s="208">
        <f t="shared" si="26"/>
        <v>120.54301169220237</v>
      </c>
      <c r="R146" s="208">
        <f t="shared" si="26"/>
        <v>121.90592256441533</v>
      </c>
      <c r="S146" s="208">
        <f t="shared" si="26"/>
        <v>117.8362329568516</v>
      </c>
      <c r="T146" s="208">
        <f t="shared" si="26"/>
        <v>121.80453734767622</v>
      </c>
      <c r="U146" s="208">
        <f t="shared" si="26"/>
        <v>111.17714015525587</v>
      </c>
      <c r="V146" s="208">
        <f t="shared" si="26"/>
        <v>112.02692557649881</v>
      </c>
      <c r="W146" s="208">
        <f t="shared" si="26"/>
        <v>130.52149588373436</v>
      </c>
    </row>
    <row r="147" spans="1:23" ht="12" customHeight="1" x14ac:dyDescent="0.25">
      <c r="A147" s="12" t="s">
        <v>62</v>
      </c>
      <c r="B147" s="206">
        <f t="shared" ref="B147:W147" si="27">IF(B74=0,"",B74/B22*1000)</f>
        <v>49.699887849169301</v>
      </c>
      <c r="C147" s="206">
        <f t="shared" si="27"/>
        <v>48.50862612257388</v>
      </c>
      <c r="D147" s="206">
        <f t="shared" si="27"/>
        <v>44.758139675656743</v>
      </c>
      <c r="E147" s="206">
        <f t="shared" si="27"/>
        <v>49.082632115436276</v>
      </c>
      <c r="F147" s="206">
        <f t="shared" si="27"/>
        <v>51.481415779309714</v>
      </c>
      <c r="G147" s="206">
        <f t="shared" si="27"/>
        <v>46.717570335187197</v>
      </c>
      <c r="H147" s="206">
        <f t="shared" si="27"/>
        <v>44.467223793343855</v>
      </c>
      <c r="I147" s="206">
        <f t="shared" si="27"/>
        <v>45.371187800593617</v>
      </c>
      <c r="J147" s="206">
        <f t="shared" si="27"/>
        <v>41.962438327137612</v>
      </c>
      <c r="K147" s="206">
        <f t="shared" si="27"/>
        <v>44.539927885742294</v>
      </c>
      <c r="L147" s="206">
        <f t="shared" si="27"/>
        <v>42.650837816625724</v>
      </c>
      <c r="M147" s="206">
        <f t="shared" si="27"/>
        <v>38.074149045633469</v>
      </c>
      <c r="N147" s="206">
        <f t="shared" si="27"/>
        <v>36.827770535195029</v>
      </c>
      <c r="O147" s="206">
        <f t="shared" si="27"/>
        <v>37.097473758018822</v>
      </c>
      <c r="P147" s="206">
        <f t="shared" si="27"/>
        <v>32.815330558727659</v>
      </c>
      <c r="Q147" s="206">
        <f t="shared" si="27"/>
        <v>30.583416066767239</v>
      </c>
      <c r="R147" s="206">
        <f t="shared" si="27"/>
        <v>33.250516440198545</v>
      </c>
      <c r="S147" s="206">
        <f t="shared" si="27"/>
        <v>33.222941524802394</v>
      </c>
      <c r="T147" s="206">
        <f t="shared" si="27"/>
        <v>31.066743216299489</v>
      </c>
      <c r="U147" s="206">
        <f t="shared" si="27"/>
        <v>29.647091609800061</v>
      </c>
      <c r="V147" s="206">
        <f t="shared" si="27"/>
        <v>36.966764241359122</v>
      </c>
      <c r="W147" s="206">
        <f t="shared" si="27"/>
        <v>44.384205429240076</v>
      </c>
    </row>
    <row r="148" spans="1:23" ht="12" customHeight="1" x14ac:dyDescent="0.25">
      <c r="A148" s="12" t="s">
        <v>63</v>
      </c>
      <c r="B148" s="206">
        <f t="shared" ref="B148:W148" si="28">IF(B75=0,"",B75/B23*1000)</f>
        <v>36.62755819853335</v>
      </c>
      <c r="C148" s="206">
        <f t="shared" si="28"/>
        <v>37.089743299218398</v>
      </c>
      <c r="D148" s="206">
        <f t="shared" si="28"/>
        <v>36.699398957755704</v>
      </c>
      <c r="E148" s="206">
        <f t="shared" si="28"/>
        <v>38.911601971831459</v>
      </c>
      <c r="F148" s="206">
        <f t="shared" si="28"/>
        <v>38.291447834594102</v>
      </c>
      <c r="G148" s="206">
        <f t="shared" si="28"/>
        <v>36.557012268079198</v>
      </c>
      <c r="H148" s="206">
        <f t="shared" si="28"/>
        <v>39.407333391881451</v>
      </c>
      <c r="I148" s="206">
        <f t="shared" si="28"/>
        <v>37.625103464034027</v>
      </c>
      <c r="J148" s="206">
        <f t="shared" si="28"/>
        <v>40.330782795337434</v>
      </c>
      <c r="K148" s="206">
        <f t="shared" si="28"/>
        <v>40.607517612621905</v>
      </c>
      <c r="L148" s="206">
        <f t="shared" si="28"/>
        <v>44.343308109764138</v>
      </c>
      <c r="M148" s="206">
        <f t="shared" si="28"/>
        <v>39.795646496195452</v>
      </c>
      <c r="N148" s="206">
        <f t="shared" si="28"/>
        <v>40.563088673775226</v>
      </c>
      <c r="O148" s="206">
        <f t="shared" si="28"/>
        <v>43.054635754896481</v>
      </c>
      <c r="P148" s="206">
        <f t="shared" si="28"/>
        <v>38.993893311932915</v>
      </c>
      <c r="Q148" s="206">
        <f t="shared" si="28"/>
        <v>38.828419744750349</v>
      </c>
      <c r="R148" s="206">
        <f t="shared" si="28"/>
        <v>39.7518817522866</v>
      </c>
      <c r="S148" s="206">
        <f t="shared" si="28"/>
        <v>38.095268315068921</v>
      </c>
      <c r="T148" s="206">
        <f t="shared" si="28"/>
        <v>34.844395517043189</v>
      </c>
      <c r="U148" s="206">
        <f t="shared" si="28"/>
        <v>33.150144815995979</v>
      </c>
      <c r="V148" s="206">
        <f t="shared" si="28"/>
        <v>31.215632902492029</v>
      </c>
      <c r="W148" s="206">
        <f t="shared" si="28"/>
        <v>37.457113886061357</v>
      </c>
    </row>
    <row r="149" spans="1:23" ht="12" customHeight="1" x14ac:dyDescent="0.25">
      <c r="A149" s="12" t="s">
        <v>64</v>
      </c>
      <c r="B149" s="206">
        <f t="shared" ref="B149:W149" si="29">IF(B76=0,"",B76/B24*1000)</f>
        <v>167.94633244021327</v>
      </c>
      <c r="C149" s="206">
        <f t="shared" si="29"/>
        <v>188.05117686488137</v>
      </c>
      <c r="D149" s="206">
        <f t="shared" si="29"/>
        <v>191.80516492858749</v>
      </c>
      <c r="E149" s="206">
        <f t="shared" si="29"/>
        <v>197.67794117257569</v>
      </c>
      <c r="F149" s="206">
        <f t="shared" si="29"/>
        <v>191.49563246053953</v>
      </c>
      <c r="G149" s="206">
        <f t="shared" si="29"/>
        <v>77.536564450929959</v>
      </c>
      <c r="H149" s="206">
        <f t="shared" si="29"/>
        <v>85.145574004374012</v>
      </c>
      <c r="I149" s="206">
        <f t="shared" si="29"/>
        <v>68.62028832833623</v>
      </c>
      <c r="J149" s="206">
        <f t="shared" si="29"/>
        <v>71.566621508340859</v>
      </c>
      <c r="K149" s="206">
        <f t="shared" si="29"/>
        <v>66.171099495801258</v>
      </c>
      <c r="L149" s="206">
        <f t="shared" si="29"/>
        <v>63.916026620536485</v>
      </c>
      <c r="M149" s="206">
        <f t="shared" si="29"/>
        <v>64.183423151291947</v>
      </c>
      <c r="N149" s="206">
        <f t="shared" si="29"/>
        <v>56.989710311788116</v>
      </c>
      <c r="O149" s="206">
        <f t="shared" si="29"/>
        <v>61.077699633595714</v>
      </c>
      <c r="P149" s="206">
        <f t="shared" si="29"/>
        <v>58.696856150516517</v>
      </c>
      <c r="Q149" s="206">
        <f t="shared" si="29"/>
        <v>56.622037541439269</v>
      </c>
      <c r="R149" s="206">
        <f t="shared" si="29"/>
        <v>58.911625427189868</v>
      </c>
      <c r="S149" s="206">
        <f t="shared" si="29"/>
        <v>61.064640020476332</v>
      </c>
      <c r="T149" s="206">
        <f t="shared" si="29"/>
        <v>50.515949744553524</v>
      </c>
      <c r="U149" s="206">
        <f t="shared" si="29"/>
        <v>44.552458802882477</v>
      </c>
      <c r="V149" s="206">
        <f t="shared" si="29"/>
        <v>38.422683891579219</v>
      </c>
      <c r="W149" s="206">
        <f t="shared" si="29"/>
        <v>45.884168507499894</v>
      </c>
    </row>
    <row r="150" spans="1:23" ht="12" customHeight="1" x14ac:dyDescent="0.25">
      <c r="A150" s="12" t="s">
        <v>65</v>
      </c>
      <c r="B150" s="206">
        <f t="shared" ref="B150:W150" si="30">IF(B77=0,"",B77/B25*1000)</f>
        <v>258.03696596378387</v>
      </c>
      <c r="C150" s="206">
        <f t="shared" si="30"/>
        <v>276.37207434607421</v>
      </c>
      <c r="D150" s="206">
        <f t="shared" si="30"/>
        <v>272.6272608442714</v>
      </c>
      <c r="E150" s="206">
        <f t="shared" si="30"/>
        <v>271.69313256169221</v>
      </c>
      <c r="F150" s="206">
        <f t="shared" si="30"/>
        <v>321.51351280229005</v>
      </c>
      <c r="G150" s="206">
        <f t="shared" si="30"/>
        <v>137.89255938137157</v>
      </c>
      <c r="H150" s="206">
        <f t="shared" si="30"/>
        <v>130.48484272465419</v>
      </c>
      <c r="I150" s="206">
        <f t="shared" si="30"/>
        <v>130.08565710186369</v>
      </c>
      <c r="J150" s="206">
        <f t="shared" si="30"/>
        <v>156.81211400983489</v>
      </c>
      <c r="K150" s="206">
        <f t="shared" si="30"/>
        <v>181.90854609740785</v>
      </c>
      <c r="L150" s="206">
        <f t="shared" si="30"/>
        <v>202.30760256521984</v>
      </c>
      <c r="M150" s="206">
        <f t="shared" si="30"/>
        <v>151.53044693926617</v>
      </c>
      <c r="N150" s="206">
        <f t="shared" si="30"/>
        <v>167.58255078055262</v>
      </c>
      <c r="O150" s="206">
        <f t="shared" si="30"/>
        <v>189.18727932717104</v>
      </c>
      <c r="P150" s="206">
        <f t="shared" si="30"/>
        <v>184.74456987946169</v>
      </c>
      <c r="Q150" s="206">
        <f t="shared" si="30"/>
        <v>203.52621968264964</v>
      </c>
      <c r="R150" s="206">
        <f t="shared" si="30"/>
        <v>207.7428918084714</v>
      </c>
      <c r="S150" s="206">
        <f t="shared" si="30"/>
        <v>185.88692246988322</v>
      </c>
      <c r="T150" s="206">
        <f t="shared" si="30"/>
        <v>224.81115792209408</v>
      </c>
      <c r="U150" s="206">
        <f t="shared" si="30"/>
        <v>182.80654891055784</v>
      </c>
      <c r="V150" s="206">
        <f t="shared" si="30"/>
        <v>165.23979844425671</v>
      </c>
      <c r="W150" s="206">
        <f t="shared" si="30"/>
        <v>173.83165502925775</v>
      </c>
    </row>
    <row r="151" spans="1:23" ht="12" customHeight="1" x14ac:dyDescent="0.25">
      <c r="A151" s="16" t="s">
        <v>66</v>
      </c>
      <c r="B151" s="209">
        <f t="shared" ref="B151:W151" si="31">IF(B78=0,"",B78/B26*1000)</f>
        <v>37.776070197797999</v>
      </c>
      <c r="C151" s="209">
        <f t="shared" si="31"/>
        <v>39.335630559811037</v>
      </c>
      <c r="D151" s="209">
        <f t="shared" si="31"/>
        <v>33.343465673257541</v>
      </c>
      <c r="E151" s="209">
        <f t="shared" si="31"/>
        <v>32.239145367586552</v>
      </c>
      <c r="F151" s="209">
        <f t="shared" si="31"/>
        <v>31.398730535901379</v>
      </c>
      <c r="G151" s="209">
        <f t="shared" si="31"/>
        <v>59.712536493568308</v>
      </c>
      <c r="H151" s="209">
        <f t="shared" si="31"/>
        <v>51.663736105098074</v>
      </c>
      <c r="I151" s="209">
        <f t="shared" si="31"/>
        <v>58.533139672386604</v>
      </c>
      <c r="J151" s="209">
        <f t="shared" si="31"/>
        <v>54.42703972556447</v>
      </c>
      <c r="K151" s="209">
        <f t="shared" si="31"/>
        <v>37.492472994737092</v>
      </c>
      <c r="L151" s="209">
        <f t="shared" si="31"/>
        <v>43.234594434330951</v>
      </c>
      <c r="M151" s="209">
        <f t="shared" si="31"/>
        <v>24.489411698587283</v>
      </c>
      <c r="N151" s="209">
        <f t="shared" si="31"/>
        <v>25.217139863965791</v>
      </c>
      <c r="O151" s="209">
        <f t="shared" si="31"/>
        <v>24.62271097297673</v>
      </c>
      <c r="P151" s="209">
        <f t="shared" si="31"/>
        <v>24.027048415440042</v>
      </c>
      <c r="Q151" s="209">
        <f t="shared" si="31"/>
        <v>24.848035132164831</v>
      </c>
      <c r="R151" s="209">
        <f t="shared" si="31"/>
        <v>25.361791745721231</v>
      </c>
      <c r="S151" s="209">
        <f t="shared" si="31"/>
        <v>24.341872450475051</v>
      </c>
      <c r="T151" s="209">
        <f t="shared" si="31"/>
        <v>23.089705897495367</v>
      </c>
      <c r="U151" s="209">
        <f t="shared" si="31"/>
        <v>22.121593851092261</v>
      </c>
      <c r="V151" s="209">
        <f t="shared" si="31"/>
        <v>21.82399722354673</v>
      </c>
      <c r="W151" s="209">
        <f t="shared" si="31"/>
        <v>23.176844728739681</v>
      </c>
    </row>
    <row r="152" spans="1:23" ht="12" customHeight="1" x14ac:dyDescent="0.25">
      <c r="A152" s="11"/>
    </row>
    <row r="153" spans="1:23" ht="12" customHeight="1" x14ac:dyDescent="0.25">
      <c r="A153" s="30" t="s">
        <v>88</v>
      </c>
      <c r="B153" s="217">
        <f t="shared" ref="B153:W153" si="32">IF(B51=0,"",B98/B51)</f>
        <v>2.8320613174951861</v>
      </c>
      <c r="C153" s="217">
        <f t="shared" si="32"/>
        <v>2.7914628992011807</v>
      </c>
      <c r="D153" s="217">
        <f t="shared" si="32"/>
        <v>2.8112687505978546</v>
      </c>
      <c r="E153" s="217">
        <f t="shared" si="32"/>
        <v>2.7637780320643754</v>
      </c>
      <c r="F153" s="217">
        <f t="shared" si="32"/>
        <v>2.8215836341180403</v>
      </c>
      <c r="G153" s="217">
        <f t="shared" si="32"/>
        <v>2.796759512033677</v>
      </c>
      <c r="H153" s="217">
        <f t="shared" si="32"/>
        <v>2.9266224607387166</v>
      </c>
      <c r="I153" s="217">
        <f t="shared" si="32"/>
        <v>2.8308107578893522</v>
      </c>
      <c r="J153" s="217">
        <f t="shared" si="32"/>
        <v>2.7066218614806057</v>
      </c>
      <c r="K153" s="217">
        <f t="shared" si="32"/>
        <v>2.5350281437032764</v>
      </c>
      <c r="L153" s="217">
        <f t="shared" si="32"/>
        <v>2.6522081871316066</v>
      </c>
      <c r="M153" s="217">
        <f t="shared" si="32"/>
        <v>2.6351277080347595</v>
      </c>
      <c r="N153" s="217">
        <f t="shared" si="32"/>
        <v>2.556227944497623</v>
      </c>
      <c r="O153" s="217">
        <f t="shared" si="32"/>
        <v>2.6253274757628531</v>
      </c>
      <c r="P153" s="217">
        <f t="shared" si="32"/>
        <v>2.643702796966418</v>
      </c>
      <c r="Q153" s="217">
        <f t="shared" si="32"/>
        <v>2.5840575282521434</v>
      </c>
      <c r="R153" s="217">
        <f t="shared" si="32"/>
        <v>2.5493768829302956</v>
      </c>
      <c r="S153" s="217">
        <f t="shared" si="32"/>
        <v>2.6003829233407822</v>
      </c>
      <c r="T153" s="217">
        <f t="shared" si="32"/>
        <v>2.5811517771772627</v>
      </c>
      <c r="U153" s="217">
        <f t="shared" si="32"/>
        <v>2.5411664864051375</v>
      </c>
      <c r="V153" s="217">
        <f t="shared" si="32"/>
        <v>2.4482591935637985</v>
      </c>
      <c r="W153" s="217">
        <f t="shared" si="32"/>
        <v>2.5314658208572336</v>
      </c>
    </row>
    <row r="154" spans="1:23" ht="12" customHeight="1" x14ac:dyDescent="0.25">
      <c r="A154" s="25" t="s">
        <v>16</v>
      </c>
      <c r="B154" s="218">
        <f>ISI!B65</f>
        <v>8.3205031986698632</v>
      </c>
      <c r="C154" s="218">
        <f>ISI!C65</f>
        <v>7.6814571573215584</v>
      </c>
      <c r="D154" s="218">
        <f>ISI!D65</f>
        <v>8.3130235718445977</v>
      </c>
      <c r="E154" s="218">
        <f>ISI!E65</f>
        <v>8.3996935944099427</v>
      </c>
      <c r="F154" s="218">
        <f>ISI!F65</f>
        <v>8.6084306053349859</v>
      </c>
      <c r="G154" s="218">
        <f>ISI!G65</f>
        <v>8.2654211398238413</v>
      </c>
      <c r="H154" s="218">
        <f>ISI!H65</f>
        <v>8.6314006424765832</v>
      </c>
      <c r="I154" s="218">
        <f>ISI!I65</f>
        <v>8.8085452642920998</v>
      </c>
      <c r="J154" s="218">
        <f>ISI!J65</f>
        <v>9.406272522942638</v>
      </c>
      <c r="K154" s="218">
        <f>ISI!K65</f>
        <v>7.3925218028552937</v>
      </c>
      <c r="L154" s="218">
        <f>ISI!L65</f>
        <v>8.186039337056819</v>
      </c>
      <c r="M154" s="218">
        <f>ISI!M65</f>
        <v>7.067109837564538</v>
      </c>
      <c r="N154" s="218">
        <f>ISI!N65</f>
        <v>6.6458853827505395</v>
      </c>
      <c r="O154" s="218">
        <f>ISI!O65</f>
        <v>7.6665747301502849</v>
      </c>
      <c r="P154" s="218">
        <f>ISI!P65</f>
        <v>7.3031404751851223</v>
      </c>
      <c r="Q154" s="218">
        <f>ISI!Q65</f>
        <v>7.2060638908488519</v>
      </c>
      <c r="R154" s="218">
        <f>ISI!R65</f>
        <v>7.3823802068021376</v>
      </c>
      <c r="S154" s="218">
        <f>ISI!S65</f>
        <v>8.0216749177301008</v>
      </c>
      <c r="T154" s="218">
        <f>ISI!T65</f>
        <v>7.9318685547061518</v>
      </c>
      <c r="U154" s="218">
        <f>ISI!U65</f>
        <v>7.8922231320663361</v>
      </c>
      <c r="V154" s="218">
        <f>ISI!V65</f>
        <v>7.4265129485347341</v>
      </c>
      <c r="W154" s="218">
        <f>ISI!W65</f>
        <v>7.5942730048183673</v>
      </c>
    </row>
    <row r="155" spans="1:23" ht="12" customHeight="1" x14ac:dyDescent="0.25">
      <c r="A155" s="14" t="s">
        <v>41</v>
      </c>
      <c r="B155" s="219">
        <f>ISI!B66</f>
        <v>11.829729612760783</v>
      </c>
      <c r="C155" s="219">
        <f>ISI!C66</f>
        <v>10.87663522413718</v>
      </c>
      <c r="D155" s="219">
        <f>ISI!D66</f>
        <v>11.360078387106521</v>
      </c>
      <c r="E155" s="219">
        <f>ISI!E66</f>
        <v>11.632654384169296</v>
      </c>
      <c r="F155" s="219">
        <f>ISI!F66</f>
        <v>11.943032474397761</v>
      </c>
      <c r="G155" s="219">
        <f>ISI!G66</f>
        <v>10.965755538517524</v>
      </c>
      <c r="H155" s="219">
        <f>ISI!H66</f>
        <v>11.441272328096167</v>
      </c>
      <c r="I155" s="219">
        <f>ISI!I66</f>
        <v>11.690579259335996</v>
      </c>
      <c r="J155" s="219">
        <f>ISI!J66</f>
        <v>13.115968897951072</v>
      </c>
      <c r="K155" s="219">
        <f>ISI!K66</f>
        <v>9.8850635325391334</v>
      </c>
      <c r="L155" s="219">
        <f>ISI!L66</f>
        <v>10.659403375434186</v>
      </c>
      <c r="M155" s="219">
        <f>ISI!M66</f>
        <v>9.4031464116769055</v>
      </c>
      <c r="N155" s="219">
        <f>ISI!N66</f>
        <v>8.8766739554978376</v>
      </c>
      <c r="O155" s="219">
        <f>ISI!O66</f>
        <v>9.9186857870777541</v>
      </c>
      <c r="P155" s="219">
        <f>ISI!P66</f>
        <v>9.3417944399769279</v>
      </c>
      <c r="Q155" s="219">
        <f>ISI!Q66</f>
        <v>9.1741194935402834</v>
      </c>
      <c r="R155" s="219">
        <f>ISI!R66</f>
        <v>9.2761877354309075</v>
      </c>
      <c r="S155" s="219">
        <f>ISI!S66</f>
        <v>9.9566534664947035</v>
      </c>
      <c r="T155" s="219">
        <f>ISI!T66</f>
        <v>9.9603075509456946</v>
      </c>
      <c r="U155" s="219">
        <f>ISI!U66</f>
        <v>9.7983219503116032</v>
      </c>
      <c r="V155" s="219">
        <f>ISI!V66</f>
        <v>9.2791534373473201</v>
      </c>
      <c r="W155" s="219">
        <f>ISI!W66</f>
        <v>9.4781279936426515</v>
      </c>
    </row>
    <row r="156" spans="1:23" ht="12" customHeight="1" x14ac:dyDescent="0.25">
      <c r="A156" s="14" t="s">
        <v>42</v>
      </c>
      <c r="B156" s="219">
        <f>ISI!B67</f>
        <v>1.2769144232591589</v>
      </c>
      <c r="C156" s="219">
        <f>ISI!C67</f>
        <v>1.3404764707166492</v>
      </c>
      <c r="D156" s="219">
        <f>ISI!D67</f>
        <v>1.3516533548339822</v>
      </c>
      <c r="E156" s="219">
        <f>ISI!E67</f>
        <v>1.2901244017540916</v>
      </c>
      <c r="F156" s="219">
        <f>ISI!F67</f>
        <v>1.2708945198770549</v>
      </c>
      <c r="G156" s="219">
        <f>ISI!G67</f>
        <v>1.3642210743565564</v>
      </c>
      <c r="H156" s="219">
        <f>ISI!H67</f>
        <v>1.4649142180800245</v>
      </c>
      <c r="I156" s="219">
        <f>ISI!I67</f>
        <v>1.4825605146250793</v>
      </c>
      <c r="J156" s="219">
        <f>ISI!J67</f>
        <v>1.5554534398036866</v>
      </c>
      <c r="K156" s="219">
        <f>ISI!K67</f>
        <v>1.4447603084997862</v>
      </c>
      <c r="L156" s="219">
        <f>ISI!L67</f>
        <v>1.4839824555076297</v>
      </c>
      <c r="M156" s="219">
        <f>ISI!M67</f>
        <v>1.2037242069372835</v>
      </c>
      <c r="N156" s="219">
        <f>ISI!N67</f>
        <v>1.1400447794104678</v>
      </c>
      <c r="O156" s="219">
        <f>ISI!O67</f>
        <v>1.2093006821131498</v>
      </c>
      <c r="P156" s="219">
        <f>ISI!P67</f>
        <v>1.1789963349661852</v>
      </c>
      <c r="Q156" s="219">
        <f>ISI!Q67</f>
        <v>1.2030521023500211</v>
      </c>
      <c r="R156" s="219">
        <f>ISI!R67</f>
        <v>1.2447157431972704</v>
      </c>
      <c r="S156" s="219">
        <f>ISI!S67</f>
        <v>1.3073799181622132</v>
      </c>
      <c r="T156" s="219">
        <f>ISI!T67</f>
        <v>1.2224636406493721</v>
      </c>
      <c r="U156" s="219">
        <f>ISI!U67</f>
        <v>1.2251569243909151</v>
      </c>
      <c r="V156" s="219">
        <f>ISI!V67</f>
        <v>1.2826983771222928</v>
      </c>
      <c r="W156" s="219">
        <f>ISI!W67</f>
        <v>1.2559308299303567</v>
      </c>
    </row>
    <row r="157" spans="1:23" ht="12" customHeight="1" x14ac:dyDescent="0.25">
      <c r="A157" s="13" t="s">
        <v>20</v>
      </c>
      <c r="B157" s="220">
        <f>NFM!B96</f>
        <v>1.7169773239017914</v>
      </c>
      <c r="C157" s="220">
        <f>NFM!C96</f>
        <v>1.5156449619509167</v>
      </c>
      <c r="D157" s="220">
        <f>NFM!D96</f>
        <v>1.64965499042945</v>
      </c>
      <c r="E157" s="220">
        <f>NFM!E96</f>
        <v>1.4263190440413267</v>
      </c>
      <c r="F157" s="220">
        <f>NFM!F96</f>
        <v>1.3504675706519407</v>
      </c>
      <c r="G157" s="220">
        <f>NFM!G96</f>
        <v>1.5109879448366115</v>
      </c>
      <c r="H157" s="220">
        <f>NFM!H96</f>
        <v>1.4288636066302713</v>
      </c>
      <c r="I157" s="220">
        <f>NFM!I96</f>
        <v>1.3857280994940107</v>
      </c>
      <c r="J157" s="220">
        <f>NFM!J96</f>
        <v>1.5030262036171675</v>
      </c>
      <c r="K157" s="220">
        <f>NFM!K96</f>
        <v>1.5325252277481007</v>
      </c>
      <c r="L157" s="220">
        <f>NFM!L96</f>
        <v>1.4364080687909573</v>
      </c>
      <c r="M157" s="220">
        <f>NFM!M96</f>
        <v>1.3249707014059109</v>
      </c>
      <c r="N157" s="220">
        <f>NFM!N96</f>
        <v>1.392176978498763</v>
      </c>
      <c r="O157" s="220">
        <f>NFM!O96</f>
        <v>1.4118819225277683</v>
      </c>
      <c r="P157" s="220">
        <f>NFM!P96</f>
        <v>1.3912351394256992</v>
      </c>
      <c r="Q157" s="220">
        <f>NFM!Q96</f>
        <v>1.3866480521088393</v>
      </c>
      <c r="R157" s="220">
        <f>NFM!R96</f>
        <v>1.4157894779807838</v>
      </c>
      <c r="S157" s="220">
        <f>NFM!S96</f>
        <v>1.4123234044257724</v>
      </c>
      <c r="T157" s="220">
        <f>NFM!T96</f>
        <v>1.4196673169025538</v>
      </c>
      <c r="U157" s="220">
        <f>NFM!U96</f>
        <v>1.4052604729013796</v>
      </c>
      <c r="V157" s="220">
        <f>NFM!V96</f>
        <v>1.3254577240738392</v>
      </c>
      <c r="W157" s="220">
        <f>NFM!W96</f>
        <v>1.383245249243829</v>
      </c>
    </row>
    <row r="158" spans="1:23" ht="12" customHeight="1" x14ac:dyDescent="0.25">
      <c r="A158" s="14" t="s">
        <v>43</v>
      </c>
      <c r="B158" s="219">
        <f>NFM!B97</f>
        <v>2.1249467399961408</v>
      </c>
      <c r="C158" s="219">
        <f>NFM!C97</f>
        <v>1.9427918820614798</v>
      </c>
      <c r="D158" s="219">
        <f>NFM!D97</f>
        <v>2.2914581817307806</v>
      </c>
      <c r="E158" s="219">
        <f>NFM!E97</f>
        <v>1.8292727977761094</v>
      </c>
      <c r="F158" s="219">
        <f>NFM!F97</f>
        <v>1.8355156169372164</v>
      </c>
      <c r="G158" s="219">
        <f>NFM!G97</f>
        <v>1.729385830399268</v>
      </c>
      <c r="H158" s="219">
        <f>NFM!H97</f>
        <v>1.9117742596989633</v>
      </c>
      <c r="I158" s="219">
        <f>NFM!I97</f>
        <v>1.8268498794692516</v>
      </c>
      <c r="J158" s="219">
        <f>NFM!J97</f>
        <v>1.8912467511147959</v>
      </c>
      <c r="K158" s="219">
        <f>NFM!K97</f>
        <v>2.0075816758391873</v>
      </c>
      <c r="L158" s="219">
        <f>NFM!L97</f>
        <v>1.7525738839249279</v>
      </c>
      <c r="M158" s="219">
        <f>NFM!M97</f>
        <v>1.5156807859386314</v>
      </c>
      <c r="N158" s="219">
        <f>NFM!N97</f>
        <v>1.6698877124208256</v>
      </c>
      <c r="O158" s="219">
        <f>NFM!O97</f>
        <v>1.7849221023821316</v>
      </c>
      <c r="P158" s="219">
        <f>NFM!P97</f>
        <v>1.7237456384079941</v>
      </c>
      <c r="Q158" s="219">
        <f>NFM!Q97</f>
        <v>1.7607508972922454</v>
      </c>
      <c r="R158" s="219">
        <f>NFM!R97</f>
        <v>1.7723010124861309</v>
      </c>
      <c r="S158" s="219">
        <f>NFM!S97</f>
        <v>1.8134206240996109</v>
      </c>
      <c r="T158" s="219">
        <f>NFM!T97</f>
        <v>1.7544517441565863</v>
      </c>
      <c r="U158" s="219">
        <f>NFM!U97</f>
        <v>1.5426529935865847</v>
      </c>
      <c r="V158" s="219">
        <f>NFM!V97</f>
        <v>1.2451485743325428</v>
      </c>
      <c r="W158" s="219">
        <f>NFM!W97</f>
        <v>1.4183783585781518</v>
      </c>
    </row>
    <row r="159" spans="1:23" ht="12" customHeight="1" x14ac:dyDescent="0.25">
      <c r="A159" s="14" t="s">
        <v>56</v>
      </c>
      <c r="B159" s="219">
        <f>NFM!B98</f>
        <v>1.4534003363222057</v>
      </c>
      <c r="C159" s="219">
        <f>NFM!C98</f>
        <v>1.4860362322231508</v>
      </c>
      <c r="D159" s="219">
        <f>NFM!D98</f>
        <v>1.4917645393689742</v>
      </c>
      <c r="E159" s="219">
        <f>NFM!E98</f>
        <v>1.4677398595525757</v>
      </c>
      <c r="F159" s="219">
        <f>NFM!F98</f>
        <v>1.3586939348642626</v>
      </c>
      <c r="G159" s="219">
        <f>NFM!G98</f>
        <v>1.3275992843733457</v>
      </c>
      <c r="H159" s="219">
        <f>NFM!H98</f>
        <v>1.3231192698749303</v>
      </c>
      <c r="I159" s="219">
        <f>NFM!I98</f>
        <v>1.3242598463570825</v>
      </c>
      <c r="J159" s="219">
        <f>NFM!J98</f>
        <v>1.3958617767909693</v>
      </c>
      <c r="K159" s="219">
        <f>NFM!K98</f>
        <v>1.4058902050962825</v>
      </c>
      <c r="L159" s="219">
        <f>NFM!L98</f>
        <v>1.408383205730305</v>
      </c>
      <c r="M159" s="219">
        <f>NFM!M98</f>
        <v>1.3181736460010314</v>
      </c>
      <c r="N159" s="219">
        <f>NFM!N98</f>
        <v>1.3606741255177079</v>
      </c>
      <c r="O159" s="219">
        <f>NFM!O98</f>
        <v>1.3768221655233193</v>
      </c>
      <c r="P159" s="219">
        <f>NFM!P98</f>
        <v>1.4363790403929091</v>
      </c>
      <c r="Q159" s="219">
        <f>NFM!Q98</f>
        <v>1.3702320015322835</v>
      </c>
      <c r="R159" s="219">
        <f>NFM!R98</f>
        <v>1.4031366735872148</v>
      </c>
      <c r="S159" s="219">
        <f>NFM!S98</f>
        <v>1.3786763961689543</v>
      </c>
      <c r="T159" s="219">
        <f>NFM!T98</f>
        <v>1.4060571746845325</v>
      </c>
      <c r="U159" s="219">
        <f>NFM!U98</f>
        <v>1.4631606476961234</v>
      </c>
      <c r="V159" s="219">
        <f>NFM!V98</f>
        <v>1.4323441300889803</v>
      </c>
      <c r="W159" s="219">
        <f>NFM!W98</f>
        <v>1.5018803843618944</v>
      </c>
    </row>
    <row r="160" spans="1:23" ht="12" customHeight="1" x14ac:dyDescent="0.25">
      <c r="A160" s="26" t="s">
        <v>44</v>
      </c>
      <c r="B160" s="221">
        <f>NFM!B99</f>
        <v>1.4278442767143447</v>
      </c>
      <c r="C160" s="221">
        <f>NFM!C99</f>
        <v>1.4948042020706733</v>
      </c>
      <c r="D160" s="221">
        <f>NFM!D99</f>
        <v>1.4961289898003554</v>
      </c>
      <c r="E160" s="221">
        <f>NFM!E99</f>
        <v>1.4944427527703317</v>
      </c>
      <c r="F160" s="221">
        <f>NFM!F99</f>
        <v>1.3741690365844763</v>
      </c>
      <c r="G160" s="221">
        <f>NFM!G99</f>
        <v>1.328644942492329</v>
      </c>
      <c r="H160" s="221">
        <f>NFM!H99</f>
        <v>1.3283646345507674</v>
      </c>
      <c r="I160" s="221">
        <f>NFM!I99</f>
        <v>1.3390112780774315</v>
      </c>
      <c r="J160" s="221">
        <f>NFM!J99</f>
        <v>1.4077042122727144</v>
      </c>
      <c r="K160" s="221">
        <f>NFM!K99</f>
        <v>1.3980917288362997</v>
      </c>
      <c r="L160" s="221">
        <f>NFM!L99</f>
        <v>1.4336048007817344</v>
      </c>
      <c r="M160" s="221">
        <f>NFM!M99</f>
        <v>1.3400749474938918</v>
      </c>
      <c r="N160" s="221">
        <f>NFM!N99</f>
        <v>1.3737958949395783</v>
      </c>
      <c r="O160" s="221">
        <f>NFM!O99</f>
        <v>1.387642622143288</v>
      </c>
      <c r="P160" s="221">
        <f>NFM!P99</f>
        <v>1.4579455759819375</v>
      </c>
      <c r="Q160" s="221">
        <f>NFM!Q99</f>
        <v>1.380343516403749</v>
      </c>
      <c r="R160" s="221">
        <f>NFM!R99</f>
        <v>1.4126633820252903</v>
      </c>
      <c r="S160" s="221">
        <f>NFM!S99</f>
        <v>1.3870671861966311</v>
      </c>
      <c r="T160" s="221">
        <f>NFM!T99</f>
        <v>1.4200485133919594</v>
      </c>
      <c r="U160" s="221">
        <f>NFM!U99</f>
        <v>1.4847331650719302</v>
      </c>
      <c r="V160" s="221">
        <f>NFM!V99</f>
        <v>1.4573017480335391</v>
      </c>
      <c r="W160" s="221">
        <f>NFM!W99</f>
        <v>1.5263925698306955</v>
      </c>
    </row>
    <row r="161" spans="1:23" ht="12" customHeight="1" x14ac:dyDescent="0.25">
      <c r="A161" s="27" t="s">
        <v>81</v>
      </c>
      <c r="B161" s="222">
        <f>NFM!B100</f>
        <v>1.7273447655701684</v>
      </c>
      <c r="C161" s="222">
        <f>NFM!C100</f>
        <v>1.3849034444978976</v>
      </c>
      <c r="D161" s="222">
        <f>NFM!D100</f>
        <v>1.4430159206190809</v>
      </c>
      <c r="E161" s="222">
        <f>NFM!E100</f>
        <v>1.1562388913018506</v>
      </c>
      <c r="F161" s="222">
        <f>NFM!F100</f>
        <v>1.1745346905024521</v>
      </c>
      <c r="G161" s="222">
        <f>NFM!G100</f>
        <v>1.3146900959763925</v>
      </c>
      <c r="H161" s="222">
        <f>NFM!H100</f>
        <v>1.260634453983303</v>
      </c>
      <c r="I161" s="222">
        <f>NFM!I100</f>
        <v>1.1405930322914755</v>
      </c>
      <c r="J161" s="222">
        <f>NFM!J100</f>
        <v>1.2515346104619089</v>
      </c>
      <c r="K161" s="222">
        <f>NFM!K100</f>
        <v>1.5335498127792284</v>
      </c>
      <c r="L161" s="222">
        <f>NFM!L100</f>
        <v>1.0888555406441776</v>
      </c>
      <c r="M161" s="222">
        <f>NFM!M100</f>
        <v>1.067397187089111</v>
      </c>
      <c r="N161" s="222">
        <f>NFM!N100</f>
        <v>1.1945376963363039</v>
      </c>
      <c r="O161" s="222">
        <f>NFM!O100</f>
        <v>1.233537877301633</v>
      </c>
      <c r="P161" s="222">
        <f>NFM!P100</f>
        <v>1.1477388901911725</v>
      </c>
      <c r="Q161" s="222">
        <f>NFM!Q100</f>
        <v>1.2174306171261946</v>
      </c>
      <c r="R161" s="222">
        <f>NFM!R100</f>
        <v>1.2471863184879723</v>
      </c>
      <c r="S161" s="222">
        <f>NFM!S100</f>
        <v>1.2433808523451275</v>
      </c>
      <c r="T161" s="222">
        <f>NFM!T100</f>
        <v>1.2014428375777986</v>
      </c>
      <c r="U161" s="222">
        <f>NFM!U100</f>
        <v>1.1171838980481261</v>
      </c>
      <c r="V161" s="222">
        <f>NFM!V100</f>
        <v>0.94402513975285018</v>
      </c>
      <c r="W161" s="222">
        <f>NFM!W100</f>
        <v>1.0294505104381477</v>
      </c>
    </row>
    <row r="162" spans="1:23" ht="12" customHeight="1" x14ac:dyDescent="0.25">
      <c r="A162" s="14" t="s">
        <v>45</v>
      </c>
      <c r="B162" s="219">
        <f>NFM!B101</f>
        <v>1.9249243179646607</v>
      </c>
      <c r="C162" s="219">
        <f>NFM!C101</f>
        <v>1.5056541156302907</v>
      </c>
      <c r="D162" s="219">
        <f>NFM!D101</f>
        <v>1.7620760234030706</v>
      </c>
      <c r="E162" s="219">
        <f>NFM!E101</f>
        <v>1.2849873232173024</v>
      </c>
      <c r="F162" s="219">
        <f>NFM!F101</f>
        <v>1.2294912453336571</v>
      </c>
      <c r="G162" s="219">
        <f>NFM!G101</f>
        <v>1.67600978071901</v>
      </c>
      <c r="H162" s="219">
        <f>NFM!H101</f>
        <v>1.3677108575675256</v>
      </c>
      <c r="I162" s="219">
        <f>NFM!I101</f>
        <v>1.2519736379721258</v>
      </c>
      <c r="J162" s="219">
        <f>NFM!J101</f>
        <v>1.4542460953731324</v>
      </c>
      <c r="K162" s="219">
        <f>NFM!K101</f>
        <v>1.5740301768056215</v>
      </c>
      <c r="L162" s="219">
        <f>NFM!L101</f>
        <v>1.3130484888104597</v>
      </c>
      <c r="M162" s="219">
        <f>NFM!M101</f>
        <v>1.2402693995652541</v>
      </c>
      <c r="N162" s="219">
        <f>NFM!N101</f>
        <v>1.3332914016310649</v>
      </c>
      <c r="O162" s="219">
        <f>NFM!O101</f>
        <v>1.3600698938164093</v>
      </c>
      <c r="P162" s="219">
        <f>NFM!P101</f>
        <v>1.2527478931321994</v>
      </c>
      <c r="Q162" s="219">
        <f>NFM!Q101</f>
        <v>1.3133256455318192</v>
      </c>
      <c r="R162" s="219">
        <f>NFM!R101</f>
        <v>1.3453910347831923</v>
      </c>
      <c r="S162" s="219">
        <f>NFM!S101</f>
        <v>1.3594983289775389</v>
      </c>
      <c r="T162" s="219">
        <f>NFM!T101</f>
        <v>1.3454097481487108</v>
      </c>
      <c r="U162" s="219">
        <f>NFM!U101</f>
        <v>1.277179876675693</v>
      </c>
      <c r="V162" s="219">
        <f>NFM!V101</f>
        <v>1.1559668740617726</v>
      </c>
      <c r="W162" s="219">
        <f>NFM!W101</f>
        <v>1.1993443719457011</v>
      </c>
    </row>
    <row r="163" spans="1:23" ht="12" customHeight="1" x14ac:dyDescent="0.25">
      <c r="A163" s="13" t="s">
        <v>21</v>
      </c>
      <c r="B163" s="220">
        <f>CHI!B100</f>
        <v>3.0350697873844315</v>
      </c>
      <c r="C163" s="220">
        <f>CHI!C100</f>
        <v>3.009657109520377</v>
      </c>
      <c r="D163" s="220">
        <f>CHI!D100</f>
        <v>3.0285223489620652</v>
      </c>
      <c r="E163" s="220">
        <f>CHI!E100</f>
        <v>2.9972953578112667</v>
      </c>
      <c r="F163" s="220">
        <f>CHI!F100</f>
        <v>3.1425028192820128</v>
      </c>
      <c r="G163" s="220">
        <f>CHI!G100</f>
        <v>3.1520148233561311</v>
      </c>
      <c r="H163" s="220">
        <f>CHI!H100</f>
        <v>3.1544576350218896</v>
      </c>
      <c r="I163" s="220">
        <f>CHI!I100</f>
        <v>3.1621231273800263</v>
      </c>
      <c r="J163" s="220">
        <f>CHI!J100</f>
        <v>2.7512750381826883</v>
      </c>
      <c r="K163" s="220">
        <f>CHI!K100</f>
        <v>2.7551844390975915</v>
      </c>
      <c r="L163" s="220">
        <f>CHI!L100</f>
        <v>2.7530010183834364</v>
      </c>
      <c r="M163" s="220">
        <f>CHI!M100</f>
        <v>2.6043174283392738</v>
      </c>
      <c r="N163" s="220">
        <f>CHI!N100</f>
        <v>2.611341212109179</v>
      </c>
      <c r="O163" s="220">
        <f>CHI!O100</f>
        <v>2.6110664407165354</v>
      </c>
      <c r="P163" s="220">
        <f>CHI!P100</f>
        <v>2.6797154221074155</v>
      </c>
      <c r="Q163" s="220">
        <f>CHI!Q100</f>
        <v>2.6363795816294364</v>
      </c>
      <c r="R163" s="220">
        <f>CHI!R100</f>
        <v>2.5272834328839626</v>
      </c>
      <c r="S163" s="220">
        <f>CHI!S100</f>
        <v>2.5785546464907121</v>
      </c>
      <c r="T163" s="220">
        <f>CHI!T100</f>
        <v>2.5583708858262248</v>
      </c>
      <c r="U163" s="220">
        <f>CHI!U100</f>
        <v>2.4920308562702878</v>
      </c>
      <c r="V163" s="220">
        <f>CHI!V100</f>
        <v>2.4516364101141868</v>
      </c>
      <c r="W163" s="220">
        <f>CHI!W100</f>
        <v>2.4635412932311724</v>
      </c>
    </row>
    <row r="164" spans="1:23" ht="12" customHeight="1" x14ac:dyDescent="0.25">
      <c r="A164" s="14" t="s">
        <v>89</v>
      </c>
      <c r="B164" s="219">
        <f>CHI!B101</f>
        <v>7.2935905555605212</v>
      </c>
      <c r="C164" s="219">
        <f>CHI!C101</f>
        <v>5.851386182484644</v>
      </c>
      <c r="D164" s="219">
        <f>CHI!D101</f>
        <v>5.3470433470961343</v>
      </c>
      <c r="E164" s="219">
        <f>CHI!E101</f>
        <v>4.8596794649481936</v>
      </c>
      <c r="F164" s="219">
        <f>CHI!F101</f>
        <v>5.2315790320092992</v>
      </c>
      <c r="G164" s="219">
        <f>CHI!G101</f>
        <v>5.3555271971506793</v>
      </c>
      <c r="H164" s="219">
        <f>CHI!H101</f>
        <v>5.0095099679070483</v>
      </c>
      <c r="I164" s="219">
        <f>CHI!I101</f>
        <v>5.1434299474292491</v>
      </c>
      <c r="J164" s="219">
        <f>CHI!J101</f>
        <v>4.6191927770437511</v>
      </c>
      <c r="K164" s="219">
        <f>CHI!K101</f>
        <v>4.6244227419946684</v>
      </c>
      <c r="L164" s="219">
        <f>CHI!L101</f>
        <v>4.6367669407259928</v>
      </c>
      <c r="M164" s="219">
        <f>CHI!M101</f>
        <v>3.7050322090051</v>
      </c>
      <c r="N164" s="219">
        <f>CHI!N101</f>
        <v>3.6817284423573908</v>
      </c>
      <c r="O164" s="219">
        <f>CHI!O101</f>
        <v>3.4482203358267749</v>
      </c>
      <c r="P164" s="219">
        <f>CHI!P101</f>
        <v>3.9094907911117289</v>
      </c>
      <c r="Q164" s="219">
        <f>CHI!Q101</f>
        <v>3.7222094742774754</v>
      </c>
      <c r="R164" s="219">
        <f>CHI!R101</f>
        <v>3.6693395511472811</v>
      </c>
      <c r="S164" s="219">
        <f>CHI!S101</f>
        <v>3.3868326785412735</v>
      </c>
      <c r="T164" s="219">
        <f>CHI!T101</f>
        <v>3.2332974910073391</v>
      </c>
      <c r="U164" s="219">
        <f>CHI!U101</f>
        <v>3.1751422640023015</v>
      </c>
      <c r="V164" s="219">
        <f>CHI!V101</f>
        <v>3.5954727959434538</v>
      </c>
      <c r="W164" s="219">
        <f>CHI!W101</f>
        <v>3.4923921091164192</v>
      </c>
    </row>
    <row r="165" spans="1:23" ht="12" customHeight="1" x14ac:dyDescent="0.25">
      <c r="A165" s="14" t="s">
        <v>47</v>
      </c>
      <c r="B165" s="219">
        <f>CHI!B102</f>
        <v>1.561519206769131</v>
      </c>
      <c r="C165" s="219">
        <f>CHI!C102</f>
        <v>1.6783675097910231</v>
      </c>
      <c r="D165" s="219">
        <f>CHI!D102</f>
        <v>1.7096918023802812</v>
      </c>
      <c r="E165" s="219">
        <f>CHI!E102</f>
        <v>1.7823007802937152</v>
      </c>
      <c r="F165" s="219">
        <f>CHI!F102</f>
        <v>1.6860949866598529</v>
      </c>
      <c r="G165" s="219">
        <f>CHI!G102</f>
        <v>1.5956113335791939</v>
      </c>
      <c r="H165" s="219">
        <f>CHI!H102</f>
        <v>1.4728251236589698</v>
      </c>
      <c r="I165" s="219">
        <f>CHI!I102</f>
        <v>1.5025446195433314</v>
      </c>
      <c r="J165" s="219">
        <f>CHI!J102</f>
        <v>1.3796836929538723</v>
      </c>
      <c r="K165" s="219">
        <f>CHI!K102</f>
        <v>1.2140975857407292</v>
      </c>
      <c r="L165" s="219">
        <f>CHI!L102</f>
        <v>1.1171999125851431</v>
      </c>
      <c r="M165" s="219">
        <f>CHI!M102</f>
        <v>1.7346335111194904</v>
      </c>
      <c r="N165" s="219">
        <f>CHI!N102</f>
        <v>1.7421406385888281</v>
      </c>
      <c r="O165" s="219">
        <f>CHI!O102</f>
        <v>1.7593653889482852</v>
      </c>
      <c r="P165" s="219">
        <f>CHI!P102</f>
        <v>1.7107888357683667</v>
      </c>
      <c r="Q165" s="219">
        <f>CHI!Q102</f>
        <v>1.6078437778862484</v>
      </c>
      <c r="R165" s="219">
        <f>CHI!R102</f>
        <v>1.5408191412659038</v>
      </c>
      <c r="S165" s="219">
        <f>CHI!S102</f>
        <v>1.4499845528330355</v>
      </c>
      <c r="T165" s="219">
        <f>CHI!T102</f>
        <v>1.462214813804515</v>
      </c>
      <c r="U165" s="219">
        <f>CHI!U102</f>
        <v>1.4360525826064414</v>
      </c>
      <c r="V165" s="219">
        <f>CHI!V102</f>
        <v>1.4069013277103013</v>
      </c>
      <c r="W165" s="219">
        <f>CHI!W102</f>
        <v>1.3489308744351507</v>
      </c>
    </row>
    <row r="166" spans="1:23" ht="12" customHeight="1" x14ac:dyDescent="0.25">
      <c r="A166" s="14" t="s">
        <v>48</v>
      </c>
      <c r="B166" s="219">
        <f>CHI!B103</f>
        <v>1.5622437972930441</v>
      </c>
      <c r="C166" s="219">
        <f>CHI!C103</f>
        <v>1.692469612705134</v>
      </c>
      <c r="D166" s="219">
        <f>CHI!D103</f>
        <v>1.7093893369434434</v>
      </c>
      <c r="E166" s="219">
        <f>CHI!E103</f>
        <v>1.8011127689207695</v>
      </c>
      <c r="F166" s="219">
        <f>CHI!F103</f>
        <v>1.6792263225103519</v>
      </c>
      <c r="G166" s="219">
        <f>CHI!G103</f>
        <v>1.5764189553023245</v>
      </c>
      <c r="H166" s="219">
        <f>CHI!H103</f>
        <v>1.418625390357207</v>
      </c>
      <c r="I166" s="219">
        <f>CHI!I103</f>
        <v>1.4606073656959551</v>
      </c>
      <c r="J166" s="219">
        <f>CHI!J103</f>
        <v>1.3285049289955937</v>
      </c>
      <c r="K166" s="219">
        <f>CHI!K103</f>
        <v>1.1501766965579914</v>
      </c>
      <c r="L166" s="219">
        <f>CHI!L103</f>
        <v>1.0287148334435099</v>
      </c>
      <c r="M166" s="219">
        <f>CHI!M103</f>
        <v>1.7978319869836383</v>
      </c>
      <c r="N166" s="219">
        <f>CHI!N103</f>
        <v>1.8053028165724025</v>
      </c>
      <c r="O166" s="219">
        <f>CHI!O103</f>
        <v>1.8201846157686046</v>
      </c>
      <c r="P166" s="219">
        <f>CHI!P103</f>
        <v>1.7688480414708381</v>
      </c>
      <c r="Q166" s="219">
        <f>CHI!Q103</f>
        <v>1.685077904744938</v>
      </c>
      <c r="R166" s="219">
        <f>CHI!R103</f>
        <v>1.5450796600076495</v>
      </c>
      <c r="S166" s="219">
        <f>CHI!S103</f>
        <v>1.452671298520144</v>
      </c>
      <c r="T166" s="219">
        <f>CHI!T103</f>
        <v>1.5399276720849366</v>
      </c>
      <c r="U166" s="219">
        <f>CHI!U103</f>
        <v>1.561873671905802</v>
      </c>
      <c r="V166" s="219">
        <f>CHI!V103</f>
        <v>1.5053706365246824</v>
      </c>
      <c r="W166" s="219">
        <f>CHI!W103</f>
        <v>1.4459228236256376</v>
      </c>
    </row>
    <row r="167" spans="1:23" ht="12" customHeight="1" x14ac:dyDescent="0.25">
      <c r="A167" s="13" t="s">
        <v>22</v>
      </c>
      <c r="B167" s="220">
        <f>NMM!B76</f>
        <v>5.6710461435987893</v>
      </c>
      <c r="C167" s="220">
        <f>NMM!C76</f>
        <v>5.3559241430439437</v>
      </c>
      <c r="D167" s="220">
        <f>NMM!D76</f>
        <v>5.2393433852885707</v>
      </c>
      <c r="E167" s="220">
        <f>NMM!E76</f>
        <v>5.2435627294687617</v>
      </c>
      <c r="F167" s="220">
        <f>NMM!F76</f>
        <v>5.4184748302252839</v>
      </c>
      <c r="G167" s="220">
        <f>NMM!G76</f>
        <v>5.2545973577449878</v>
      </c>
      <c r="H167" s="220">
        <f>NMM!H76</f>
        <v>5.327218281673658</v>
      </c>
      <c r="I167" s="220">
        <f>NMM!I76</f>
        <v>5.5118116816099176</v>
      </c>
      <c r="J167" s="220">
        <f>NMM!J76</f>
        <v>5.163635151599931</v>
      </c>
      <c r="K167" s="220">
        <f>NMM!K76</f>
        <v>5.1400861081016691</v>
      </c>
      <c r="L167" s="220">
        <f>NMM!L76</f>
        <v>5.2044505636841496</v>
      </c>
      <c r="M167" s="220">
        <f>NMM!M76</f>
        <v>5.4478991305598754</v>
      </c>
      <c r="N167" s="220">
        <f>NMM!N76</f>
        <v>5.3227136121236454</v>
      </c>
      <c r="O167" s="220">
        <f>NMM!O76</f>
        <v>5.2830273104177801</v>
      </c>
      <c r="P167" s="220">
        <f>NMM!P76</f>
        <v>5.260951895536027</v>
      </c>
      <c r="Q167" s="220">
        <f>NMM!Q76</f>
        <v>5.2236816275920095</v>
      </c>
      <c r="R167" s="220">
        <f>NMM!R76</f>
        <v>5.1494565608437712</v>
      </c>
      <c r="S167" s="220">
        <f>NMM!S76</f>
        <v>5.172315530278639</v>
      </c>
      <c r="T167" s="220">
        <f>NMM!T76</f>
        <v>5.1367451421111028</v>
      </c>
      <c r="U167" s="220">
        <f>NMM!U76</f>
        <v>5.1413626184768093</v>
      </c>
      <c r="V167" s="220">
        <f>NMM!V76</f>
        <v>4.9647600404338208</v>
      </c>
      <c r="W167" s="220">
        <f>NMM!W76</f>
        <v>5.0531402651864381</v>
      </c>
    </row>
    <row r="168" spans="1:23" ht="12" customHeight="1" x14ac:dyDescent="0.25">
      <c r="A168" s="14" t="s">
        <v>49</v>
      </c>
      <c r="B168" s="219">
        <f>NMM!B77</f>
        <v>10.705939393475077</v>
      </c>
      <c r="C168" s="219">
        <f>NMM!C77</f>
        <v>10.551023545600891</v>
      </c>
      <c r="D168" s="219">
        <f>NMM!D77</f>
        <v>10.611404967126521</v>
      </c>
      <c r="E168" s="219">
        <f>NMM!E77</f>
        <v>10.43425702362914</v>
      </c>
      <c r="F168" s="219">
        <f>NMM!F77</f>
        <v>10.719530008903309</v>
      </c>
      <c r="G168" s="219">
        <f>NMM!G77</f>
        <v>10.338025960392654</v>
      </c>
      <c r="H168" s="219">
        <f>NMM!H77</f>
        <v>10.187254524922466</v>
      </c>
      <c r="I168" s="219">
        <f>NMM!I77</f>
        <v>10.91891073230096</v>
      </c>
      <c r="J168" s="219">
        <f>NMM!J77</f>
        <v>10.649678997739587</v>
      </c>
      <c r="K168" s="219">
        <f>NMM!K77</f>
        <v>10.543231510725979</v>
      </c>
      <c r="L168" s="219">
        <f>NMM!L77</f>
        <v>11.06793309754411</v>
      </c>
      <c r="M168" s="219">
        <f>NMM!M77</f>
        <v>10.58674756714648</v>
      </c>
      <c r="N168" s="219">
        <f>NMM!N77</f>
        <v>10.26855159360136</v>
      </c>
      <c r="O168" s="219">
        <f>NMM!O77</f>
        <v>9.9517590351902907</v>
      </c>
      <c r="P168" s="219">
        <f>NMM!P77</f>
        <v>10.116142172787278</v>
      </c>
      <c r="Q168" s="219">
        <f>NMM!Q77</f>
        <v>9.5704355536629198</v>
      </c>
      <c r="R168" s="219">
        <f>NMM!R77</f>
        <v>10.308498254332743</v>
      </c>
      <c r="S168" s="219">
        <f>NMM!S77</f>
        <v>9.3910685485688568</v>
      </c>
      <c r="T168" s="219">
        <f>NMM!T77</f>
        <v>9.3399625074634844</v>
      </c>
      <c r="U168" s="219">
        <f>NMM!U77</f>
        <v>9.1069496064129734</v>
      </c>
      <c r="V168" s="219">
        <f>NMM!V77</f>
        <v>8.7626111519963725</v>
      </c>
      <c r="W168" s="219">
        <f>NMM!W77</f>
        <v>9.234183706419488</v>
      </c>
    </row>
    <row r="169" spans="1:23" ht="12" customHeight="1" x14ac:dyDescent="0.25">
      <c r="A169" s="14" t="s">
        <v>50</v>
      </c>
      <c r="B169" s="219">
        <f>NMM!B78</f>
        <v>2.598493086628229</v>
      </c>
      <c r="C169" s="219">
        <f>NMM!C78</f>
        <v>2.6815557272023667</v>
      </c>
      <c r="D169" s="219">
        <f>NMM!D78</f>
        <v>2.647054921708742</v>
      </c>
      <c r="E169" s="219">
        <f>NMM!E78</f>
        <v>2.597927479786077</v>
      </c>
      <c r="F169" s="219">
        <f>NMM!F78</f>
        <v>2.6587228335735085</v>
      </c>
      <c r="G169" s="219">
        <f>NMM!G78</f>
        <v>2.5151379523661728</v>
      </c>
      <c r="H169" s="219">
        <f>NMM!H78</f>
        <v>2.5372524513603656</v>
      </c>
      <c r="I169" s="219">
        <f>NMM!I78</f>
        <v>2.5768966933878668</v>
      </c>
      <c r="J169" s="219">
        <f>NMM!J78</f>
        <v>2.406976478929006</v>
      </c>
      <c r="K169" s="219">
        <f>NMM!K78</f>
        <v>2.4216478119936418</v>
      </c>
      <c r="L169" s="219">
        <f>NMM!L78</f>
        <v>2.4271149292699272</v>
      </c>
      <c r="M169" s="219">
        <f>NMM!M78</f>
        <v>2.814225888808342</v>
      </c>
      <c r="N169" s="219">
        <f>NMM!N78</f>
        <v>2.7769424384502512</v>
      </c>
      <c r="O169" s="219">
        <f>NMM!O78</f>
        <v>2.7043921499075676</v>
      </c>
      <c r="P169" s="219">
        <f>NMM!P78</f>
        <v>2.7244332701419296</v>
      </c>
      <c r="Q169" s="219">
        <f>NMM!Q78</f>
        <v>2.7134007099534374</v>
      </c>
      <c r="R169" s="219">
        <f>NMM!R78</f>
        <v>2.7239209069336381</v>
      </c>
      <c r="S169" s="219">
        <f>NMM!S78</f>
        <v>2.6206703121188921</v>
      </c>
      <c r="T169" s="219">
        <f>NMM!T78</f>
        <v>2.6496051978434312</v>
      </c>
      <c r="U169" s="219">
        <f>NMM!U78</f>
        <v>2.6536492320448062</v>
      </c>
      <c r="V169" s="219">
        <f>NMM!V78</f>
        <v>2.5854074523579249</v>
      </c>
      <c r="W169" s="219">
        <f>NMM!W78</f>
        <v>2.6383335450760188</v>
      </c>
    </row>
    <row r="170" spans="1:23" ht="12" customHeight="1" x14ac:dyDescent="0.25">
      <c r="A170" s="14" t="s">
        <v>58</v>
      </c>
      <c r="B170" s="219">
        <f>NMM!B79</f>
        <v>2.8563636599215876</v>
      </c>
      <c r="C170" s="219">
        <f>NMM!C79</f>
        <v>2.8720147480262748</v>
      </c>
      <c r="D170" s="219">
        <f>NMM!D79</f>
        <v>2.9011140134966387</v>
      </c>
      <c r="E170" s="219">
        <f>NMM!E79</f>
        <v>2.8672929283440398</v>
      </c>
      <c r="F170" s="219">
        <f>NMM!F79</f>
        <v>2.8138080805410146</v>
      </c>
      <c r="G170" s="219">
        <f>NMM!G79</f>
        <v>2.8636199292362923</v>
      </c>
      <c r="H170" s="219">
        <f>NMM!H79</f>
        <v>2.8197246731943562</v>
      </c>
      <c r="I170" s="219">
        <f>NMM!I79</f>
        <v>2.908521313352455</v>
      </c>
      <c r="J170" s="219">
        <f>NMM!J79</f>
        <v>2.8072956576649544</v>
      </c>
      <c r="K170" s="219">
        <f>NMM!K79</f>
        <v>2.9201777082875853</v>
      </c>
      <c r="L170" s="219">
        <f>NMM!L79</f>
        <v>2.8262292781397824</v>
      </c>
      <c r="M170" s="219">
        <f>NMM!M79</f>
        <v>2.9793706883750457</v>
      </c>
      <c r="N170" s="219">
        <f>NMM!N79</f>
        <v>2.9346298822624779</v>
      </c>
      <c r="O170" s="219">
        <f>NMM!O79</f>
        <v>2.8209404453667637</v>
      </c>
      <c r="P170" s="219">
        <f>NMM!P79</f>
        <v>2.7712833331857256</v>
      </c>
      <c r="Q170" s="219">
        <f>NMM!Q79</f>
        <v>2.7902353714133814</v>
      </c>
      <c r="R170" s="219">
        <f>NMM!R79</f>
        <v>2.9202210839828275</v>
      </c>
      <c r="S170" s="219">
        <f>NMM!S79</f>
        <v>2.7855249110230464</v>
      </c>
      <c r="T170" s="219">
        <f>NMM!T79</f>
        <v>2.8964986576329643</v>
      </c>
      <c r="U170" s="219">
        <f>NMM!U79</f>
        <v>2.9135633624114967</v>
      </c>
      <c r="V170" s="219">
        <f>NMM!V79</f>
        <v>2.8782908949083277</v>
      </c>
      <c r="W170" s="219">
        <f>NMM!W79</f>
        <v>2.9849247360597313</v>
      </c>
    </row>
    <row r="171" spans="1:23" ht="12" customHeight="1" x14ac:dyDescent="0.25">
      <c r="A171" s="13" t="s">
        <v>23</v>
      </c>
      <c r="B171" s="220">
        <f>PPA!B74</f>
        <v>1.2742118147638681</v>
      </c>
      <c r="C171" s="220">
        <f>PPA!C74</f>
        <v>1.2524528349637118</v>
      </c>
      <c r="D171" s="220">
        <f>PPA!D74</f>
        <v>1.259925927622189</v>
      </c>
      <c r="E171" s="220">
        <f>PPA!E74</f>
        <v>1.280762051665731</v>
      </c>
      <c r="F171" s="220">
        <f>PPA!F74</f>
        <v>1.2206623560807714</v>
      </c>
      <c r="G171" s="220">
        <f>PPA!G74</f>
        <v>0.94705207754341003</v>
      </c>
      <c r="H171" s="220">
        <f>PPA!H74</f>
        <v>1.1571747813420696</v>
      </c>
      <c r="I171" s="220">
        <f>PPA!I74</f>
        <v>0.90847199108888055</v>
      </c>
      <c r="J171" s="220">
        <f>PPA!J74</f>
        <v>0.99968819306631529</v>
      </c>
      <c r="K171" s="220">
        <f>PPA!K74</f>
        <v>0.90414043988244674</v>
      </c>
      <c r="L171" s="220">
        <f>PPA!L74</f>
        <v>0.92755286109793045</v>
      </c>
      <c r="M171" s="220">
        <f>PPA!M74</f>
        <v>0.80298362921700972</v>
      </c>
      <c r="N171" s="220">
        <f>PPA!N74</f>
        <v>0.87047437476539924</v>
      </c>
      <c r="O171" s="220">
        <f>PPA!O74</f>
        <v>0.97644391264280372</v>
      </c>
      <c r="P171" s="220">
        <f>PPA!P74</f>
        <v>0.95342147455998461</v>
      </c>
      <c r="Q171" s="220">
        <f>PPA!Q74</f>
        <v>0.9380269817827358</v>
      </c>
      <c r="R171" s="220">
        <f>PPA!R74</f>
        <v>0.92338439189006594</v>
      </c>
      <c r="S171" s="220">
        <f>PPA!S74</f>
        <v>0.87852881519867654</v>
      </c>
      <c r="T171" s="220">
        <f>PPA!T74</f>
        <v>0.91598660568125267</v>
      </c>
      <c r="U171" s="220">
        <f>PPA!U74</f>
        <v>0.90627450270810872</v>
      </c>
      <c r="V171" s="220">
        <f>PPA!V74</f>
        <v>0.9214411324665801</v>
      </c>
      <c r="W171" s="220">
        <f>PPA!W74</f>
        <v>0.90867524525799748</v>
      </c>
    </row>
    <row r="172" spans="1:23" ht="12" customHeight="1" x14ac:dyDescent="0.25">
      <c r="A172" s="14" t="s">
        <v>52</v>
      </c>
      <c r="B172" s="219">
        <f>PPA!B75</f>
        <v>1.0486130944743208</v>
      </c>
      <c r="C172" s="219">
        <f>PPA!C75</f>
        <v>1.0196762003104809</v>
      </c>
      <c r="D172" s="219">
        <f>PPA!D75</f>
        <v>1.0268923844211293</v>
      </c>
      <c r="E172" s="219">
        <f>PPA!E75</f>
        <v>1.0504922126359915</v>
      </c>
      <c r="F172" s="219">
        <f>PPA!F75</f>
        <v>0.97318585239441036</v>
      </c>
      <c r="G172" s="219">
        <f>PPA!G75</f>
        <v>0.75396153474534822</v>
      </c>
      <c r="H172" s="219">
        <f>PPA!H75</f>
        <v>0.93009870158526498</v>
      </c>
      <c r="I172" s="219">
        <f>PPA!I75</f>
        <v>0.68273788256028434</v>
      </c>
      <c r="J172" s="219">
        <f>PPA!J75</f>
        <v>0.78102643338766797</v>
      </c>
      <c r="K172" s="219">
        <f>PPA!K75</f>
        <v>0.70860428174867562</v>
      </c>
      <c r="L172" s="219">
        <f>PPA!L75</f>
        <v>0.76051292079635791</v>
      </c>
      <c r="M172" s="219">
        <f>PPA!M75</f>
        <v>0.66446296333201749</v>
      </c>
      <c r="N172" s="219">
        <f>PPA!N75</f>
        <v>0.71866465516692535</v>
      </c>
      <c r="O172" s="219">
        <f>PPA!O75</f>
        <v>0.82389492426287181</v>
      </c>
      <c r="P172" s="219">
        <f>PPA!P75</f>
        <v>0.80220285380772005</v>
      </c>
      <c r="Q172" s="219">
        <f>PPA!Q75</f>
        <v>0.80244985921723477</v>
      </c>
      <c r="R172" s="219">
        <f>PPA!R75</f>
        <v>0.78516382458733491</v>
      </c>
      <c r="S172" s="219">
        <f>PPA!S75</f>
        <v>0.74765352971796484</v>
      </c>
      <c r="T172" s="219">
        <f>PPA!T75</f>
        <v>0.78717225306022531</v>
      </c>
      <c r="U172" s="219">
        <f>PPA!U75</f>
        <v>0.78540785015013137</v>
      </c>
      <c r="V172" s="219">
        <f>PPA!V75</f>
        <v>0.79514997548381594</v>
      </c>
      <c r="W172" s="219">
        <f>PPA!W75</f>
        <v>0.78559448958216249</v>
      </c>
    </row>
    <row r="173" spans="1:23" ht="12" customHeight="1" x14ac:dyDescent="0.25">
      <c r="A173" s="14" t="s">
        <v>59</v>
      </c>
      <c r="B173" s="219">
        <f>PPA!B76</f>
        <v>1.469870642502171</v>
      </c>
      <c r="C173" s="219">
        <f>PPA!C76</f>
        <v>1.4480716108014218</v>
      </c>
      <c r="D173" s="219">
        <f>PPA!D76</f>
        <v>1.4554878040531658</v>
      </c>
      <c r="E173" s="219">
        <f>PPA!E76</f>
        <v>1.4723250470907219</v>
      </c>
      <c r="F173" s="219">
        <f>PPA!F76</f>
        <v>1.4190437202832868</v>
      </c>
      <c r="G173" s="219">
        <f>PPA!G76</f>
        <v>1.0996390558720603</v>
      </c>
      <c r="H173" s="219">
        <f>PPA!H76</f>
        <v>1.3413584236426528</v>
      </c>
      <c r="I173" s="219">
        <f>PPA!I76</f>
        <v>1.0691210193977534</v>
      </c>
      <c r="J173" s="219">
        <f>PPA!J76</f>
        <v>1.1660126562693629</v>
      </c>
      <c r="K173" s="219">
        <f>PPA!K76</f>
        <v>1.0395531362572723</v>
      </c>
      <c r="L173" s="219">
        <f>PPA!L76</f>
        <v>1.0513690760931271</v>
      </c>
      <c r="M173" s="219">
        <f>PPA!M76</f>
        <v>0.90746452630021746</v>
      </c>
      <c r="N173" s="219">
        <f>PPA!N76</f>
        <v>0.98527940318295604</v>
      </c>
      <c r="O173" s="219">
        <f>PPA!O76</f>
        <v>1.0941213952656268</v>
      </c>
      <c r="P173" s="219">
        <f>PPA!P76</f>
        <v>1.0699837073324876</v>
      </c>
      <c r="Q173" s="219">
        <f>PPA!Q76</f>
        <v>1.052825934910997</v>
      </c>
      <c r="R173" s="219">
        <f>PPA!R76</f>
        <v>1.0260993909991318</v>
      </c>
      <c r="S173" s="219">
        <f>PPA!S76</f>
        <v>0.97397298016502176</v>
      </c>
      <c r="T173" s="219">
        <f>PPA!T76</f>
        <v>1.0106881293081671</v>
      </c>
      <c r="U173" s="219">
        <f>PPA!U76</f>
        <v>1.0001356787613542</v>
      </c>
      <c r="V173" s="219">
        <f>PPA!V76</f>
        <v>1.0005921929110508</v>
      </c>
      <c r="W173" s="219">
        <f>PPA!W76</f>
        <v>0.98705351451202317</v>
      </c>
    </row>
    <row r="174" spans="1:23" ht="12" customHeight="1" x14ac:dyDescent="0.25">
      <c r="A174" s="14" t="s">
        <v>60</v>
      </c>
      <c r="B174" s="219">
        <f>PPA!B77</f>
        <v>0.22313781678762931</v>
      </c>
      <c r="C174" s="219">
        <f>PPA!C77</f>
        <v>0.21008515506879413</v>
      </c>
      <c r="D174" s="219">
        <f>PPA!D77</f>
        <v>0.21087521613293722</v>
      </c>
      <c r="E174" s="219">
        <f>PPA!E77</f>
        <v>0.22829200658674639</v>
      </c>
      <c r="F174" s="219">
        <f>PPA!F77</f>
        <v>0.16976334358035766</v>
      </c>
      <c r="G174" s="219">
        <f>PPA!G77</f>
        <v>0.14363810134805152</v>
      </c>
      <c r="H174" s="219">
        <f>PPA!H77</f>
        <v>0.1852809437718764</v>
      </c>
      <c r="I174" s="219">
        <f>PPA!I77</f>
        <v>8.8736227593319797E-2</v>
      </c>
      <c r="J174" s="219">
        <f>PPA!J77</f>
        <v>0.1364423760935094</v>
      </c>
      <c r="K174" s="219">
        <f>PPA!K77</f>
        <v>0.14757859601261616</v>
      </c>
      <c r="L174" s="219">
        <f>PPA!L77</f>
        <v>0.22707077230561556</v>
      </c>
      <c r="M174" s="219">
        <f>PPA!M77</f>
        <v>0.22236127502806727</v>
      </c>
      <c r="N174" s="219">
        <f>PPA!N77</f>
        <v>0.22704357220809432</v>
      </c>
      <c r="O174" s="219">
        <f>PPA!O77</f>
        <v>0.30008882593215402</v>
      </c>
      <c r="P174" s="219">
        <f>PPA!P77</f>
        <v>0.288645216691644</v>
      </c>
      <c r="Q174" s="219">
        <f>PPA!Q77</f>
        <v>0.31576136984027736</v>
      </c>
      <c r="R174" s="219">
        <f>PPA!R77</f>
        <v>0.32430020078293381</v>
      </c>
      <c r="S174" s="219">
        <f>PPA!S77</f>
        <v>0.32430134775757102</v>
      </c>
      <c r="T174" s="219">
        <f>PPA!T77</f>
        <v>0.36156058195926571</v>
      </c>
      <c r="U174" s="219">
        <f>PPA!U77</f>
        <v>0.37186732150898472</v>
      </c>
      <c r="V174" s="219">
        <f>PPA!V77</f>
        <v>0.40846925484015706</v>
      </c>
      <c r="W174" s="219">
        <f>PPA!W77</f>
        <v>0.40917752456266299</v>
      </c>
    </row>
    <row r="175" spans="1:23" ht="12" customHeight="1" x14ac:dyDescent="0.25">
      <c r="A175" s="15" t="s">
        <v>61</v>
      </c>
      <c r="B175" s="223">
        <f>FBT!B$38</f>
        <v>1.8091485603414315</v>
      </c>
      <c r="C175" s="223">
        <f>FBT!C$38</f>
        <v>1.8067437569126592</v>
      </c>
      <c r="D175" s="223">
        <f>FBT!D$38</f>
        <v>1.8006269238317023</v>
      </c>
      <c r="E175" s="223">
        <f>FBT!E$38</f>
        <v>1.7461092055870369</v>
      </c>
      <c r="F175" s="223">
        <f>FBT!F$38</f>
        <v>1.7614404455779464</v>
      </c>
      <c r="G175" s="223">
        <f>FBT!G$38</f>
        <v>1.6836491937529767</v>
      </c>
      <c r="H175" s="223">
        <f>FBT!H$38</f>
        <v>1.6785371943279406</v>
      </c>
      <c r="I175" s="223">
        <f>FBT!I$38</f>
        <v>1.7186171520311464</v>
      </c>
      <c r="J175" s="223">
        <f>FBT!J$38</f>
        <v>1.6258806894751947</v>
      </c>
      <c r="K175" s="223">
        <f>FBT!K$38</f>
        <v>1.5864699031678575</v>
      </c>
      <c r="L175" s="223">
        <f>FBT!L$38</f>
        <v>1.6327824227222216</v>
      </c>
      <c r="M175" s="223">
        <f>FBT!M$38</f>
        <v>1.5960712957937269</v>
      </c>
      <c r="N175" s="223">
        <f>FBT!N$38</f>
        <v>1.5086562160345007</v>
      </c>
      <c r="O175" s="223">
        <f>FBT!O$38</f>
        <v>1.4635572820310137</v>
      </c>
      <c r="P175" s="223">
        <f>FBT!P$38</f>
        <v>1.4204238548578445</v>
      </c>
      <c r="Q175" s="223">
        <f>FBT!Q$38</f>
        <v>1.4750479155448546</v>
      </c>
      <c r="R175" s="223">
        <f>FBT!R$38</f>
        <v>1.4512809461366658</v>
      </c>
      <c r="S175" s="223">
        <f>FBT!S$38</f>
        <v>1.4491693347620109</v>
      </c>
      <c r="T175" s="223">
        <f>FBT!T$38</f>
        <v>1.4463717217099303</v>
      </c>
      <c r="U175" s="223">
        <f>FBT!U$38</f>
        <v>1.3046293678853504</v>
      </c>
      <c r="V175" s="223">
        <f>FBT!V$38</f>
        <v>1.2996310704391856</v>
      </c>
      <c r="W175" s="223">
        <f>FBT!W$38</f>
        <v>1.3690015377179792</v>
      </c>
    </row>
    <row r="176" spans="1:23" ht="12" customHeight="1" x14ac:dyDescent="0.25">
      <c r="A176" s="12" t="s">
        <v>62</v>
      </c>
      <c r="B176" s="219">
        <f>TRE!B$38</f>
        <v>1.3071591450535838</v>
      </c>
      <c r="C176" s="219">
        <f>TRE!C$38</f>
        <v>1.3361442299350317</v>
      </c>
      <c r="D176" s="219">
        <f>TRE!D$38</f>
        <v>1.2495672740328496</v>
      </c>
      <c r="E176" s="219">
        <f>TRE!E$38</f>
        <v>1.2610570583953089</v>
      </c>
      <c r="F176" s="219">
        <f>TRE!F$38</f>
        <v>1.2942896421987276</v>
      </c>
      <c r="G176" s="219">
        <f>TRE!G$38</f>
        <v>1.1954112922542695</v>
      </c>
      <c r="H176" s="219">
        <f>TRE!H$38</f>
        <v>1.1644674032061471</v>
      </c>
      <c r="I176" s="219">
        <f>TRE!I$38</f>
        <v>1.1683170757667924</v>
      </c>
      <c r="J176" s="219">
        <f>TRE!J$38</f>
        <v>0.87783731645487961</v>
      </c>
      <c r="K176" s="219">
        <f>TRE!K$38</f>
        <v>1.0260816060668227</v>
      </c>
      <c r="L176" s="219">
        <f>TRE!L$38</f>
        <v>1.0132065189625534</v>
      </c>
      <c r="M176" s="219">
        <f>TRE!M$38</f>
        <v>0.98163056603110688</v>
      </c>
      <c r="N176" s="219">
        <f>TRE!N$38</f>
        <v>1.000901427078347</v>
      </c>
      <c r="O176" s="219">
        <f>TRE!O$38</f>
        <v>1.0736333883651377</v>
      </c>
      <c r="P176" s="219">
        <f>TRE!P$38</f>
        <v>0.96246565950148943</v>
      </c>
      <c r="Q176" s="219">
        <f>TRE!Q$38</f>
        <v>0.97138095002896296</v>
      </c>
      <c r="R176" s="219">
        <f>TRE!R$38</f>
        <v>0.97009147946018681</v>
      </c>
      <c r="S176" s="219">
        <f>TRE!S$38</f>
        <v>0.98353290577999519</v>
      </c>
      <c r="T176" s="219">
        <f>TRE!T$38</f>
        <v>0.947837621435343</v>
      </c>
      <c r="U176" s="219">
        <f>TRE!U$38</f>
        <v>0.94063488158316</v>
      </c>
      <c r="V176" s="219">
        <f>TRE!V$38</f>
        <v>0.7991999757034296</v>
      </c>
      <c r="W176" s="219">
        <f>TRE!W$38</f>
        <v>0.97879945418852166</v>
      </c>
    </row>
    <row r="177" spans="1:23" ht="12" customHeight="1" x14ac:dyDescent="0.25">
      <c r="A177" s="12" t="s">
        <v>63</v>
      </c>
      <c r="B177" s="219">
        <f>MAE!B$38</f>
        <v>1.190464184070342</v>
      </c>
      <c r="C177" s="219">
        <f>MAE!C$38</f>
        <v>1.1963618540573107</v>
      </c>
      <c r="D177" s="219">
        <f>MAE!D$38</f>
        <v>1.1501270020487422</v>
      </c>
      <c r="E177" s="219">
        <f>MAE!E$38</f>
        <v>1.22259310878331</v>
      </c>
      <c r="F177" s="219">
        <f>MAE!F$38</f>
        <v>1.2093197137429637</v>
      </c>
      <c r="G177" s="219">
        <f>MAE!G$38</f>
        <v>1.2519906411807442</v>
      </c>
      <c r="H177" s="219">
        <f>MAE!H$38</f>
        <v>1.184043869060627</v>
      </c>
      <c r="I177" s="219">
        <f>MAE!I$38</f>
        <v>1.1425465028892272</v>
      </c>
      <c r="J177" s="219">
        <f>MAE!J$38</f>
        <v>0.85347124595752621</v>
      </c>
      <c r="K177" s="219">
        <f>MAE!K$38</f>
        <v>0.92825174338019545</v>
      </c>
      <c r="L177" s="219">
        <f>MAE!L$38</f>
        <v>0.96106246484237845</v>
      </c>
      <c r="M177" s="219">
        <f>MAE!M$38</f>
        <v>1.096678849618379</v>
      </c>
      <c r="N177" s="219">
        <f>MAE!N$38</f>
        <v>1.1093927302377418</v>
      </c>
      <c r="O177" s="219">
        <f>MAE!O$38</f>
        <v>1.1767376476162841</v>
      </c>
      <c r="P177" s="219">
        <f>MAE!P$38</f>
        <v>1.1036915947347876</v>
      </c>
      <c r="Q177" s="219">
        <f>MAE!Q$38</f>
        <v>1.0908545365832389</v>
      </c>
      <c r="R177" s="219">
        <f>MAE!R$38</f>
        <v>1.1132547229727103</v>
      </c>
      <c r="S177" s="219">
        <f>MAE!S$38</f>
        <v>1.0694267256378232</v>
      </c>
      <c r="T177" s="219">
        <f>MAE!T$38</f>
        <v>0.95902871685262625</v>
      </c>
      <c r="U177" s="219">
        <f>MAE!U$38</f>
        <v>0.96174342645070088</v>
      </c>
      <c r="V177" s="219">
        <f>MAE!V$38</f>
        <v>0.9118018648605597</v>
      </c>
      <c r="W177" s="219">
        <f>MAE!W$38</f>
        <v>1.0394396626220863</v>
      </c>
    </row>
    <row r="178" spans="1:23" ht="12" customHeight="1" x14ac:dyDescent="0.25">
      <c r="A178" s="12" t="s">
        <v>64</v>
      </c>
      <c r="B178" s="219">
        <f>TEL!B$38</f>
        <v>1.9662041729510282</v>
      </c>
      <c r="C178" s="219">
        <f>TEL!C$38</f>
        <v>2.0129087573569282</v>
      </c>
      <c r="D178" s="219">
        <f>TEL!D$38</f>
        <v>2.0189222832969955</v>
      </c>
      <c r="E178" s="219">
        <f>TEL!E$38</f>
        <v>2.0406599953423017</v>
      </c>
      <c r="F178" s="219">
        <f>TEL!F$38</f>
        <v>2.0137748175548777</v>
      </c>
      <c r="G178" s="219">
        <f>TEL!G$38</f>
        <v>1.5106020601824648</v>
      </c>
      <c r="H178" s="219">
        <f>TEL!H$38</f>
        <v>1.5737240396417007</v>
      </c>
      <c r="I178" s="219">
        <f>TEL!I$38</f>
        <v>1.4282177558981</v>
      </c>
      <c r="J178" s="219">
        <f>TEL!J$38</f>
        <v>1.4793897275320427</v>
      </c>
      <c r="K178" s="219">
        <f>TEL!K$38</f>
        <v>1.4153545588869829</v>
      </c>
      <c r="L178" s="219">
        <f>TEL!L$38</f>
        <v>1.2995727563398338</v>
      </c>
      <c r="M178" s="219">
        <f>TEL!M$38</f>
        <v>1.381855193560295</v>
      </c>
      <c r="N178" s="219">
        <f>TEL!N$38</f>
        <v>1.3096178245816084</v>
      </c>
      <c r="O178" s="219">
        <f>TEL!O$38</f>
        <v>1.3456293438187095</v>
      </c>
      <c r="P178" s="219">
        <f>TEL!P$38</f>
        <v>1.2843020789486481</v>
      </c>
      <c r="Q178" s="219">
        <f>TEL!Q$38</f>
        <v>1.360261999744915</v>
      </c>
      <c r="R178" s="219">
        <f>TEL!R$38</f>
        <v>1.3641166958613327</v>
      </c>
      <c r="S178" s="219">
        <f>TEL!S$38</f>
        <v>1.424406055699317</v>
      </c>
      <c r="T178" s="219">
        <f>TEL!T$38</f>
        <v>1.2075247259716402</v>
      </c>
      <c r="U178" s="219">
        <f>TEL!U$38</f>
        <v>1.1349917691412372</v>
      </c>
      <c r="V178" s="219">
        <f>TEL!V$38</f>
        <v>1.0025718058631656</v>
      </c>
      <c r="W178" s="219">
        <f>TEL!W$38</f>
        <v>1.2435941207740682</v>
      </c>
    </row>
    <row r="179" spans="1:23" ht="12" customHeight="1" x14ac:dyDescent="0.25">
      <c r="A179" s="12" t="s">
        <v>65</v>
      </c>
      <c r="B179" s="219">
        <f>WWP!B$38</f>
        <v>0</v>
      </c>
      <c r="C179" s="219">
        <f>WWP!C$38</f>
        <v>0</v>
      </c>
      <c r="D179" s="219">
        <f>WWP!D$38</f>
        <v>0</v>
      </c>
      <c r="E179" s="219">
        <f>WWP!E$38</f>
        <v>6.875170602761399E-2</v>
      </c>
      <c r="F179" s="219">
        <f>WWP!F$38</f>
        <v>4.4566049597163399E-2</v>
      </c>
      <c r="G179" s="219">
        <f>WWP!G$38</f>
        <v>0.23373038872122145</v>
      </c>
      <c r="H179" s="219">
        <f>WWP!H$38</f>
        <v>0.2808310029560222</v>
      </c>
      <c r="I179" s="219">
        <f>WWP!I$38</f>
        <v>0.29392497164116504</v>
      </c>
      <c r="J179" s="219">
        <f>WWP!J$38</f>
        <v>0.50395455739858153</v>
      </c>
      <c r="K179" s="219">
        <f>WWP!K$38</f>
        <v>0.3597352756273926</v>
      </c>
      <c r="L179" s="219">
        <f>WWP!L$38</f>
        <v>0.3674307268538699</v>
      </c>
      <c r="M179" s="219">
        <f>WWP!M$38</f>
        <v>0.49845347693886005</v>
      </c>
      <c r="N179" s="219">
        <f>WWP!N$38</f>
        <v>0.46794405475881906</v>
      </c>
      <c r="O179" s="219">
        <f>WWP!O$38</f>
        <v>0.37804718517035751</v>
      </c>
      <c r="P179" s="219">
        <f>WWP!P$38</f>
        <v>0.40982079656552955</v>
      </c>
      <c r="Q179" s="219">
        <f>WWP!Q$38</f>
        <v>0.38660882193694346</v>
      </c>
      <c r="R179" s="219">
        <f>WWP!R$38</f>
        <v>0.35058225739937071</v>
      </c>
      <c r="S179" s="219">
        <f>WWP!S$38</f>
        <v>0.44571729428299228</v>
      </c>
      <c r="T179" s="219">
        <f>WWP!T$38</f>
        <v>0.39462071609102312</v>
      </c>
      <c r="U179" s="219">
        <f>WWP!U$38</f>
        <v>0.38189492829534649</v>
      </c>
      <c r="V179" s="219">
        <f>WWP!V$38</f>
        <v>0.35581098688579288</v>
      </c>
      <c r="W179" s="219">
        <f>WWP!W$38</f>
        <v>0.36107125616459285</v>
      </c>
    </row>
    <row r="180" spans="1:23" ht="12" customHeight="1" x14ac:dyDescent="0.25">
      <c r="A180" s="16" t="s">
        <v>66</v>
      </c>
      <c r="B180" s="224">
        <f>OIS!B$38</f>
        <v>2.4190129407434018</v>
      </c>
      <c r="C180" s="224">
        <f>OIS!C$38</f>
        <v>2.4117749847087624</v>
      </c>
      <c r="D180" s="224">
        <f>OIS!D$38</f>
        <v>2.0629102941498498</v>
      </c>
      <c r="E180" s="224">
        <f>OIS!E$38</f>
        <v>1.8745166486265701</v>
      </c>
      <c r="F180" s="224">
        <f>OIS!F$38</f>
        <v>1.7960742849096587</v>
      </c>
      <c r="G180" s="224">
        <f>OIS!G$38</f>
        <v>1.8898310332807124</v>
      </c>
      <c r="H180" s="224">
        <f>OIS!H$38</f>
        <v>2.0653816329072883</v>
      </c>
      <c r="I180" s="224">
        <f>OIS!I$38</f>
        <v>1.7170302903080108</v>
      </c>
      <c r="J180" s="224">
        <f>OIS!J$38</f>
        <v>1.8380416574503451</v>
      </c>
      <c r="K180" s="224">
        <f>OIS!K$38</f>
        <v>1.7253177829589896</v>
      </c>
      <c r="L180" s="224">
        <f>OIS!L$38</f>
        <v>1.9555854854999251</v>
      </c>
      <c r="M180" s="224">
        <f>OIS!M$38</f>
        <v>1.6997887211829192</v>
      </c>
      <c r="N180" s="224">
        <f>OIS!N$38</f>
        <v>1.6313541584790319</v>
      </c>
      <c r="O180" s="224">
        <f>OIS!O$38</f>
        <v>1.6537510319104902</v>
      </c>
      <c r="P180" s="224">
        <f>OIS!P$38</f>
        <v>1.6828215868803063</v>
      </c>
      <c r="Q180" s="224">
        <f>OIS!Q$38</f>
        <v>1.6855468490216023</v>
      </c>
      <c r="R180" s="224">
        <f>OIS!R$38</f>
        <v>1.6513885045177334</v>
      </c>
      <c r="S180" s="224">
        <f>OIS!S$38</f>
        <v>1.6568454762252076</v>
      </c>
      <c r="T180" s="224">
        <f>OIS!T$38</f>
        <v>1.6419660563393232</v>
      </c>
      <c r="U180" s="224">
        <f>OIS!U$38</f>
        <v>1.6154797491333415</v>
      </c>
      <c r="V180" s="224">
        <f>OIS!V$38</f>
        <v>1.5939657399545848</v>
      </c>
      <c r="W180" s="224">
        <f>OIS!W$38</f>
        <v>1.6242527335242578</v>
      </c>
    </row>
  </sheetData>
  <pageMargins left="0.39370078740157483" right="0.39370078740157483" top="0.39370078740157483" bottom="0.39370078740157483" header="0.31496062992125978" footer="0.31496062992125978"/>
  <pageSetup paperSize="9" scale="57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59999389629810485"/>
    <pageSetUpPr fitToPage="1"/>
  </sheetPr>
  <dimension ref="A1:DA124"/>
  <sheetViews>
    <sheetView workbookViewId="0">
      <pane xSplit="1" ySplit="1" topLeftCell="B2" activePane="bottomRight" state="frozen"/>
      <selection activeCell="DA5" sqref="DA5"/>
      <selection pane="topRight" activeCell="DA5" sqref="DA5"/>
      <selection pane="bottomLeft" activeCell="DA5" sqref="DA5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Food, beverages and tobacco / CO2 emissions"</f>
        <v>FR: Food, beverages and tobacco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24</v>
      </c>
      <c r="B5" s="225">
        <v>9107.0505374390432</v>
      </c>
      <c r="C5" s="225">
        <v>9367.977098880121</v>
      </c>
      <c r="D5" s="225">
        <v>9562.0917934787321</v>
      </c>
      <c r="E5" s="225">
        <v>9185.2555359634316</v>
      </c>
      <c r="F5" s="225">
        <v>9074.6876372421812</v>
      </c>
      <c r="G5" s="225">
        <v>7244.4504841219996</v>
      </c>
      <c r="H5" s="225">
        <v>7326.4735170020294</v>
      </c>
      <c r="I5" s="225">
        <v>7869.0666376833651</v>
      </c>
      <c r="J5" s="225">
        <v>7339.17454488166</v>
      </c>
      <c r="K5" s="225">
        <v>7063.4023002015701</v>
      </c>
      <c r="L5" s="225">
        <v>7794.8102048423289</v>
      </c>
      <c r="M5" s="225">
        <v>8435.0419211210901</v>
      </c>
      <c r="N5" s="225">
        <v>8151.9303344402942</v>
      </c>
      <c r="O5" s="225">
        <v>7607.6062398006088</v>
      </c>
      <c r="P5" s="225">
        <v>7075.887233399596</v>
      </c>
      <c r="Q5" s="225">
        <v>7785.6227667619069</v>
      </c>
      <c r="R5" s="225">
        <v>7849.1557875621811</v>
      </c>
      <c r="S5" s="225">
        <v>7593.8504221508447</v>
      </c>
      <c r="T5" s="225">
        <v>7745.7973873990704</v>
      </c>
      <c r="U5" s="225">
        <v>6511.3141988116249</v>
      </c>
      <c r="V5" s="225">
        <v>6343.7419718115143</v>
      </c>
      <c r="W5" s="225">
        <v>7258.1154973212724</v>
      </c>
      <c r="DA5" s="89" t="s">
        <v>2302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2303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2304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2305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2306</v>
      </c>
    </row>
    <row r="10" spans="1:105" ht="12" customHeight="1" x14ac:dyDescent="0.25">
      <c r="A10" s="56" t="s">
        <v>96</v>
      </c>
      <c r="B10" s="262">
        <v>149.24069789500999</v>
      </c>
      <c r="C10" s="262">
        <v>150.44004080399449</v>
      </c>
      <c r="D10" s="262">
        <v>153.7337101005869</v>
      </c>
      <c r="E10" s="262">
        <v>144.14982637867161</v>
      </c>
      <c r="F10" s="262">
        <v>140.31916763774441</v>
      </c>
      <c r="G10" s="262">
        <v>76.553857871698369</v>
      </c>
      <c r="H10" s="262">
        <v>77.162071838756873</v>
      </c>
      <c r="I10" s="262">
        <v>88.574150015942195</v>
      </c>
      <c r="J10" s="262">
        <v>88.206760845092944</v>
      </c>
      <c r="K10" s="262">
        <v>88.915897315232201</v>
      </c>
      <c r="L10" s="262">
        <v>110.0059392073519</v>
      </c>
      <c r="M10" s="262">
        <v>128.41476281813141</v>
      </c>
      <c r="N10" s="262">
        <v>120.5145884690471</v>
      </c>
      <c r="O10" s="262">
        <v>115.70602617471189</v>
      </c>
      <c r="P10" s="262">
        <v>105.4878667263857</v>
      </c>
      <c r="Q10" s="262">
        <v>120.26722986296561</v>
      </c>
      <c r="R10" s="262">
        <v>124.99381637239679</v>
      </c>
      <c r="S10" s="262">
        <v>119.3175038539452</v>
      </c>
      <c r="T10" s="262">
        <v>113.82954385279361</v>
      </c>
      <c r="U10" s="262">
        <v>94.502445722462923</v>
      </c>
      <c r="V10" s="262">
        <v>93.6405673840123</v>
      </c>
      <c r="W10" s="262">
        <v>115.87537034636701</v>
      </c>
      <c r="DA10" s="68" t="s">
        <v>2307</v>
      </c>
    </row>
    <row r="11" spans="1:105" ht="12" customHeight="1" x14ac:dyDescent="0.25">
      <c r="A11" s="37" t="s">
        <v>160</v>
      </c>
      <c r="B11" s="228">
        <v>5.4871445136606383</v>
      </c>
      <c r="C11" s="228">
        <v>7.2426214182470519</v>
      </c>
      <c r="D11" s="228">
        <v>7.295913655539441</v>
      </c>
      <c r="E11" s="228">
        <v>4.7761500508052839</v>
      </c>
      <c r="F11" s="228">
        <v>7.2677087565170551</v>
      </c>
      <c r="G11" s="228">
        <v>4.108883594855965</v>
      </c>
      <c r="H11" s="228">
        <v>4.2729905409514624</v>
      </c>
      <c r="I11" s="228">
        <v>4.9040098298093069</v>
      </c>
      <c r="J11" s="228">
        <v>3.7074512564380941</v>
      </c>
      <c r="K11" s="228">
        <v>2.36210092399353</v>
      </c>
      <c r="L11" s="228">
        <v>2.9554568114256652</v>
      </c>
      <c r="M11" s="228">
        <v>6.107063498674572</v>
      </c>
      <c r="N11" s="228">
        <v>5.9041030792257319</v>
      </c>
      <c r="O11" s="228">
        <v>5.0606385162794911</v>
      </c>
      <c r="P11" s="228">
        <v>4.5495663913410089</v>
      </c>
      <c r="Q11" s="228">
        <v>5.7947797190417054</v>
      </c>
      <c r="R11" s="228">
        <v>5.4310561895708078</v>
      </c>
      <c r="S11" s="228">
        <v>4.8619061889348831</v>
      </c>
      <c r="T11" s="228">
        <v>5.5558809805539564</v>
      </c>
      <c r="U11" s="228">
        <v>4.6270881418377332</v>
      </c>
      <c r="V11" s="228">
        <v>4.6803526454441471</v>
      </c>
      <c r="W11" s="228">
        <v>5.4507031813475502</v>
      </c>
      <c r="DA11" s="69" t="s">
        <v>2308</v>
      </c>
    </row>
    <row r="12" spans="1:105" ht="12" customHeight="1" x14ac:dyDescent="0.25">
      <c r="A12" s="37" t="s">
        <v>162</v>
      </c>
      <c r="B12" s="228">
        <v>143.75355338134941</v>
      </c>
      <c r="C12" s="228">
        <v>143.19741938574751</v>
      </c>
      <c r="D12" s="228">
        <v>146.43779644504741</v>
      </c>
      <c r="E12" s="228">
        <v>139.37367632786629</v>
      </c>
      <c r="F12" s="228">
        <v>133.05145888122729</v>
      </c>
      <c r="G12" s="228">
        <v>72.444974276842402</v>
      </c>
      <c r="H12" s="228">
        <v>72.889081297805404</v>
      </c>
      <c r="I12" s="228">
        <v>83.670140186132883</v>
      </c>
      <c r="J12" s="228">
        <v>84.499309588654853</v>
      </c>
      <c r="K12" s="228">
        <v>86.553796391238677</v>
      </c>
      <c r="L12" s="228">
        <v>107.0504823959262</v>
      </c>
      <c r="M12" s="228">
        <v>122.3076993194568</v>
      </c>
      <c r="N12" s="228">
        <v>114.61048538982141</v>
      </c>
      <c r="O12" s="228">
        <v>110.6453876584324</v>
      </c>
      <c r="P12" s="228">
        <v>100.9383003350447</v>
      </c>
      <c r="Q12" s="228">
        <v>114.47245014392389</v>
      </c>
      <c r="R12" s="228">
        <v>119.562760182826</v>
      </c>
      <c r="S12" s="228">
        <v>114.4555976650103</v>
      </c>
      <c r="T12" s="228">
        <v>108.2736628722397</v>
      </c>
      <c r="U12" s="228">
        <v>89.875357580625192</v>
      </c>
      <c r="V12" s="228">
        <v>88.960214738568155</v>
      </c>
      <c r="W12" s="228">
        <v>110.4246671650195</v>
      </c>
      <c r="DA12" s="69" t="s">
        <v>2309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2310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2311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2312</v>
      </c>
    </row>
    <row r="16" spans="1:105" ht="12" customHeight="1" x14ac:dyDescent="0.25">
      <c r="A16" s="57" t="s">
        <v>2149</v>
      </c>
      <c r="B16" s="263">
        <f t="shared" ref="B16:W16" si="0">B17+B23+B24</f>
        <v>563.98781872462177</v>
      </c>
      <c r="C16" s="263">
        <f t="shared" si="0"/>
        <v>574.76919653576726</v>
      </c>
      <c r="D16" s="263">
        <f t="shared" si="0"/>
        <v>584.84916480816105</v>
      </c>
      <c r="E16" s="263">
        <f t="shared" si="0"/>
        <v>546.66084826007648</v>
      </c>
      <c r="F16" s="263">
        <f t="shared" si="0"/>
        <v>539.63188135473479</v>
      </c>
      <c r="G16" s="263">
        <f t="shared" si="0"/>
        <v>347.69559293454182</v>
      </c>
      <c r="H16" s="263">
        <f t="shared" si="0"/>
        <v>350.06416841554642</v>
      </c>
      <c r="I16" s="263">
        <f t="shared" si="0"/>
        <v>394.3052538344167</v>
      </c>
      <c r="J16" s="263">
        <f t="shared" si="0"/>
        <v>359.98874956414232</v>
      </c>
      <c r="K16" s="263">
        <f t="shared" si="0"/>
        <v>347.62050807694641</v>
      </c>
      <c r="L16" s="263">
        <f t="shared" si="0"/>
        <v>415.29334174704508</v>
      </c>
      <c r="M16" s="263">
        <f t="shared" si="0"/>
        <v>471.7302307952142</v>
      </c>
      <c r="N16" s="263">
        <f t="shared" si="0"/>
        <v>460.30222616137041</v>
      </c>
      <c r="O16" s="263">
        <f t="shared" si="0"/>
        <v>404.71774397872503</v>
      </c>
      <c r="P16" s="263">
        <f t="shared" si="0"/>
        <v>357.41243510331998</v>
      </c>
      <c r="Q16" s="263">
        <f t="shared" si="0"/>
        <v>427.54198767486957</v>
      </c>
      <c r="R16" s="263">
        <f t="shared" si="0"/>
        <v>434.36766111900249</v>
      </c>
      <c r="S16" s="263">
        <f t="shared" si="0"/>
        <v>423.1115418433655</v>
      </c>
      <c r="T16" s="263">
        <f t="shared" si="0"/>
        <v>418.23817072711512</v>
      </c>
      <c r="U16" s="263">
        <f t="shared" si="0"/>
        <v>328.72719214766971</v>
      </c>
      <c r="V16" s="263">
        <f t="shared" si="0"/>
        <v>332.56711152512912</v>
      </c>
      <c r="W16" s="263">
        <f t="shared" si="0"/>
        <v>408.39025978189272</v>
      </c>
      <c r="DA16" s="70"/>
    </row>
    <row r="17" spans="1:105" ht="12" customHeight="1" x14ac:dyDescent="0.25">
      <c r="A17" s="60" t="s">
        <v>2150</v>
      </c>
      <c r="B17" s="331">
        <v>563.98781872462177</v>
      </c>
      <c r="C17" s="331">
        <v>574.76919653576726</v>
      </c>
      <c r="D17" s="331">
        <v>584.84916480816105</v>
      </c>
      <c r="E17" s="331">
        <v>546.66084826007648</v>
      </c>
      <c r="F17" s="331">
        <v>539.63188135473479</v>
      </c>
      <c r="G17" s="331">
        <v>347.69559293454182</v>
      </c>
      <c r="H17" s="331">
        <v>350.06416841554642</v>
      </c>
      <c r="I17" s="331">
        <v>394.3052538344167</v>
      </c>
      <c r="J17" s="331">
        <v>359.98874956414232</v>
      </c>
      <c r="K17" s="331">
        <v>347.62050807694641</v>
      </c>
      <c r="L17" s="331">
        <v>415.29334174704508</v>
      </c>
      <c r="M17" s="331">
        <v>471.7302307952142</v>
      </c>
      <c r="N17" s="331">
        <v>460.30222616137041</v>
      </c>
      <c r="O17" s="331">
        <v>404.71774397872503</v>
      </c>
      <c r="P17" s="331">
        <v>357.41243510331998</v>
      </c>
      <c r="Q17" s="331">
        <v>427.54198767486957</v>
      </c>
      <c r="R17" s="331">
        <v>434.36766111900249</v>
      </c>
      <c r="S17" s="331">
        <v>423.1115418433655</v>
      </c>
      <c r="T17" s="331">
        <v>418.23817072711512</v>
      </c>
      <c r="U17" s="331">
        <v>328.72719214766971</v>
      </c>
      <c r="V17" s="331">
        <v>332.56711152512912</v>
      </c>
      <c r="W17" s="331">
        <v>408.39025978189272</v>
      </c>
      <c r="DA17" s="72" t="s">
        <v>2313</v>
      </c>
    </row>
    <row r="18" spans="1:105" ht="12" customHeight="1" x14ac:dyDescent="0.25">
      <c r="A18" s="59" t="s">
        <v>30</v>
      </c>
      <c r="B18" s="232">
        <v>100.0124960095858</v>
      </c>
      <c r="C18" s="232">
        <v>80.423816235141942</v>
      </c>
      <c r="D18" s="232">
        <v>74.015516520103915</v>
      </c>
      <c r="E18" s="232">
        <v>75.16702000081365</v>
      </c>
      <c r="F18" s="232">
        <v>95.547834615434482</v>
      </c>
      <c r="G18" s="232">
        <v>99.22691999879558</v>
      </c>
      <c r="H18" s="232">
        <v>99.728105135143764</v>
      </c>
      <c r="I18" s="232">
        <v>117.20458277669211</v>
      </c>
      <c r="J18" s="232">
        <v>84.905544924024383</v>
      </c>
      <c r="K18" s="232">
        <v>74.821133374464523</v>
      </c>
      <c r="L18" s="232">
        <v>80.799199076078281</v>
      </c>
      <c r="M18" s="232">
        <v>76.924592635462091</v>
      </c>
      <c r="N18" s="232">
        <v>91.833199689655743</v>
      </c>
      <c r="O18" s="232">
        <v>46.231552550244032</v>
      </c>
      <c r="P18" s="232">
        <v>33.362189600475347</v>
      </c>
      <c r="Q18" s="232">
        <v>64.122983842171408</v>
      </c>
      <c r="R18" s="232">
        <v>56.398863153600118</v>
      </c>
      <c r="S18" s="232">
        <v>67.886115026950961</v>
      </c>
      <c r="T18" s="232">
        <v>82.861880101037514</v>
      </c>
      <c r="U18" s="232">
        <v>39.887339595636803</v>
      </c>
      <c r="V18" s="232">
        <v>46.978303116722827</v>
      </c>
      <c r="W18" s="232">
        <v>58.935020618756127</v>
      </c>
      <c r="DA18" s="71" t="s">
        <v>2314</v>
      </c>
    </row>
    <row r="19" spans="1:105" ht="12" customHeight="1" x14ac:dyDescent="0.25">
      <c r="A19" s="59" t="s">
        <v>33</v>
      </c>
      <c r="B19" s="232">
        <v>31.527261768550019</v>
      </c>
      <c r="C19" s="232">
        <v>27.68962850677477</v>
      </c>
      <c r="D19" s="232">
        <v>24.81970228799079</v>
      </c>
      <c r="E19" s="232">
        <v>22.645507147703619</v>
      </c>
      <c r="F19" s="232">
        <v>21.718116840795279</v>
      </c>
      <c r="G19" s="232">
        <v>13.9565760200797</v>
      </c>
      <c r="H19" s="232">
        <v>15.183370041608541</v>
      </c>
      <c r="I19" s="232">
        <v>16.534724860696951</v>
      </c>
      <c r="J19" s="232">
        <v>15.626664303066891</v>
      </c>
      <c r="K19" s="232">
        <v>12.14350739968827</v>
      </c>
      <c r="L19" s="232">
        <v>16.701355541360559</v>
      </c>
      <c r="M19" s="232">
        <v>15.032311556475189</v>
      </c>
      <c r="N19" s="232">
        <v>14.16921739391525</v>
      </c>
      <c r="O19" s="232">
        <v>16.25283193827752</v>
      </c>
      <c r="P19" s="232">
        <v>14.363106203770171</v>
      </c>
      <c r="Q19" s="232">
        <v>14.790370741078229</v>
      </c>
      <c r="R19" s="232">
        <v>19.78374765961345</v>
      </c>
      <c r="S19" s="232">
        <v>16.871582150383361</v>
      </c>
      <c r="T19" s="232">
        <v>21.346193532333139</v>
      </c>
      <c r="U19" s="232">
        <v>19.138958013595769</v>
      </c>
      <c r="V19" s="232">
        <v>20.41645558797067</v>
      </c>
      <c r="W19" s="232">
        <v>21.33267112452981</v>
      </c>
      <c r="DA19" s="71" t="s">
        <v>2315</v>
      </c>
    </row>
    <row r="20" spans="1:105" ht="12" customHeight="1" x14ac:dyDescent="0.25">
      <c r="A20" s="59" t="s">
        <v>160</v>
      </c>
      <c r="B20" s="232">
        <v>13.39691450256892</v>
      </c>
      <c r="C20" s="232">
        <v>17.476826996652711</v>
      </c>
      <c r="D20" s="232">
        <v>17.67338588313493</v>
      </c>
      <c r="E20" s="232">
        <v>11.82291054283486</v>
      </c>
      <c r="F20" s="232">
        <v>17.899708641802849</v>
      </c>
      <c r="G20" s="232">
        <v>9.9675088952297983</v>
      </c>
      <c r="H20" s="232">
        <v>10.382217716528199</v>
      </c>
      <c r="I20" s="232">
        <v>11.84328588228863</v>
      </c>
      <c r="J20" s="232">
        <v>9.4314293691160191</v>
      </c>
      <c r="K20" s="232">
        <v>6.1607304596680788</v>
      </c>
      <c r="L20" s="232">
        <v>7.6957533209777607</v>
      </c>
      <c r="M20" s="232">
        <v>16.081804906480681</v>
      </c>
      <c r="N20" s="232">
        <v>15.43051736269838</v>
      </c>
      <c r="O20" s="232">
        <v>13.887226930142591</v>
      </c>
      <c r="P20" s="232">
        <v>12.77300594161227</v>
      </c>
      <c r="Q20" s="232">
        <v>15.772902815366621</v>
      </c>
      <c r="R20" s="232">
        <v>14.93394715342917</v>
      </c>
      <c r="S20" s="232">
        <v>13.259141908243709</v>
      </c>
      <c r="T20" s="232">
        <v>14.953446167538109</v>
      </c>
      <c r="U20" s="232">
        <v>12.915217337530249</v>
      </c>
      <c r="V20" s="232">
        <v>12.916450012622681</v>
      </c>
      <c r="W20" s="232">
        <v>14.938271886150289</v>
      </c>
      <c r="DA20" s="71" t="s">
        <v>2316</v>
      </c>
    </row>
    <row r="21" spans="1:105" ht="12" customHeight="1" x14ac:dyDescent="0.25">
      <c r="A21" s="59" t="s">
        <v>70</v>
      </c>
      <c r="B21" s="232">
        <v>68.075505234566094</v>
      </c>
      <c r="C21" s="232">
        <v>103.6360087106697</v>
      </c>
      <c r="D21" s="232">
        <v>113.61436588842609</v>
      </c>
      <c r="E21" s="232">
        <v>92.018974480612528</v>
      </c>
      <c r="F21" s="232">
        <v>76.772524642183356</v>
      </c>
      <c r="G21" s="232">
        <v>48.804412167527587</v>
      </c>
      <c r="H21" s="232">
        <v>47.669612803521048</v>
      </c>
      <c r="I21" s="232">
        <v>46.657529039488239</v>
      </c>
      <c r="J21" s="232">
        <v>35.066311781960167</v>
      </c>
      <c r="K21" s="232">
        <v>28.749232249900111</v>
      </c>
      <c r="L21" s="232">
        <v>31.346858124851209</v>
      </c>
      <c r="M21" s="232">
        <v>41.617163137581777</v>
      </c>
      <c r="N21" s="232">
        <v>39.331993496579813</v>
      </c>
      <c r="O21" s="232">
        <v>24.716935919494642</v>
      </c>
      <c r="P21" s="232">
        <v>13.52767429410817</v>
      </c>
      <c r="Q21" s="232">
        <v>21.271352836691001</v>
      </c>
      <c r="R21" s="232">
        <v>14.485596082628531</v>
      </c>
      <c r="S21" s="232">
        <v>12.95725035546498</v>
      </c>
      <c r="T21" s="232">
        <v>7.6621309267559168</v>
      </c>
      <c r="U21" s="232">
        <v>5.9238520399528243</v>
      </c>
      <c r="V21" s="232">
        <v>6.7508620922634321</v>
      </c>
      <c r="W21" s="232">
        <v>10.552939028933469</v>
      </c>
      <c r="DA21" s="71" t="s">
        <v>2317</v>
      </c>
    </row>
    <row r="22" spans="1:105" ht="12" customHeight="1" x14ac:dyDescent="0.25">
      <c r="A22" s="59" t="s">
        <v>162</v>
      </c>
      <c r="B22" s="232">
        <v>350.97564120935101</v>
      </c>
      <c r="C22" s="232">
        <v>345.54291608652818</v>
      </c>
      <c r="D22" s="232">
        <v>354.72619422850528</v>
      </c>
      <c r="E22" s="232">
        <v>345.00643608811191</v>
      </c>
      <c r="F22" s="232">
        <v>327.69369661451879</v>
      </c>
      <c r="G22" s="232">
        <v>175.74017585290909</v>
      </c>
      <c r="H22" s="232">
        <v>177.10086271874479</v>
      </c>
      <c r="I22" s="232">
        <v>202.06513127525079</v>
      </c>
      <c r="J22" s="232">
        <v>214.95879918597481</v>
      </c>
      <c r="K22" s="232">
        <v>225.74590459322539</v>
      </c>
      <c r="L22" s="232">
        <v>278.75017568377729</v>
      </c>
      <c r="M22" s="232">
        <v>322.07435855921437</v>
      </c>
      <c r="N22" s="232">
        <v>299.53729821852119</v>
      </c>
      <c r="O22" s="232">
        <v>303.62919664056619</v>
      </c>
      <c r="P22" s="232">
        <v>283.38645906335398</v>
      </c>
      <c r="Q22" s="232">
        <v>311.58437743956227</v>
      </c>
      <c r="R22" s="232">
        <v>328.7655070697312</v>
      </c>
      <c r="S22" s="232">
        <v>312.13745240232248</v>
      </c>
      <c r="T22" s="232">
        <v>291.41451999945042</v>
      </c>
      <c r="U22" s="232">
        <v>250.86182516095411</v>
      </c>
      <c r="V22" s="232">
        <v>245.50504071554951</v>
      </c>
      <c r="W22" s="232">
        <v>302.63135712352289</v>
      </c>
      <c r="DA22" s="71" t="s">
        <v>2318</v>
      </c>
    </row>
    <row r="23" spans="1:105" ht="12" customHeight="1" x14ac:dyDescent="0.25">
      <c r="A23" s="60" t="s">
        <v>2157</v>
      </c>
      <c r="B23" s="331">
        <v>0</v>
      </c>
      <c r="C23" s="331">
        <v>0</v>
      </c>
      <c r="D23" s="331">
        <v>0</v>
      </c>
      <c r="E23" s="331">
        <v>0</v>
      </c>
      <c r="F23" s="331">
        <v>0</v>
      </c>
      <c r="G23" s="331">
        <v>0</v>
      </c>
      <c r="H23" s="331">
        <v>0</v>
      </c>
      <c r="I23" s="331">
        <v>0</v>
      </c>
      <c r="J23" s="331">
        <v>0</v>
      </c>
      <c r="K23" s="331">
        <v>0</v>
      </c>
      <c r="L23" s="331">
        <v>0</v>
      </c>
      <c r="M23" s="331">
        <v>0</v>
      </c>
      <c r="N23" s="331">
        <v>0</v>
      </c>
      <c r="O23" s="331">
        <v>0</v>
      </c>
      <c r="P23" s="331">
        <v>0</v>
      </c>
      <c r="Q23" s="331">
        <v>0</v>
      </c>
      <c r="R23" s="331">
        <v>0</v>
      </c>
      <c r="S23" s="331">
        <v>0</v>
      </c>
      <c r="T23" s="331">
        <v>0</v>
      </c>
      <c r="U23" s="331">
        <v>0</v>
      </c>
      <c r="V23" s="331">
        <v>0</v>
      </c>
      <c r="W23" s="331">
        <v>0</v>
      </c>
      <c r="DA23" s="72" t="s">
        <v>2319</v>
      </c>
    </row>
    <row r="24" spans="1:105" ht="12" customHeight="1" x14ac:dyDescent="0.25">
      <c r="A24" s="60" t="s">
        <v>2159</v>
      </c>
      <c r="B24" s="331">
        <v>0</v>
      </c>
      <c r="C24" s="331">
        <v>0</v>
      </c>
      <c r="D24" s="331">
        <v>0</v>
      </c>
      <c r="E24" s="331">
        <v>0</v>
      </c>
      <c r="F24" s="331">
        <v>0</v>
      </c>
      <c r="G24" s="331">
        <v>0</v>
      </c>
      <c r="H24" s="331">
        <v>0</v>
      </c>
      <c r="I24" s="331">
        <v>0</v>
      </c>
      <c r="J24" s="331">
        <v>0</v>
      </c>
      <c r="K24" s="331">
        <v>0</v>
      </c>
      <c r="L24" s="331">
        <v>0</v>
      </c>
      <c r="M24" s="331">
        <v>0</v>
      </c>
      <c r="N24" s="331">
        <v>0</v>
      </c>
      <c r="O24" s="331">
        <v>0</v>
      </c>
      <c r="P24" s="331">
        <v>0</v>
      </c>
      <c r="Q24" s="331">
        <v>0</v>
      </c>
      <c r="R24" s="331">
        <v>0</v>
      </c>
      <c r="S24" s="331">
        <v>0</v>
      </c>
      <c r="T24" s="331">
        <v>0</v>
      </c>
      <c r="U24" s="331">
        <v>0</v>
      </c>
      <c r="V24" s="331">
        <v>0</v>
      </c>
      <c r="W24" s="331">
        <v>0</v>
      </c>
      <c r="DA24" s="72" t="s">
        <v>2320</v>
      </c>
    </row>
    <row r="25" spans="1:105" ht="12" customHeight="1" x14ac:dyDescent="0.25">
      <c r="A25" s="57" t="s">
        <v>2161</v>
      </c>
      <c r="B25" s="263">
        <f t="shared" ref="B25:W25" si="1">B26+B32+B33</f>
        <v>469.989848937185</v>
      </c>
      <c r="C25" s="263">
        <f t="shared" si="1"/>
        <v>478.97433044647278</v>
      </c>
      <c r="D25" s="263">
        <f t="shared" si="1"/>
        <v>487.37430400680091</v>
      </c>
      <c r="E25" s="263">
        <f t="shared" si="1"/>
        <v>455.5507068833972</v>
      </c>
      <c r="F25" s="263">
        <f t="shared" si="1"/>
        <v>449.69323446227901</v>
      </c>
      <c r="G25" s="263">
        <f t="shared" si="1"/>
        <v>289.74632744545153</v>
      </c>
      <c r="H25" s="263">
        <f t="shared" si="1"/>
        <v>291.72014034628882</v>
      </c>
      <c r="I25" s="263">
        <f t="shared" si="1"/>
        <v>328.58771152868059</v>
      </c>
      <c r="J25" s="263">
        <f t="shared" si="1"/>
        <v>299.99062463678518</v>
      </c>
      <c r="K25" s="263">
        <f t="shared" si="1"/>
        <v>289.68375673078867</v>
      </c>
      <c r="L25" s="263">
        <f t="shared" si="1"/>
        <v>346.07778478920432</v>
      </c>
      <c r="M25" s="263">
        <f t="shared" si="1"/>
        <v>393.10852566267857</v>
      </c>
      <c r="N25" s="263">
        <f t="shared" si="1"/>
        <v>383.58518846780868</v>
      </c>
      <c r="O25" s="263">
        <f t="shared" si="1"/>
        <v>337.26478664893762</v>
      </c>
      <c r="P25" s="263">
        <f t="shared" si="1"/>
        <v>297.84369591943317</v>
      </c>
      <c r="Q25" s="263">
        <f t="shared" si="1"/>
        <v>356.28498972905788</v>
      </c>
      <c r="R25" s="263">
        <f t="shared" si="1"/>
        <v>361.97305093250208</v>
      </c>
      <c r="S25" s="263">
        <f t="shared" si="1"/>
        <v>352.59295153613789</v>
      </c>
      <c r="T25" s="263">
        <f t="shared" si="1"/>
        <v>348.53180893926259</v>
      </c>
      <c r="U25" s="263">
        <f t="shared" si="1"/>
        <v>273.93932678972487</v>
      </c>
      <c r="V25" s="263">
        <f t="shared" si="1"/>
        <v>277.13925960427417</v>
      </c>
      <c r="W25" s="263">
        <f t="shared" si="1"/>
        <v>340.32521648491053</v>
      </c>
      <c r="DA25" s="70"/>
    </row>
    <row r="26" spans="1:105" ht="12" customHeight="1" x14ac:dyDescent="0.25">
      <c r="A26" s="60" t="s">
        <v>2162</v>
      </c>
      <c r="B26" s="331">
        <v>469.989848937185</v>
      </c>
      <c r="C26" s="331">
        <v>478.97433044647278</v>
      </c>
      <c r="D26" s="331">
        <v>487.37430400680091</v>
      </c>
      <c r="E26" s="331">
        <v>455.5507068833972</v>
      </c>
      <c r="F26" s="331">
        <v>449.69323446227901</v>
      </c>
      <c r="G26" s="331">
        <v>289.74632744545153</v>
      </c>
      <c r="H26" s="331">
        <v>291.72014034628882</v>
      </c>
      <c r="I26" s="331">
        <v>328.58771152868059</v>
      </c>
      <c r="J26" s="331">
        <v>299.99062463678518</v>
      </c>
      <c r="K26" s="331">
        <v>289.68375673078867</v>
      </c>
      <c r="L26" s="331">
        <v>346.07778478920432</v>
      </c>
      <c r="M26" s="331">
        <v>393.10852566267857</v>
      </c>
      <c r="N26" s="331">
        <v>383.58518846780868</v>
      </c>
      <c r="O26" s="331">
        <v>337.26478664893762</v>
      </c>
      <c r="P26" s="331">
        <v>297.84369591943317</v>
      </c>
      <c r="Q26" s="331">
        <v>356.28498972905788</v>
      </c>
      <c r="R26" s="331">
        <v>361.97305093250208</v>
      </c>
      <c r="S26" s="331">
        <v>352.59295153613789</v>
      </c>
      <c r="T26" s="331">
        <v>348.53180893926259</v>
      </c>
      <c r="U26" s="331">
        <v>273.93932678972487</v>
      </c>
      <c r="V26" s="331">
        <v>277.13925960427417</v>
      </c>
      <c r="W26" s="331">
        <v>340.32521648491053</v>
      </c>
      <c r="DA26" s="72" t="s">
        <v>2321</v>
      </c>
    </row>
    <row r="27" spans="1:105" ht="12" customHeight="1" x14ac:dyDescent="0.25">
      <c r="A27" s="59" t="s">
        <v>30</v>
      </c>
      <c r="B27" s="232">
        <v>83.343746674654852</v>
      </c>
      <c r="C27" s="232">
        <v>67.019846862618294</v>
      </c>
      <c r="D27" s="232">
        <v>61.679597100086603</v>
      </c>
      <c r="E27" s="232">
        <v>62.63918333401142</v>
      </c>
      <c r="F27" s="232">
        <v>79.623195512862068</v>
      </c>
      <c r="G27" s="232">
        <v>82.689099998996326</v>
      </c>
      <c r="H27" s="232">
        <v>83.106754279286505</v>
      </c>
      <c r="I27" s="232">
        <v>97.670485647243439</v>
      </c>
      <c r="J27" s="232">
        <v>70.754620770020296</v>
      </c>
      <c r="K27" s="232">
        <v>62.350944478720429</v>
      </c>
      <c r="L27" s="232">
        <v>67.332665896731882</v>
      </c>
      <c r="M27" s="232">
        <v>64.103827196218433</v>
      </c>
      <c r="N27" s="232">
        <v>76.527666408046443</v>
      </c>
      <c r="O27" s="232">
        <v>38.526293791870039</v>
      </c>
      <c r="P27" s="232">
        <v>27.801824667062789</v>
      </c>
      <c r="Q27" s="232">
        <v>53.435819868476138</v>
      </c>
      <c r="R27" s="232">
        <v>46.999052628000094</v>
      </c>
      <c r="S27" s="232">
        <v>56.571762522459132</v>
      </c>
      <c r="T27" s="232">
        <v>69.051566750864623</v>
      </c>
      <c r="U27" s="232">
        <v>33.239449663030662</v>
      </c>
      <c r="V27" s="232">
        <v>39.148585930602358</v>
      </c>
      <c r="W27" s="232">
        <v>49.11251718229677</v>
      </c>
      <c r="DA27" s="71" t="s">
        <v>2322</v>
      </c>
    </row>
    <row r="28" spans="1:105" ht="12" customHeight="1" x14ac:dyDescent="0.25">
      <c r="A28" s="59" t="s">
        <v>33</v>
      </c>
      <c r="B28" s="232">
        <v>26.272718140458348</v>
      </c>
      <c r="C28" s="232">
        <v>23.074690422312319</v>
      </c>
      <c r="D28" s="232">
        <v>20.68308523999233</v>
      </c>
      <c r="E28" s="232">
        <v>18.871255956419692</v>
      </c>
      <c r="F28" s="232">
        <v>18.098430700662728</v>
      </c>
      <c r="G28" s="232">
        <v>11.630480016733079</v>
      </c>
      <c r="H28" s="232">
        <v>12.65280836800712</v>
      </c>
      <c r="I28" s="232">
        <v>13.77893738391413</v>
      </c>
      <c r="J28" s="232">
        <v>13.022220252555741</v>
      </c>
      <c r="K28" s="232">
        <v>10.119589499740229</v>
      </c>
      <c r="L28" s="232">
        <v>13.917796284467141</v>
      </c>
      <c r="M28" s="232">
        <v>12.52692629706266</v>
      </c>
      <c r="N28" s="232">
        <v>11.80768116159604</v>
      </c>
      <c r="O28" s="232">
        <v>13.544026615231269</v>
      </c>
      <c r="P28" s="232">
        <v>11.969255169808481</v>
      </c>
      <c r="Q28" s="232">
        <v>12.325308950898529</v>
      </c>
      <c r="R28" s="232">
        <v>16.486456383011209</v>
      </c>
      <c r="S28" s="232">
        <v>14.059651791986139</v>
      </c>
      <c r="T28" s="232">
        <v>17.78849461027762</v>
      </c>
      <c r="U28" s="232">
        <v>15.94913167799648</v>
      </c>
      <c r="V28" s="232">
        <v>17.013712989975559</v>
      </c>
      <c r="W28" s="232">
        <v>17.77722593710817</v>
      </c>
      <c r="DA28" s="71" t="s">
        <v>2323</v>
      </c>
    </row>
    <row r="29" spans="1:105" ht="12" customHeight="1" x14ac:dyDescent="0.25">
      <c r="A29" s="59" t="s">
        <v>160</v>
      </c>
      <c r="B29" s="232">
        <v>11.16409541880744</v>
      </c>
      <c r="C29" s="232">
        <v>14.564022497210599</v>
      </c>
      <c r="D29" s="232">
        <v>14.72782156927911</v>
      </c>
      <c r="E29" s="232">
        <v>9.8524254523623878</v>
      </c>
      <c r="F29" s="232">
        <v>14.91642386816905</v>
      </c>
      <c r="G29" s="232">
        <v>8.3062574126914974</v>
      </c>
      <c r="H29" s="232">
        <v>8.6518480971068357</v>
      </c>
      <c r="I29" s="232">
        <v>9.8694049019071883</v>
      </c>
      <c r="J29" s="232">
        <v>7.8595244742633472</v>
      </c>
      <c r="K29" s="232">
        <v>5.1339420497233981</v>
      </c>
      <c r="L29" s="232">
        <v>6.413127767481468</v>
      </c>
      <c r="M29" s="232">
        <v>13.401504088733899</v>
      </c>
      <c r="N29" s="232">
        <v>12.85876446891532</v>
      </c>
      <c r="O29" s="232">
        <v>11.57268910845216</v>
      </c>
      <c r="P29" s="232">
        <v>10.644171618010221</v>
      </c>
      <c r="Q29" s="232">
        <v>13.14408567947218</v>
      </c>
      <c r="R29" s="232">
        <v>12.444955961190979</v>
      </c>
      <c r="S29" s="232">
        <v>11.04928492353643</v>
      </c>
      <c r="T29" s="232">
        <v>12.461205139615091</v>
      </c>
      <c r="U29" s="232">
        <v>10.762681114608551</v>
      </c>
      <c r="V29" s="232">
        <v>10.76370834385224</v>
      </c>
      <c r="W29" s="232">
        <v>12.44855990512524</v>
      </c>
      <c r="DA29" s="71" t="s">
        <v>2324</v>
      </c>
    </row>
    <row r="30" spans="1:105" ht="12" customHeight="1" x14ac:dyDescent="0.25">
      <c r="A30" s="59" t="s">
        <v>70</v>
      </c>
      <c r="B30" s="232">
        <v>56.729587695471778</v>
      </c>
      <c r="C30" s="232">
        <v>86.363340592224731</v>
      </c>
      <c r="D30" s="232">
        <v>94.678638240355056</v>
      </c>
      <c r="E30" s="232">
        <v>76.68247873384378</v>
      </c>
      <c r="F30" s="232">
        <v>63.97710386848614</v>
      </c>
      <c r="G30" s="232">
        <v>40.670343472939663</v>
      </c>
      <c r="H30" s="232">
        <v>39.724677336267547</v>
      </c>
      <c r="I30" s="232">
        <v>38.881274199573539</v>
      </c>
      <c r="J30" s="232">
        <v>29.221926484966811</v>
      </c>
      <c r="K30" s="232">
        <v>23.957693541583421</v>
      </c>
      <c r="L30" s="232">
        <v>26.122381770709339</v>
      </c>
      <c r="M30" s="232">
        <v>34.680969281318163</v>
      </c>
      <c r="N30" s="232">
        <v>32.776661247149839</v>
      </c>
      <c r="O30" s="232">
        <v>20.59744659957887</v>
      </c>
      <c r="P30" s="232">
        <v>11.2730619117568</v>
      </c>
      <c r="Q30" s="232">
        <v>17.726127363909161</v>
      </c>
      <c r="R30" s="232">
        <v>12.07133006885711</v>
      </c>
      <c r="S30" s="232">
        <v>10.797708629554149</v>
      </c>
      <c r="T30" s="232">
        <v>6.3851091056299314</v>
      </c>
      <c r="U30" s="232">
        <v>4.9365433666273537</v>
      </c>
      <c r="V30" s="232">
        <v>5.6257184102195286</v>
      </c>
      <c r="W30" s="232">
        <v>8.794115857444563</v>
      </c>
      <c r="DA30" s="71" t="s">
        <v>2325</v>
      </c>
    </row>
    <row r="31" spans="1:105" ht="12" customHeight="1" x14ac:dyDescent="0.25">
      <c r="A31" s="59" t="s">
        <v>162</v>
      </c>
      <c r="B31" s="232">
        <v>292.47970100779258</v>
      </c>
      <c r="C31" s="232">
        <v>287.95243007210689</v>
      </c>
      <c r="D31" s="232">
        <v>295.60516185708781</v>
      </c>
      <c r="E31" s="232">
        <v>287.50536340676001</v>
      </c>
      <c r="F31" s="232">
        <v>273.07808051209901</v>
      </c>
      <c r="G31" s="232">
        <v>146.4501465440909</v>
      </c>
      <c r="H31" s="232">
        <v>147.5840522656207</v>
      </c>
      <c r="I31" s="232">
        <v>168.38760939604231</v>
      </c>
      <c r="J31" s="232">
        <v>179.132332654979</v>
      </c>
      <c r="K31" s="232">
        <v>188.12158716102121</v>
      </c>
      <c r="L31" s="232">
        <v>232.29181306981451</v>
      </c>
      <c r="M31" s="232">
        <v>268.39529879934543</v>
      </c>
      <c r="N31" s="232">
        <v>249.61441518210111</v>
      </c>
      <c r="O31" s="232">
        <v>253.02433053380531</v>
      </c>
      <c r="P31" s="232">
        <v>236.15538255279489</v>
      </c>
      <c r="Q31" s="232">
        <v>259.65364786630192</v>
      </c>
      <c r="R31" s="232">
        <v>273.97125589144281</v>
      </c>
      <c r="S31" s="232">
        <v>260.1145436686021</v>
      </c>
      <c r="T31" s="232">
        <v>242.84543333287539</v>
      </c>
      <c r="U31" s="232">
        <v>209.05152096746181</v>
      </c>
      <c r="V31" s="232">
        <v>204.58753392962461</v>
      </c>
      <c r="W31" s="232">
        <v>252.1927976029358</v>
      </c>
      <c r="DA31" s="71" t="s">
        <v>2326</v>
      </c>
    </row>
    <row r="32" spans="1:105" ht="12" customHeight="1" x14ac:dyDescent="0.25">
      <c r="A32" s="60" t="s">
        <v>2169</v>
      </c>
      <c r="B32" s="331">
        <v>0</v>
      </c>
      <c r="C32" s="331">
        <v>0</v>
      </c>
      <c r="D32" s="331">
        <v>0</v>
      </c>
      <c r="E32" s="331">
        <v>0</v>
      </c>
      <c r="F32" s="331">
        <v>0</v>
      </c>
      <c r="G32" s="331">
        <v>0</v>
      </c>
      <c r="H32" s="331">
        <v>0</v>
      </c>
      <c r="I32" s="331">
        <v>0</v>
      </c>
      <c r="J32" s="331">
        <v>0</v>
      </c>
      <c r="K32" s="331">
        <v>0</v>
      </c>
      <c r="L32" s="331">
        <v>0</v>
      </c>
      <c r="M32" s="331">
        <v>0</v>
      </c>
      <c r="N32" s="331">
        <v>0</v>
      </c>
      <c r="O32" s="331">
        <v>0</v>
      </c>
      <c r="P32" s="331">
        <v>0</v>
      </c>
      <c r="Q32" s="331">
        <v>0</v>
      </c>
      <c r="R32" s="331">
        <v>0</v>
      </c>
      <c r="S32" s="331">
        <v>0</v>
      </c>
      <c r="T32" s="331">
        <v>0</v>
      </c>
      <c r="U32" s="331">
        <v>0</v>
      </c>
      <c r="V32" s="331">
        <v>0</v>
      </c>
      <c r="W32" s="331">
        <v>0</v>
      </c>
      <c r="DA32" s="72" t="s">
        <v>2327</v>
      </c>
    </row>
    <row r="33" spans="1:105" ht="12" customHeight="1" x14ac:dyDescent="0.25">
      <c r="A33" s="60" t="s">
        <v>2171</v>
      </c>
      <c r="B33" s="331">
        <v>0</v>
      </c>
      <c r="C33" s="331">
        <v>0</v>
      </c>
      <c r="D33" s="331">
        <v>0</v>
      </c>
      <c r="E33" s="331">
        <v>0</v>
      </c>
      <c r="F33" s="331">
        <v>0</v>
      </c>
      <c r="G33" s="331">
        <v>0</v>
      </c>
      <c r="H33" s="331">
        <v>0</v>
      </c>
      <c r="I33" s="331">
        <v>0</v>
      </c>
      <c r="J33" s="331">
        <v>0</v>
      </c>
      <c r="K33" s="331">
        <v>0</v>
      </c>
      <c r="L33" s="331">
        <v>0</v>
      </c>
      <c r="M33" s="331">
        <v>0</v>
      </c>
      <c r="N33" s="331">
        <v>0</v>
      </c>
      <c r="O33" s="331">
        <v>0</v>
      </c>
      <c r="P33" s="331">
        <v>0</v>
      </c>
      <c r="Q33" s="331">
        <v>0</v>
      </c>
      <c r="R33" s="331">
        <v>0</v>
      </c>
      <c r="S33" s="331">
        <v>0</v>
      </c>
      <c r="T33" s="331">
        <v>0</v>
      </c>
      <c r="U33" s="331">
        <v>0</v>
      </c>
      <c r="V33" s="331">
        <v>0</v>
      </c>
      <c r="W33" s="331">
        <v>0</v>
      </c>
      <c r="DA33" s="72" t="s">
        <v>2328</v>
      </c>
    </row>
    <row r="34" spans="1:105" ht="12" customHeight="1" x14ac:dyDescent="0.25">
      <c r="A34" s="57" t="s">
        <v>2173</v>
      </c>
      <c r="B34" s="263">
        <v>6582.3575009904162</v>
      </c>
      <c r="C34" s="263">
        <v>6783.5557542189836</v>
      </c>
      <c r="D34" s="263">
        <v>6927.0767453243261</v>
      </c>
      <c r="E34" s="263">
        <v>6675.0869655134011</v>
      </c>
      <c r="F34" s="263">
        <v>6597.9660147453342</v>
      </c>
      <c r="G34" s="263">
        <v>5443.1425628096558</v>
      </c>
      <c r="H34" s="263">
        <v>5507.337921994912</v>
      </c>
      <c r="I34" s="263">
        <v>5881.7678531502124</v>
      </c>
      <c r="J34" s="263">
        <v>5483.0527492042747</v>
      </c>
      <c r="K34" s="263">
        <v>5264.9477013592468</v>
      </c>
      <c r="L34" s="263">
        <v>5748.4300379809893</v>
      </c>
      <c r="M34" s="263">
        <v>6154.1447691669237</v>
      </c>
      <c r="N34" s="263">
        <v>5904.9861216638546</v>
      </c>
      <c r="O34" s="263">
        <v>5560.5871523366841</v>
      </c>
      <c r="P34" s="263">
        <v>5204.9142339143327</v>
      </c>
      <c r="Q34" s="263">
        <v>5658.3503924077804</v>
      </c>
      <c r="R34" s="263">
        <v>5693.3361501297213</v>
      </c>
      <c r="S34" s="263">
        <v>5498.8846589792774</v>
      </c>
      <c r="T34" s="263">
        <v>5637.4411140140237</v>
      </c>
      <c r="U34" s="263">
        <v>4752.1765663457008</v>
      </c>
      <c r="V34" s="263">
        <v>4597.6932253518571</v>
      </c>
      <c r="W34" s="263">
        <v>5217.0006356619497</v>
      </c>
      <c r="DA34" s="70" t="s">
        <v>2329</v>
      </c>
    </row>
    <row r="35" spans="1:105" ht="12" customHeight="1" x14ac:dyDescent="0.25">
      <c r="A35" s="64" t="s">
        <v>30</v>
      </c>
      <c r="B35" s="231">
        <v>1167.2557127034479</v>
      </c>
      <c r="C35" s="231">
        <v>945.61964398267571</v>
      </c>
      <c r="D35" s="231">
        <v>870.34438346540617</v>
      </c>
      <c r="E35" s="231">
        <v>917.04837957427253</v>
      </c>
      <c r="F35" s="231">
        <v>1167.2258770823039</v>
      </c>
      <c r="G35" s="231">
        <v>1553.388316094173</v>
      </c>
      <c r="H35" s="231">
        <v>1568.9591362218421</v>
      </c>
      <c r="I35" s="231">
        <v>1748.3159063037051</v>
      </c>
      <c r="J35" s="231">
        <v>1293.2114741974999</v>
      </c>
      <c r="K35" s="231">
        <v>1133.2166688099539</v>
      </c>
      <c r="L35" s="231">
        <v>1118.4107625222689</v>
      </c>
      <c r="M35" s="231">
        <v>1003.550076346924</v>
      </c>
      <c r="N35" s="231">
        <v>1177.411035746853</v>
      </c>
      <c r="O35" s="231">
        <v>635.18882467313676</v>
      </c>
      <c r="P35" s="231">
        <v>485.84472796364929</v>
      </c>
      <c r="Q35" s="231">
        <v>848.49401011094346</v>
      </c>
      <c r="R35" s="231">
        <v>738.85865845781063</v>
      </c>
      <c r="S35" s="231">
        <v>882.15886262574202</v>
      </c>
      <c r="T35" s="231">
        <v>1116.7971536034099</v>
      </c>
      <c r="U35" s="231">
        <v>576.43401934392762</v>
      </c>
      <c r="V35" s="231">
        <v>648.87257040774136</v>
      </c>
      <c r="W35" s="231">
        <v>752.85807515399983</v>
      </c>
      <c r="DA35" s="73" t="s">
        <v>2330</v>
      </c>
    </row>
    <row r="36" spans="1:105" ht="12" customHeight="1" x14ac:dyDescent="0.25">
      <c r="A36" s="64" t="s">
        <v>32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2331</v>
      </c>
    </row>
    <row r="37" spans="1:105" ht="12" customHeight="1" x14ac:dyDescent="0.25">
      <c r="A37" s="64" t="s">
        <v>33</v>
      </c>
      <c r="B37" s="231">
        <v>367.95778401240801</v>
      </c>
      <c r="C37" s="231">
        <v>325.57341688478118</v>
      </c>
      <c r="D37" s="231">
        <v>291.8535126316234</v>
      </c>
      <c r="E37" s="231">
        <v>276.27842149674689</v>
      </c>
      <c r="F37" s="231">
        <v>265.3115905776715</v>
      </c>
      <c r="G37" s="231">
        <v>218.48891533199929</v>
      </c>
      <c r="H37" s="231">
        <v>238.8703476631475</v>
      </c>
      <c r="I37" s="231">
        <v>246.64498431251249</v>
      </c>
      <c r="J37" s="231">
        <v>238.01250670073119</v>
      </c>
      <c r="K37" s="231">
        <v>183.92163259906309</v>
      </c>
      <c r="L37" s="231">
        <v>231.17773443002821</v>
      </c>
      <c r="M37" s="231">
        <v>196.10994213074261</v>
      </c>
      <c r="N37" s="231">
        <v>181.66624906756121</v>
      </c>
      <c r="O37" s="231">
        <v>223.30241246527279</v>
      </c>
      <c r="P37" s="231">
        <v>209.16611019392721</v>
      </c>
      <c r="Q37" s="231">
        <v>195.71049613058801</v>
      </c>
      <c r="R37" s="231">
        <v>259.17886350368332</v>
      </c>
      <c r="S37" s="231">
        <v>219.2409407221227</v>
      </c>
      <c r="T37" s="231">
        <v>287.70006362526021</v>
      </c>
      <c r="U37" s="231">
        <v>276.58767432657982</v>
      </c>
      <c r="V37" s="231">
        <v>281.99566900206429</v>
      </c>
      <c r="W37" s="231">
        <v>272.51154834746211</v>
      </c>
      <c r="DA37" s="73" t="s">
        <v>2332</v>
      </c>
    </row>
    <row r="38" spans="1:105" ht="12" customHeight="1" x14ac:dyDescent="0.25">
      <c r="A38" s="64" t="s">
        <v>160</v>
      </c>
      <c r="B38" s="231">
        <v>156.35671150757429</v>
      </c>
      <c r="C38" s="231">
        <v>205.491752271514</v>
      </c>
      <c r="D38" s="231">
        <v>207.82037150311959</v>
      </c>
      <c r="E38" s="231">
        <v>144.24119720378599</v>
      </c>
      <c r="F38" s="231">
        <v>218.66537533830251</v>
      </c>
      <c r="G38" s="231">
        <v>156.04043598856691</v>
      </c>
      <c r="H38" s="231">
        <v>163.33685793505481</v>
      </c>
      <c r="I38" s="231">
        <v>176.66378396105659</v>
      </c>
      <c r="J38" s="231">
        <v>143.651780212213</v>
      </c>
      <c r="K38" s="231">
        <v>93.308429504808117</v>
      </c>
      <c r="L38" s="231">
        <v>106.5234982316335</v>
      </c>
      <c r="M38" s="231">
        <v>209.8015210581045</v>
      </c>
      <c r="N38" s="231">
        <v>197.83761745776329</v>
      </c>
      <c r="O38" s="231">
        <v>190.80067324452949</v>
      </c>
      <c r="P38" s="231">
        <v>186.0099013672733</v>
      </c>
      <c r="Q38" s="231">
        <v>208.71164688532389</v>
      </c>
      <c r="R38" s="231">
        <v>195.643591772615</v>
      </c>
      <c r="S38" s="231">
        <v>172.29840801062161</v>
      </c>
      <c r="T38" s="231">
        <v>201.53979243658611</v>
      </c>
      <c r="U38" s="231">
        <v>186.64495341241849</v>
      </c>
      <c r="V38" s="231">
        <v>178.40427525467939</v>
      </c>
      <c r="W38" s="231">
        <v>190.82709228331109</v>
      </c>
      <c r="DA38" s="73" t="s">
        <v>2333</v>
      </c>
    </row>
    <row r="39" spans="1:105" ht="12" customHeight="1" x14ac:dyDescent="0.25">
      <c r="A39" s="64" t="s">
        <v>70</v>
      </c>
      <c r="B39" s="231">
        <v>794.51594101405749</v>
      </c>
      <c r="C39" s="231">
        <v>1218.5475677284121</v>
      </c>
      <c r="D39" s="231">
        <v>1335.9850728747761</v>
      </c>
      <c r="E39" s="231">
        <v>1122.6446310711599</v>
      </c>
      <c r="F39" s="231">
        <v>937.86403189528528</v>
      </c>
      <c r="G39" s="231">
        <v>764.0285885705398</v>
      </c>
      <c r="H39" s="231">
        <v>749.9558366910727</v>
      </c>
      <c r="I39" s="231">
        <v>695.98046625857842</v>
      </c>
      <c r="J39" s="231">
        <v>534.10123914517669</v>
      </c>
      <c r="K39" s="231">
        <v>435.42656642239928</v>
      </c>
      <c r="L39" s="231">
        <v>433.89865121165337</v>
      </c>
      <c r="M39" s="231">
        <v>542.93309607737876</v>
      </c>
      <c r="N39" s="231">
        <v>504.28301918367089</v>
      </c>
      <c r="O39" s="231">
        <v>339.59321308023368</v>
      </c>
      <c r="P39" s="231">
        <v>196.9999366380973</v>
      </c>
      <c r="Q39" s="231">
        <v>281.46874002795249</v>
      </c>
      <c r="R39" s="231">
        <v>189.76992602535171</v>
      </c>
      <c r="S39" s="231">
        <v>168.3754215688451</v>
      </c>
      <c r="T39" s="231">
        <v>103.2687889666955</v>
      </c>
      <c r="U39" s="231">
        <v>85.608864266351347</v>
      </c>
      <c r="V39" s="231">
        <v>93.244092435425827</v>
      </c>
      <c r="W39" s="231">
        <v>134.8072042925852</v>
      </c>
      <c r="DA39" s="73" t="s">
        <v>2334</v>
      </c>
    </row>
    <row r="40" spans="1:105" ht="12" customHeight="1" x14ac:dyDescent="0.25">
      <c r="A40" s="64" t="s">
        <v>34</v>
      </c>
      <c r="B40" s="231">
        <v>0</v>
      </c>
      <c r="C40" s="231">
        <v>25.44517897289434</v>
      </c>
      <c r="D40" s="231">
        <v>49.867618141409622</v>
      </c>
      <c r="E40" s="231">
        <v>5.7465411068766414</v>
      </c>
      <c r="F40" s="231">
        <v>5.7465411068757026</v>
      </c>
      <c r="G40" s="231">
        <v>0</v>
      </c>
      <c r="H40" s="231">
        <v>0</v>
      </c>
      <c r="I40" s="231">
        <v>0</v>
      </c>
      <c r="J40" s="231">
        <v>0</v>
      </c>
      <c r="K40" s="231">
        <v>0</v>
      </c>
      <c r="L40" s="231">
        <v>0</v>
      </c>
      <c r="M40" s="231">
        <v>0</v>
      </c>
      <c r="N40" s="231">
        <v>0</v>
      </c>
      <c r="O40" s="231">
        <v>0</v>
      </c>
      <c r="P40" s="231">
        <v>1.163660028392019E-2</v>
      </c>
      <c r="Q40" s="231">
        <v>0.56599130825405597</v>
      </c>
      <c r="R40" s="231">
        <v>0.27572277894957298</v>
      </c>
      <c r="S40" s="231">
        <v>0.16937718191040579</v>
      </c>
      <c r="T40" s="231">
        <v>6.0445673697038231E-2</v>
      </c>
      <c r="U40" s="231">
        <v>5.7536523626052598E-2</v>
      </c>
      <c r="V40" s="231">
        <v>9.4708996755240693E-2</v>
      </c>
      <c r="W40" s="231">
        <v>0</v>
      </c>
      <c r="DA40" s="73" t="s">
        <v>2335</v>
      </c>
    </row>
    <row r="41" spans="1:105" ht="12" customHeight="1" x14ac:dyDescent="0.25">
      <c r="A41" s="64" t="s">
        <v>162</v>
      </c>
      <c r="B41" s="231">
        <v>4096.2713517529291</v>
      </c>
      <c r="C41" s="231">
        <v>4062.8781943787062</v>
      </c>
      <c r="D41" s="231">
        <v>4171.205786707992</v>
      </c>
      <c r="E41" s="231">
        <v>4209.127795060559</v>
      </c>
      <c r="F41" s="231">
        <v>4003.1525987448949</v>
      </c>
      <c r="G41" s="231">
        <v>2751.1963068243772</v>
      </c>
      <c r="H41" s="231">
        <v>2786.215743483795</v>
      </c>
      <c r="I41" s="231">
        <v>3014.1627123143589</v>
      </c>
      <c r="J41" s="231">
        <v>3274.075748948655</v>
      </c>
      <c r="K41" s="231">
        <v>3419.074404023022</v>
      </c>
      <c r="L41" s="231">
        <v>3858.4193915854048</v>
      </c>
      <c r="M41" s="231">
        <v>4201.7479202416134</v>
      </c>
      <c r="N41" s="231">
        <v>3840.425050331874</v>
      </c>
      <c r="O41" s="231">
        <v>4171.6503537485469</v>
      </c>
      <c r="P41" s="231">
        <v>4126.8819211511018</v>
      </c>
      <c r="Q41" s="231">
        <v>4122.9752899886798</v>
      </c>
      <c r="R41" s="231">
        <v>4307.0237220772351</v>
      </c>
      <c r="S41" s="231">
        <v>4056.1287073919748</v>
      </c>
      <c r="T41" s="231">
        <v>3927.631210603141</v>
      </c>
      <c r="U41" s="231">
        <v>3625.3430698421548</v>
      </c>
      <c r="V41" s="231">
        <v>3390.9587245276498</v>
      </c>
      <c r="W41" s="231">
        <v>3865.926551194731</v>
      </c>
      <c r="DA41" s="73" t="s">
        <v>2336</v>
      </c>
    </row>
    <row r="42" spans="1:105" ht="12" customHeight="1" x14ac:dyDescent="0.25">
      <c r="A42" s="64" t="s">
        <v>36</v>
      </c>
      <c r="B42" s="231">
        <v>0</v>
      </c>
      <c r="C42" s="231">
        <v>0</v>
      </c>
      <c r="D42" s="231">
        <v>0</v>
      </c>
      <c r="E42" s="231">
        <v>0</v>
      </c>
      <c r="F42" s="231">
        <v>0</v>
      </c>
      <c r="G42" s="231">
        <v>0</v>
      </c>
      <c r="H42" s="231">
        <v>0</v>
      </c>
      <c r="I42" s="231">
        <v>0</v>
      </c>
      <c r="J42" s="231">
        <v>0</v>
      </c>
      <c r="K42" s="231">
        <v>0</v>
      </c>
      <c r="L42" s="231">
        <v>0</v>
      </c>
      <c r="M42" s="231">
        <v>0</v>
      </c>
      <c r="N42" s="231">
        <v>0</v>
      </c>
      <c r="O42" s="231">
        <v>0</v>
      </c>
      <c r="P42" s="231">
        <v>0</v>
      </c>
      <c r="Q42" s="231">
        <v>0</v>
      </c>
      <c r="R42" s="231">
        <v>0</v>
      </c>
      <c r="S42" s="231">
        <v>0</v>
      </c>
      <c r="T42" s="231">
        <v>0</v>
      </c>
      <c r="U42" s="231">
        <v>0</v>
      </c>
      <c r="V42" s="231">
        <v>0</v>
      </c>
      <c r="W42" s="231">
        <v>0</v>
      </c>
      <c r="DA42" s="73" t="s">
        <v>2337</v>
      </c>
    </row>
    <row r="43" spans="1:105" ht="12" customHeight="1" x14ac:dyDescent="0.25">
      <c r="A43" s="64" t="s">
        <v>73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2.2133121597184371E-3</v>
      </c>
      <c r="N43" s="231">
        <v>3.3631498761313829</v>
      </c>
      <c r="O43" s="231">
        <v>5.1675124964526517E-2</v>
      </c>
      <c r="P43" s="231">
        <v>0</v>
      </c>
      <c r="Q43" s="231">
        <v>0.42421795603774332</v>
      </c>
      <c r="R43" s="231">
        <v>2.5856655140756368</v>
      </c>
      <c r="S43" s="231">
        <v>0.51294147806071089</v>
      </c>
      <c r="T43" s="231">
        <v>0.44365910523473101</v>
      </c>
      <c r="U43" s="231">
        <v>1.5004486306426219</v>
      </c>
      <c r="V43" s="231">
        <v>4.1231847275411813</v>
      </c>
      <c r="W43" s="231">
        <v>7.0164389860088175E-2</v>
      </c>
      <c r="DA43" s="73" t="s">
        <v>2338</v>
      </c>
    </row>
    <row r="44" spans="1:105" ht="12" customHeight="1" x14ac:dyDescent="0.25">
      <c r="A44" s="64" t="s">
        <v>79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2339</v>
      </c>
    </row>
    <row r="45" spans="1:105" ht="12" customHeight="1" x14ac:dyDescent="0.25">
      <c r="A45" s="57" t="s">
        <v>2185</v>
      </c>
      <c r="B45" s="263">
        <f t="shared" ref="B45:W45" si="2">B46+B52+B63+B64+B65</f>
        <v>1050.3011366416358</v>
      </c>
      <c r="C45" s="263">
        <f t="shared" si="2"/>
        <v>1081.2632817911244</v>
      </c>
      <c r="D45" s="263">
        <f t="shared" si="2"/>
        <v>1103.392781035082</v>
      </c>
      <c r="E45" s="263">
        <f t="shared" si="2"/>
        <v>1066.7082228740539</v>
      </c>
      <c r="F45" s="263">
        <f t="shared" si="2"/>
        <v>1055.7867543576858</v>
      </c>
      <c r="G45" s="263">
        <f t="shared" si="2"/>
        <v>859.53109961309406</v>
      </c>
      <c r="H45" s="263">
        <f t="shared" si="2"/>
        <v>869.59762699240241</v>
      </c>
      <c r="I45" s="263">
        <f t="shared" si="2"/>
        <v>929.31656850617469</v>
      </c>
      <c r="J45" s="263">
        <f t="shared" si="2"/>
        <v>870.19220537076421</v>
      </c>
      <c r="K45" s="263">
        <f t="shared" si="2"/>
        <v>839.45093226526978</v>
      </c>
      <c r="L45" s="263">
        <f t="shared" si="2"/>
        <v>918.20712677831625</v>
      </c>
      <c r="M45" s="263">
        <f t="shared" si="2"/>
        <v>1003.9581701372192</v>
      </c>
      <c r="N45" s="263">
        <f t="shared" si="2"/>
        <v>1000.8033345766871</v>
      </c>
      <c r="O45" s="263">
        <f t="shared" si="2"/>
        <v>921.94046819194637</v>
      </c>
      <c r="P45" s="263">
        <f t="shared" si="2"/>
        <v>858.46252268345802</v>
      </c>
      <c r="Q45" s="263">
        <f t="shared" si="2"/>
        <v>949.39622132584998</v>
      </c>
      <c r="R45" s="263">
        <f t="shared" si="2"/>
        <v>955.93086922953808</v>
      </c>
      <c r="S45" s="263">
        <f t="shared" si="2"/>
        <v>930.53842514661198</v>
      </c>
      <c r="T45" s="263">
        <f t="shared" si="2"/>
        <v>954.55750632032277</v>
      </c>
      <c r="U45" s="263">
        <f t="shared" si="2"/>
        <v>819.30329321460135</v>
      </c>
      <c r="V45" s="263">
        <f t="shared" si="2"/>
        <v>804.80270895828562</v>
      </c>
      <c r="W45" s="263">
        <f t="shared" si="2"/>
        <v>909.7759850252462</v>
      </c>
      <c r="DA45" s="70"/>
    </row>
    <row r="46" spans="1:105" ht="12" customHeight="1" x14ac:dyDescent="0.25">
      <c r="A46" s="165" t="s">
        <v>2186</v>
      </c>
      <c r="B46" s="348">
        <v>574.58872690858925</v>
      </c>
      <c r="C46" s="348">
        <v>591.01010822642047</v>
      </c>
      <c r="D46" s="348">
        <v>602.76722697969126</v>
      </c>
      <c r="E46" s="348">
        <v>584.29417820020603</v>
      </c>
      <c r="F46" s="348">
        <v>578.94630445216535</v>
      </c>
      <c r="G46" s="348">
        <v>466.1506937805209</v>
      </c>
      <c r="H46" s="348">
        <v>471.57776956409009</v>
      </c>
      <c r="I46" s="348">
        <v>504.23635089547071</v>
      </c>
      <c r="J46" s="348">
        <v>473.92745742522891</v>
      </c>
      <c r="K46" s="348">
        <v>458.94881615334248</v>
      </c>
      <c r="L46" s="348">
        <v>502.76334312811161</v>
      </c>
      <c r="M46" s="348">
        <v>559.19304798365704</v>
      </c>
      <c r="N46" s="348">
        <v>574.04511353593716</v>
      </c>
      <c r="O46" s="348">
        <v>520.07224493444551</v>
      </c>
      <c r="P46" s="348">
        <v>482.29907481593301</v>
      </c>
      <c r="Q46" s="348">
        <v>540.46256801376251</v>
      </c>
      <c r="R46" s="348">
        <v>544.46876632933004</v>
      </c>
      <c r="S46" s="348">
        <v>533.1294920138381</v>
      </c>
      <c r="T46" s="348">
        <v>547.13498381645627</v>
      </c>
      <c r="U46" s="348">
        <v>475.85957027596203</v>
      </c>
      <c r="V46" s="348">
        <v>472.52362458519582</v>
      </c>
      <c r="W46" s="348">
        <v>532.73904292719726</v>
      </c>
      <c r="DA46" s="167" t="s">
        <v>2340</v>
      </c>
    </row>
    <row r="47" spans="1:105" ht="12" customHeight="1" x14ac:dyDescent="0.25">
      <c r="A47" s="59" t="s">
        <v>30</v>
      </c>
      <c r="B47" s="232">
        <v>101.8923651348526</v>
      </c>
      <c r="C47" s="232">
        <v>82.696304227144111</v>
      </c>
      <c r="D47" s="232">
        <v>76.283134747959593</v>
      </c>
      <c r="E47" s="232">
        <v>80.341682267757491</v>
      </c>
      <c r="F47" s="232">
        <v>102.50889107986001</v>
      </c>
      <c r="G47" s="232">
        <v>133.03216531666209</v>
      </c>
      <c r="H47" s="232">
        <v>134.34553326422539</v>
      </c>
      <c r="I47" s="232">
        <v>149.88086147176509</v>
      </c>
      <c r="J47" s="232">
        <v>111.7786849613107</v>
      </c>
      <c r="K47" s="232">
        <v>98.783212691987771</v>
      </c>
      <c r="L47" s="232">
        <v>97.817304940820122</v>
      </c>
      <c r="M47" s="232">
        <v>91.187069669484515</v>
      </c>
      <c r="N47" s="232">
        <v>114.5256237012761</v>
      </c>
      <c r="O47" s="232">
        <v>59.408680937088171</v>
      </c>
      <c r="P47" s="232">
        <v>45.019567306021642</v>
      </c>
      <c r="Q47" s="232">
        <v>81.058874952884523</v>
      </c>
      <c r="R47" s="232">
        <v>70.694534129244346</v>
      </c>
      <c r="S47" s="232">
        <v>85.53794080263954</v>
      </c>
      <c r="T47" s="232">
        <v>108.39908119639991</v>
      </c>
      <c r="U47" s="232">
        <v>57.740195313397173</v>
      </c>
      <c r="V47" s="232">
        <v>66.74850668118016</v>
      </c>
      <c r="W47" s="232">
        <v>76.87986118008503</v>
      </c>
      <c r="DA47" s="71" t="s">
        <v>2341</v>
      </c>
    </row>
    <row r="48" spans="1:105" ht="12" customHeight="1" x14ac:dyDescent="0.25">
      <c r="A48" s="59" t="s">
        <v>33</v>
      </c>
      <c r="B48" s="232">
        <v>32.119858977575007</v>
      </c>
      <c r="C48" s="232">
        <v>28.472037887854981</v>
      </c>
      <c r="D48" s="232">
        <v>25.580105132749861</v>
      </c>
      <c r="E48" s="232">
        <v>24.204473451699169</v>
      </c>
      <c r="F48" s="232">
        <v>23.30037182583234</v>
      </c>
      <c r="G48" s="232">
        <v>18.7113892921431</v>
      </c>
      <c r="H48" s="232">
        <v>20.453792260704851</v>
      </c>
      <c r="I48" s="232">
        <v>21.144555508052239</v>
      </c>
      <c r="J48" s="232">
        <v>20.572602033138001</v>
      </c>
      <c r="K48" s="232">
        <v>16.032564867555621</v>
      </c>
      <c r="L48" s="232">
        <v>20.219031953226331</v>
      </c>
      <c r="M48" s="232">
        <v>17.81943061680624</v>
      </c>
      <c r="N48" s="232">
        <v>17.67049895768691</v>
      </c>
      <c r="O48" s="232">
        <v>20.885288373041</v>
      </c>
      <c r="P48" s="232">
        <v>19.381846162008351</v>
      </c>
      <c r="Q48" s="232">
        <v>18.696740865315061</v>
      </c>
      <c r="R48" s="232">
        <v>24.798422271701831</v>
      </c>
      <c r="S48" s="232">
        <v>21.258550362668782</v>
      </c>
      <c r="T48" s="232">
        <v>27.924876470627819</v>
      </c>
      <c r="U48" s="232">
        <v>27.70521135284768</v>
      </c>
      <c r="V48" s="232">
        <v>29.008453515950329</v>
      </c>
      <c r="W48" s="232">
        <v>27.828153404129161</v>
      </c>
      <c r="DA48" s="71" t="s">
        <v>2342</v>
      </c>
    </row>
    <row r="49" spans="1:105" ht="12" customHeight="1" x14ac:dyDescent="0.25">
      <c r="A49" s="59" t="s">
        <v>160</v>
      </c>
      <c r="B49" s="232">
        <v>13.648727495465391</v>
      </c>
      <c r="C49" s="232">
        <v>17.9706593133395</v>
      </c>
      <c r="D49" s="232">
        <v>18.214846564094149</v>
      </c>
      <c r="E49" s="232">
        <v>12.63682559588336</v>
      </c>
      <c r="F49" s="232">
        <v>19.203776735589141</v>
      </c>
      <c r="G49" s="232">
        <v>13.363301926146709</v>
      </c>
      <c r="H49" s="232">
        <v>13.98607317066878</v>
      </c>
      <c r="I49" s="232">
        <v>15.145157711758131</v>
      </c>
      <c r="J49" s="232">
        <v>12.416536200652461</v>
      </c>
      <c r="K49" s="232">
        <v>8.1337547279536206</v>
      </c>
      <c r="L49" s="232">
        <v>9.3166498920195515</v>
      </c>
      <c r="M49" s="232">
        <v>19.06350900508091</v>
      </c>
      <c r="N49" s="232">
        <v>19.243472197075828</v>
      </c>
      <c r="O49" s="232">
        <v>17.845427814632721</v>
      </c>
      <c r="P49" s="232">
        <v>17.236134905259181</v>
      </c>
      <c r="Q49" s="232">
        <v>19.938775152786281</v>
      </c>
      <c r="R49" s="232">
        <v>18.719321236088401</v>
      </c>
      <c r="S49" s="232">
        <v>16.706799250345721</v>
      </c>
      <c r="T49" s="232">
        <v>19.561948429174759</v>
      </c>
      <c r="U49" s="232">
        <v>18.69583630154025</v>
      </c>
      <c r="V49" s="232">
        <v>18.352168826161261</v>
      </c>
      <c r="W49" s="232">
        <v>19.48675434096829</v>
      </c>
      <c r="DA49" s="71" t="s">
        <v>2343</v>
      </c>
    </row>
    <row r="50" spans="1:105" ht="12" customHeight="1" x14ac:dyDescent="0.25">
      <c r="A50" s="59" t="s">
        <v>70</v>
      </c>
      <c r="B50" s="232">
        <v>69.355075744086605</v>
      </c>
      <c r="C50" s="232">
        <v>106.56438983406029</v>
      </c>
      <c r="D50" s="232">
        <v>117.0951766582175</v>
      </c>
      <c r="E50" s="232">
        <v>98.353762198451221</v>
      </c>
      <c r="F50" s="232">
        <v>82.365721820347559</v>
      </c>
      <c r="G50" s="232">
        <v>65.431403370495133</v>
      </c>
      <c r="H50" s="232">
        <v>64.216597155934238</v>
      </c>
      <c r="I50" s="232">
        <v>59.665505229485532</v>
      </c>
      <c r="J50" s="232">
        <v>46.165020446405947</v>
      </c>
      <c r="K50" s="232">
        <v>37.956408784399287</v>
      </c>
      <c r="L50" s="232">
        <v>37.94920265543827</v>
      </c>
      <c r="M50" s="232">
        <v>49.333340931122599</v>
      </c>
      <c r="N50" s="232">
        <v>49.051117698534661</v>
      </c>
      <c r="O50" s="232">
        <v>31.761869952082328</v>
      </c>
      <c r="P50" s="232">
        <v>18.254498600681291</v>
      </c>
      <c r="Q50" s="232">
        <v>26.889452523169329</v>
      </c>
      <c r="R50" s="232">
        <v>18.157324622960271</v>
      </c>
      <c r="S50" s="232">
        <v>16.326409508494201</v>
      </c>
      <c r="T50" s="232">
        <v>10.023522896826741</v>
      </c>
      <c r="U50" s="232">
        <v>8.5752616560057024</v>
      </c>
      <c r="V50" s="232">
        <v>9.5918739838171927</v>
      </c>
      <c r="W50" s="232">
        <v>13.766152604485679</v>
      </c>
      <c r="DA50" s="71" t="s">
        <v>2344</v>
      </c>
    </row>
    <row r="51" spans="1:105" ht="12" customHeight="1" x14ac:dyDescent="0.25">
      <c r="A51" s="59" t="s">
        <v>162</v>
      </c>
      <c r="B51" s="232">
        <v>357.57269955660962</v>
      </c>
      <c r="C51" s="232">
        <v>355.30671696402158</v>
      </c>
      <c r="D51" s="232">
        <v>365.59396387667022</v>
      </c>
      <c r="E51" s="232">
        <v>368.75743468641468</v>
      </c>
      <c r="F51" s="232">
        <v>351.56754299053631</v>
      </c>
      <c r="G51" s="232">
        <v>235.6124338750738</v>
      </c>
      <c r="H51" s="232">
        <v>238.57577371255681</v>
      </c>
      <c r="I51" s="232">
        <v>258.40027097440981</v>
      </c>
      <c r="J51" s="232">
        <v>282.99461378372177</v>
      </c>
      <c r="K51" s="232">
        <v>298.0428750814462</v>
      </c>
      <c r="L51" s="232">
        <v>337.46115368660742</v>
      </c>
      <c r="M51" s="232">
        <v>381.78969776116281</v>
      </c>
      <c r="N51" s="232">
        <v>373.55440098136359</v>
      </c>
      <c r="O51" s="232">
        <v>390.17097785760132</v>
      </c>
      <c r="P51" s="232">
        <v>382.40702784196247</v>
      </c>
      <c r="Q51" s="232">
        <v>393.87872451960732</v>
      </c>
      <c r="R51" s="232">
        <v>412.09916406933519</v>
      </c>
      <c r="S51" s="232">
        <v>393.29979208968979</v>
      </c>
      <c r="T51" s="232">
        <v>381.2255548234271</v>
      </c>
      <c r="U51" s="232">
        <v>363.14306565217117</v>
      </c>
      <c r="V51" s="232">
        <v>348.82262157808691</v>
      </c>
      <c r="W51" s="232">
        <v>394.77812139752899</v>
      </c>
      <c r="DA51" s="71" t="s">
        <v>2345</v>
      </c>
    </row>
    <row r="52" spans="1:105" ht="12" customHeight="1" x14ac:dyDescent="0.25">
      <c r="A52" s="165" t="s">
        <v>2193</v>
      </c>
      <c r="B52" s="348">
        <v>475.71240973304651</v>
      </c>
      <c r="C52" s="348">
        <v>490.25317356470401</v>
      </c>
      <c r="D52" s="348">
        <v>500.62555405539058</v>
      </c>
      <c r="E52" s="348">
        <v>482.41404467384791</v>
      </c>
      <c r="F52" s="348">
        <v>476.84044990552059</v>
      </c>
      <c r="G52" s="348">
        <v>393.3804058325731</v>
      </c>
      <c r="H52" s="348">
        <v>398.01985742831238</v>
      </c>
      <c r="I52" s="348">
        <v>425.08021761070393</v>
      </c>
      <c r="J52" s="348">
        <v>396.26474794553531</v>
      </c>
      <c r="K52" s="348">
        <v>380.50211611192731</v>
      </c>
      <c r="L52" s="348">
        <v>415.44378365020458</v>
      </c>
      <c r="M52" s="348">
        <v>444.76512215356212</v>
      </c>
      <c r="N52" s="348">
        <v>426.7582210407499</v>
      </c>
      <c r="O52" s="348">
        <v>401.86822325750092</v>
      </c>
      <c r="P52" s="348">
        <v>376.16344786752501</v>
      </c>
      <c r="Q52" s="348">
        <v>408.93365331208747</v>
      </c>
      <c r="R52" s="348">
        <v>411.46210290020809</v>
      </c>
      <c r="S52" s="348">
        <v>397.40893313277388</v>
      </c>
      <c r="T52" s="348">
        <v>407.4225225038665</v>
      </c>
      <c r="U52" s="348">
        <v>343.44372293863938</v>
      </c>
      <c r="V52" s="348">
        <v>332.2790843730898</v>
      </c>
      <c r="W52" s="348">
        <v>377.03694209804888</v>
      </c>
      <c r="DA52" s="167" t="s">
        <v>2346</v>
      </c>
    </row>
    <row r="53" spans="1:105" ht="12" customHeight="1" x14ac:dyDescent="0.25">
      <c r="A53" s="64" t="s">
        <v>30</v>
      </c>
      <c r="B53" s="231">
        <v>84.358533820332838</v>
      </c>
      <c r="C53" s="231">
        <v>68.340712193498817</v>
      </c>
      <c r="D53" s="231">
        <v>62.90050698304573</v>
      </c>
      <c r="E53" s="231">
        <v>66.275843331727572</v>
      </c>
      <c r="F53" s="231">
        <v>84.356377575366224</v>
      </c>
      <c r="G53" s="231">
        <v>112.26465578466831</v>
      </c>
      <c r="H53" s="231">
        <v>113.3899718075884</v>
      </c>
      <c r="I53" s="231">
        <v>126.3522336240791</v>
      </c>
      <c r="J53" s="231">
        <v>93.461460668514633</v>
      </c>
      <c r="K53" s="231">
        <v>81.898504022020248</v>
      </c>
      <c r="L53" s="231">
        <v>80.828468953682432</v>
      </c>
      <c r="M53" s="231">
        <v>72.527392356757503</v>
      </c>
      <c r="N53" s="231">
        <v>85.092467398973767</v>
      </c>
      <c r="O53" s="231">
        <v>45.905620649637129</v>
      </c>
      <c r="P53" s="231">
        <v>35.11239951049577</v>
      </c>
      <c r="Q53" s="231">
        <v>61.321362465226038</v>
      </c>
      <c r="R53" s="231">
        <v>53.397925107259027</v>
      </c>
      <c r="S53" s="231">
        <v>63.754349143739432</v>
      </c>
      <c r="T53" s="231">
        <v>80.711852105229354</v>
      </c>
      <c r="U53" s="231">
        <v>41.65936237175589</v>
      </c>
      <c r="V53" s="231">
        <v>46.894556248562502</v>
      </c>
      <c r="W53" s="231">
        <v>54.409674507135783</v>
      </c>
      <c r="DA53" s="73" t="s">
        <v>2347</v>
      </c>
    </row>
    <row r="54" spans="1:105" ht="12" customHeight="1" x14ac:dyDescent="0.25">
      <c r="A54" s="64" t="s">
        <v>32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2348</v>
      </c>
    </row>
    <row r="55" spans="1:105" ht="12" customHeight="1" x14ac:dyDescent="0.25">
      <c r="A55" s="64" t="s">
        <v>33</v>
      </c>
      <c r="B55" s="231">
        <v>26.592612766206749</v>
      </c>
      <c r="C55" s="231">
        <v>23.52945956945927</v>
      </c>
      <c r="D55" s="231">
        <v>21.092494256374462</v>
      </c>
      <c r="E55" s="231">
        <v>19.966869564238081</v>
      </c>
      <c r="F55" s="231">
        <v>19.174287641596649</v>
      </c>
      <c r="G55" s="231">
        <v>15.790374253739021</v>
      </c>
      <c r="H55" s="231">
        <v>17.263357191326751</v>
      </c>
      <c r="I55" s="231">
        <v>17.825236599230649</v>
      </c>
      <c r="J55" s="231">
        <v>17.201360316903362</v>
      </c>
      <c r="K55" s="231">
        <v>13.29216819848687</v>
      </c>
      <c r="L55" s="231">
        <v>16.707405683417779</v>
      </c>
      <c r="M55" s="231">
        <v>14.17302738868052</v>
      </c>
      <c r="N55" s="231">
        <v>13.12916976905159</v>
      </c>
      <c r="O55" s="231">
        <v>16.13824966466407</v>
      </c>
      <c r="P55" s="231">
        <v>15.11660743128421</v>
      </c>
      <c r="Q55" s="231">
        <v>14.144159096543071</v>
      </c>
      <c r="R55" s="231">
        <v>18.73107039395201</v>
      </c>
      <c r="S55" s="231">
        <v>15.84472374941169</v>
      </c>
      <c r="T55" s="231">
        <v>20.792321068390809</v>
      </c>
      <c r="U55" s="231">
        <v>19.98921952151014</v>
      </c>
      <c r="V55" s="231">
        <v>20.380059760514349</v>
      </c>
      <c r="W55" s="231">
        <v>19.694634532528639</v>
      </c>
      <c r="DA55" s="73" t="s">
        <v>2349</v>
      </c>
    </row>
    <row r="56" spans="1:105" ht="12" customHeight="1" x14ac:dyDescent="0.25">
      <c r="A56" s="64" t="s">
        <v>160</v>
      </c>
      <c r="B56" s="231">
        <v>11.300028598873761</v>
      </c>
      <c r="C56" s="231">
        <v>14.851058551383669</v>
      </c>
      <c r="D56" s="231">
        <v>15.01934978531485</v>
      </c>
      <c r="E56" s="231">
        <v>10.42443037988564</v>
      </c>
      <c r="F56" s="231">
        <v>15.803127164046201</v>
      </c>
      <c r="G56" s="231">
        <v>11.27717110605847</v>
      </c>
      <c r="H56" s="231">
        <v>11.80448954266277</v>
      </c>
      <c r="I56" s="231">
        <v>12.767637486725279</v>
      </c>
      <c r="J56" s="231">
        <v>10.38183272739462</v>
      </c>
      <c r="K56" s="231">
        <v>6.7434772179207094</v>
      </c>
      <c r="L56" s="231">
        <v>7.6985411426437294</v>
      </c>
      <c r="M56" s="231">
        <v>15.162529098912071</v>
      </c>
      <c r="N56" s="231">
        <v>14.29788791060289</v>
      </c>
      <c r="O56" s="231">
        <v>13.78932214395611</v>
      </c>
      <c r="P56" s="231">
        <v>13.44308910604105</v>
      </c>
      <c r="Q56" s="231">
        <v>15.083762992853391</v>
      </c>
      <c r="R56" s="231">
        <v>14.13932386336891</v>
      </c>
      <c r="S56" s="231">
        <v>12.45214816356718</v>
      </c>
      <c r="T56" s="231">
        <v>14.565447152130609</v>
      </c>
      <c r="U56" s="231">
        <v>13.488984841521299</v>
      </c>
      <c r="V56" s="231">
        <v>12.89342422913241</v>
      </c>
      <c r="W56" s="231">
        <v>13.79123146969537</v>
      </c>
      <c r="DA56" s="73" t="s">
        <v>2350</v>
      </c>
    </row>
    <row r="57" spans="1:105" ht="12" customHeight="1" x14ac:dyDescent="0.25">
      <c r="A57" s="64" t="s">
        <v>70</v>
      </c>
      <c r="B57" s="231">
        <v>57.420322857615417</v>
      </c>
      <c r="C57" s="231">
        <v>88.065438519740653</v>
      </c>
      <c r="D57" s="231">
        <v>96.552743950630415</v>
      </c>
      <c r="E57" s="231">
        <v>81.134454128383624</v>
      </c>
      <c r="F57" s="231">
        <v>67.780207706391877</v>
      </c>
      <c r="G57" s="231">
        <v>55.21697673199035</v>
      </c>
      <c r="H57" s="231">
        <v>54.199927337886571</v>
      </c>
      <c r="I57" s="231">
        <v>50.299082764979048</v>
      </c>
      <c r="J57" s="231">
        <v>38.599937404938593</v>
      </c>
      <c r="K57" s="231">
        <v>31.468637360310328</v>
      </c>
      <c r="L57" s="231">
        <v>31.35821366687491</v>
      </c>
      <c r="M57" s="231">
        <v>39.238222995322147</v>
      </c>
      <c r="N57" s="231">
        <v>36.444950036096387</v>
      </c>
      <c r="O57" s="231">
        <v>24.542681812569189</v>
      </c>
      <c r="P57" s="231">
        <v>14.237348026336431</v>
      </c>
      <c r="Q57" s="231">
        <v>20.34197816862342</v>
      </c>
      <c r="R57" s="231">
        <v>13.7148291916382</v>
      </c>
      <c r="S57" s="231">
        <v>12.168630695352061</v>
      </c>
      <c r="T57" s="231">
        <v>7.4633206176006626</v>
      </c>
      <c r="U57" s="231">
        <v>6.1870232828477576</v>
      </c>
      <c r="V57" s="231">
        <v>6.7388275248120619</v>
      </c>
      <c r="W57" s="231">
        <v>9.7426279252914387</v>
      </c>
      <c r="DA57" s="73" t="s">
        <v>2351</v>
      </c>
    </row>
    <row r="58" spans="1:105" ht="12" customHeight="1" x14ac:dyDescent="0.25">
      <c r="A58" s="64" t="s">
        <v>34</v>
      </c>
      <c r="B58" s="231">
        <v>0</v>
      </c>
      <c r="C58" s="231">
        <v>1.8389440870482781</v>
      </c>
      <c r="D58" s="231">
        <v>3.6039739242555449</v>
      </c>
      <c r="E58" s="231">
        <v>0.41530726904015292</v>
      </c>
      <c r="F58" s="231">
        <v>0.41530726904008508</v>
      </c>
      <c r="G58" s="231">
        <v>0</v>
      </c>
      <c r="H58" s="231">
        <v>0</v>
      </c>
      <c r="I58" s="231">
        <v>0</v>
      </c>
      <c r="J58" s="231">
        <v>0</v>
      </c>
      <c r="K58" s="231">
        <v>0</v>
      </c>
      <c r="L58" s="231">
        <v>0</v>
      </c>
      <c r="M58" s="231">
        <v>0</v>
      </c>
      <c r="N58" s="231">
        <v>0</v>
      </c>
      <c r="O58" s="231">
        <v>0</v>
      </c>
      <c r="P58" s="231">
        <v>8.4098670747236037E-4</v>
      </c>
      <c r="Q58" s="231">
        <v>4.0904659021784202E-2</v>
      </c>
      <c r="R58" s="231">
        <v>1.992671281872152E-2</v>
      </c>
      <c r="S58" s="231">
        <v>1.2241028742098561E-2</v>
      </c>
      <c r="T58" s="231">
        <v>4.3684587304820338E-3</v>
      </c>
      <c r="U58" s="231">
        <v>4.1582120536135386E-3</v>
      </c>
      <c r="V58" s="231">
        <v>6.8446973691501448E-3</v>
      </c>
      <c r="W58" s="231">
        <v>0</v>
      </c>
      <c r="DA58" s="73" t="s">
        <v>2352</v>
      </c>
    </row>
    <row r="59" spans="1:105" ht="12" customHeight="1" x14ac:dyDescent="0.25">
      <c r="A59" s="64" t="s">
        <v>162</v>
      </c>
      <c r="B59" s="231">
        <v>296.04091169001771</v>
      </c>
      <c r="C59" s="231">
        <v>293.6275606435733</v>
      </c>
      <c r="D59" s="231">
        <v>301.45648515576971</v>
      </c>
      <c r="E59" s="231">
        <v>304.19714000057292</v>
      </c>
      <c r="F59" s="231">
        <v>289.31114254907948</v>
      </c>
      <c r="G59" s="231">
        <v>198.831227956117</v>
      </c>
      <c r="H59" s="231">
        <v>201.36211154884791</v>
      </c>
      <c r="I59" s="231">
        <v>217.83602713568979</v>
      </c>
      <c r="J59" s="231">
        <v>236.62015682778409</v>
      </c>
      <c r="K59" s="231">
        <v>247.0993293131892</v>
      </c>
      <c r="L59" s="231">
        <v>278.85115420358568</v>
      </c>
      <c r="M59" s="231">
        <v>303.66379035599323</v>
      </c>
      <c r="N59" s="231">
        <v>277.55068830850342</v>
      </c>
      <c r="O59" s="231">
        <v>301.48861438274008</v>
      </c>
      <c r="P59" s="231">
        <v>298.25316280665999</v>
      </c>
      <c r="Q59" s="231">
        <v>297.97082734798369</v>
      </c>
      <c r="R59" s="231">
        <v>311.27215945023772</v>
      </c>
      <c r="S59" s="231">
        <v>293.13976964795557</v>
      </c>
      <c r="T59" s="231">
        <v>283.85314949204911</v>
      </c>
      <c r="U59" s="231">
        <v>262.00653604793052</v>
      </c>
      <c r="V59" s="231">
        <v>245.0673859491265</v>
      </c>
      <c r="W59" s="231">
        <v>279.39370282502819</v>
      </c>
      <c r="DA59" s="73" t="s">
        <v>2353</v>
      </c>
    </row>
    <row r="60" spans="1:105" ht="12" customHeight="1" x14ac:dyDescent="0.25">
      <c r="A60" s="64" t="s">
        <v>36</v>
      </c>
      <c r="B60" s="231">
        <v>0</v>
      </c>
      <c r="C60" s="231">
        <v>0</v>
      </c>
      <c r="D60" s="231">
        <v>0</v>
      </c>
      <c r="E60" s="231">
        <v>0</v>
      </c>
      <c r="F60" s="231">
        <v>0</v>
      </c>
      <c r="G60" s="231">
        <v>0</v>
      </c>
      <c r="H60" s="231">
        <v>0</v>
      </c>
      <c r="I60" s="231">
        <v>0</v>
      </c>
      <c r="J60" s="231">
        <v>0</v>
      </c>
      <c r="K60" s="231">
        <v>0</v>
      </c>
      <c r="L60" s="231">
        <v>0</v>
      </c>
      <c r="M60" s="231">
        <v>0</v>
      </c>
      <c r="N60" s="231">
        <v>0</v>
      </c>
      <c r="O60" s="231">
        <v>0</v>
      </c>
      <c r="P60" s="231">
        <v>0</v>
      </c>
      <c r="Q60" s="231">
        <v>0</v>
      </c>
      <c r="R60" s="231">
        <v>0</v>
      </c>
      <c r="S60" s="231">
        <v>0</v>
      </c>
      <c r="T60" s="231">
        <v>0</v>
      </c>
      <c r="U60" s="231">
        <v>0</v>
      </c>
      <c r="V60" s="231">
        <v>0</v>
      </c>
      <c r="W60" s="231">
        <v>0</v>
      </c>
      <c r="DA60" s="73" t="s">
        <v>2354</v>
      </c>
    </row>
    <row r="61" spans="1:105" ht="12" customHeight="1" x14ac:dyDescent="0.25">
      <c r="A61" s="64" t="s">
        <v>73</v>
      </c>
      <c r="B61" s="231">
        <v>0</v>
      </c>
      <c r="C61" s="231">
        <v>0</v>
      </c>
      <c r="D61" s="231">
        <v>0</v>
      </c>
      <c r="E61" s="231">
        <v>0</v>
      </c>
      <c r="F61" s="231">
        <v>0</v>
      </c>
      <c r="G61" s="231">
        <v>0</v>
      </c>
      <c r="H61" s="231">
        <v>0</v>
      </c>
      <c r="I61" s="231">
        <v>0</v>
      </c>
      <c r="J61" s="231">
        <v>0</v>
      </c>
      <c r="K61" s="231">
        <v>0</v>
      </c>
      <c r="L61" s="231">
        <v>0</v>
      </c>
      <c r="M61" s="231">
        <v>1.599578966704081E-4</v>
      </c>
      <c r="N61" s="231">
        <v>0.24305761752185709</v>
      </c>
      <c r="O61" s="231">
        <v>3.734603934294423E-3</v>
      </c>
      <c r="P61" s="231">
        <v>0</v>
      </c>
      <c r="Q61" s="231">
        <v>3.0658581836124469E-2</v>
      </c>
      <c r="R61" s="231">
        <v>0.18686818093357591</v>
      </c>
      <c r="S61" s="231">
        <v>3.707070400590913E-2</v>
      </c>
      <c r="T61" s="231">
        <v>3.2063609735488358E-2</v>
      </c>
      <c r="U61" s="231">
        <v>0.1084386610201971</v>
      </c>
      <c r="V61" s="231">
        <v>0.29798596357277463</v>
      </c>
      <c r="W61" s="231">
        <v>5.0708383695004756E-3</v>
      </c>
      <c r="DA61" s="73" t="s">
        <v>2355</v>
      </c>
    </row>
    <row r="62" spans="1:105" ht="12" customHeight="1" x14ac:dyDescent="0.25">
      <c r="A62" s="64" t="s">
        <v>79</v>
      </c>
      <c r="B62" s="231">
        <v>0</v>
      </c>
      <c r="C62" s="231">
        <v>0</v>
      </c>
      <c r="D62" s="231">
        <v>0</v>
      </c>
      <c r="E62" s="231">
        <v>0</v>
      </c>
      <c r="F62" s="231">
        <v>0</v>
      </c>
      <c r="G62" s="231">
        <v>0</v>
      </c>
      <c r="H62" s="231">
        <v>0</v>
      </c>
      <c r="I62" s="231">
        <v>0</v>
      </c>
      <c r="J62" s="231">
        <v>0</v>
      </c>
      <c r="K62" s="231">
        <v>0</v>
      </c>
      <c r="L62" s="231">
        <v>0</v>
      </c>
      <c r="M62" s="231">
        <v>0</v>
      </c>
      <c r="N62" s="231">
        <v>0</v>
      </c>
      <c r="O62" s="231">
        <v>0</v>
      </c>
      <c r="P62" s="231">
        <v>0</v>
      </c>
      <c r="Q62" s="231">
        <v>0</v>
      </c>
      <c r="R62" s="231">
        <v>0</v>
      </c>
      <c r="S62" s="231">
        <v>0</v>
      </c>
      <c r="T62" s="231">
        <v>0</v>
      </c>
      <c r="U62" s="231">
        <v>0</v>
      </c>
      <c r="V62" s="231">
        <v>0</v>
      </c>
      <c r="W62" s="231">
        <v>0</v>
      </c>
      <c r="DA62" s="73" t="s">
        <v>2356</v>
      </c>
    </row>
    <row r="63" spans="1:105" ht="12" customHeight="1" x14ac:dyDescent="0.25">
      <c r="A63" s="166" t="s">
        <v>2205</v>
      </c>
      <c r="B63" s="349">
        <v>0</v>
      </c>
      <c r="C63" s="349">
        <v>0</v>
      </c>
      <c r="D63" s="349">
        <v>0</v>
      </c>
      <c r="E63" s="349">
        <v>0</v>
      </c>
      <c r="F63" s="349">
        <v>0</v>
      </c>
      <c r="G63" s="349">
        <v>0</v>
      </c>
      <c r="H63" s="349">
        <v>0</v>
      </c>
      <c r="I63" s="349">
        <v>0</v>
      </c>
      <c r="J63" s="349">
        <v>0</v>
      </c>
      <c r="K63" s="349">
        <v>0</v>
      </c>
      <c r="L63" s="349">
        <v>0</v>
      </c>
      <c r="M63" s="349">
        <v>0</v>
      </c>
      <c r="N63" s="349">
        <v>0</v>
      </c>
      <c r="O63" s="349">
        <v>0</v>
      </c>
      <c r="P63" s="349">
        <v>0</v>
      </c>
      <c r="Q63" s="349">
        <v>0</v>
      </c>
      <c r="R63" s="349">
        <v>0</v>
      </c>
      <c r="S63" s="349">
        <v>0</v>
      </c>
      <c r="T63" s="349">
        <v>0</v>
      </c>
      <c r="U63" s="349">
        <v>0</v>
      </c>
      <c r="V63" s="349">
        <v>0</v>
      </c>
      <c r="W63" s="349">
        <v>0</v>
      </c>
      <c r="DA63" s="168" t="s">
        <v>2357</v>
      </c>
    </row>
    <row r="64" spans="1:105" ht="12" customHeight="1" x14ac:dyDescent="0.25">
      <c r="A64" s="60" t="s">
        <v>2207</v>
      </c>
      <c r="B64" s="264">
        <v>0</v>
      </c>
      <c r="C64" s="264">
        <v>0</v>
      </c>
      <c r="D64" s="264">
        <v>0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>
        <v>0</v>
      </c>
      <c r="K64" s="264">
        <v>0</v>
      </c>
      <c r="L64" s="264">
        <v>0</v>
      </c>
      <c r="M64" s="264">
        <v>0</v>
      </c>
      <c r="N64" s="264">
        <v>0</v>
      </c>
      <c r="O64" s="264">
        <v>0</v>
      </c>
      <c r="P64" s="264">
        <v>0</v>
      </c>
      <c r="Q64" s="264">
        <v>0</v>
      </c>
      <c r="R64" s="264">
        <v>0</v>
      </c>
      <c r="S64" s="264">
        <v>0</v>
      </c>
      <c r="T64" s="264">
        <v>0</v>
      </c>
      <c r="U64" s="264">
        <v>0</v>
      </c>
      <c r="V64" s="264">
        <v>0</v>
      </c>
      <c r="W64" s="264">
        <v>0</v>
      </c>
      <c r="DA64" s="72" t="s">
        <v>2358</v>
      </c>
    </row>
    <row r="65" spans="1:105" ht="12" customHeight="1" x14ac:dyDescent="0.25">
      <c r="A65" s="101" t="s">
        <v>2209</v>
      </c>
      <c r="B65" s="280">
        <v>0</v>
      </c>
      <c r="C65" s="280">
        <v>0</v>
      </c>
      <c r="D65" s="280">
        <v>0</v>
      </c>
      <c r="E65" s="280">
        <v>0</v>
      </c>
      <c r="F65" s="280">
        <v>0</v>
      </c>
      <c r="G65" s="280">
        <v>0</v>
      </c>
      <c r="H65" s="280">
        <v>0</v>
      </c>
      <c r="I65" s="280">
        <v>0</v>
      </c>
      <c r="J65" s="280">
        <v>0</v>
      </c>
      <c r="K65" s="280">
        <v>0</v>
      </c>
      <c r="L65" s="280">
        <v>0</v>
      </c>
      <c r="M65" s="280">
        <v>0</v>
      </c>
      <c r="N65" s="280">
        <v>0</v>
      </c>
      <c r="O65" s="280">
        <v>0</v>
      </c>
      <c r="P65" s="280">
        <v>0</v>
      </c>
      <c r="Q65" s="280">
        <v>0</v>
      </c>
      <c r="R65" s="280">
        <v>0</v>
      </c>
      <c r="S65" s="280">
        <v>0</v>
      </c>
      <c r="T65" s="280">
        <v>0</v>
      </c>
      <c r="U65" s="280">
        <v>0</v>
      </c>
      <c r="V65" s="280">
        <v>0</v>
      </c>
      <c r="W65" s="280">
        <v>0</v>
      </c>
      <c r="DA65" s="102" t="s">
        <v>2359</v>
      </c>
    </row>
    <row r="66" spans="1:105" ht="12" customHeight="1" x14ac:dyDescent="0.25">
      <c r="A66" s="57" t="s">
        <v>2211</v>
      </c>
      <c r="B66" s="263">
        <f t="shared" ref="B66:W66" si="3">B67+B68+B79</f>
        <v>291.17353425017694</v>
      </c>
      <c r="C66" s="263">
        <f t="shared" si="3"/>
        <v>298.97449508377952</v>
      </c>
      <c r="D66" s="263">
        <f t="shared" si="3"/>
        <v>305.6650882037743</v>
      </c>
      <c r="E66" s="263">
        <f t="shared" si="3"/>
        <v>297.09896605383051</v>
      </c>
      <c r="F66" s="263">
        <f t="shared" si="3"/>
        <v>291.29058468440314</v>
      </c>
      <c r="G66" s="263">
        <f t="shared" si="3"/>
        <v>227.78104344755815</v>
      </c>
      <c r="H66" s="263">
        <f t="shared" si="3"/>
        <v>230.59158741412222</v>
      </c>
      <c r="I66" s="263">
        <f t="shared" si="3"/>
        <v>246.5151006479399</v>
      </c>
      <c r="J66" s="263">
        <f t="shared" si="3"/>
        <v>237.74345526060142</v>
      </c>
      <c r="K66" s="263">
        <f t="shared" si="3"/>
        <v>232.78350445408611</v>
      </c>
      <c r="L66" s="263">
        <f t="shared" si="3"/>
        <v>256.79597433942081</v>
      </c>
      <c r="M66" s="263">
        <f t="shared" si="3"/>
        <v>283.68546254092445</v>
      </c>
      <c r="N66" s="263">
        <f t="shared" si="3"/>
        <v>281.73887510152741</v>
      </c>
      <c r="O66" s="263">
        <f t="shared" si="3"/>
        <v>267.39006246960378</v>
      </c>
      <c r="P66" s="263">
        <f t="shared" si="3"/>
        <v>251.76647905266586</v>
      </c>
      <c r="Q66" s="263">
        <f t="shared" si="3"/>
        <v>273.78194576138389</v>
      </c>
      <c r="R66" s="263">
        <f t="shared" si="3"/>
        <v>278.55423977902007</v>
      </c>
      <c r="S66" s="263">
        <f t="shared" si="3"/>
        <v>269.405340791507</v>
      </c>
      <c r="T66" s="263">
        <f t="shared" si="3"/>
        <v>273.19924354555252</v>
      </c>
      <c r="U66" s="263">
        <f t="shared" si="3"/>
        <v>242.66537459146582</v>
      </c>
      <c r="V66" s="263">
        <f t="shared" si="3"/>
        <v>237.89909898795611</v>
      </c>
      <c r="W66" s="263">
        <f t="shared" si="3"/>
        <v>266.74803002090505</v>
      </c>
      <c r="DA66" s="70"/>
    </row>
    <row r="67" spans="1:105" ht="12" customHeight="1" x14ac:dyDescent="0.25">
      <c r="A67" s="165" t="s">
        <v>2212</v>
      </c>
      <c r="B67" s="348">
        <v>201.56565651652829</v>
      </c>
      <c r="C67" s="348">
        <v>206.62763690538651</v>
      </c>
      <c r="D67" s="348">
        <v>211.3644298221495</v>
      </c>
      <c r="E67" s="348">
        <v>206.22873049199771</v>
      </c>
      <c r="F67" s="348">
        <v>201.47022292934659</v>
      </c>
      <c r="G67" s="348">
        <v>153.68168722424801</v>
      </c>
      <c r="H67" s="348">
        <v>155.61831787083901</v>
      </c>
      <c r="I67" s="348">
        <v>166.44458874343059</v>
      </c>
      <c r="J67" s="348">
        <v>163.1007880575643</v>
      </c>
      <c r="K67" s="348">
        <v>161.10997565737961</v>
      </c>
      <c r="L67" s="348">
        <v>178.54063559090579</v>
      </c>
      <c r="M67" s="348">
        <v>199.90699077792661</v>
      </c>
      <c r="N67" s="348">
        <v>201.35228498858831</v>
      </c>
      <c r="O67" s="348">
        <v>191.69189299173661</v>
      </c>
      <c r="P67" s="348">
        <v>180.910206324157</v>
      </c>
      <c r="Q67" s="348">
        <v>196.75289195190479</v>
      </c>
      <c r="R67" s="348">
        <v>201.04891291693099</v>
      </c>
      <c r="S67" s="348">
        <v>194.547148400846</v>
      </c>
      <c r="T67" s="348">
        <v>196.4548348744641</v>
      </c>
      <c r="U67" s="348">
        <v>177.97237414873041</v>
      </c>
      <c r="V67" s="348">
        <v>175.30913295645999</v>
      </c>
      <c r="W67" s="348">
        <v>195.72722098304541</v>
      </c>
      <c r="DA67" s="167" t="s">
        <v>2360</v>
      </c>
    </row>
    <row r="68" spans="1:105" ht="12" customHeight="1" x14ac:dyDescent="0.25">
      <c r="A68" s="165" t="s">
        <v>2214</v>
      </c>
      <c r="B68" s="348">
        <v>89.60787773364865</v>
      </c>
      <c r="C68" s="348">
        <v>92.346858178392992</v>
      </c>
      <c r="D68" s="348">
        <v>94.300658381624828</v>
      </c>
      <c r="E68" s="348">
        <v>90.870235561832814</v>
      </c>
      <c r="F68" s="348">
        <v>89.820361755056524</v>
      </c>
      <c r="G68" s="348">
        <v>74.099356223310153</v>
      </c>
      <c r="H68" s="348">
        <v>74.973269543283209</v>
      </c>
      <c r="I68" s="348">
        <v>80.070511904509303</v>
      </c>
      <c r="J68" s="348">
        <v>74.642667203037135</v>
      </c>
      <c r="K68" s="348">
        <v>71.673528796706506</v>
      </c>
      <c r="L68" s="348">
        <v>78.255338748514987</v>
      </c>
      <c r="M68" s="348">
        <v>83.778471762997853</v>
      </c>
      <c r="N68" s="348">
        <v>80.386590112939089</v>
      </c>
      <c r="O68" s="348">
        <v>75.698169477867197</v>
      </c>
      <c r="P68" s="348">
        <v>70.856272728508856</v>
      </c>
      <c r="Q68" s="348">
        <v>77.02905380947908</v>
      </c>
      <c r="R68" s="348">
        <v>77.505326862089063</v>
      </c>
      <c r="S68" s="348">
        <v>74.858192390661003</v>
      </c>
      <c r="T68" s="348">
        <v>76.744408671088422</v>
      </c>
      <c r="U68" s="348">
        <v>64.693000442735411</v>
      </c>
      <c r="V68" s="348">
        <v>62.589966031496132</v>
      </c>
      <c r="W68" s="348">
        <v>71.020809037859607</v>
      </c>
      <c r="DA68" s="167" t="s">
        <v>2361</v>
      </c>
    </row>
    <row r="69" spans="1:105" ht="12" customHeight="1" x14ac:dyDescent="0.25">
      <c r="A69" s="64" t="s">
        <v>30</v>
      </c>
      <c r="B69" s="231">
        <v>15.890250137902029</v>
      </c>
      <c r="C69" s="231">
        <v>12.873042740049639</v>
      </c>
      <c r="D69" s="231">
        <v>11.848294944174819</v>
      </c>
      <c r="E69" s="231">
        <v>12.484092372735381</v>
      </c>
      <c r="F69" s="231">
        <v>15.88984397541525</v>
      </c>
      <c r="G69" s="231">
        <v>21.146804967749141</v>
      </c>
      <c r="H69" s="231">
        <v>21.358775852952942</v>
      </c>
      <c r="I69" s="231">
        <v>23.800420738053681</v>
      </c>
      <c r="J69" s="231">
        <v>17.604928879387799</v>
      </c>
      <c r="K69" s="231">
        <v>15.426865023538429</v>
      </c>
      <c r="L69" s="231">
        <v>15.22530717133076</v>
      </c>
      <c r="M69" s="231">
        <v>13.66166947440307</v>
      </c>
      <c r="N69" s="231">
        <v>16.028498014211131</v>
      </c>
      <c r="O69" s="231">
        <v>8.6470421168291534</v>
      </c>
      <c r="P69" s="231">
        <v>6.6139699908967096</v>
      </c>
      <c r="Q69" s="231">
        <v>11.55083835910075</v>
      </c>
      <c r="R69" s="231">
        <v>10.05833492325101</v>
      </c>
      <c r="S69" s="231">
        <v>12.009129478599119</v>
      </c>
      <c r="T69" s="231">
        <v>15.20334056275788</v>
      </c>
      <c r="U69" s="231">
        <v>7.8471929121313018</v>
      </c>
      <c r="V69" s="231">
        <v>8.833323614687675</v>
      </c>
      <c r="W69" s="231">
        <v>10.248913757576821</v>
      </c>
      <c r="DA69" s="73" t="s">
        <v>2362</v>
      </c>
    </row>
    <row r="70" spans="1:105" ht="12" customHeight="1" x14ac:dyDescent="0.25">
      <c r="A70" s="64" t="s">
        <v>32</v>
      </c>
      <c r="B70" s="231">
        <v>0</v>
      </c>
      <c r="C70" s="231">
        <v>0</v>
      </c>
      <c r="D70" s="231">
        <v>0</v>
      </c>
      <c r="E70" s="231">
        <v>0</v>
      </c>
      <c r="F70" s="231">
        <v>0</v>
      </c>
      <c r="G70" s="231">
        <v>0</v>
      </c>
      <c r="H70" s="231">
        <v>0</v>
      </c>
      <c r="I70" s="231">
        <v>0</v>
      </c>
      <c r="J70" s="231">
        <v>0</v>
      </c>
      <c r="K70" s="231">
        <v>0</v>
      </c>
      <c r="L70" s="231">
        <v>0</v>
      </c>
      <c r="M70" s="231">
        <v>0</v>
      </c>
      <c r="N70" s="231">
        <v>0</v>
      </c>
      <c r="O70" s="231">
        <v>0</v>
      </c>
      <c r="P70" s="231">
        <v>0</v>
      </c>
      <c r="Q70" s="231">
        <v>0</v>
      </c>
      <c r="R70" s="231">
        <v>0</v>
      </c>
      <c r="S70" s="231">
        <v>0</v>
      </c>
      <c r="T70" s="231">
        <v>0</v>
      </c>
      <c r="U70" s="231">
        <v>0</v>
      </c>
      <c r="V70" s="231">
        <v>0</v>
      </c>
      <c r="W70" s="231">
        <v>0</v>
      </c>
      <c r="DA70" s="73" t="s">
        <v>2363</v>
      </c>
    </row>
    <row r="71" spans="1:105" ht="12" customHeight="1" x14ac:dyDescent="0.25">
      <c r="A71" s="64" t="s">
        <v>33</v>
      </c>
      <c r="B71" s="231">
        <v>5.0091348146871431</v>
      </c>
      <c r="C71" s="231">
        <v>4.4321419687624131</v>
      </c>
      <c r="D71" s="231">
        <v>3.9731014111730278</v>
      </c>
      <c r="E71" s="231">
        <v>3.761072383291383</v>
      </c>
      <c r="F71" s="231">
        <v>3.6117771734863489</v>
      </c>
      <c r="G71" s="231">
        <v>2.9743641253580422</v>
      </c>
      <c r="H71" s="231">
        <v>3.251823515263764</v>
      </c>
      <c r="I71" s="231">
        <v>3.3576622956999569</v>
      </c>
      <c r="J71" s="231">
        <v>3.2401454336549258</v>
      </c>
      <c r="K71" s="231">
        <v>2.5037879155044518</v>
      </c>
      <c r="L71" s="231">
        <v>3.147101347569</v>
      </c>
      <c r="M71" s="231">
        <v>2.6697115302777719</v>
      </c>
      <c r="N71" s="231">
        <v>2.4730846102368651</v>
      </c>
      <c r="O71" s="231">
        <v>3.0398919035932321</v>
      </c>
      <c r="P71" s="231">
        <v>2.84744959924467</v>
      </c>
      <c r="Q71" s="231">
        <v>2.6642737356369208</v>
      </c>
      <c r="R71" s="231">
        <v>3.5282902681128441</v>
      </c>
      <c r="S71" s="231">
        <v>2.9846017034902892</v>
      </c>
      <c r="T71" s="231">
        <v>3.916559093214889</v>
      </c>
      <c r="U71" s="231">
        <v>3.765282347542076</v>
      </c>
      <c r="V71" s="231">
        <v>3.8389032235871898</v>
      </c>
      <c r="W71" s="231">
        <v>3.7097926543267228</v>
      </c>
      <c r="DA71" s="73" t="s">
        <v>2364</v>
      </c>
    </row>
    <row r="72" spans="1:105" ht="12" customHeight="1" x14ac:dyDescent="0.25">
      <c r="A72" s="64" t="s">
        <v>160</v>
      </c>
      <c r="B72" s="231">
        <v>2.1285372430011522</v>
      </c>
      <c r="C72" s="231">
        <v>2.797429311617976</v>
      </c>
      <c r="D72" s="231">
        <v>2.829129599449888</v>
      </c>
      <c r="E72" s="231">
        <v>1.9636046144936929</v>
      </c>
      <c r="F72" s="231">
        <v>2.976766335609812</v>
      </c>
      <c r="G72" s="231">
        <v>2.1242316764874669</v>
      </c>
      <c r="H72" s="231">
        <v>2.22356035706667</v>
      </c>
      <c r="I72" s="231">
        <v>2.4049843465299698</v>
      </c>
      <c r="J72" s="231">
        <v>1.95558067995245</v>
      </c>
      <c r="K72" s="231">
        <v>1.270239475951823</v>
      </c>
      <c r="L72" s="231">
        <v>1.4501407138497879</v>
      </c>
      <c r="M72" s="231">
        <v>2.8560996640610008</v>
      </c>
      <c r="N72" s="231">
        <v>2.693230963770076</v>
      </c>
      <c r="O72" s="231">
        <v>2.5974346420748349</v>
      </c>
      <c r="P72" s="231">
        <v>2.5322162305008069</v>
      </c>
      <c r="Q72" s="231">
        <v>2.8412628352189211</v>
      </c>
      <c r="R72" s="231">
        <v>2.6633629437924808</v>
      </c>
      <c r="S72" s="231">
        <v>2.345556994799356</v>
      </c>
      <c r="T72" s="231">
        <v>2.7436299344733559</v>
      </c>
      <c r="U72" s="231">
        <v>2.5408614105912708</v>
      </c>
      <c r="V72" s="231">
        <v>2.4286782481468241</v>
      </c>
      <c r="W72" s="231">
        <v>2.597794293460622</v>
      </c>
      <c r="DA72" s="73" t="s">
        <v>2365</v>
      </c>
    </row>
    <row r="73" spans="1:105" ht="12" customHeight="1" x14ac:dyDescent="0.25">
      <c r="A73" s="64" t="s">
        <v>70</v>
      </c>
      <c r="B73" s="231">
        <v>10.81601649395526</v>
      </c>
      <c r="C73" s="231">
        <v>16.58850365468799</v>
      </c>
      <c r="D73" s="231">
        <v>18.187220467154759</v>
      </c>
      <c r="E73" s="231">
        <v>15.28294426795037</v>
      </c>
      <c r="F73" s="231">
        <v>12.7674629474644</v>
      </c>
      <c r="G73" s="231">
        <v>10.4009817666907</v>
      </c>
      <c r="H73" s="231">
        <v>10.20940459550218</v>
      </c>
      <c r="I73" s="231">
        <v>9.4746194681954972</v>
      </c>
      <c r="J73" s="231">
        <v>7.2709023366643342</v>
      </c>
      <c r="K73" s="231">
        <v>5.9276103614988971</v>
      </c>
      <c r="L73" s="231">
        <v>5.9068103306024744</v>
      </c>
      <c r="M73" s="231">
        <v>7.3911334174014041</v>
      </c>
      <c r="N73" s="231">
        <v>6.8649767381012614</v>
      </c>
      <c r="O73" s="231">
        <v>4.6229982361626183</v>
      </c>
      <c r="P73" s="231">
        <v>2.6818273290606029</v>
      </c>
      <c r="Q73" s="231">
        <v>3.8317299597407</v>
      </c>
      <c r="R73" s="231">
        <v>2.5834027286188301</v>
      </c>
      <c r="S73" s="231">
        <v>2.292152042337785</v>
      </c>
      <c r="T73" s="231">
        <v>1.405833246528656</v>
      </c>
      <c r="U73" s="231">
        <v>1.165422668237251</v>
      </c>
      <c r="V73" s="231">
        <v>1.2693636334826039</v>
      </c>
      <c r="W73" s="231">
        <v>1.8351764513014339</v>
      </c>
      <c r="DA73" s="73" t="s">
        <v>2366</v>
      </c>
    </row>
    <row r="74" spans="1:105" ht="12" customHeight="1" x14ac:dyDescent="0.25">
      <c r="A74" s="64" t="s">
        <v>34</v>
      </c>
      <c r="B74" s="231">
        <v>0</v>
      </c>
      <c r="C74" s="231">
        <v>0.3463939000534153</v>
      </c>
      <c r="D74" s="231">
        <v>0.67886489431960406</v>
      </c>
      <c r="E74" s="231">
        <v>7.822962408512571E-2</v>
      </c>
      <c r="F74" s="231">
        <v>7.8229624085113011E-2</v>
      </c>
      <c r="G74" s="231">
        <v>0</v>
      </c>
      <c r="H74" s="231">
        <v>0</v>
      </c>
      <c r="I74" s="231">
        <v>0</v>
      </c>
      <c r="J74" s="231">
        <v>0</v>
      </c>
      <c r="K74" s="231">
        <v>0</v>
      </c>
      <c r="L74" s="231">
        <v>0</v>
      </c>
      <c r="M74" s="231">
        <v>0</v>
      </c>
      <c r="N74" s="231">
        <v>0</v>
      </c>
      <c r="O74" s="231">
        <v>0</v>
      </c>
      <c r="P74" s="231">
        <v>1.5841300860975209E-4</v>
      </c>
      <c r="Q74" s="231">
        <v>7.7050327243250016E-3</v>
      </c>
      <c r="R74" s="231">
        <v>3.7535082317813389E-3</v>
      </c>
      <c r="S74" s="231">
        <v>2.30578934754211E-3</v>
      </c>
      <c r="T74" s="231">
        <v>8.2286757250077077E-4</v>
      </c>
      <c r="U74" s="231">
        <v>7.8326432034825681E-4</v>
      </c>
      <c r="V74" s="231">
        <v>1.2893058756293901E-3</v>
      </c>
      <c r="W74" s="231">
        <v>0</v>
      </c>
      <c r="DA74" s="73" t="s">
        <v>2367</v>
      </c>
    </row>
    <row r="75" spans="1:105" ht="12" customHeight="1" x14ac:dyDescent="0.25">
      <c r="A75" s="64" t="s">
        <v>162</v>
      </c>
      <c r="B75" s="231">
        <v>55.763939044103068</v>
      </c>
      <c r="C75" s="231">
        <v>55.309346603221563</v>
      </c>
      <c r="D75" s="231">
        <v>56.784047065352738</v>
      </c>
      <c r="E75" s="231">
        <v>57.300292299276862</v>
      </c>
      <c r="F75" s="231">
        <v>54.496281698995602</v>
      </c>
      <c r="G75" s="231">
        <v>37.452973687024802</v>
      </c>
      <c r="H75" s="231">
        <v>37.92970522249766</v>
      </c>
      <c r="I75" s="231">
        <v>41.032825056030198</v>
      </c>
      <c r="J75" s="231">
        <v>44.571109873377623</v>
      </c>
      <c r="K75" s="231">
        <v>46.545026020212887</v>
      </c>
      <c r="L75" s="231">
        <v>52.52597918516296</v>
      </c>
      <c r="M75" s="231">
        <v>57.19982754628127</v>
      </c>
      <c r="N75" s="231">
        <v>52.281016080272153</v>
      </c>
      <c r="O75" s="231">
        <v>56.790099108106183</v>
      </c>
      <c r="P75" s="231">
        <v>56.180651165797457</v>
      </c>
      <c r="Q75" s="231">
        <v>56.127468863332112</v>
      </c>
      <c r="R75" s="231">
        <v>58.632982943535069</v>
      </c>
      <c r="S75" s="231">
        <v>55.217463534794938</v>
      </c>
      <c r="T75" s="231">
        <v>53.468183283820878</v>
      </c>
      <c r="U75" s="231">
        <v>49.353031720939832</v>
      </c>
      <c r="V75" s="231">
        <v>46.162277685708027</v>
      </c>
      <c r="W75" s="231">
        <v>52.628176709423578</v>
      </c>
      <c r="DA75" s="73" t="s">
        <v>2368</v>
      </c>
    </row>
    <row r="76" spans="1:105" ht="12" customHeight="1" x14ac:dyDescent="0.25">
      <c r="A76" s="64" t="s">
        <v>36</v>
      </c>
      <c r="B76" s="231">
        <v>0</v>
      </c>
      <c r="C76" s="231">
        <v>0</v>
      </c>
      <c r="D76" s="231">
        <v>0</v>
      </c>
      <c r="E76" s="231">
        <v>0</v>
      </c>
      <c r="F76" s="231">
        <v>0</v>
      </c>
      <c r="G76" s="231">
        <v>0</v>
      </c>
      <c r="H76" s="231">
        <v>0</v>
      </c>
      <c r="I76" s="231">
        <v>0</v>
      </c>
      <c r="J76" s="231">
        <v>0</v>
      </c>
      <c r="K76" s="231">
        <v>0</v>
      </c>
      <c r="L76" s="231">
        <v>0</v>
      </c>
      <c r="M76" s="231">
        <v>0</v>
      </c>
      <c r="N76" s="231">
        <v>0</v>
      </c>
      <c r="O76" s="231">
        <v>0</v>
      </c>
      <c r="P76" s="231">
        <v>0</v>
      </c>
      <c r="Q76" s="231">
        <v>0</v>
      </c>
      <c r="R76" s="231">
        <v>0</v>
      </c>
      <c r="S76" s="231">
        <v>0</v>
      </c>
      <c r="T76" s="231">
        <v>0</v>
      </c>
      <c r="U76" s="231">
        <v>0</v>
      </c>
      <c r="V76" s="231">
        <v>0</v>
      </c>
      <c r="W76" s="231">
        <v>0</v>
      </c>
      <c r="DA76" s="73" t="s">
        <v>2369</v>
      </c>
    </row>
    <row r="77" spans="1:105" ht="12" customHeight="1" x14ac:dyDescent="0.25">
      <c r="A77" s="64" t="s">
        <v>73</v>
      </c>
      <c r="B77" s="231">
        <v>0</v>
      </c>
      <c r="C77" s="231">
        <v>0</v>
      </c>
      <c r="D77" s="231">
        <v>0</v>
      </c>
      <c r="E77" s="231">
        <v>0</v>
      </c>
      <c r="F77" s="231">
        <v>0</v>
      </c>
      <c r="G77" s="231">
        <v>0</v>
      </c>
      <c r="H77" s="231">
        <v>0</v>
      </c>
      <c r="I77" s="231">
        <v>0</v>
      </c>
      <c r="J77" s="231">
        <v>0</v>
      </c>
      <c r="K77" s="231">
        <v>0</v>
      </c>
      <c r="L77" s="231">
        <v>0</v>
      </c>
      <c r="M77" s="231">
        <v>3.013057333403809E-5</v>
      </c>
      <c r="N77" s="231">
        <v>4.5783706347607471E-2</v>
      </c>
      <c r="O77" s="231">
        <v>7.0347110119673339E-4</v>
      </c>
      <c r="P77" s="231">
        <v>0</v>
      </c>
      <c r="Q77" s="231">
        <v>5.7750237253641661E-3</v>
      </c>
      <c r="R77" s="231">
        <v>3.5199546547044769E-2</v>
      </c>
      <c r="S77" s="231">
        <v>6.9828472919718004E-3</v>
      </c>
      <c r="T77" s="231">
        <v>6.0396827202581953E-3</v>
      </c>
      <c r="U77" s="231">
        <v>2.0426118973333521E-2</v>
      </c>
      <c r="V77" s="231">
        <v>5.6130320008168047E-2</v>
      </c>
      <c r="W77" s="231">
        <v>9.5517177043222268E-4</v>
      </c>
      <c r="DA77" s="73" t="s">
        <v>2370</v>
      </c>
    </row>
    <row r="78" spans="1:105" ht="12" customHeight="1" x14ac:dyDescent="0.25">
      <c r="A78" s="64" t="s">
        <v>79</v>
      </c>
      <c r="B78" s="231">
        <v>0</v>
      </c>
      <c r="C78" s="231">
        <v>0</v>
      </c>
      <c r="D78" s="231">
        <v>0</v>
      </c>
      <c r="E78" s="231">
        <v>0</v>
      </c>
      <c r="F78" s="231">
        <v>0</v>
      </c>
      <c r="G78" s="231">
        <v>0</v>
      </c>
      <c r="H78" s="231">
        <v>0</v>
      </c>
      <c r="I78" s="231">
        <v>0</v>
      </c>
      <c r="J78" s="231">
        <v>0</v>
      </c>
      <c r="K78" s="231">
        <v>0</v>
      </c>
      <c r="L78" s="231">
        <v>0</v>
      </c>
      <c r="M78" s="231">
        <v>0</v>
      </c>
      <c r="N78" s="231">
        <v>0</v>
      </c>
      <c r="O78" s="231">
        <v>0</v>
      </c>
      <c r="P78" s="231">
        <v>0</v>
      </c>
      <c r="Q78" s="231">
        <v>0</v>
      </c>
      <c r="R78" s="231">
        <v>0</v>
      </c>
      <c r="S78" s="231">
        <v>0</v>
      </c>
      <c r="T78" s="231">
        <v>0</v>
      </c>
      <c r="U78" s="231">
        <v>0</v>
      </c>
      <c r="V78" s="231">
        <v>0</v>
      </c>
      <c r="W78" s="231">
        <v>0</v>
      </c>
      <c r="DA78" s="73" t="s">
        <v>2371</v>
      </c>
    </row>
    <row r="79" spans="1:105" ht="12" customHeight="1" x14ac:dyDescent="0.25">
      <c r="A79" s="165" t="s">
        <v>2226</v>
      </c>
      <c r="B79" s="348">
        <v>0</v>
      </c>
      <c r="C79" s="348">
        <v>0</v>
      </c>
      <c r="D79" s="348">
        <v>0</v>
      </c>
      <c r="E79" s="348">
        <v>0</v>
      </c>
      <c r="F79" s="348">
        <v>0</v>
      </c>
      <c r="G79" s="348">
        <v>0</v>
      </c>
      <c r="H79" s="348">
        <v>0</v>
      </c>
      <c r="I79" s="348">
        <v>0</v>
      </c>
      <c r="J79" s="348">
        <v>0</v>
      </c>
      <c r="K79" s="348">
        <v>0</v>
      </c>
      <c r="L79" s="348">
        <v>0</v>
      </c>
      <c r="M79" s="348">
        <v>0</v>
      </c>
      <c r="N79" s="348">
        <v>0</v>
      </c>
      <c r="O79" s="348">
        <v>0</v>
      </c>
      <c r="P79" s="348">
        <v>0</v>
      </c>
      <c r="Q79" s="348">
        <v>0</v>
      </c>
      <c r="R79" s="348">
        <v>0</v>
      </c>
      <c r="S79" s="348">
        <v>0</v>
      </c>
      <c r="T79" s="348">
        <v>0</v>
      </c>
      <c r="U79" s="348">
        <v>0</v>
      </c>
      <c r="V79" s="348">
        <v>0</v>
      </c>
      <c r="W79" s="348">
        <v>0</v>
      </c>
      <c r="DA79" s="167" t="s">
        <v>2372</v>
      </c>
    </row>
    <row r="80" spans="1:105" ht="12" customHeight="1" x14ac:dyDescent="0.25">
      <c r="A80" s="132" t="s">
        <v>2228</v>
      </c>
      <c r="B80" s="318">
        <v>0</v>
      </c>
      <c r="C80" s="318">
        <v>0</v>
      </c>
      <c r="D80" s="318">
        <v>0</v>
      </c>
      <c r="E80" s="318">
        <v>0</v>
      </c>
      <c r="F80" s="318">
        <v>0</v>
      </c>
      <c r="G80" s="318">
        <v>0</v>
      </c>
      <c r="H80" s="318">
        <v>0</v>
      </c>
      <c r="I80" s="318">
        <v>0</v>
      </c>
      <c r="J80" s="318">
        <v>0</v>
      </c>
      <c r="K80" s="318">
        <v>0</v>
      </c>
      <c r="L80" s="318">
        <v>0</v>
      </c>
      <c r="M80" s="318">
        <v>0</v>
      </c>
      <c r="N80" s="318">
        <v>0</v>
      </c>
      <c r="O80" s="318">
        <v>0</v>
      </c>
      <c r="P80" s="318">
        <v>0</v>
      </c>
      <c r="Q80" s="318">
        <v>0</v>
      </c>
      <c r="R80" s="318">
        <v>0</v>
      </c>
      <c r="S80" s="318">
        <v>0</v>
      </c>
      <c r="T80" s="318">
        <v>0</v>
      </c>
      <c r="U80" s="318">
        <v>0</v>
      </c>
      <c r="V80" s="318">
        <v>0</v>
      </c>
      <c r="W80" s="318">
        <v>0</v>
      </c>
      <c r="DA80" s="139" t="s">
        <v>2373</v>
      </c>
    </row>
    <row r="81" spans="1:105" ht="12" customHeight="1" x14ac:dyDescent="0.25">
      <c r="A81" s="201"/>
      <c r="B81" s="201"/>
      <c r="C81" s="201"/>
      <c r="D81" s="201"/>
      <c r="E81" s="201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DA81" s="173"/>
    </row>
    <row r="82" spans="1:105" ht="15" customHeight="1" x14ac:dyDescent="0.25">
      <c r="A82" s="32" t="s">
        <v>431</v>
      </c>
      <c r="B82" s="259"/>
      <c r="C82" s="259"/>
      <c r="D82" s="259"/>
      <c r="E82" s="259"/>
      <c r="F82" s="259"/>
      <c r="G82" s="259"/>
      <c r="H82" s="259"/>
      <c r="I82" s="259"/>
      <c r="J82" s="259"/>
      <c r="K82" s="259"/>
      <c r="L82" s="259"/>
      <c r="M82" s="259"/>
      <c r="N82" s="259"/>
      <c r="O82" s="259"/>
      <c r="P82" s="259"/>
      <c r="Q82" s="259"/>
      <c r="R82" s="259"/>
      <c r="S82" s="259"/>
      <c r="T82" s="259"/>
      <c r="U82" s="259"/>
      <c r="V82" s="259"/>
      <c r="W82" s="259"/>
      <c r="DA82" s="88"/>
    </row>
    <row r="83" spans="1:105" ht="12" customHeight="1" x14ac:dyDescent="0.25">
      <c r="A83" s="201"/>
      <c r="B83" s="201"/>
      <c r="C83" s="201"/>
      <c r="D83" s="201"/>
      <c r="E83" s="201"/>
      <c r="F83" s="201"/>
      <c r="G83" s="201"/>
      <c r="H83" s="201"/>
      <c r="I83" s="201"/>
      <c r="J83" s="201"/>
      <c r="K83" s="201"/>
      <c r="L83" s="201"/>
      <c r="M83" s="201"/>
      <c r="N83" s="201"/>
      <c r="O83" s="201"/>
      <c r="P83" s="201"/>
      <c r="Q83" s="201"/>
      <c r="R83" s="201"/>
      <c r="S83" s="201"/>
      <c r="T83" s="201"/>
      <c r="U83" s="201"/>
      <c r="V83" s="201"/>
      <c r="W83" s="201"/>
      <c r="DA83" s="173"/>
    </row>
    <row r="84" spans="1:105" ht="12" customHeight="1" x14ac:dyDescent="0.25">
      <c r="A84" s="35" t="s">
        <v>24</v>
      </c>
      <c r="B84" s="234">
        <f t="shared" ref="B84:W84" si="4">SUM(B$85:B$89,B$91:B$93,B$95:B$97,B$98,B$100:B$104,B$106:B$109)</f>
        <v>1.0000000000000002</v>
      </c>
      <c r="C84" s="234">
        <f t="shared" si="4"/>
        <v>1.0000000000000002</v>
      </c>
      <c r="D84" s="234">
        <f t="shared" si="4"/>
        <v>0.99999999999999989</v>
      </c>
      <c r="E84" s="234">
        <f t="shared" si="4"/>
        <v>1</v>
      </c>
      <c r="F84" s="234">
        <f t="shared" si="4"/>
        <v>1</v>
      </c>
      <c r="G84" s="234">
        <f t="shared" si="4"/>
        <v>1</v>
      </c>
      <c r="H84" s="234">
        <f t="shared" si="4"/>
        <v>0.99999999999999989</v>
      </c>
      <c r="I84" s="234">
        <f t="shared" si="4"/>
        <v>1.0000000000000002</v>
      </c>
      <c r="J84" s="234">
        <f t="shared" si="4"/>
        <v>1.0000000000000002</v>
      </c>
      <c r="K84" s="234">
        <f t="shared" si="4"/>
        <v>1</v>
      </c>
      <c r="L84" s="234">
        <f t="shared" si="4"/>
        <v>0.99999999999999967</v>
      </c>
      <c r="M84" s="234">
        <f t="shared" si="4"/>
        <v>1.0000000000000002</v>
      </c>
      <c r="N84" s="234">
        <f t="shared" si="4"/>
        <v>1.0000000000000002</v>
      </c>
      <c r="O84" s="234">
        <f t="shared" si="4"/>
        <v>0.99999999999999989</v>
      </c>
      <c r="P84" s="234">
        <f t="shared" si="4"/>
        <v>0.99999999999999978</v>
      </c>
      <c r="Q84" s="234">
        <f t="shared" si="4"/>
        <v>1</v>
      </c>
      <c r="R84" s="234">
        <f t="shared" si="4"/>
        <v>1</v>
      </c>
      <c r="S84" s="234">
        <f t="shared" si="4"/>
        <v>1</v>
      </c>
      <c r="T84" s="234">
        <f t="shared" si="4"/>
        <v>1</v>
      </c>
      <c r="U84" s="234">
        <f t="shared" si="4"/>
        <v>1</v>
      </c>
      <c r="V84" s="234">
        <f t="shared" si="4"/>
        <v>1</v>
      </c>
      <c r="W84" s="234">
        <f t="shared" si="4"/>
        <v>0.99999999999999989</v>
      </c>
      <c r="DA84" s="95"/>
    </row>
    <row r="85" spans="1:105" ht="12" customHeight="1" x14ac:dyDescent="0.25">
      <c r="A85" s="55" t="s">
        <v>92</v>
      </c>
      <c r="B85" s="301">
        <f t="shared" ref="B85:W85" si="5">IF(B$6=0,0,B$6/B$5)</f>
        <v>0</v>
      </c>
      <c r="C85" s="301">
        <f t="shared" si="5"/>
        <v>0</v>
      </c>
      <c r="D85" s="301">
        <f t="shared" si="5"/>
        <v>0</v>
      </c>
      <c r="E85" s="301">
        <f t="shared" si="5"/>
        <v>0</v>
      </c>
      <c r="F85" s="301">
        <f t="shared" si="5"/>
        <v>0</v>
      </c>
      <c r="G85" s="301">
        <f t="shared" si="5"/>
        <v>0</v>
      </c>
      <c r="H85" s="301">
        <f t="shared" si="5"/>
        <v>0</v>
      </c>
      <c r="I85" s="301">
        <f t="shared" si="5"/>
        <v>0</v>
      </c>
      <c r="J85" s="301">
        <f t="shared" si="5"/>
        <v>0</v>
      </c>
      <c r="K85" s="301">
        <f t="shared" si="5"/>
        <v>0</v>
      </c>
      <c r="L85" s="301">
        <f t="shared" si="5"/>
        <v>0</v>
      </c>
      <c r="M85" s="301">
        <f t="shared" si="5"/>
        <v>0</v>
      </c>
      <c r="N85" s="301">
        <f t="shared" si="5"/>
        <v>0</v>
      </c>
      <c r="O85" s="301">
        <f t="shared" si="5"/>
        <v>0</v>
      </c>
      <c r="P85" s="301">
        <f t="shared" si="5"/>
        <v>0</v>
      </c>
      <c r="Q85" s="301">
        <f t="shared" si="5"/>
        <v>0</v>
      </c>
      <c r="R85" s="301">
        <f t="shared" si="5"/>
        <v>0</v>
      </c>
      <c r="S85" s="301">
        <f t="shared" si="5"/>
        <v>0</v>
      </c>
      <c r="T85" s="301">
        <f t="shared" si="5"/>
        <v>0</v>
      </c>
      <c r="U85" s="301">
        <f t="shared" si="5"/>
        <v>0</v>
      </c>
      <c r="V85" s="301">
        <f t="shared" si="5"/>
        <v>0</v>
      </c>
      <c r="W85" s="301">
        <f t="shared" si="5"/>
        <v>0</v>
      </c>
      <c r="DA85" s="67"/>
    </row>
    <row r="86" spans="1:105" ht="12" customHeight="1" x14ac:dyDescent="0.25">
      <c r="A86" s="202" t="s">
        <v>93</v>
      </c>
      <c r="B86" s="235">
        <f t="shared" ref="B86:W86" si="6">IF(B$7=0,0,B$7/B$5)</f>
        <v>0</v>
      </c>
      <c r="C86" s="235">
        <f t="shared" si="6"/>
        <v>0</v>
      </c>
      <c r="D86" s="235">
        <f t="shared" si="6"/>
        <v>0</v>
      </c>
      <c r="E86" s="235">
        <f t="shared" si="6"/>
        <v>0</v>
      </c>
      <c r="F86" s="235">
        <f t="shared" si="6"/>
        <v>0</v>
      </c>
      <c r="G86" s="235">
        <f t="shared" si="6"/>
        <v>0</v>
      </c>
      <c r="H86" s="235">
        <f t="shared" si="6"/>
        <v>0</v>
      </c>
      <c r="I86" s="235">
        <f t="shared" si="6"/>
        <v>0</v>
      </c>
      <c r="J86" s="235">
        <f t="shared" si="6"/>
        <v>0</v>
      </c>
      <c r="K86" s="235">
        <f t="shared" si="6"/>
        <v>0</v>
      </c>
      <c r="L86" s="235">
        <f t="shared" si="6"/>
        <v>0</v>
      </c>
      <c r="M86" s="235">
        <f t="shared" si="6"/>
        <v>0</v>
      </c>
      <c r="N86" s="235">
        <f t="shared" si="6"/>
        <v>0</v>
      </c>
      <c r="O86" s="235">
        <f t="shared" si="6"/>
        <v>0</v>
      </c>
      <c r="P86" s="235">
        <f t="shared" si="6"/>
        <v>0</v>
      </c>
      <c r="Q86" s="235">
        <f t="shared" si="6"/>
        <v>0</v>
      </c>
      <c r="R86" s="235">
        <f t="shared" si="6"/>
        <v>0</v>
      </c>
      <c r="S86" s="235">
        <f t="shared" si="6"/>
        <v>0</v>
      </c>
      <c r="T86" s="235">
        <f t="shared" si="6"/>
        <v>0</v>
      </c>
      <c r="U86" s="235">
        <f t="shared" si="6"/>
        <v>0</v>
      </c>
      <c r="V86" s="235">
        <f t="shared" si="6"/>
        <v>0</v>
      </c>
      <c r="W86" s="235">
        <f t="shared" si="6"/>
        <v>0</v>
      </c>
      <c r="DA86" s="174"/>
    </row>
    <row r="87" spans="1:105" ht="12" customHeight="1" x14ac:dyDescent="0.25">
      <c r="A87" s="202" t="s">
        <v>94</v>
      </c>
      <c r="B87" s="235">
        <f t="shared" ref="B87:W87" si="7">IF(B$8=0,0,B$8/B$5)</f>
        <v>0</v>
      </c>
      <c r="C87" s="235">
        <f t="shared" si="7"/>
        <v>0</v>
      </c>
      <c r="D87" s="235">
        <f t="shared" si="7"/>
        <v>0</v>
      </c>
      <c r="E87" s="235">
        <f t="shared" si="7"/>
        <v>0</v>
      </c>
      <c r="F87" s="235">
        <f t="shared" si="7"/>
        <v>0</v>
      </c>
      <c r="G87" s="235">
        <f t="shared" si="7"/>
        <v>0</v>
      </c>
      <c r="H87" s="235">
        <f t="shared" si="7"/>
        <v>0</v>
      </c>
      <c r="I87" s="235">
        <f t="shared" si="7"/>
        <v>0</v>
      </c>
      <c r="J87" s="235">
        <f t="shared" si="7"/>
        <v>0</v>
      </c>
      <c r="K87" s="235">
        <f t="shared" si="7"/>
        <v>0</v>
      </c>
      <c r="L87" s="235">
        <f t="shared" si="7"/>
        <v>0</v>
      </c>
      <c r="M87" s="235">
        <f t="shared" si="7"/>
        <v>0</v>
      </c>
      <c r="N87" s="235">
        <f t="shared" si="7"/>
        <v>0</v>
      </c>
      <c r="O87" s="235">
        <f t="shared" si="7"/>
        <v>0</v>
      </c>
      <c r="P87" s="235">
        <f t="shared" si="7"/>
        <v>0</v>
      </c>
      <c r="Q87" s="235">
        <f t="shared" si="7"/>
        <v>0</v>
      </c>
      <c r="R87" s="235">
        <f t="shared" si="7"/>
        <v>0</v>
      </c>
      <c r="S87" s="235">
        <f t="shared" si="7"/>
        <v>0</v>
      </c>
      <c r="T87" s="235">
        <f t="shared" si="7"/>
        <v>0</v>
      </c>
      <c r="U87" s="235">
        <f t="shared" si="7"/>
        <v>0</v>
      </c>
      <c r="V87" s="235">
        <f t="shared" si="7"/>
        <v>0</v>
      </c>
      <c r="W87" s="235">
        <f t="shared" si="7"/>
        <v>0</v>
      </c>
      <c r="DA87" s="174"/>
    </row>
    <row r="88" spans="1:105" ht="12" customHeight="1" x14ac:dyDescent="0.25">
      <c r="A88" s="202" t="s">
        <v>95</v>
      </c>
      <c r="B88" s="235">
        <f t="shared" ref="B88:W88" si="8">IF(B$9=0,0,B$9/B$5)</f>
        <v>0</v>
      </c>
      <c r="C88" s="235">
        <f t="shared" si="8"/>
        <v>0</v>
      </c>
      <c r="D88" s="235">
        <f t="shared" si="8"/>
        <v>0</v>
      </c>
      <c r="E88" s="235">
        <f t="shared" si="8"/>
        <v>0</v>
      </c>
      <c r="F88" s="235">
        <f t="shared" si="8"/>
        <v>0</v>
      </c>
      <c r="G88" s="235">
        <f t="shared" si="8"/>
        <v>0</v>
      </c>
      <c r="H88" s="235">
        <f t="shared" si="8"/>
        <v>0</v>
      </c>
      <c r="I88" s="235">
        <f t="shared" si="8"/>
        <v>0</v>
      </c>
      <c r="J88" s="235">
        <f t="shared" si="8"/>
        <v>0</v>
      </c>
      <c r="K88" s="235">
        <f t="shared" si="8"/>
        <v>0</v>
      </c>
      <c r="L88" s="235">
        <f t="shared" si="8"/>
        <v>0</v>
      </c>
      <c r="M88" s="235">
        <f t="shared" si="8"/>
        <v>0</v>
      </c>
      <c r="N88" s="235">
        <f t="shared" si="8"/>
        <v>0</v>
      </c>
      <c r="O88" s="235">
        <f t="shared" si="8"/>
        <v>0</v>
      </c>
      <c r="P88" s="235">
        <f t="shared" si="8"/>
        <v>0</v>
      </c>
      <c r="Q88" s="235">
        <f t="shared" si="8"/>
        <v>0</v>
      </c>
      <c r="R88" s="235">
        <f t="shared" si="8"/>
        <v>0</v>
      </c>
      <c r="S88" s="235">
        <f t="shared" si="8"/>
        <v>0</v>
      </c>
      <c r="T88" s="235">
        <f t="shared" si="8"/>
        <v>0</v>
      </c>
      <c r="U88" s="235">
        <f t="shared" si="8"/>
        <v>0</v>
      </c>
      <c r="V88" s="235">
        <f t="shared" si="8"/>
        <v>0</v>
      </c>
      <c r="W88" s="235">
        <f t="shared" si="8"/>
        <v>0</v>
      </c>
      <c r="DA88" s="174"/>
    </row>
    <row r="89" spans="1:105" ht="12" customHeight="1" x14ac:dyDescent="0.25">
      <c r="A89" s="56" t="s">
        <v>96</v>
      </c>
      <c r="B89" s="302">
        <f t="shared" ref="B89:W89" si="9">IF(B$10=0,0,B$10/B$5)</f>
        <v>1.6387380006455676E-2</v>
      </c>
      <c r="C89" s="302">
        <f t="shared" si="9"/>
        <v>1.6058967610198215E-2</v>
      </c>
      <c r="D89" s="302">
        <f t="shared" si="9"/>
        <v>1.6077414170551262E-2</v>
      </c>
      <c r="E89" s="302">
        <f t="shared" si="9"/>
        <v>1.5693610897843342E-2</v>
      </c>
      <c r="F89" s="302">
        <f t="shared" si="9"/>
        <v>1.5462699461067923E-2</v>
      </c>
      <c r="G89" s="302">
        <f t="shared" si="9"/>
        <v>1.0567241509826733E-2</v>
      </c>
      <c r="H89" s="302">
        <f t="shared" si="9"/>
        <v>1.0531952604440909E-2</v>
      </c>
      <c r="I89" s="302">
        <f t="shared" si="9"/>
        <v>1.1255991859540055E-2</v>
      </c>
      <c r="J89" s="302">
        <f t="shared" si="9"/>
        <v>1.2018621481976926E-2</v>
      </c>
      <c r="K89" s="302">
        <f t="shared" si="9"/>
        <v>1.2588253300069682E-2</v>
      </c>
      <c r="L89" s="302">
        <f t="shared" si="9"/>
        <v>1.4112715552588246E-2</v>
      </c>
      <c r="M89" s="302">
        <f t="shared" si="9"/>
        <v>1.5223962609668212E-2</v>
      </c>
      <c r="N89" s="302">
        <f t="shared" si="9"/>
        <v>1.4783564569964096E-2</v>
      </c>
      <c r="O89" s="302">
        <f t="shared" si="9"/>
        <v>1.5209255385665766E-2</v>
      </c>
      <c r="P89" s="302">
        <f t="shared" si="9"/>
        <v>1.4908076294441491E-2</v>
      </c>
      <c r="Q89" s="302">
        <f t="shared" si="9"/>
        <v>1.5447348717742403E-2</v>
      </c>
      <c r="R89" s="302">
        <f t="shared" si="9"/>
        <v>1.5924491723105144E-2</v>
      </c>
      <c r="S89" s="302">
        <f t="shared" si="9"/>
        <v>1.5712385314556973E-2</v>
      </c>
      <c r="T89" s="302">
        <f t="shared" si="9"/>
        <v>1.4695652127174471E-2</v>
      </c>
      <c r="U89" s="302">
        <f t="shared" si="9"/>
        <v>1.4513574807941305E-2</v>
      </c>
      <c r="V89" s="302">
        <f t="shared" si="9"/>
        <v>1.476109334208503E-2</v>
      </c>
      <c r="W89" s="302">
        <f t="shared" si="9"/>
        <v>1.5964938886565354E-2</v>
      </c>
      <c r="DA89" s="68"/>
    </row>
    <row r="90" spans="1:105" ht="12" customHeight="1" x14ac:dyDescent="0.25">
      <c r="A90" s="203" t="s">
        <v>2149</v>
      </c>
      <c r="B90" s="303">
        <f t="shared" ref="B90:W90" si="10">IF(B$16=0,0,B$16/B$5)</f>
        <v>6.1928701988209073E-2</v>
      </c>
      <c r="C90" s="303">
        <f t="shared" si="10"/>
        <v>6.1354675664661594E-2</v>
      </c>
      <c r="D90" s="303">
        <f t="shared" si="10"/>
        <v>6.1163307928817766E-2</v>
      </c>
      <c r="E90" s="303">
        <f t="shared" si="10"/>
        <v>5.951503974165024E-2</v>
      </c>
      <c r="F90" s="303">
        <f t="shared" si="10"/>
        <v>5.9465615008069871E-2</v>
      </c>
      <c r="G90" s="303">
        <f t="shared" si="10"/>
        <v>4.7994750422630739E-2</v>
      </c>
      <c r="H90" s="303">
        <f t="shared" si="10"/>
        <v>4.778071845932115E-2</v>
      </c>
      <c r="I90" s="303">
        <f t="shared" si="10"/>
        <v>5.0108262134440286E-2</v>
      </c>
      <c r="J90" s="303">
        <f t="shared" si="10"/>
        <v>4.9050304957687439E-2</v>
      </c>
      <c r="K90" s="303">
        <f t="shared" si="10"/>
        <v>4.9214315326061249E-2</v>
      </c>
      <c r="L90" s="303">
        <f t="shared" si="10"/>
        <v>5.327818520700537E-2</v>
      </c>
      <c r="M90" s="303">
        <f t="shared" si="10"/>
        <v>5.5925060622877991E-2</v>
      </c>
      <c r="N90" s="303">
        <f t="shared" si="10"/>
        <v>5.6465426871557589E-2</v>
      </c>
      <c r="O90" s="303">
        <f t="shared" si="10"/>
        <v>5.3199091964219805E-2</v>
      </c>
      <c r="P90" s="303">
        <f t="shared" si="10"/>
        <v>5.0511324349017624E-2</v>
      </c>
      <c r="Q90" s="303">
        <f t="shared" si="10"/>
        <v>5.4914295295697607E-2</v>
      </c>
      <c r="R90" s="303">
        <f t="shared" si="10"/>
        <v>5.5339411380686834E-2</v>
      </c>
      <c r="S90" s="303">
        <f t="shared" si="10"/>
        <v>5.5717655513620915E-2</v>
      </c>
      <c r="T90" s="303">
        <f t="shared" si="10"/>
        <v>5.3995495855276118E-2</v>
      </c>
      <c r="U90" s="303">
        <f t="shared" si="10"/>
        <v>5.0485536730459954E-2</v>
      </c>
      <c r="V90" s="303">
        <f t="shared" si="10"/>
        <v>5.2424438604674446E-2</v>
      </c>
      <c r="W90" s="303">
        <f t="shared" si="10"/>
        <v>5.6266707237245799E-2</v>
      </c>
      <c r="DA90" s="175"/>
    </row>
    <row r="91" spans="1:105" ht="12" customHeight="1" x14ac:dyDescent="0.25">
      <c r="A91" s="62" t="s">
        <v>2150</v>
      </c>
      <c r="B91" s="304">
        <f t="shared" ref="B91:W91" si="11">IF(B$17=0,0,B$17/B$5)</f>
        <v>6.1928701988209073E-2</v>
      </c>
      <c r="C91" s="304">
        <f t="shared" si="11"/>
        <v>6.1354675664661594E-2</v>
      </c>
      <c r="D91" s="304">
        <f t="shared" si="11"/>
        <v>6.1163307928817766E-2</v>
      </c>
      <c r="E91" s="304">
        <f t="shared" si="11"/>
        <v>5.951503974165024E-2</v>
      </c>
      <c r="F91" s="304">
        <f t="shared" si="11"/>
        <v>5.9465615008069871E-2</v>
      </c>
      <c r="G91" s="304">
        <f t="shared" si="11"/>
        <v>4.7994750422630739E-2</v>
      </c>
      <c r="H91" s="304">
        <f t="shared" si="11"/>
        <v>4.778071845932115E-2</v>
      </c>
      <c r="I91" s="304">
        <f t="shared" si="11"/>
        <v>5.0108262134440286E-2</v>
      </c>
      <c r="J91" s="304">
        <f t="shared" si="11"/>
        <v>4.9050304957687439E-2</v>
      </c>
      <c r="K91" s="304">
        <f t="shared" si="11"/>
        <v>4.9214315326061249E-2</v>
      </c>
      <c r="L91" s="304">
        <f t="shared" si="11"/>
        <v>5.327818520700537E-2</v>
      </c>
      <c r="M91" s="304">
        <f t="shared" si="11"/>
        <v>5.5925060622877991E-2</v>
      </c>
      <c r="N91" s="304">
        <f t="shared" si="11"/>
        <v>5.6465426871557589E-2</v>
      </c>
      <c r="O91" s="304">
        <f t="shared" si="11"/>
        <v>5.3199091964219805E-2</v>
      </c>
      <c r="P91" s="304">
        <f t="shared" si="11"/>
        <v>5.0511324349017624E-2</v>
      </c>
      <c r="Q91" s="304">
        <f t="shared" si="11"/>
        <v>5.4914295295697607E-2</v>
      </c>
      <c r="R91" s="304">
        <f t="shared" si="11"/>
        <v>5.5339411380686834E-2</v>
      </c>
      <c r="S91" s="304">
        <f t="shared" si="11"/>
        <v>5.5717655513620915E-2</v>
      </c>
      <c r="T91" s="304">
        <f t="shared" si="11"/>
        <v>5.3995495855276118E-2</v>
      </c>
      <c r="U91" s="304">
        <f t="shared" si="11"/>
        <v>5.0485536730459954E-2</v>
      </c>
      <c r="V91" s="304">
        <f t="shared" si="11"/>
        <v>5.2424438604674446E-2</v>
      </c>
      <c r="W91" s="304">
        <f t="shared" si="11"/>
        <v>5.6266707237245799E-2</v>
      </c>
      <c r="DA91" s="72"/>
    </row>
    <row r="92" spans="1:105" ht="12" customHeight="1" x14ac:dyDescent="0.25">
      <c r="A92" s="62" t="s">
        <v>2157</v>
      </c>
      <c r="B92" s="304">
        <f t="shared" ref="B92:W92" si="12">IF(B$23=0,0,B$23/B$5)</f>
        <v>0</v>
      </c>
      <c r="C92" s="304">
        <f t="shared" si="12"/>
        <v>0</v>
      </c>
      <c r="D92" s="304">
        <f t="shared" si="12"/>
        <v>0</v>
      </c>
      <c r="E92" s="304">
        <f t="shared" si="12"/>
        <v>0</v>
      </c>
      <c r="F92" s="304">
        <f t="shared" si="12"/>
        <v>0</v>
      </c>
      <c r="G92" s="304">
        <f t="shared" si="12"/>
        <v>0</v>
      </c>
      <c r="H92" s="304">
        <f t="shared" si="12"/>
        <v>0</v>
      </c>
      <c r="I92" s="304">
        <f t="shared" si="12"/>
        <v>0</v>
      </c>
      <c r="J92" s="304">
        <f t="shared" si="12"/>
        <v>0</v>
      </c>
      <c r="K92" s="304">
        <f t="shared" si="12"/>
        <v>0</v>
      </c>
      <c r="L92" s="304">
        <f t="shared" si="12"/>
        <v>0</v>
      </c>
      <c r="M92" s="304">
        <f t="shared" si="12"/>
        <v>0</v>
      </c>
      <c r="N92" s="304">
        <f t="shared" si="12"/>
        <v>0</v>
      </c>
      <c r="O92" s="304">
        <f t="shared" si="12"/>
        <v>0</v>
      </c>
      <c r="P92" s="304">
        <f t="shared" si="12"/>
        <v>0</v>
      </c>
      <c r="Q92" s="304">
        <f t="shared" si="12"/>
        <v>0</v>
      </c>
      <c r="R92" s="304">
        <f t="shared" si="12"/>
        <v>0</v>
      </c>
      <c r="S92" s="304">
        <f t="shared" si="12"/>
        <v>0</v>
      </c>
      <c r="T92" s="304">
        <f t="shared" si="12"/>
        <v>0</v>
      </c>
      <c r="U92" s="304">
        <f t="shared" si="12"/>
        <v>0</v>
      </c>
      <c r="V92" s="304">
        <f t="shared" si="12"/>
        <v>0</v>
      </c>
      <c r="W92" s="304">
        <f t="shared" si="12"/>
        <v>0</v>
      </c>
      <c r="DA92" s="72"/>
    </row>
    <row r="93" spans="1:105" ht="12" customHeight="1" x14ac:dyDescent="0.25">
      <c r="A93" s="62" t="s">
        <v>2159</v>
      </c>
      <c r="B93" s="304">
        <f t="shared" ref="B93:W93" si="13">IF(B$24=0,0,B$24/B$5)</f>
        <v>0</v>
      </c>
      <c r="C93" s="304">
        <f t="shared" si="13"/>
        <v>0</v>
      </c>
      <c r="D93" s="304">
        <f t="shared" si="13"/>
        <v>0</v>
      </c>
      <c r="E93" s="304">
        <f t="shared" si="13"/>
        <v>0</v>
      </c>
      <c r="F93" s="304">
        <f t="shared" si="13"/>
        <v>0</v>
      </c>
      <c r="G93" s="304">
        <f t="shared" si="13"/>
        <v>0</v>
      </c>
      <c r="H93" s="304">
        <f t="shared" si="13"/>
        <v>0</v>
      </c>
      <c r="I93" s="304">
        <f t="shared" si="13"/>
        <v>0</v>
      </c>
      <c r="J93" s="304">
        <f t="shared" si="13"/>
        <v>0</v>
      </c>
      <c r="K93" s="304">
        <f t="shared" si="13"/>
        <v>0</v>
      </c>
      <c r="L93" s="304">
        <f t="shared" si="13"/>
        <v>0</v>
      </c>
      <c r="M93" s="304">
        <f t="shared" si="13"/>
        <v>0</v>
      </c>
      <c r="N93" s="304">
        <f t="shared" si="13"/>
        <v>0</v>
      </c>
      <c r="O93" s="304">
        <f t="shared" si="13"/>
        <v>0</v>
      </c>
      <c r="P93" s="304">
        <f t="shared" si="13"/>
        <v>0</v>
      </c>
      <c r="Q93" s="304">
        <f t="shared" si="13"/>
        <v>0</v>
      </c>
      <c r="R93" s="304">
        <f t="shared" si="13"/>
        <v>0</v>
      </c>
      <c r="S93" s="304">
        <f t="shared" si="13"/>
        <v>0</v>
      </c>
      <c r="T93" s="304">
        <f t="shared" si="13"/>
        <v>0</v>
      </c>
      <c r="U93" s="304">
        <f t="shared" si="13"/>
        <v>0</v>
      </c>
      <c r="V93" s="304">
        <f t="shared" si="13"/>
        <v>0</v>
      </c>
      <c r="W93" s="304">
        <f t="shared" si="13"/>
        <v>0</v>
      </c>
      <c r="DA93" s="72"/>
    </row>
    <row r="94" spans="1:105" ht="12" customHeight="1" x14ac:dyDescent="0.25">
      <c r="A94" s="203" t="s">
        <v>2161</v>
      </c>
      <c r="B94" s="303">
        <f t="shared" ref="B94:W94" si="14">IF(B$25=0,0,B$25/B$5)</f>
        <v>5.1607251656840915E-2</v>
      </c>
      <c r="C94" s="303">
        <f t="shared" si="14"/>
        <v>5.1128896387218001E-2</v>
      </c>
      <c r="D94" s="303">
        <f t="shared" si="14"/>
        <v>5.0969423274014811E-2</v>
      </c>
      <c r="E94" s="303">
        <f t="shared" si="14"/>
        <v>4.959586645137521E-2</v>
      </c>
      <c r="F94" s="303">
        <f t="shared" si="14"/>
        <v>4.9554679173391562E-2</v>
      </c>
      <c r="G94" s="303">
        <f t="shared" si="14"/>
        <v>3.9995625352192289E-2</v>
      </c>
      <c r="H94" s="303">
        <f t="shared" si="14"/>
        <v>3.9817265382767641E-2</v>
      </c>
      <c r="I94" s="303">
        <f t="shared" si="14"/>
        <v>4.175688511203357E-2</v>
      </c>
      <c r="J94" s="303">
        <f t="shared" si="14"/>
        <v>4.0875254131406184E-2</v>
      </c>
      <c r="K94" s="303">
        <f t="shared" si="14"/>
        <v>4.1011929438384373E-2</v>
      </c>
      <c r="L94" s="303">
        <f t="shared" si="14"/>
        <v>4.439848767250449E-2</v>
      </c>
      <c r="M94" s="303">
        <f t="shared" si="14"/>
        <v>4.6604217185731669E-2</v>
      </c>
      <c r="N94" s="303">
        <f t="shared" si="14"/>
        <v>4.7054522392964655E-2</v>
      </c>
      <c r="O94" s="303">
        <f t="shared" si="14"/>
        <v>4.4332576636849849E-2</v>
      </c>
      <c r="P94" s="303">
        <f t="shared" si="14"/>
        <v>4.2092770290848E-2</v>
      </c>
      <c r="Q94" s="303">
        <f t="shared" si="14"/>
        <v>4.5761912746414661E-2</v>
      </c>
      <c r="R94" s="303">
        <f t="shared" si="14"/>
        <v>4.6116176150572362E-2</v>
      </c>
      <c r="S94" s="303">
        <f t="shared" si="14"/>
        <v>4.6431379594684088E-2</v>
      </c>
      <c r="T94" s="303">
        <f t="shared" si="14"/>
        <v>4.4996246546063434E-2</v>
      </c>
      <c r="U94" s="303">
        <f t="shared" si="14"/>
        <v>4.2071280608716642E-2</v>
      </c>
      <c r="V94" s="303">
        <f t="shared" si="14"/>
        <v>4.3687032170562023E-2</v>
      </c>
      <c r="W94" s="303">
        <f t="shared" si="14"/>
        <v>4.6888922697704824E-2</v>
      </c>
      <c r="DA94" s="175"/>
    </row>
    <row r="95" spans="1:105" ht="12" customHeight="1" x14ac:dyDescent="0.25">
      <c r="A95" s="62" t="s">
        <v>2162</v>
      </c>
      <c r="B95" s="304">
        <f t="shared" ref="B95:W95" si="15">IF(B$26=0,0,B$26/B$5)</f>
        <v>5.1607251656840915E-2</v>
      </c>
      <c r="C95" s="304">
        <f t="shared" si="15"/>
        <v>5.1128896387218001E-2</v>
      </c>
      <c r="D95" s="304">
        <f t="shared" si="15"/>
        <v>5.0969423274014811E-2</v>
      </c>
      <c r="E95" s="304">
        <f t="shared" si="15"/>
        <v>4.959586645137521E-2</v>
      </c>
      <c r="F95" s="304">
        <f t="shared" si="15"/>
        <v>4.9554679173391562E-2</v>
      </c>
      <c r="G95" s="304">
        <f t="shared" si="15"/>
        <v>3.9995625352192289E-2</v>
      </c>
      <c r="H95" s="304">
        <f t="shared" si="15"/>
        <v>3.9817265382767641E-2</v>
      </c>
      <c r="I95" s="304">
        <f t="shared" si="15"/>
        <v>4.175688511203357E-2</v>
      </c>
      <c r="J95" s="304">
        <f t="shared" si="15"/>
        <v>4.0875254131406184E-2</v>
      </c>
      <c r="K95" s="304">
        <f t="shared" si="15"/>
        <v>4.1011929438384373E-2</v>
      </c>
      <c r="L95" s="304">
        <f t="shared" si="15"/>
        <v>4.439848767250449E-2</v>
      </c>
      <c r="M95" s="304">
        <f t="shared" si="15"/>
        <v>4.6604217185731669E-2</v>
      </c>
      <c r="N95" s="304">
        <f t="shared" si="15"/>
        <v>4.7054522392964655E-2</v>
      </c>
      <c r="O95" s="304">
        <f t="shared" si="15"/>
        <v>4.4332576636849849E-2</v>
      </c>
      <c r="P95" s="304">
        <f t="shared" si="15"/>
        <v>4.2092770290848E-2</v>
      </c>
      <c r="Q95" s="304">
        <f t="shared" si="15"/>
        <v>4.5761912746414661E-2</v>
      </c>
      <c r="R95" s="304">
        <f t="shared" si="15"/>
        <v>4.6116176150572362E-2</v>
      </c>
      <c r="S95" s="304">
        <f t="shared" si="15"/>
        <v>4.6431379594684088E-2</v>
      </c>
      <c r="T95" s="304">
        <f t="shared" si="15"/>
        <v>4.4996246546063434E-2</v>
      </c>
      <c r="U95" s="304">
        <f t="shared" si="15"/>
        <v>4.2071280608716642E-2</v>
      </c>
      <c r="V95" s="304">
        <f t="shared" si="15"/>
        <v>4.3687032170562023E-2</v>
      </c>
      <c r="W95" s="304">
        <f t="shared" si="15"/>
        <v>4.6888922697704824E-2</v>
      </c>
      <c r="DA95" s="72"/>
    </row>
    <row r="96" spans="1:105" ht="12" customHeight="1" x14ac:dyDescent="0.25">
      <c r="A96" s="62" t="s">
        <v>2169</v>
      </c>
      <c r="B96" s="304">
        <f t="shared" ref="B96:W96" si="16">IF(B$32=0,0,B$32/B$5)</f>
        <v>0</v>
      </c>
      <c r="C96" s="304">
        <f t="shared" si="16"/>
        <v>0</v>
      </c>
      <c r="D96" s="304">
        <f t="shared" si="16"/>
        <v>0</v>
      </c>
      <c r="E96" s="304">
        <f t="shared" si="16"/>
        <v>0</v>
      </c>
      <c r="F96" s="304">
        <f t="shared" si="16"/>
        <v>0</v>
      </c>
      <c r="G96" s="304">
        <f t="shared" si="16"/>
        <v>0</v>
      </c>
      <c r="H96" s="304">
        <f t="shared" si="16"/>
        <v>0</v>
      </c>
      <c r="I96" s="304">
        <f t="shared" si="16"/>
        <v>0</v>
      </c>
      <c r="J96" s="304">
        <f t="shared" si="16"/>
        <v>0</v>
      </c>
      <c r="K96" s="304">
        <f t="shared" si="16"/>
        <v>0</v>
      </c>
      <c r="L96" s="304">
        <f t="shared" si="16"/>
        <v>0</v>
      </c>
      <c r="M96" s="304">
        <f t="shared" si="16"/>
        <v>0</v>
      </c>
      <c r="N96" s="304">
        <f t="shared" si="16"/>
        <v>0</v>
      </c>
      <c r="O96" s="304">
        <f t="shared" si="16"/>
        <v>0</v>
      </c>
      <c r="P96" s="304">
        <f t="shared" si="16"/>
        <v>0</v>
      </c>
      <c r="Q96" s="304">
        <f t="shared" si="16"/>
        <v>0</v>
      </c>
      <c r="R96" s="304">
        <f t="shared" si="16"/>
        <v>0</v>
      </c>
      <c r="S96" s="304">
        <f t="shared" si="16"/>
        <v>0</v>
      </c>
      <c r="T96" s="304">
        <f t="shared" si="16"/>
        <v>0</v>
      </c>
      <c r="U96" s="304">
        <f t="shared" si="16"/>
        <v>0</v>
      </c>
      <c r="V96" s="304">
        <f t="shared" si="16"/>
        <v>0</v>
      </c>
      <c r="W96" s="304">
        <f t="shared" si="16"/>
        <v>0</v>
      </c>
      <c r="DA96" s="72"/>
    </row>
    <row r="97" spans="1:105" ht="12" customHeight="1" x14ac:dyDescent="0.25">
      <c r="A97" s="62" t="s">
        <v>2171</v>
      </c>
      <c r="B97" s="304">
        <f t="shared" ref="B97:W97" si="17">IF(B$33=0,0,B$33/B$5)</f>
        <v>0</v>
      </c>
      <c r="C97" s="304">
        <f t="shared" si="17"/>
        <v>0</v>
      </c>
      <c r="D97" s="304">
        <f t="shared" si="17"/>
        <v>0</v>
      </c>
      <c r="E97" s="304">
        <f t="shared" si="17"/>
        <v>0</v>
      </c>
      <c r="F97" s="304">
        <f t="shared" si="17"/>
        <v>0</v>
      </c>
      <c r="G97" s="304">
        <f t="shared" si="17"/>
        <v>0</v>
      </c>
      <c r="H97" s="304">
        <f t="shared" si="17"/>
        <v>0</v>
      </c>
      <c r="I97" s="304">
        <f t="shared" si="17"/>
        <v>0</v>
      </c>
      <c r="J97" s="304">
        <f t="shared" si="17"/>
        <v>0</v>
      </c>
      <c r="K97" s="304">
        <f t="shared" si="17"/>
        <v>0</v>
      </c>
      <c r="L97" s="304">
        <f t="shared" si="17"/>
        <v>0</v>
      </c>
      <c r="M97" s="304">
        <f t="shared" si="17"/>
        <v>0</v>
      </c>
      <c r="N97" s="304">
        <f t="shared" si="17"/>
        <v>0</v>
      </c>
      <c r="O97" s="304">
        <f t="shared" si="17"/>
        <v>0</v>
      </c>
      <c r="P97" s="304">
        <f t="shared" si="17"/>
        <v>0</v>
      </c>
      <c r="Q97" s="304">
        <f t="shared" si="17"/>
        <v>0</v>
      </c>
      <c r="R97" s="304">
        <f t="shared" si="17"/>
        <v>0</v>
      </c>
      <c r="S97" s="304">
        <f t="shared" si="17"/>
        <v>0</v>
      </c>
      <c r="T97" s="304">
        <f t="shared" si="17"/>
        <v>0</v>
      </c>
      <c r="U97" s="304">
        <f t="shared" si="17"/>
        <v>0</v>
      </c>
      <c r="V97" s="304">
        <f t="shared" si="17"/>
        <v>0</v>
      </c>
      <c r="W97" s="304">
        <f t="shared" si="17"/>
        <v>0</v>
      </c>
      <c r="DA97" s="72"/>
    </row>
    <row r="98" spans="1:105" ht="12" customHeight="1" x14ac:dyDescent="0.25">
      <c r="A98" s="203" t="s">
        <v>2173</v>
      </c>
      <c r="B98" s="303">
        <f t="shared" ref="B98:W98" si="18">IF(B$34=0,0,B$34/B$5)</f>
        <v>0.72277599360301936</v>
      </c>
      <c r="C98" s="303">
        <f t="shared" si="18"/>
        <v>0.72412172688059973</v>
      </c>
      <c r="D98" s="303">
        <f t="shared" si="18"/>
        <v>0.72443110722368675</v>
      </c>
      <c r="E98" s="303">
        <f t="shared" si="18"/>
        <v>0.72671761165251658</v>
      </c>
      <c r="F98" s="303">
        <f t="shared" si="18"/>
        <v>0.72707362264101816</v>
      </c>
      <c r="G98" s="303">
        <f t="shared" si="18"/>
        <v>0.75135340834196407</v>
      </c>
      <c r="H98" s="303">
        <f t="shared" si="18"/>
        <v>0.7517037916283219</v>
      </c>
      <c r="I98" s="303">
        <f t="shared" si="18"/>
        <v>0.74745432005666568</v>
      </c>
      <c r="J98" s="303">
        <f t="shared" si="18"/>
        <v>0.74709392938857888</v>
      </c>
      <c r="K98" s="303">
        <f t="shared" si="18"/>
        <v>0.74538409078143542</v>
      </c>
      <c r="L98" s="303">
        <f t="shared" si="18"/>
        <v>0.73746889108472746</v>
      </c>
      <c r="M98" s="303">
        <f t="shared" si="18"/>
        <v>0.72959267146700613</v>
      </c>
      <c r="N98" s="303">
        <f t="shared" si="18"/>
        <v>0.7243666075894265</v>
      </c>
      <c r="O98" s="303">
        <f t="shared" si="18"/>
        <v>0.73092467946690465</v>
      </c>
      <c r="P98" s="303">
        <f t="shared" si="18"/>
        <v>0.7355846782501142</v>
      </c>
      <c r="Q98" s="303">
        <f t="shared" si="18"/>
        <v>0.7267691438331948</v>
      </c>
      <c r="R98" s="303">
        <f t="shared" si="18"/>
        <v>0.72534375724220124</v>
      </c>
      <c r="S98" s="303">
        <f t="shared" si="18"/>
        <v>0.72412338317058933</v>
      </c>
      <c r="T98" s="303">
        <f t="shared" si="18"/>
        <v>0.72780642612535429</v>
      </c>
      <c r="U98" s="303">
        <f t="shared" si="18"/>
        <v>0.72983370503193001</v>
      </c>
      <c r="V98" s="303">
        <f t="shared" si="18"/>
        <v>0.72476044041226084</v>
      </c>
      <c r="W98" s="303">
        <f t="shared" si="18"/>
        <v>0.71878170546987985</v>
      </c>
      <c r="DA98" s="175"/>
    </row>
    <row r="99" spans="1:105" ht="12" customHeight="1" x14ac:dyDescent="0.25">
      <c r="A99" s="203" t="s">
        <v>2185</v>
      </c>
      <c r="B99" s="303">
        <f t="shared" ref="B99:W99" si="19">IF(B$45=0,0,B$45/B$5)</f>
        <v>0.11532835272230593</v>
      </c>
      <c r="C99" s="303">
        <f t="shared" si="19"/>
        <v>0.1154212131795649</v>
      </c>
      <c r="D99" s="303">
        <f t="shared" si="19"/>
        <v>0.11539240627114526</v>
      </c>
      <c r="E99" s="303">
        <f t="shared" si="19"/>
        <v>0.11613266704421284</v>
      </c>
      <c r="F99" s="303">
        <f t="shared" si="19"/>
        <v>0.11634414280275347</v>
      </c>
      <c r="G99" s="303">
        <f t="shared" si="19"/>
        <v>0.11864683201258239</v>
      </c>
      <c r="H99" s="303">
        <f t="shared" si="19"/>
        <v>0.1186925230773562</v>
      </c>
      <c r="I99" s="303">
        <f t="shared" si="19"/>
        <v>0.11809743280808756</v>
      </c>
      <c r="J99" s="303">
        <f t="shared" si="19"/>
        <v>0.11856813052329382</v>
      </c>
      <c r="K99" s="303">
        <f t="shared" si="19"/>
        <v>0.11884512542083496</v>
      </c>
      <c r="L99" s="303">
        <f t="shared" si="19"/>
        <v>0.11779723978499224</v>
      </c>
      <c r="M99" s="303">
        <f t="shared" si="19"/>
        <v>0.11902230949479199</v>
      </c>
      <c r="N99" s="303">
        <f t="shared" si="19"/>
        <v>0.12276887724966085</v>
      </c>
      <c r="O99" s="303">
        <f t="shared" si="19"/>
        <v>0.12118667017341711</v>
      </c>
      <c r="P99" s="303">
        <f t="shared" si="19"/>
        <v>0.12132224474004391</v>
      </c>
      <c r="Q99" s="303">
        <f t="shared" si="19"/>
        <v>0.12194223246712868</v>
      </c>
      <c r="R99" s="303">
        <f t="shared" si="19"/>
        <v>0.12178773043902529</v>
      </c>
      <c r="S99" s="303">
        <f t="shared" si="19"/>
        <v>0.12253841903868458</v>
      </c>
      <c r="T99" s="303">
        <f t="shared" si="19"/>
        <v>0.12323553774763139</v>
      </c>
      <c r="U99" s="303">
        <f t="shared" si="19"/>
        <v>0.1258276391214744</v>
      </c>
      <c r="V99" s="303">
        <f t="shared" si="19"/>
        <v>0.12686561221033818</v>
      </c>
      <c r="W99" s="303">
        <f t="shared" si="19"/>
        <v>0.12534603305238309</v>
      </c>
      <c r="DA99" s="175"/>
    </row>
    <row r="100" spans="1:105" ht="12" customHeight="1" x14ac:dyDescent="0.25">
      <c r="A100" s="62" t="s">
        <v>2186</v>
      </c>
      <c r="B100" s="304">
        <f t="shared" ref="B100:W100" si="20">IF(B$46=0,0,B$46/B$5)</f>
        <v>6.309273507887736E-2</v>
      </c>
      <c r="C100" s="304">
        <f t="shared" si="20"/>
        <v>6.3088338281385395E-2</v>
      </c>
      <c r="D100" s="304">
        <f t="shared" si="20"/>
        <v>6.3037172200205563E-2</v>
      </c>
      <c r="E100" s="304">
        <f t="shared" si="20"/>
        <v>6.3612185410900496E-2</v>
      </c>
      <c r="F100" s="304">
        <f t="shared" si="20"/>
        <v>6.3797931961447493E-2</v>
      </c>
      <c r="G100" s="304">
        <f t="shared" si="20"/>
        <v>6.4345901017917803E-2</v>
      </c>
      <c r="H100" s="304">
        <f t="shared" si="20"/>
        <v>6.4366269593377073E-2</v>
      </c>
      <c r="I100" s="304">
        <f t="shared" si="20"/>
        <v>6.4078292142143653E-2</v>
      </c>
      <c r="J100" s="304">
        <f t="shared" si="20"/>
        <v>6.4575035588402233E-2</v>
      </c>
      <c r="K100" s="304">
        <f t="shared" si="20"/>
        <v>6.4975601933397645E-2</v>
      </c>
      <c r="L100" s="304">
        <f t="shared" si="20"/>
        <v>6.4499754312912272E-2</v>
      </c>
      <c r="M100" s="304">
        <f t="shared" si="20"/>
        <v>6.6294044915586547E-2</v>
      </c>
      <c r="N100" s="304">
        <f t="shared" si="20"/>
        <v>7.0418304620527727E-2</v>
      </c>
      <c r="O100" s="304">
        <f t="shared" si="20"/>
        <v>6.8362140276607739E-2</v>
      </c>
      <c r="P100" s="304">
        <f t="shared" si="20"/>
        <v>6.8160932884767489E-2</v>
      </c>
      <c r="Q100" s="304">
        <f t="shared" si="20"/>
        <v>6.9418026560583615E-2</v>
      </c>
      <c r="R100" s="304">
        <f t="shared" si="20"/>
        <v>6.9366538397938091E-2</v>
      </c>
      <c r="S100" s="304">
        <f t="shared" si="20"/>
        <v>7.0205424439060402E-2</v>
      </c>
      <c r="T100" s="304">
        <f t="shared" si="20"/>
        <v>7.0636366593649885E-2</v>
      </c>
      <c r="U100" s="304">
        <f t="shared" si="20"/>
        <v>7.3081954847580663E-2</v>
      </c>
      <c r="V100" s="304">
        <f t="shared" si="20"/>
        <v>7.4486576958025658E-2</v>
      </c>
      <c r="W100" s="304">
        <f t="shared" si="20"/>
        <v>7.3399085909257492E-2</v>
      </c>
      <c r="DA100" s="72"/>
    </row>
    <row r="101" spans="1:105" ht="12" customHeight="1" x14ac:dyDescent="0.25">
      <c r="A101" s="62" t="s">
        <v>2193</v>
      </c>
      <c r="B101" s="304">
        <f t="shared" ref="B101:W101" si="21">IF(B$52=0,0,B$52/B$5)</f>
        <v>5.2235617643428565E-2</v>
      </c>
      <c r="C101" s="304">
        <f t="shared" si="21"/>
        <v>5.2332874898179511E-2</v>
      </c>
      <c r="D101" s="304">
        <f t="shared" si="21"/>
        <v>5.2355234070939699E-2</v>
      </c>
      <c r="E101" s="304">
        <f t="shared" si="21"/>
        <v>5.2520481633312341E-2</v>
      </c>
      <c r="F101" s="304">
        <f t="shared" si="21"/>
        <v>5.2546210841305993E-2</v>
      </c>
      <c r="G101" s="304">
        <f t="shared" si="21"/>
        <v>5.4300930994664577E-2</v>
      </c>
      <c r="H101" s="304">
        <f t="shared" si="21"/>
        <v>5.4326253483979139E-2</v>
      </c>
      <c r="I101" s="304">
        <f t="shared" si="21"/>
        <v>5.4019140665943904E-2</v>
      </c>
      <c r="J101" s="304">
        <f t="shared" si="21"/>
        <v>5.39930949348916E-2</v>
      </c>
      <c r="K101" s="304">
        <f t="shared" si="21"/>
        <v>5.3869523487437322E-2</v>
      </c>
      <c r="L101" s="304">
        <f t="shared" si="21"/>
        <v>5.329748547207995E-2</v>
      </c>
      <c r="M101" s="304">
        <f t="shared" si="21"/>
        <v>5.2728264579205431E-2</v>
      </c>
      <c r="N101" s="304">
        <f t="shared" si="21"/>
        <v>5.2350572629133098E-2</v>
      </c>
      <c r="O101" s="304">
        <f t="shared" si="21"/>
        <v>5.2824529896809386E-2</v>
      </c>
      <c r="P101" s="304">
        <f t="shared" si="21"/>
        <v>5.3161311855276422E-2</v>
      </c>
      <c r="Q101" s="304">
        <f t="shared" si="21"/>
        <v>5.2524205906545066E-2</v>
      </c>
      <c r="R101" s="304">
        <f t="shared" si="21"/>
        <v>5.2421192041087195E-2</v>
      </c>
      <c r="S101" s="304">
        <f t="shared" si="21"/>
        <v>5.233299459962417E-2</v>
      </c>
      <c r="T101" s="304">
        <f t="shared" si="21"/>
        <v>5.2599171153981508E-2</v>
      </c>
      <c r="U101" s="304">
        <f t="shared" si="21"/>
        <v>5.2745684273893749E-2</v>
      </c>
      <c r="V101" s="304">
        <f t="shared" si="21"/>
        <v>5.2379035252312516E-2</v>
      </c>
      <c r="W101" s="304">
        <f t="shared" si="21"/>
        <v>5.1946947143125595E-2</v>
      </c>
      <c r="DA101" s="72"/>
    </row>
    <row r="102" spans="1:105" ht="12" customHeight="1" x14ac:dyDescent="0.25">
      <c r="A102" s="62" t="s">
        <v>2205</v>
      </c>
      <c r="B102" s="304">
        <f t="shared" ref="B102:W102" si="22">IF(B$63=0,0,B$63/B$5)</f>
        <v>0</v>
      </c>
      <c r="C102" s="304">
        <f t="shared" si="22"/>
        <v>0</v>
      </c>
      <c r="D102" s="304">
        <f t="shared" si="22"/>
        <v>0</v>
      </c>
      <c r="E102" s="304">
        <f t="shared" si="22"/>
        <v>0</v>
      </c>
      <c r="F102" s="304">
        <f t="shared" si="22"/>
        <v>0</v>
      </c>
      <c r="G102" s="304">
        <f t="shared" si="22"/>
        <v>0</v>
      </c>
      <c r="H102" s="304">
        <f t="shared" si="22"/>
        <v>0</v>
      </c>
      <c r="I102" s="304">
        <f t="shared" si="22"/>
        <v>0</v>
      </c>
      <c r="J102" s="304">
        <f t="shared" si="22"/>
        <v>0</v>
      </c>
      <c r="K102" s="304">
        <f t="shared" si="22"/>
        <v>0</v>
      </c>
      <c r="L102" s="304">
        <f t="shared" si="22"/>
        <v>0</v>
      </c>
      <c r="M102" s="304">
        <f t="shared" si="22"/>
        <v>0</v>
      </c>
      <c r="N102" s="304">
        <f t="shared" si="22"/>
        <v>0</v>
      </c>
      <c r="O102" s="304">
        <f t="shared" si="22"/>
        <v>0</v>
      </c>
      <c r="P102" s="304">
        <f t="shared" si="22"/>
        <v>0</v>
      </c>
      <c r="Q102" s="304">
        <f t="shared" si="22"/>
        <v>0</v>
      </c>
      <c r="R102" s="304">
        <f t="shared" si="22"/>
        <v>0</v>
      </c>
      <c r="S102" s="304">
        <f t="shared" si="22"/>
        <v>0</v>
      </c>
      <c r="T102" s="304">
        <f t="shared" si="22"/>
        <v>0</v>
      </c>
      <c r="U102" s="304">
        <f t="shared" si="22"/>
        <v>0</v>
      </c>
      <c r="V102" s="304">
        <f t="shared" si="22"/>
        <v>0</v>
      </c>
      <c r="W102" s="304">
        <f t="shared" si="22"/>
        <v>0</v>
      </c>
      <c r="DA102" s="72"/>
    </row>
    <row r="103" spans="1:105" ht="12" customHeight="1" x14ac:dyDescent="0.25">
      <c r="A103" s="62" t="s">
        <v>2207</v>
      </c>
      <c r="B103" s="304">
        <f t="shared" ref="B103:W103" si="23">IF(B$64=0,0,B$64/B$5)</f>
        <v>0</v>
      </c>
      <c r="C103" s="304">
        <f t="shared" si="23"/>
        <v>0</v>
      </c>
      <c r="D103" s="304">
        <f t="shared" si="23"/>
        <v>0</v>
      </c>
      <c r="E103" s="304">
        <f t="shared" si="23"/>
        <v>0</v>
      </c>
      <c r="F103" s="304">
        <f t="shared" si="23"/>
        <v>0</v>
      </c>
      <c r="G103" s="304">
        <f t="shared" si="23"/>
        <v>0</v>
      </c>
      <c r="H103" s="304">
        <f t="shared" si="23"/>
        <v>0</v>
      </c>
      <c r="I103" s="304">
        <f t="shared" si="23"/>
        <v>0</v>
      </c>
      <c r="J103" s="304">
        <f t="shared" si="23"/>
        <v>0</v>
      </c>
      <c r="K103" s="304">
        <f t="shared" si="23"/>
        <v>0</v>
      </c>
      <c r="L103" s="304">
        <f t="shared" si="23"/>
        <v>0</v>
      </c>
      <c r="M103" s="304">
        <f t="shared" si="23"/>
        <v>0</v>
      </c>
      <c r="N103" s="304">
        <f t="shared" si="23"/>
        <v>0</v>
      </c>
      <c r="O103" s="304">
        <f t="shared" si="23"/>
        <v>0</v>
      </c>
      <c r="P103" s="304">
        <f t="shared" si="23"/>
        <v>0</v>
      </c>
      <c r="Q103" s="304">
        <f t="shared" si="23"/>
        <v>0</v>
      </c>
      <c r="R103" s="304">
        <f t="shared" si="23"/>
        <v>0</v>
      </c>
      <c r="S103" s="304">
        <f t="shared" si="23"/>
        <v>0</v>
      </c>
      <c r="T103" s="304">
        <f t="shared" si="23"/>
        <v>0</v>
      </c>
      <c r="U103" s="304">
        <f t="shared" si="23"/>
        <v>0</v>
      </c>
      <c r="V103" s="304">
        <f t="shared" si="23"/>
        <v>0</v>
      </c>
      <c r="W103" s="304">
        <f t="shared" si="23"/>
        <v>0</v>
      </c>
      <c r="DA103" s="72"/>
    </row>
    <row r="104" spans="1:105" ht="12" customHeight="1" x14ac:dyDescent="0.25">
      <c r="A104" s="62" t="s">
        <v>2209</v>
      </c>
      <c r="B104" s="304">
        <f t="shared" ref="B104:W104" si="24">IF(B$65=0,0,B$65/B$5)</f>
        <v>0</v>
      </c>
      <c r="C104" s="304">
        <f t="shared" si="24"/>
        <v>0</v>
      </c>
      <c r="D104" s="304">
        <f t="shared" si="24"/>
        <v>0</v>
      </c>
      <c r="E104" s="304">
        <f t="shared" si="24"/>
        <v>0</v>
      </c>
      <c r="F104" s="304">
        <f t="shared" si="24"/>
        <v>0</v>
      </c>
      <c r="G104" s="304">
        <f t="shared" si="24"/>
        <v>0</v>
      </c>
      <c r="H104" s="304">
        <f t="shared" si="24"/>
        <v>0</v>
      </c>
      <c r="I104" s="304">
        <f t="shared" si="24"/>
        <v>0</v>
      </c>
      <c r="J104" s="304">
        <f t="shared" si="24"/>
        <v>0</v>
      </c>
      <c r="K104" s="304">
        <f t="shared" si="24"/>
        <v>0</v>
      </c>
      <c r="L104" s="304">
        <f t="shared" si="24"/>
        <v>0</v>
      </c>
      <c r="M104" s="304">
        <f t="shared" si="24"/>
        <v>0</v>
      </c>
      <c r="N104" s="304">
        <f t="shared" si="24"/>
        <v>0</v>
      </c>
      <c r="O104" s="304">
        <f t="shared" si="24"/>
        <v>0</v>
      </c>
      <c r="P104" s="304">
        <f t="shared" si="24"/>
        <v>0</v>
      </c>
      <c r="Q104" s="304">
        <f t="shared" si="24"/>
        <v>0</v>
      </c>
      <c r="R104" s="304">
        <f t="shared" si="24"/>
        <v>0</v>
      </c>
      <c r="S104" s="304">
        <f t="shared" si="24"/>
        <v>0</v>
      </c>
      <c r="T104" s="304">
        <f t="shared" si="24"/>
        <v>0</v>
      </c>
      <c r="U104" s="304">
        <f t="shared" si="24"/>
        <v>0</v>
      </c>
      <c r="V104" s="304">
        <f t="shared" si="24"/>
        <v>0</v>
      </c>
      <c r="W104" s="304">
        <f t="shared" si="24"/>
        <v>0</v>
      </c>
      <c r="DA104" s="72"/>
    </row>
    <row r="105" spans="1:105" ht="12" customHeight="1" x14ac:dyDescent="0.25">
      <c r="A105" s="203" t="s">
        <v>2211</v>
      </c>
      <c r="B105" s="303">
        <f t="shared" ref="B105:W105" si="25">IF(B$66=0,0,B$66/B$5)</f>
        <v>3.1972320023169284E-2</v>
      </c>
      <c r="C105" s="303">
        <f t="shared" si="25"/>
        <v>3.1914520277757714E-2</v>
      </c>
      <c r="D105" s="303">
        <f t="shared" si="25"/>
        <v>3.1966341131784093E-2</v>
      </c>
      <c r="E105" s="303">
        <f t="shared" si="25"/>
        <v>3.234520421240171E-2</v>
      </c>
      <c r="F105" s="303">
        <f t="shared" si="25"/>
        <v>3.2099240913699048E-2</v>
      </c>
      <c r="G105" s="303">
        <f t="shared" si="25"/>
        <v>3.1442142360803831E-2</v>
      </c>
      <c r="H105" s="303">
        <f t="shared" si="25"/>
        <v>3.1473748847792138E-2</v>
      </c>
      <c r="I105" s="303">
        <f t="shared" si="25"/>
        <v>3.1327108029232976E-2</v>
      </c>
      <c r="J105" s="303">
        <f t="shared" si="25"/>
        <v>3.2393759517056822E-2</v>
      </c>
      <c r="K105" s="303">
        <f t="shared" si="25"/>
        <v>3.2956285733214304E-2</v>
      </c>
      <c r="L105" s="303">
        <f t="shared" si="25"/>
        <v>3.294448069818208E-2</v>
      </c>
      <c r="M105" s="303">
        <f t="shared" si="25"/>
        <v>3.3631778619924176E-2</v>
      </c>
      <c r="N105" s="303">
        <f t="shared" si="25"/>
        <v>3.4561001326426498E-2</v>
      </c>
      <c r="O105" s="303">
        <f t="shared" si="25"/>
        <v>3.5147726372942764E-2</v>
      </c>
      <c r="P105" s="303">
        <f t="shared" si="25"/>
        <v>3.5580906075534664E-2</v>
      </c>
      <c r="Q105" s="303">
        <f t="shared" si="25"/>
        <v>3.516506693982191E-2</v>
      </c>
      <c r="R105" s="303">
        <f t="shared" si="25"/>
        <v>3.5488433064409138E-2</v>
      </c>
      <c r="S105" s="303">
        <f t="shared" si="25"/>
        <v>3.5476777367864192E-2</v>
      </c>
      <c r="T105" s="303">
        <f t="shared" si="25"/>
        <v>3.5270641598500289E-2</v>
      </c>
      <c r="U105" s="303">
        <f t="shared" si="25"/>
        <v>3.7268263699477826E-2</v>
      </c>
      <c r="V105" s="303">
        <f t="shared" si="25"/>
        <v>3.7501383260079513E-2</v>
      </c>
      <c r="W105" s="303">
        <f t="shared" si="25"/>
        <v>3.6751692656220865E-2</v>
      </c>
      <c r="DA105" s="175"/>
    </row>
    <row r="106" spans="1:105" ht="12" customHeight="1" x14ac:dyDescent="0.25">
      <c r="A106" s="62" t="s">
        <v>2212</v>
      </c>
      <c r="B106" s="304">
        <f t="shared" ref="B106:W106" si="26">IF(B$67=0,0,B$67/B$5)</f>
        <v>2.2132923901969446E-2</v>
      </c>
      <c r="C106" s="304">
        <f t="shared" si="26"/>
        <v>2.2056804230455203E-2</v>
      </c>
      <c r="D106" s="304">
        <f t="shared" si="26"/>
        <v>2.2104413384349469E-2</v>
      </c>
      <c r="E106" s="304">
        <f t="shared" si="26"/>
        <v>2.2452149500309639E-2</v>
      </c>
      <c r="F106" s="304">
        <f t="shared" si="26"/>
        <v>2.220133970259431E-2</v>
      </c>
      <c r="G106" s="304">
        <f t="shared" si="26"/>
        <v>2.1213712145742365E-2</v>
      </c>
      <c r="H106" s="304">
        <f t="shared" si="26"/>
        <v>2.1240548745546758E-2</v>
      </c>
      <c r="I106" s="304">
        <f t="shared" si="26"/>
        <v>2.1151757432877897E-2</v>
      </c>
      <c r="J106" s="304">
        <f t="shared" si="26"/>
        <v>2.222331504178638E-2</v>
      </c>
      <c r="K106" s="304">
        <f t="shared" si="26"/>
        <v>2.280911787408484E-2</v>
      </c>
      <c r="L106" s="304">
        <f t="shared" si="26"/>
        <v>2.2905065152194717E-2</v>
      </c>
      <c r="M106" s="304">
        <f t="shared" si="26"/>
        <v>2.3699584737968585E-2</v>
      </c>
      <c r="N106" s="304">
        <f t="shared" si="26"/>
        <v>2.4699951634512222E-2</v>
      </c>
      <c r="O106" s="304">
        <f t="shared" si="26"/>
        <v>2.5197399411770915E-2</v>
      </c>
      <c r="P106" s="304">
        <f t="shared" si="26"/>
        <v>2.5567140961521378E-2</v>
      </c>
      <c r="Q106" s="304">
        <f t="shared" si="26"/>
        <v>2.5271310702577956E-2</v>
      </c>
      <c r="R106" s="304">
        <f t="shared" si="26"/>
        <v>2.5614081100991049E-2</v>
      </c>
      <c r="S106" s="304">
        <f t="shared" si="26"/>
        <v>2.5619038772921134E-2</v>
      </c>
      <c r="T106" s="304">
        <f t="shared" si="26"/>
        <v>2.5362764483622888E-2</v>
      </c>
      <c r="U106" s="304">
        <f t="shared" si="26"/>
        <v>2.7332788545392575E-2</v>
      </c>
      <c r="V106" s="304">
        <f t="shared" si="26"/>
        <v>2.7634972187621756E-2</v>
      </c>
      <c r="W106" s="304">
        <f t="shared" si="26"/>
        <v>2.6966672141726291E-2</v>
      </c>
      <c r="DA106" s="72"/>
    </row>
    <row r="107" spans="1:105" ht="12" customHeight="1" x14ac:dyDescent="0.25">
      <c r="A107" s="62" t="s">
        <v>2214</v>
      </c>
      <c r="B107" s="304">
        <f t="shared" ref="B107:W107" si="27">IF(B$68=0,0,B$68/B$5)</f>
        <v>9.8393961211998403E-3</v>
      </c>
      <c r="C107" s="304">
        <f t="shared" si="27"/>
        <v>9.8577160473025116E-3</v>
      </c>
      <c r="D107" s="304">
        <f t="shared" si="27"/>
        <v>9.8619277474346258E-3</v>
      </c>
      <c r="E107" s="304">
        <f t="shared" si="27"/>
        <v>9.8930547120920712E-3</v>
      </c>
      <c r="F107" s="304">
        <f t="shared" si="27"/>
        <v>9.8979012111047315E-3</v>
      </c>
      <c r="G107" s="304">
        <f t="shared" si="27"/>
        <v>1.0228430215061471E-2</v>
      </c>
      <c r="H107" s="304">
        <f t="shared" si="27"/>
        <v>1.0233200102245377E-2</v>
      </c>
      <c r="I107" s="304">
        <f t="shared" si="27"/>
        <v>1.0175350596355081E-2</v>
      </c>
      <c r="J107" s="304">
        <f t="shared" si="27"/>
        <v>1.0170444475270442E-2</v>
      </c>
      <c r="K107" s="304">
        <f t="shared" si="27"/>
        <v>1.0147167859129466E-2</v>
      </c>
      <c r="L107" s="304">
        <f t="shared" si="27"/>
        <v>1.0039415545987359E-2</v>
      </c>
      <c r="M107" s="304">
        <f t="shared" si="27"/>
        <v>9.9321938819555942E-3</v>
      </c>
      <c r="N107" s="304">
        <f t="shared" si="27"/>
        <v>9.8610496919142743E-3</v>
      </c>
      <c r="O107" s="304">
        <f t="shared" si="27"/>
        <v>9.9503269611718494E-3</v>
      </c>
      <c r="P107" s="304">
        <f t="shared" si="27"/>
        <v>1.0013765114013286E-2</v>
      </c>
      <c r="Q107" s="304">
        <f t="shared" si="27"/>
        <v>9.8937562372439451E-3</v>
      </c>
      <c r="R107" s="304">
        <f t="shared" si="27"/>
        <v>9.8743519634180866E-3</v>
      </c>
      <c r="S107" s="304">
        <f t="shared" si="27"/>
        <v>9.8577385949430562E-3</v>
      </c>
      <c r="T107" s="304">
        <f t="shared" si="27"/>
        <v>9.9078771148774017E-3</v>
      </c>
      <c r="U107" s="304">
        <f t="shared" si="27"/>
        <v>9.9354751540852507E-3</v>
      </c>
      <c r="V107" s="304">
        <f t="shared" si="27"/>
        <v>9.8664110724577571E-3</v>
      </c>
      <c r="W107" s="304">
        <f t="shared" si="27"/>
        <v>9.7850205144945704E-3</v>
      </c>
      <c r="DA107" s="72"/>
    </row>
    <row r="108" spans="1:105" ht="12" customHeight="1" x14ac:dyDescent="0.25">
      <c r="A108" s="62" t="s">
        <v>2226</v>
      </c>
      <c r="B108" s="304">
        <f t="shared" ref="B108:W108" si="28">IF(B$79=0,0,B$79/B$5)</f>
        <v>0</v>
      </c>
      <c r="C108" s="304">
        <f t="shared" si="28"/>
        <v>0</v>
      </c>
      <c r="D108" s="304">
        <f t="shared" si="28"/>
        <v>0</v>
      </c>
      <c r="E108" s="304">
        <f t="shared" si="28"/>
        <v>0</v>
      </c>
      <c r="F108" s="304">
        <f t="shared" si="28"/>
        <v>0</v>
      </c>
      <c r="G108" s="304">
        <f t="shared" si="28"/>
        <v>0</v>
      </c>
      <c r="H108" s="304">
        <f t="shared" si="28"/>
        <v>0</v>
      </c>
      <c r="I108" s="304">
        <f t="shared" si="28"/>
        <v>0</v>
      </c>
      <c r="J108" s="304">
        <f t="shared" si="28"/>
        <v>0</v>
      </c>
      <c r="K108" s="304">
        <f t="shared" si="28"/>
        <v>0</v>
      </c>
      <c r="L108" s="304">
        <f t="shared" si="28"/>
        <v>0</v>
      </c>
      <c r="M108" s="304">
        <f t="shared" si="28"/>
        <v>0</v>
      </c>
      <c r="N108" s="304">
        <f t="shared" si="28"/>
        <v>0</v>
      </c>
      <c r="O108" s="304">
        <f t="shared" si="28"/>
        <v>0</v>
      </c>
      <c r="P108" s="304">
        <f t="shared" si="28"/>
        <v>0</v>
      </c>
      <c r="Q108" s="304">
        <f t="shared" si="28"/>
        <v>0</v>
      </c>
      <c r="R108" s="304">
        <f t="shared" si="28"/>
        <v>0</v>
      </c>
      <c r="S108" s="304">
        <f t="shared" si="28"/>
        <v>0</v>
      </c>
      <c r="T108" s="304">
        <f t="shared" si="28"/>
        <v>0</v>
      </c>
      <c r="U108" s="304">
        <f t="shared" si="28"/>
        <v>0</v>
      </c>
      <c r="V108" s="304">
        <f t="shared" si="28"/>
        <v>0</v>
      </c>
      <c r="W108" s="304">
        <f t="shared" si="28"/>
        <v>0</v>
      </c>
      <c r="DA108" s="72"/>
    </row>
    <row r="109" spans="1:105" ht="12" customHeight="1" x14ac:dyDescent="0.25">
      <c r="A109" s="41" t="s">
        <v>2228</v>
      </c>
      <c r="B109" s="237">
        <f t="shared" ref="B109:W109" si="29">IF(B$80=0,0,B$80/B$5)</f>
        <v>0</v>
      </c>
      <c r="C109" s="237">
        <f t="shared" si="29"/>
        <v>0</v>
      </c>
      <c r="D109" s="237">
        <f t="shared" si="29"/>
        <v>0</v>
      </c>
      <c r="E109" s="237">
        <f t="shared" si="29"/>
        <v>0</v>
      </c>
      <c r="F109" s="237">
        <f t="shared" si="29"/>
        <v>0</v>
      </c>
      <c r="G109" s="237">
        <f t="shared" si="29"/>
        <v>0</v>
      </c>
      <c r="H109" s="237">
        <f t="shared" si="29"/>
        <v>0</v>
      </c>
      <c r="I109" s="237">
        <f t="shared" si="29"/>
        <v>0</v>
      </c>
      <c r="J109" s="237">
        <f t="shared" si="29"/>
        <v>0</v>
      </c>
      <c r="K109" s="237">
        <f t="shared" si="29"/>
        <v>0</v>
      </c>
      <c r="L109" s="237">
        <f t="shared" si="29"/>
        <v>0</v>
      </c>
      <c r="M109" s="237">
        <f t="shared" si="29"/>
        <v>0</v>
      </c>
      <c r="N109" s="237">
        <f t="shared" si="29"/>
        <v>0</v>
      </c>
      <c r="O109" s="237">
        <f t="shared" si="29"/>
        <v>0</v>
      </c>
      <c r="P109" s="237">
        <f t="shared" si="29"/>
        <v>0</v>
      </c>
      <c r="Q109" s="237">
        <f t="shared" si="29"/>
        <v>0</v>
      </c>
      <c r="R109" s="237">
        <f t="shared" si="29"/>
        <v>0</v>
      </c>
      <c r="S109" s="237">
        <f t="shared" si="29"/>
        <v>0</v>
      </c>
      <c r="T109" s="237">
        <f t="shared" si="29"/>
        <v>0</v>
      </c>
      <c r="U109" s="237">
        <f t="shared" si="29"/>
        <v>0</v>
      </c>
      <c r="V109" s="237">
        <f t="shared" si="29"/>
        <v>0</v>
      </c>
      <c r="W109" s="237">
        <f t="shared" si="29"/>
        <v>0</v>
      </c>
      <c r="DA109" s="97"/>
    </row>
    <row r="110" spans="1:105" ht="12" customHeight="1" x14ac:dyDescent="0.25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01"/>
      <c r="P110" s="201"/>
      <c r="Q110" s="201"/>
      <c r="R110" s="201"/>
      <c r="S110" s="201"/>
      <c r="T110" s="201"/>
      <c r="U110" s="201"/>
      <c r="V110" s="201"/>
      <c r="W110" s="201"/>
      <c r="DA110" s="173"/>
    </row>
    <row r="111" spans="1:105" ht="15" customHeight="1" x14ac:dyDescent="0.25">
      <c r="A111" s="32" t="s">
        <v>432</v>
      </c>
      <c r="B111" s="259"/>
      <c r="C111" s="259"/>
      <c r="D111" s="259"/>
      <c r="E111" s="259"/>
      <c r="F111" s="259"/>
      <c r="G111" s="259"/>
      <c r="H111" s="259"/>
      <c r="I111" s="259"/>
      <c r="J111" s="259"/>
      <c r="K111" s="259"/>
      <c r="L111" s="259"/>
      <c r="M111" s="259"/>
      <c r="N111" s="259"/>
      <c r="O111" s="259"/>
      <c r="P111" s="259"/>
      <c r="Q111" s="259"/>
      <c r="R111" s="259"/>
      <c r="S111" s="259"/>
      <c r="T111" s="259"/>
      <c r="U111" s="259"/>
      <c r="V111" s="259"/>
      <c r="W111" s="259"/>
      <c r="DA111" s="88"/>
    </row>
    <row r="112" spans="1:105" ht="12" customHeight="1" x14ac:dyDescent="0.25">
      <c r="A112" s="201"/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DA112" s="173"/>
    </row>
    <row r="113" spans="1:105" ht="12" customHeight="1" x14ac:dyDescent="0.25">
      <c r="A113" s="35" t="s">
        <v>24</v>
      </c>
      <c r="B113" s="322">
        <f>IF(B$5=0,0,B$5/FBT_fec!B$5)</f>
        <v>1.8091485603414308</v>
      </c>
      <c r="C113" s="322">
        <f>IF(C$5=0,0,C$5/FBT_fec!C$5)</f>
        <v>1.8067437569126596</v>
      </c>
      <c r="D113" s="322">
        <f>IF(D$5=0,0,D$5/FBT_fec!D$5)</f>
        <v>1.8006269238317023</v>
      </c>
      <c r="E113" s="322">
        <f>IF(E$5=0,0,E$5/FBT_fec!E$5)</f>
        <v>1.7461092055870369</v>
      </c>
      <c r="F113" s="322">
        <f>IF(F$5=0,0,F$5/FBT_fec!F$5)</f>
        <v>1.7614404455779462</v>
      </c>
      <c r="G113" s="322">
        <f>IF(G$5=0,0,G$5/FBT_fec!G$5)</f>
        <v>1.6836491937529767</v>
      </c>
      <c r="H113" s="322">
        <f>IF(H$5=0,0,H$5/FBT_fec!H$5)</f>
        <v>1.6785371943279412</v>
      </c>
      <c r="I113" s="322">
        <f>IF(I$5=0,0,I$5/FBT_fec!I$5)</f>
        <v>1.7186171520311468</v>
      </c>
      <c r="J113" s="322">
        <f>IF(J$5=0,0,J$5/FBT_fec!J$5)</f>
        <v>1.6258806894751954</v>
      </c>
      <c r="K113" s="322">
        <f>IF(K$5=0,0,K$5/FBT_fec!K$5)</f>
        <v>1.5864699031678571</v>
      </c>
      <c r="L113" s="322">
        <f>IF(L$5=0,0,L$5/FBT_fec!L$5)</f>
        <v>1.6327824227222218</v>
      </c>
      <c r="M113" s="322">
        <f>IF(M$5=0,0,M$5/FBT_fec!M$5)</f>
        <v>1.5960712957937271</v>
      </c>
      <c r="N113" s="322">
        <f>IF(N$5=0,0,N$5/FBT_fec!N$5)</f>
        <v>1.5086562160345007</v>
      </c>
      <c r="O113" s="322">
        <f>IF(O$5=0,0,O$5/FBT_fec!O$5)</f>
        <v>1.4635572820310139</v>
      </c>
      <c r="P113" s="322">
        <f>IF(P$5=0,0,P$5/FBT_fec!P$5)</f>
        <v>1.4204238548578452</v>
      </c>
      <c r="Q113" s="322">
        <f>IF(Q$5=0,0,Q$5/FBT_fec!Q$5)</f>
        <v>1.4750479155448546</v>
      </c>
      <c r="R113" s="322">
        <f>IF(R$5=0,0,R$5/FBT_fec!R$5)</f>
        <v>1.451280946136666</v>
      </c>
      <c r="S113" s="322">
        <f>IF(S$5=0,0,S$5/FBT_fec!S$5)</f>
        <v>1.4491693347620109</v>
      </c>
      <c r="T113" s="322">
        <f>IF(T$5=0,0,T$5/FBT_fec!T$5)</f>
        <v>1.4463717217099303</v>
      </c>
      <c r="U113" s="322">
        <f>IF(U$5=0,0,U$5/FBT_fec!U$5)</f>
        <v>1.3046293678853502</v>
      </c>
      <c r="V113" s="322">
        <f>IF(V$5=0,0,V$5/FBT_fec!V$5)</f>
        <v>1.2996310704391858</v>
      </c>
      <c r="W113" s="322">
        <f>IF(W$5=0,0,W$5/FBT_fec!W$5)</f>
        <v>1.3690015377179792</v>
      </c>
      <c r="DA113" s="95"/>
    </row>
    <row r="114" spans="1:105" ht="12" customHeight="1" x14ac:dyDescent="0.25">
      <c r="A114" s="55" t="s">
        <v>92</v>
      </c>
      <c r="B114" s="332">
        <f>IF(B$6=0,0,B$6/FBT_fec!B$6)</f>
        <v>0</v>
      </c>
      <c r="C114" s="332">
        <f>IF(C$6=0,0,C$6/FBT_fec!C$6)</f>
        <v>0</v>
      </c>
      <c r="D114" s="332">
        <f>IF(D$6=0,0,D$6/FBT_fec!D$6)</f>
        <v>0</v>
      </c>
      <c r="E114" s="332">
        <f>IF(E$6=0,0,E$6/FBT_fec!E$6)</f>
        <v>0</v>
      </c>
      <c r="F114" s="332">
        <f>IF(F$6=0,0,F$6/FBT_fec!F$6)</f>
        <v>0</v>
      </c>
      <c r="G114" s="332">
        <f>IF(G$6=0,0,G$6/FBT_fec!G$6)</f>
        <v>0</v>
      </c>
      <c r="H114" s="332">
        <f>IF(H$6=0,0,H$6/FBT_fec!H$6)</f>
        <v>0</v>
      </c>
      <c r="I114" s="332">
        <f>IF(I$6=0,0,I$6/FBT_fec!I$6)</f>
        <v>0</v>
      </c>
      <c r="J114" s="332">
        <f>IF(J$6=0,0,J$6/FBT_fec!J$6)</f>
        <v>0</v>
      </c>
      <c r="K114" s="332">
        <f>IF(K$6=0,0,K$6/FBT_fec!K$6)</f>
        <v>0</v>
      </c>
      <c r="L114" s="332">
        <f>IF(L$6=0,0,L$6/FBT_fec!L$6)</f>
        <v>0</v>
      </c>
      <c r="M114" s="332">
        <f>IF(M$6=0,0,M$6/FBT_fec!M$6)</f>
        <v>0</v>
      </c>
      <c r="N114" s="332">
        <f>IF(N$6=0,0,N$6/FBT_fec!N$6)</f>
        <v>0</v>
      </c>
      <c r="O114" s="332">
        <f>IF(O$6=0,0,O$6/FBT_fec!O$6)</f>
        <v>0</v>
      </c>
      <c r="P114" s="332">
        <f>IF(P$6=0,0,P$6/FBT_fec!P$6)</f>
        <v>0</v>
      </c>
      <c r="Q114" s="332">
        <f>IF(Q$6=0,0,Q$6/FBT_fec!Q$6)</f>
        <v>0</v>
      </c>
      <c r="R114" s="332">
        <f>IF(R$6=0,0,R$6/FBT_fec!R$6)</f>
        <v>0</v>
      </c>
      <c r="S114" s="332">
        <f>IF(S$6=0,0,S$6/FBT_fec!S$6)</f>
        <v>0</v>
      </c>
      <c r="T114" s="332">
        <f>IF(T$6=0,0,T$6/FBT_fec!T$6)</f>
        <v>0</v>
      </c>
      <c r="U114" s="332">
        <f>IF(U$6=0,0,U$6/FBT_fec!U$6)</f>
        <v>0</v>
      </c>
      <c r="V114" s="332">
        <f>IF(V$6=0,0,V$6/FBT_fec!V$6)</f>
        <v>0</v>
      </c>
      <c r="W114" s="332">
        <f>IF(W$6=0,0,W$6/FBT_fec!W$6)</f>
        <v>0</v>
      </c>
      <c r="DA114" s="67"/>
    </row>
    <row r="115" spans="1:105" ht="12" customHeight="1" x14ac:dyDescent="0.25">
      <c r="A115" s="202" t="s">
        <v>93</v>
      </c>
      <c r="B115" s="333">
        <f>IF(B$7=0,0,B$7/FBT_fec!B$7)</f>
        <v>0</v>
      </c>
      <c r="C115" s="333">
        <f>IF(C$7=0,0,C$7/FBT_fec!C$7)</f>
        <v>0</v>
      </c>
      <c r="D115" s="333">
        <f>IF(D$7=0,0,D$7/FBT_fec!D$7)</f>
        <v>0</v>
      </c>
      <c r="E115" s="333">
        <f>IF(E$7=0,0,E$7/FBT_fec!E$7)</f>
        <v>0</v>
      </c>
      <c r="F115" s="333">
        <f>IF(F$7=0,0,F$7/FBT_fec!F$7)</f>
        <v>0</v>
      </c>
      <c r="G115" s="333">
        <f>IF(G$7=0,0,G$7/FBT_fec!G$7)</f>
        <v>0</v>
      </c>
      <c r="H115" s="333">
        <f>IF(H$7=0,0,H$7/FBT_fec!H$7)</f>
        <v>0</v>
      </c>
      <c r="I115" s="333">
        <f>IF(I$7=0,0,I$7/FBT_fec!I$7)</f>
        <v>0</v>
      </c>
      <c r="J115" s="333">
        <f>IF(J$7=0,0,J$7/FBT_fec!J$7)</f>
        <v>0</v>
      </c>
      <c r="K115" s="333">
        <f>IF(K$7=0,0,K$7/FBT_fec!K$7)</f>
        <v>0</v>
      </c>
      <c r="L115" s="333">
        <f>IF(L$7=0,0,L$7/FBT_fec!L$7)</f>
        <v>0</v>
      </c>
      <c r="M115" s="333">
        <f>IF(M$7=0,0,M$7/FBT_fec!M$7)</f>
        <v>0</v>
      </c>
      <c r="N115" s="333">
        <f>IF(N$7=0,0,N$7/FBT_fec!N$7)</f>
        <v>0</v>
      </c>
      <c r="O115" s="333">
        <f>IF(O$7=0,0,O$7/FBT_fec!O$7)</f>
        <v>0</v>
      </c>
      <c r="P115" s="333">
        <f>IF(P$7=0,0,P$7/FBT_fec!P$7)</f>
        <v>0</v>
      </c>
      <c r="Q115" s="333">
        <f>IF(Q$7=0,0,Q$7/FBT_fec!Q$7)</f>
        <v>0</v>
      </c>
      <c r="R115" s="333">
        <f>IF(R$7=0,0,R$7/FBT_fec!R$7)</f>
        <v>0</v>
      </c>
      <c r="S115" s="333">
        <f>IF(S$7=0,0,S$7/FBT_fec!S$7)</f>
        <v>0</v>
      </c>
      <c r="T115" s="333">
        <f>IF(T$7=0,0,T$7/FBT_fec!T$7)</f>
        <v>0</v>
      </c>
      <c r="U115" s="333">
        <f>IF(U$7=0,0,U$7/FBT_fec!U$7)</f>
        <v>0</v>
      </c>
      <c r="V115" s="333">
        <f>IF(V$7=0,0,V$7/FBT_fec!V$7)</f>
        <v>0</v>
      </c>
      <c r="W115" s="333">
        <f>IF(W$7=0,0,W$7/FBT_fec!W$7)</f>
        <v>0</v>
      </c>
      <c r="DA115" s="174"/>
    </row>
    <row r="116" spans="1:105" ht="12" customHeight="1" x14ac:dyDescent="0.25">
      <c r="A116" s="202" t="s">
        <v>94</v>
      </c>
      <c r="B116" s="333">
        <f>IF(B$8=0,0,B$8/FBT_fec!B$8)</f>
        <v>0</v>
      </c>
      <c r="C116" s="333">
        <f>IF(C$8=0,0,C$8/FBT_fec!C$8)</f>
        <v>0</v>
      </c>
      <c r="D116" s="333">
        <f>IF(D$8=0,0,D$8/FBT_fec!D$8)</f>
        <v>0</v>
      </c>
      <c r="E116" s="333">
        <f>IF(E$8=0,0,E$8/FBT_fec!E$8)</f>
        <v>0</v>
      </c>
      <c r="F116" s="333">
        <f>IF(F$8=0,0,F$8/FBT_fec!F$8)</f>
        <v>0</v>
      </c>
      <c r="G116" s="333">
        <f>IF(G$8=0,0,G$8/FBT_fec!G$8)</f>
        <v>0</v>
      </c>
      <c r="H116" s="333">
        <f>IF(H$8=0,0,H$8/FBT_fec!H$8)</f>
        <v>0</v>
      </c>
      <c r="I116" s="333">
        <f>IF(I$8=0,0,I$8/FBT_fec!I$8)</f>
        <v>0</v>
      </c>
      <c r="J116" s="333">
        <f>IF(J$8=0,0,J$8/FBT_fec!J$8)</f>
        <v>0</v>
      </c>
      <c r="K116" s="333">
        <f>IF(K$8=0,0,K$8/FBT_fec!K$8)</f>
        <v>0</v>
      </c>
      <c r="L116" s="333">
        <f>IF(L$8=0,0,L$8/FBT_fec!L$8)</f>
        <v>0</v>
      </c>
      <c r="M116" s="333">
        <f>IF(M$8=0,0,M$8/FBT_fec!M$8)</f>
        <v>0</v>
      </c>
      <c r="N116" s="333">
        <f>IF(N$8=0,0,N$8/FBT_fec!N$8)</f>
        <v>0</v>
      </c>
      <c r="O116" s="333">
        <f>IF(O$8=0,0,O$8/FBT_fec!O$8)</f>
        <v>0</v>
      </c>
      <c r="P116" s="333">
        <f>IF(P$8=0,0,P$8/FBT_fec!P$8)</f>
        <v>0</v>
      </c>
      <c r="Q116" s="333">
        <f>IF(Q$8=0,0,Q$8/FBT_fec!Q$8)</f>
        <v>0</v>
      </c>
      <c r="R116" s="333">
        <f>IF(R$8=0,0,R$8/FBT_fec!R$8)</f>
        <v>0</v>
      </c>
      <c r="S116" s="333">
        <f>IF(S$8=0,0,S$8/FBT_fec!S$8)</f>
        <v>0</v>
      </c>
      <c r="T116" s="333">
        <f>IF(T$8=0,0,T$8/FBT_fec!T$8)</f>
        <v>0</v>
      </c>
      <c r="U116" s="333">
        <f>IF(U$8=0,0,U$8/FBT_fec!U$8)</f>
        <v>0</v>
      </c>
      <c r="V116" s="333">
        <f>IF(V$8=0,0,V$8/FBT_fec!V$8)</f>
        <v>0</v>
      </c>
      <c r="W116" s="333">
        <f>IF(W$8=0,0,W$8/FBT_fec!W$8)</f>
        <v>0</v>
      </c>
      <c r="DA116" s="174"/>
    </row>
    <row r="117" spans="1:105" ht="12" customHeight="1" x14ac:dyDescent="0.25">
      <c r="A117" s="202" t="s">
        <v>95</v>
      </c>
      <c r="B117" s="333">
        <f>IF(B$9=0,0,B$9/FBT_fec!B$9)</f>
        <v>0</v>
      </c>
      <c r="C117" s="333">
        <f>IF(C$9=0,0,C$9/FBT_fec!C$9)</f>
        <v>0</v>
      </c>
      <c r="D117" s="333">
        <f>IF(D$9=0,0,D$9/FBT_fec!D$9)</f>
        <v>0</v>
      </c>
      <c r="E117" s="333">
        <f>IF(E$9=0,0,E$9/FBT_fec!E$9)</f>
        <v>0</v>
      </c>
      <c r="F117" s="333">
        <f>IF(F$9=0,0,F$9/FBT_fec!F$9)</f>
        <v>0</v>
      </c>
      <c r="G117" s="333">
        <f>IF(G$9=0,0,G$9/FBT_fec!G$9)</f>
        <v>0</v>
      </c>
      <c r="H117" s="333">
        <f>IF(H$9=0,0,H$9/FBT_fec!H$9)</f>
        <v>0</v>
      </c>
      <c r="I117" s="333">
        <f>IF(I$9=0,0,I$9/FBT_fec!I$9)</f>
        <v>0</v>
      </c>
      <c r="J117" s="333">
        <f>IF(J$9=0,0,J$9/FBT_fec!J$9)</f>
        <v>0</v>
      </c>
      <c r="K117" s="333">
        <f>IF(K$9=0,0,K$9/FBT_fec!K$9)</f>
        <v>0</v>
      </c>
      <c r="L117" s="333">
        <f>IF(L$9=0,0,L$9/FBT_fec!L$9)</f>
        <v>0</v>
      </c>
      <c r="M117" s="333">
        <f>IF(M$9=0,0,M$9/FBT_fec!M$9)</f>
        <v>0</v>
      </c>
      <c r="N117" s="333">
        <f>IF(N$9=0,0,N$9/FBT_fec!N$9)</f>
        <v>0</v>
      </c>
      <c r="O117" s="333">
        <f>IF(O$9=0,0,O$9/FBT_fec!O$9)</f>
        <v>0</v>
      </c>
      <c r="P117" s="333">
        <f>IF(P$9=0,0,P$9/FBT_fec!P$9)</f>
        <v>0</v>
      </c>
      <c r="Q117" s="333">
        <f>IF(Q$9=0,0,Q$9/FBT_fec!Q$9)</f>
        <v>0</v>
      </c>
      <c r="R117" s="333">
        <f>IF(R$9=0,0,R$9/FBT_fec!R$9)</f>
        <v>0</v>
      </c>
      <c r="S117" s="333">
        <f>IF(S$9=0,0,S$9/FBT_fec!S$9)</f>
        <v>0</v>
      </c>
      <c r="T117" s="333">
        <f>IF(T$9=0,0,T$9/FBT_fec!T$9)</f>
        <v>0</v>
      </c>
      <c r="U117" s="333">
        <f>IF(U$9=0,0,U$9/FBT_fec!U$9)</f>
        <v>0</v>
      </c>
      <c r="V117" s="333">
        <f>IF(V$9=0,0,V$9/FBT_fec!V$9)</f>
        <v>0</v>
      </c>
      <c r="W117" s="333">
        <f>IF(W$9=0,0,W$9/FBT_fec!W$9)</f>
        <v>0</v>
      </c>
      <c r="DA117" s="174"/>
    </row>
    <row r="118" spans="1:105" ht="12" customHeight="1" x14ac:dyDescent="0.25">
      <c r="A118" s="56" t="s">
        <v>96</v>
      </c>
      <c r="B118" s="334">
        <f>IF(B$10=0,0,B$10/FBT_fec!B$10)</f>
        <v>1.493927568352821</v>
      </c>
      <c r="C118" s="334">
        <f>IF(C$10=0,0,C$10/FBT_fec!C$10)</f>
        <v>1.4616515729368162</v>
      </c>
      <c r="D118" s="334">
        <f>IF(D$10=0,0,D$10/FBT_fec!D$10)</f>
        <v>1.4581933082634124</v>
      </c>
      <c r="E118" s="334">
        <f>IF(E$10=0,0,E$10/FBT_fec!E$10)</f>
        <v>1.3735860693820932</v>
      </c>
      <c r="F118" s="334">
        <f>IF(F$10=0,0,F$10/FBT_fec!F$10)</f>
        <v>1.3649274478378415</v>
      </c>
      <c r="G118" s="334">
        <f>IF(G$10=0,0,G$10/FBT_fec!G$10)</f>
        <v>0.84104731303687574</v>
      </c>
      <c r="H118" s="334">
        <f>IF(H$10=0,0,H$10/FBT_fec!H$10)</f>
        <v>0.83458837924390228</v>
      </c>
      <c r="I118" s="334">
        <f>IF(I$10=0,0,I$10/FBT_fec!I$10)</f>
        <v>0.92750342142193787</v>
      </c>
      <c r="J118" s="334">
        <f>IF(J$10=0,0,J$10/FBT_fec!J$10)</f>
        <v>0.93517789009950669</v>
      </c>
      <c r="K118" s="334">
        <f>IF(K$10=0,0,K$10/FBT_fec!K$10)</f>
        <v>0.9585696081316154</v>
      </c>
      <c r="L118" s="334">
        <f>IF(L$10=0,0,L$10/FBT_fec!L$10)</f>
        <v>1.1298856294984962</v>
      </c>
      <c r="M118" s="334">
        <f>IF(M$10=0,0,M$10/FBT_fec!M$10)</f>
        <v>1.2020393578913378</v>
      </c>
      <c r="N118" s="334">
        <f>IF(N$10=0,0,N$10/FBT_fec!N$10)</f>
        <v>1.0991692334578491</v>
      </c>
      <c r="O118" s="334">
        <f>IF(O$10=0,0,O$10/FBT_fec!O$10)</f>
        <v>1.0885254656513446</v>
      </c>
      <c r="P118" s="334">
        <f>IF(P$10=0,0,P$10/FBT_fec!P$10)</f>
        <v>1.0253681354257633</v>
      </c>
      <c r="Q118" s="334">
        <f>IF(Q$10=0,0,Q$10/FBT_fec!Q$10)</f>
        <v>1.1200507408600076</v>
      </c>
      <c r="R118" s="334">
        <f>IF(R$10=0,0,R$10/FBT_fec!R$10)</f>
        <v>1.1389436188751192</v>
      </c>
      <c r="S118" s="334">
        <f>IF(S$10=0,0,S$10/FBT_fec!S$10)</f>
        <v>1.121953732757345</v>
      </c>
      <c r="T118" s="334">
        <f>IF(T$10=0,0,T$10/FBT_fec!T$10)</f>
        <v>1.0377331917561461</v>
      </c>
      <c r="U118" s="334">
        <f>IF(U$10=0,0,U$10/FBT_fec!U$10)</f>
        <v>0.90835059486905478</v>
      </c>
      <c r="V118" s="334">
        <f>IF(V$10=0,0,V$10/FBT_fec!V$10)</f>
        <v>0.92617298518698798</v>
      </c>
      <c r="W118" s="334">
        <f>IF(W$10=0,0,W$10/FBT_fec!W$10)</f>
        <v>1.0752690931818094</v>
      </c>
      <c r="DA118" s="68"/>
    </row>
    <row r="119" spans="1:105" ht="12" customHeight="1" x14ac:dyDescent="0.25">
      <c r="A119" s="203" t="s">
        <v>2149</v>
      </c>
      <c r="B119" s="350">
        <f>IF(B$16=0,0,B$16/FBT_fec!B$16)</f>
        <v>1.8330465144396539</v>
      </c>
      <c r="C119" s="350">
        <f>IF(C$16=0,0,C$16/FBT_fec!C$16)</f>
        <v>1.813720593005268</v>
      </c>
      <c r="D119" s="350">
        <f>IF(D$16=0,0,D$16/FBT_fec!D$16)</f>
        <v>1.8021798725233649</v>
      </c>
      <c r="E119" s="350">
        <f>IF(E$16=0,0,E$16/FBT_fec!E$16)</f>
        <v>1.698179235636406</v>
      </c>
      <c r="F119" s="350">
        <f>IF(F$16=0,0,F$16/FBT_fec!F$16)</f>
        <v>1.7115876599450446</v>
      </c>
      <c r="G119" s="350">
        <f>IF(G$16=0,0,G$16/FBT_fec!G$16)</f>
        <v>1.2772147896060482</v>
      </c>
      <c r="H119" s="350">
        <f>IF(H$16=0,0,H$16/FBT_fec!H$16)</f>
        <v>1.2664386340847873</v>
      </c>
      <c r="I119" s="350">
        <f>IF(I$16=0,0,I$16/FBT_fec!I$16)</f>
        <v>1.3734033352543906</v>
      </c>
      <c r="J119" s="350">
        <f>IF(J$16=0,0,J$16/FBT_fec!J$16)</f>
        <v>1.2657115707197339</v>
      </c>
      <c r="K119" s="350">
        <f>IF(K$16=0,0,K$16/FBT_fec!K$16)</f>
        <v>1.2392647136169463</v>
      </c>
      <c r="L119" s="350">
        <f>IF(L$16=0,0,L$16/FBT_fec!L$16)</f>
        <v>1.4020392175079082</v>
      </c>
      <c r="M119" s="350">
        <f>IF(M$16=0,0,M$16/FBT_fec!M$16)</f>
        <v>1.4475515700670061</v>
      </c>
      <c r="N119" s="350">
        <f>IF(N$16=0,0,N$16/FBT_fec!N$16)</f>
        <v>1.3792258012708261</v>
      </c>
      <c r="O119" s="350">
        <f>IF(O$16=0,0,O$16/FBT_fec!O$16)</f>
        <v>1.2495165593335791</v>
      </c>
      <c r="P119" s="350">
        <f>IF(P$16=0,0,P$16/FBT_fec!P$16)</f>
        <v>1.1397674270521552</v>
      </c>
      <c r="Q119" s="350">
        <f>IF(Q$16=0,0,Q$16/FBT_fec!Q$16)</f>
        <v>1.3062169448676946</v>
      </c>
      <c r="R119" s="350">
        <f>IF(R$16=0,0,R$16/FBT_fec!R$16)</f>
        <v>1.2971353113523625</v>
      </c>
      <c r="S119" s="350">
        <f>IF(S$16=0,0,S$16/FBT_fec!S$16)</f>
        <v>1.3045859293790745</v>
      </c>
      <c r="T119" s="350">
        <f>IF(T$16=0,0,T$16/FBT_fec!T$16)</f>
        <v>1.2536059630241057</v>
      </c>
      <c r="U119" s="350">
        <f>IF(U$16=0,0,U$16/FBT_fec!U$16)</f>
        <v>1.0388615509741412</v>
      </c>
      <c r="V119" s="350">
        <f>IF(V$16=0,0,V$16/FBT_fec!V$16)</f>
        <v>1.0819135403473961</v>
      </c>
      <c r="W119" s="350">
        <f>IF(W$16=0,0,W$16/FBT_fec!W$16)</f>
        <v>1.2431653356364654</v>
      </c>
      <c r="DA119" s="175"/>
    </row>
    <row r="120" spans="1:105" ht="12" customHeight="1" x14ac:dyDescent="0.25">
      <c r="A120" s="203" t="s">
        <v>2161</v>
      </c>
      <c r="B120" s="350">
        <f>IF(B$25=0,0,B$25/FBT_fec!B$25)</f>
        <v>1.8330465144396542</v>
      </c>
      <c r="C120" s="350">
        <f>IF(C$25=0,0,C$25/FBT_fec!C$25)</f>
        <v>1.8137205930052676</v>
      </c>
      <c r="D120" s="350">
        <f>IF(D$25=0,0,D$25/FBT_fec!D$25)</f>
        <v>1.8021798725233644</v>
      </c>
      <c r="E120" s="350">
        <f>IF(E$25=0,0,E$25/FBT_fec!E$25)</f>
        <v>1.6981792356364065</v>
      </c>
      <c r="F120" s="350">
        <f>IF(F$25=0,0,F$25/FBT_fec!F$25)</f>
        <v>1.7115876599450452</v>
      </c>
      <c r="G120" s="350">
        <f>IF(G$25=0,0,G$25/FBT_fec!G$25)</f>
        <v>1.2772147896060482</v>
      </c>
      <c r="H120" s="350">
        <f>IF(H$25=0,0,H$25/FBT_fec!H$25)</f>
        <v>1.2664386340847873</v>
      </c>
      <c r="I120" s="350">
        <f>IF(I$25=0,0,I$25/FBT_fec!I$25)</f>
        <v>1.3734033352543897</v>
      </c>
      <c r="J120" s="350">
        <f>IF(J$25=0,0,J$25/FBT_fec!J$25)</f>
        <v>1.2657115707197337</v>
      </c>
      <c r="K120" s="350">
        <f>IF(K$25=0,0,K$25/FBT_fec!K$25)</f>
        <v>1.2392647136169466</v>
      </c>
      <c r="L120" s="350">
        <f>IF(L$25=0,0,L$25/FBT_fec!L$25)</f>
        <v>1.4020392175079082</v>
      </c>
      <c r="M120" s="350">
        <f>IF(M$25=0,0,M$25/FBT_fec!M$25)</f>
        <v>1.4475515700670063</v>
      </c>
      <c r="N120" s="350">
        <f>IF(N$25=0,0,N$25/FBT_fec!N$25)</f>
        <v>1.3792258012708267</v>
      </c>
      <c r="O120" s="350">
        <f>IF(O$25=0,0,O$25/FBT_fec!O$25)</f>
        <v>1.2495165593335789</v>
      </c>
      <c r="P120" s="350">
        <f>IF(P$25=0,0,P$25/FBT_fec!P$25)</f>
        <v>1.1397674270521549</v>
      </c>
      <c r="Q120" s="350">
        <f>IF(Q$25=0,0,Q$25/FBT_fec!Q$25)</f>
        <v>1.3062169448676948</v>
      </c>
      <c r="R120" s="350">
        <f>IF(R$25=0,0,R$25/FBT_fec!R$25)</f>
        <v>1.297135311352362</v>
      </c>
      <c r="S120" s="350">
        <f>IF(S$25=0,0,S$25/FBT_fec!S$25)</f>
        <v>1.3045859293790742</v>
      </c>
      <c r="T120" s="350">
        <f>IF(T$25=0,0,T$25/FBT_fec!T$25)</f>
        <v>1.2536059630241048</v>
      </c>
      <c r="U120" s="350">
        <f>IF(U$25=0,0,U$25/FBT_fec!U$25)</f>
        <v>1.0388615509741417</v>
      </c>
      <c r="V120" s="350">
        <f>IF(V$25=0,0,V$25/FBT_fec!V$25)</f>
        <v>1.0819135403473961</v>
      </c>
      <c r="W120" s="350">
        <f>IF(W$25=0,0,W$25/FBT_fec!W$25)</f>
        <v>1.2431653356364656</v>
      </c>
      <c r="DA120" s="175"/>
    </row>
    <row r="121" spans="1:105" ht="12" customHeight="1" x14ac:dyDescent="0.25">
      <c r="A121" s="203" t="s">
        <v>2173</v>
      </c>
      <c r="B121" s="350">
        <f>IF(B$34=0,0,B$34/FBT_fec!B$34)</f>
        <v>2.5938879331829043</v>
      </c>
      <c r="C121" s="350">
        <f>IF(C$34=0,0,C$34/FBT_fec!C$34)</f>
        <v>2.6046612986345452</v>
      </c>
      <c r="D121" s="350">
        <f>IF(D$34=0,0,D$34/FBT_fec!D$34)</f>
        <v>2.598597154689398</v>
      </c>
      <c r="E121" s="350">
        <f>IF(E$34=0,0,E$34/FBT_fec!E$34)</f>
        <v>2.5674830412765308</v>
      </c>
      <c r="F121" s="350">
        <f>IF(F$34=0,0,F$34/FBT_fec!F$34)</f>
        <v>2.5940355609377028</v>
      </c>
      <c r="G121" s="350">
        <f>IF(G$34=0,0,G$34/FBT_fec!G$34)</f>
        <v>2.7985627875304835</v>
      </c>
      <c r="H121" s="350">
        <f>IF(H$34=0,0,H$34/FBT_fec!H$34)</f>
        <v>2.7961874633254813</v>
      </c>
      <c r="I121" s="350">
        <f>IF(I$34=0,0,I$34/FBT_fec!I$34)</f>
        <v>2.7938295083143827</v>
      </c>
      <c r="J121" s="350">
        <f>IF(J$34=0,0,J$34/FBT_fec!J$34)</f>
        <v>2.6660735345905717</v>
      </c>
      <c r="K121" s="350">
        <f>IF(K$34=0,0,K$34/FBT_fec!K$34)</f>
        <v>2.5942267790652838</v>
      </c>
      <c r="L121" s="350">
        <f>IF(L$34=0,0,L$34/FBT_fec!L$34)</f>
        <v>2.5586771563866444</v>
      </c>
      <c r="M121" s="350">
        <f>IF(M$34=0,0,M$34/FBT_fec!M$34)</f>
        <v>2.4376991185501073</v>
      </c>
      <c r="N121" s="350">
        <f>IF(N$34=0,0,N$34/FBT_fec!N$34)</f>
        <v>2.2999938317885893</v>
      </c>
      <c r="O121" s="350">
        <f>IF(O$34=0,0,O$34/FBT_fec!O$34)</f>
        <v>2.2934404258935159</v>
      </c>
      <c r="P121" s="350">
        <f>IF(P$34=0,0,P$34/FBT_fec!P$34)</f>
        <v>2.2830109306771069</v>
      </c>
      <c r="Q121" s="350">
        <f>IF(Q$34=0,0,Q$34/FBT_fec!Q$34)</f>
        <v>2.2755717320520019</v>
      </c>
      <c r="R121" s="350">
        <f>IF(R$34=0,0,R$34/FBT_fec!R$34)</f>
        <v>2.2273496888764521</v>
      </c>
      <c r="S121" s="350">
        <f>IF(S$34=0,0,S$34/FBT_fec!S$34)</f>
        <v>2.2186321209674955</v>
      </c>
      <c r="T121" s="350">
        <f>IF(T$34=0,0,T$34/FBT_fec!T$34)</f>
        <v>2.2542420182211664</v>
      </c>
      <c r="U121" s="350">
        <f>IF(U$34=0,0,U$34/FBT_fec!U$34)</f>
        <v>2.0972419428842168</v>
      </c>
      <c r="V121" s="350">
        <f>IF(V$34=0,0,V$34/FBT_fec!V$34)</f>
        <v>2.0507119106804135</v>
      </c>
      <c r="W121" s="350">
        <f>IF(W$34=0,0,W$34/FBT_fec!W$34)</f>
        <v>2.0846966947708019</v>
      </c>
      <c r="DA121" s="175"/>
    </row>
    <row r="122" spans="1:105" ht="12" customHeight="1" x14ac:dyDescent="0.25">
      <c r="A122" s="203" t="s">
        <v>2185</v>
      </c>
      <c r="B122" s="350">
        <f>IF(B$45=0,0,B$45/FBT_fec!B$45)</f>
        <v>2.1888792816078833</v>
      </c>
      <c r="C122" s="350">
        <f>IF(C$45=0,0,C$45/FBT_fec!C$45)</f>
        <v>2.1914261039265521</v>
      </c>
      <c r="D122" s="350">
        <f>IF(D$45=0,0,D$45/FBT_fec!D$45)</f>
        <v>2.184306288521376</v>
      </c>
      <c r="E122" s="350">
        <f>IF(E$45=0,0,E$45/FBT_fec!E$45)</f>
        <v>2.1467648781372564</v>
      </c>
      <c r="F122" s="350">
        <f>IF(F$45=0,0,F$45/FBT_fec!F$45)</f>
        <v>2.1708228926931254</v>
      </c>
      <c r="G122" s="350">
        <f>IF(G$45=0,0,G$45/FBT_fec!G$45)</f>
        <v>2.2025251904292915</v>
      </c>
      <c r="H122" s="350">
        <f>IF(H$45=0,0,H$45/FBT_fec!H$45)</f>
        <v>2.1984728411588721</v>
      </c>
      <c r="I122" s="350">
        <f>IF(I$45=0,0,I$45/FBT_fec!I$45)</f>
        <v>2.219905976096904</v>
      </c>
      <c r="J122" s="350">
        <f>IF(J$45=0,0,J$45/FBT_fec!J$45)</f>
        <v>2.1183126113941744</v>
      </c>
      <c r="K122" s="350">
        <f>IF(K$45=0,0,K$45/FBT_fec!K$45)</f>
        <v>2.072038446727082</v>
      </c>
      <c r="L122" s="350">
        <f>IF(L$45=0,0,L$45/FBT_fec!L$45)</f>
        <v>2.0825470677465594</v>
      </c>
      <c r="M122" s="350">
        <f>IF(M$45=0,0,M$45/FBT_fec!M$45)</f>
        <v>2.0461263682829292</v>
      </c>
      <c r="N122" s="350">
        <f>IF(N$45=0,0,N$45/FBT_fec!N$45)</f>
        <v>2.00611908266325</v>
      </c>
      <c r="O122" s="350">
        <f>IF(O$45=0,0,O$45/FBT_fec!O$45)</f>
        <v>1.9341976387413438</v>
      </c>
      <c r="P122" s="350">
        <f>IF(P$45=0,0,P$45/FBT_fec!P$45)</f>
        <v>1.8953012527160296</v>
      </c>
      <c r="Q122" s="350">
        <f>IF(Q$45=0,0,Q$45/FBT_fec!Q$45)</f>
        <v>1.9543544654155971</v>
      </c>
      <c r="R122" s="350">
        <f>IF(R$45=0,0,R$45/FBT_fec!R$45)</f>
        <v>1.917700386330538</v>
      </c>
      <c r="S122" s="350">
        <f>IF(S$45=0,0,S$45/FBT_fec!S$45)</f>
        <v>1.9271943033846122</v>
      </c>
      <c r="T122" s="350">
        <f>IF(T$45=0,0,T$45/FBT_fec!T$45)</f>
        <v>1.946052850002093</v>
      </c>
      <c r="U122" s="350">
        <f>IF(U$45=0,0,U$45/FBT_fec!U$45)</f>
        <v>1.8187085221391053</v>
      </c>
      <c r="V122" s="350">
        <f>IF(V$45=0,0,V$45/FBT_fec!V$45)</f>
        <v>1.8189720145323405</v>
      </c>
      <c r="W122" s="350">
        <f>IF(W$45=0,0,W$45/FBT_fec!W$45)</f>
        <v>1.8685404446238392</v>
      </c>
      <c r="DA122" s="175"/>
    </row>
    <row r="123" spans="1:105" ht="12" customHeight="1" x14ac:dyDescent="0.25">
      <c r="A123" s="203" t="s">
        <v>2211</v>
      </c>
      <c r="B123" s="350">
        <f>IF(B$66=0,0,B$66/FBT_fec!B$66)</f>
        <v>0.68214073630528171</v>
      </c>
      <c r="C123" s="350">
        <f>IF(C$66=0,0,C$66/FBT_fec!C$66)</f>
        <v>0.67670276363722348</v>
      </c>
      <c r="D123" s="350">
        <f>IF(D$66=0,0,D$66/FBT_fec!D$66)</f>
        <v>0.67488610755928857</v>
      </c>
      <c r="E123" s="350">
        <f>IF(E$66=0,0,E$66/FBT_fec!E$66)</f>
        <v>0.6488016693011599</v>
      </c>
      <c r="F123" s="350">
        <f>IF(F$66=0,0,F$66/FBT_fec!F$66)</f>
        <v>0.64868952820768422</v>
      </c>
      <c r="G123" s="350">
        <f>IF(G$66=0,0,G$66/FBT_fec!G$66)</f>
        <v>0.55312934236038169</v>
      </c>
      <c r="H123" s="350">
        <f>IF(H$66=0,0,H$66/FBT_fec!H$66)</f>
        <v>0.55114171819603197</v>
      </c>
      <c r="I123" s="350">
        <f>IF(I$66=0,0,I$66/FBT_fec!I$66)</f>
        <v>0.57152239218260315</v>
      </c>
      <c r="J123" s="350">
        <f>IF(J$66=0,0,J$66/FBT_fec!J$66)</f>
        <v>0.55396564075097787</v>
      </c>
      <c r="K123" s="350">
        <f>IF(K$66=0,0,K$66/FBT_fec!K$66)</f>
        <v>0.55003797060370896</v>
      </c>
      <c r="L123" s="350">
        <f>IF(L$66=0,0,L$66/FBT_fec!L$66)</f>
        <v>0.58391580637557183</v>
      </c>
      <c r="M123" s="350">
        <f>IF(M$66=0,0,M$66/FBT_fec!M$66)</f>
        <v>0.59208167408795975</v>
      </c>
      <c r="N123" s="350">
        <f>IF(N$66=0,0,N$66/FBT_fec!N$66)</f>
        <v>0.57196578464638093</v>
      </c>
      <c r="O123" s="350">
        <f>IF(O$66=0,0,O$66/FBT_fec!O$66)</f>
        <v>0.55331501949810669</v>
      </c>
      <c r="P123" s="350">
        <f>IF(P$66=0,0,P$66/FBT_fec!P$66)</f>
        <v>0.53360649969904639</v>
      </c>
      <c r="Q123" s="350">
        <f>IF(Q$66=0,0,Q$66/FBT_fec!Q$66)</f>
        <v>0.5636853400199473</v>
      </c>
      <c r="R123" s="350">
        <f>IF(R$66=0,0,R$66/FBT_fec!R$66)</f>
        <v>0.56149693750683105</v>
      </c>
      <c r="S123" s="350">
        <f>IF(S$66=0,0,S$66/FBT_fec!S$66)</f>
        <v>0.5610291000557317</v>
      </c>
      <c r="T123" s="350">
        <f>IF(T$66=0,0,T$66/FBT_fec!T$66)</f>
        <v>0.54965281956148249</v>
      </c>
      <c r="U123" s="350">
        <f>IF(U$66=0,0,U$66/FBT_fec!U$66)</f>
        <v>0.51023157207257264</v>
      </c>
      <c r="V123" s="350">
        <f>IF(V$66=0,0,V$66/FBT_fec!V$66)</f>
        <v>0.51712242301082934</v>
      </c>
      <c r="W123" s="350">
        <f>IF(W$66=0,0,W$66/FBT_fec!W$66)</f>
        <v>0.54802867977123992</v>
      </c>
      <c r="DA123" s="175"/>
    </row>
    <row r="124" spans="1:105" ht="12" customHeight="1" x14ac:dyDescent="0.25">
      <c r="A124" s="41" t="s">
        <v>2228</v>
      </c>
      <c r="B124" s="335">
        <f>IF(B$80=0,0,B$80/FBT_fec!B$80)</f>
        <v>0</v>
      </c>
      <c r="C124" s="335">
        <f>IF(C$80=0,0,C$80/FBT_fec!C$80)</f>
        <v>0</v>
      </c>
      <c r="D124" s="335">
        <f>IF(D$80=0,0,D$80/FBT_fec!D$80)</f>
        <v>0</v>
      </c>
      <c r="E124" s="335">
        <f>IF(E$80=0,0,E$80/FBT_fec!E$80)</f>
        <v>0</v>
      </c>
      <c r="F124" s="335">
        <f>IF(F$80=0,0,F$80/FBT_fec!F$80)</f>
        <v>0</v>
      </c>
      <c r="G124" s="335">
        <f>IF(G$80=0,0,G$80/FBT_fec!G$80)</f>
        <v>0</v>
      </c>
      <c r="H124" s="335">
        <f>IF(H$80=0,0,H$80/FBT_fec!H$80)</f>
        <v>0</v>
      </c>
      <c r="I124" s="335">
        <f>IF(I$80=0,0,I$80/FBT_fec!I$80)</f>
        <v>0</v>
      </c>
      <c r="J124" s="335">
        <f>IF(J$80=0,0,J$80/FBT_fec!J$80)</f>
        <v>0</v>
      </c>
      <c r="K124" s="335">
        <f>IF(K$80=0,0,K$80/FBT_fec!K$80)</f>
        <v>0</v>
      </c>
      <c r="L124" s="335">
        <f>IF(L$80=0,0,L$80/FBT_fec!L$80)</f>
        <v>0</v>
      </c>
      <c r="M124" s="335">
        <f>IF(M$80=0,0,M$80/FBT_fec!M$80)</f>
        <v>0</v>
      </c>
      <c r="N124" s="335">
        <f>IF(N$80=0,0,N$80/FBT_fec!N$80)</f>
        <v>0</v>
      </c>
      <c r="O124" s="335">
        <f>IF(O$80=0,0,O$80/FBT_fec!O$80)</f>
        <v>0</v>
      </c>
      <c r="P124" s="335">
        <f>IF(P$80=0,0,P$80/FBT_fec!P$80)</f>
        <v>0</v>
      </c>
      <c r="Q124" s="335">
        <f>IF(Q$80=0,0,Q$80/FBT_fec!Q$80)</f>
        <v>0</v>
      </c>
      <c r="R124" s="335">
        <f>IF(R$80=0,0,R$80/FBT_fec!R$80)</f>
        <v>0</v>
      </c>
      <c r="S124" s="335">
        <f>IF(S$80=0,0,S$80/FBT_fec!S$80)</f>
        <v>0</v>
      </c>
      <c r="T124" s="335">
        <f>IF(T$80=0,0,T$80/FBT_fec!T$80)</f>
        <v>0</v>
      </c>
      <c r="U124" s="335">
        <f>IF(U$80=0,0,U$80/FBT_fec!U$80)</f>
        <v>0</v>
      </c>
      <c r="V124" s="335">
        <f>IF(V$80=0,0,V$80/FBT_fec!V$80)</f>
        <v>0</v>
      </c>
      <c r="W124" s="335">
        <f>IF(W$80=0,0,W$80/FBT_fec!W$80)</f>
        <v>0</v>
      </c>
      <c r="DA124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-0.249977111117893"/>
    <pageSetUpPr fitToPage="1"/>
  </sheetPr>
  <dimension ref="A1:DA38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Transport equipment"</f>
        <v>FR: Transport equipment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v>31176.957989636539</v>
      </c>
      <c r="C3" s="205">
        <v>31536.834471505412</v>
      </c>
      <c r="D3" s="205">
        <v>32382.855926390239</v>
      </c>
      <c r="E3" s="205">
        <v>30550.982074530999</v>
      </c>
      <c r="F3" s="205">
        <v>29801.65819247859</v>
      </c>
      <c r="G3" s="205">
        <v>29770.006513487409</v>
      </c>
      <c r="H3" s="205">
        <v>29289.496910856131</v>
      </c>
      <c r="I3" s="205">
        <v>28912.737546596189</v>
      </c>
      <c r="J3" s="205">
        <v>27845.178623903281</v>
      </c>
      <c r="K3" s="205">
        <v>24639.092155815881</v>
      </c>
      <c r="L3" s="205">
        <v>26663.90170563534</v>
      </c>
      <c r="M3" s="205">
        <v>25295.366914781749</v>
      </c>
      <c r="N3" s="205">
        <v>26677.840345838991</v>
      </c>
      <c r="O3" s="205">
        <v>26755.516758358881</v>
      </c>
      <c r="P3" s="205">
        <v>27352.563259442119</v>
      </c>
      <c r="Q3" s="205">
        <v>29917</v>
      </c>
      <c r="R3" s="205">
        <v>29998.905657749441</v>
      </c>
      <c r="S3" s="205">
        <v>30110.70549956353</v>
      </c>
      <c r="T3" s="205">
        <v>32119.172717791291</v>
      </c>
      <c r="U3" s="205">
        <v>33320.058280718797</v>
      </c>
      <c r="V3" s="205">
        <v>21427.225269029979</v>
      </c>
      <c r="W3" s="205">
        <v>21453.626135791179</v>
      </c>
      <c r="DA3" s="112" t="s">
        <v>2374</v>
      </c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2" customHeight="1" x14ac:dyDescent="0.25">
      <c r="A5" s="30" t="s">
        <v>2112</v>
      </c>
      <c r="B5" s="205">
        <v>36218.503439234642</v>
      </c>
      <c r="C5" s="205">
        <v>36554.602334951829</v>
      </c>
      <c r="D5" s="205">
        <v>36155.830632086829</v>
      </c>
      <c r="E5" s="205">
        <v>35387.117783987087</v>
      </c>
      <c r="F5" s="205">
        <v>35345.741762419413</v>
      </c>
      <c r="G5" s="205">
        <v>33431.803516059699</v>
      </c>
      <c r="H5" s="205">
        <v>34444.603074067738</v>
      </c>
      <c r="I5" s="205">
        <v>35825.292333791527</v>
      </c>
      <c r="J5" s="205">
        <v>31570.406787388241</v>
      </c>
      <c r="K5" s="205">
        <v>27974.833534101119</v>
      </c>
      <c r="L5" s="205">
        <v>32567.469401995739</v>
      </c>
      <c r="M5" s="205">
        <v>30495.035271888421</v>
      </c>
      <c r="N5" s="205">
        <v>30474.451568279648</v>
      </c>
      <c r="O5" s="205">
        <v>30620.269165616541</v>
      </c>
      <c r="P5" s="205">
        <v>31638.099355429109</v>
      </c>
      <c r="Q5" s="205">
        <v>33983.77079729089</v>
      </c>
      <c r="R5" s="205">
        <v>37135.315482665414</v>
      </c>
      <c r="S5" s="205">
        <v>38327.741198825308</v>
      </c>
      <c r="T5" s="205">
        <v>37179.938706811183</v>
      </c>
      <c r="U5" s="205">
        <v>37417.959837077797</v>
      </c>
      <c r="V5" s="205">
        <v>27096.832952581961</v>
      </c>
      <c r="W5" s="205">
        <v>32863.344681346607</v>
      </c>
      <c r="DA5" s="112" t="s">
        <v>2375</v>
      </c>
    </row>
    <row r="6" spans="1:105" ht="12" customHeight="1" x14ac:dyDescent="0.25">
      <c r="A6" s="154" t="s">
        <v>2114</v>
      </c>
      <c r="B6" s="340">
        <v>45273.129299043292</v>
      </c>
      <c r="C6" s="340">
        <v>43009.472834091117</v>
      </c>
      <c r="D6" s="340">
        <v>40745.816369138964</v>
      </c>
      <c r="E6" s="340">
        <v>40745.816369138964</v>
      </c>
      <c r="F6" s="340">
        <v>38482.159904186788</v>
      </c>
      <c r="G6" s="340">
        <v>36218.503439234621</v>
      </c>
      <c r="H6" s="340">
        <v>38482.159904186788</v>
      </c>
      <c r="I6" s="340">
        <v>38482.159904186788</v>
      </c>
      <c r="J6" s="340">
        <v>36218.503439234621</v>
      </c>
      <c r="K6" s="340">
        <v>36218.503439234621</v>
      </c>
      <c r="L6" s="340">
        <v>36218.503439234621</v>
      </c>
      <c r="M6" s="340">
        <v>36218.503439234621</v>
      </c>
      <c r="N6" s="340">
        <v>33954.846974282453</v>
      </c>
      <c r="O6" s="340">
        <v>33954.846974282453</v>
      </c>
      <c r="P6" s="340">
        <v>33954.846974282453</v>
      </c>
      <c r="Q6" s="340">
        <v>36218.503439234621</v>
      </c>
      <c r="R6" s="340">
        <v>40745.816369138949</v>
      </c>
      <c r="S6" s="340">
        <v>40745.816369138949</v>
      </c>
      <c r="T6" s="340">
        <v>40745.816369138949</v>
      </c>
      <c r="U6" s="340">
        <v>40745.816369138949</v>
      </c>
      <c r="V6" s="340">
        <v>40745.816369138949</v>
      </c>
      <c r="W6" s="340">
        <v>38482.159904186781</v>
      </c>
      <c r="DA6" s="160" t="s">
        <v>2376</v>
      </c>
    </row>
    <row r="7" spans="1:105" ht="12" customHeight="1" x14ac:dyDescent="0.25">
      <c r="A7" s="156" t="s">
        <v>2116</v>
      </c>
      <c r="B7" s="341">
        <v>0</v>
      </c>
      <c r="C7" s="342">
        <v>0</v>
      </c>
      <c r="D7" s="342">
        <v>0</v>
      </c>
      <c r="E7" s="342">
        <v>0</v>
      </c>
      <c r="F7" s="342">
        <v>0</v>
      </c>
      <c r="G7" s="342">
        <v>0</v>
      </c>
      <c r="H7" s="342">
        <v>2263.6564649521652</v>
      </c>
      <c r="I7" s="342">
        <v>2263.6564649521652</v>
      </c>
      <c r="J7" s="342">
        <v>0</v>
      </c>
      <c r="K7" s="342">
        <v>0</v>
      </c>
      <c r="L7" s="342">
        <v>2263.6564649521652</v>
      </c>
      <c r="M7" s="342">
        <v>0</v>
      </c>
      <c r="N7" s="342">
        <v>0</v>
      </c>
      <c r="O7" s="342">
        <v>2263.6564649521652</v>
      </c>
      <c r="P7" s="342">
        <v>0</v>
      </c>
      <c r="Q7" s="342">
        <v>4527.3129299043294</v>
      </c>
      <c r="R7" s="342">
        <v>6790.9693948564945</v>
      </c>
      <c r="S7" s="342">
        <v>0</v>
      </c>
      <c r="T7" s="342">
        <v>2263.6564649521652</v>
      </c>
      <c r="U7" s="342">
        <v>2263.6564649521652</v>
      </c>
      <c r="V7" s="342">
        <v>0</v>
      </c>
      <c r="W7" s="342">
        <v>0</v>
      </c>
      <c r="DA7" s="161" t="s">
        <v>2377</v>
      </c>
    </row>
    <row r="8" spans="1:105" ht="12" customHeight="1" x14ac:dyDescent="0.25">
      <c r="A8" s="157" t="s">
        <v>2118</v>
      </c>
      <c r="B8" s="343">
        <v>0</v>
      </c>
      <c r="C8" s="344">
        <f t="shared" ref="C8:W8" si="0">B6+C7-C6</f>
        <v>2263.6564649521752</v>
      </c>
      <c r="D8" s="344">
        <f t="shared" si="0"/>
        <v>2263.6564649521533</v>
      </c>
      <c r="E8" s="344">
        <f t="shared" si="0"/>
        <v>0</v>
      </c>
      <c r="F8" s="344">
        <f t="shared" si="0"/>
        <v>2263.6564649521752</v>
      </c>
      <c r="G8" s="344">
        <f t="shared" si="0"/>
        <v>2263.6564649521679</v>
      </c>
      <c r="H8" s="344">
        <f t="shared" si="0"/>
        <v>0</v>
      </c>
      <c r="I8" s="344">
        <f t="shared" si="0"/>
        <v>2263.6564649521679</v>
      </c>
      <c r="J8" s="344">
        <f t="shared" si="0"/>
        <v>2263.6564649521679</v>
      </c>
      <c r="K8" s="344">
        <f t="shared" si="0"/>
        <v>0</v>
      </c>
      <c r="L8" s="344">
        <f t="shared" si="0"/>
        <v>2263.6564649521679</v>
      </c>
      <c r="M8" s="344">
        <f t="shared" si="0"/>
        <v>0</v>
      </c>
      <c r="N8" s="344">
        <f t="shared" si="0"/>
        <v>2263.6564649521679</v>
      </c>
      <c r="O8" s="344">
        <f t="shared" si="0"/>
        <v>2263.6564649521679</v>
      </c>
      <c r="P8" s="344">
        <f t="shared" si="0"/>
        <v>0</v>
      </c>
      <c r="Q8" s="344">
        <f t="shared" si="0"/>
        <v>2263.6564649521606</v>
      </c>
      <c r="R8" s="344">
        <f t="shared" si="0"/>
        <v>2263.6564649521679</v>
      </c>
      <c r="S8" s="344">
        <f t="shared" si="0"/>
        <v>0</v>
      </c>
      <c r="T8" s="344">
        <f t="shared" si="0"/>
        <v>2263.6564649521679</v>
      </c>
      <c r="U8" s="344">
        <f t="shared" si="0"/>
        <v>2263.6564649521679</v>
      </c>
      <c r="V8" s="344">
        <f t="shared" si="0"/>
        <v>0</v>
      </c>
      <c r="W8" s="344">
        <f t="shared" si="0"/>
        <v>2263.6564649521679</v>
      </c>
      <c r="DA8" s="162"/>
    </row>
    <row r="9" spans="1:105" ht="12" customHeight="1" x14ac:dyDescent="0.25">
      <c r="A9" s="155" t="s">
        <v>2119</v>
      </c>
      <c r="B9" s="345">
        <f t="shared" ref="B9:W9" si="1">B6-B5</f>
        <v>9054.6258598086497</v>
      </c>
      <c r="C9" s="345">
        <f t="shared" si="1"/>
        <v>6454.8704991392879</v>
      </c>
      <c r="D9" s="345">
        <f t="shared" si="1"/>
        <v>4589.9857370521349</v>
      </c>
      <c r="E9" s="345">
        <f t="shared" si="1"/>
        <v>5358.6985851518766</v>
      </c>
      <c r="F9" s="345">
        <f t="shared" si="1"/>
        <v>3136.4181417673753</v>
      </c>
      <c r="G9" s="345">
        <f t="shared" si="1"/>
        <v>2786.6999231749214</v>
      </c>
      <c r="H9" s="345">
        <f t="shared" si="1"/>
        <v>4037.5568301190506</v>
      </c>
      <c r="I9" s="345">
        <f t="shared" si="1"/>
        <v>2656.8675703952613</v>
      </c>
      <c r="J9" s="345">
        <f t="shared" si="1"/>
        <v>4648.0966518463792</v>
      </c>
      <c r="K9" s="345">
        <f t="shared" si="1"/>
        <v>8243.6699051335017</v>
      </c>
      <c r="L9" s="345">
        <f t="shared" si="1"/>
        <v>3651.0340372388819</v>
      </c>
      <c r="M9" s="345">
        <f t="shared" si="1"/>
        <v>5723.4681673462001</v>
      </c>
      <c r="N9" s="345">
        <f t="shared" si="1"/>
        <v>3480.3954060028045</v>
      </c>
      <c r="O9" s="345">
        <f t="shared" si="1"/>
        <v>3334.577808665912</v>
      </c>
      <c r="P9" s="345">
        <f t="shared" si="1"/>
        <v>2316.7476188533437</v>
      </c>
      <c r="Q9" s="345">
        <f t="shared" si="1"/>
        <v>2234.7326419437304</v>
      </c>
      <c r="R9" s="345">
        <f t="shared" si="1"/>
        <v>3610.5008864735355</v>
      </c>
      <c r="S9" s="345">
        <f t="shared" si="1"/>
        <v>2418.0751703136411</v>
      </c>
      <c r="T9" s="345">
        <f t="shared" si="1"/>
        <v>3565.8776623277663</v>
      </c>
      <c r="U9" s="345">
        <f t="shared" si="1"/>
        <v>3327.8565320611524</v>
      </c>
      <c r="V9" s="345">
        <f t="shared" si="1"/>
        <v>13648.983416556988</v>
      </c>
      <c r="W9" s="345">
        <f t="shared" si="1"/>
        <v>5618.8152228401741</v>
      </c>
      <c r="DA9" s="163"/>
    </row>
    <row r="10" spans="1:105" ht="12" customHeight="1" x14ac:dyDescent="0.25">
      <c r="A10" s="201"/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DA10" s="173"/>
    </row>
    <row r="11" spans="1:105" ht="12" customHeight="1" x14ac:dyDescent="0.25">
      <c r="A11" s="30" t="s">
        <v>67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DA11" s="112"/>
    </row>
    <row r="12" spans="1:105" ht="12" customHeight="1" x14ac:dyDescent="0.25">
      <c r="A12" s="31" t="s">
        <v>68</v>
      </c>
      <c r="B12" s="212">
        <v>1549.4913155631989</v>
      </c>
      <c r="C12" s="212">
        <v>1529.8085124677559</v>
      </c>
      <c r="D12" s="212">
        <v>1449.396388650043</v>
      </c>
      <c r="E12" s="212">
        <v>1499.522613929493</v>
      </c>
      <c r="F12" s="212">
        <v>1534.231556319862</v>
      </c>
      <c r="G12" s="212">
        <v>1390.782373172829</v>
      </c>
      <c r="H12" s="212">
        <v>1302.4226139294931</v>
      </c>
      <c r="I12" s="212">
        <v>1311.8052450558901</v>
      </c>
      <c r="J12" s="212">
        <v>1168.451590713672</v>
      </c>
      <c r="K12" s="212">
        <v>1097.4233877901979</v>
      </c>
      <c r="L12" s="212">
        <v>1137.237747205503</v>
      </c>
      <c r="M12" s="212">
        <v>963.09957007738603</v>
      </c>
      <c r="N12" s="212">
        <v>982.48538263112641</v>
      </c>
      <c r="O12" s="212">
        <v>992.5620808254514</v>
      </c>
      <c r="P12" s="212">
        <v>897.58340498710231</v>
      </c>
      <c r="Q12" s="212">
        <v>914.9640584694755</v>
      </c>
      <c r="R12" s="212">
        <v>997.47910576096285</v>
      </c>
      <c r="S12" s="212">
        <v>1000.366208082545</v>
      </c>
      <c r="T12" s="212">
        <v>997.83809114359417</v>
      </c>
      <c r="U12" s="212">
        <v>987.84282029234726</v>
      </c>
      <c r="V12" s="212">
        <v>792.09518486672391</v>
      </c>
      <c r="W12" s="212">
        <v>952.20214961306965</v>
      </c>
      <c r="DA12" s="109" t="s">
        <v>2378</v>
      </c>
    </row>
    <row r="13" spans="1:105" ht="12" customHeight="1" x14ac:dyDescent="0.25">
      <c r="A13" s="24" t="s">
        <v>30</v>
      </c>
      <c r="B13" s="215">
        <v>25.93869303525365</v>
      </c>
      <c r="C13" s="215">
        <v>22.451504729148748</v>
      </c>
      <c r="D13" s="215">
        <v>12.70662080825451</v>
      </c>
      <c r="E13" s="215">
        <v>0</v>
      </c>
      <c r="F13" s="215">
        <v>12.70662080825451</v>
      </c>
      <c r="G13" s="215">
        <v>6.6877042132416156</v>
      </c>
      <c r="H13" s="215">
        <v>8.6939810834049869</v>
      </c>
      <c r="I13" s="215">
        <v>8.0251934651762671</v>
      </c>
      <c r="J13" s="215">
        <v>8.0251934651762671</v>
      </c>
      <c r="K13" s="215">
        <v>4.0126397248495271</v>
      </c>
      <c r="L13" s="215">
        <v>4.6813413585554597</v>
      </c>
      <c r="M13" s="215">
        <v>4.0126397248495271</v>
      </c>
      <c r="N13" s="215">
        <v>4.6813413585554597</v>
      </c>
      <c r="O13" s="215">
        <v>8.0251934651762671</v>
      </c>
      <c r="P13" s="215">
        <v>9.3627687016337049</v>
      </c>
      <c r="Q13" s="215">
        <v>6.0189165950128984</v>
      </c>
      <c r="R13" s="215">
        <v>6.0189165950128984</v>
      </c>
      <c r="S13" s="215">
        <v>4.9863284608770417</v>
      </c>
      <c r="T13" s="215">
        <v>6.3546001719690448</v>
      </c>
      <c r="U13" s="215">
        <v>5.9259673258813406</v>
      </c>
      <c r="V13" s="215">
        <v>0</v>
      </c>
      <c r="W13" s="215">
        <v>0</v>
      </c>
      <c r="DA13" s="85" t="s">
        <v>2379</v>
      </c>
    </row>
    <row r="14" spans="1:105" ht="12" customHeight="1" x14ac:dyDescent="0.25">
      <c r="A14" s="14" t="s">
        <v>31</v>
      </c>
      <c r="B14" s="206">
        <f t="shared" ref="B14:W14" si="2">B15+B16+B17+B18+B19</f>
        <v>98.882287188306108</v>
      </c>
      <c r="C14" s="206">
        <f t="shared" si="2"/>
        <v>116.49466895958727</v>
      </c>
      <c r="D14" s="206">
        <f t="shared" si="2"/>
        <v>87.314875322441949</v>
      </c>
      <c r="E14" s="206">
        <f t="shared" si="2"/>
        <v>78.481685296646589</v>
      </c>
      <c r="F14" s="206">
        <f t="shared" si="2"/>
        <v>72.099398108340495</v>
      </c>
      <c r="G14" s="206">
        <f t="shared" si="2"/>
        <v>68.946603611349957</v>
      </c>
      <c r="H14" s="206">
        <f t="shared" si="2"/>
        <v>66.118572656921756</v>
      </c>
      <c r="I14" s="206">
        <f t="shared" si="2"/>
        <v>45.180825451418741</v>
      </c>
      <c r="J14" s="206">
        <f t="shared" si="2"/>
        <v>36.33370593293207</v>
      </c>
      <c r="K14" s="206">
        <f t="shared" si="2"/>
        <v>34.031212381771276</v>
      </c>
      <c r="L14" s="206">
        <f t="shared" si="2"/>
        <v>25.575838349097157</v>
      </c>
      <c r="M14" s="206">
        <f t="shared" si="2"/>
        <v>22.387446259673254</v>
      </c>
      <c r="N14" s="206">
        <f t="shared" si="2"/>
        <v>23.759759243336195</v>
      </c>
      <c r="O14" s="206">
        <f t="shared" si="2"/>
        <v>28.817024935511604</v>
      </c>
      <c r="P14" s="206">
        <f t="shared" si="2"/>
        <v>25.260619088564056</v>
      </c>
      <c r="Q14" s="206">
        <f t="shared" si="2"/>
        <v>21.482803095442819</v>
      </c>
      <c r="R14" s="206">
        <f t="shared" si="2"/>
        <v>23.265262252794493</v>
      </c>
      <c r="S14" s="206">
        <f t="shared" si="2"/>
        <v>25.042648323301798</v>
      </c>
      <c r="T14" s="206">
        <f t="shared" si="2"/>
        <v>24.082373172828888</v>
      </c>
      <c r="U14" s="206">
        <f t="shared" si="2"/>
        <v>23.579879621668095</v>
      </c>
      <c r="V14" s="206">
        <f t="shared" si="2"/>
        <v>18.694668959587275</v>
      </c>
      <c r="W14" s="206">
        <f t="shared" si="2"/>
        <v>20.099914015477211</v>
      </c>
      <c r="DA14" s="71"/>
    </row>
    <row r="15" spans="1:105" ht="12" customHeight="1" x14ac:dyDescent="0.25">
      <c r="A15" s="18" t="s">
        <v>32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  <c r="R15" s="206">
        <v>0</v>
      </c>
      <c r="S15" s="206">
        <v>0</v>
      </c>
      <c r="T15" s="206">
        <v>0</v>
      </c>
      <c r="U15" s="206">
        <v>0</v>
      </c>
      <c r="V15" s="206">
        <v>0</v>
      </c>
      <c r="W15" s="206">
        <v>0</v>
      </c>
      <c r="DA15" s="71" t="s">
        <v>2380</v>
      </c>
    </row>
    <row r="16" spans="1:105" ht="12" customHeight="1" x14ac:dyDescent="0.25">
      <c r="A16" s="18" t="s">
        <v>33</v>
      </c>
      <c r="B16" s="206">
        <v>0</v>
      </c>
      <c r="C16" s="206">
        <v>18.075838349097161</v>
      </c>
      <c r="D16" s="206">
        <v>12.427171109200341</v>
      </c>
      <c r="E16" s="206">
        <v>12.085640584694749</v>
      </c>
      <c r="F16" s="206">
        <v>15.3816852966466</v>
      </c>
      <c r="G16" s="206">
        <v>13.184264832330181</v>
      </c>
      <c r="H16" s="206">
        <v>15.3816852966466</v>
      </c>
      <c r="I16" s="206">
        <v>16.480395528804809</v>
      </c>
      <c r="J16" s="206">
        <v>16.480395528804809</v>
      </c>
      <c r="K16" s="206">
        <v>15.3816852966466</v>
      </c>
      <c r="L16" s="206">
        <v>16.480395528804809</v>
      </c>
      <c r="M16" s="206">
        <v>14.28297506448839</v>
      </c>
      <c r="N16" s="206">
        <v>15.3816852966466</v>
      </c>
      <c r="O16" s="206">
        <v>19.77644024075666</v>
      </c>
      <c r="P16" s="206">
        <v>15.3816852966466</v>
      </c>
      <c r="Q16" s="206">
        <v>14.28297506448839</v>
      </c>
      <c r="R16" s="206">
        <v>15.3816852966466</v>
      </c>
      <c r="S16" s="206">
        <v>16.480395528804809</v>
      </c>
      <c r="T16" s="206">
        <v>15.851934651762679</v>
      </c>
      <c r="U16" s="206">
        <v>17.315391229578669</v>
      </c>
      <c r="V16" s="206">
        <v>12.82390369733448</v>
      </c>
      <c r="W16" s="206">
        <v>13.22820292347377</v>
      </c>
      <c r="DA16" s="71" t="s">
        <v>2381</v>
      </c>
    </row>
    <row r="17" spans="1:105" ht="12" customHeight="1" x14ac:dyDescent="0.25">
      <c r="A17" s="18" t="s">
        <v>69</v>
      </c>
      <c r="B17" s="206">
        <v>29.784092863284609</v>
      </c>
      <c r="C17" s="206">
        <v>31.838177128116939</v>
      </c>
      <c r="D17" s="206">
        <v>25.67592433361995</v>
      </c>
      <c r="E17" s="206">
        <v>23.402665520206359</v>
      </c>
      <c r="F17" s="206">
        <v>21.3676698194325</v>
      </c>
      <c r="G17" s="206">
        <v>21.3676698194325</v>
      </c>
      <c r="H17" s="206">
        <v>17.297592433361991</v>
      </c>
      <c r="I17" s="206">
        <v>16.280137575236459</v>
      </c>
      <c r="J17" s="206">
        <v>12.210060189165951</v>
      </c>
      <c r="K17" s="206">
        <v>8.1400687876182278</v>
      </c>
      <c r="L17" s="206">
        <v>8.1400687876182278</v>
      </c>
      <c r="M17" s="206">
        <v>8.1044711951848658</v>
      </c>
      <c r="N17" s="206">
        <v>7.4226999140154764</v>
      </c>
      <c r="O17" s="206">
        <v>9.0405846947549424</v>
      </c>
      <c r="P17" s="206">
        <v>7.968099742046431</v>
      </c>
      <c r="Q17" s="206">
        <v>6.2444539982803091</v>
      </c>
      <c r="R17" s="206">
        <v>6.9282029234737754</v>
      </c>
      <c r="S17" s="206">
        <v>7.6068787618228706</v>
      </c>
      <c r="T17" s="206">
        <v>7.3352536543422184</v>
      </c>
      <c r="U17" s="206">
        <v>5.7428202923473766</v>
      </c>
      <c r="V17" s="206">
        <v>5.7895958727429058</v>
      </c>
      <c r="W17" s="206">
        <v>6.6442820292347369</v>
      </c>
      <c r="DA17" s="71" t="s">
        <v>2382</v>
      </c>
    </row>
    <row r="18" spans="1:105" ht="12" customHeight="1" x14ac:dyDescent="0.25">
      <c r="A18" s="18" t="s">
        <v>70</v>
      </c>
      <c r="B18" s="206">
        <v>67.545657781599317</v>
      </c>
      <c r="C18" s="206">
        <v>66.580653482373165</v>
      </c>
      <c r="D18" s="206">
        <v>49.211779879621659</v>
      </c>
      <c r="E18" s="206">
        <v>42.993379191745483</v>
      </c>
      <c r="F18" s="206">
        <v>35.350042992261393</v>
      </c>
      <c r="G18" s="206">
        <v>34.394668959587271</v>
      </c>
      <c r="H18" s="206">
        <v>33.439294926913163</v>
      </c>
      <c r="I18" s="206">
        <v>12.420292347377471</v>
      </c>
      <c r="J18" s="206">
        <v>7.6432502149613066</v>
      </c>
      <c r="K18" s="206">
        <v>10.50945829750645</v>
      </c>
      <c r="L18" s="206">
        <v>0.95537403267411869</v>
      </c>
      <c r="M18" s="206">
        <v>0</v>
      </c>
      <c r="N18" s="206">
        <v>0.95537403267411869</v>
      </c>
      <c r="O18" s="206">
        <v>0</v>
      </c>
      <c r="P18" s="206">
        <v>1.910834049871023</v>
      </c>
      <c r="Q18" s="206">
        <v>0.95537403267411869</v>
      </c>
      <c r="R18" s="206">
        <v>0.95537403267411869</v>
      </c>
      <c r="S18" s="206">
        <v>0.95537403267411869</v>
      </c>
      <c r="T18" s="206">
        <v>0.89518486672398956</v>
      </c>
      <c r="U18" s="206">
        <v>0.52166809974204642</v>
      </c>
      <c r="V18" s="206">
        <v>8.116938950988821E-2</v>
      </c>
      <c r="W18" s="206">
        <v>0.22742906276870159</v>
      </c>
      <c r="DA18" s="71" t="s">
        <v>2383</v>
      </c>
    </row>
    <row r="19" spans="1:105" ht="12" customHeight="1" x14ac:dyDescent="0.25">
      <c r="A19" s="18" t="s">
        <v>34</v>
      </c>
      <c r="B19" s="206">
        <v>1.5525365434221841</v>
      </c>
      <c r="C19" s="206">
        <v>0</v>
      </c>
      <c r="D19" s="206">
        <v>0</v>
      </c>
      <c r="E19" s="206">
        <v>0</v>
      </c>
      <c r="F19" s="206">
        <v>0</v>
      </c>
      <c r="G19" s="206">
        <v>0</v>
      </c>
      <c r="H19" s="206">
        <v>0</v>
      </c>
      <c r="I19" s="206">
        <v>0</v>
      </c>
      <c r="J19" s="206">
        <v>0</v>
      </c>
      <c r="K19" s="206">
        <v>0</v>
      </c>
      <c r="L19" s="206">
        <v>0</v>
      </c>
      <c r="M19" s="206">
        <v>0</v>
      </c>
      <c r="N19" s="206">
        <v>0</v>
      </c>
      <c r="O19" s="206">
        <v>0</v>
      </c>
      <c r="P19" s="206">
        <v>0</v>
      </c>
      <c r="Q19" s="206">
        <v>0</v>
      </c>
      <c r="R19" s="206">
        <v>0</v>
      </c>
      <c r="S19" s="206">
        <v>0</v>
      </c>
      <c r="T19" s="206">
        <v>0</v>
      </c>
      <c r="U19" s="206">
        <v>0</v>
      </c>
      <c r="V19" s="206">
        <v>0</v>
      </c>
      <c r="W19" s="206">
        <v>0</v>
      </c>
      <c r="DA19" s="71" t="s">
        <v>2384</v>
      </c>
    </row>
    <row r="20" spans="1:105" ht="12" customHeight="1" x14ac:dyDescent="0.25">
      <c r="A20" s="14" t="s">
        <v>35</v>
      </c>
      <c r="B20" s="206">
        <f t="shared" ref="B20:W20" si="3">B21+B22</f>
        <v>679.95838349097164</v>
      </c>
      <c r="C20" s="206">
        <f t="shared" si="3"/>
        <v>674.0093723129836</v>
      </c>
      <c r="D20" s="206">
        <f t="shared" si="3"/>
        <v>631.06018916595008</v>
      </c>
      <c r="E20" s="206">
        <f t="shared" si="3"/>
        <v>701.26448839208933</v>
      </c>
      <c r="F20" s="206">
        <f t="shared" si="3"/>
        <v>726.89759243336187</v>
      </c>
      <c r="G20" s="206">
        <f t="shared" si="3"/>
        <v>604.57196904557168</v>
      </c>
      <c r="H20" s="206">
        <f t="shared" si="3"/>
        <v>542.83886500429924</v>
      </c>
      <c r="I20" s="206">
        <f t="shared" si="3"/>
        <v>580.02373172828891</v>
      </c>
      <c r="J20" s="206">
        <f t="shared" si="3"/>
        <v>376.18022355975921</v>
      </c>
      <c r="K20" s="206">
        <f t="shared" si="3"/>
        <v>429.20851246775572</v>
      </c>
      <c r="L20" s="206">
        <f t="shared" si="3"/>
        <v>451.03809114359422</v>
      </c>
      <c r="M20" s="206">
        <f t="shared" si="3"/>
        <v>368.08435081685292</v>
      </c>
      <c r="N20" s="206">
        <f t="shared" si="3"/>
        <v>381.31831470335339</v>
      </c>
      <c r="O20" s="206">
        <f t="shared" si="3"/>
        <v>404.20791057609631</v>
      </c>
      <c r="P20" s="206">
        <f t="shared" si="3"/>
        <v>319.47669819432502</v>
      </c>
      <c r="Q20" s="206">
        <f t="shared" si="3"/>
        <v>341.14471195184859</v>
      </c>
      <c r="R20" s="206">
        <f t="shared" si="3"/>
        <v>372.09939810834038</v>
      </c>
      <c r="S20" s="206">
        <f t="shared" si="3"/>
        <v>379.47497850386929</v>
      </c>
      <c r="T20" s="206">
        <f t="shared" si="3"/>
        <v>361.65975924333623</v>
      </c>
      <c r="U20" s="206">
        <f t="shared" si="3"/>
        <v>356.46182287188299</v>
      </c>
      <c r="V20" s="206">
        <f t="shared" si="3"/>
        <v>246.92072226999139</v>
      </c>
      <c r="W20" s="206">
        <f t="shared" si="3"/>
        <v>371.85846947549442</v>
      </c>
      <c r="DA20" s="71"/>
    </row>
    <row r="21" spans="1:105" ht="12" customHeight="1" x14ac:dyDescent="0.25">
      <c r="A21" s="18" t="s">
        <v>72</v>
      </c>
      <c r="B21" s="206">
        <v>679.95838349097164</v>
      </c>
      <c r="C21" s="206">
        <v>674.0093723129836</v>
      </c>
      <c r="D21" s="206">
        <v>631.06018916595008</v>
      </c>
      <c r="E21" s="206">
        <v>701.26448839208933</v>
      </c>
      <c r="F21" s="206">
        <v>726.89759243336187</v>
      </c>
      <c r="G21" s="206">
        <v>604.57196904557168</v>
      </c>
      <c r="H21" s="206">
        <v>542.83886500429924</v>
      </c>
      <c r="I21" s="206">
        <v>580.02373172828891</v>
      </c>
      <c r="J21" s="206">
        <v>376.18022355975921</v>
      </c>
      <c r="K21" s="206">
        <v>429.20851246775572</v>
      </c>
      <c r="L21" s="206">
        <v>451.03809114359422</v>
      </c>
      <c r="M21" s="206">
        <v>368.08435081685292</v>
      </c>
      <c r="N21" s="206">
        <v>381.31831470335339</v>
      </c>
      <c r="O21" s="206">
        <v>404.20791057609631</v>
      </c>
      <c r="P21" s="206">
        <v>319.47669819432502</v>
      </c>
      <c r="Q21" s="206">
        <v>341.14471195184859</v>
      </c>
      <c r="R21" s="206">
        <v>372.09939810834038</v>
      </c>
      <c r="S21" s="206">
        <v>379.47497850386929</v>
      </c>
      <c r="T21" s="206">
        <v>361.65975924333623</v>
      </c>
      <c r="U21" s="206">
        <v>356.46182287188299</v>
      </c>
      <c r="V21" s="206">
        <v>246.92072226999139</v>
      </c>
      <c r="W21" s="206">
        <v>371.85846947549442</v>
      </c>
      <c r="DA21" s="71" t="s">
        <v>2385</v>
      </c>
    </row>
    <row r="22" spans="1:105" ht="12" customHeight="1" x14ac:dyDescent="0.25">
      <c r="A22" s="18" t="s">
        <v>36</v>
      </c>
      <c r="B22" s="206">
        <v>0</v>
      </c>
      <c r="C22" s="206">
        <v>0</v>
      </c>
      <c r="D22" s="206">
        <v>0</v>
      </c>
      <c r="E22" s="206">
        <v>0</v>
      </c>
      <c r="F22" s="206">
        <v>0</v>
      </c>
      <c r="G22" s="206">
        <v>0</v>
      </c>
      <c r="H22" s="206">
        <v>0</v>
      </c>
      <c r="I22" s="206">
        <v>0</v>
      </c>
      <c r="J22" s="206">
        <v>0</v>
      </c>
      <c r="K22" s="206">
        <v>0</v>
      </c>
      <c r="L22" s="206">
        <v>0</v>
      </c>
      <c r="M22" s="206">
        <v>0</v>
      </c>
      <c r="N22" s="206">
        <v>0</v>
      </c>
      <c r="O22" s="206">
        <v>0</v>
      </c>
      <c r="P22" s="206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0</v>
      </c>
      <c r="W22" s="206">
        <v>0</v>
      </c>
      <c r="DA22" s="71" t="s">
        <v>2386</v>
      </c>
    </row>
    <row r="23" spans="1:105" ht="12" customHeight="1" x14ac:dyDescent="0.25">
      <c r="A23" s="14" t="s">
        <v>37</v>
      </c>
      <c r="B23" s="206">
        <f t="shared" ref="B23:W23" si="4">B24+B25+B26+B27+B28+B29</f>
        <v>0</v>
      </c>
      <c r="C23" s="206">
        <f t="shared" si="4"/>
        <v>0</v>
      </c>
      <c r="D23" s="206">
        <f t="shared" si="4"/>
        <v>0</v>
      </c>
      <c r="E23" s="206">
        <f t="shared" si="4"/>
        <v>0</v>
      </c>
      <c r="F23" s="206">
        <f t="shared" si="4"/>
        <v>0</v>
      </c>
      <c r="G23" s="206">
        <f t="shared" si="4"/>
        <v>0</v>
      </c>
      <c r="H23" s="206">
        <f t="shared" si="4"/>
        <v>0.3343938091143594</v>
      </c>
      <c r="I23" s="206">
        <f t="shared" si="4"/>
        <v>0.93147033533963886</v>
      </c>
      <c r="J23" s="206">
        <f t="shared" si="4"/>
        <v>2.3406706792777299</v>
      </c>
      <c r="K23" s="206">
        <f t="shared" si="4"/>
        <v>2.0540842648323299</v>
      </c>
      <c r="L23" s="206">
        <f t="shared" si="4"/>
        <v>5.8994840928632843</v>
      </c>
      <c r="M23" s="206">
        <f t="shared" si="4"/>
        <v>1.3854686156491831</v>
      </c>
      <c r="N23" s="206">
        <f t="shared" si="4"/>
        <v>1.6676698194325019</v>
      </c>
      <c r="O23" s="206">
        <f t="shared" si="4"/>
        <v>2.7007738607050729</v>
      </c>
      <c r="P23" s="206">
        <f t="shared" si="4"/>
        <v>7.0521926053310402</v>
      </c>
      <c r="Q23" s="206">
        <f t="shared" si="4"/>
        <v>7.5471195184866717</v>
      </c>
      <c r="R23" s="206">
        <f t="shared" si="4"/>
        <v>7.4102321582115227</v>
      </c>
      <c r="S23" s="206">
        <f t="shared" si="4"/>
        <v>6.8290627687016334</v>
      </c>
      <c r="T23" s="206">
        <f t="shared" si="4"/>
        <v>5.9364574376612209</v>
      </c>
      <c r="U23" s="206">
        <f t="shared" si="4"/>
        <v>5.658641444539982</v>
      </c>
      <c r="V23" s="206">
        <f t="shared" si="4"/>
        <v>5.7714531384350813</v>
      </c>
      <c r="W23" s="206">
        <f t="shared" si="4"/>
        <v>15.102407566638005</v>
      </c>
      <c r="DA23" s="71"/>
    </row>
    <row r="24" spans="1:105" ht="12" customHeight="1" x14ac:dyDescent="0.25">
      <c r="A24" s="18" t="s">
        <v>73</v>
      </c>
      <c r="B24" s="206">
        <v>0</v>
      </c>
      <c r="C24" s="206">
        <v>0</v>
      </c>
      <c r="D24" s="206">
        <v>0</v>
      </c>
      <c r="E24" s="206">
        <v>0</v>
      </c>
      <c r="F24" s="206">
        <v>0</v>
      </c>
      <c r="G24" s="206">
        <v>0</v>
      </c>
      <c r="H24" s="206">
        <v>0.3343938091143594</v>
      </c>
      <c r="I24" s="206">
        <v>0.93147033533963886</v>
      </c>
      <c r="J24" s="206">
        <v>2.3406706792777299</v>
      </c>
      <c r="K24" s="206">
        <v>2.0540842648323299</v>
      </c>
      <c r="L24" s="206">
        <v>5.8994840928632843</v>
      </c>
      <c r="M24" s="206">
        <v>1.3854686156491831</v>
      </c>
      <c r="N24" s="206">
        <v>1.6676698194325019</v>
      </c>
      <c r="O24" s="206">
        <v>2.7007738607050729</v>
      </c>
      <c r="P24" s="206">
        <v>7.0521926053310402</v>
      </c>
      <c r="Q24" s="206">
        <v>7.5471195184866717</v>
      </c>
      <c r="R24" s="206">
        <v>7.29561478933792</v>
      </c>
      <c r="S24" s="206">
        <v>6.6311263972484946</v>
      </c>
      <c r="T24" s="206">
        <v>4.7041272570937229</v>
      </c>
      <c r="U24" s="206">
        <v>5.4112639724849521</v>
      </c>
      <c r="V24" s="206">
        <v>5.529406706792777</v>
      </c>
      <c r="W24" s="206">
        <v>7.836113499570077</v>
      </c>
      <c r="DA24" s="71" t="s">
        <v>2387</v>
      </c>
    </row>
    <row r="25" spans="1:105" ht="12" customHeight="1" x14ac:dyDescent="0.25">
      <c r="A25" s="18" t="s">
        <v>74</v>
      </c>
      <c r="B25" s="206">
        <v>0</v>
      </c>
      <c r="C25" s="206">
        <v>0</v>
      </c>
      <c r="D25" s="206">
        <v>0</v>
      </c>
      <c r="E25" s="206">
        <v>0</v>
      </c>
      <c r="F25" s="206">
        <v>0</v>
      </c>
      <c r="G25" s="206">
        <v>0</v>
      </c>
      <c r="H25" s="206">
        <v>0</v>
      </c>
      <c r="I25" s="206">
        <v>0</v>
      </c>
      <c r="J25" s="206">
        <v>0</v>
      </c>
      <c r="K25" s="206">
        <v>0</v>
      </c>
      <c r="L25" s="206">
        <v>0</v>
      </c>
      <c r="M25" s="206">
        <v>0</v>
      </c>
      <c r="N25" s="206">
        <v>0</v>
      </c>
      <c r="O25" s="206">
        <v>0</v>
      </c>
      <c r="P25" s="206">
        <v>0</v>
      </c>
      <c r="Q25" s="206">
        <v>0</v>
      </c>
      <c r="R25" s="206">
        <v>0</v>
      </c>
      <c r="S25" s="206">
        <v>0</v>
      </c>
      <c r="T25" s="206">
        <v>0.96173688736027518</v>
      </c>
      <c r="U25" s="206">
        <v>0</v>
      </c>
      <c r="V25" s="206">
        <v>0</v>
      </c>
      <c r="W25" s="206">
        <v>7.0605331040412729</v>
      </c>
      <c r="DA25" s="71" t="s">
        <v>2388</v>
      </c>
    </row>
    <row r="26" spans="1:105" ht="12" customHeight="1" x14ac:dyDescent="0.25">
      <c r="A26" s="18" t="s">
        <v>75</v>
      </c>
      <c r="B26" s="206">
        <v>0</v>
      </c>
      <c r="C26" s="206">
        <v>0</v>
      </c>
      <c r="D26" s="206">
        <v>0</v>
      </c>
      <c r="E26" s="206">
        <v>0</v>
      </c>
      <c r="F26" s="206">
        <v>0</v>
      </c>
      <c r="G26" s="206">
        <v>0</v>
      </c>
      <c r="H26" s="206">
        <v>0</v>
      </c>
      <c r="I26" s="206">
        <v>0</v>
      </c>
      <c r="J26" s="206">
        <v>0</v>
      </c>
      <c r="K26" s="206">
        <v>0</v>
      </c>
      <c r="L26" s="206">
        <v>0</v>
      </c>
      <c r="M26" s="206">
        <v>0</v>
      </c>
      <c r="N26" s="206">
        <v>0</v>
      </c>
      <c r="O26" s="206">
        <v>0</v>
      </c>
      <c r="P26" s="206">
        <v>0</v>
      </c>
      <c r="Q26" s="206">
        <v>0</v>
      </c>
      <c r="R26" s="206">
        <v>0.1146173688736027</v>
      </c>
      <c r="S26" s="206">
        <v>0.19793637145313839</v>
      </c>
      <c r="T26" s="206">
        <v>0.27059329320722258</v>
      </c>
      <c r="U26" s="206">
        <v>0.24737747205503011</v>
      </c>
      <c r="V26" s="206">
        <v>0.24204643164230441</v>
      </c>
      <c r="W26" s="206">
        <v>0.2057609630266552</v>
      </c>
      <c r="DA26" s="71" t="s">
        <v>2389</v>
      </c>
    </row>
    <row r="27" spans="1:105" ht="12" customHeight="1" x14ac:dyDescent="0.25">
      <c r="A27" s="18" t="s">
        <v>76</v>
      </c>
      <c r="B27" s="206">
        <v>0</v>
      </c>
      <c r="C27" s="206">
        <v>0</v>
      </c>
      <c r="D27" s="206">
        <v>0</v>
      </c>
      <c r="E27" s="206">
        <v>0</v>
      </c>
      <c r="F27" s="206">
        <v>0</v>
      </c>
      <c r="G27" s="206">
        <v>0</v>
      </c>
      <c r="H27" s="206">
        <v>0</v>
      </c>
      <c r="I27" s="206">
        <v>0</v>
      </c>
      <c r="J27" s="206">
        <v>0</v>
      </c>
      <c r="K27" s="206">
        <v>0</v>
      </c>
      <c r="L27" s="206">
        <v>0</v>
      </c>
      <c r="M27" s="206">
        <v>0</v>
      </c>
      <c r="N27" s="206">
        <v>0</v>
      </c>
      <c r="O27" s="206">
        <v>0</v>
      </c>
      <c r="P27" s="206">
        <v>0</v>
      </c>
      <c r="Q27" s="206">
        <v>0</v>
      </c>
      <c r="R27" s="206">
        <v>0</v>
      </c>
      <c r="S27" s="206">
        <v>0</v>
      </c>
      <c r="T27" s="206">
        <v>0</v>
      </c>
      <c r="U27" s="206">
        <v>0</v>
      </c>
      <c r="V27" s="206">
        <v>0</v>
      </c>
      <c r="W27" s="206">
        <v>0</v>
      </c>
      <c r="DA27" s="71" t="s">
        <v>2390</v>
      </c>
    </row>
    <row r="28" spans="1:105" ht="12" customHeight="1" x14ac:dyDescent="0.25">
      <c r="A28" s="18" t="s">
        <v>77</v>
      </c>
      <c r="B28" s="206">
        <v>0</v>
      </c>
      <c r="C28" s="206">
        <v>0</v>
      </c>
      <c r="D28" s="206">
        <v>0</v>
      </c>
      <c r="E28" s="206">
        <v>0</v>
      </c>
      <c r="F28" s="206">
        <v>0</v>
      </c>
      <c r="G28" s="206">
        <v>0</v>
      </c>
      <c r="H28" s="206">
        <v>0</v>
      </c>
      <c r="I28" s="206">
        <v>0</v>
      </c>
      <c r="J28" s="206">
        <v>0</v>
      </c>
      <c r="K28" s="206">
        <v>0</v>
      </c>
      <c r="L28" s="206">
        <v>0</v>
      </c>
      <c r="M28" s="206">
        <v>0</v>
      </c>
      <c r="N28" s="206">
        <v>0</v>
      </c>
      <c r="O28" s="206">
        <v>0</v>
      </c>
      <c r="P28" s="206">
        <v>0</v>
      </c>
      <c r="Q28" s="206">
        <v>0</v>
      </c>
      <c r="R28" s="206">
        <v>0</v>
      </c>
      <c r="S28" s="206">
        <v>0</v>
      </c>
      <c r="T28" s="206">
        <v>0</v>
      </c>
      <c r="U28" s="206">
        <v>0</v>
      </c>
      <c r="V28" s="206">
        <v>0</v>
      </c>
      <c r="W28" s="206">
        <v>0</v>
      </c>
      <c r="DA28" s="71" t="s">
        <v>2391</v>
      </c>
    </row>
    <row r="29" spans="1:105" ht="12" customHeight="1" x14ac:dyDescent="0.25">
      <c r="A29" s="18" t="s">
        <v>78</v>
      </c>
      <c r="B29" s="206">
        <v>0</v>
      </c>
      <c r="C29" s="206">
        <v>0</v>
      </c>
      <c r="D29" s="206">
        <v>0</v>
      </c>
      <c r="E29" s="206">
        <v>0</v>
      </c>
      <c r="F29" s="206">
        <v>0</v>
      </c>
      <c r="G29" s="206">
        <v>0</v>
      </c>
      <c r="H29" s="206">
        <v>0</v>
      </c>
      <c r="I29" s="206">
        <v>0</v>
      </c>
      <c r="J29" s="206">
        <v>0</v>
      </c>
      <c r="K29" s="206">
        <v>0</v>
      </c>
      <c r="L29" s="206">
        <v>0</v>
      </c>
      <c r="M29" s="206">
        <v>0</v>
      </c>
      <c r="N29" s="206">
        <v>0</v>
      </c>
      <c r="O29" s="206">
        <v>0</v>
      </c>
      <c r="P29" s="206">
        <v>0</v>
      </c>
      <c r="Q29" s="206">
        <v>0</v>
      </c>
      <c r="R29" s="206">
        <v>0</v>
      </c>
      <c r="S29" s="206">
        <v>0</v>
      </c>
      <c r="T29" s="206">
        <v>0</v>
      </c>
      <c r="U29" s="206">
        <v>0</v>
      </c>
      <c r="V29" s="206">
        <v>0</v>
      </c>
      <c r="W29" s="206">
        <v>0</v>
      </c>
      <c r="DA29" s="71" t="s">
        <v>2392</v>
      </c>
    </row>
    <row r="30" spans="1:105" ht="12" customHeight="1" x14ac:dyDescent="0.25">
      <c r="A30" s="14" t="s">
        <v>79</v>
      </c>
      <c r="B30" s="206">
        <v>0</v>
      </c>
      <c r="C30" s="206">
        <v>0</v>
      </c>
      <c r="D30" s="206">
        <v>0</v>
      </c>
      <c r="E30" s="206">
        <v>0</v>
      </c>
      <c r="F30" s="206">
        <v>0</v>
      </c>
      <c r="G30" s="206">
        <v>0</v>
      </c>
      <c r="H30" s="206">
        <v>0</v>
      </c>
      <c r="I30" s="206">
        <v>0</v>
      </c>
      <c r="J30" s="206">
        <v>0</v>
      </c>
      <c r="K30" s="206">
        <v>0</v>
      </c>
      <c r="L30" s="206">
        <v>0</v>
      </c>
      <c r="M30" s="206">
        <v>25.754428202923471</v>
      </c>
      <c r="N30" s="206">
        <v>31.246861564918309</v>
      </c>
      <c r="O30" s="206">
        <v>18.35726569217541</v>
      </c>
      <c r="P30" s="206">
        <v>14.026483233018061</v>
      </c>
      <c r="Q30" s="206">
        <v>12.21229578675838</v>
      </c>
      <c r="R30" s="206">
        <v>14.31840068787618</v>
      </c>
      <c r="S30" s="206">
        <v>16.458555460017202</v>
      </c>
      <c r="T30" s="206">
        <v>21.349097162510741</v>
      </c>
      <c r="U30" s="206">
        <v>25.55881341358555</v>
      </c>
      <c r="V30" s="206">
        <v>19.18572656921754</v>
      </c>
      <c r="W30" s="206">
        <v>18.459759243336201</v>
      </c>
      <c r="DA30" s="71" t="s">
        <v>2393</v>
      </c>
    </row>
    <row r="31" spans="1:105" ht="12" customHeight="1" x14ac:dyDescent="0.25">
      <c r="A31" s="21" t="s">
        <v>38</v>
      </c>
      <c r="B31" s="209">
        <v>744.71195184866724</v>
      </c>
      <c r="C31" s="209">
        <v>716.85296646603604</v>
      </c>
      <c r="D31" s="209">
        <v>718.31470335339634</v>
      </c>
      <c r="E31" s="209">
        <v>719.77644024075664</v>
      </c>
      <c r="F31" s="209">
        <v>722.52794496990532</v>
      </c>
      <c r="G31" s="209">
        <v>710.57609630266552</v>
      </c>
      <c r="H31" s="209">
        <v>684.43680137575234</v>
      </c>
      <c r="I31" s="209">
        <v>677.64402407566638</v>
      </c>
      <c r="J31" s="209">
        <v>745.5717970765262</v>
      </c>
      <c r="K31" s="209">
        <v>628.11693895098881</v>
      </c>
      <c r="L31" s="209">
        <v>650.0429922613929</v>
      </c>
      <c r="M31" s="209">
        <v>541.47523645743763</v>
      </c>
      <c r="N31" s="209">
        <v>539.81143594153048</v>
      </c>
      <c r="O31" s="209">
        <v>530.45391229578672</v>
      </c>
      <c r="P31" s="209">
        <v>522.40464316423038</v>
      </c>
      <c r="Q31" s="209">
        <v>526.55821152192607</v>
      </c>
      <c r="R31" s="209">
        <v>574.36689595872735</v>
      </c>
      <c r="S31" s="209">
        <v>567.57463456577807</v>
      </c>
      <c r="T31" s="209">
        <v>578.45580395528805</v>
      </c>
      <c r="U31" s="209">
        <v>570.6576956147893</v>
      </c>
      <c r="V31" s="209">
        <v>501.52261392949259</v>
      </c>
      <c r="W31" s="209">
        <v>526.68159931212381</v>
      </c>
      <c r="DA31" s="86" t="s">
        <v>2394</v>
      </c>
    </row>
    <row r="32" spans="1:105" ht="12" customHeight="1" x14ac:dyDescent="0.25">
      <c r="A32" s="201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DA32" s="173"/>
    </row>
    <row r="33" spans="1:105" ht="12" customHeight="1" x14ac:dyDescent="0.25">
      <c r="A33" s="30" t="s">
        <v>85</v>
      </c>
      <c r="B33" s="205">
        <f>TRE_emi!B5</f>
        <v>2025.431743319544</v>
      </c>
      <c r="C33" s="205">
        <f>TRE_emi!C5</f>
        <v>2044.0448168392861</v>
      </c>
      <c r="D33" s="205">
        <f>TRE_emi!D5</f>
        <v>1811.1182943584911</v>
      </c>
      <c r="E33" s="205">
        <f>TRE_emi!E5</f>
        <v>1890.983576519171</v>
      </c>
      <c r="F33" s="205">
        <f>TRE_emi!F5</f>
        <v>1985.7400120792311</v>
      </c>
      <c r="G33" s="205">
        <f>TRE_emi!G5</f>
        <v>1662.556953958991</v>
      </c>
      <c r="H33" s="205">
        <f>TRE_emi!H5</f>
        <v>1516.6286791194391</v>
      </c>
      <c r="I33" s="205">
        <f>TRE_emi!I5</f>
        <v>1532.604467879238</v>
      </c>
      <c r="J33" s="205">
        <f>TRE_emi!J5</f>
        <v>1025.7104087995251</v>
      </c>
      <c r="K33" s="205">
        <f>TRE_emi!K5</f>
        <v>1126.04595227906</v>
      </c>
      <c r="L33" s="205">
        <f>TRE_emi!L5</f>
        <v>1152.2566990789039</v>
      </c>
      <c r="M33" s="205">
        <f>TRE_emi!M5</f>
        <v>945.40797611938012</v>
      </c>
      <c r="N33" s="205">
        <f>TRE_emi!N5</f>
        <v>983.37102155911009</v>
      </c>
      <c r="O33" s="205">
        <f>TRE_emi!O5</f>
        <v>1065.6477899993811</v>
      </c>
      <c r="P33" s="205">
        <f>TRE_emi!P5</f>
        <v>863.89320383850395</v>
      </c>
      <c r="Q33" s="205">
        <f>TRE_emi!Q5</f>
        <v>888.77865635843477</v>
      </c>
      <c r="R33" s="205">
        <f>TRE_emi!R5</f>
        <v>967.64598143827664</v>
      </c>
      <c r="S33" s="205">
        <f>TRE_emi!S5</f>
        <v>983.89308347954079</v>
      </c>
      <c r="T33" s="205">
        <f>TRE_emi!T5</f>
        <v>945.78848288712732</v>
      </c>
      <c r="U33" s="205">
        <f>TRE_emi!U5</f>
        <v>929.19941428846687</v>
      </c>
      <c r="V33" s="205">
        <f>TRE_emi!V5</f>
        <v>633.0424525002893</v>
      </c>
      <c r="W33" s="205">
        <f>TRE_emi!W5</f>
        <v>932.01494431840956</v>
      </c>
      <c r="DA33" s="112"/>
    </row>
    <row r="34" spans="1:105" ht="12" customHeight="1" x14ac:dyDescent="0.25">
      <c r="A34" s="201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DA34" s="173"/>
    </row>
    <row r="35" spans="1:105" ht="12" customHeight="1" x14ac:dyDescent="0.25">
      <c r="A35" s="115" t="s">
        <v>87</v>
      </c>
      <c r="B35" s="286">
        <f t="shared" ref="B35:W35" si="5">IF(B$12=0,"",B$12/B$3*1000)</f>
        <v>49.699887849169301</v>
      </c>
      <c r="C35" s="286">
        <f t="shared" si="5"/>
        <v>48.50862612257388</v>
      </c>
      <c r="D35" s="286">
        <f t="shared" si="5"/>
        <v>44.758139675656743</v>
      </c>
      <c r="E35" s="286">
        <f t="shared" si="5"/>
        <v>49.082632115436276</v>
      </c>
      <c r="F35" s="286">
        <f t="shared" si="5"/>
        <v>51.481415779309714</v>
      </c>
      <c r="G35" s="286">
        <f t="shared" si="5"/>
        <v>46.717570335187197</v>
      </c>
      <c r="H35" s="286">
        <f t="shared" si="5"/>
        <v>44.467223793343855</v>
      </c>
      <c r="I35" s="286">
        <f t="shared" si="5"/>
        <v>45.371187800593617</v>
      </c>
      <c r="J35" s="286">
        <f t="shared" si="5"/>
        <v>41.962438327137612</v>
      </c>
      <c r="K35" s="286">
        <f t="shared" si="5"/>
        <v>44.539927885742294</v>
      </c>
      <c r="L35" s="286">
        <f t="shared" si="5"/>
        <v>42.650837816625724</v>
      </c>
      <c r="M35" s="286">
        <f t="shared" si="5"/>
        <v>38.074149045633469</v>
      </c>
      <c r="N35" s="286">
        <f t="shared" si="5"/>
        <v>36.827770535195029</v>
      </c>
      <c r="O35" s="286">
        <f t="shared" si="5"/>
        <v>37.097473758018822</v>
      </c>
      <c r="P35" s="286">
        <f t="shared" si="5"/>
        <v>32.815330558727659</v>
      </c>
      <c r="Q35" s="286">
        <f t="shared" si="5"/>
        <v>30.583416066767239</v>
      </c>
      <c r="R35" s="286">
        <f t="shared" si="5"/>
        <v>33.250516440198545</v>
      </c>
      <c r="S35" s="286">
        <f t="shared" si="5"/>
        <v>33.222941524802394</v>
      </c>
      <c r="T35" s="286">
        <f t="shared" si="5"/>
        <v>31.066743216299489</v>
      </c>
      <c r="U35" s="286">
        <f t="shared" si="5"/>
        <v>29.647091609800061</v>
      </c>
      <c r="V35" s="286">
        <f t="shared" si="5"/>
        <v>36.966764241359122</v>
      </c>
      <c r="W35" s="286">
        <f t="shared" si="5"/>
        <v>44.384205429240076</v>
      </c>
      <c r="DA35" s="118"/>
    </row>
    <row r="36" spans="1:105" ht="12" customHeight="1" x14ac:dyDescent="0.25">
      <c r="A36" s="158" t="s">
        <v>2137</v>
      </c>
      <c r="B36" s="346">
        <f t="shared" ref="B36:W36" si="6">IF(B$12=0,"",B$12/B$5*1000)</f>
        <v>42.781759830658046</v>
      </c>
      <c r="C36" s="346">
        <f t="shared" si="6"/>
        <v>41.849956359804885</v>
      </c>
      <c r="D36" s="346">
        <f t="shared" si="6"/>
        <v>40.087486950549071</v>
      </c>
      <c r="E36" s="346">
        <f t="shared" si="6"/>
        <v>42.374816256102022</v>
      </c>
      <c r="F36" s="346">
        <f t="shared" si="6"/>
        <v>43.406404274449265</v>
      </c>
      <c r="G36" s="346">
        <f t="shared" si="6"/>
        <v>41.60057869760859</v>
      </c>
      <c r="H36" s="346">
        <f t="shared" si="6"/>
        <v>37.812095297740456</v>
      </c>
      <c r="I36" s="346">
        <f t="shared" si="6"/>
        <v>36.616735261600496</v>
      </c>
      <c r="J36" s="346">
        <f t="shared" si="6"/>
        <v>37.01097672204989</v>
      </c>
      <c r="K36" s="346">
        <f t="shared" si="6"/>
        <v>39.228951495008779</v>
      </c>
      <c r="L36" s="346">
        <f t="shared" si="6"/>
        <v>34.919438571294485</v>
      </c>
      <c r="M36" s="346">
        <f t="shared" si="6"/>
        <v>31.582175967024074</v>
      </c>
      <c r="N36" s="346">
        <f t="shared" si="6"/>
        <v>32.23964114431444</v>
      </c>
      <c r="O36" s="346">
        <f t="shared" si="6"/>
        <v>32.415197771677263</v>
      </c>
      <c r="P36" s="346">
        <f t="shared" si="6"/>
        <v>28.370332708784439</v>
      </c>
      <c r="Q36" s="346">
        <f t="shared" si="6"/>
        <v>26.923559010773886</v>
      </c>
      <c r="R36" s="346">
        <f t="shared" si="6"/>
        <v>26.860660608271424</v>
      </c>
      <c r="S36" s="346">
        <f t="shared" si="6"/>
        <v>26.100317336551125</v>
      </c>
      <c r="T36" s="346">
        <f t="shared" si="6"/>
        <v>26.838077894969611</v>
      </c>
      <c r="U36" s="346">
        <f t="shared" si="6"/>
        <v>26.40023199002648</v>
      </c>
      <c r="V36" s="346">
        <f t="shared" si="6"/>
        <v>29.232020814124255</v>
      </c>
      <c r="W36" s="346">
        <f t="shared" si="6"/>
        <v>28.974596433988175</v>
      </c>
      <c r="DA36" s="119"/>
    </row>
    <row r="37" spans="1:105" ht="12" customHeight="1" x14ac:dyDescent="0.25">
      <c r="A37" s="158" t="s">
        <v>2138</v>
      </c>
      <c r="B37" s="346">
        <f>IF(TRE_ued!B$5=0,"",TRE_ued!B$5/B$5*1000)</f>
        <v>23.613302868115927</v>
      </c>
      <c r="C37" s="346">
        <f>IF(TRE_ued!C$5=0,"",TRE_ued!C$5/C$5*1000)</f>
        <v>23.056384798295134</v>
      </c>
      <c r="D37" s="346">
        <f>IF(TRE_ued!D$5=0,"",TRE_ued!D$5/D$5*1000)</f>
        <v>22.232445681268409</v>
      </c>
      <c r="E37" s="346">
        <f>IF(TRE_ued!E$5=0,"",TRE_ued!E$5/E$5*1000)</f>
        <v>23.502615104632934</v>
      </c>
      <c r="F37" s="346">
        <f>IF(TRE_ued!F$5=0,"",TRE_ued!F$5/F$5*1000)</f>
        <v>24.029519095116736</v>
      </c>
      <c r="G37" s="346">
        <f>IF(TRE_ued!G$5=0,"",TRE_ued!G$5/G$5*1000)</f>
        <v>23.17234464065951</v>
      </c>
      <c r="H37" s="346">
        <f>IF(TRE_ued!H$5=0,"",TRE_ued!H$5/H$5*1000)</f>
        <v>21.099378656166934</v>
      </c>
      <c r="I37" s="346">
        <f>IF(TRE_ued!I$5=0,"",TRE_ued!I$5/I$5*1000)</f>
        <v>20.453808916079044</v>
      </c>
      <c r="J37" s="346">
        <f>IF(TRE_ued!J$5=0,"",TRE_ued!J$5/J$5*1000)</f>
        <v>21.04601679696809</v>
      </c>
      <c r="K37" s="346">
        <f>IF(TRE_ued!K$5=0,"",TRE_ued!K$5/K$5*1000)</f>
        <v>22.106893184460805</v>
      </c>
      <c r="L37" s="346">
        <f>IF(TRE_ued!L$5=0,"",TRE_ued!L$5/L$5*1000)</f>
        <v>19.694610131528787</v>
      </c>
      <c r="M37" s="346">
        <f>IF(TRE_ued!M$5=0,"",TRE_ued!M$5/M$5*1000)</f>
        <v>17.899240024838448</v>
      </c>
      <c r="N37" s="346">
        <f>IF(TRE_ued!N$5=0,"",TRE_ued!N$5/N$5*1000)</f>
        <v>18.255729258835434</v>
      </c>
      <c r="O37" s="346">
        <f>IF(TRE_ued!O$5=0,"",TRE_ued!O$5/O$5*1000)</f>
        <v>18.24615005883869</v>
      </c>
      <c r="P37" s="346">
        <f>IF(TRE_ued!P$5=0,"",TRE_ued!P$5/P$5*1000)</f>
        <v>16.055839236452162</v>
      </c>
      <c r="Q37" s="346">
        <f>IF(TRE_ued!Q$5=0,"",TRE_ued!Q$5/Q$5*1000)</f>
        <v>15.229221592536204</v>
      </c>
      <c r="R37" s="346">
        <f>IF(TRE_ued!R$5=0,"",TRE_ued!R$5/R$5*1000)</f>
        <v>15.199962597919914</v>
      </c>
      <c r="S37" s="346">
        <f>IF(TRE_ued!S$5=0,"",TRE_ued!S$5/S$5*1000)</f>
        <v>14.760673856535112</v>
      </c>
      <c r="T37" s="346">
        <f>IF(TRE_ued!T$5=0,"",TRE_ued!T$5/T$5*1000)</f>
        <v>15.220649483406907</v>
      </c>
      <c r="U37" s="346">
        <f>IF(TRE_ued!U$5=0,"",TRE_ued!U$5/U$5*1000)</f>
        <v>14.985418551101775</v>
      </c>
      <c r="V37" s="346">
        <f>IF(TRE_ued!V$5=0,"",TRE_ued!V$5/V$5*1000)</f>
        <v>16.731062706220463</v>
      </c>
      <c r="W37" s="346">
        <f>IF(TRE_ued!W$5=0,"",TRE_ued!W$5/W$5*1000)</f>
        <v>16.378931010173201</v>
      </c>
      <c r="DA37" s="119"/>
    </row>
    <row r="38" spans="1:105" ht="12" customHeight="1" x14ac:dyDescent="0.25">
      <c r="A38" s="159" t="s">
        <v>88</v>
      </c>
      <c r="B38" s="347">
        <f t="shared" ref="B38:W38" si="7">IF(B$12=0,"",B$33/B$12)</f>
        <v>1.3071591450535838</v>
      </c>
      <c r="C38" s="347">
        <f t="shared" si="7"/>
        <v>1.3361442299350317</v>
      </c>
      <c r="D38" s="347">
        <f t="shared" si="7"/>
        <v>1.2495672740328496</v>
      </c>
      <c r="E38" s="347">
        <f t="shared" si="7"/>
        <v>1.2610570583953089</v>
      </c>
      <c r="F38" s="347">
        <f t="shared" si="7"/>
        <v>1.2942896421987276</v>
      </c>
      <c r="G38" s="347">
        <f t="shared" si="7"/>
        <v>1.1954112922542695</v>
      </c>
      <c r="H38" s="347">
        <f t="shared" si="7"/>
        <v>1.1644674032061471</v>
      </c>
      <c r="I38" s="347">
        <f t="shared" si="7"/>
        <v>1.1683170757667924</v>
      </c>
      <c r="J38" s="347">
        <f t="shared" si="7"/>
        <v>0.87783731645487961</v>
      </c>
      <c r="K38" s="347">
        <f t="shared" si="7"/>
        <v>1.0260816060668227</v>
      </c>
      <c r="L38" s="347">
        <f t="shared" si="7"/>
        <v>1.0132065189625534</v>
      </c>
      <c r="M38" s="347">
        <f t="shared" si="7"/>
        <v>0.98163056603110688</v>
      </c>
      <c r="N38" s="347">
        <f t="shared" si="7"/>
        <v>1.000901427078347</v>
      </c>
      <c r="O38" s="347">
        <f t="shared" si="7"/>
        <v>1.0736333883651377</v>
      </c>
      <c r="P38" s="347">
        <f t="shared" si="7"/>
        <v>0.96246565950148943</v>
      </c>
      <c r="Q38" s="347">
        <f t="shared" si="7"/>
        <v>0.97138095002896296</v>
      </c>
      <c r="R38" s="347">
        <f t="shared" si="7"/>
        <v>0.97009147946018681</v>
      </c>
      <c r="S38" s="347">
        <f t="shared" si="7"/>
        <v>0.98353290577999519</v>
      </c>
      <c r="T38" s="347">
        <f t="shared" si="7"/>
        <v>0.947837621435343</v>
      </c>
      <c r="U38" s="347">
        <f t="shared" si="7"/>
        <v>0.94063488158316</v>
      </c>
      <c r="V38" s="347">
        <f t="shared" si="7"/>
        <v>0.7991999757034296</v>
      </c>
      <c r="W38" s="347">
        <f t="shared" si="7"/>
        <v>0.97879945418852166</v>
      </c>
      <c r="DA38" s="164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6" tint="-0.249977111117893"/>
    <pageSetUpPr fitToPage="1"/>
  </sheetPr>
  <dimension ref="A1:DA83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Transport equipment / final energy consumption"</f>
        <v>FR: Transport equipment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90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25</v>
      </c>
      <c r="B5" s="225">
        <v>1549.491315563198</v>
      </c>
      <c r="C5" s="225">
        <v>1529.8085124677559</v>
      </c>
      <c r="D5" s="225">
        <v>1449.396388650043</v>
      </c>
      <c r="E5" s="225">
        <v>1499.522613929493</v>
      </c>
      <c r="F5" s="225">
        <v>1534.231556319862</v>
      </c>
      <c r="G5" s="225">
        <v>1390.782373172829</v>
      </c>
      <c r="H5" s="225">
        <v>1302.4226139294931</v>
      </c>
      <c r="I5" s="225">
        <v>1311.8052450558901</v>
      </c>
      <c r="J5" s="225">
        <v>1168.4515907136711</v>
      </c>
      <c r="K5" s="225">
        <v>1097.4233877901979</v>
      </c>
      <c r="L5" s="225">
        <v>1137.237747205503</v>
      </c>
      <c r="M5" s="225">
        <v>963.09957007738649</v>
      </c>
      <c r="N5" s="225">
        <v>982.48538263112664</v>
      </c>
      <c r="O5" s="225">
        <v>992.5620808254514</v>
      </c>
      <c r="P5" s="225">
        <v>897.58340498710231</v>
      </c>
      <c r="Q5" s="225">
        <v>914.96405846947562</v>
      </c>
      <c r="R5" s="225">
        <v>997.47910576096285</v>
      </c>
      <c r="S5" s="225">
        <v>1000.366208082545</v>
      </c>
      <c r="T5" s="225">
        <v>997.83809114359417</v>
      </c>
      <c r="U5" s="225">
        <v>987.84282029234782</v>
      </c>
      <c r="V5" s="225">
        <v>792.09518486672414</v>
      </c>
      <c r="W5" s="225">
        <v>952.20214961306954</v>
      </c>
      <c r="DA5" s="89" t="s">
        <v>2378</v>
      </c>
    </row>
    <row r="6" spans="1:105" ht="12" customHeight="1" x14ac:dyDescent="0.25">
      <c r="A6" s="55" t="s">
        <v>92</v>
      </c>
      <c r="B6" s="261">
        <v>34.346994286358132</v>
      </c>
      <c r="C6" s="261">
        <v>33.534399021321939</v>
      </c>
      <c r="D6" s="261">
        <v>32.580433690079992</v>
      </c>
      <c r="E6" s="261">
        <v>33.242397148309209</v>
      </c>
      <c r="F6" s="261">
        <v>33.719640797445138</v>
      </c>
      <c r="G6" s="261">
        <v>31.67948318852617</v>
      </c>
      <c r="H6" s="261">
        <v>30.01490936028484</v>
      </c>
      <c r="I6" s="261">
        <v>30.015960653623271</v>
      </c>
      <c r="J6" s="261">
        <v>29.050556778773771</v>
      </c>
      <c r="K6" s="261">
        <v>26.168334795655451</v>
      </c>
      <c r="L6" s="261">
        <v>27.070688029152649</v>
      </c>
      <c r="M6" s="261">
        <v>22.563245124494799</v>
      </c>
      <c r="N6" s="261">
        <v>22.756713009865571</v>
      </c>
      <c r="O6" s="261">
        <v>22.849277162733021</v>
      </c>
      <c r="P6" s="261">
        <v>21.353525213736312</v>
      </c>
      <c r="Q6" s="261">
        <v>21.69080894150262</v>
      </c>
      <c r="R6" s="261">
        <v>23.651706119366509</v>
      </c>
      <c r="S6" s="261">
        <v>23.569579551170541</v>
      </c>
      <c r="T6" s="261">
        <v>23.6777552807905</v>
      </c>
      <c r="U6" s="261">
        <v>23.355945827467352</v>
      </c>
      <c r="V6" s="261">
        <v>19.396756835695129</v>
      </c>
      <c r="W6" s="261">
        <v>22.170930339805729</v>
      </c>
      <c r="DA6" s="67" t="s">
        <v>2395</v>
      </c>
    </row>
    <row r="7" spans="1:105" ht="12" customHeight="1" x14ac:dyDescent="0.25">
      <c r="A7" s="202" t="s">
        <v>93</v>
      </c>
      <c r="B7" s="226">
        <v>46.711912229447037</v>
      </c>
      <c r="C7" s="226">
        <v>45.606782668997838</v>
      </c>
      <c r="D7" s="226">
        <v>44.309389818508791</v>
      </c>
      <c r="E7" s="226">
        <v>45.209660121700523</v>
      </c>
      <c r="F7" s="226">
        <v>45.858711484525379</v>
      </c>
      <c r="G7" s="226">
        <v>43.084097136395577</v>
      </c>
      <c r="H7" s="226">
        <v>40.82027672998737</v>
      </c>
      <c r="I7" s="226">
        <v>40.821706488927653</v>
      </c>
      <c r="J7" s="226">
        <v>39.508757219132328</v>
      </c>
      <c r="K7" s="226">
        <v>35.588935322091423</v>
      </c>
      <c r="L7" s="226">
        <v>36.816135719647598</v>
      </c>
      <c r="M7" s="226">
        <v>30.686013369312921</v>
      </c>
      <c r="N7" s="226">
        <v>30.94912969341717</v>
      </c>
      <c r="O7" s="226">
        <v>31.07501694131691</v>
      </c>
      <c r="P7" s="226">
        <v>29.040794290681379</v>
      </c>
      <c r="Q7" s="226">
        <v>29.49950016044356</v>
      </c>
      <c r="R7" s="226">
        <v>32.16632032233845</v>
      </c>
      <c r="S7" s="226">
        <v>32.054628189591938</v>
      </c>
      <c r="T7" s="226">
        <v>32.201747181875092</v>
      </c>
      <c r="U7" s="226">
        <v>31.764086325355581</v>
      </c>
      <c r="V7" s="226">
        <v>26.379589296545369</v>
      </c>
      <c r="W7" s="226">
        <v>30.152465262135792</v>
      </c>
      <c r="DA7" s="174" t="s">
        <v>2396</v>
      </c>
    </row>
    <row r="8" spans="1:105" ht="12" customHeight="1" x14ac:dyDescent="0.25">
      <c r="A8" s="202" t="s">
        <v>94</v>
      </c>
      <c r="B8" s="226">
        <v>57.702950401081651</v>
      </c>
      <c r="C8" s="226">
        <v>56.33779035582085</v>
      </c>
      <c r="D8" s="226">
        <v>54.735128599334367</v>
      </c>
      <c r="E8" s="226">
        <v>55.847227209159449</v>
      </c>
      <c r="F8" s="226">
        <v>56.648996539707831</v>
      </c>
      <c r="G8" s="226">
        <v>53.221531756723969</v>
      </c>
      <c r="H8" s="226">
        <v>50.425047725278517</v>
      </c>
      <c r="I8" s="226">
        <v>50.426813898087111</v>
      </c>
      <c r="J8" s="226">
        <v>48.804935388339942</v>
      </c>
      <c r="K8" s="226">
        <v>43.962802456701162</v>
      </c>
      <c r="L8" s="226">
        <v>45.478755888976437</v>
      </c>
      <c r="M8" s="226">
        <v>37.906251809151257</v>
      </c>
      <c r="N8" s="226">
        <v>38.23127785657416</v>
      </c>
      <c r="O8" s="226">
        <v>38.386785633391469</v>
      </c>
      <c r="P8" s="226">
        <v>35.873922359077</v>
      </c>
      <c r="Q8" s="226">
        <v>36.44055902172439</v>
      </c>
      <c r="R8" s="226">
        <v>39.734866280535734</v>
      </c>
      <c r="S8" s="226">
        <v>39.59689364596651</v>
      </c>
      <c r="T8" s="226">
        <v>39.778628871728039</v>
      </c>
      <c r="U8" s="226">
        <v>39.237988990145148</v>
      </c>
      <c r="V8" s="226">
        <v>32.586551483967817</v>
      </c>
      <c r="W8" s="226">
        <v>37.247162970873617</v>
      </c>
      <c r="DA8" s="174" t="s">
        <v>2397</v>
      </c>
    </row>
    <row r="9" spans="1:105" ht="12" customHeight="1" x14ac:dyDescent="0.25">
      <c r="A9" s="202" t="s">
        <v>95</v>
      </c>
      <c r="B9" s="226">
        <v>35.720874057812452</v>
      </c>
      <c r="C9" s="226">
        <v>34.875774982174811</v>
      </c>
      <c r="D9" s="226">
        <v>33.883651037683187</v>
      </c>
      <c r="E9" s="226">
        <v>34.572093034241568</v>
      </c>
      <c r="F9" s="226">
        <v>35.068426429342942</v>
      </c>
      <c r="G9" s="226">
        <v>32.9466625160672</v>
      </c>
      <c r="H9" s="226">
        <v>31.215505734696229</v>
      </c>
      <c r="I9" s="226">
        <v>31.216599079768201</v>
      </c>
      <c r="J9" s="226">
        <v>30.21257904992472</v>
      </c>
      <c r="K9" s="226">
        <v>27.21506818748167</v>
      </c>
      <c r="L9" s="226">
        <v>28.153515550318751</v>
      </c>
      <c r="M9" s="226">
        <v>23.465774929474581</v>
      </c>
      <c r="N9" s="226">
        <v>23.666981530260191</v>
      </c>
      <c r="O9" s="226">
        <v>23.763248249242341</v>
      </c>
      <c r="P9" s="226">
        <v>22.207666222285759</v>
      </c>
      <c r="Q9" s="226">
        <v>22.55844129916272</v>
      </c>
      <c r="R9" s="226">
        <v>24.597774364141159</v>
      </c>
      <c r="S9" s="226">
        <v>24.512362733217358</v>
      </c>
      <c r="T9" s="226">
        <v>24.624865492022121</v>
      </c>
      <c r="U9" s="226">
        <v>24.29018366056604</v>
      </c>
      <c r="V9" s="226">
        <v>20.172627109122931</v>
      </c>
      <c r="W9" s="226">
        <v>23.057767553397959</v>
      </c>
      <c r="DA9" s="174" t="s">
        <v>2398</v>
      </c>
    </row>
    <row r="10" spans="1:105" ht="12" customHeight="1" x14ac:dyDescent="0.25">
      <c r="A10" s="56" t="s">
        <v>96</v>
      </c>
      <c r="B10" s="262">
        <v>42.382656850207709</v>
      </c>
      <c r="C10" s="262">
        <v>41.918545306758027</v>
      </c>
      <c r="D10" s="262">
        <v>39.578430550729571</v>
      </c>
      <c r="E10" s="262">
        <v>41.269355586500893</v>
      </c>
      <c r="F10" s="262">
        <v>42.29958277458833</v>
      </c>
      <c r="G10" s="262">
        <v>37.932341776520538</v>
      </c>
      <c r="H10" s="262">
        <v>35.361346158604761</v>
      </c>
      <c r="I10" s="262">
        <v>35.800933640426337</v>
      </c>
      <c r="J10" s="262">
        <v>31.44197656796554</v>
      </c>
      <c r="K10" s="262">
        <v>29.6392253378534</v>
      </c>
      <c r="L10" s="262">
        <v>30.720640452049111</v>
      </c>
      <c r="M10" s="262">
        <v>25.81035338968924</v>
      </c>
      <c r="N10" s="262">
        <v>26.304120337051209</v>
      </c>
      <c r="O10" s="262">
        <v>26.75309262202661</v>
      </c>
      <c r="P10" s="262">
        <v>24.000176346838579</v>
      </c>
      <c r="Q10" s="262">
        <v>24.528075658926671</v>
      </c>
      <c r="R10" s="262">
        <v>26.74249813296305</v>
      </c>
      <c r="S10" s="262">
        <v>26.831270630733929</v>
      </c>
      <c r="T10" s="262">
        <v>26.688425041978689</v>
      </c>
      <c r="U10" s="262">
        <v>26.361876382393351</v>
      </c>
      <c r="V10" s="262">
        <v>21.115676688040299</v>
      </c>
      <c r="W10" s="262">
        <v>25.58301793468981</v>
      </c>
      <c r="DA10" s="68" t="s">
        <v>2399</v>
      </c>
    </row>
    <row r="11" spans="1:105" ht="12" customHeight="1" x14ac:dyDescent="0.25">
      <c r="A11" s="37" t="s">
        <v>160</v>
      </c>
      <c r="B11" s="228">
        <v>1.266232709249429</v>
      </c>
      <c r="C11" s="228">
        <v>1.381546187355545</v>
      </c>
      <c r="D11" s="228">
        <v>1.064688455391245</v>
      </c>
      <c r="E11" s="228">
        <v>0.9646976560388727</v>
      </c>
      <c r="F11" s="228">
        <v>0.89203342145244358</v>
      </c>
      <c r="G11" s="228">
        <v>0.86098957532024534</v>
      </c>
      <c r="H11" s="228">
        <v>0.69232856494709394</v>
      </c>
      <c r="I11" s="228">
        <v>0.64451580785446783</v>
      </c>
      <c r="J11" s="228">
        <v>0.41550417142831192</v>
      </c>
      <c r="K11" s="228">
        <v>0.30417835119200948</v>
      </c>
      <c r="L11" s="228">
        <v>0.30302587910949291</v>
      </c>
      <c r="M11" s="228">
        <v>0.31463173099247882</v>
      </c>
      <c r="N11" s="228">
        <v>0.29496462364501369</v>
      </c>
      <c r="O11" s="228">
        <v>0.36155206499125692</v>
      </c>
      <c r="P11" s="228">
        <v>0.30452127108422078</v>
      </c>
      <c r="Q11" s="228">
        <v>0.2379261597490164</v>
      </c>
      <c r="R11" s="228">
        <v>0.26800257948010697</v>
      </c>
      <c r="S11" s="228">
        <v>0.30045678242224522</v>
      </c>
      <c r="T11" s="228">
        <v>0.29021351174960658</v>
      </c>
      <c r="U11" s="228">
        <v>0.23108528215745089</v>
      </c>
      <c r="V11" s="228">
        <v>0.21394315054486801</v>
      </c>
      <c r="W11" s="228">
        <v>0.26663442119203462</v>
      </c>
      <c r="DA11" s="69" t="s">
        <v>2400</v>
      </c>
    </row>
    <row r="12" spans="1:105" ht="12" customHeight="1" x14ac:dyDescent="0.25">
      <c r="A12" s="37" t="s">
        <v>162</v>
      </c>
      <c r="B12" s="228">
        <v>24.492826663443878</v>
      </c>
      <c r="C12" s="228">
        <v>24.770366032766159</v>
      </c>
      <c r="D12" s="228">
        <v>22.171987956262459</v>
      </c>
      <c r="E12" s="228">
        <v>24.74136359724665</v>
      </c>
      <c r="F12" s="228">
        <v>26.0054351287089</v>
      </c>
      <c r="G12" s="228">
        <v>20.664300387800331</v>
      </c>
      <c r="H12" s="228">
        <v>18.326999713691912</v>
      </c>
      <c r="I12" s="228">
        <v>19.54265418517636</v>
      </c>
      <c r="J12" s="228">
        <v>10.44210468092848</v>
      </c>
      <c r="K12" s="228">
        <v>13.448337899289021</v>
      </c>
      <c r="L12" s="228">
        <v>14.11190241745336</v>
      </c>
      <c r="M12" s="228">
        <v>11.92035524400724</v>
      </c>
      <c r="N12" s="228">
        <v>12.65924276480601</v>
      </c>
      <c r="O12" s="228">
        <v>13.59681298920114</v>
      </c>
      <c r="P12" s="228">
        <v>10.073767938794241</v>
      </c>
      <c r="Q12" s="228">
        <v>10.809940109931659</v>
      </c>
      <c r="R12" s="228">
        <v>11.77728089057284</v>
      </c>
      <c r="S12" s="228">
        <v>12.17605986976983</v>
      </c>
      <c r="T12" s="228">
        <v>11.458073221795869</v>
      </c>
      <c r="U12" s="228">
        <v>11.370018931452901</v>
      </c>
      <c r="V12" s="228">
        <v>7.0868754173379358</v>
      </c>
      <c r="W12" s="228">
        <v>12.380314205481071</v>
      </c>
      <c r="DA12" s="69" t="s">
        <v>2401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2402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2403</v>
      </c>
    </row>
    <row r="15" spans="1:105" ht="12" customHeight="1" x14ac:dyDescent="0.25">
      <c r="A15" s="37" t="s">
        <v>38</v>
      </c>
      <c r="B15" s="228">
        <v>16.623597477514402</v>
      </c>
      <c r="C15" s="228">
        <v>15.766633086636331</v>
      </c>
      <c r="D15" s="228">
        <v>16.341754139075871</v>
      </c>
      <c r="E15" s="228">
        <v>15.563294333215371</v>
      </c>
      <c r="F15" s="228">
        <v>15.40211422442699</v>
      </c>
      <c r="G15" s="228">
        <v>16.407051813399971</v>
      </c>
      <c r="H15" s="228">
        <v>16.342017879965759</v>
      </c>
      <c r="I15" s="228">
        <v>15.613763647395521</v>
      </c>
      <c r="J15" s="228">
        <v>20.584367715608749</v>
      </c>
      <c r="K15" s="228">
        <v>15.88670908737237</v>
      </c>
      <c r="L15" s="228">
        <v>16.305712155486258</v>
      </c>
      <c r="M15" s="228">
        <v>13.575366414689521</v>
      </c>
      <c r="N15" s="228">
        <v>13.34991294860019</v>
      </c>
      <c r="O15" s="228">
        <v>12.79472756783421</v>
      </c>
      <c r="P15" s="228">
        <v>13.621887136960121</v>
      </c>
      <c r="Q15" s="228">
        <v>13.48020938924599</v>
      </c>
      <c r="R15" s="228">
        <v>14.697214662910101</v>
      </c>
      <c r="S15" s="228">
        <v>14.354753978541851</v>
      </c>
      <c r="T15" s="228">
        <v>14.940138308433211</v>
      </c>
      <c r="U15" s="228">
        <v>14.76077216878301</v>
      </c>
      <c r="V15" s="228">
        <v>13.814858120157499</v>
      </c>
      <c r="W15" s="228">
        <v>12.9360693080167</v>
      </c>
      <c r="DA15" s="69" t="s">
        <v>2404</v>
      </c>
    </row>
    <row r="16" spans="1:105" ht="12" customHeight="1" x14ac:dyDescent="0.25">
      <c r="A16" s="57" t="s">
        <v>2405</v>
      </c>
      <c r="B16" s="263">
        <f t="shared" ref="B16:W16" si="0">B17+B23</f>
        <v>279.01295307228929</v>
      </c>
      <c r="C16" s="263">
        <f t="shared" si="0"/>
        <v>276.77837486221284</v>
      </c>
      <c r="D16" s="263">
        <f t="shared" si="0"/>
        <v>259.81489227129464</v>
      </c>
      <c r="E16" s="263">
        <f t="shared" si="0"/>
        <v>269.95504962385456</v>
      </c>
      <c r="F16" s="263">
        <f t="shared" si="0"/>
        <v>277.06663833285035</v>
      </c>
      <c r="G16" s="263">
        <f t="shared" si="0"/>
        <v>248.14627414921659</v>
      </c>
      <c r="H16" s="263">
        <f t="shared" si="0"/>
        <v>231.54791794442781</v>
      </c>
      <c r="I16" s="263">
        <f t="shared" si="0"/>
        <v>233.56375475465444</v>
      </c>
      <c r="J16" s="263">
        <f t="shared" si="0"/>
        <v>204.54912457822445</v>
      </c>
      <c r="K16" s="263">
        <f t="shared" si="0"/>
        <v>193.14026647029257</v>
      </c>
      <c r="L16" s="263">
        <f t="shared" si="0"/>
        <v>199.88469896493592</v>
      </c>
      <c r="M16" s="263">
        <f t="shared" si="0"/>
        <v>168.0007423524016</v>
      </c>
      <c r="N16" s="263">
        <f t="shared" si="0"/>
        <v>171.35699432190262</v>
      </c>
      <c r="O16" s="263">
        <f t="shared" si="0"/>
        <v>174.56058841102754</v>
      </c>
      <c r="P16" s="263">
        <f t="shared" si="0"/>
        <v>156.51656709222536</v>
      </c>
      <c r="Q16" s="263">
        <f t="shared" si="0"/>
        <v>159.7528502694106</v>
      </c>
      <c r="R16" s="263">
        <f t="shared" si="0"/>
        <v>174.14405305997121</v>
      </c>
      <c r="S16" s="263">
        <f t="shared" si="0"/>
        <v>174.75187568800152</v>
      </c>
      <c r="T16" s="263">
        <f t="shared" si="0"/>
        <v>173.82178180220097</v>
      </c>
      <c r="U16" s="263">
        <f t="shared" si="0"/>
        <v>171.75336874028051</v>
      </c>
      <c r="V16" s="263">
        <f t="shared" si="0"/>
        <v>137.22171317810628</v>
      </c>
      <c r="W16" s="263">
        <f t="shared" si="0"/>
        <v>166.35057274198724</v>
      </c>
      <c r="DA16" s="70"/>
    </row>
    <row r="17" spans="1:105" ht="12" customHeight="1" x14ac:dyDescent="0.25">
      <c r="A17" s="60" t="s">
        <v>2406</v>
      </c>
      <c r="B17" s="331">
        <v>179.33852932117301</v>
      </c>
      <c r="C17" s="331">
        <v>183.48775173658669</v>
      </c>
      <c r="D17" s="331">
        <v>160.60080468314629</v>
      </c>
      <c r="E17" s="331">
        <v>173.6755333785936</v>
      </c>
      <c r="F17" s="331">
        <v>182.36849559897081</v>
      </c>
      <c r="G17" s="331">
        <v>146.89606866771101</v>
      </c>
      <c r="H17" s="331">
        <v>131.33534439943</v>
      </c>
      <c r="I17" s="331">
        <v>135.85446324687811</v>
      </c>
      <c r="J17" s="331">
        <v>75.291257594322644</v>
      </c>
      <c r="K17" s="331">
        <v>93.518240825876674</v>
      </c>
      <c r="L17" s="331">
        <v>96.664492707375032</v>
      </c>
      <c r="M17" s="331">
        <v>82.097518081307754</v>
      </c>
      <c r="N17" s="331">
        <v>87.173293208877936</v>
      </c>
      <c r="O17" s="331">
        <v>94.5407150749312</v>
      </c>
      <c r="P17" s="331">
        <v>71.436525190753102</v>
      </c>
      <c r="Q17" s="331">
        <v>74.86939956719263</v>
      </c>
      <c r="R17" s="331">
        <v>81.501183416186478</v>
      </c>
      <c r="S17" s="331">
        <v>84.286286558696148</v>
      </c>
      <c r="T17" s="331">
        <v>79.747049941225256</v>
      </c>
      <c r="U17" s="331">
        <v>78.940706689871448</v>
      </c>
      <c r="V17" s="331">
        <v>49.418279338295832</v>
      </c>
      <c r="W17" s="331">
        <v>83.989739481729814</v>
      </c>
      <c r="DA17" s="72" t="s">
        <v>2407</v>
      </c>
    </row>
    <row r="18" spans="1:105" ht="12" customHeight="1" x14ac:dyDescent="0.25">
      <c r="A18" s="59" t="s">
        <v>30</v>
      </c>
      <c r="B18" s="232">
        <v>6.905631533871194</v>
      </c>
      <c r="C18" s="232">
        <v>6.0259848305276984</v>
      </c>
      <c r="D18" s="232">
        <v>3.33728935025727</v>
      </c>
      <c r="E18" s="232">
        <v>0</v>
      </c>
      <c r="F18" s="232">
        <v>3.4035717388064479</v>
      </c>
      <c r="G18" s="232">
        <v>1.732786093557813</v>
      </c>
      <c r="H18" s="232">
        <v>2.2228066855021251</v>
      </c>
      <c r="I18" s="232">
        <v>2.0701517955389499</v>
      </c>
      <c r="J18" s="232">
        <v>1.775287745151592</v>
      </c>
      <c r="K18" s="232">
        <v>0.9767682627332106</v>
      </c>
      <c r="L18" s="232">
        <v>1.145836775952388</v>
      </c>
      <c r="M18" s="232">
        <v>1.0255623872108719</v>
      </c>
      <c r="N18" s="232">
        <v>1.221625985369392</v>
      </c>
      <c r="O18" s="232">
        <v>2.090845067135036</v>
      </c>
      <c r="P18" s="232">
        <v>2.3237036348482851</v>
      </c>
      <c r="Q18" s="232">
        <v>1.5012859287635081</v>
      </c>
      <c r="R18" s="232">
        <v>1.500847778163299</v>
      </c>
      <c r="S18" s="232">
        <v>1.258163241839519</v>
      </c>
      <c r="T18" s="232">
        <v>1.587348528011213</v>
      </c>
      <c r="U18" s="232">
        <v>1.49511338686297</v>
      </c>
      <c r="V18" s="232">
        <v>0</v>
      </c>
      <c r="W18" s="232">
        <v>0</v>
      </c>
      <c r="DA18" s="71" t="s">
        <v>2408</v>
      </c>
    </row>
    <row r="19" spans="1:105" ht="12" customHeight="1" x14ac:dyDescent="0.25">
      <c r="A19" s="59" t="s">
        <v>33</v>
      </c>
      <c r="B19" s="232">
        <v>0</v>
      </c>
      <c r="C19" s="232">
        <v>4.8515557867849033</v>
      </c>
      <c r="D19" s="232">
        <v>3.263894187321406</v>
      </c>
      <c r="E19" s="232">
        <v>3.2144727229015908</v>
      </c>
      <c r="F19" s="232">
        <v>4.1201095209256238</v>
      </c>
      <c r="G19" s="232">
        <v>3.4160468266540689</v>
      </c>
      <c r="H19" s="232">
        <v>3.9326647462965418</v>
      </c>
      <c r="I19" s="232">
        <v>4.2512271564780288</v>
      </c>
      <c r="J19" s="232">
        <v>3.645699551605222</v>
      </c>
      <c r="K19" s="232">
        <v>3.7442539214451598</v>
      </c>
      <c r="L19" s="232">
        <v>4.0338530845725211</v>
      </c>
      <c r="M19" s="232">
        <v>3.6504852187195489</v>
      </c>
      <c r="N19" s="232">
        <v>4.0139492119746008</v>
      </c>
      <c r="O19" s="232">
        <v>5.1524580313614496</v>
      </c>
      <c r="P19" s="232">
        <v>3.8175115900997789</v>
      </c>
      <c r="Q19" s="232">
        <v>3.562572955897644</v>
      </c>
      <c r="R19" s="232">
        <v>3.8355022598264901</v>
      </c>
      <c r="S19" s="232">
        <v>4.1583758526953334</v>
      </c>
      <c r="T19" s="232">
        <v>3.959736955064558</v>
      </c>
      <c r="U19" s="232">
        <v>4.3686493364629637</v>
      </c>
      <c r="V19" s="232">
        <v>2.9973154167193838</v>
      </c>
      <c r="W19" s="232">
        <v>3.4110230326494788</v>
      </c>
      <c r="DA19" s="71" t="s">
        <v>2409</v>
      </c>
    </row>
    <row r="20" spans="1:105" ht="12" customHeight="1" x14ac:dyDescent="0.25">
      <c r="A20" s="59" t="s">
        <v>160</v>
      </c>
      <c r="B20" s="232">
        <v>7.5922805397549222</v>
      </c>
      <c r="C20" s="232">
        <v>8.1745610484507374</v>
      </c>
      <c r="D20" s="232">
        <v>6.4639384957269286</v>
      </c>
      <c r="E20" s="232">
        <v>5.9679282327863508</v>
      </c>
      <c r="F20" s="232">
        <v>5.4845657574804223</v>
      </c>
      <c r="G20" s="232">
        <v>5.3132867751055208</v>
      </c>
      <c r="H20" s="232">
        <v>4.2454994078251964</v>
      </c>
      <c r="I20" s="232">
        <v>4.0333121707991788</v>
      </c>
      <c r="J20" s="232">
        <v>2.6091247330862588</v>
      </c>
      <c r="K20" s="232">
        <v>1.907434909034301</v>
      </c>
      <c r="L20" s="232">
        <v>1.918247632780429</v>
      </c>
      <c r="M20" s="232">
        <v>1.990950323153214</v>
      </c>
      <c r="N20" s="232">
        <v>1.8600281373708381</v>
      </c>
      <c r="O20" s="232">
        <v>2.2611931587928069</v>
      </c>
      <c r="P20" s="232">
        <v>1.9019892209675811</v>
      </c>
      <c r="Q20" s="232">
        <v>1.498195826834507</v>
      </c>
      <c r="R20" s="232">
        <v>1.689335605720647</v>
      </c>
      <c r="S20" s="232">
        <v>1.8935190300269411</v>
      </c>
      <c r="T20" s="232">
        <v>1.827410010311981</v>
      </c>
      <c r="U20" s="232">
        <v>1.453016139837298</v>
      </c>
      <c r="V20" s="232">
        <v>1.3597637486365139</v>
      </c>
      <c r="W20" s="232">
        <v>1.697597050723382</v>
      </c>
      <c r="DA20" s="71" t="s">
        <v>2410</v>
      </c>
    </row>
    <row r="21" spans="1:105" ht="12" customHeight="1" x14ac:dyDescent="0.25">
      <c r="A21" s="59" t="s">
        <v>70</v>
      </c>
      <c r="B21" s="232">
        <v>17.982610909452209</v>
      </c>
      <c r="C21" s="232">
        <v>17.870250245209899</v>
      </c>
      <c r="D21" s="232">
        <v>12.925068858022129</v>
      </c>
      <c r="E21" s="232">
        <v>11.435144352401849</v>
      </c>
      <c r="F21" s="232">
        <v>9.4687965517860988</v>
      </c>
      <c r="G21" s="232">
        <v>8.9116686631703157</v>
      </c>
      <c r="H21" s="232">
        <v>8.5494881584109663</v>
      </c>
      <c r="I21" s="232">
        <v>3.2038966556524522</v>
      </c>
      <c r="J21" s="232">
        <v>1.690796427354422</v>
      </c>
      <c r="K21" s="232">
        <v>2.5582424606802809</v>
      </c>
      <c r="L21" s="232">
        <v>0.2338438104769486</v>
      </c>
      <c r="M21" s="232">
        <v>0</v>
      </c>
      <c r="N21" s="232">
        <v>0.2493109676629072</v>
      </c>
      <c r="O21" s="232">
        <v>0</v>
      </c>
      <c r="P21" s="232">
        <v>0.47424134556505648</v>
      </c>
      <c r="Q21" s="232">
        <v>0.23829697077844761</v>
      </c>
      <c r="R21" s="232">
        <v>0.2382274237596059</v>
      </c>
      <c r="S21" s="232">
        <v>0.241062436931229</v>
      </c>
      <c r="T21" s="232">
        <v>0.2236128697381026</v>
      </c>
      <c r="U21" s="232">
        <v>0.1316161424004649</v>
      </c>
      <c r="V21" s="232">
        <v>1.8971622704423281E-2</v>
      </c>
      <c r="W21" s="232">
        <v>5.8644834516509398E-2</v>
      </c>
      <c r="DA21" s="71" t="s">
        <v>2411</v>
      </c>
    </row>
    <row r="22" spans="1:105" ht="12" customHeight="1" x14ac:dyDescent="0.25">
      <c r="A22" s="59" t="s">
        <v>162</v>
      </c>
      <c r="B22" s="232">
        <v>146.8580063380947</v>
      </c>
      <c r="C22" s="232">
        <v>146.5653998256135</v>
      </c>
      <c r="D22" s="232">
        <v>134.61061379181859</v>
      </c>
      <c r="E22" s="232">
        <v>153.05798807050391</v>
      </c>
      <c r="F22" s="232">
        <v>159.89145202997221</v>
      </c>
      <c r="G22" s="232">
        <v>127.52228030922331</v>
      </c>
      <c r="H22" s="232">
        <v>112.3848854013952</v>
      </c>
      <c r="I22" s="232">
        <v>122.29587546840941</v>
      </c>
      <c r="J22" s="232">
        <v>65.570349137125149</v>
      </c>
      <c r="K22" s="232">
        <v>84.331541271983724</v>
      </c>
      <c r="L22" s="232">
        <v>89.332711403592739</v>
      </c>
      <c r="M22" s="232">
        <v>75.430520152224119</v>
      </c>
      <c r="N22" s="232">
        <v>79.828378906500191</v>
      </c>
      <c r="O22" s="232">
        <v>85.03621881764191</v>
      </c>
      <c r="P22" s="232">
        <v>62.919079399272412</v>
      </c>
      <c r="Q22" s="232">
        <v>68.069047884918518</v>
      </c>
      <c r="R22" s="232">
        <v>74.237270348716436</v>
      </c>
      <c r="S22" s="232">
        <v>76.735165997203126</v>
      </c>
      <c r="T22" s="232">
        <v>72.148941578099397</v>
      </c>
      <c r="U22" s="232">
        <v>71.492311684307751</v>
      </c>
      <c r="V22" s="232">
        <v>45.042228550235507</v>
      </c>
      <c r="W22" s="232">
        <v>78.822474563840444</v>
      </c>
      <c r="DA22" s="71" t="s">
        <v>2412</v>
      </c>
    </row>
    <row r="23" spans="1:105" ht="12" customHeight="1" x14ac:dyDescent="0.25">
      <c r="A23" s="60" t="s">
        <v>2413</v>
      </c>
      <c r="B23" s="331">
        <v>99.674423751116251</v>
      </c>
      <c r="C23" s="331">
        <v>93.290623125626169</v>
      </c>
      <c r="D23" s="331">
        <v>99.214087588148359</v>
      </c>
      <c r="E23" s="331">
        <v>96.279516245260979</v>
      </c>
      <c r="F23" s="331">
        <v>94.698142733879536</v>
      </c>
      <c r="G23" s="331">
        <v>101.2502054815056</v>
      </c>
      <c r="H23" s="331">
        <v>100.2125735449978</v>
      </c>
      <c r="I23" s="331">
        <v>97.709291507776314</v>
      </c>
      <c r="J23" s="331">
        <v>129.25786698390181</v>
      </c>
      <c r="K23" s="331">
        <v>99.622025644415899</v>
      </c>
      <c r="L23" s="331">
        <v>103.2202062575609</v>
      </c>
      <c r="M23" s="331">
        <v>85.903224271093848</v>
      </c>
      <c r="N23" s="331">
        <v>84.183701113024696</v>
      </c>
      <c r="O23" s="331">
        <v>80.019873336096353</v>
      </c>
      <c r="P23" s="331">
        <v>85.080041901472256</v>
      </c>
      <c r="Q23" s="331">
        <v>84.883450702217957</v>
      </c>
      <c r="R23" s="331">
        <v>92.642869643784735</v>
      </c>
      <c r="S23" s="331">
        <v>90.465589129305386</v>
      </c>
      <c r="T23" s="331">
        <v>94.074731860975731</v>
      </c>
      <c r="U23" s="331">
        <v>92.812662050409074</v>
      </c>
      <c r="V23" s="331">
        <v>87.803433839810452</v>
      </c>
      <c r="W23" s="331">
        <v>82.360833260257422</v>
      </c>
      <c r="DA23" s="72" t="s">
        <v>2414</v>
      </c>
    </row>
    <row r="24" spans="1:105" ht="12" customHeight="1" x14ac:dyDescent="0.25">
      <c r="A24" s="57" t="s">
        <v>2415</v>
      </c>
      <c r="B24" s="263">
        <f t="shared" ref="B24:W24" si="1">B25+B26</f>
        <v>138.87655434427171</v>
      </c>
      <c r="C24" s="263">
        <f t="shared" si="1"/>
        <v>137.37339117120789</v>
      </c>
      <c r="D24" s="263">
        <f t="shared" si="1"/>
        <v>129.59470362067287</v>
      </c>
      <c r="E24" s="263">
        <f t="shared" si="1"/>
        <v>134.969324826411</v>
      </c>
      <c r="F24" s="263">
        <f t="shared" si="1"/>
        <v>138.36031206499695</v>
      </c>
      <c r="G24" s="263">
        <f t="shared" si="1"/>
        <v>124.04730217034732</v>
      </c>
      <c r="H24" s="263">
        <f t="shared" si="1"/>
        <v>115.56025215443566</v>
      </c>
      <c r="I24" s="263">
        <f t="shared" si="1"/>
        <v>117.00262544751013</v>
      </c>
      <c r="J24" s="263">
        <f t="shared" si="1"/>
        <v>98.958730968210062</v>
      </c>
      <c r="K24" s="263">
        <f t="shared" si="1"/>
        <v>96.011368647381033</v>
      </c>
      <c r="L24" s="263">
        <f t="shared" si="1"/>
        <v>99.56753260132956</v>
      </c>
      <c r="M24" s="263">
        <f t="shared" si="1"/>
        <v>84.047263070427434</v>
      </c>
      <c r="N24" s="263">
        <f t="shared" si="1"/>
        <v>85.963958946481242</v>
      </c>
      <c r="O24" s="263">
        <f t="shared" si="1"/>
        <v>87.526793011906364</v>
      </c>
      <c r="P24" s="263">
        <f t="shared" si="1"/>
        <v>77.667208960912404</v>
      </c>
      <c r="Q24" s="263">
        <f t="shared" si="1"/>
        <v>79.558736220686711</v>
      </c>
      <c r="R24" s="263">
        <f t="shared" si="1"/>
        <v>86.729830475277808</v>
      </c>
      <c r="S24" s="263">
        <f t="shared" si="1"/>
        <v>87.224549701152625</v>
      </c>
      <c r="T24" s="263">
        <f t="shared" si="1"/>
        <v>86.482338601170582</v>
      </c>
      <c r="U24" s="263">
        <f t="shared" si="1"/>
        <v>85.551006909394019</v>
      </c>
      <c r="V24" s="263">
        <f t="shared" si="1"/>
        <v>66.907021705375683</v>
      </c>
      <c r="W24" s="263">
        <f t="shared" si="1"/>
        <v>83.473574449587758</v>
      </c>
      <c r="DA24" s="70"/>
    </row>
    <row r="25" spans="1:105" ht="12" customHeight="1" x14ac:dyDescent="0.25">
      <c r="A25" s="60" t="s">
        <v>2416</v>
      </c>
      <c r="B25" s="264">
        <v>103.8426201721864</v>
      </c>
      <c r="C25" s="264">
        <v>103.1683041694595</v>
      </c>
      <c r="D25" s="264">
        <v>96.36266125679127</v>
      </c>
      <c r="E25" s="264">
        <v>101.0620797351356</v>
      </c>
      <c r="F25" s="264">
        <v>103.9662784516029</v>
      </c>
      <c r="G25" s="264">
        <v>91.734229318050609</v>
      </c>
      <c r="H25" s="264">
        <v>84.945044606945117</v>
      </c>
      <c r="I25" s="264">
        <v>86.386345580814378</v>
      </c>
      <c r="J25" s="264">
        <v>69.327163053860787</v>
      </c>
      <c r="K25" s="264">
        <v>69.319667155812468</v>
      </c>
      <c r="L25" s="264">
        <v>71.955430811593843</v>
      </c>
      <c r="M25" s="264">
        <v>61.032753043442739</v>
      </c>
      <c r="N25" s="264">
        <v>62.752111676418352</v>
      </c>
      <c r="O25" s="264">
        <v>64.220530305918658</v>
      </c>
      <c r="P25" s="264">
        <v>55.886613242901362</v>
      </c>
      <c r="Q25" s="264">
        <v>57.434111100354038</v>
      </c>
      <c r="R25" s="264">
        <v>62.605090233523967</v>
      </c>
      <c r="S25" s="264">
        <v>63.183578558958672</v>
      </c>
      <c r="T25" s="264">
        <v>62.33102821476426</v>
      </c>
      <c r="U25" s="264">
        <v>61.727942165377321</v>
      </c>
      <c r="V25" s="264">
        <v>47.122329732966641</v>
      </c>
      <c r="W25" s="264">
        <v>60.859225502985907</v>
      </c>
      <c r="DA25" s="72" t="s">
        <v>2417</v>
      </c>
    </row>
    <row r="26" spans="1:105" ht="12" customHeight="1" x14ac:dyDescent="0.25">
      <c r="A26" s="60" t="s">
        <v>2418</v>
      </c>
      <c r="B26" s="264">
        <v>35.033934172085303</v>
      </c>
      <c r="C26" s="264">
        <v>34.205087001748382</v>
      </c>
      <c r="D26" s="264">
        <v>33.232042363881597</v>
      </c>
      <c r="E26" s="264">
        <v>33.907245091275392</v>
      </c>
      <c r="F26" s="264">
        <v>34.394033613394058</v>
      </c>
      <c r="G26" s="264">
        <v>32.313072852296713</v>
      </c>
      <c r="H26" s="264">
        <v>30.615207547490542</v>
      </c>
      <c r="I26" s="264">
        <v>30.616279866695741</v>
      </c>
      <c r="J26" s="264">
        <v>29.631567914349269</v>
      </c>
      <c r="K26" s="264">
        <v>26.691701491568569</v>
      </c>
      <c r="L26" s="264">
        <v>27.612101789735711</v>
      </c>
      <c r="M26" s="264">
        <v>23.014510026984698</v>
      </c>
      <c r="N26" s="264">
        <v>23.21184727006289</v>
      </c>
      <c r="O26" s="264">
        <v>23.306262705987699</v>
      </c>
      <c r="P26" s="264">
        <v>21.780595718011039</v>
      </c>
      <c r="Q26" s="264">
        <v>22.124625120332681</v>
      </c>
      <c r="R26" s="264">
        <v>24.124740241753841</v>
      </c>
      <c r="S26" s="264">
        <v>24.04097114219396</v>
      </c>
      <c r="T26" s="264">
        <v>24.151310386406319</v>
      </c>
      <c r="U26" s="264">
        <v>23.823064744016701</v>
      </c>
      <c r="V26" s="264">
        <v>19.784691972409039</v>
      </c>
      <c r="W26" s="264">
        <v>22.614348946601851</v>
      </c>
      <c r="DA26" s="72" t="s">
        <v>2419</v>
      </c>
    </row>
    <row r="27" spans="1:105" ht="12" customHeight="1" x14ac:dyDescent="0.25">
      <c r="A27" s="57" t="s">
        <v>2420</v>
      </c>
      <c r="B27" s="263">
        <f t="shared" ref="B27:W27" si="2">B28+B34</f>
        <v>398.58993296041319</v>
      </c>
      <c r="C27" s="263">
        <f t="shared" si="2"/>
        <v>395.39767837458982</v>
      </c>
      <c r="D27" s="263">
        <f t="shared" si="2"/>
        <v>371.16413181613541</v>
      </c>
      <c r="E27" s="263">
        <f t="shared" si="2"/>
        <v>385.65007089122088</v>
      </c>
      <c r="F27" s="263">
        <f t="shared" si="2"/>
        <v>395.80948333264337</v>
      </c>
      <c r="G27" s="263">
        <f t="shared" si="2"/>
        <v>354.49467735602377</v>
      </c>
      <c r="H27" s="263">
        <f t="shared" si="2"/>
        <v>330.78273992061111</v>
      </c>
      <c r="I27" s="263">
        <f t="shared" si="2"/>
        <v>333.66250679236339</v>
      </c>
      <c r="J27" s="263">
        <f t="shared" si="2"/>
        <v>292.21303511174932</v>
      </c>
      <c r="K27" s="263">
        <f t="shared" si="2"/>
        <v>275.9146663861323</v>
      </c>
      <c r="L27" s="263">
        <f t="shared" si="2"/>
        <v>285.54956994990846</v>
      </c>
      <c r="M27" s="263">
        <f t="shared" si="2"/>
        <v>240.00106050343078</v>
      </c>
      <c r="N27" s="263">
        <f t="shared" si="2"/>
        <v>244.7957061741466</v>
      </c>
      <c r="O27" s="263">
        <f t="shared" si="2"/>
        <v>249.37226915861078</v>
      </c>
      <c r="P27" s="263">
        <f t="shared" si="2"/>
        <v>223.5950958460362</v>
      </c>
      <c r="Q27" s="263">
        <f t="shared" si="2"/>
        <v>228.21835752772938</v>
      </c>
      <c r="R27" s="263">
        <f t="shared" si="2"/>
        <v>248.7772186571018</v>
      </c>
      <c r="S27" s="263">
        <f t="shared" si="2"/>
        <v>249.64553669714502</v>
      </c>
      <c r="T27" s="263">
        <f t="shared" si="2"/>
        <v>248.31683114600139</v>
      </c>
      <c r="U27" s="263">
        <f t="shared" si="2"/>
        <v>245.36195534325793</v>
      </c>
      <c r="V27" s="263">
        <f t="shared" si="2"/>
        <v>196.03101882586617</v>
      </c>
      <c r="W27" s="263">
        <f t="shared" si="2"/>
        <v>237.6436753456961</v>
      </c>
      <c r="DA27" s="70"/>
    </row>
    <row r="28" spans="1:105" ht="12" customHeight="1" x14ac:dyDescent="0.25">
      <c r="A28" s="60" t="s">
        <v>2421</v>
      </c>
      <c r="B28" s="331">
        <v>256.19789903024707</v>
      </c>
      <c r="C28" s="331">
        <v>262.12535962369532</v>
      </c>
      <c r="D28" s="331">
        <v>229.4297209759234</v>
      </c>
      <c r="E28" s="331">
        <v>248.10790482656239</v>
      </c>
      <c r="F28" s="331">
        <v>260.52642228424401</v>
      </c>
      <c r="G28" s="331">
        <v>209.85152666815861</v>
      </c>
      <c r="H28" s="331">
        <v>187.62192057061429</v>
      </c>
      <c r="I28" s="331">
        <v>194.0778046383972</v>
      </c>
      <c r="J28" s="331">
        <v>107.5589394204609</v>
      </c>
      <c r="K28" s="331">
        <v>133.59748689410961</v>
      </c>
      <c r="L28" s="331">
        <v>138.09213243910719</v>
      </c>
      <c r="M28" s="331">
        <v>117.2821686875825</v>
      </c>
      <c r="N28" s="331">
        <v>124.5332760126828</v>
      </c>
      <c r="O28" s="331">
        <v>135.0581643927589</v>
      </c>
      <c r="P28" s="331">
        <v>102.05217884393301</v>
      </c>
      <c r="Q28" s="331">
        <v>106.9562850959895</v>
      </c>
      <c r="R28" s="331">
        <v>116.4302620231236</v>
      </c>
      <c r="S28" s="331">
        <v>120.40898079813731</v>
      </c>
      <c r="T28" s="331">
        <v>113.92435705889319</v>
      </c>
      <c r="U28" s="331">
        <v>112.7724381283878</v>
      </c>
      <c r="V28" s="331">
        <v>70.597541911851181</v>
      </c>
      <c r="W28" s="331">
        <v>119.9853421167569</v>
      </c>
      <c r="DA28" s="72" t="s">
        <v>2422</v>
      </c>
    </row>
    <row r="29" spans="1:105" ht="12" customHeight="1" x14ac:dyDescent="0.25">
      <c r="A29" s="59" t="s">
        <v>30</v>
      </c>
      <c r="B29" s="232">
        <v>9.8651879055302789</v>
      </c>
      <c r="C29" s="232">
        <v>8.608549757896709</v>
      </c>
      <c r="D29" s="232">
        <v>4.7675562146532453</v>
      </c>
      <c r="E29" s="232">
        <v>0</v>
      </c>
      <c r="F29" s="232">
        <v>4.8622453411520699</v>
      </c>
      <c r="G29" s="232">
        <v>2.475408705082589</v>
      </c>
      <c r="H29" s="232">
        <v>3.1754381221458932</v>
      </c>
      <c r="I29" s="232">
        <v>2.957359707912786</v>
      </c>
      <c r="J29" s="232">
        <v>2.5361253502165608</v>
      </c>
      <c r="K29" s="232">
        <v>1.3953832324760149</v>
      </c>
      <c r="L29" s="232">
        <v>1.6369096799319831</v>
      </c>
      <c r="M29" s="232">
        <v>1.4650891245869599</v>
      </c>
      <c r="N29" s="232">
        <v>1.745179979099132</v>
      </c>
      <c r="O29" s="232">
        <v>2.9869215244786229</v>
      </c>
      <c r="P29" s="232">
        <v>3.3195766212118349</v>
      </c>
      <c r="Q29" s="232">
        <v>2.1446941839478688</v>
      </c>
      <c r="R29" s="232">
        <v>2.1440682545189991</v>
      </c>
      <c r="S29" s="232">
        <v>1.7973760597707411</v>
      </c>
      <c r="T29" s="232">
        <v>2.2676407543017332</v>
      </c>
      <c r="U29" s="232">
        <v>2.1358762669471001</v>
      </c>
      <c r="V29" s="232">
        <v>0</v>
      </c>
      <c r="W29" s="232">
        <v>0</v>
      </c>
      <c r="DA29" s="71" t="s">
        <v>2423</v>
      </c>
    </row>
    <row r="30" spans="1:105" ht="12" customHeight="1" x14ac:dyDescent="0.25">
      <c r="A30" s="59" t="s">
        <v>33</v>
      </c>
      <c r="B30" s="232">
        <v>0</v>
      </c>
      <c r="C30" s="232">
        <v>6.9307939811212878</v>
      </c>
      <c r="D30" s="232">
        <v>4.6627059818877257</v>
      </c>
      <c r="E30" s="232">
        <v>4.5921038898594162</v>
      </c>
      <c r="F30" s="232">
        <v>5.8858707441794627</v>
      </c>
      <c r="G30" s="232">
        <v>4.8800668952200992</v>
      </c>
      <c r="H30" s="232">
        <v>5.6180924947093462</v>
      </c>
      <c r="I30" s="232">
        <v>6.0731816521114714</v>
      </c>
      <c r="J30" s="232">
        <v>5.2081422165788904</v>
      </c>
      <c r="K30" s="232">
        <v>5.3489341734930864</v>
      </c>
      <c r="L30" s="232">
        <v>5.7626472636750297</v>
      </c>
      <c r="M30" s="232">
        <v>5.2149788838850686</v>
      </c>
      <c r="N30" s="232">
        <v>5.7342131599637156</v>
      </c>
      <c r="O30" s="232">
        <v>7.3606543305163594</v>
      </c>
      <c r="P30" s="232">
        <v>5.453587985856827</v>
      </c>
      <c r="Q30" s="232">
        <v>5.0893899369966347</v>
      </c>
      <c r="R30" s="232">
        <v>5.4792889426092719</v>
      </c>
      <c r="S30" s="232">
        <v>5.9405369324219031</v>
      </c>
      <c r="T30" s="232">
        <v>5.6567670786636546</v>
      </c>
      <c r="U30" s="232">
        <v>6.2409276235185196</v>
      </c>
      <c r="V30" s="232">
        <v>4.2818791667419767</v>
      </c>
      <c r="W30" s="232">
        <v>4.8728900466421123</v>
      </c>
      <c r="DA30" s="71" t="s">
        <v>2424</v>
      </c>
    </row>
    <row r="31" spans="1:105" ht="12" customHeight="1" x14ac:dyDescent="0.25">
      <c r="A31" s="59" t="s">
        <v>160</v>
      </c>
      <c r="B31" s="232">
        <v>10.846115056792749</v>
      </c>
      <c r="C31" s="232">
        <v>11.67794435492962</v>
      </c>
      <c r="D31" s="232">
        <v>9.2341978510384752</v>
      </c>
      <c r="E31" s="232">
        <v>8.5256117611233631</v>
      </c>
      <c r="F31" s="232">
        <v>7.8350939392577468</v>
      </c>
      <c r="G31" s="232">
        <v>7.5904096787221738</v>
      </c>
      <c r="H31" s="232">
        <v>6.0649991540359949</v>
      </c>
      <c r="I31" s="232">
        <v>5.7618745297131122</v>
      </c>
      <c r="J31" s="232">
        <v>3.727321047266086</v>
      </c>
      <c r="K31" s="232">
        <v>2.7249070129061459</v>
      </c>
      <c r="L31" s="232">
        <v>2.740353761114898</v>
      </c>
      <c r="M31" s="232">
        <v>2.844214747361733</v>
      </c>
      <c r="N31" s="232">
        <v>2.6571830533869121</v>
      </c>
      <c r="O31" s="232">
        <v>3.2302759411325832</v>
      </c>
      <c r="P31" s="232">
        <v>2.7171274585251162</v>
      </c>
      <c r="Q31" s="232">
        <v>2.140279752620724</v>
      </c>
      <c r="R31" s="232">
        <v>2.4133365796009252</v>
      </c>
      <c r="S31" s="232">
        <v>2.7050271857527721</v>
      </c>
      <c r="T31" s="232">
        <v>2.6105857290171168</v>
      </c>
      <c r="U31" s="232">
        <v>2.0757373426247119</v>
      </c>
      <c r="V31" s="232">
        <v>1.9425196409093051</v>
      </c>
      <c r="W31" s="232">
        <v>2.4251386438905458</v>
      </c>
      <c r="DA31" s="71" t="s">
        <v>2425</v>
      </c>
    </row>
    <row r="32" spans="1:105" ht="12" customHeight="1" x14ac:dyDescent="0.25">
      <c r="A32" s="59" t="s">
        <v>70</v>
      </c>
      <c r="B32" s="232">
        <v>25.689444156360299</v>
      </c>
      <c r="C32" s="232">
        <v>25.528928921728419</v>
      </c>
      <c r="D32" s="232">
        <v>18.46438408288876</v>
      </c>
      <c r="E32" s="232">
        <v>16.335920503431211</v>
      </c>
      <c r="F32" s="232">
        <v>13.526852216837289</v>
      </c>
      <c r="G32" s="232">
        <v>12.730955233100451</v>
      </c>
      <c r="H32" s="232">
        <v>12.213554512015669</v>
      </c>
      <c r="I32" s="232">
        <v>4.5769952223606456</v>
      </c>
      <c r="J32" s="232">
        <v>2.4154234676491741</v>
      </c>
      <c r="K32" s="232">
        <v>3.6546320866861168</v>
      </c>
      <c r="L32" s="232">
        <v>0.33406258639564079</v>
      </c>
      <c r="M32" s="232">
        <v>0</v>
      </c>
      <c r="N32" s="232">
        <v>0.35615852523272462</v>
      </c>
      <c r="O32" s="232">
        <v>0</v>
      </c>
      <c r="P32" s="232">
        <v>0.67748763652150934</v>
      </c>
      <c r="Q32" s="232">
        <v>0.34042424396921089</v>
      </c>
      <c r="R32" s="232">
        <v>0.34032489108515129</v>
      </c>
      <c r="S32" s="232">
        <v>0.34437490990175562</v>
      </c>
      <c r="T32" s="232">
        <v>0.31944695676871798</v>
      </c>
      <c r="U32" s="232">
        <v>0.1880230605720927</v>
      </c>
      <c r="V32" s="232">
        <v>2.710231814917612E-2</v>
      </c>
      <c r="W32" s="232">
        <v>8.3778335023584866E-2</v>
      </c>
      <c r="DA32" s="71" t="s">
        <v>2426</v>
      </c>
    </row>
    <row r="33" spans="1:105" ht="12" customHeight="1" x14ac:dyDescent="0.25">
      <c r="A33" s="59" t="s">
        <v>162</v>
      </c>
      <c r="B33" s="232">
        <v>209.79715191156379</v>
      </c>
      <c r="C33" s="232">
        <v>209.37914260801921</v>
      </c>
      <c r="D33" s="232">
        <v>192.30087684545521</v>
      </c>
      <c r="E33" s="232">
        <v>218.65426867214839</v>
      </c>
      <c r="F33" s="232">
        <v>228.41636004281739</v>
      </c>
      <c r="G33" s="232">
        <v>182.17468615603329</v>
      </c>
      <c r="H33" s="232">
        <v>160.54983628770739</v>
      </c>
      <c r="I33" s="232">
        <v>174.7083935262992</v>
      </c>
      <c r="J33" s="232">
        <v>93.671927338750223</v>
      </c>
      <c r="K33" s="232">
        <v>120.4736303885482</v>
      </c>
      <c r="L33" s="232">
        <v>127.6181591479896</v>
      </c>
      <c r="M33" s="232">
        <v>107.7578859317487</v>
      </c>
      <c r="N33" s="232">
        <v>114.0405412950003</v>
      </c>
      <c r="O33" s="232">
        <v>121.48031259663129</v>
      </c>
      <c r="P33" s="232">
        <v>89.884399141817724</v>
      </c>
      <c r="Q33" s="232">
        <v>97.241496978455018</v>
      </c>
      <c r="R33" s="232">
        <v>106.05324335530921</v>
      </c>
      <c r="S33" s="232">
        <v>109.6216657102901</v>
      </c>
      <c r="T33" s="232">
        <v>103.069916540142</v>
      </c>
      <c r="U33" s="232">
        <v>102.1318738347254</v>
      </c>
      <c r="V33" s="232">
        <v>64.346040786050722</v>
      </c>
      <c r="W33" s="232">
        <v>112.6035350912006</v>
      </c>
      <c r="DA33" s="71" t="s">
        <v>2427</v>
      </c>
    </row>
    <row r="34" spans="1:105" ht="12" customHeight="1" x14ac:dyDescent="0.25">
      <c r="A34" s="60" t="s">
        <v>2428</v>
      </c>
      <c r="B34" s="331">
        <v>142.39203393016609</v>
      </c>
      <c r="C34" s="331">
        <v>133.2723187508945</v>
      </c>
      <c r="D34" s="331">
        <v>141.73441084021201</v>
      </c>
      <c r="E34" s="331">
        <v>137.54216606465849</v>
      </c>
      <c r="F34" s="331">
        <v>135.28306104839939</v>
      </c>
      <c r="G34" s="331">
        <v>144.64315068786519</v>
      </c>
      <c r="H34" s="331">
        <v>143.16081934999681</v>
      </c>
      <c r="I34" s="331">
        <v>139.58470215396619</v>
      </c>
      <c r="J34" s="331">
        <v>184.6540956912884</v>
      </c>
      <c r="K34" s="331">
        <v>142.31717949202269</v>
      </c>
      <c r="L34" s="331">
        <v>147.4574375108013</v>
      </c>
      <c r="M34" s="331">
        <v>122.71889181584829</v>
      </c>
      <c r="N34" s="331">
        <v>120.2624301614638</v>
      </c>
      <c r="O34" s="331">
        <v>114.31410476585189</v>
      </c>
      <c r="P34" s="331">
        <v>121.5429170021032</v>
      </c>
      <c r="Q34" s="331">
        <v>121.2620724317399</v>
      </c>
      <c r="R34" s="331">
        <v>132.34695663397821</v>
      </c>
      <c r="S34" s="331">
        <v>129.2365558990077</v>
      </c>
      <c r="T34" s="331">
        <v>134.39247408710821</v>
      </c>
      <c r="U34" s="331">
        <v>132.58951721487011</v>
      </c>
      <c r="V34" s="331">
        <v>125.433476914015</v>
      </c>
      <c r="W34" s="331">
        <v>117.6583332289392</v>
      </c>
      <c r="DA34" s="72" t="s">
        <v>2429</v>
      </c>
    </row>
    <row r="35" spans="1:105" ht="12" customHeight="1" x14ac:dyDescent="0.25">
      <c r="A35" s="57" t="s">
        <v>2430</v>
      </c>
      <c r="B35" s="263">
        <v>239.64125581787781</v>
      </c>
      <c r="C35" s="263">
        <v>238.02221825136129</v>
      </c>
      <c r="D35" s="263">
        <v>221.45182196837521</v>
      </c>
      <c r="E35" s="263">
        <v>231.19459449481579</v>
      </c>
      <c r="F35" s="263">
        <v>237.9449464645169</v>
      </c>
      <c r="G35" s="263">
        <v>210.19916225263131</v>
      </c>
      <c r="H35" s="263">
        <v>195.06417469778251</v>
      </c>
      <c r="I35" s="263">
        <v>197.65543752069291</v>
      </c>
      <c r="J35" s="263">
        <v>159.84482471585289</v>
      </c>
      <c r="K35" s="263">
        <v>159.1185377124873</v>
      </c>
      <c r="L35" s="263">
        <v>166.06777068894559</v>
      </c>
      <c r="M35" s="263">
        <v>148.97690683226409</v>
      </c>
      <c r="N35" s="263">
        <v>155.26105840266331</v>
      </c>
      <c r="O35" s="263">
        <v>154.33039370147921</v>
      </c>
      <c r="P35" s="263">
        <v>135.42515533459181</v>
      </c>
      <c r="Q35" s="263">
        <v>138.09818491353141</v>
      </c>
      <c r="R35" s="263">
        <v>150.5303906584748</v>
      </c>
      <c r="S35" s="263">
        <v>152.4362109485034</v>
      </c>
      <c r="T35" s="263">
        <v>151.63156523958691</v>
      </c>
      <c r="U35" s="263">
        <v>152.14293347993359</v>
      </c>
      <c r="V35" s="263">
        <v>116.13360138535769</v>
      </c>
      <c r="W35" s="263">
        <v>148.0392945724312</v>
      </c>
      <c r="DA35" s="70" t="s">
        <v>2431</v>
      </c>
    </row>
    <row r="36" spans="1:105" ht="12" customHeight="1" x14ac:dyDescent="0.25">
      <c r="A36" s="46" t="s">
        <v>30</v>
      </c>
      <c r="B36" s="231">
        <v>9.167873595841872</v>
      </c>
      <c r="C36" s="231">
        <v>7.8169701407118959</v>
      </c>
      <c r="D36" s="231">
        <v>4.6017752433321686</v>
      </c>
      <c r="E36" s="231">
        <v>0</v>
      </c>
      <c r="F36" s="231">
        <v>4.4408037282894268</v>
      </c>
      <c r="G36" s="231">
        <v>2.4795094145968992</v>
      </c>
      <c r="H36" s="231">
        <v>3.2957362757528559</v>
      </c>
      <c r="I36" s="231">
        <v>2.99768196171991</v>
      </c>
      <c r="J36" s="231">
        <v>3.7137803698033909</v>
      </c>
      <c r="K36" s="231">
        <v>1.640488229637018</v>
      </c>
      <c r="L36" s="231">
        <v>1.898594902666723</v>
      </c>
      <c r="M36" s="231">
        <v>1.5219882130489439</v>
      </c>
      <c r="N36" s="231">
        <v>1.7145353940826049</v>
      </c>
      <c r="O36" s="231">
        <v>2.9474268735569469</v>
      </c>
      <c r="P36" s="231">
        <v>3.719488445556808</v>
      </c>
      <c r="Q36" s="231">
        <v>2.372936482291188</v>
      </c>
      <c r="R36" s="231">
        <v>2.374000562320258</v>
      </c>
      <c r="S36" s="231">
        <v>1.9307891592641051</v>
      </c>
      <c r="T36" s="231">
        <v>2.4996108896524771</v>
      </c>
      <c r="U36" s="231">
        <v>2.2949776720669299</v>
      </c>
      <c r="V36" s="231">
        <v>0</v>
      </c>
      <c r="W36" s="231">
        <v>0</v>
      </c>
      <c r="DA36" s="73" t="s">
        <v>2432</v>
      </c>
    </row>
    <row r="37" spans="1:105" ht="12" customHeight="1" x14ac:dyDescent="0.25">
      <c r="A37" s="46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2433</v>
      </c>
    </row>
    <row r="38" spans="1:105" ht="12" customHeight="1" x14ac:dyDescent="0.25">
      <c r="A38" s="46" t="s">
        <v>33</v>
      </c>
      <c r="B38" s="231">
        <v>0</v>
      </c>
      <c r="C38" s="231">
        <v>6.2934885811809416</v>
      </c>
      <c r="D38" s="231">
        <v>4.5005709399796432</v>
      </c>
      <c r="E38" s="231">
        <v>4.2790639719289274</v>
      </c>
      <c r="F38" s="231">
        <v>5.3757050315335686</v>
      </c>
      <c r="G38" s="231">
        <v>4.8881511104475086</v>
      </c>
      <c r="H38" s="231">
        <v>5.8309280556334384</v>
      </c>
      <c r="I38" s="231">
        <v>6.1559867202058207</v>
      </c>
      <c r="J38" s="231">
        <v>7.6265537606109968</v>
      </c>
      <c r="K38" s="231">
        <v>6.2884972016957699</v>
      </c>
      <c r="L38" s="231">
        <v>6.6838951805418922</v>
      </c>
      <c r="M38" s="231">
        <v>5.4175109618739814</v>
      </c>
      <c r="N38" s="231">
        <v>5.6335229246940486</v>
      </c>
      <c r="O38" s="231">
        <v>7.2633278788649003</v>
      </c>
      <c r="P38" s="231">
        <v>6.1105857206624332</v>
      </c>
      <c r="Q38" s="231">
        <v>5.6310121715695924</v>
      </c>
      <c r="R38" s="231">
        <v>6.0668940941844101</v>
      </c>
      <c r="S38" s="231">
        <v>6.3814827436787267</v>
      </c>
      <c r="T38" s="231">
        <v>6.2354306180254309</v>
      </c>
      <c r="U38" s="231">
        <v>6.705814269584498</v>
      </c>
      <c r="V38" s="231">
        <v>5.5447091138422389</v>
      </c>
      <c r="W38" s="231">
        <v>4.9442898441726877</v>
      </c>
      <c r="DA38" s="73" t="s">
        <v>2434</v>
      </c>
    </row>
    <row r="39" spans="1:105" ht="12" customHeight="1" x14ac:dyDescent="0.25">
      <c r="A39" s="46" t="s">
        <v>160</v>
      </c>
      <c r="B39" s="231">
        <v>10.07946455747599</v>
      </c>
      <c r="C39" s="231">
        <v>10.604125537363849</v>
      </c>
      <c r="D39" s="231">
        <v>8.9130995314400572</v>
      </c>
      <c r="E39" s="231">
        <v>7.9444278702486706</v>
      </c>
      <c r="F39" s="231">
        <v>7.1559767012311051</v>
      </c>
      <c r="G39" s="231">
        <v>7.602983790271157</v>
      </c>
      <c r="H39" s="231">
        <v>6.29476530654577</v>
      </c>
      <c r="I39" s="231">
        <v>5.8404350668605796</v>
      </c>
      <c r="J39" s="231">
        <v>5.4581102373783654</v>
      </c>
      <c r="K39" s="231">
        <v>3.203548514479325</v>
      </c>
      <c r="L39" s="231">
        <v>3.1784415146060589</v>
      </c>
      <c r="M39" s="231">
        <v>2.954674393672081</v>
      </c>
      <c r="N39" s="231">
        <v>2.6105240996060952</v>
      </c>
      <c r="O39" s="231">
        <v>3.1875635298321261</v>
      </c>
      <c r="P39" s="231">
        <v>3.044461791455777</v>
      </c>
      <c r="Q39" s="231">
        <v>2.3680522590657271</v>
      </c>
      <c r="R39" s="231">
        <v>2.6721455275340338</v>
      </c>
      <c r="S39" s="231">
        <v>2.9058121350700099</v>
      </c>
      <c r="T39" s="231">
        <v>2.8776376964665631</v>
      </c>
      <c r="U39" s="231">
        <v>2.2303589997787281</v>
      </c>
      <c r="V39" s="231">
        <v>2.5154157642805841</v>
      </c>
      <c r="W39" s="231">
        <v>2.4606728764506829</v>
      </c>
      <c r="DA39" s="73" t="s">
        <v>2435</v>
      </c>
    </row>
    <row r="40" spans="1:105" ht="12" customHeight="1" x14ac:dyDescent="0.25">
      <c r="A40" s="46" t="s">
        <v>70</v>
      </c>
      <c r="B40" s="231">
        <v>23.873602715759951</v>
      </c>
      <c r="C40" s="231">
        <v>23.181474315397921</v>
      </c>
      <c r="D40" s="231">
        <v>17.822326938664961</v>
      </c>
      <c r="E40" s="231">
        <v>15.2223143358953</v>
      </c>
      <c r="F40" s="231">
        <v>12.354394223619741</v>
      </c>
      <c r="G40" s="231">
        <v>12.75204506329432</v>
      </c>
      <c r="H40" s="231">
        <v>12.676252256470709</v>
      </c>
      <c r="I40" s="231">
        <v>4.6394004693572226</v>
      </c>
      <c r="J40" s="231">
        <v>3.5370303199532129</v>
      </c>
      <c r="K40" s="231">
        <v>4.2965837501314539</v>
      </c>
      <c r="L40" s="231">
        <v>0.38746763580063842</v>
      </c>
      <c r="M40" s="231">
        <v>0</v>
      </c>
      <c r="N40" s="231">
        <v>0.349904539777603</v>
      </c>
      <c r="O40" s="231">
        <v>0</v>
      </c>
      <c r="P40" s="231">
        <v>0.75910506778103337</v>
      </c>
      <c r="Q40" s="231">
        <v>0.3766528179248198</v>
      </c>
      <c r="R40" s="231">
        <v>0.37682171782771989</v>
      </c>
      <c r="S40" s="231">
        <v>0.36993668584062112</v>
      </c>
      <c r="T40" s="231">
        <v>0.35212504021665858</v>
      </c>
      <c r="U40" s="231">
        <v>0.20202889676910671</v>
      </c>
      <c r="V40" s="231">
        <v>3.5095448656093341E-2</v>
      </c>
      <c r="W40" s="231">
        <v>8.5005893228444138E-2</v>
      </c>
      <c r="DA40" s="73" t="s">
        <v>2436</v>
      </c>
    </row>
    <row r="41" spans="1:105" ht="12" customHeight="1" x14ac:dyDescent="0.25">
      <c r="A41" s="46" t="s">
        <v>34</v>
      </c>
      <c r="B41" s="231">
        <v>1.5525365434209919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</v>
      </c>
      <c r="DA41" s="73" t="s">
        <v>2437</v>
      </c>
    </row>
    <row r="42" spans="1:105" ht="12" customHeight="1" x14ac:dyDescent="0.25">
      <c r="A42" s="46" t="s">
        <v>162</v>
      </c>
      <c r="B42" s="231">
        <v>194.96777840537899</v>
      </c>
      <c r="C42" s="231">
        <v>190.12615967670669</v>
      </c>
      <c r="D42" s="231">
        <v>185.61404931495841</v>
      </c>
      <c r="E42" s="231">
        <v>203.74878831674289</v>
      </c>
      <c r="F42" s="231">
        <v>208.61806677984299</v>
      </c>
      <c r="G42" s="231">
        <v>182.4764728740214</v>
      </c>
      <c r="H42" s="231">
        <v>166.6320989942657</v>
      </c>
      <c r="I42" s="231">
        <v>177.0904629672109</v>
      </c>
      <c r="J42" s="231">
        <v>137.16867934883209</v>
      </c>
      <c r="K42" s="231">
        <v>141.63533575171499</v>
      </c>
      <c r="L42" s="231">
        <v>148.01988736247901</v>
      </c>
      <c r="M42" s="231">
        <v>111.94283644514189</v>
      </c>
      <c r="N42" s="231">
        <v>112.0380400602282</v>
      </c>
      <c r="O42" s="231">
        <v>119.8740358663789</v>
      </c>
      <c r="P42" s="231">
        <v>100.712838470877</v>
      </c>
      <c r="Q42" s="231">
        <v>107.5901158775153</v>
      </c>
      <c r="R42" s="231">
        <v>117.42651327948209</v>
      </c>
      <c r="S42" s="231">
        <v>117.7585083674137</v>
      </c>
      <c r="T42" s="231">
        <v>113.61353657565731</v>
      </c>
      <c r="U42" s="231">
        <v>109.7396762557204</v>
      </c>
      <c r="V42" s="231">
        <v>83.323247782713352</v>
      </c>
      <c r="W42" s="231">
        <v>114.25345321571869</v>
      </c>
      <c r="DA42" s="73" t="s">
        <v>2438</v>
      </c>
    </row>
    <row r="43" spans="1:105" ht="12" customHeight="1" x14ac:dyDescent="0.25">
      <c r="A43" s="46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2439</v>
      </c>
    </row>
    <row r="44" spans="1:105" ht="12" customHeight="1" x14ac:dyDescent="0.25">
      <c r="A44" s="46" t="s">
        <v>73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0.3343938091140351</v>
      </c>
      <c r="I44" s="231">
        <v>0.93147033533854751</v>
      </c>
      <c r="J44" s="231">
        <v>2.3406706792747749</v>
      </c>
      <c r="K44" s="231">
        <v>2.0540842648287159</v>
      </c>
      <c r="L44" s="231">
        <v>5.8994840928512806</v>
      </c>
      <c r="M44" s="231">
        <v>1.385468615646865</v>
      </c>
      <c r="N44" s="231">
        <v>1.6676698194286499</v>
      </c>
      <c r="O44" s="231">
        <v>2.7007738607006919</v>
      </c>
      <c r="P44" s="231">
        <v>7.0521926053008226</v>
      </c>
      <c r="Q44" s="231">
        <v>7.547119518456018</v>
      </c>
      <c r="R44" s="231">
        <v>7.2956147893082504</v>
      </c>
      <c r="S44" s="231">
        <v>6.6311263972400303</v>
      </c>
      <c r="T44" s="231">
        <v>4.7041272570872223</v>
      </c>
      <c r="U44" s="231">
        <v>5.4112639724750684</v>
      </c>
      <c r="V44" s="231">
        <v>5.5294067067603603</v>
      </c>
      <c r="W44" s="231">
        <v>7.8361134995564736</v>
      </c>
      <c r="DA44" s="73" t="s">
        <v>2440</v>
      </c>
    </row>
    <row r="45" spans="1:105" ht="12" customHeight="1" x14ac:dyDescent="0.25">
      <c r="A45" s="46" t="s">
        <v>79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25.75442820288038</v>
      </c>
      <c r="N45" s="231">
        <v>31.246861564846139</v>
      </c>
      <c r="O45" s="231">
        <v>18.357265692145639</v>
      </c>
      <c r="P45" s="231">
        <v>14.026483232957959</v>
      </c>
      <c r="Q45" s="231">
        <v>12.212295786708779</v>
      </c>
      <c r="R45" s="231">
        <v>14.318400687817951</v>
      </c>
      <c r="S45" s="231">
        <v>16.458555459996191</v>
      </c>
      <c r="T45" s="231">
        <v>21.34909716248125</v>
      </c>
      <c r="U45" s="231">
        <v>25.558813413538871</v>
      </c>
      <c r="V45" s="231">
        <v>19.185726569105061</v>
      </c>
      <c r="W45" s="231">
        <v>18.459759243304148</v>
      </c>
      <c r="DA45" s="73" t="s">
        <v>2441</v>
      </c>
    </row>
    <row r="46" spans="1:105" ht="12" customHeight="1" x14ac:dyDescent="0.25">
      <c r="A46" s="57" t="s">
        <v>2442</v>
      </c>
      <c r="B46" s="263">
        <v>164.86557257451901</v>
      </c>
      <c r="C46" s="263">
        <v>160.96511530234531</v>
      </c>
      <c r="D46" s="263">
        <v>156.38608171238391</v>
      </c>
      <c r="E46" s="263">
        <v>159.5635063118842</v>
      </c>
      <c r="F46" s="263">
        <v>161.85427582773659</v>
      </c>
      <c r="G46" s="263">
        <v>152.06151930492561</v>
      </c>
      <c r="H46" s="263">
        <v>144.07156492936721</v>
      </c>
      <c r="I46" s="263">
        <v>144.07661113739169</v>
      </c>
      <c r="J46" s="263">
        <v>139.4426725381141</v>
      </c>
      <c r="K46" s="263">
        <v>125.6080070191461</v>
      </c>
      <c r="L46" s="263">
        <v>129.9393025399327</v>
      </c>
      <c r="M46" s="263">
        <v>108.303576597575</v>
      </c>
      <c r="N46" s="263">
        <v>109.2322224473547</v>
      </c>
      <c r="O46" s="263">
        <v>109.6765303811185</v>
      </c>
      <c r="P46" s="263">
        <v>102.4969210259343</v>
      </c>
      <c r="Q46" s="263">
        <v>104.1158829192125</v>
      </c>
      <c r="R46" s="263">
        <v>113.5281893729592</v>
      </c>
      <c r="S46" s="263">
        <v>113.13398184561861</v>
      </c>
      <c r="T46" s="263">
        <v>113.6532253477944</v>
      </c>
      <c r="U46" s="263">
        <v>112.1085399718432</v>
      </c>
      <c r="V46" s="263">
        <v>93.104432811336594</v>
      </c>
      <c r="W46" s="263">
        <v>106.4204656310675</v>
      </c>
      <c r="DA46" s="70" t="s">
        <v>2443</v>
      </c>
    </row>
    <row r="47" spans="1:105" ht="12" customHeight="1" x14ac:dyDescent="0.25">
      <c r="A47" s="41" t="s">
        <v>2444</v>
      </c>
      <c r="B47" s="352">
        <v>111.6396589689205</v>
      </c>
      <c r="C47" s="352">
        <v>108.9984421709653</v>
      </c>
      <c r="D47" s="352">
        <v>105.8977235648449</v>
      </c>
      <c r="E47" s="352">
        <v>108.0493346813946</v>
      </c>
      <c r="F47" s="352">
        <v>109.6005422715091</v>
      </c>
      <c r="G47" s="352">
        <v>102.9693215654508</v>
      </c>
      <c r="H47" s="352">
        <v>97.558878574016759</v>
      </c>
      <c r="I47" s="352">
        <v>97.562295642444951</v>
      </c>
      <c r="J47" s="352">
        <v>94.42439779738433</v>
      </c>
      <c r="K47" s="352">
        <v>85.056175454975303</v>
      </c>
      <c r="L47" s="352">
        <v>87.9891368203062</v>
      </c>
      <c r="M47" s="352">
        <v>73.33838209916469</v>
      </c>
      <c r="N47" s="352">
        <v>73.967219911409856</v>
      </c>
      <c r="O47" s="352">
        <v>74.268085552598549</v>
      </c>
      <c r="P47" s="352">
        <v>69.406372294783324</v>
      </c>
      <c r="Q47" s="352">
        <v>70.50266153714513</v>
      </c>
      <c r="R47" s="352">
        <v>76.876258317833177</v>
      </c>
      <c r="S47" s="352">
        <v>76.609318451443585</v>
      </c>
      <c r="T47" s="352">
        <v>76.960927138445427</v>
      </c>
      <c r="U47" s="352">
        <v>75.914934661710959</v>
      </c>
      <c r="V47" s="352">
        <v>63.046195547310226</v>
      </c>
      <c r="W47" s="352">
        <v>72.063222811396983</v>
      </c>
      <c r="DA47" s="97" t="s">
        <v>2445</v>
      </c>
    </row>
    <row r="48" spans="1:105" ht="12" customHeight="1" x14ac:dyDescent="0.25">
      <c r="A48" s="201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DA48" s="173"/>
    </row>
    <row r="49" spans="1:105" ht="15" customHeight="1" x14ac:dyDescent="0.25">
      <c r="A49" s="32" t="s">
        <v>100</v>
      </c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DA49" s="88"/>
    </row>
    <row r="50" spans="1:105" ht="12" customHeight="1" x14ac:dyDescent="0.25">
      <c r="A50" s="201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DA50" s="173"/>
    </row>
    <row r="51" spans="1:105" ht="12" customHeight="1" x14ac:dyDescent="0.25">
      <c r="A51" s="35" t="s">
        <v>25</v>
      </c>
      <c r="B51" s="234">
        <f t="shared" ref="B51:W51" si="3">SUM(B$52:B$56,B$58:B$59,B$61:B$62,B$64:B$65,B$66:B$68)</f>
        <v>1.0000000000000002</v>
      </c>
      <c r="C51" s="234">
        <f t="shared" si="3"/>
        <v>1.0000000000000002</v>
      </c>
      <c r="D51" s="234">
        <f t="shared" si="3"/>
        <v>0.99999999999999978</v>
      </c>
      <c r="E51" s="234">
        <f t="shared" si="3"/>
        <v>0.99999999999999978</v>
      </c>
      <c r="F51" s="234">
        <f t="shared" si="3"/>
        <v>1.0000000000000007</v>
      </c>
      <c r="G51" s="234">
        <f t="shared" si="3"/>
        <v>0.99999999999999978</v>
      </c>
      <c r="H51" s="234">
        <f t="shared" si="3"/>
        <v>0.99999999999999978</v>
      </c>
      <c r="I51" s="234">
        <f t="shared" si="3"/>
        <v>1</v>
      </c>
      <c r="J51" s="234">
        <f t="shared" si="3"/>
        <v>1.0000000000000002</v>
      </c>
      <c r="K51" s="234">
        <f t="shared" si="3"/>
        <v>0.99999999999999967</v>
      </c>
      <c r="L51" s="234">
        <f t="shared" si="3"/>
        <v>1</v>
      </c>
      <c r="M51" s="234">
        <f t="shared" si="3"/>
        <v>0.99999999999999978</v>
      </c>
      <c r="N51" s="234">
        <f t="shared" si="3"/>
        <v>1</v>
      </c>
      <c r="O51" s="234">
        <f t="shared" si="3"/>
        <v>0.99999999999999978</v>
      </c>
      <c r="P51" s="234">
        <f t="shared" si="3"/>
        <v>1.0000000000000002</v>
      </c>
      <c r="Q51" s="234">
        <f t="shared" si="3"/>
        <v>1</v>
      </c>
      <c r="R51" s="234">
        <f t="shared" si="3"/>
        <v>1</v>
      </c>
      <c r="S51" s="234">
        <f t="shared" si="3"/>
        <v>1</v>
      </c>
      <c r="T51" s="234">
        <f t="shared" si="3"/>
        <v>1</v>
      </c>
      <c r="U51" s="234">
        <f t="shared" si="3"/>
        <v>0.99999999999999978</v>
      </c>
      <c r="V51" s="234">
        <f t="shared" si="3"/>
        <v>1</v>
      </c>
      <c r="W51" s="234">
        <f t="shared" si="3"/>
        <v>1.0000000000000002</v>
      </c>
      <c r="DA51" s="95"/>
    </row>
    <row r="52" spans="1:105" ht="12" customHeight="1" x14ac:dyDescent="0.25">
      <c r="A52" s="55" t="s">
        <v>92</v>
      </c>
      <c r="B52" s="301">
        <f t="shared" ref="B52:W52" si="4">IF(B$6=0,0,B$6/B$5)</f>
        <v>2.2166625873520262E-2</v>
      </c>
      <c r="C52" s="301">
        <f t="shared" si="4"/>
        <v>2.1920651341668325E-2</v>
      </c>
      <c r="D52" s="301">
        <f t="shared" si="4"/>
        <v>2.2478622097592754E-2</v>
      </c>
      <c r="E52" s="301">
        <f t="shared" si="4"/>
        <v>2.2168653436441109E-2</v>
      </c>
      <c r="F52" s="301">
        <f t="shared" si="4"/>
        <v>2.1978195311226637E-2</v>
      </c>
      <c r="G52" s="301">
        <f t="shared" si="4"/>
        <v>2.2778174213018618E-2</v>
      </c>
      <c r="H52" s="301">
        <f t="shared" si="4"/>
        <v>2.3045445494629366E-2</v>
      </c>
      <c r="I52" s="301">
        <f t="shared" si="4"/>
        <v>2.2881415337186295E-2</v>
      </c>
      <c r="J52" s="301">
        <f t="shared" si="4"/>
        <v>2.486243932538974E-2</v>
      </c>
      <c r="K52" s="301">
        <f t="shared" si="4"/>
        <v>2.384524977943903E-2</v>
      </c>
      <c r="L52" s="301">
        <f t="shared" si="4"/>
        <v>2.380389509200918E-2</v>
      </c>
      <c r="M52" s="301">
        <f t="shared" si="4"/>
        <v>2.3427738756732919E-2</v>
      </c>
      <c r="N52" s="301">
        <f t="shared" si="4"/>
        <v>2.316239346881923E-2</v>
      </c>
      <c r="O52" s="301">
        <f t="shared" si="4"/>
        <v>2.3020501794437598E-2</v>
      </c>
      <c r="P52" s="301">
        <f t="shared" si="4"/>
        <v>2.3790017835772205E-2</v>
      </c>
      <c r="Q52" s="301">
        <f t="shared" si="4"/>
        <v>2.3706733330909582E-2</v>
      </c>
      <c r="R52" s="301">
        <f t="shared" si="4"/>
        <v>2.3711480253336185E-2</v>
      </c>
      <c r="S52" s="301">
        <f t="shared" si="4"/>
        <v>2.3560951340357253E-2</v>
      </c>
      <c r="T52" s="301">
        <f t="shared" si="4"/>
        <v>2.3729055335674838E-2</v>
      </c>
      <c r="U52" s="301">
        <f t="shared" si="4"/>
        <v>2.364338267960004E-2</v>
      </c>
      <c r="V52" s="301">
        <f t="shared" si="4"/>
        <v>2.4487911561990844E-2</v>
      </c>
      <c r="W52" s="301">
        <f t="shared" si="4"/>
        <v>2.3283848234132803E-2</v>
      </c>
      <c r="DA52" s="67"/>
    </row>
    <row r="53" spans="1:105" ht="12" customHeight="1" x14ac:dyDescent="0.25">
      <c r="A53" s="202" t="s">
        <v>93</v>
      </c>
      <c r="B53" s="235">
        <f t="shared" ref="B53:W53" si="5">IF(B$7=0,0,B$7/B$5)</f>
        <v>3.0146611187987539E-2</v>
      </c>
      <c r="C53" s="235">
        <f t="shared" si="5"/>
        <v>2.9812085824668922E-2</v>
      </c>
      <c r="D53" s="235">
        <f t="shared" si="5"/>
        <v>3.0570926052726145E-2</v>
      </c>
      <c r="E53" s="235">
        <f t="shared" si="5"/>
        <v>3.0149368673559909E-2</v>
      </c>
      <c r="F53" s="235">
        <f t="shared" si="5"/>
        <v>2.9890345623268224E-2</v>
      </c>
      <c r="G53" s="235">
        <f t="shared" si="5"/>
        <v>3.0978316929705312E-2</v>
      </c>
      <c r="H53" s="235">
        <f t="shared" si="5"/>
        <v>3.134180587269593E-2</v>
      </c>
      <c r="I53" s="235">
        <f t="shared" si="5"/>
        <v>3.1118724858573366E-2</v>
      </c>
      <c r="J53" s="235">
        <f t="shared" si="5"/>
        <v>3.3812917482530042E-2</v>
      </c>
      <c r="K53" s="235">
        <f t="shared" si="5"/>
        <v>3.2429539700037091E-2</v>
      </c>
      <c r="L53" s="235">
        <f t="shared" si="5"/>
        <v>3.2373297325132479E-2</v>
      </c>
      <c r="M53" s="235">
        <f t="shared" si="5"/>
        <v>3.1861724709156762E-2</v>
      </c>
      <c r="N53" s="235">
        <f t="shared" si="5"/>
        <v>3.1500855117594151E-2</v>
      </c>
      <c r="O53" s="235">
        <f t="shared" si="5"/>
        <v>3.1307882440435135E-2</v>
      </c>
      <c r="P53" s="235">
        <f t="shared" si="5"/>
        <v>3.2354424256650194E-2</v>
      </c>
      <c r="Q53" s="235">
        <f t="shared" si="5"/>
        <v>3.2241157330037025E-2</v>
      </c>
      <c r="R53" s="235">
        <f t="shared" si="5"/>
        <v>3.224761314453721E-2</v>
      </c>
      <c r="S53" s="235">
        <f t="shared" si="5"/>
        <v>3.2042893822885866E-2</v>
      </c>
      <c r="T53" s="235">
        <f t="shared" si="5"/>
        <v>3.2271515256517794E-2</v>
      </c>
      <c r="U53" s="235">
        <f t="shared" si="5"/>
        <v>3.2155000444256038E-2</v>
      </c>
      <c r="V53" s="235">
        <f t="shared" si="5"/>
        <v>3.3303559724307541E-2</v>
      </c>
      <c r="W53" s="235">
        <f t="shared" si="5"/>
        <v>3.1666033598420615E-2</v>
      </c>
      <c r="DA53" s="174"/>
    </row>
    <row r="54" spans="1:105" ht="12" customHeight="1" x14ac:dyDescent="0.25">
      <c r="A54" s="202" t="s">
        <v>94</v>
      </c>
      <c r="B54" s="235">
        <f t="shared" ref="B54:W54" si="6">IF(B$8=0,0,B$8/B$5)</f>
        <v>3.7239931467514031E-2</v>
      </c>
      <c r="C54" s="235">
        <f t="shared" si="6"/>
        <v>3.6826694254002784E-2</v>
      </c>
      <c r="D54" s="235">
        <f t="shared" si="6"/>
        <v>3.7764085123955814E-2</v>
      </c>
      <c r="E54" s="235">
        <f t="shared" si="6"/>
        <v>3.7243337773221051E-2</v>
      </c>
      <c r="F54" s="235">
        <f t="shared" si="6"/>
        <v>3.6923368122860754E-2</v>
      </c>
      <c r="G54" s="235">
        <f t="shared" si="6"/>
        <v>3.8267332677871281E-2</v>
      </c>
      <c r="H54" s="235">
        <f t="shared" si="6"/>
        <v>3.8716348430977328E-2</v>
      </c>
      <c r="I54" s="235">
        <f t="shared" si="6"/>
        <v>3.8440777766472992E-2</v>
      </c>
      <c r="J54" s="235">
        <f t="shared" si="6"/>
        <v>4.1768898066654764E-2</v>
      </c>
      <c r="K54" s="235">
        <f t="shared" si="6"/>
        <v>4.0060019629457579E-2</v>
      </c>
      <c r="L54" s="235">
        <f t="shared" si="6"/>
        <v>3.9990543754575412E-2</v>
      </c>
      <c r="M54" s="235">
        <f t="shared" si="6"/>
        <v>3.93586011113113E-2</v>
      </c>
      <c r="N54" s="235">
        <f t="shared" si="6"/>
        <v>3.8912821027616305E-2</v>
      </c>
      <c r="O54" s="235">
        <f t="shared" si="6"/>
        <v>3.8674443014655162E-2</v>
      </c>
      <c r="P54" s="235">
        <f t="shared" si="6"/>
        <v>3.9967229964097302E-2</v>
      </c>
      <c r="Q54" s="235">
        <f t="shared" si="6"/>
        <v>3.982731199592808E-2</v>
      </c>
      <c r="R54" s="235">
        <f t="shared" si="6"/>
        <v>3.983528682560479E-2</v>
      </c>
      <c r="S54" s="235">
        <f t="shared" si="6"/>
        <v>3.958239825180019E-2</v>
      </c>
      <c r="T54" s="235">
        <f t="shared" si="6"/>
        <v>3.9864812963933731E-2</v>
      </c>
      <c r="U54" s="235">
        <f t="shared" si="6"/>
        <v>3.9720882901728066E-2</v>
      </c>
      <c r="V54" s="235">
        <f t="shared" si="6"/>
        <v>4.1139691424144621E-2</v>
      </c>
      <c r="W54" s="235">
        <f t="shared" si="6"/>
        <v>3.91168650333431E-2</v>
      </c>
      <c r="DA54" s="174"/>
    </row>
    <row r="55" spans="1:105" ht="12" customHeight="1" x14ac:dyDescent="0.25">
      <c r="A55" s="202" t="s">
        <v>95</v>
      </c>
      <c r="B55" s="235">
        <f t="shared" ref="B55:W55" si="7">IF(B$9=0,0,B$9/B$5)</f>
        <v>2.3053290908461067E-2</v>
      </c>
      <c r="C55" s="235">
        <f t="shared" si="7"/>
        <v>2.2797477395335053E-2</v>
      </c>
      <c r="D55" s="235">
        <f t="shared" si="7"/>
        <v>2.3377766981496462E-2</v>
      </c>
      <c r="E55" s="235">
        <f t="shared" si="7"/>
        <v>2.3055399573898749E-2</v>
      </c>
      <c r="F55" s="235">
        <f t="shared" si="7"/>
        <v>2.2857323123675704E-2</v>
      </c>
      <c r="G55" s="235">
        <f t="shared" si="7"/>
        <v>2.3689301181539349E-2</v>
      </c>
      <c r="H55" s="235">
        <f t="shared" si="7"/>
        <v>2.3967263314414539E-2</v>
      </c>
      <c r="I55" s="235">
        <f t="shared" si="7"/>
        <v>2.3796671950673746E-2</v>
      </c>
      <c r="J55" s="235">
        <f t="shared" si="7"/>
        <v>2.5856936898405326E-2</v>
      </c>
      <c r="K55" s="235">
        <f t="shared" si="7"/>
        <v>2.4799059770616593E-2</v>
      </c>
      <c r="L55" s="235">
        <f t="shared" si="7"/>
        <v>2.4756050895689545E-2</v>
      </c>
      <c r="M55" s="235">
        <f t="shared" si="7"/>
        <v>2.4364848307002224E-2</v>
      </c>
      <c r="N55" s="235">
        <f t="shared" si="7"/>
        <v>2.4088889207571997E-2</v>
      </c>
      <c r="O55" s="235">
        <f t="shared" si="7"/>
        <v>2.3941321866215101E-2</v>
      </c>
      <c r="P55" s="235">
        <f t="shared" si="7"/>
        <v>2.4741618549203089E-2</v>
      </c>
      <c r="Q55" s="235">
        <f t="shared" si="7"/>
        <v>2.4655002664145959E-2</v>
      </c>
      <c r="R55" s="235">
        <f t="shared" si="7"/>
        <v>2.4659939463469626E-2</v>
      </c>
      <c r="S55" s="235">
        <f t="shared" si="7"/>
        <v>2.450338939397154E-2</v>
      </c>
      <c r="T55" s="235">
        <f t="shared" si="7"/>
        <v>2.4678217549101832E-2</v>
      </c>
      <c r="U55" s="235">
        <f t="shared" si="7"/>
        <v>2.4589117986784037E-2</v>
      </c>
      <c r="V55" s="235">
        <f t="shared" si="7"/>
        <v>2.5467428024470475E-2</v>
      </c>
      <c r="W55" s="235">
        <f t="shared" si="7"/>
        <v>2.4215202163498116E-2</v>
      </c>
      <c r="DA55" s="174"/>
    </row>
    <row r="56" spans="1:105" ht="12" customHeight="1" x14ac:dyDescent="0.25">
      <c r="A56" s="56" t="s">
        <v>96</v>
      </c>
      <c r="B56" s="302">
        <f t="shared" ref="B56:W56" si="8">IF(B$10=0,0,B$10/B$5)</f>
        <v>2.7352626261608164E-2</v>
      </c>
      <c r="C56" s="302">
        <f t="shared" si="8"/>
        <v>2.740117143101696E-2</v>
      </c>
      <c r="D56" s="302">
        <f t="shared" si="8"/>
        <v>2.7306836736079233E-2</v>
      </c>
      <c r="E56" s="302">
        <f t="shared" si="8"/>
        <v>2.7521662696606296E-2</v>
      </c>
      <c r="F56" s="302">
        <f t="shared" si="8"/>
        <v>2.7570533665760143E-2</v>
      </c>
      <c r="G56" s="302">
        <f t="shared" si="8"/>
        <v>2.727410305753622E-2</v>
      </c>
      <c r="H56" s="302">
        <f t="shared" si="8"/>
        <v>2.7150439327767274E-2</v>
      </c>
      <c r="I56" s="302">
        <f t="shared" si="8"/>
        <v>2.7291348144366522E-2</v>
      </c>
      <c r="J56" s="302">
        <f t="shared" si="8"/>
        <v>2.6909096463946184E-2</v>
      </c>
      <c r="K56" s="302">
        <f t="shared" si="8"/>
        <v>2.7008013194921757E-2</v>
      </c>
      <c r="L56" s="302">
        <f t="shared" si="8"/>
        <v>2.7013384428663165E-2</v>
      </c>
      <c r="M56" s="302">
        <f t="shared" si="8"/>
        <v>2.6799257513545914E-2</v>
      </c>
      <c r="N56" s="302">
        <f t="shared" si="8"/>
        <v>2.6773039886464213E-2</v>
      </c>
      <c r="O56" s="302">
        <f t="shared" si="8"/>
        <v>2.695357110537383E-2</v>
      </c>
      <c r="P56" s="302">
        <f t="shared" si="8"/>
        <v>2.6738658729083171E-2</v>
      </c>
      <c r="Q56" s="302">
        <f t="shared" si="8"/>
        <v>2.6807693080268639E-2</v>
      </c>
      <c r="R56" s="302">
        <f t="shared" si="8"/>
        <v>2.6810083518051812E-2</v>
      </c>
      <c r="S56" s="302">
        <f t="shared" si="8"/>
        <v>2.6821448399544454E-2</v>
      </c>
      <c r="T56" s="302">
        <f t="shared" si="8"/>
        <v>2.6746247992389061E-2</v>
      </c>
      <c r="U56" s="302">
        <f t="shared" si="8"/>
        <v>2.6686306607554902E-2</v>
      </c>
      <c r="V56" s="302">
        <f t="shared" si="8"/>
        <v>2.665800410286949E-2</v>
      </c>
      <c r="W56" s="302">
        <f t="shared" si="8"/>
        <v>2.6867212960068988E-2</v>
      </c>
      <c r="DA56" s="68"/>
    </row>
    <row r="57" spans="1:105" ht="12" customHeight="1" x14ac:dyDescent="0.25">
      <c r="A57" s="203" t="s">
        <v>2405</v>
      </c>
      <c r="B57" s="303">
        <f t="shared" ref="B57:W57" si="9">IF(B$16=0,0,B$16/B$5)</f>
        <v>0.18006745198883264</v>
      </c>
      <c r="C57" s="303">
        <f t="shared" si="9"/>
        <v>0.18092354213386988</v>
      </c>
      <c r="D57" s="303">
        <f t="shared" si="9"/>
        <v>0.17925730621785549</v>
      </c>
      <c r="E57" s="303">
        <f t="shared" si="9"/>
        <v>0.18002732810840275</v>
      </c>
      <c r="F57" s="303">
        <f t="shared" si="9"/>
        <v>0.18058984459780367</v>
      </c>
      <c r="G57" s="303">
        <f t="shared" si="9"/>
        <v>0.17842207302578467</v>
      </c>
      <c r="H57" s="303">
        <f t="shared" si="9"/>
        <v>0.17778247664621916</v>
      </c>
      <c r="I57" s="303">
        <f t="shared" si="9"/>
        <v>0.17804758414783084</v>
      </c>
      <c r="J57" s="303">
        <f t="shared" si="9"/>
        <v>0.17505999067816683</v>
      </c>
      <c r="K57" s="303">
        <f t="shared" si="9"/>
        <v>0.17599430504137983</v>
      </c>
      <c r="L57" s="303">
        <f t="shared" si="9"/>
        <v>0.17576333484894083</v>
      </c>
      <c r="M57" s="303">
        <f t="shared" si="9"/>
        <v>0.17443756343791378</v>
      </c>
      <c r="N57" s="303">
        <f t="shared" si="9"/>
        <v>0.1744117493768744</v>
      </c>
      <c r="O57" s="303">
        <f t="shared" si="9"/>
        <v>0.1758686854789541</v>
      </c>
      <c r="P57" s="303">
        <f t="shared" si="9"/>
        <v>0.17437551343150601</v>
      </c>
      <c r="Q57" s="303">
        <f t="shared" si="9"/>
        <v>0.1746001373394277</v>
      </c>
      <c r="R57" s="303">
        <f t="shared" si="9"/>
        <v>0.17458416126633464</v>
      </c>
      <c r="S57" s="303">
        <f t="shared" si="9"/>
        <v>0.17468790356579289</v>
      </c>
      <c r="T57" s="303">
        <f t="shared" si="9"/>
        <v>0.17419838282881014</v>
      </c>
      <c r="U57" s="303">
        <f t="shared" si="9"/>
        <v>0.17386710234878341</v>
      </c>
      <c r="V57" s="303">
        <f t="shared" si="9"/>
        <v>0.17323891850345594</v>
      </c>
      <c r="W57" s="303">
        <f t="shared" si="9"/>
        <v>0.1747009002338257</v>
      </c>
      <c r="DA57" s="175"/>
    </row>
    <row r="58" spans="1:105" ht="12" customHeight="1" x14ac:dyDescent="0.25">
      <c r="A58" s="62" t="s">
        <v>2406</v>
      </c>
      <c r="B58" s="304">
        <f t="shared" ref="B58:W58" si="10">IF(B$17=0,0,B$17/B$5)</f>
        <v>0.11574026102623772</v>
      </c>
      <c r="C58" s="304">
        <f t="shared" si="10"/>
        <v>0.11994164644867872</v>
      </c>
      <c r="D58" s="304">
        <f t="shared" si="10"/>
        <v>0.11080530208353057</v>
      </c>
      <c r="E58" s="304">
        <f t="shared" si="10"/>
        <v>0.1158205496637877</v>
      </c>
      <c r="F58" s="304">
        <f t="shared" si="10"/>
        <v>0.11886634377174157</v>
      </c>
      <c r="G58" s="304">
        <f t="shared" si="10"/>
        <v>0.10562117517537491</v>
      </c>
      <c r="H58" s="304">
        <f t="shared" si="10"/>
        <v>0.10083926906273746</v>
      </c>
      <c r="I58" s="304">
        <f t="shared" si="10"/>
        <v>0.10356298220250672</v>
      </c>
      <c r="J58" s="304">
        <f t="shared" si="10"/>
        <v>6.4436779574527328E-2</v>
      </c>
      <c r="K58" s="304">
        <f t="shared" si="10"/>
        <v>8.5216190821472818E-2</v>
      </c>
      <c r="L58" s="304">
        <f t="shared" si="10"/>
        <v>8.4999370575682631E-2</v>
      </c>
      <c r="M58" s="304">
        <f t="shared" si="10"/>
        <v>8.5243022250244688E-2</v>
      </c>
      <c r="N58" s="304">
        <f t="shared" si="10"/>
        <v>8.8727318237982453E-2</v>
      </c>
      <c r="O58" s="304">
        <f t="shared" si="10"/>
        <v>9.5249170708100836E-2</v>
      </c>
      <c r="P58" s="304">
        <f t="shared" si="10"/>
        <v>7.9587618035094579E-2</v>
      </c>
      <c r="Q58" s="304">
        <f t="shared" si="10"/>
        <v>8.1827694622706726E-2</v>
      </c>
      <c r="R58" s="304">
        <f t="shared" si="10"/>
        <v>8.1707158521391154E-2</v>
      </c>
      <c r="S58" s="304">
        <f t="shared" si="10"/>
        <v>8.4255431538668379E-2</v>
      </c>
      <c r="T58" s="304">
        <f t="shared" si="10"/>
        <v>7.9919829328052014E-2</v>
      </c>
      <c r="U58" s="304">
        <f t="shared" si="10"/>
        <v>7.9912213834291257E-2</v>
      </c>
      <c r="V58" s="304">
        <f t="shared" si="10"/>
        <v>6.2389319216238921E-2</v>
      </c>
      <c r="W58" s="304">
        <f t="shared" si="10"/>
        <v>8.8205786466517971E-2</v>
      </c>
      <c r="DA58" s="72"/>
    </row>
    <row r="59" spans="1:105" ht="12" customHeight="1" x14ac:dyDescent="0.25">
      <c r="A59" s="62" t="s">
        <v>2413</v>
      </c>
      <c r="B59" s="304">
        <f t="shared" ref="B59:W59" si="11">IF(B$23=0,0,B$23/B$5)</f>
        <v>6.4327190962594913E-2</v>
      </c>
      <c r="C59" s="304">
        <f t="shared" si="11"/>
        <v>6.0981895685191169E-2</v>
      </c>
      <c r="D59" s="304">
        <f t="shared" si="11"/>
        <v>6.8452004134324923E-2</v>
      </c>
      <c r="E59" s="304">
        <f t="shared" si="11"/>
        <v>6.4206778444615045E-2</v>
      </c>
      <c r="F59" s="304">
        <f t="shared" si="11"/>
        <v>6.1723500826062094E-2</v>
      </c>
      <c r="G59" s="304">
        <f t="shared" si="11"/>
        <v>7.2800897850409774E-2</v>
      </c>
      <c r="H59" s="304">
        <f t="shared" si="11"/>
        <v>7.6943207583481679E-2</v>
      </c>
      <c r="I59" s="304">
        <f t="shared" si="11"/>
        <v>7.4484601945324108E-2</v>
      </c>
      <c r="J59" s="304">
        <f t="shared" si="11"/>
        <v>0.1106232111036395</v>
      </c>
      <c r="K59" s="304">
        <f t="shared" si="11"/>
        <v>9.0778114219907016E-2</v>
      </c>
      <c r="L59" s="304">
        <f t="shared" si="11"/>
        <v>9.0763964273258196E-2</v>
      </c>
      <c r="M59" s="304">
        <f t="shared" si="11"/>
        <v>8.9194541187669091E-2</v>
      </c>
      <c r="N59" s="304">
        <f t="shared" si="11"/>
        <v>8.5684431138891973E-2</v>
      </c>
      <c r="O59" s="304">
        <f t="shared" si="11"/>
        <v>8.0619514770853287E-2</v>
      </c>
      <c r="P59" s="304">
        <f t="shared" si="11"/>
        <v>9.4787895396411442E-2</v>
      </c>
      <c r="Q59" s="304">
        <f t="shared" si="11"/>
        <v>9.2772442716720957E-2</v>
      </c>
      <c r="R59" s="304">
        <f t="shared" si="11"/>
        <v>9.2877002744943496E-2</v>
      </c>
      <c r="S59" s="304">
        <f t="shared" si="11"/>
        <v>9.0432472027124525E-2</v>
      </c>
      <c r="T59" s="304">
        <f t="shared" si="11"/>
        <v>9.4278553500758158E-2</v>
      </c>
      <c r="U59" s="304">
        <f t="shared" si="11"/>
        <v>9.3954888514492185E-2</v>
      </c>
      <c r="V59" s="304">
        <f t="shared" si="11"/>
        <v>0.11084959928721701</v>
      </c>
      <c r="W59" s="304">
        <f t="shared" si="11"/>
        <v>8.649511376730773E-2</v>
      </c>
      <c r="DA59" s="72"/>
    </row>
    <row r="60" spans="1:105" ht="12" customHeight="1" x14ac:dyDescent="0.25">
      <c r="A60" s="203" t="s">
        <v>2415</v>
      </c>
      <c r="B60" s="303">
        <f t="shared" ref="B60:W60" si="12">IF(B$24=0,0,B$24/B$5)</f>
        <v>8.9627191162277575E-2</v>
      </c>
      <c r="C60" s="303">
        <f t="shared" si="12"/>
        <v>8.9797768839453576E-2</v>
      </c>
      <c r="D60" s="303">
        <f t="shared" si="12"/>
        <v>8.9412878792513348E-2</v>
      </c>
      <c r="E60" s="303">
        <f t="shared" si="12"/>
        <v>9.0008195656832699E-2</v>
      </c>
      <c r="F60" s="303">
        <f t="shared" si="12"/>
        <v>9.0182157637846885E-2</v>
      </c>
      <c r="G60" s="303">
        <f t="shared" si="12"/>
        <v>8.9192460706382759E-2</v>
      </c>
      <c r="H60" s="303">
        <f t="shared" si="12"/>
        <v>8.8727154242034326E-2</v>
      </c>
      <c r="I60" s="303">
        <f t="shared" si="12"/>
        <v>8.9192070155600864E-2</v>
      </c>
      <c r="J60" s="303">
        <f t="shared" si="12"/>
        <v>8.4692195855343641E-2</v>
      </c>
      <c r="K60" s="303">
        <f t="shared" si="12"/>
        <v>8.7487992069052015E-2</v>
      </c>
      <c r="L60" s="303">
        <f t="shared" si="12"/>
        <v>8.755208209188764E-2</v>
      </c>
      <c r="M60" s="303">
        <f t="shared" si="12"/>
        <v>8.7267470240563097E-2</v>
      </c>
      <c r="N60" s="303">
        <f t="shared" si="12"/>
        <v>8.7496425357766708E-2</v>
      </c>
      <c r="O60" s="303">
        <f t="shared" si="12"/>
        <v>8.8182688723224087E-2</v>
      </c>
      <c r="P60" s="303">
        <f t="shared" si="12"/>
        <v>8.6529238987020293E-2</v>
      </c>
      <c r="Q60" s="303">
        <f t="shared" si="12"/>
        <v>8.6952854032070037E-2</v>
      </c>
      <c r="R60" s="303">
        <f t="shared" si="12"/>
        <v>8.6949019758276375E-2</v>
      </c>
      <c r="S60" s="303">
        <f t="shared" si="12"/>
        <v>8.7192619059314844E-2</v>
      </c>
      <c r="T60" s="303">
        <f t="shared" si="12"/>
        <v>8.6669710616133738E-2</v>
      </c>
      <c r="U60" s="303">
        <f t="shared" si="12"/>
        <v>8.6603865667693541E-2</v>
      </c>
      <c r="V60" s="303">
        <f t="shared" si="12"/>
        <v>8.4468411099649948E-2</v>
      </c>
      <c r="W60" s="303">
        <f t="shared" si="12"/>
        <v>8.7663711412022671E-2</v>
      </c>
      <c r="DA60" s="175"/>
    </row>
    <row r="61" spans="1:105" ht="12" customHeight="1" x14ac:dyDescent="0.25">
      <c r="A61" s="62" t="s">
        <v>2416</v>
      </c>
      <c r="B61" s="304">
        <f t="shared" ref="B61:W61" si="13">IF(B$25=0,0,B$25/B$5)</f>
        <v>6.7017232771286891E-2</v>
      </c>
      <c r="C61" s="304">
        <f t="shared" si="13"/>
        <v>6.7438704470951891E-2</v>
      </c>
      <c r="D61" s="304">
        <f t="shared" si="13"/>
        <v>6.6484684252968732E-2</v>
      </c>
      <c r="E61" s="304">
        <f t="shared" si="13"/>
        <v>6.7396169151662758E-2</v>
      </c>
      <c r="F61" s="304">
        <f t="shared" si="13"/>
        <v>6.7764398420395708E-2</v>
      </c>
      <c r="G61" s="304">
        <f t="shared" si="13"/>
        <v>6.5958723009103756E-2</v>
      </c>
      <c r="H61" s="304">
        <f t="shared" si="13"/>
        <v>6.5220799837512375E-2</v>
      </c>
      <c r="I61" s="304">
        <f t="shared" si="13"/>
        <v>6.5853026511670826E-2</v>
      </c>
      <c r="J61" s="304">
        <f t="shared" si="13"/>
        <v>5.9332507743446089E-2</v>
      </c>
      <c r="K61" s="304">
        <f t="shared" si="13"/>
        <v>6.3165837294024196E-2</v>
      </c>
      <c r="L61" s="304">
        <f t="shared" si="13"/>
        <v>6.3272109098038265E-2</v>
      </c>
      <c r="M61" s="304">
        <f t="shared" si="13"/>
        <v>6.337117670869552E-2</v>
      </c>
      <c r="N61" s="304">
        <f t="shared" si="13"/>
        <v>6.3870784019571095E-2</v>
      </c>
      <c r="O61" s="304">
        <f t="shared" si="13"/>
        <v>6.4701776892897703E-2</v>
      </c>
      <c r="P61" s="304">
        <f t="shared" si="13"/>
        <v>6.2263420794532641E-2</v>
      </c>
      <c r="Q61" s="304">
        <f t="shared" si="13"/>
        <v>6.2771986034542274E-2</v>
      </c>
      <c r="R61" s="304">
        <f t="shared" si="13"/>
        <v>6.2763309899873457E-2</v>
      </c>
      <c r="S61" s="304">
        <f t="shared" si="13"/>
        <v>6.3160448692150442E-2</v>
      </c>
      <c r="T61" s="304">
        <f t="shared" si="13"/>
        <v>6.2466074173745383E-2</v>
      </c>
      <c r="U61" s="304">
        <f t="shared" si="13"/>
        <v>6.2487615334501499E-2</v>
      </c>
      <c r="V61" s="304">
        <f t="shared" si="13"/>
        <v>5.9490741306419279E-2</v>
      </c>
      <c r="W61" s="304">
        <f t="shared" si="13"/>
        <v>6.39141862132072E-2</v>
      </c>
      <c r="DA61" s="72"/>
    </row>
    <row r="62" spans="1:105" ht="12" customHeight="1" x14ac:dyDescent="0.25">
      <c r="A62" s="62" t="s">
        <v>2418</v>
      </c>
      <c r="B62" s="304">
        <f t="shared" ref="B62:W62" si="14">IF(B$26=0,0,B$26/B$5)</f>
        <v>2.260995839099067E-2</v>
      </c>
      <c r="C62" s="304">
        <f t="shared" si="14"/>
        <v>2.2359064368501696E-2</v>
      </c>
      <c r="D62" s="304">
        <f t="shared" si="14"/>
        <v>2.2928194539544613E-2</v>
      </c>
      <c r="E62" s="304">
        <f t="shared" si="14"/>
        <v>2.2612026505169931E-2</v>
      </c>
      <c r="F62" s="304">
        <f t="shared" si="14"/>
        <v>2.2417759217451181E-2</v>
      </c>
      <c r="G62" s="304">
        <f t="shared" si="14"/>
        <v>2.3233737697279003E-2</v>
      </c>
      <c r="H62" s="304">
        <f t="shared" si="14"/>
        <v>2.3506354404521958E-2</v>
      </c>
      <c r="I62" s="304">
        <f t="shared" si="14"/>
        <v>2.3339043643930028E-2</v>
      </c>
      <c r="J62" s="304">
        <f t="shared" si="14"/>
        <v>2.5359688111897552E-2</v>
      </c>
      <c r="K62" s="304">
        <f t="shared" si="14"/>
        <v>2.4322154775027818E-2</v>
      </c>
      <c r="L62" s="304">
        <f t="shared" si="14"/>
        <v>2.4279972993849371E-2</v>
      </c>
      <c r="M62" s="304">
        <f t="shared" si="14"/>
        <v>2.389629353186758E-2</v>
      </c>
      <c r="N62" s="304">
        <f t="shared" si="14"/>
        <v>2.3625641338195624E-2</v>
      </c>
      <c r="O62" s="304">
        <f t="shared" si="14"/>
        <v>2.3480911830326367E-2</v>
      </c>
      <c r="P62" s="304">
        <f t="shared" si="14"/>
        <v>2.4265818192487652E-2</v>
      </c>
      <c r="Q62" s="304">
        <f t="shared" si="14"/>
        <v>2.4180867997527781E-2</v>
      </c>
      <c r="R62" s="304">
        <f t="shared" si="14"/>
        <v>2.4185709858402914E-2</v>
      </c>
      <c r="S62" s="304">
        <f t="shared" si="14"/>
        <v>2.4032170367164409E-2</v>
      </c>
      <c r="T62" s="304">
        <f t="shared" si="14"/>
        <v>2.4203636442388345E-2</v>
      </c>
      <c r="U62" s="304">
        <f t="shared" si="14"/>
        <v>2.4116250333192042E-2</v>
      </c>
      <c r="V62" s="304">
        <f t="shared" si="14"/>
        <v>2.497766979323067E-2</v>
      </c>
      <c r="W62" s="304">
        <f t="shared" si="14"/>
        <v>2.3749525198815468E-2</v>
      </c>
      <c r="DA62" s="72"/>
    </row>
    <row r="63" spans="1:105" ht="12" customHeight="1" x14ac:dyDescent="0.25">
      <c r="A63" s="203" t="s">
        <v>2420</v>
      </c>
      <c r="B63" s="303">
        <f t="shared" ref="B63:W63" si="15">IF(B$27=0,0,B$27/B$5)</f>
        <v>0.25723921712690373</v>
      </c>
      <c r="C63" s="303">
        <f t="shared" si="15"/>
        <v>0.25846220304838557</v>
      </c>
      <c r="D63" s="303">
        <f t="shared" si="15"/>
        <v>0.25608186602550798</v>
      </c>
      <c r="E63" s="303">
        <f t="shared" si="15"/>
        <v>0.25718189729771823</v>
      </c>
      <c r="F63" s="303">
        <f t="shared" si="15"/>
        <v>0.25798549228257667</v>
      </c>
      <c r="G63" s="303">
        <f t="shared" si="15"/>
        <v>0.25488867575112101</v>
      </c>
      <c r="H63" s="303">
        <f t="shared" si="15"/>
        <v>0.25397496663745589</v>
      </c>
      <c r="I63" s="303">
        <f t="shared" si="15"/>
        <v>0.25435369163975829</v>
      </c>
      <c r="J63" s="303">
        <f t="shared" si="15"/>
        <v>0.25008570096880983</v>
      </c>
      <c r="K63" s="303">
        <f t="shared" si="15"/>
        <v>0.25142043577339984</v>
      </c>
      <c r="L63" s="303">
        <f t="shared" si="15"/>
        <v>0.25109047835562975</v>
      </c>
      <c r="M63" s="303">
        <f t="shared" si="15"/>
        <v>0.2491965191970196</v>
      </c>
      <c r="N63" s="303">
        <f t="shared" si="15"/>
        <v>0.24915964196696344</v>
      </c>
      <c r="O63" s="303">
        <f t="shared" si="15"/>
        <v>0.25124097925564876</v>
      </c>
      <c r="P63" s="303">
        <f t="shared" si="15"/>
        <v>0.24910787633072284</v>
      </c>
      <c r="Q63" s="303">
        <f t="shared" si="15"/>
        <v>0.24942876762775382</v>
      </c>
      <c r="R63" s="303">
        <f t="shared" si="15"/>
        <v>0.24940594466619243</v>
      </c>
      <c r="S63" s="303">
        <f t="shared" si="15"/>
        <v>0.24955414795113268</v>
      </c>
      <c r="T63" s="303">
        <f t="shared" si="15"/>
        <v>0.24885483261258592</v>
      </c>
      <c r="U63" s="303">
        <f t="shared" si="15"/>
        <v>0.24838157478397638</v>
      </c>
      <c r="V63" s="303">
        <f t="shared" si="15"/>
        <v>0.2474841692906514</v>
      </c>
      <c r="W63" s="303">
        <f t="shared" si="15"/>
        <v>0.24957271461975106</v>
      </c>
      <c r="DA63" s="175"/>
    </row>
    <row r="64" spans="1:105" ht="12" customHeight="1" x14ac:dyDescent="0.25">
      <c r="A64" s="62" t="s">
        <v>2421</v>
      </c>
      <c r="B64" s="304">
        <f t="shared" ref="B64:W64" si="16">IF(B$28=0,0,B$28/B$5)</f>
        <v>0.16534323003748239</v>
      </c>
      <c r="C64" s="304">
        <f t="shared" si="16"/>
        <v>0.17134520921239821</v>
      </c>
      <c r="D64" s="304">
        <f t="shared" si="16"/>
        <v>0.15829328869075804</v>
      </c>
      <c r="E64" s="304">
        <f t="shared" si="16"/>
        <v>0.16545792809112536</v>
      </c>
      <c r="F64" s="304">
        <f t="shared" si="16"/>
        <v>0.1698090625310594</v>
      </c>
      <c r="G64" s="304">
        <f t="shared" si="16"/>
        <v>0.15088739310767846</v>
      </c>
      <c r="H64" s="304">
        <f t="shared" si="16"/>
        <v>0.14405609866105354</v>
      </c>
      <c r="I64" s="304">
        <f t="shared" si="16"/>
        <v>0.14794711743215239</v>
      </c>
      <c r="J64" s="304">
        <f t="shared" si="16"/>
        <v>9.2052542249324742E-2</v>
      </c>
      <c r="K64" s="304">
        <f t="shared" si="16"/>
        <v>0.12173741545924696</v>
      </c>
      <c r="L64" s="304">
        <f t="shared" si="16"/>
        <v>0.12142767225097519</v>
      </c>
      <c r="M64" s="304">
        <f t="shared" si="16"/>
        <v>0.12177574607177813</v>
      </c>
      <c r="N64" s="304">
        <f t="shared" si="16"/>
        <v>0.1267533117685464</v>
      </c>
      <c r="O64" s="304">
        <f t="shared" si="16"/>
        <v>0.13607024386871552</v>
      </c>
      <c r="P64" s="304">
        <f t="shared" si="16"/>
        <v>0.11369659719299226</v>
      </c>
      <c r="Q64" s="304">
        <f t="shared" si="16"/>
        <v>0.11689670660386678</v>
      </c>
      <c r="R64" s="304">
        <f t="shared" si="16"/>
        <v>0.11672451217341599</v>
      </c>
      <c r="S64" s="304">
        <f t="shared" si="16"/>
        <v>0.12036490219809763</v>
      </c>
      <c r="T64" s="304">
        <f t="shared" si="16"/>
        <v>0.11417118475435999</v>
      </c>
      <c r="U64" s="304">
        <f t="shared" si="16"/>
        <v>0.11416030547755895</v>
      </c>
      <c r="V64" s="304">
        <f t="shared" si="16"/>
        <v>8.9127598880341302E-2</v>
      </c>
      <c r="W64" s="304">
        <f t="shared" si="16"/>
        <v>0.12600826638073997</v>
      </c>
      <c r="DA64" s="72"/>
    </row>
    <row r="65" spans="1:105" ht="12" customHeight="1" x14ac:dyDescent="0.25">
      <c r="A65" s="62" t="s">
        <v>2428</v>
      </c>
      <c r="B65" s="304">
        <f t="shared" ref="B65:W65" si="17">IF(B$34=0,0,B$34/B$5)</f>
        <v>9.1895987089421316E-2</v>
      </c>
      <c r="C65" s="304">
        <f t="shared" si="17"/>
        <v>8.7116993835987366E-2</v>
      </c>
      <c r="D65" s="304">
        <f t="shared" si="17"/>
        <v>9.7788577334749938E-2</v>
      </c>
      <c r="E65" s="304">
        <f t="shared" si="17"/>
        <v>9.1723969206592884E-2</v>
      </c>
      <c r="F65" s="304">
        <f t="shared" si="17"/>
        <v>8.8176429751517321E-2</v>
      </c>
      <c r="G65" s="304">
        <f t="shared" si="17"/>
        <v>0.10400128264344255</v>
      </c>
      <c r="H65" s="304">
        <f t="shared" si="17"/>
        <v>0.10991886797640237</v>
      </c>
      <c r="I65" s="304">
        <f t="shared" si="17"/>
        <v>0.10640657420760588</v>
      </c>
      <c r="J65" s="304">
        <f t="shared" si="17"/>
        <v>0.15803315871948509</v>
      </c>
      <c r="K65" s="304">
        <f t="shared" si="17"/>
        <v>0.12968302031415285</v>
      </c>
      <c r="L65" s="304">
        <f t="shared" si="17"/>
        <v>0.12966280610465458</v>
      </c>
      <c r="M65" s="304">
        <f t="shared" si="17"/>
        <v>0.1274207731252415</v>
      </c>
      <c r="N65" s="304">
        <f t="shared" si="17"/>
        <v>0.12240633019841704</v>
      </c>
      <c r="O65" s="304">
        <f t="shared" si="17"/>
        <v>0.11517073538693323</v>
      </c>
      <c r="P65" s="304">
        <f t="shared" si="17"/>
        <v>0.1354112791377306</v>
      </c>
      <c r="Q65" s="304">
        <f t="shared" si="17"/>
        <v>0.13253206102388704</v>
      </c>
      <c r="R65" s="304">
        <f t="shared" si="17"/>
        <v>0.13268143249277645</v>
      </c>
      <c r="S65" s="304">
        <f t="shared" si="17"/>
        <v>0.12918924575303506</v>
      </c>
      <c r="T65" s="304">
        <f t="shared" si="17"/>
        <v>0.13468364785822595</v>
      </c>
      <c r="U65" s="304">
        <f t="shared" si="17"/>
        <v>0.1342212693064174</v>
      </c>
      <c r="V65" s="304">
        <f t="shared" si="17"/>
        <v>0.15835657041031012</v>
      </c>
      <c r="W65" s="304">
        <f t="shared" si="17"/>
        <v>0.12356444823901107</v>
      </c>
      <c r="DA65" s="72"/>
    </row>
    <row r="66" spans="1:105" ht="12" customHeight="1" x14ac:dyDescent="0.25">
      <c r="A66" s="203" t="s">
        <v>2430</v>
      </c>
      <c r="B66" s="303">
        <f t="shared" ref="B66:W66" si="18">IF(B$35=0,0,B$35/B$5)</f>
        <v>0.15465801802882304</v>
      </c>
      <c r="C66" s="303">
        <f t="shared" si="18"/>
        <v>0.15558955013749026</v>
      </c>
      <c r="D66" s="303">
        <f t="shared" si="18"/>
        <v>0.15278899802878201</v>
      </c>
      <c r="E66" s="303">
        <f t="shared" si="18"/>
        <v>0.15417879820363048</v>
      </c>
      <c r="F66" s="303">
        <f t="shared" si="18"/>
        <v>0.15509063510287316</v>
      </c>
      <c r="G66" s="303">
        <f t="shared" si="18"/>
        <v>0.1511373499601511</v>
      </c>
      <c r="H66" s="303">
        <f t="shared" si="18"/>
        <v>0.14977026090576032</v>
      </c>
      <c r="I66" s="303">
        <f t="shared" si="18"/>
        <v>0.15067437660098068</v>
      </c>
      <c r="J66" s="303">
        <f t="shared" si="18"/>
        <v>0.13680055381517542</v>
      </c>
      <c r="K66" s="303">
        <f t="shared" si="18"/>
        <v>0.14499284367621579</v>
      </c>
      <c r="L66" s="303">
        <f t="shared" si="18"/>
        <v>0.14602731143687278</v>
      </c>
      <c r="M66" s="303">
        <f t="shared" si="18"/>
        <v>0.15468484408137942</v>
      </c>
      <c r="N66" s="303">
        <f t="shared" si="18"/>
        <v>0.15802887365801752</v>
      </c>
      <c r="O66" s="303">
        <f t="shared" si="18"/>
        <v>0.15548689264164953</v>
      </c>
      <c r="P66" s="303">
        <f t="shared" si="18"/>
        <v>0.15087751687715056</v>
      </c>
      <c r="Q66" s="303">
        <f t="shared" si="18"/>
        <v>0.15093290674667365</v>
      </c>
      <c r="R66" s="303">
        <f t="shared" si="18"/>
        <v>0.1509108208774331</v>
      </c>
      <c r="S66" s="303">
        <f t="shared" si="18"/>
        <v>0.1523804080114681</v>
      </c>
      <c r="T66" s="303">
        <f t="shared" si="18"/>
        <v>0.15196008910203682</v>
      </c>
      <c r="U66" s="303">
        <f t="shared" si="18"/>
        <v>0.15401532546939758</v>
      </c>
      <c r="V66" s="303">
        <f t="shared" si="18"/>
        <v>0.14661571437894555</v>
      </c>
      <c r="W66" s="303">
        <f t="shared" si="18"/>
        <v>0.15547044777475819</v>
      </c>
      <c r="DA66" s="175"/>
    </row>
    <row r="67" spans="1:105" ht="12" customHeight="1" x14ac:dyDescent="0.25">
      <c r="A67" s="203" t="s">
        <v>2442</v>
      </c>
      <c r="B67" s="303">
        <f t="shared" ref="B67:W67" si="19">IF(B$46=0,0,B$46/B$5)</f>
        <v>0.10639980419289724</v>
      </c>
      <c r="C67" s="303">
        <f t="shared" si="19"/>
        <v>0.10521912644000797</v>
      </c>
      <c r="D67" s="303">
        <f t="shared" si="19"/>
        <v>0.10789738606844518</v>
      </c>
      <c r="E67" s="303">
        <f t="shared" si="19"/>
        <v>0.10640953649491731</v>
      </c>
      <c r="F67" s="303">
        <f t="shared" si="19"/>
        <v>0.10549533749388781</v>
      </c>
      <c r="G67" s="303">
        <f t="shared" si="19"/>
        <v>0.10933523622248936</v>
      </c>
      <c r="H67" s="303">
        <f t="shared" si="19"/>
        <v>0.11061813837422095</v>
      </c>
      <c r="I67" s="303">
        <f t="shared" si="19"/>
        <v>0.10983079361849422</v>
      </c>
      <c r="J67" s="303">
        <f t="shared" si="19"/>
        <v>0.11933970876187074</v>
      </c>
      <c r="K67" s="303">
        <f t="shared" si="19"/>
        <v>0.11445719894130729</v>
      </c>
      <c r="L67" s="303">
        <f t="shared" si="19"/>
        <v>0.11425869644164405</v>
      </c>
      <c r="M67" s="303">
        <f t="shared" si="19"/>
        <v>0.11245314603231797</v>
      </c>
      <c r="N67" s="303">
        <f t="shared" si="19"/>
        <v>0.11117948865033227</v>
      </c>
      <c r="O67" s="303">
        <f t="shared" si="19"/>
        <v>0.11049840861330047</v>
      </c>
      <c r="P67" s="303">
        <f t="shared" si="19"/>
        <v>0.1141920856117066</v>
      </c>
      <c r="Q67" s="303">
        <f t="shared" si="19"/>
        <v>0.11379231998836591</v>
      </c>
      <c r="R67" s="303">
        <f t="shared" si="19"/>
        <v>0.11381510521601367</v>
      </c>
      <c r="S67" s="303">
        <f t="shared" si="19"/>
        <v>0.11309256643371482</v>
      </c>
      <c r="T67" s="303">
        <f t="shared" si="19"/>
        <v>0.11389946561123923</v>
      </c>
      <c r="U67" s="303">
        <f t="shared" si="19"/>
        <v>0.11348823686208011</v>
      </c>
      <c r="V67" s="303">
        <f t="shared" si="19"/>
        <v>0.11754197549755602</v>
      </c>
      <c r="W67" s="303">
        <f t="shared" si="19"/>
        <v>0.11176247152383746</v>
      </c>
      <c r="DA67" s="175"/>
    </row>
    <row r="68" spans="1:105" ht="12" customHeight="1" x14ac:dyDescent="0.25">
      <c r="A68" s="41" t="s">
        <v>2444</v>
      </c>
      <c r="B68" s="237">
        <f t="shared" ref="B68:W68" si="20">IF(B$47=0,0,B$47/B$5)</f>
        <v>7.2049231801175034E-2</v>
      </c>
      <c r="C68" s="237">
        <f t="shared" si="20"/>
        <v>7.1249729154100702E-2</v>
      </c>
      <c r="D68" s="237">
        <f t="shared" si="20"/>
        <v>7.306332787504545E-2</v>
      </c>
      <c r="E68" s="237">
        <f t="shared" si="20"/>
        <v>7.2055822084771196E-2</v>
      </c>
      <c r="F68" s="237">
        <f t="shared" si="20"/>
        <v>7.1436767038220925E-2</v>
      </c>
      <c r="G68" s="237">
        <f t="shared" si="20"/>
        <v>7.4036976274400243E-2</v>
      </c>
      <c r="H68" s="237">
        <f t="shared" si="20"/>
        <v>7.4905700753824689E-2</v>
      </c>
      <c r="I68" s="237">
        <f t="shared" si="20"/>
        <v>7.4372545780062235E-2</v>
      </c>
      <c r="J68" s="237">
        <f t="shared" si="20"/>
        <v>8.0811561683707803E-2</v>
      </c>
      <c r="K68" s="237">
        <f t="shared" si="20"/>
        <v>7.7505342424173021E-2</v>
      </c>
      <c r="L68" s="237">
        <f t="shared" si="20"/>
        <v>7.7370925328955203E-2</v>
      </c>
      <c r="M68" s="237">
        <f t="shared" si="20"/>
        <v>7.6148286613056879E-2</v>
      </c>
      <c r="N68" s="237">
        <f t="shared" si="20"/>
        <v>7.5285822281979733E-2</v>
      </c>
      <c r="O68" s="237">
        <f t="shared" si="20"/>
        <v>7.4824625066106154E-2</v>
      </c>
      <c r="P68" s="237">
        <f t="shared" si="20"/>
        <v>7.7325819427087841E-2</v>
      </c>
      <c r="Q68" s="237">
        <f t="shared" si="20"/>
        <v>7.705511586441971E-2</v>
      </c>
      <c r="R68" s="237">
        <f t="shared" si="20"/>
        <v>7.7070545010750224E-2</v>
      </c>
      <c r="S68" s="237">
        <f t="shared" si="20"/>
        <v>7.6581273770017416E-2</v>
      </c>
      <c r="T68" s="237">
        <f t="shared" si="20"/>
        <v>7.7127670131576828E-2</v>
      </c>
      <c r="U68" s="237">
        <f t="shared" si="20"/>
        <v>7.684920424814573E-2</v>
      </c>
      <c r="V68" s="237">
        <f t="shared" si="20"/>
        <v>7.9594216391958267E-2</v>
      </c>
      <c r="W68" s="237">
        <f t="shared" si="20"/>
        <v>7.5680592446341469E-2</v>
      </c>
      <c r="DA68" s="97"/>
    </row>
    <row r="69" spans="1:105" ht="12" customHeight="1" x14ac:dyDescent="0.25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DA69" s="173"/>
    </row>
    <row r="70" spans="1:105" ht="15" customHeight="1" x14ac:dyDescent="0.25">
      <c r="A70" s="32" t="s">
        <v>54</v>
      </c>
      <c r="B70" s="259"/>
      <c r="C70" s="259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DA70" s="88"/>
    </row>
    <row r="71" spans="1:105" ht="12" customHeight="1" x14ac:dyDescent="0.25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DA71" s="173"/>
    </row>
    <row r="72" spans="1:105" ht="12" customHeight="1" x14ac:dyDescent="0.25">
      <c r="A72" s="35" t="s">
        <v>25</v>
      </c>
      <c r="B72" s="322">
        <f t="shared" ref="B72:W72" si="21">SUM(B$73:B$83)</f>
        <v>42.781759830658039</v>
      </c>
      <c r="C72" s="322">
        <f t="shared" si="21"/>
        <v>41.849956359804892</v>
      </c>
      <c r="D72" s="322">
        <f t="shared" si="21"/>
        <v>40.087486950549064</v>
      </c>
      <c r="E72" s="322">
        <f t="shared" si="21"/>
        <v>42.374816256102022</v>
      </c>
      <c r="F72" s="322">
        <f t="shared" si="21"/>
        <v>43.406404274449287</v>
      </c>
      <c r="G72" s="322">
        <f t="shared" si="21"/>
        <v>41.600578697608583</v>
      </c>
      <c r="H72" s="322">
        <f t="shared" si="21"/>
        <v>37.812095297740441</v>
      </c>
      <c r="I72" s="322">
        <f t="shared" si="21"/>
        <v>36.616735261600496</v>
      </c>
      <c r="J72" s="322">
        <f t="shared" si="21"/>
        <v>37.010976722049875</v>
      </c>
      <c r="K72" s="322">
        <f t="shared" si="21"/>
        <v>39.228951495008772</v>
      </c>
      <c r="L72" s="322">
        <f t="shared" si="21"/>
        <v>34.919438571294485</v>
      </c>
      <c r="M72" s="322">
        <f t="shared" si="21"/>
        <v>31.582175967024092</v>
      </c>
      <c r="N72" s="322">
        <f t="shared" si="21"/>
        <v>32.239641144314447</v>
      </c>
      <c r="O72" s="322">
        <f t="shared" si="21"/>
        <v>32.415197771677263</v>
      </c>
      <c r="P72" s="322">
        <f t="shared" si="21"/>
        <v>28.370332708784442</v>
      </c>
      <c r="Q72" s="322">
        <f t="shared" si="21"/>
        <v>26.923559010773886</v>
      </c>
      <c r="R72" s="322">
        <f t="shared" si="21"/>
        <v>26.860660608271431</v>
      </c>
      <c r="S72" s="322">
        <f t="shared" si="21"/>
        <v>26.100317336551129</v>
      </c>
      <c r="T72" s="322">
        <f t="shared" si="21"/>
        <v>26.838077894969611</v>
      </c>
      <c r="U72" s="322">
        <f t="shared" si="21"/>
        <v>26.400231990026491</v>
      </c>
      <c r="V72" s="322">
        <f t="shared" si="21"/>
        <v>29.232020814124265</v>
      </c>
      <c r="W72" s="322">
        <f t="shared" si="21"/>
        <v>28.974596433988175</v>
      </c>
      <c r="DA72" s="95"/>
    </row>
    <row r="73" spans="1:105" ht="12" customHeight="1" x14ac:dyDescent="0.25">
      <c r="A73" s="55" t="s">
        <v>92</v>
      </c>
      <c r="B73" s="332">
        <f>IF(B$6=0,0,B$6/TRE!B$5*1000)</f>
        <v>0.94832726437699377</v>
      </c>
      <c r="C73" s="332">
        <f>IF(C$6=0,0,C$6/TRE!C$5*1000)</f>
        <v>0.91737830202731796</v>
      </c>
      <c r="D73" s="332">
        <f>IF(D$6=0,0,D$6/TRE!D$5*1000)</f>
        <v>0.90111147000357339</v>
      </c>
      <c r="E73" s="332">
        <f>IF(E$6=0,0,E$6/TRE!E$5*1000)</f>
        <v>0.93939261601439661</v>
      </c>
      <c r="F73" s="332">
        <f>IF(F$6=0,0,F$6/TRE!F$5*1000)</f>
        <v>0.95399443090190872</v>
      </c>
      <c r="G73" s="332">
        <f>IF(G$6=0,0,G$6/TRE!G$5*1000)</f>
        <v>0.94758522893651964</v>
      </c>
      <c r="H73" s="332">
        <f>IF(H$6=0,0,H$6/TRE!H$5*1000)</f>
        <v>0.87139658122180907</v>
      </c>
      <c r="I73" s="332">
        <f>IF(I$6=0,0,I$6/TRE!I$5*1000)</f>
        <v>0.83784272781247582</v>
      </c>
      <c r="J73" s="332">
        <f>IF(J$6=0,0,J$6/TRE!J$5*1000)</f>
        <v>0.92018316312537662</v>
      </c>
      <c r="K73" s="332">
        <f>IF(K$6=0,0,K$6/TRE!K$5*1000)</f>
        <v>0.93542414698398257</v>
      </c>
      <c r="L73" s="332">
        <f>IF(L$6=0,0,L$6/TRE!L$5*1000)</f>
        <v>0.8312186524229529</v>
      </c>
      <c r="M73" s="332">
        <f>IF(M$6=0,0,M$6/TRE!M$5*1000)</f>
        <v>0.7398989679246093</v>
      </c>
      <c r="N73" s="332">
        <f>IF(N$6=0,0,N$6/TRE!N$5*1000)</f>
        <v>0.74674725347814486</v>
      </c>
      <c r="O73" s="332">
        <f>IF(O$6=0,0,O$6/TRE!O$5*1000)</f>
        <v>0.74621411846994612</v>
      </c>
      <c r="P73" s="332">
        <f>IF(P$6=0,0,P$6/TRE!P$5*1000)</f>
        <v>0.67493072114877339</v>
      </c>
      <c r="Q73" s="332">
        <f>IF(Q$6=0,0,Q$6/TRE!Q$5*1000)</f>
        <v>0.6382696337874243</v>
      </c>
      <c r="R73" s="332">
        <f>IF(R$6=0,0,R$6/TRE!R$5*1000)</f>
        <v>0.63690602360459314</v>
      </c>
      <c r="S73" s="332">
        <f>IF(S$6=0,0,S$6/TRE!S$5*1000)</f>
        <v>0.61494830673436385</v>
      </c>
      <c r="T73" s="332">
        <f>IF(T$6=0,0,T$6/TRE!T$5*1000)</f>
        <v>0.63684223547288554</v>
      </c>
      <c r="U73" s="332">
        <f>IF(U$6=0,0,U$6/TRE!U$5*1000)</f>
        <v>0.62419078777041537</v>
      </c>
      <c r="V73" s="332">
        <f>IF(V$6=0,0,V$6/TRE!V$5*1000)</f>
        <v>0.71583114047455065</v>
      </c>
      <c r="W73" s="332">
        <f>IF(W$6=0,0,W$6/TRE!W$5*1000)</f>
        <v>0.67464010601422619</v>
      </c>
      <c r="DA73" s="67"/>
    </row>
    <row r="74" spans="1:105" ht="12" customHeight="1" x14ac:dyDescent="0.25">
      <c r="A74" s="202" t="s">
        <v>93</v>
      </c>
      <c r="B74" s="333">
        <f>IF(B$7=0,0,B$7/TRE!B$5*1000)</f>
        <v>1.2897250795527111</v>
      </c>
      <c r="C74" s="333">
        <f>IF(C$7=0,0,C$7/TRE!C$5*1000)</f>
        <v>1.2476344907571524</v>
      </c>
      <c r="D74" s="333">
        <f>IF(D$7=0,0,D$7/TRE!D$5*1000)</f>
        <v>1.22551159920486</v>
      </c>
      <c r="E74" s="333">
        <f>IF(E$7=0,0,E$7/TRE!E$5*1000)</f>
        <v>1.2775739577795793</v>
      </c>
      <c r="F74" s="333">
        <f>IF(F$7=0,0,F$7/TRE!F$5*1000)</f>
        <v>1.2974324260265957</v>
      </c>
      <c r="G74" s="333">
        <f>IF(G$7=0,0,G$7/TRE!G$5*1000)</f>
        <v>1.2887159113536661</v>
      </c>
      <c r="H74" s="333">
        <f>IF(H$7=0,0,H$7/TRE!H$5*1000)</f>
        <v>1.1850993504616598</v>
      </c>
      <c r="I74" s="333">
        <f>IF(I$7=0,0,I$7/TRE!I$5*1000)</f>
        <v>1.1394661098249672</v>
      </c>
      <c r="J74" s="333">
        <f>IF(J$7=0,0,J$7/TRE!J$5*1000)</f>
        <v>1.2514491018505121</v>
      </c>
      <c r="K74" s="333">
        <f>IF(K$7=0,0,K$7/TRE!K$5*1000)</f>
        <v>1.2721768398982167</v>
      </c>
      <c r="L74" s="333">
        <f>IF(L$7=0,0,L$7/TRE!L$5*1000)</f>
        <v>1.1304573672952158</v>
      </c>
      <c r="M74" s="333">
        <f>IF(M$7=0,0,M$7/TRE!M$5*1000)</f>
        <v>1.0062625963774685</v>
      </c>
      <c r="N74" s="333">
        <f>IF(N$7=0,0,N$7/TRE!N$5*1000)</f>
        <v>1.0155762647302768</v>
      </c>
      <c r="O74" s="333">
        <f>IF(O$7=0,0,O$7/TRE!O$5*1000)</f>
        <v>1.0148512011191269</v>
      </c>
      <c r="P74" s="333">
        <f>IF(P$7=0,0,P$7/TRE!P$5*1000)</f>
        <v>0.91790578076233176</v>
      </c>
      <c r="Q74" s="333">
        <f>IF(Q$7=0,0,Q$7/TRE!Q$5*1000)</f>
        <v>0.86804670195089695</v>
      </c>
      <c r="R74" s="333">
        <f>IF(R$7=0,0,R$7/TRE!R$5*1000)</f>
        <v>0.86619219210224652</v>
      </c>
      <c r="S74" s="333">
        <f>IF(S$7=0,0,S$7/TRE!S$5*1000)</f>
        <v>0.83632969715873495</v>
      </c>
      <c r="T74" s="333">
        <f>IF(T$7=0,0,T$7/TRE!T$5*1000)</f>
        <v>0.86610544024312464</v>
      </c>
      <c r="U74" s="333">
        <f>IF(U$7=0,0,U$7/TRE!U$5*1000)</f>
        <v>0.84889947136776445</v>
      </c>
      <c r="V74" s="333">
        <f>IF(V$7=0,0,V$7/TRE!V$5*1000)</f>
        <v>0.97353035104538854</v>
      </c>
      <c r="W74" s="333">
        <f>IF(W$7=0,0,W$7/TRE!W$5*1000)</f>
        <v>0.91751054417934752</v>
      </c>
      <c r="DA74" s="174"/>
    </row>
    <row r="75" spans="1:105" ht="12" customHeight="1" x14ac:dyDescent="0.25">
      <c r="A75" s="202" t="s">
        <v>94</v>
      </c>
      <c r="B75" s="333">
        <f>IF(B$8=0,0,B$8/TRE!B$5*1000)</f>
        <v>1.5931898041533494</v>
      </c>
      <c r="C75" s="333">
        <f>IF(C$8=0,0,C$8/TRE!C$5*1000)</f>
        <v>1.5411955474058938</v>
      </c>
      <c r="D75" s="333">
        <f>IF(D$8=0,0,D$8/TRE!D$5*1000)</f>
        <v>1.5138672696060027</v>
      </c>
      <c r="E75" s="333">
        <f>IF(E$8=0,0,E$8/TRE!E$5*1000)</f>
        <v>1.5781795949041857</v>
      </c>
      <c r="F75" s="333">
        <f>IF(F$8=0,0,F$8/TRE!F$5*1000)</f>
        <v>1.6027106439152068</v>
      </c>
      <c r="G75" s="333">
        <f>IF(G$8=0,0,G$8/TRE!G$5*1000)</f>
        <v>1.5919431846133529</v>
      </c>
      <c r="H75" s="333">
        <f>IF(H$8=0,0,H$8/TRE!H$5*1000)</f>
        <v>1.4639462564526387</v>
      </c>
      <c r="I75" s="333">
        <f>IF(I$8=0,0,I$8/TRE!I$5*1000)</f>
        <v>1.4075757827249598</v>
      </c>
      <c r="J75" s="333">
        <f>IF(J$8=0,0,J$8/TRE!J$5*1000)</f>
        <v>1.5459077140506328</v>
      </c>
      <c r="K75" s="333">
        <f>IF(K$8=0,0,K$8/TRE!K$5*1000)</f>
        <v>1.5715125669330909</v>
      </c>
      <c r="L75" s="333">
        <f>IF(L$8=0,0,L$8/TRE!L$5*1000)</f>
        <v>1.3964473360705603</v>
      </c>
      <c r="M75" s="333">
        <f>IF(M$8=0,0,M$8/TRE!M$5*1000)</f>
        <v>1.2430302661133434</v>
      </c>
      <c r="N75" s="333">
        <f>IF(N$8=0,0,N$8/TRE!N$5*1000)</f>
        <v>1.2545353858432833</v>
      </c>
      <c r="O75" s="333">
        <f>IF(O$8=0,0,O$8/TRE!O$5*1000)</f>
        <v>1.2536397190295092</v>
      </c>
      <c r="P75" s="333">
        <f>IF(P$8=0,0,P$8/TRE!P$5*1000)</f>
        <v>1.1338836115299391</v>
      </c>
      <c r="Q75" s="333">
        <f>IF(Q$8=0,0,Q$8/TRE!Q$5*1000)</f>
        <v>1.0722929847628724</v>
      </c>
      <c r="R75" s="333">
        <f>IF(R$8=0,0,R$8/TRE!R$5*1000)</f>
        <v>1.0700021196557163</v>
      </c>
      <c r="S75" s="333">
        <f>IF(S$8=0,0,S$8/TRE!S$5*1000)</f>
        <v>1.0331131553137314</v>
      </c>
      <c r="T75" s="333">
        <f>IF(T$8=0,0,T$8/TRE!T$5*1000)</f>
        <v>1.0698949555944479</v>
      </c>
      <c r="U75" s="333">
        <f>IF(U$8=0,0,U$8/TRE!U$5*1000)</f>
        <v>1.0486405234542977</v>
      </c>
      <c r="V75" s="333">
        <f>IF(V$8=0,0,V$8/TRE!V$5*1000)</f>
        <v>1.202596315997245</v>
      </c>
      <c r="W75" s="333">
        <f>IF(W$8=0,0,W$8/TRE!W$5*1000)</f>
        <v>1.1333953781038997</v>
      </c>
      <c r="DA75" s="174"/>
    </row>
    <row r="76" spans="1:105" ht="12" customHeight="1" x14ac:dyDescent="0.25">
      <c r="A76" s="202" t="s">
        <v>95</v>
      </c>
      <c r="B76" s="333">
        <f>IF(B$9=0,0,B$9/TRE!B$5*1000)</f>
        <v>0.98626035495207343</v>
      </c>
      <c r="C76" s="333">
        <f>IF(C$9=0,0,C$9/TRE!C$5*1000)</f>
        <v>0.95407343410841039</v>
      </c>
      <c r="D76" s="333">
        <f>IF(D$9=0,0,D$9/TRE!D$5*1000)</f>
        <v>0.93715592880371634</v>
      </c>
      <c r="E76" s="333">
        <f>IF(E$9=0,0,E$9/TRE!E$5*1000)</f>
        <v>0.9769683206549723</v>
      </c>
      <c r="F76" s="333">
        <f>IF(F$9=0,0,F$9/TRE!F$5*1000)</f>
        <v>0.99215420813798505</v>
      </c>
      <c r="G76" s="333">
        <f>IF(G$9=0,0,G$9/TRE!G$5*1000)</f>
        <v>0.98548863809397991</v>
      </c>
      <c r="H76" s="333">
        <f>IF(H$9=0,0,H$9/TRE!H$5*1000)</f>
        <v>0.90625244447068121</v>
      </c>
      <c r="I76" s="333">
        <f>IF(I$9=0,0,I$9/TRE!I$5*1000)</f>
        <v>0.87135643692497478</v>
      </c>
      <c r="J76" s="333">
        <f>IF(J$9=0,0,J$9/TRE!J$5*1000)</f>
        <v>0.95699048965039168</v>
      </c>
      <c r="K76" s="333">
        <f>IF(K$9=0,0,K$9/TRE!K$5*1000)</f>
        <v>0.97284111286334196</v>
      </c>
      <c r="L76" s="333">
        <f>IF(L$9=0,0,L$9/TRE!L$5*1000)</f>
        <v>0.86446739851987087</v>
      </c>
      <c r="M76" s="333">
        <f>IF(M$9=0,0,M$9/TRE!M$5*1000)</f>
        <v>0.76949492664159336</v>
      </c>
      <c r="N76" s="333">
        <f>IF(N$9=0,0,N$9/TRE!N$5*1000)</f>
        <v>0.77661714361727063</v>
      </c>
      <c r="O76" s="333">
        <f>IF(O$9=0,0,O$9/TRE!O$5*1000)</f>
        <v>0.77606268320874405</v>
      </c>
      <c r="P76" s="333">
        <f>IF(P$9=0,0,P$9/TRE!P$5*1000)</f>
        <v>0.70192794999472419</v>
      </c>
      <c r="Q76" s="333">
        <f>IF(Q$9=0,0,Q$9/TRE!Q$5*1000)</f>
        <v>0.66380041913892118</v>
      </c>
      <c r="R76" s="333">
        <f>IF(R$9=0,0,R$9/TRE!R$5*1000)</f>
        <v>0.66238226454877658</v>
      </c>
      <c r="S76" s="333">
        <f>IF(S$9=0,0,S$9/TRE!S$5*1000)</f>
        <v>0.6395462390037383</v>
      </c>
      <c r="T76" s="333">
        <f>IF(T$9=0,0,T$9/TRE!T$5*1000)</f>
        <v>0.66231592489180102</v>
      </c>
      <c r="U76" s="333">
        <f>IF(U$9=0,0,U$9/TRE!U$5*1000)</f>
        <v>0.64915841928123175</v>
      </c>
      <c r="V76" s="333">
        <f>IF(V$9=0,0,V$9/TRE!V$5*1000)</f>
        <v>0.74446438609353249</v>
      </c>
      <c r="W76" s="333">
        <f>IF(W$9=0,0,W$9/TRE!W$5*1000)</f>
        <v>0.70162571025479514</v>
      </c>
      <c r="DA76" s="174"/>
    </row>
    <row r="77" spans="1:105" ht="12" customHeight="1" x14ac:dyDescent="0.25">
      <c r="A77" s="56" t="s">
        <v>96</v>
      </c>
      <c r="B77" s="334">
        <f>IF(B$10=0,0,B$10/TRE!B$5*1000)</f>
        <v>1.1701934874618698</v>
      </c>
      <c r="C77" s="334">
        <f>IF(C$10=0,0,C$10/TRE!C$5*1000)</f>
        <v>1.1467378285955923</v>
      </c>
      <c r="D77" s="334">
        <f>IF(D$10=0,0,D$10/TRE!D$5*1000)</f>
        <v>1.0946624613183502</v>
      </c>
      <c r="E77" s="334">
        <f>IF(E$10=0,0,E$10/TRE!E$5*1000)</f>
        <v>1.1662253998311092</v>
      </c>
      <c r="F77" s="334">
        <f>IF(F$10=0,0,F$10/TRE!F$5*1000)</f>
        <v>1.1967377303582984</v>
      </c>
      <c r="G77" s="334">
        <f>IF(G$10=0,0,G$10/TRE!G$5*1000)</f>
        <v>1.1346184706517226</v>
      </c>
      <c r="H77" s="334">
        <f>IF(H$10=0,0,H$10/TRE!H$5*1000)</f>
        <v>1.0266149992370563</v>
      </c>
      <c r="I77" s="334">
        <f>IF(I$10=0,0,I$10/TRE!I$5*1000)</f>
        <v>0.99932006993444078</v>
      </c>
      <c r="J77" s="334">
        <f>IF(J$10=0,0,J$10/TRE!J$5*1000)</f>
        <v>0.99593194283850628</v>
      </c>
      <c r="K77" s="334">
        <f>IF(K$10=0,0,K$10/TRE!K$5*1000)</f>
        <v>1.0594960396001427</v>
      </c>
      <c r="L77" s="334">
        <f>IF(L$10=0,0,L$10/TRE!L$5*1000)</f>
        <v>0.9432922181594664</v>
      </c>
      <c r="M77" s="334">
        <f>IF(M$10=0,0,M$10/TRE!M$5*1000)</f>
        <v>0.84637886657839956</v>
      </c>
      <c r="N77" s="334">
        <f>IF(N$10=0,0,N$10/TRE!N$5*1000)</f>
        <v>0.86315319828202364</v>
      </c>
      <c r="O77" s="334">
        <f>IF(O$10=0,0,O$10/TRE!O$5*1000)</f>
        <v>0.87370533803365846</v>
      </c>
      <c r="P77" s="334">
        <f>IF(P$10=0,0,P$10/TRE!P$5*1000)</f>
        <v>0.7585846443307328</v>
      </c>
      <c r="Q77" s="334">
        <f>IF(Q$10=0,0,Q$10/TRE!Q$5*1000)</f>
        <v>0.72175850658932739</v>
      </c>
      <c r="R77" s="334">
        <f>IF(R$10=0,0,R$10/TRE!R$5*1000)</f>
        <v>0.72013655425780121</v>
      </c>
      <c r="S77" s="334">
        <f>IF(S$10=0,0,S$10/TRE!S$5*1000)</f>
        <v>0.70004831465404149</v>
      </c>
      <c r="T77" s="334">
        <f>IF(T$10=0,0,T$10/TRE!T$5*1000)</f>
        <v>0.71781788701791216</v>
      </c>
      <c r="U77" s="334">
        <f>IF(U$10=0,0,U$10/TRE!U$5*1000)</f>
        <v>0.70452468539642632</v>
      </c>
      <c r="V77" s="334">
        <f>IF(V$10=0,0,V$10/TRE!V$5*1000)</f>
        <v>0.77926733079809096</v>
      </c>
      <c r="W77" s="334">
        <f>IF(W$10=0,0,W$10/TRE!W$5*1000)</f>
        <v>0.77846665282401561</v>
      </c>
      <c r="DA77" s="68"/>
    </row>
    <row r="78" spans="1:105" ht="12" customHeight="1" x14ac:dyDescent="0.25">
      <c r="A78" s="203" t="s">
        <v>2405</v>
      </c>
      <c r="B78" s="350">
        <f>IF(B$16=0,0,B$16/TRE!B$5*1000)</f>
        <v>7.7036024843047821</v>
      </c>
      <c r="C78" s="350">
        <f>IF(C$16=0,0,C$16/TRE!C$5*1000)</f>
        <v>7.5716423427637753</v>
      </c>
      <c r="D78" s="350">
        <f>IF(D$16=0,0,D$16/TRE!D$5*1000)</f>
        <v>7.1859749237988595</v>
      </c>
      <c r="E78" s="350">
        <f>IF(E$16=0,0,E$16/TRE!E$5*1000)</f>
        <v>7.6286249496705567</v>
      </c>
      <c r="F78" s="350">
        <f>IF(F$16=0,0,F$16/TRE!F$5*1000)</f>
        <v>7.8387558024722335</v>
      </c>
      <c r="G78" s="350">
        <f>IF(G$16=0,0,G$16/TRE!G$5*1000)</f>
        <v>7.4224614902996215</v>
      </c>
      <c r="H78" s="350">
        <f>IF(H$16=0,0,H$16/TRE!H$5*1000)</f>
        <v>6.7223279492151553</v>
      </c>
      <c r="I78" s="350">
        <f>IF(I$16=0,0,I$16/TRE!I$5*1000)</f>
        <v>6.5195212527086586</v>
      </c>
      <c r="J78" s="350">
        <f>IF(J$16=0,0,J$16/TRE!J$5*1000)</f>
        <v>6.4791412399518977</v>
      </c>
      <c r="K78" s="350">
        <f>IF(K$16=0,0,K$16/TRE!K$5*1000)</f>
        <v>6.9040720558660693</v>
      </c>
      <c r="L78" s="350">
        <f>IF(L$16=0,0,L$16/TRE!L$5*1000)</f>
        <v>6.1375569743434522</v>
      </c>
      <c r="M78" s="350">
        <f>IF(M$16=0,0,M$16/TRE!M$5*1000)</f>
        <v>5.5091178237551217</v>
      </c>
      <c r="N78" s="350">
        <f>IF(N$16=0,0,N$16/TRE!N$5*1000)</f>
        <v>5.6229722112625407</v>
      </c>
      <c r="O78" s="350">
        <f>IF(O$16=0,0,O$16/TRE!O$5*1000)</f>
        <v>5.7008182216452026</v>
      </c>
      <c r="P78" s="350">
        <f>IF(P$16=0,0,P$16/TRE!P$5*1000)</f>
        <v>4.9470913323169352</v>
      </c>
      <c r="Q78" s="350">
        <f>IF(Q$16=0,0,Q$16/TRE!Q$5*1000)</f>
        <v>4.7008571009473075</v>
      </c>
      <c r="R78" s="350">
        <f>IF(R$16=0,0,R$16/TRE!R$5*1000)</f>
        <v>4.6894459033547413</v>
      </c>
      <c r="S78" s="350">
        <f>IF(S$16=0,0,S$16/TRE!S$5*1000)</f>
        <v>4.5594097179240345</v>
      </c>
      <c r="T78" s="350">
        <f>IF(T$16=0,0,T$16/TRE!T$5*1000)</f>
        <v>4.6751497675373432</v>
      </c>
      <c r="U78" s="350">
        <f>IF(U$16=0,0,U$16/TRE!U$5*1000)</f>
        <v>4.5901318374415627</v>
      </c>
      <c r="V78" s="350">
        <f>IF(V$16=0,0,V$16/TRE!V$5*1000)</f>
        <v>5.0641236715094013</v>
      </c>
      <c r="W78" s="350">
        <f>IF(W$16=0,0,W$16/TRE!W$5*1000)</f>
        <v>5.0618880809295295</v>
      </c>
      <c r="DA78" s="175"/>
    </row>
    <row r="79" spans="1:105" ht="12" customHeight="1" x14ac:dyDescent="0.25">
      <c r="A79" s="203" t="s">
        <v>2415</v>
      </c>
      <c r="B79" s="350">
        <f>IF(B$24=0,0,B$24/TRE!B$5*1000)</f>
        <v>3.8344089666010341</v>
      </c>
      <c r="C79" s="350">
        <f>IF(C$24=0,0,C$24/TRE!C$5*1000)</f>
        <v>3.7580327071389794</v>
      </c>
      <c r="D79" s="350">
        <f>IF(D$24=0,0,D$24/TRE!D$5*1000)</f>
        <v>3.5843376118059043</v>
      </c>
      <c r="E79" s="350">
        <f>IF(E$24=0,0,E$24/TRE!E$5*1000)</f>
        <v>3.8140807525015656</v>
      </c>
      <c r="F79" s="350">
        <f>IF(F$24=0,0,F$24/TRE!F$5*1000)</f>
        <v>3.9144831927704948</v>
      </c>
      <c r="G79" s="350">
        <f>IF(G$24=0,0,G$24/TRE!G$5*1000)</f>
        <v>3.7104579808492377</v>
      </c>
      <c r="H79" s="350">
        <f>IF(H$24=0,0,H$24/TRE!H$5*1000)</f>
        <v>3.3549596116971183</v>
      </c>
      <c r="I79" s="350">
        <f>IF(I$24=0,0,I$24/TRE!I$5*1000)</f>
        <v>3.265922420321735</v>
      </c>
      <c r="J79" s="350">
        <f>IF(J$24=0,0,J$24/TRE!J$5*1000)</f>
        <v>3.1345408893414111</v>
      </c>
      <c r="K79" s="350">
        <f>IF(K$24=0,0,K$24/TRE!K$5*1000)</f>
        <v>3.4320621972725545</v>
      </c>
      <c r="L79" s="350">
        <f>IF(L$24=0,0,L$24/TRE!L$5*1000)</f>
        <v>3.0572695523966025</v>
      </c>
      <c r="M79" s="350">
        <f>IF(M$24=0,0,M$24/TRE!M$5*1000)</f>
        <v>2.7560966013345016</v>
      </c>
      <c r="N79" s="350">
        <f>IF(N$24=0,0,N$24/TRE!N$5*1000)</f>
        <v>2.8208533549446941</v>
      </c>
      <c r="O79" s="350">
        <f>IF(O$24=0,0,O$24/TRE!O$5*1000)</f>
        <v>2.8584592950015635</v>
      </c>
      <c r="P79" s="350">
        <f>IF(P$24=0,0,P$24/TRE!P$5*1000)</f>
        <v>2.4548632990996877</v>
      </c>
      <c r="Q79" s="350">
        <f>IF(Q$24=0,0,Q$24/TRE!Q$5*1000)</f>
        <v>2.3410802966876458</v>
      </c>
      <c r="R79" s="350">
        <f>IF(R$24=0,0,R$24/TRE!R$5*1000)</f>
        <v>2.3355081099489481</v>
      </c>
      <c r="S79" s="350">
        <f>IF(S$24=0,0,S$24/TRE!S$5*1000)</f>
        <v>2.2757550268531328</v>
      </c>
      <c r="T79" s="350">
        <f>IF(T$24=0,0,T$24/TRE!T$5*1000)</f>
        <v>2.3260484446502718</v>
      </c>
      <c r="U79" s="350">
        <f>IF(U$24=0,0,U$24/TRE!U$5*1000)</f>
        <v>2.2863621448602003</v>
      </c>
      <c r="V79" s="350">
        <f>IF(V$24=0,0,V$24/TRE!V$5*1000)</f>
        <v>2.4691823514009723</v>
      </c>
      <c r="W79" s="350">
        <f>IF(W$24=0,0,W$24/TRE!W$5*1000)</f>
        <v>2.5400206600689601</v>
      </c>
      <c r="DA79" s="175"/>
    </row>
    <row r="80" spans="1:105" ht="12" customHeight="1" x14ac:dyDescent="0.25">
      <c r="A80" s="203" t="s">
        <v>2420</v>
      </c>
      <c r="B80" s="350">
        <f>IF(B$27=0,0,B$27/TRE!B$5*1000)</f>
        <v>11.005146406149688</v>
      </c>
      <c r="C80" s="350">
        <f>IF(C$27=0,0,C$27/TRE!C$5*1000)</f>
        <v>10.816631918233966</v>
      </c>
      <c r="D80" s="350">
        <f>IF(D$27=0,0,D$27/TRE!D$5*1000)</f>
        <v>10.265678462569806</v>
      </c>
      <c r="E80" s="350">
        <f>IF(E$27=0,0,E$27/TRE!E$5*1000)</f>
        <v>10.898035642386512</v>
      </c>
      <c r="F80" s="350">
        <f>IF(F$27=0,0,F$27/TRE!F$5*1000)</f>
        <v>11.198222574960335</v>
      </c>
      <c r="G80" s="350">
        <f>IF(G$27=0,0,G$27/TRE!G$5*1000)</f>
        <v>10.603516414713747</v>
      </c>
      <c r="H80" s="350">
        <f>IF(H$27=0,0,H$27/TRE!H$5*1000)</f>
        <v>9.6033256417359354</v>
      </c>
      <c r="I80" s="350">
        <f>IF(I$27=0,0,I$27/TRE!I$5*1000)</f>
        <v>9.3136017895837959</v>
      </c>
      <c r="J80" s="350">
        <f>IF(J$27=0,0,J$27/TRE!J$5*1000)</f>
        <v>9.2559160570741437</v>
      </c>
      <c r="K80" s="350">
        <f>IF(K$27=0,0,K$27/TRE!K$5*1000)</f>
        <v>9.8629600798086727</v>
      </c>
      <c r="L80" s="350">
        <f>IF(L$27=0,0,L$27/TRE!L$5*1000)</f>
        <v>8.7679385347763592</v>
      </c>
      <c r="M80" s="350">
        <f>IF(M$27=0,0,M$27/TRE!M$5*1000)</f>
        <v>7.8701683196501708</v>
      </c>
      <c r="N80" s="350">
        <f>IF(N$27=0,0,N$27/TRE!N$5*1000)</f>
        <v>8.0328174446607736</v>
      </c>
      <c r="O80" s="350">
        <f>IF(O$27=0,0,O$27/TRE!O$5*1000)</f>
        <v>8.1440260309217187</v>
      </c>
      <c r="P80" s="350">
        <f>IF(P$27=0,0,P$27/TRE!P$5*1000)</f>
        <v>7.0672733318813359</v>
      </c>
      <c r="Q80" s="350">
        <f>IF(Q$27=0,0,Q$27/TRE!Q$5*1000)</f>
        <v>6.7155101442104375</v>
      </c>
      <c r="R80" s="350">
        <f>IF(R$27=0,0,R$27/TRE!R$5*1000)</f>
        <v>6.6992084333639177</v>
      </c>
      <c r="S80" s="350">
        <f>IF(S$27=0,0,S$27/TRE!S$5*1000)</f>
        <v>6.5134424541771931</v>
      </c>
      <c r="T80" s="350">
        <f>IF(T$27=0,0,T$27/TRE!T$5*1000)</f>
        <v>6.6787853821962049</v>
      </c>
      <c r="U80" s="350">
        <f>IF(U$27=0,0,U$27/TRE!U$5*1000)</f>
        <v>6.5573311963450918</v>
      </c>
      <c r="V80" s="350">
        <f>IF(V$27=0,0,V$27/TRE!V$5*1000)</f>
        <v>7.2344623878705745</v>
      </c>
      <c r="W80" s="350">
        <f>IF(W$27=0,0,W$27/TRE!W$5*1000)</f>
        <v>7.2312686870421858</v>
      </c>
      <c r="DA80" s="175"/>
    </row>
    <row r="81" spans="1:105" ht="12" customHeight="1" x14ac:dyDescent="0.25">
      <c r="A81" s="203" t="s">
        <v>2430</v>
      </c>
      <c r="B81" s="350">
        <f>IF(B$35=0,0,B$35/TRE!B$5*1000)</f>
        <v>6.6165421831946851</v>
      </c>
      <c r="C81" s="350">
        <f>IF(C$35=0,0,C$35/TRE!C$5*1000)</f>
        <v>6.5114158832956424</v>
      </c>
      <c r="D81" s="350">
        <f>IF(D$35=0,0,D$35/TRE!D$5*1000)</f>
        <v>6.1249269646662672</v>
      </c>
      <c r="E81" s="350">
        <f>IF(E$35=0,0,E$35/TRE!E$5*1000)</f>
        <v>6.5332982444654739</v>
      </c>
      <c r="F81" s="350">
        <f>IF(F$35=0,0,F$35/TRE!F$5*1000)</f>
        <v>6.7319268064564053</v>
      </c>
      <c r="G81" s="350">
        <f>IF(G$35=0,0,G$35/TRE!G$5*1000)</f>
        <v>6.2874012211652763</v>
      </c>
      <c r="H81" s="350">
        <f>IF(H$35=0,0,H$35/TRE!H$5*1000)</f>
        <v>5.6631273781360605</v>
      </c>
      <c r="I81" s="350">
        <f>IF(I$35=0,0,I$35/TRE!I$5*1000)</f>
        <v>5.5172037587048015</v>
      </c>
      <c r="J81" s="350">
        <f>IF(J$35=0,0,J$35/TRE!J$5*1000)</f>
        <v>5.0631221128169868</v>
      </c>
      <c r="K81" s="350">
        <f>IF(K$35=0,0,K$35/TRE!K$5*1000)</f>
        <v>5.6879172316976598</v>
      </c>
      <c r="L81" s="350">
        <f>IF(L$35=0,0,L$35/TRE!L$5*1000)</f>
        <v>5.0991917314511683</v>
      </c>
      <c r="M81" s="350">
        <f>IF(M$35=0,0,M$35/TRE!M$5*1000)</f>
        <v>4.8852839652098101</v>
      </c>
      <c r="N81" s="350">
        <f>IF(N$35=0,0,N$35/TRE!N$5*1000)</f>
        <v>5.0947941771746921</v>
      </c>
      <c r="O81" s="350">
        <f>IF(O$35=0,0,O$35/TRE!O$5*1000)</f>
        <v>5.0401383758826199</v>
      </c>
      <c r="P81" s="350">
        <f>IF(P$35=0,0,P$35/TRE!P$5*1000)</f>
        <v>4.280445352080001</v>
      </c>
      <c r="Q81" s="350">
        <f>IF(Q$35=0,0,Q$35/TRE!Q$5*1000)</f>
        <v>4.0636510214617001</v>
      </c>
      <c r="R81" s="350">
        <f>IF(R$35=0,0,R$35/TRE!R$5*1000)</f>
        <v>4.0535643417043721</v>
      </c>
      <c r="S81" s="350">
        <f>IF(S$35=0,0,S$35/TRE!S$5*1000)</f>
        <v>3.9771770049724551</v>
      </c>
      <c r="T81" s="350">
        <f>IF(T$35=0,0,T$35/TRE!T$5*1000)</f>
        <v>4.0783167082469864</v>
      </c>
      <c r="U81" s="350">
        <f>IF(U$35=0,0,U$35/TRE!U$5*1000)</f>
        <v>4.0660403224115331</v>
      </c>
      <c r="V81" s="350">
        <f>IF(V$35=0,0,V$35/TRE!V$5*1000)</f>
        <v>4.2858736144030347</v>
      </c>
      <c r="W81" s="350">
        <f>IF(W$35=0,0,W$35/TRE!W$5*1000)</f>
        <v>4.5046934816850523</v>
      </c>
      <c r="DA81" s="175"/>
    </row>
    <row r="82" spans="1:105" ht="12" customHeight="1" x14ac:dyDescent="0.25">
      <c r="A82" s="203" t="s">
        <v>2442</v>
      </c>
      <c r="B82" s="350">
        <f>IF(B$46=0,0,B$46/TRE!B$5*1000)</f>
        <v>4.5519708690095699</v>
      </c>
      <c r="C82" s="350">
        <f>IF(C$46=0,0,C$46/TRE!C$5*1000)</f>
        <v>4.4034158497311253</v>
      </c>
      <c r="D82" s="350">
        <f>IF(D$46=0,0,D$46/TRE!D$5*1000)</f>
        <v>4.3253350560171517</v>
      </c>
      <c r="E82" s="350">
        <f>IF(E$46=0,0,E$46/TRE!E$5*1000)</f>
        <v>4.5090845568691034</v>
      </c>
      <c r="F82" s="350">
        <f>IF(F$46=0,0,F$46/TRE!F$5*1000)</f>
        <v>4.5791732683291597</v>
      </c>
      <c r="G82" s="350">
        <f>IF(G$46=0,0,G$46/TRE!G$5*1000)</f>
        <v>4.5484090988952932</v>
      </c>
      <c r="H82" s="350">
        <f>IF(H$46=0,0,H$46/TRE!H$5*1000)</f>
        <v>4.1827035898646825</v>
      </c>
      <c r="I82" s="350">
        <f>IF(I$46=0,0,I$46/TRE!I$5*1000)</f>
        <v>4.0216450934998837</v>
      </c>
      <c r="J82" s="350">
        <f>IF(J$46=0,0,J$46/TRE!J$5*1000)</f>
        <v>4.4168791830018073</v>
      </c>
      <c r="K82" s="350">
        <f>IF(K$46=0,0,K$46/TRE!K$5*1000)</f>
        <v>4.4900359055231149</v>
      </c>
      <c r="L82" s="350">
        <f>IF(L$46=0,0,L$46/TRE!L$5*1000)</f>
        <v>3.9898495316301732</v>
      </c>
      <c r="M82" s="350">
        <f>IF(M$46=0,0,M$46/TRE!M$5*1000)</f>
        <v>3.5515150460381233</v>
      </c>
      <c r="N82" s="350">
        <f>IF(N$46=0,0,N$46/TRE!N$5*1000)</f>
        <v>3.5843868166950941</v>
      </c>
      <c r="O82" s="350">
        <f>IF(O$46=0,0,O$46/TRE!O$5*1000)</f>
        <v>3.5818277686557414</v>
      </c>
      <c r="P82" s="350">
        <f>IF(P$46=0,0,P$46/TRE!P$5*1000)</f>
        <v>3.2396674615141126</v>
      </c>
      <c r="Q82" s="350">
        <f>IF(Q$46=0,0,Q$46/TRE!Q$5*1000)</f>
        <v>3.063694242179634</v>
      </c>
      <c r="R82" s="350">
        <f>IF(R$46=0,0,R$46/TRE!R$5*1000)</f>
        <v>3.0571489133020457</v>
      </c>
      <c r="S82" s="350">
        <f>IF(S$46=0,0,S$46/TRE!S$5*1000)</f>
        <v>2.9517518723249467</v>
      </c>
      <c r="T82" s="350">
        <f>IF(T$46=0,0,T$46/TRE!T$5*1000)</f>
        <v>3.0568427302698509</v>
      </c>
      <c r="U82" s="350">
        <f>IF(U$46=0,0,U$46/TRE!U$5*1000)</f>
        <v>2.9961157812979913</v>
      </c>
      <c r="V82" s="350">
        <f>IF(V$46=0,0,V$46/TRE!V$5*1000)</f>
        <v>3.4359894742778416</v>
      </c>
      <c r="W82" s="350">
        <f>IF(W$46=0,0,W$46/TRE!W$5*1000)</f>
        <v>3.2382725088682855</v>
      </c>
      <c r="DA82" s="175"/>
    </row>
    <row r="83" spans="1:105" ht="12" customHeight="1" x14ac:dyDescent="0.25">
      <c r="A83" s="41" t="s">
        <v>2444</v>
      </c>
      <c r="B83" s="335">
        <f>IF(B$47=0,0,B$47/TRE!B$5*1000)</f>
        <v>3.0823929309012787</v>
      </c>
      <c r="C83" s="335">
        <f>IF(C$47=0,0,C$47/TRE!C$5*1000)</f>
        <v>2.9817980557470327</v>
      </c>
      <c r="D83" s="335">
        <f>IF(D$47=0,0,D$47/TRE!D$5*1000)</f>
        <v>2.9289252027545722</v>
      </c>
      <c r="E83" s="335">
        <f>IF(E$47=0,0,E$47/TRE!E$5*1000)</f>
        <v>3.0533522210245576</v>
      </c>
      <c r="F83" s="335">
        <f>IF(F$47=0,0,F$47/TRE!F$5*1000)</f>
        <v>3.100813190120669</v>
      </c>
      <c r="G83" s="335">
        <f>IF(G$47=0,0,G$47/TRE!G$5*1000)</f>
        <v>3.0799810580361671</v>
      </c>
      <c r="H83" s="335">
        <f>IF(H$47=0,0,H$47/TRE!H$5*1000)</f>
        <v>2.8323414952476482</v>
      </c>
      <c r="I83" s="335">
        <f>IF(I$47=0,0,I$47/TRE!I$5*1000)</f>
        <v>2.7232798195598025</v>
      </c>
      <c r="J83" s="335">
        <f>IF(J$47=0,0,J$47/TRE!J$5*1000)</f>
        <v>2.9909148283482061</v>
      </c>
      <c r="K83" s="335">
        <f>IF(K$47=0,0,K$47/TRE!K$5*1000)</f>
        <v>3.0404533185619296</v>
      </c>
      <c r="L83" s="335">
        <f>IF(L$47=0,0,L$47/TRE!L$5*1000)</f>
        <v>2.7017492742286637</v>
      </c>
      <c r="M83" s="335">
        <f>IF(M$47=0,0,M$47/TRE!M$5*1000)</f>
        <v>2.4049285874009474</v>
      </c>
      <c r="N83" s="335">
        <f>IF(N$47=0,0,N$47/TRE!N$5*1000)</f>
        <v>2.4271878936256597</v>
      </c>
      <c r="O83" s="335">
        <f>IF(O$47=0,0,O$47/TRE!O$5*1000)</f>
        <v>2.4254550197094309</v>
      </c>
      <c r="P83" s="335">
        <f>IF(P$47=0,0,P$47/TRE!P$5*1000)</f>
        <v>2.1937592241258694</v>
      </c>
      <c r="Q83" s="335">
        <f>IF(Q$47=0,0,Q$47/TRE!Q$5*1000)</f>
        <v>2.0745979590577233</v>
      </c>
      <c r="R83" s="335">
        <f>IF(R$47=0,0,R$47/TRE!R$5*1000)</f>
        <v>2.0701657524282688</v>
      </c>
      <c r="S83" s="335">
        <f>IF(S$47=0,0,S$47/TRE!S$5*1000)</f>
        <v>1.9987955474347536</v>
      </c>
      <c r="T83" s="335">
        <f>IF(T$47=0,0,T$47/TRE!T$5*1000)</f>
        <v>2.0699584188487803</v>
      </c>
      <c r="U83" s="335">
        <f>IF(U$47=0,0,U$47/TRE!U$5*1000)</f>
        <v>2.0288368203999769</v>
      </c>
      <c r="V83" s="335">
        <f>IF(V$47=0,0,V$47/TRE!V$5*1000)</f>
        <v>2.326699790253635</v>
      </c>
      <c r="W83" s="335">
        <f>IF(W$47=0,0,W$47/TRE!W$5*1000)</f>
        <v>2.1928146240178776</v>
      </c>
      <c r="DA83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-0.249977111117893"/>
    <pageSetUpPr fitToPage="1"/>
  </sheetPr>
  <dimension ref="A1:DA83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Transport equipment / Useful energy demand"</f>
        <v>FR: Transport equipment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101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25</v>
      </c>
      <c r="B5" s="225">
        <v>855.23849114054588</v>
      </c>
      <c r="C5" s="225">
        <v>842.81697758330711</v>
      </c>
      <c r="D5" s="225">
        <v>803.83254058901093</v>
      </c>
      <c r="E5" s="225">
        <v>831.68980893935964</v>
      </c>
      <c r="F5" s="225">
        <v>849.34117661112236</v>
      </c>
      <c r="G5" s="225">
        <v>774.69327303294767</v>
      </c>
      <c r="H5" s="225">
        <v>726.75972292112681</v>
      </c>
      <c r="I5" s="225">
        <v>732.76368375804327</v>
      </c>
      <c r="J5" s="225">
        <v>664.43131153448826</v>
      </c>
      <c r="K5" s="225">
        <v>618.43665679144567</v>
      </c>
      <c r="L5" s="225">
        <v>641.40361284279902</v>
      </c>
      <c r="M5" s="225">
        <v>545.83795589744545</v>
      </c>
      <c r="N5" s="225">
        <v>556.33333714200614</v>
      </c>
      <c r="O5" s="225">
        <v>558.70202603787072</v>
      </c>
      <c r="P5" s="225">
        <v>507.97623699767053</v>
      </c>
      <c r="Q5" s="225">
        <v>517.54637602190371</v>
      </c>
      <c r="R5" s="225">
        <v>564.45540639847059</v>
      </c>
      <c r="S5" s="225">
        <v>565.74328749354447</v>
      </c>
      <c r="T5" s="225">
        <v>565.90281487092614</v>
      </c>
      <c r="U5" s="225">
        <v>560.72378948692676</v>
      </c>
      <c r="V5" s="225">
        <v>453.35881126962971</v>
      </c>
      <c r="W5" s="225">
        <v>538.26645529931852</v>
      </c>
      <c r="DA5" s="89" t="s">
        <v>2446</v>
      </c>
    </row>
    <row r="6" spans="1:105" ht="12" customHeight="1" x14ac:dyDescent="0.25">
      <c r="A6" s="55" t="s">
        <v>92</v>
      </c>
      <c r="B6" s="261">
        <v>16.693552555728122</v>
      </c>
      <c r="C6" s="261">
        <v>16.298609648924621</v>
      </c>
      <c r="D6" s="261">
        <v>15.83495713072581</v>
      </c>
      <c r="E6" s="261">
        <v>16.156688973919731</v>
      </c>
      <c r="F6" s="261">
        <v>16.38864207794731</v>
      </c>
      <c r="G6" s="261">
        <v>15.397071229490731</v>
      </c>
      <c r="H6" s="261">
        <v>14.588044085719</v>
      </c>
      <c r="I6" s="261">
        <v>14.58855504223677</v>
      </c>
      <c r="J6" s="261">
        <v>14.11934308767851</v>
      </c>
      <c r="K6" s="261">
        <v>12.718506561742069</v>
      </c>
      <c r="L6" s="261">
        <v>13.157074228002161</v>
      </c>
      <c r="M6" s="261">
        <v>10.966337117397529</v>
      </c>
      <c r="N6" s="261">
        <v>11.06036765425779</v>
      </c>
      <c r="O6" s="261">
        <v>11.10535629395612</v>
      </c>
      <c r="P6" s="261">
        <v>10.37838107269704</v>
      </c>
      <c r="Q6" s="261">
        <v>10.542309933217309</v>
      </c>
      <c r="R6" s="261">
        <v>11.49535810454015</v>
      </c>
      <c r="S6" s="261">
        <v>11.45544240854152</v>
      </c>
      <c r="T6" s="261">
        <v>11.508018689674291</v>
      </c>
      <c r="U6" s="261">
        <v>11.35161073801507</v>
      </c>
      <c r="V6" s="261">
        <v>9.4273396078783485</v>
      </c>
      <c r="W6" s="261">
        <v>10.77566169986334</v>
      </c>
      <c r="DA6" s="67" t="s">
        <v>2447</v>
      </c>
    </row>
    <row r="7" spans="1:105" ht="12" customHeight="1" x14ac:dyDescent="0.25">
      <c r="A7" s="202" t="s">
        <v>93</v>
      </c>
      <c r="B7" s="226">
        <v>5.8869891862737536</v>
      </c>
      <c r="C7" s="226">
        <v>5.7477123838204696</v>
      </c>
      <c r="D7" s="226">
        <v>5.5842051044853482</v>
      </c>
      <c r="E7" s="226">
        <v>5.6976639908092537</v>
      </c>
      <c r="F7" s="226">
        <v>5.7794623624005883</v>
      </c>
      <c r="G7" s="226">
        <v>5.4297844347814523</v>
      </c>
      <c r="H7" s="226">
        <v>5.1444806307597082</v>
      </c>
      <c r="I7" s="226">
        <v>5.144660819816818</v>
      </c>
      <c r="J7" s="226">
        <v>4.9791930026260989</v>
      </c>
      <c r="K7" s="226">
        <v>4.4851873407159033</v>
      </c>
      <c r="L7" s="226">
        <v>4.6398484351775817</v>
      </c>
      <c r="M7" s="226">
        <v>3.8672839593391131</v>
      </c>
      <c r="N7" s="226">
        <v>3.9004438725348161</v>
      </c>
      <c r="O7" s="226">
        <v>3.916309137554054</v>
      </c>
      <c r="P7" s="226">
        <v>3.659940982725761</v>
      </c>
      <c r="Q7" s="226">
        <v>3.7177505727443849</v>
      </c>
      <c r="R7" s="226">
        <v>4.0538434600939013</v>
      </c>
      <c r="S7" s="226">
        <v>4.0397671710642236</v>
      </c>
      <c r="T7" s="226">
        <v>4.0583082214158397</v>
      </c>
      <c r="U7" s="226">
        <v>4.0031508834560929</v>
      </c>
      <c r="V7" s="226">
        <v>3.324555761371875</v>
      </c>
      <c r="W7" s="226">
        <v>3.8000421833681308</v>
      </c>
      <c r="DA7" s="174" t="s">
        <v>2448</v>
      </c>
    </row>
    <row r="8" spans="1:105" ht="12" customHeight="1" x14ac:dyDescent="0.25">
      <c r="A8" s="202" t="s">
        <v>94</v>
      </c>
      <c r="B8" s="226">
        <v>39.305117129350428</v>
      </c>
      <c r="C8" s="226">
        <v>38.375220562427593</v>
      </c>
      <c r="D8" s="226">
        <v>37.283546607810337</v>
      </c>
      <c r="E8" s="226">
        <v>38.04106707798968</v>
      </c>
      <c r="F8" s="226">
        <v>38.587202712803503</v>
      </c>
      <c r="G8" s="226">
        <v>36.25254038071278</v>
      </c>
      <c r="H8" s="226">
        <v>34.347678815709322</v>
      </c>
      <c r="I8" s="226">
        <v>34.348881867349313</v>
      </c>
      <c r="J8" s="226">
        <v>33.244118170656357</v>
      </c>
      <c r="K8" s="226">
        <v>29.94583618141548</v>
      </c>
      <c r="L8" s="226">
        <v>30.97844763029391</v>
      </c>
      <c r="M8" s="226">
        <v>25.820337728613151</v>
      </c>
      <c r="N8" s="226">
        <v>26.041733459251699</v>
      </c>
      <c r="O8" s="226">
        <v>26.147659609298511</v>
      </c>
      <c r="P8" s="226">
        <v>24.435990021513941</v>
      </c>
      <c r="Q8" s="226">
        <v>24.821961973387001</v>
      </c>
      <c r="R8" s="226">
        <v>27.065922321473831</v>
      </c>
      <c r="S8" s="226">
        <v>26.97194046223278</v>
      </c>
      <c r="T8" s="226">
        <v>27.095731781141701</v>
      </c>
      <c r="U8" s="226">
        <v>26.72746787569649</v>
      </c>
      <c r="V8" s="226">
        <v>22.19675448163833</v>
      </c>
      <c r="W8" s="226">
        <v>25.371390771705649</v>
      </c>
      <c r="DA8" s="174" t="s">
        <v>2449</v>
      </c>
    </row>
    <row r="9" spans="1:105" ht="12" customHeight="1" x14ac:dyDescent="0.25">
      <c r="A9" s="202" t="s">
        <v>95</v>
      </c>
      <c r="B9" s="226">
        <v>17.202814048150511</v>
      </c>
      <c r="C9" s="226">
        <v>16.795822824281551</v>
      </c>
      <c r="D9" s="226">
        <v>16.318025900774469</v>
      </c>
      <c r="E9" s="226">
        <v>16.649572649338449</v>
      </c>
      <c r="F9" s="226">
        <v>16.88860182561216</v>
      </c>
      <c r="G9" s="226">
        <v>15.86678164296252</v>
      </c>
      <c r="H9" s="226">
        <v>15.03307393049387</v>
      </c>
      <c r="I9" s="226">
        <v>15.03360047449538</v>
      </c>
      <c r="J9" s="226">
        <v>14.550074515806291</v>
      </c>
      <c r="K9" s="226">
        <v>13.106503401323961</v>
      </c>
      <c r="L9" s="226">
        <v>13.558450222410571</v>
      </c>
      <c r="M9" s="226">
        <v>11.300881438516081</v>
      </c>
      <c r="N9" s="226">
        <v>11.397780515872739</v>
      </c>
      <c r="O9" s="226">
        <v>11.4441416005146</v>
      </c>
      <c r="P9" s="226">
        <v>10.694988925720899</v>
      </c>
      <c r="Q9" s="226">
        <v>10.863918678404829</v>
      </c>
      <c r="R9" s="226">
        <v>11.84604099272139</v>
      </c>
      <c r="S9" s="226">
        <v>11.80490760942417</v>
      </c>
      <c r="T9" s="226">
        <v>11.85908780771635</v>
      </c>
      <c r="U9" s="226">
        <v>11.69790840033356</v>
      </c>
      <c r="V9" s="226">
        <v>9.7149345354561483</v>
      </c>
      <c r="W9" s="226">
        <v>11.10438918556728</v>
      </c>
      <c r="DA9" s="174" t="s">
        <v>2450</v>
      </c>
    </row>
    <row r="10" spans="1:105" ht="12" customHeight="1" x14ac:dyDescent="0.25">
      <c r="A10" s="56" t="s">
        <v>96</v>
      </c>
      <c r="B10" s="262">
        <v>31.300891928685591</v>
      </c>
      <c r="C10" s="262">
        <v>30.837390964837141</v>
      </c>
      <c r="D10" s="262">
        <v>29.37364367253755</v>
      </c>
      <c r="E10" s="262">
        <v>30.392939590486471</v>
      </c>
      <c r="F10" s="262">
        <v>31.066768436260809</v>
      </c>
      <c r="G10" s="262">
        <v>28.286367687134259</v>
      </c>
      <c r="H10" s="262">
        <v>26.55046430242588</v>
      </c>
      <c r="I10" s="262">
        <v>26.729530229354221</v>
      </c>
      <c r="J10" s="262">
        <v>24.626786889583801</v>
      </c>
      <c r="K10" s="262">
        <v>22.636212955192061</v>
      </c>
      <c r="L10" s="262">
        <v>23.436243218868501</v>
      </c>
      <c r="M10" s="262">
        <v>19.66565370790164</v>
      </c>
      <c r="N10" s="262">
        <v>19.9629731995066</v>
      </c>
      <c r="O10" s="262">
        <v>20.169511822032579</v>
      </c>
      <c r="P10" s="262">
        <v>18.45154585171295</v>
      </c>
      <c r="Q10" s="262">
        <v>18.78896148093834</v>
      </c>
      <c r="R10" s="262">
        <v>20.48467709971699</v>
      </c>
      <c r="S10" s="262">
        <v>20.485570053972712</v>
      </c>
      <c r="T10" s="262">
        <v>20.48703980573395</v>
      </c>
      <c r="U10" s="262">
        <v>20.240641394677539</v>
      </c>
      <c r="V10" s="262">
        <v>16.54158159480572</v>
      </c>
      <c r="W10" s="262">
        <v>19.4091025913729</v>
      </c>
      <c r="DA10" s="68" t="s">
        <v>2451</v>
      </c>
    </row>
    <row r="11" spans="1:105" ht="12" customHeight="1" x14ac:dyDescent="0.25">
      <c r="A11" s="37" t="s">
        <v>160</v>
      </c>
      <c r="B11" s="228">
        <v>0.77081457082254334</v>
      </c>
      <c r="C11" s="228">
        <v>0.84101123253183385</v>
      </c>
      <c r="D11" s="228">
        <v>0.64812523701791214</v>
      </c>
      <c r="E11" s="228">
        <v>0.58725620044509397</v>
      </c>
      <c r="F11" s="228">
        <v>0.5430221110966299</v>
      </c>
      <c r="G11" s="228">
        <v>0.52412428231817765</v>
      </c>
      <c r="H11" s="228">
        <v>0.42145250376150167</v>
      </c>
      <c r="I11" s="228">
        <v>0.39234666123430839</v>
      </c>
      <c r="J11" s="228">
        <v>0.25293665787889619</v>
      </c>
      <c r="K11" s="228">
        <v>0.18516746843995119</v>
      </c>
      <c r="L11" s="228">
        <v>0.18446590523819459</v>
      </c>
      <c r="M11" s="228">
        <v>0.19153092549305489</v>
      </c>
      <c r="N11" s="228">
        <v>0.1795586452015884</v>
      </c>
      <c r="O11" s="228">
        <v>0.2200935086974935</v>
      </c>
      <c r="P11" s="228">
        <v>0.185376219681023</v>
      </c>
      <c r="Q11" s="228">
        <v>0.14483668710714651</v>
      </c>
      <c r="R11" s="228">
        <v>0.16314559857148661</v>
      </c>
      <c r="S11" s="228">
        <v>0.1829019769445113</v>
      </c>
      <c r="T11" s="228">
        <v>0.17666642306118979</v>
      </c>
      <c r="U11" s="228">
        <v>0.1406723276759976</v>
      </c>
      <c r="V11" s="228">
        <v>0.13023711720842951</v>
      </c>
      <c r="W11" s="228">
        <v>0.1623127371741033</v>
      </c>
      <c r="DA11" s="69" t="s">
        <v>2452</v>
      </c>
    </row>
    <row r="12" spans="1:105" ht="12" customHeight="1" x14ac:dyDescent="0.25">
      <c r="A12" s="37" t="s">
        <v>162</v>
      </c>
      <c r="B12" s="228">
        <v>16.541330911380019</v>
      </c>
      <c r="C12" s="228">
        <v>16.728768262404419</v>
      </c>
      <c r="D12" s="228">
        <v>14.973942974702011</v>
      </c>
      <c r="E12" s="228">
        <v>16.709181348662032</v>
      </c>
      <c r="F12" s="228">
        <v>17.562877240315871</v>
      </c>
      <c r="G12" s="228">
        <v>13.9557199935984</v>
      </c>
      <c r="H12" s="228">
        <v>12.37721440005974</v>
      </c>
      <c r="I12" s="228">
        <v>13.19821163174046</v>
      </c>
      <c r="J12" s="228">
        <v>7.0521182104434841</v>
      </c>
      <c r="K12" s="228">
        <v>9.0823901404654883</v>
      </c>
      <c r="L12" s="228">
        <v>9.5305311585207484</v>
      </c>
      <c r="M12" s="228">
        <v>8.0504607892653546</v>
      </c>
      <c r="N12" s="228">
        <v>8.5494715059852613</v>
      </c>
      <c r="O12" s="228">
        <v>9.1826634012075381</v>
      </c>
      <c r="P12" s="228">
        <v>6.8033604814078297</v>
      </c>
      <c r="Q12" s="228">
        <v>7.3005373756006158</v>
      </c>
      <c r="R12" s="228">
        <v>7.9538349380473514</v>
      </c>
      <c r="S12" s="228">
        <v>8.2231519567010185</v>
      </c>
      <c r="T12" s="228">
        <v>7.7382567301400274</v>
      </c>
      <c r="U12" s="228">
        <v>7.6787889041212427</v>
      </c>
      <c r="V12" s="228">
        <v>4.78615037033983</v>
      </c>
      <c r="W12" s="228">
        <v>8.3610959597966907</v>
      </c>
      <c r="DA12" s="69" t="s">
        <v>2453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2454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2455</v>
      </c>
    </row>
    <row r="15" spans="1:105" ht="12" customHeight="1" x14ac:dyDescent="0.25">
      <c r="A15" s="37" t="s">
        <v>38</v>
      </c>
      <c r="B15" s="228">
        <v>13.988746446483029</v>
      </c>
      <c r="C15" s="228">
        <v>13.26761146990089</v>
      </c>
      <c r="D15" s="228">
        <v>13.75157546081763</v>
      </c>
      <c r="E15" s="228">
        <v>13.096502041379351</v>
      </c>
      <c r="F15" s="228">
        <v>12.96086908484831</v>
      </c>
      <c r="G15" s="228">
        <v>13.806523411217681</v>
      </c>
      <c r="H15" s="228">
        <v>13.75179739860463</v>
      </c>
      <c r="I15" s="228">
        <v>13.13897193637945</v>
      </c>
      <c r="J15" s="228">
        <v>17.321732021261418</v>
      </c>
      <c r="K15" s="228">
        <v>13.36865534628663</v>
      </c>
      <c r="L15" s="228">
        <v>13.72124615510956</v>
      </c>
      <c r="M15" s="228">
        <v>11.423661993143231</v>
      </c>
      <c r="N15" s="228">
        <v>11.23394304831975</v>
      </c>
      <c r="O15" s="228">
        <v>10.76675491212754</v>
      </c>
      <c r="P15" s="228">
        <v>11.4628091506241</v>
      </c>
      <c r="Q15" s="228">
        <v>11.34358741823057</v>
      </c>
      <c r="R15" s="228">
        <v>12.36769656309815</v>
      </c>
      <c r="S15" s="228">
        <v>12.079516120327179</v>
      </c>
      <c r="T15" s="228">
        <v>12.57211665253274</v>
      </c>
      <c r="U15" s="228">
        <v>12.421180162880299</v>
      </c>
      <c r="V15" s="228">
        <v>11.62519410725746</v>
      </c>
      <c r="W15" s="228">
        <v>10.88569389440211</v>
      </c>
      <c r="DA15" s="69" t="s">
        <v>2456</v>
      </c>
    </row>
    <row r="16" spans="1:105" ht="12" customHeight="1" x14ac:dyDescent="0.25">
      <c r="A16" s="57" t="s">
        <v>2405</v>
      </c>
      <c r="B16" s="263">
        <f t="shared" ref="B16:W16" si="0">B17+B23</f>
        <v>155.56596826928512</v>
      </c>
      <c r="C16" s="263">
        <f t="shared" si="0"/>
        <v>153.57654526429317</v>
      </c>
      <c r="D16" s="263">
        <f t="shared" si="0"/>
        <v>146.1790281797667</v>
      </c>
      <c r="E16" s="263">
        <f t="shared" si="0"/>
        <v>151.50885076379458</v>
      </c>
      <c r="F16" s="263">
        <f t="shared" si="0"/>
        <v>154.86093629145631</v>
      </c>
      <c r="G16" s="263">
        <f t="shared" si="0"/>
        <v>140.83429657000653</v>
      </c>
      <c r="H16" s="263">
        <f t="shared" si="0"/>
        <v>132.08000229201838</v>
      </c>
      <c r="I16" s="263">
        <f t="shared" si="0"/>
        <v>133.21818877975329</v>
      </c>
      <c r="J16" s="263">
        <f t="shared" si="0"/>
        <v>122.28079834942127</v>
      </c>
      <c r="K16" s="263">
        <f t="shared" si="0"/>
        <v>112.65067323776842</v>
      </c>
      <c r="L16" s="263">
        <f t="shared" si="0"/>
        <v>116.7618907947829</v>
      </c>
      <c r="M16" s="263">
        <f t="shared" si="0"/>
        <v>98.019023765851472</v>
      </c>
      <c r="N16" s="263">
        <f t="shared" si="0"/>
        <v>99.513778900717455</v>
      </c>
      <c r="O16" s="263">
        <f t="shared" si="0"/>
        <v>100.56440301645033</v>
      </c>
      <c r="P16" s="263">
        <f t="shared" si="0"/>
        <v>91.790095928340662</v>
      </c>
      <c r="Q16" s="263">
        <f t="shared" si="0"/>
        <v>93.559590495200439</v>
      </c>
      <c r="R16" s="263">
        <f t="shared" si="0"/>
        <v>102.01400951511397</v>
      </c>
      <c r="S16" s="263">
        <f t="shared" si="0"/>
        <v>102.06397786358008</v>
      </c>
      <c r="T16" s="263">
        <f t="shared" si="0"/>
        <v>102.01198081562111</v>
      </c>
      <c r="U16" s="263">
        <f t="shared" si="0"/>
        <v>100.79902019780016</v>
      </c>
      <c r="V16" s="263">
        <f t="shared" si="0"/>
        <v>82.359640655651503</v>
      </c>
      <c r="W16" s="263">
        <f t="shared" si="0"/>
        <v>96.816020532059753</v>
      </c>
      <c r="DA16" s="70"/>
    </row>
    <row r="17" spans="1:105" ht="12" customHeight="1" x14ac:dyDescent="0.25">
      <c r="A17" s="60" t="s">
        <v>2406</v>
      </c>
      <c r="B17" s="331">
        <v>91.152567043219051</v>
      </c>
      <c r="C17" s="331">
        <v>93.288598648967223</v>
      </c>
      <c r="D17" s="331">
        <v>82.063113679464493</v>
      </c>
      <c r="E17" s="331">
        <v>89.289367807535314</v>
      </c>
      <c r="F17" s="331">
        <v>93.663397005834469</v>
      </c>
      <c r="G17" s="331">
        <v>75.402565294722194</v>
      </c>
      <c r="H17" s="331">
        <v>67.31882821421685</v>
      </c>
      <c r="I17" s="331">
        <v>70.074730703482629</v>
      </c>
      <c r="J17" s="331">
        <v>38.749451647591933</v>
      </c>
      <c r="K17" s="331">
        <v>48.271133659890097</v>
      </c>
      <c r="L17" s="331">
        <v>50.0570701388109</v>
      </c>
      <c r="M17" s="331">
        <v>42.505095083372012</v>
      </c>
      <c r="N17" s="331">
        <v>45.11107144159601</v>
      </c>
      <c r="O17" s="331">
        <v>48.852519332756238</v>
      </c>
      <c r="P17" s="331">
        <v>36.808138982051602</v>
      </c>
      <c r="Q17" s="331">
        <v>38.704678254248243</v>
      </c>
      <c r="R17" s="331">
        <v>42.144665820689937</v>
      </c>
      <c r="S17" s="331">
        <v>43.601675595460577</v>
      </c>
      <c r="T17" s="331">
        <v>41.217313331749679</v>
      </c>
      <c r="U17" s="331">
        <v>40.819950196451671</v>
      </c>
      <c r="V17" s="331">
        <v>25.617724323411679</v>
      </c>
      <c r="W17" s="331">
        <v>43.591319566114358</v>
      </c>
      <c r="DA17" s="72" t="s">
        <v>2457</v>
      </c>
    </row>
    <row r="18" spans="1:105" ht="12" customHeight="1" x14ac:dyDescent="0.25">
      <c r="A18" s="59" t="s">
        <v>30</v>
      </c>
      <c r="B18" s="232">
        <v>2.9922596629225509</v>
      </c>
      <c r="C18" s="232">
        <v>2.6111024385431021</v>
      </c>
      <c r="D18" s="232">
        <v>1.4460714066911431</v>
      </c>
      <c r="E18" s="232">
        <v>0</v>
      </c>
      <c r="F18" s="232">
        <v>1.474792040951032</v>
      </c>
      <c r="G18" s="232">
        <v>0.75082863989987336</v>
      </c>
      <c r="H18" s="232">
        <v>0.96315807625693139</v>
      </c>
      <c r="I18" s="232">
        <v>0.89701161776950289</v>
      </c>
      <c r="J18" s="232">
        <v>0.76924491030872355</v>
      </c>
      <c r="K18" s="232">
        <v>0.42324069250782559</v>
      </c>
      <c r="L18" s="232">
        <v>0.49649929165182538</v>
      </c>
      <c r="M18" s="232">
        <v>0.4443835365396851</v>
      </c>
      <c r="N18" s="232">
        <v>0.52933929956579528</v>
      </c>
      <c r="O18" s="232">
        <v>0.9059781607405778</v>
      </c>
      <c r="P18" s="232">
        <v>1.006877447926217</v>
      </c>
      <c r="Q18" s="232">
        <v>0.65051795843992599</v>
      </c>
      <c r="R18" s="232">
        <v>0.65032810464294</v>
      </c>
      <c r="S18" s="232">
        <v>0.54517115479774225</v>
      </c>
      <c r="T18" s="232">
        <v>0.68780949983654771</v>
      </c>
      <c r="U18" s="232">
        <v>0.64784335177200747</v>
      </c>
      <c r="V18" s="232">
        <v>0</v>
      </c>
      <c r="W18" s="232">
        <v>0</v>
      </c>
      <c r="DA18" s="71" t="s">
        <v>2458</v>
      </c>
    </row>
    <row r="19" spans="1:105" ht="12" customHeight="1" x14ac:dyDescent="0.25">
      <c r="A19" s="59" t="s">
        <v>33</v>
      </c>
      <c r="B19" s="232">
        <v>0</v>
      </c>
      <c r="C19" s="232">
        <v>2.4399375426811538</v>
      </c>
      <c r="D19" s="232">
        <v>1.6414730269981681</v>
      </c>
      <c r="E19" s="232">
        <v>1.61661805433545</v>
      </c>
      <c r="F19" s="232">
        <v>2.0720796259721941</v>
      </c>
      <c r="G19" s="232">
        <v>1.7179934161766279</v>
      </c>
      <c r="H19" s="232">
        <v>1.977810166257294</v>
      </c>
      <c r="I19" s="232">
        <v>2.1380211209382658</v>
      </c>
      <c r="J19" s="232">
        <v>1.833490038293939</v>
      </c>
      <c r="K19" s="232">
        <v>1.8830548619372629</v>
      </c>
      <c r="L19" s="232">
        <v>2.02869966156385</v>
      </c>
      <c r="M19" s="232">
        <v>1.8358968391990891</v>
      </c>
      <c r="N19" s="232">
        <v>2.0186896342384522</v>
      </c>
      <c r="O19" s="232">
        <v>2.5912668719695389</v>
      </c>
      <c r="P19" s="232">
        <v>1.9198975045647231</v>
      </c>
      <c r="Q19" s="232">
        <v>1.7916841288958301</v>
      </c>
      <c r="R19" s="232">
        <v>1.928945346620615</v>
      </c>
      <c r="S19" s="232">
        <v>2.0913244751729239</v>
      </c>
      <c r="T19" s="232">
        <v>1.991425283023819</v>
      </c>
      <c r="U19" s="232">
        <v>2.1970749168503132</v>
      </c>
      <c r="V19" s="232">
        <v>1.507405610470592</v>
      </c>
      <c r="W19" s="232">
        <v>1.7154668568341831</v>
      </c>
      <c r="DA19" s="71" t="s">
        <v>2459</v>
      </c>
    </row>
    <row r="20" spans="1:105" ht="12" customHeight="1" x14ac:dyDescent="0.25">
      <c r="A20" s="59" t="s">
        <v>160</v>
      </c>
      <c r="B20" s="232">
        <v>3.6499830394821209</v>
      </c>
      <c r="C20" s="232">
        <v>3.9299139469126509</v>
      </c>
      <c r="D20" s="232">
        <v>3.107533468253592</v>
      </c>
      <c r="E20" s="232">
        <v>2.8690769152241882</v>
      </c>
      <c r="F20" s="232">
        <v>2.6367007763880852</v>
      </c>
      <c r="G20" s="232">
        <v>2.554358537134064</v>
      </c>
      <c r="H20" s="232">
        <v>2.0410205802528951</v>
      </c>
      <c r="I20" s="232">
        <v>1.9390117289882209</v>
      </c>
      <c r="J20" s="232">
        <v>1.2543347119211661</v>
      </c>
      <c r="K20" s="232">
        <v>0.91699786782589798</v>
      </c>
      <c r="L20" s="232">
        <v>0.92219607646391122</v>
      </c>
      <c r="M20" s="232">
        <v>0.9571478390332574</v>
      </c>
      <c r="N20" s="232">
        <v>0.89420709875167881</v>
      </c>
      <c r="O20" s="232">
        <v>1.087066874751333</v>
      </c>
      <c r="P20" s="232">
        <v>0.91437985746948924</v>
      </c>
      <c r="Q20" s="232">
        <v>0.7202564933072616</v>
      </c>
      <c r="R20" s="232">
        <v>0.81214679523323507</v>
      </c>
      <c r="S20" s="232">
        <v>0.91030781967891661</v>
      </c>
      <c r="T20" s="232">
        <v>0.87852595921513288</v>
      </c>
      <c r="U20" s="232">
        <v>0.69853639347619734</v>
      </c>
      <c r="V20" s="232">
        <v>0.65370537801361495</v>
      </c>
      <c r="W20" s="232">
        <v>0.81611847857445285</v>
      </c>
      <c r="DA20" s="71" t="s">
        <v>2460</v>
      </c>
    </row>
    <row r="21" spans="1:105" ht="12" customHeight="1" x14ac:dyDescent="0.25">
      <c r="A21" s="59" t="s">
        <v>70</v>
      </c>
      <c r="B21" s="232">
        <v>8.0588925034984769</v>
      </c>
      <c r="C21" s="232">
        <v>8.0085381628907708</v>
      </c>
      <c r="D21" s="232">
        <v>5.7923591324753412</v>
      </c>
      <c r="E21" s="232">
        <v>5.1246506729206356</v>
      </c>
      <c r="F21" s="232">
        <v>4.2434334998724479</v>
      </c>
      <c r="G21" s="232">
        <v>3.9937570881620839</v>
      </c>
      <c r="H21" s="232">
        <v>3.831446188514902</v>
      </c>
      <c r="I21" s="232">
        <v>1.43582368935368</v>
      </c>
      <c r="J21" s="232">
        <v>0.75772904846572353</v>
      </c>
      <c r="K21" s="232">
        <v>1.1464742852035521</v>
      </c>
      <c r="L21" s="232">
        <v>0.1047969141261705</v>
      </c>
      <c r="M21" s="232">
        <v>0</v>
      </c>
      <c r="N21" s="232">
        <v>0.11172850808235379</v>
      </c>
      <c r="O21" s="232">
        <v>0</v>
      </c>
      <c r="P21" s="232">
        <v>0.21253087462479539</v>
      </c>
      <c r="Q21" s="232">
        <v>0.1067925943058359</v>
      </c>
      <c r="R21" s="232">
        <v>0.1067614268657124</v>
      </c>
      <c r="S21" s="232">
        <v>0.108031935720692</v>
      </c>
      <c r="T21" s="232">
        <v>0.1002119263266133</v>
      </c>
      <c r="U21" s="232">
        <v>5.8983667537007602E-2</v>
      </c>
      <c r="V21" s="232">
        <v>8.5021173377840577E-3</v>
      </c>
      <c r="W21" s="232">
        <v>2.6281635054762099E-2</v>
      </c>
      <c r="DA21" s="71" t="s">
        <v>2461</v>
      </c>
    </row>
    <row r="22" spans="1:105" ht="12" customHeight="1" x14ac:dyDescent="0.25">
      <c r="A22" s="59" t="s">
        <v>162</v>
      </c>
      <c r="B22" s="232">
        <v>76.451431837315909</v>
      </c>
      <c r="C22" s="232">
        <v>76.299106557939538</v>
      </c>
      <c r="D22" s="232">
        <v>70.075676645046244</v>
      </c>
      <c r="E22" s="232">
        <v>79.679022165055045</v>
      </c>
      <c r="F22" s="232">
        <v>83.236391062650711</v>
      </c>
      <c r="G22" s="232">
        <v>66.385627613349541</v>
      </c>
      <c r="H22" s="232">
        <v>58.505393202934833</v>
      </c>
      <c r="I22" s="232">
        <v>63.664862546432957</v>
      </c>
      <c r="J22" s="232">
        <v>34.134652938602379</v>
      </c>
      <c r="K22" s="232">
        <v>43.90136595241556</v>
      </c>
      <c r="L22" s="232">
        <v>46.504878195005141</v>
      </c>
      <c r="M22" s="232">
        <v>39.267666868599981</v>
      </c>
      <c r="N22" s="232">
        <v>41.557106900957727</v>
      </c>
      <c r="O22" s="232">
        <v>44.26820742529479</v>
      </c>
      <c r="P22" s="232">
        <v>32.754453297466377</v>
      </c>
      <c r="Q22" s="232">
        <v>35.435427079299387</v>
      </c>
      <c r="R22" s="232">
        <v>38.646484147327442</v>
      </c>
      <c r="S22" s="232">
        <v>39.946840210090308</v>
      </c>
      <c r="T22" s="232">
        <v>37.559340663347569</v>
      </c>
      <c r="U22" s="232">
        <v>37.217511866816153</v>
      </c>
      <c r="V22" s="232">
        <v>23.44811121758968</v>
      </c>
      <c r="W22" s="232">
        <v>41.033452595650957</v>
      </c>
      <c r="DA22" s="71" t="s">
        <v>2462</v>
      </c>
    </row>
    <row r="23" spans="1:105" ht="12" customHeight="1" x14ac:dyDescent="0.25">
      <c r="A23" s="60" t="s">
        <v>2413</v>
      </c>
      <c r="B23" s="331">
        <v>64.413401226066057</v>
      </c>
      <c r="C23" s="331">
        <v>60.287946615325957</v>
      </c>
      <c r="D23" s="331">
        <v>64.115914500302196</v>
      </c>
      <c r="E23" s="331">
        <v>62.219482956259263</v>
      </c>
      <c r="F23" s="331">
        <v>61.197539285621829</v>
      </c>
      <c r="G23" s="331">
        <v>65.431731275284321</v>
      </c>
      <c r="H23" s="331">
        <v>64.761174077801513</v>
      </c>
      <c r="I23" s="331">
        <v>63.143458076270647</v>
      </c>
      <c r="J23" s="331">
        <v>83.531346701829349</v>
      </c>
      <c r="K23" s="331">
        <v>64.379539577878319</v>
      </c>
      <c r="L23" s="331">
        <v>66.704820655972</v>
      </c>
      <c r="M23" s="331">
        <v>55.513928682479452</v>
      </c>
      <c r="N23" s="331">
        <v>54.402707459121437</v>
      </c>
      <c r="O23" s="331">
        <v>51.71188368369409</v>
      </c>
      <c r="P23" s="331">
        <v>54.981956946289053</v>
      </c>
      <c r="Q23" s="331">
        <v>54.854912240952203</v>
      </c>
      <c r="R23" s="331">
        <v>59.869343694424039</v>
      </c>
      <c r="S23" s="331">
        <v>58.462302268119501</v>
      </c>
      <c r="T23" s="331">
        <v>60.794667483871443</v>
      </c>
      <c r="U23" s="331">
        <v>59.979070001348489</v>
      </c>
      <c r="V23" s="331">
        <v>56.741916332239818</v>
      </c>
      <c r="W23" s="331">
        <v>53.224700965945402</v>
      </c>
      <c r="DA23" s="72" t="s">
        <v>2463</v>
      </c>
    </row>
    <row r="24" spans="1:105" ht="12" customHeight="1" x14ac:dyDescent="0.25">
      <c r="A24" s="57" t="s">
        <v>2415</v>
      </c>
      <c r="B24" s="263">
        <f t="shared" ref="B24:W24" si="1">B25+B26</f>
        <v>65.741756035809274</v>
      </c>
      <c r="C24" s="263">
        <f t="shared" si="1"/>
        <v>64.981754560553881</v>
      </c>
      <c r="D24" s="263">
        <f t="shared" si="1"/>
        <v>61.406008077707284</v>
      </c>
      <c r="E24" s="263">
        <f t="shared" si="1"/>
        <v>63.876951946461617</v>
      </c>
      <c r="F24" s="263">
        <f t="shared" si="1"/>
        <v>65.442481213091156</v>
      </c>
      <c r="G24" s="263">
        <f t="shared" si="1"/>
        <v>58.831712370612713</v>
      </c>
      <c r="H24" s="263">
        <f t="shared" si="1"/>
        <v>54.861818306801347</v>
      </c>
      <c r="I24" s="263">
        <f t="shared" si="1"/>
        <v>55.505538015229703</v>
      </c>
      <c r="J24" s="263">
        <f t="shared" si="1"/>
        <v>47.348076794446541</v>
      </c>
      <c r="K24" s="263">
        <f t="shared" si="1"/>
        <v>45.716286241434979</v>
      </c>
      <c r="L24" s="263">
        <f t="shared" si="1"/>
        <v>47.402222069015856</v>
      </c>
      <c r="M24" s="263">
        <f t="shared" si="1"/>
        <v>39.981702437479427</v>
      </c>
      <c r="N24" s="263">
        <f t="shared" si="1"/>
        <v>40.85820953053517</v>
      </c>
      <c r="O24" s="263">
        <f t="shared" si="1"/>
        <v>41.565733921184012</v>
      </c>
      <c r="P24" s="263">
        <f t="shared" si="1"/>
        <v>37.00194560623779</v>
      </c>
      <c r="Q24" s="263">
        <f t="shared" si="1"/>
        <v>37.883021836554413</v>
      </c>
      <c r="R24" s="263">
        <f t="shared" si="1"/>
        <v>41.298274922005973</v>
      </c>
      <c r="S24" s="263">
        <f t="shared" si="1"/>
        <v>41.510002094292105</v>
      </c>
      <c r="T24" s="263">
        <f t="shared" si="1"/>
        <v>41.190702860898888</v>
      </c>
      <c r="U24" s="263">
        <f t="shared" si="1"/>
        <v>40.73977738703217</v>
      </c>
      <c r="V24" s="263">
        <f t="shared" si="1"/>
        <v>31.98564989329536</v>
      </c>
      <c r="W24" s="263">
        <f t="shared" si="1"/>
        <v>39.682615830701181</v>
      </c>
      <c r="DA24" s="70"/>
    </row>
    <row r="25" spans="1:105" ht="12" customHeight="1" x14ac:dyDescent="0.25">
      <c r="A25" s="60" t="s">
        <v>2416</v>
      </c>
      <c r="B25" s="264">
        <v>46.335818985149423</v>
      </c>
      <c r="C25" s="264">
        <v>46.034931120519921</v>
      </c>
      <c r="D25" s="264">
        <v>42.998171863520497</v>
      </c>
      <c r="E25" s="264">
        <v>45.095108589375123</v>
      </c>
      <c r="F25" s="264">
        <v>46.390996788266818</v>
      </c>
      <c r="G25" s="264">
        <v>40.932910180572193</v>
      </c>
      <c r="H25" s="264">
        <v>37.903494769935357</v>
      </c>
      <c r="I25" s="264">
        <v>38.546620501138882</v>
      </c>
      <c r="J25" s="264">
        <v>30.9346092451357</v>
      </c>
      <c r="K25" s="264">
        <v>30.931264485782339</v>
      </c>
      <c r="L25" s="264">
        <v>32.107373750354157</v>
      </c>
      <c r="M25" s="264">
        <v>27.23354430480514</v>
      </c>
      <c r="N25" s="264">
        <v>28.000742688821362</v>
      </c>
      <c r="O25" s="264">
        <v>28.65596864227021</v>
      </c>
      <c r="P25" s="264">
        <v>24.937275182601059</v>
      </c>
      <c r="Q25" s="264">
        <v>25.627787233278681</v>
      </c>
      <c r="R25" s="264">
        <v>27.935139962757699</v>
      </c>
      <c r="S25" s="264">
        <v>28.193268371766621</v>
      </c>
      <c r="T25" s="264">
        <v>27.812850212451909</v>
      </c>
      <c r="U25" s="264">
        <v>27.543746004848849</v>
      </c>
      <c r="V25" s="264">
        <v>21.0265470675218</v>
      </c>
      <c r="W25" s="264">
        <v>27.15611424102002</v>
      </c>
      <c r="DA25" s="72" t="s">
        <v>2464</v>
      </c>
    </row>
    <row r="26" spans="1:105" ht="12" customHeight="1" x14ac:dyDescent="0.25">
      <c r="A26" s="60" t="s">
        <v>2418</v>
      </c>
      <c r="B26" s="264">
        <v>19.405937050659851</v>
      </c>
      <c r="C26" s="264">
        <v>18.94682344003396</v>
      </c>
      <c r="D26" s="264">
        <v>18.407836214186791</v>
      </c>
      <c r="E26" s="264">
        <v>18.78184335708649</v>
      </c>
      <c r="F26" s="264">
        <v>19.051484424824331</v>
      </c>
      <c r="G26" s="264">
        <v>17.89880219004052</v>
      </c>
      <c r="H26" s="264">
        <v>16.95832353686599</v>
      </c>
      <c r="I26" s="264">
        <v>16.958917514090821</v>
      </c>
      <c r="J26" s="264">
        <v>16.413467549310841</v>
      </c>
      <c r="K26" s="264">
        <v>14.78502175565264</v>
      </c>
      <c r="L26" s="264">
        <v>15.2948483186617</v>
      </c>
      <c r="M26" s="264">
        <v>12.748158132674289</v>
      </c>
      <c r="N26" s="264">
        <v>12.85746684171381</v>
      </c>
      <c r="O26" s="264">
        <v>12.909765278913801</v>
      </c>
      <c r="P26" s="264">
        <v>12.064670423636731</v>
      </c>
      <c r="Q26" s="264">
        <v>12.25523460327573</v>
      </c>
      <c r="R26" s="264">
        <v>13.363134959248271</v>
      </c>
      <c r="S26" s="264">
        <v>13.31673372252548</v>
      </c>
      <c r="T26" s="264">
        <v>13.37785264844698</v>
      </c>
      <c r="U26" s="264">
        <v>13.196031382183319</v>
      </c>
      <c r="V26" s="264">
        <v>10.959102825773559</v>
      </c>
      <c r="W26" s="264">
        <v>12.52650158968116</v>
      </c>
      <c r="DA26" s="72" t="s">
        <v>2465</v>
      </c>
    </row>
    <row r="27" spans="1:105" ht="12" customHeight="1" x14ac:dyDescent="0.25">
      <c r="A27" s="57" t="s">
        <v>2420</v>
      </c>
      <c r="B27" s="263">
        <f t="shared" ref="B27:W27" si="2">B28+B34</f>
        <v>190.48894073790018</v>
      </c>
      <c r="C27" s="263">
        <f t="shared" si="2"/>
        <v>188.05291256852223</v>
      </c>
      <c r="D27" s="263">
        <f t="shared" si="2"/>
        <v>178.99472838338789</v>
      </c>
      <c r="E27" s="263">
        <f t="shared" si="2"/>
        <v>185.52104175158524</v>
      </c>
      <c r="F27" s="263">
        <f t="shared" si="2"/>
        <v>189.62563627525265</v>
      </c>
      <c r="G27" s="263">
        <f t="shared" si="2"/>
        <v>172.45015906531407</v>
      </c>
      <c r="H27" s="263">
        <f t="shared" si="2"/>
        <v>161.73061505145111</v>
      </c>
      <c r="I27" s="263">
        <f t="shared" si="2"/>
        <v>163.12431279153463</v>
      </c>
      <c r="J27" s="263">
        <f t="shared" si="2"/>
        <v>149.73158981561789</v>
      </c>
      <c r="K27" s="263">
        <f t="shared" si="2"/>
        <v>137.93959988298178</v>
      </c>
      <c r="L27" s="263">
        <f t="shared" si="2"/>
        <v>142.97374383034639</v>
      </c>
      <c r="M27" s="263">
        <f t="shared" si="2"/>
        <v>120.02329440716505</v>
      </c>
      <c r="N27" s="263">
        <f t="shared" si="2"/>
        <v>121.85360681720503</v>
      </c>
      <c r="O27" s="263">
        <f t="shared" si="2"/>
        <v>123.14008532626575</v>
      </c>
      <c r="P27" s="263">
        <f t="shared" si="2"/>
        <v>112.3960358306212</v>
      </c>
      <c r="Q27" s="263">
        <f t="shared" si="2"/>
        <v>114.56276387167401</v>
      </c>
      <c r="R27" s="263">
        <f t="shared" si="2"/>
        <v>124.91511369197634</v>
      </c>
      <c r="S27" s="263">
        <f t="shared" si="2"/>
        <v>124.97629942479189</v>
      </c>
      <c r="T27" s="263">
        <f t="shared" si="2"/>
        <v>124.9126295701483</v>
      </c>
      <c r="U27" s="263">
        <f t="shared" si="2"/>
        <v>123.42737167077571</v>
      </c>
      <c r="V27" s="263">
        <f t="shared" si="2"/>
        <v>100.84853957834879</v>
      </c>
      <c r="W27" s="263">
        <f t="shared" si="2"/>
        <v>118.55022922293031</v>
      </c>
      <c r="DA27" s="70"/>
    </row>
    <row r="28" spans="1:105" ht="12" customHeight="1" x14ac:dyDescent="0.25">
      <c r="A28" s="60" t="s">
        <v>2421</v>
      </c>
      <c r="B28" s="331">
        <v>111.6153882161866</v>
      </c>
      <c r="C28" s="331">
        <v>114.2309371211843</v>
      </c>
      <c r="D28" s="331">
        <v>100.48544532179331</v>
      </c>
      <c r="E28" s="331">
        <v>109.333919764329</v>
      </c>
      <c r="F28" s="331">
        <v>114.6898738846953</v>
      </c>
      <c r="G28" s="331">
        <v>92.329671789455716</v>
      </c>
      <c r="H28" s="331">
        <v>82.431218221490042</v>
      </c>
      <c r="I28" s="331">
        <v>85.805792698142</v>
      </c>
      <c r="J28" s="331">
        <v>47.448308139908477</v>
      </c>
      <c r="K28" s="331">
        <v>59.107510603947077</v>
      </c>
      <c r="L28" s="331">
        <v>61.294371598543933</v>
      </c>
      <c r="M28" s="331">
        <v>52.047055204128988</v>
      </c>
      <c r="N28" s="331">
        <v>55.238046663178793</v>
      </c>
      <c r="O28" s="331">
        <v>59.8194114278648</v>
      </c>
      <c r="P28" s="331">
        <v>45.07119059026725</v>
      </c>
      <c r="Q28" s="331">
        <v>47.393483576630487</v>
      </c>
      <c r="R28" s="331">
        <v>51.605713249824433</v>
      </c>
      <c r="S28" s="331">
        <v>53.389806851584353</v>
      </c>
      <c r="T28" s="331">
        <v>50.470179589897569</v>
      </c>
      <c r="U28" s="331">
        <v>49.983612485451019</v>
      </c>
      <c r="V28" s="331">
        <v>31.368642028667349</v>
      </c>
      <c r="W28" s="331">
        <v>53.377125999323702</v>
      </c>
      <c r="DA28" s="72" t="s">
        <v>2466</v>
      </c>
    </row>
    <row r="29" spans="1:105" ht="12" customHeight="1" x14ac:dyDescent="0.25">
      <c r="A29" s="59" t="s">
        <v>30</v>
      </c>
      <c r="B29" s="232">
        <v>3.6639914239867979</v>
      </c>
      <c r="C29" s="232">
        <v>3.1972682920935931</v>
      </c>
      <c r="D29" s="232">
        <v>1.7706996816626259</v>
      </c>
      <c r="E29" s="232">
        <v>0</v>
      </c>
      <c r="F29" s="232">
        <v>1.8058678052461621</v>
      </c>
      <c r="G29" s="232">
        <v>0.91938200804066106</v>
      </c>
      <c r="H29" s="232">
        <v>1.1793772362329771</v>
      </c>
      <c r="I29" s="232">
        <v>1.098381572778983</v>
      </c>
      <c r="J29" s="232">
        <v>0.94193254323517173</v>
      </c>
      <c r="K29" s="232">
        <v>0.51825390919325587</v>
      </c>
      <c r="L29" s="232">
        <v>0.6079583163083575</v>
      </c>
      <c r="M29" s="232">
        <v>0.54414310596696125</v>
      </c>
      <c r="N29" s="232">
        <v>0.64817057089689223</v>
      </c>
      <c r="O29" s="232">
        <v>1.109361013151728</v>
      </c>
      <c r="P29" s="232">
        <v>1.2329111607259799</v>
      </c>
      <c r="Q29" s="232">
        <v>0.79655260217133816</v>
      </c>
      <c r="R29" s="232">
        <v>0.79632012813421249</v>
      </c>
      <c r="S29" s="232">
        <v>0.6675565160788679</v>
      </c>
      <c r="T29" s="232">
        <v>0.84221571408556883</v>
      </c>
      <c r="U29" s="232">
        <v>0.79327757359837658</v>
      </c>
      <c r="V29" s="232">
        <v>0</v>
      </c>
      <c r="W29" s="232">
        <v>0</v>
      </c>
      <c r="DA29" s="71" t="s">
        <v>2467</v>
      </c>
    </row>
    <row r="30" spans="1:105" ht="12" customHeight="1" x14ac:dyDescent="0.25">
      <c r="A30" s="59" t="s">
        <v>33</v>
      </c>
      <c r="B30" s="232">
        <v>0</v>
      </c>
      <c r="C30" s="232">
        <v>2.9876786236912078</v>
      </c>
      <c r="D30" s="232">
        <v>2.0099669718344928</v>
      </c>
      <c r="E30" s="232">
        <v>1.979532311431164</v>
      </c>
      <c r="F30" s="232">
        <v>2.5372403583332979</v>
      </c>
      <c r="G30" s="232">
        <v>2.1036654075632182</v>
      </c>
      <c r="H30" s="232">
        <v>2.4218083668456671</v>
      </c>
      <c r="I30" s="232">
        <v>2.617985046046857</v>
      </c>
      <c r="J30" s="232">
        <v>2.245089842808905</v>
      </c>
      <c r="K30" s="232">
        <v>2.30578146359665</v>
      </c>
      <c r="L30" s="232">
        <v>2.4841220345679789</v>
      </c>
      <c r="M30" s="232">
        <v>2.2480369459580669</v>
      </c>
      <c r="N30" s="232">
        <v>2.4718648582511662</v>
      </c>
      <c r="O30" s="232">
        <v>3.1729798432280081</v>
      </c>
      <c r="P30" s="232">
        <v>2.3508949035486411</v>
      </c>
      <c r="Q30" s="232">
        <v>2.1938989333418331</v>
      </c>
      <c r="R30" s="232">
        <v>2.3619738938211619</v>
      </c>
      <c r="S30" s="232">
        <v>2.5608054798035802</v>
      </c>
      <c r="T30" s="232">
        <v>2.4384799383965139</v>
      </c>
      <c r="U30" s="232">
        <v>2.690295816551405</v>
      </c>
      <c r="V30" s="232">
        <v>1.845802788331337</v>
      </c>
      <c r="W30" s="232">
        <v>2.100571661429611</v>
      </c>
      <c r="DA30" s="71" t="s">
        <v>2468</v>
      </c>
    </row>
    <row r="31" spans="1:105" ht="12" customHeight="1" x14ac:dyDescent="0.25">
      <c r="A31" s="59" t="s">
        <v>160</v>
      </c>
      <c r="B31" s="232">
        <v>4.4693669871209654</v>
      </c>
      <c r="C31" s="232">
        <v>4.8121395268318157</v>
      </c>
      <c r="D31" s="232">
        <v>3.8051430223513378</v>
      </c>
      <c r="E31" s="232">
        <v>3.513155406396967</v>
      </c>
      <c r="F31" s="232">
        <v>3.228613195577247</v>
      </c>
      <c r="G31" s="232">
        <v>3.12778596383763</v>
      </c>
      <c r="H31" s="232">
        <v>2.4992088737790552</v>
      </c>
      <c r="I31" s="232">
        <v>2.3743000763121072</v>
      </c>
      <c r="J31" s="232">
        <v>1.535920055413672</v>
      </c>
      <c r="K31" s="232">
        <v>1.122854532031712</v>
      </c>
      <c r="L31" s="232">
        <v>1.129219685466013</v>
      </c>
      <c r="M31" s="232">
        <v>1.17201776208154</v>
      </c>
      <c r="N31" s="232">
        <v>1.0949474678591991</v>
      </c>
      <c r="O31" s="232">
        <v>1.3311022956138781</v>
      </c>
      <c r="P31" s="232">
        <v>1.1196488050646809</v>
      </c>
      <c r="Q31" s="232">
        <v>0.88194672649868755</v>
      </c>
      <c r="R31" s="232">
        <v>0.99446546355090015</v>
      </c>
      <c r="S31" s="232">
        <v>1.11466263634153</v>
      </c>
      <c r="T31" s="232">
        <v>1.0757460725083261</v>
      </c>
      <c r="U31" s="232">
        <v>0.85535068588922147</v>
      </c>
      <c r="V31" s="232">
        <v>0.80045556491463044</v>
      </c>
      <c r="W31" s="232">
        <v>0.99932874927484028</v>
      </c>
      <c r="DA31" s="71" t="s">
        <v>2469</v>
      </c>
    </row>
    <row r="32" spans="1:105" ht="12" customHeight="1" x14ac:dyDescent="0.25">
      <c r="A32" s="59" t="s">
        <v>70</v>
      </c>
      <c r="B32" s="232">
        <v>9.8680316369369159</v>
      </c>
      <c r="C32" s="232">
        <v>9.8063732606825766</v>
      </c>
      <c r="D32" s="232">
        <v>7.0926846520106253</v>
      </c>
      <c r="E32" s="232">
        <v>6.275082456637513</v>
      </c>
      <c r="F32" s="232">
        <v>5.196041020251978</v>
      </c>
      <c r="G32" s="232">
        <v>4.8903148018311233</v>
      </c>
      <c r="H32" s="232">
        <v>4.6915667614468202</v>
      </c>
      <c r="I32" s="232">
        <v>1.758151456351444</v>
      </c>
      <c r="J32" s="232">
        <v>0.92783148791721248</v>
      </c>
      <c r="K32" s="232">
        <v>1.403846063514554</v>
      </c>
      <c r="L32" s="232">
        <v>0.12832275199122919</v>
      </c>
      <c r="M32" s="232">
        <v>0</v>
      </c>
      <c r="N32" s="232">
        <v>0.13681041806002511</v>
      </c>
      <c r="O32" s="232">
        <v>0</v>
      </c>
      <c r="P32" s="232">
        <v>0.26024188729566788</v>
      </c>
      <c r="Q32" s="232">
        <v>0.13076644200714599</v>
      </c>
      <c r="R32" s="232">
        <v>0.13072827779474991</v>
      </c>
      <c r="S32" s="232">
        <v>0.1322840029232964</v>
      </c>
      <c r="T32" s="232">
        <v>0.1227084812162612</v>
      </c>
      <c r="U32" s="232">
        <v>7.222489902490728E-2</v>
      </c>
      <c r="V32" s="232">
        <v>1.0410755923817209E-2</v>
      </c>
      <c r="W32" s="232">
        <v>3.2181593944606651E-2</v>
      </c>
      <c r="DA32" s="71" t="s">
        <v>2470</v>
      </c>
    </row>
    <row r="33" spans="1:105" ht="12" customHeight="1" x14ac:dyDescent="0.25">
      <c r="A33" s="59" t="s">
        <v>162</v>
      </c>
      <c r="B33" s="232">
        <v>93.613998168141919</v>
      </c>
      <c r="C33" s="232">
        <v>93.427477417885115</v>
      </c>
      <c r="D33" s="232">
        <v>85.806950993934194</v>
      </c>
      <c r="E33" s="232">
        <v>97.566149589863315</v>
      </c>
      <c r="F33" s="232">
        <v>101.92211150528659</v>
      </c>
      <c r="G33" s="232">
        <v>81.288523608183084</v>
      </c>
      <c r="H33" s="232">
        <v>71.639256983185518</v>
      </c>
      <c r="I33" s="232">
        <v>77.956974546652603</v>
      </c>
      <c r="J33" s="232">
        <v>41.79753421053352</v>
      </c>
      <c r="K33" s="232">
        <v>53.756774635610903</v>
      </c>
      <c r="L33" s="232">
        <v>56.944748810210349</v>
      </c>
      <c r="M33" s="232">
        <v>48.08285739012242</v>
      </c>
      <c r="N33" s="232">
        <v>50.886253348111509</v>
      </c>
      <c r="O33" s="232">
        <v>54.205968275871193</v>
      </c>
      <c r="P33" s="232">
        <v>40.107493833632283</v>
      </c>
      <c r="Q33" s="232">
        <v>43.390318872611488</v>
      </c>
      <c r="R33" s="232">
        <v>47.322225486523408</v>
      </c>
      <c r="S33" s="232">
        <v>48.914498216437082</v>
      </c>
      <c r="T33" s="232">
        <v>45.991029383690901</v>
      </c>
      <c r="U33" s="232">
        <v>45.572463510387109</v>
      </c>
      <c r="V33" s="232">
        <v>28.711972919497569</v>
      </c>
      <c r="W33" s="232">
        <v>50.245043994674639</v>
      </c>
      <c r="DA33" s="71" t="s">
        <v>2471</v>
      </c>
    </row>
    <row r="34" spans="1:105" ht="12" customHeight="1" x14ac:dyDescent="0.25">
      <c r="A34" s="60" t="s">
        <v>2428</v>
      </c>
      <c r="B34" s="331">
        <v>78.873552521713563</v>
      </c>
      <c r="C34" s="331">
        <v>73.82197544733792</v>
      </c>
      <c r="D34" s="331">
        <v>78.509283061594573</v>
      </c>
      <c r="E34" s="331">
        <v>76.187121987256234</v>
      </c>
      <c r="F34" s="331">
        <v>74.935762390557358</v>
      </c>
      <c r="G34" s="331">
        <v>80.120487275858352</v>
      </c>
      <c r="H34" s="331">
        <v>79.299396829961069</v>
      </c>
      <c r="I34" s="331">
        <v>77.318520093392635</v>
      </c>
      <c r="J34" s="331">
        <v>102.2832816757094</v>
      </c>
      <c r="K34" s="331">
        <v>78.83208927903469</v>
      </c>
      <c r="L34" s="331">
        <v>81.679372231802461</v>
      </c>
      <c r="M34" s="331">
        <v>67.976239203036059</v>
      </c>
      <c r="N34" s="331">
        <v>66.615560154026241</v>
      </c>
      <c r="O34" s="331">
        <v>63.320673898400948</v>
      </c>
      <c r="P34" s="331">
        <v>67.324845240353952</v>
      </c>
      <c r="Q34" s="331">
        <v>67.169280295043521</v>
      </c>
      <c r="R34" s="331">
        <v>73.309400442151912</v>
      </c>
      <c r="S34" s="331">
        <v>71.586492573207536</v>
      </c>
      <c r="T34" s="331">
        <v>74.442449980250728</v>
      </c>
      <c r="U34" s="331">
        <v>73.443759185324694</v>
      </c>
      <c r="V34" s="331">
        <v>69.479897549681439</v>
      </c>
      <c r="W34" s="331">
        <v>65.173103223606617</v>
      </c>
      <c r="DA34" s="72" t="s">
        <v>2472</v>
      </c>
    </row>
    <row r="35" spans="1:105" ht="12" customHeight="1" x14ac:dyDescent="0.25">
      <c r="A35" s="57" t="s">
        <v>2430</v>
      </c>
      <c r="B35" s="263">
        <v>164.6842671064172</v>
      </c>
      <c r="C35" s="263">
        <v>163.76613839119341</v>
      </c>
      <c r="D35" s="263">
        <v>153.14984373351501</v>
      </c>
      <c r="E35" s="263">
        <v>160.8915484001372</v>
      </c>
      <c r="F35" s="263">
        <v>165.40852397805901</v>
      </c>
      <c r="G35" s="263">
        <v>146.05244496600699</v>
      </c>
      <c r="H35" s="263">
        <v>135.29113431940701</v>
      </c>
      <c r="I35" s="263">
        <v>137.93285113561191</v>
      </c>
      <c r="J35" s="263">
        <v>111.1461544058584</v>
      </c>
      <c r="K35" s="263">
        <v>110.9612618777694</v>
      </c>
      <c r="L35" s="263">
        <v>115.79578802996009</v>
      </c>
      <c r="M35" s="263">
        <v>105.5889207782067</v>
      </c>
      <c r="N35" s="263">
        <v>110.1915474086899</v>
      </c>
      <c r="O35" s="263">
        <v>108.6421821299335</v>
      </c>
      <c r="P35" s="263">
        <v>94.492812038727024</v>
      </c>
      <c r="Q35" s="263">
        <v>96.478239186369976</v>
      </c>
      <c r="R35" s="263">
        <v>105.34203439698599</v>
      </c>
      <c r="S35" s="263">
        <v>106.89783110354399</v>
      </c>
      <c r="T35" s="263">
        <v>106.7114910208124</v>
      </c>
      <c r="U35" s="263">
        <v>107.24651934983549</v>
      </c>
      <c r="V35" s="263">
        <v>81.877349038291115</v>
      </c>
      <c r="W35" s="263">
        <v>104.0756009831868</v>
      </c>
      <c r="DA35" s="70" t="s">
        <v>2473</v>
      </c>
    </row>
    <row r="36" spans="1:105" ht="12" customHeight="1" x14ac:dyDescent="0.25">
      <c r="A36" s="46" t="s">
        <v>30</v>
      </c>
      <c r="B36" s="231">
        <v>5.3360453410439437</v>
      </c>
      <c r="C36" s="231">
        <v>4.5497690019792438</v>
      </c>
      <c r="D36" s="231">
        <v>2.678405312967135</v>
      </c>
      <c r="E36" s="231">
        <v>0</v>
      </c>
      <c r="F36" s="231">
        <v>2.5847138703545109</v>
      </c>
      <c r="G36" s="231">
        <v>1.4431672210047981</v>
      </c>
      <c r="H36" s="231">
        <v>1.9182417837345449</v>
      </c>
      <c r="I36" s="231">
        <v>1.7447630247674819</v>
      </c>
      <c r="J36" s="231">
        <v>2.1615590826795299</v>
      </c>
      <c r="K36" s="231">
        <v>0.95482550923938614</v>
      </c>
      <c r="L36" s="231">
        <v>1.1050532469709771</v>
      </c>
      <c r="M36" s="231">
        <v>0.8858540672994345</v>
      </c>
      <c r="N36" s="231">
        <v>0.99792372855128808</v>
      </c>
      <c r="O36" s="231">
        <v>1.7155126837530339</v>
      </c>
      <c r="P36" s="231">
        <v>2.1648813962686</v>
      </c>
      <c r="Q36" s="231">
        <v>1.381137788228892</v>
      </c>
      <c r="R36" s="231">
        <v>1.381757122605862</v>
      </c>
      <c r="S36" s="231">
        <v>1.123791508480467</v>
      </c>
      <c r="T36" s="231">
        <v>1.454867031347632</v>
      </c>
      <c r="U36" s="231">
        <v>1.3357628447655401</v>
      </c>
      <c r="V36" s="231">
        <v>0</v>
      </c>
      <c r="W36" s="231">
        <v>0</v>
      </c>
      <c r="DA36" s="73" t="s">
        <v>2474</v>
      </c>
    </row>
    <row r="37" spans="1:105" ht="12" customHeight="1" x14ac:dyDescent="0.25">
      <c r="A37" s="46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2475</v>
      </c>
    </row>
    <row r="38" spans="1:105" ht="12" customHeight="1" x14ac:dyDescent="0.25">
      <c r="A38" s="46" t="s">
        <v>33</v>
      </c>
      <c r="B38" s="231">
        <v>0</v>
      </c>
      <c r="C38" s="231">
        <v>4.293896711038065</v>
      </c>
      <c r="D38" s="231">
        <v>3.0706318932171381</v>
      </c>
      <c r="E38" s="231">
        <v>2.9195029876322312</v>
      </c>
      <c r="F38" s="231">
        <v>3.6677149496124781</v>
      </c>
      <c r="G38" s="231">
        <v>3.335068572138268</v>
      </c>
      <c r="H38" s="231">
        <v>3.9783027294673889</v>
      </c>
      <c r="I38" s="231">
        <v>4.2000824805064978</v>
      </c>
      <c r="J38" s="231">
        <v>5.2034151944226794</v>
      </c>
      <c r="K38" s="231">
        <v>4.2904912122151986</v>
      </c>
      <c r="L38" s="231">
        <v>4.5602617947813284</v>
      </c>
      <c r="M38" s="231">
        <v>3.696238135835038</v>
      </c>
      <c r="N38" s="231">
        <v>3.843617930798283</v>
      </c>
      <c r="O38" s="231">
        <v>4.9555948641122036</v>
      </c>
      <c r="P38" s="231">
        <v>4.1691064645651759</v>
      </c>
      <c r="Q38" s="231">
        <v>3.8419049040017339</v>
      </c>
      <c r="R38" s="231">
        <v>4.1392967129760683</v>
      </c>
      <c r="S38" s="231">
        <v>4.3539330231829068</v>
      </c>
      <c r="T38" s="231">
        <v>4.2542851515941544</v>
      </c>
      <c r="U38" s="231">
        <v>4.5752166649038282</v>
      </c>
      <c r="V38" s="231">
        <v>3.7830223921884731</v>
      </c>
      <c r="W38" s="231">
        <v>3.3733706872521649</v>
      </c>
      <c r="DA38" s="73" t="s">
        <v>2476</v>
      </c>
    </row>
    <row r="39" spans="1:105" ht="12" customHeight="1" x14ac:dyDescent="0.25">
      <c r="A39" s="46" t="s">
        <v>160</v>
      </c>
      <c r="B39" s="231">
        <v>6.698844386821925</v>
      </c>
      <c r="C39" s="231">
        <v>7.0475357523269997</v>
      </c>
      <c r="D39" s="231">
        <v>5.9236744595809929</v>
      </c>
      <c r="E39" s="231">
        <v>5.2798921749920291</v>
      </c>
      <c r="F39" s="231">
        <v>4.7558850059863067</v>
      </c>
      <c r="G39" s="231">
        <v>5.0529673472367236</v>
      </c>
      <c r="H39" s="231">
        <v>4.1835211582583094</v>
      </c>
      <c r="I39" s="231">
        <v>3.8815718276640339</v>
      </c>
      <c r="J39" s="231">
        <v>3.6274775230196492</v>
      </c>
      <c r="K39" s="231">
        <v>2.129088590148819</v>
      </c>
      <c r="L39" s="231">
        <v>2.1124023977214419</v>
      </c>
      <c r="M39" s="231">
        <v>1.9636860533684011</v>
      </c>
      <c r="N39" s="231">
        <v>1.73496266707333</v>
      </c>
      <c r="O39" s="231">
        <v>2.1184649182199462</v>
      </c>
      <c r="P39" s="231">
        <v>2.023359045144987</v>
      </c>
      <c r="Q39" s="231">
        <v>1.573815106237721</v>
      </c>
      <c r="R39" s="231">
        <v>1.775916465187225</v>
      </c>
      <c r="S39" s="231">
        <v>1.9312120400021699</v>
      </c>
      <c r="T39" s="231">
        <v>1.9124872179826731</v>
      </c>
      <c r="U39" s="231">
        <v>1.482303725666043</v>
      </c>
      <c r="V39" s="231">
        <v>1.67175336318598</v>
      </c>
      <c r="W39" s="231">
        <v>1.6353710648241331</v>
      </c>
      <c r="DA39" s="73" t="s">
        <v>2477</v>
      </c>
    </row>
    <row r="40" spans="1:105" ht="12" customHeight="1" x14ac:dyDescent="0.25">
      <c r="A40" s="46" t="s">
        <v>70</v>
      </c>
      <c r="B40" s="231">
        <v>14.33909676420557</v>
      </c>
      <c r="C40" s="231">
        <v>13.92338673400161</v>
      </c>
      <c r="D40" s="231">
        <v>10.70454566826319</v>
      </c>
      <c r="E40" s="231">
        <v>9.142911559530333</v>
      </c>
      <c r="F40" s="231">
        <v>7.4203653443005999</v>
      </c>
      <c r="G40" s="231">
        <v>7.6592046152874333</v>
      </c>
      <c r="H40" s="231">
        <v>7.6136815158200486</v>
      </c>
      <c r="I40" s="231">
        <v>2.7865426534093318</v>
      </c>
      <c r="J40" s="231">
        <v>2.1244309298259871</v>
      </c>
      <c r="K40" s="231">
        <v>2.580638158478588</v>
      </c>
      <c r="L40" s="231">
        <v>0.23272297813164219</v>
      </c>
      <c r="M40" s="231">
        <v>0</v>
      </c>
      <c r="N40" s="231">
        <v>0.21016162134564351</v>
      </c>
      <c r="O40" s="231">
        <v>0</v>
      </c>
      <c r="P40" s="231">
        <v>0.45593793072235012</v>
      </c>
      <c r="Q40" s="231">
        <v>0.22622732174266111</v>
      </c>
      <c r="R40" s="231">
        <v>0.22632876734682841</v>
      </c>
      <c r="S40" s="231">
        <v>0.22219344093367299</v>
      </c>
      <c r="T40" s="231">
        <v>0.21149531073637631</v>
      </c>
      <c r="U40" s="231">
        <v>0.12134372572203141</v>
      </c>
      <c r="V40" s="231">
        <v>2.1079224625394449E-2</v>
      </c>
      <c r="W40" s="231">
        <v>5.1056714943393797E-2</v>
      </c>
      <c r="DA40" s="73" t="s">
        <v>2478</v>
      </c>
    </row>
    <row r="41" spans="1:105" ht="12" customHeight="1" x14ac:dyDescent="0.25">
      <c r="A41" s="46" t="s">
        <v>34</v>
      </c>
      <c r="B41" s="231">
        <v>0.94761469152093558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</v>
      </c>
      <c r="DA41" s="73" t="s">
        <v>2479</v>
      </c>
    </row>
    <row r="42" spans="1:105" ht="12" customHeight="1" x14ac:dyDescent="0.25">
      <c r="A42" s="46" t="s">
        <v>162</v>
      </c>
      <c r="B42" s="231">
        <v>137.36266592282479</v>
      </c>
      <c r="C42" s="231">
        <v>133.95155019184739</v>
      </c>
      <c r="D42" s="231">
        <v>130.7725863994865</v>
      </c>
      <c r="E42" s="231">
        <v>143.54924167798259</v>
      </c>
      <c r="F42" s="231">
        <v>146.97984480780511</v>
      </c>
      <c r="G42" s="231">
        <v>128.56203721033981</v>
      </c>
      <c r="H42" s="231">
        <v>117.39903656581291</v>
      </c>
      <c r="I42" s="231">
        <v>124.76737593073091</v>
      </c>
      <c r="J42" s="231">
        <v>96.64086871468848</v>
      </c>
      <c r="K42" s="231">
        <v>99.787808359174491</v>
      </c>
      <c r="L42" s="231">
        <v>104.285982555697</v>
      </c>
      <c r="M42" s="231">
        <v>78.868244644486367</v>
      </c>
      <c r="N42" s="231">
        <v>78.935319432334438</v>
      </c>
      <c r="O42" s="231">
        <v>84.456094623478748</v>
      </c>
      <c r="P42" s="231">
        <v>70.956257993822518</v>
      </c>
      <c r="Q42" s="231">
        <v>75.801577392715487</v>
      </c>
      <c r="R42" s="231">
        <v>82.731716214942736</v>
      </c>
      <c r="S42" s="231">
        <v>82.965620148836564</v>
      </c>
      <c r="T42" s="231">
        <v>80.04532029135585</v>
      </c>
      <c r="U42" s="231">
        <v>77.316029403849399</v>
      </c>
      <c r="V42" s="231">
        <v>58.704589765515003</v>
      </c>
      <c r="W42" s="231">
        <v>80.496167381916891</v>
      </c>
      <c r="DA42" s="73" t="s">
        <v>2480</v>
      </c>
    </row>
    <row r="43" spans="1:105" ht="12" customHeight="1" x14ac:dyDescent="0.25">
      <c r="A43" s="46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2481</v>
      </c>
    </row>
    <row r="44" spans="1:105" ht="12" customHeight="1" x14ac:dyDescent="0.25">
      <c r="A44" s="46" t="s">
        <v>73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0.19835056631380221</v>
      </c>
      <c r="I44" s="231">
        <v>0.55251521853355257</v>
      </c>
      <c r="J44" s="231">
        <v>1.3884029612220989</v>
      </c>
      <c r="K44" s="231">
        <v>1.218410048512903</v>
      </c>
      <c r="L44" s="231">
        <v>3.499365056657699</v>
      </c>
      <c r="M44" s="231">
        <v>0.82181092183390292</v>
      </c>
      <c r="N44" s="231">
        <v>0.98920268286218549</v>
      </c>
      <c r="O44" s="231">
        <v>1.6020034167941539</v>
      </c>
      <c r="P44" s="231">
        <v>4.1831109275662604</v>
      </c>
      <c r="Q44" s="231">
        <v>4.4766840465434647</v>
      </c>
      <c r="R44" s="231">
        <v>4.3275003472721449</v>
      </c>
      <c r="S44" s="231">
        <v>3.9333493633622361</v>
      </c>
      <c r="T44" s="231">
        <v>2.790321710583012</v>
      </c>
      <c r="U44" s="231">
        <v>3.209770169662078</v>
      </c>
      <c r="V44" s="231">
        <v>3.2798482560759248</v>
      </c>
      <c r="W44" s="231">
        <v>4.6481050425374653</v>
      </c>
      <c r="DA44" s="73" t="s">
        <v>2482</v>
      </c>
    </row>
    <row r="45" spans="1:105" ht="12" customHeight="1" x14ac:dyDescent="0.25">
      <c r="A45" s="46" t="s">
        <v>79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19.35308695538351</v>
      </c>
      <c r="N45" s="231">
        <v>23.4803593457247</v>
      </c>
      <c r="O45" s="231">
        <v>13.79451162357546</v>
      </c>
      <c r="P45" s="231">
        <v>10.540158280637129</v>
      </c>
      <c r="Q45" s="231">
        <v>9.1768926269000097</v>
      </c>
      <c r="R45" s="231">
        <v>10.759518766655139</v>
      </c>
      <c r="S45" s="231">
        <v>12.36773157874593</v>
      </c>
      <c r="T45" s="231">
        <v>16.04271430721268</v>
      </c>
      <c r="U45" s="231">
        <v>19.20609281526659</v>
      </c>
      <c r="V45" s="231">
        <v>14.417056036700339</v>
      </c>
      <c r="W45" s="231">
        <v>13.87153009171271</v>
      </c>
      <c r="DA45" s="73" t="s">
        <v>2483</v>
      </c>
    </row>
    <row r="46" spans="1:105" ht="12" customHeight="1" x14ac:dyDescent="0.25">
      <c r="A46" s="57" t="s">
        <v>2442</v>
      </c>
      <c r="B46" s="263">
        <v>103.7171195634954</v>
      </c>
      <c r="C46" s="263">
        <v>101.26333744917621</v>
      </c>
      <c r="D46" s="263">
        <v>98.382662200129801</v>
      </c>
      <c r="E46" s="263">
        <v>100.3815836362071</v>
      </c>
      <c r="F46" s="263">
        <v>101.8227093488581</v>
      </c>
      <c r="G46" s="263">
        <v>95.662075061954425</v>
      </c>
      <c r="H46" s="263">
        <v>90.635585660098911</v>
      </c>
      <c r="I46" s="263">
        <v>90.638760235317051</v>
      </c>
      <c r="J46" s="263">
        <v>87.723544182348007</v>
      </c>
      <c r="K46" s="263">
        <v>79.020140340389432</v>
      </c>
      <c r="L46" s="263">
        <v>81.744963287831652</v>
      </c>
      <c r="M46" s="263">
        <v>68.133903444562989</v>
      </c>
      <c r="N46" s="263">
        <v>68.718115606809349</v>
      </c>
      <c r="O46" s="263">
        <v>68.99763023420897</v>
      </c>
      <c r="P46" s="263">
        <v>64.480929808022324</v>
      </c>
      <c r="Q46" s="263">
        <v>65.499420579817553</v>
      </c>
      <c r="R46" s="263">
        <v>71.420713294767225</v>
      </c>
      <c r="S46" s="263">
        <v>71.172716890135575</v>
      </c>
      <c r="T46" s="263">
        <v>71.499373569008867</v>
      </c>
      <c r="U46" s="263">
        <v>70.527610238898859</v>
      </c>
      <c r="V46" s="263">
        <v>58.572104769903298</v>
      </c>
      <c r="W46" s="263">
        <v>66.949236189813305</v>
      </c>
      <c r="DA46" s="70" t="s">
        <v>2484</v>
      </c>
    </row>
    <row r="47" spans="1:105" ht="12" customHeight="1" x14ac:dyDescent="0.25">
      <c r="A47" s="41" t="s">
        <v>2444</v>
      </c>
      <c r="B47" s="352">
        <v>64.651074579450352</v>
      </c>
      <c r="C47" s="352">
        <v>63.121532965276877</v>
      </c>
      <c r="D47" s="352">
        <v>61.325891598171033</v>
      </c>
      <c r="E47" s="352">
        <v>62.571900158630292</v>
      </c>
      <c r="F47" s="352">
        <v>63.470212089380837</v>
      </c>
      <c r="G47" s="352">
        <v>59.630039623971243</v>
      </c>
      <c r="H47" s="352">
        <v>56.496825526242333</v>
      </c>
      <c r="I47" s="352">
        <v>56.498804367344448</v>
      </c>
      <c r="J47" s="352">
        <v>54.68163232044499</v>
      </c>
      <c r="K47" s="352">
        <v>49.256448770712268</v>
      </c>
      <c r="L47" s="352">
        <v>50.954941096109309</v>
      </c>
      <c r="M47" s="352">
        <v>42.470617112412413</v>
      </c>
      <c r="N47" s="352">
        <v>42.834780176625642</v>
      </c>
      <c r="O47" s="352">
        <v>43.009012946472232</v>
      </c>
      <c r="P47" s="352">
        <v>40.193570931350912</v>
      </c>
      <c r="Q47" s="352">
        <v>40.828437413595481</v>
      </c>
      <c r="R47" s="352">
        <v>44.519418599074747</v>
      </c>
      <c r="S47" s="352">
        <v>44.364832411965502</v>
      </c>
      <c r="T47" s="352">
        <v>44.568450728754406</v>
      </c>
      <c r="U47" s="352">
        <v>43.96271135040562</v>
      </c>
      <c r="V47" s="352">
        <v>36.51036135298915</v>
      </c>
      <c r="W47" s="352">
        <v>41.73216610874983</v>
      </c>
      <c r="DA47" s="97" t="s">
        <v>2485</v>
      </c>
    </row>
    <row r="48" spans="1:105" ht="12" customHeight="1" x14ac:dyDescent="0.25">
      <c r="A48" s="201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DA48" s="173"/>
    </row>
    <row r="49" spans="1:105" ht="15" customHeight="1" x14ac:dyDescent="0.25">
      <c r="A49" s="32" t="s">
        <v>102</v>
      </c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DA49" s="88"/>
    </row>
    <row r="50" spans="1:105" ht="12" customHeight="1" x14ac:dyDescent="0.25">
      <c r="A50" s="201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DA50" s="173"/>
    </row>
    <row r="51" spans="1:105" ht="12" customHeight="1" x14ac:dyDescent="0.25">
      <c r="A51" s="35" t="s">
        <v>25</v>
      </c>
      <c r="B51" s="234">
        <f t="shared" ref="B51:W51" si="3">SUM(B$52:B$56,B$58:B$59,B$61:B$62,B$64:B$65,B$66:B$68)</f>
        <v>1.0000000000000002</v>
      </c>
      <c r="C51" s="234">
        <f t="shared" si="3"/>
        <v>1</v>
      </c>
      <c r="D51" s="234">
        <f t="shared" si="3"/>
        <v>1.0000000000000004</v>
      </c>
      <c r="E51" s="234">
        <f t="shared" si="3"/>
        <v>1</v>
      </c>
      <c r="F51" s="234">
        <f t="shared" si="3"/>
        <v>1.0000000000000002</v>
      </c>
      <c r="G51" s="234">
        <f t="shared" si="3"/>
        <v>1.0000000000000002</v>
      </c>
      <c r="H51" s="234">
        <f t="shared" si="3"/>
        <v>1.0000000000000002</v>
      </c>
      <c r="I51" s="234">
        <f t="shared" si="3"/>
        <v>1.0000000000000004</v>
      </c>
      <c r="J51" s="234">
        <f t="shared" si="3"/>
        <v>1</v>
      </c>
      <c r="K51" s="234">
        <f t="shared" si="3"/>
        <v>1</v>
      </c>
      <c r="L51" s="234">
        <f t="shared" si="3"/>
        <v>0.99999999999999978</v>
      </c>
      <c r="M51" s="234">
        <f t="shared" si="3"/>
        <v>1</v>
      </c>
      <c r="N51" s="234">
        <f t="shared" si="3"/>
        <v>1</v>
      </c>
      <c r="O51" s="234">
        <f t="shared" si="3"/>
        <v>0.99999999999999989</v>
      </c>
      <c r="P51" s="234">
        <f t="shared" si="3"/>
        <v>0.99999999999999989</v>
      </c>
      <c r="Q51" s="234">
        <f t="shared" si="3"/>
        <v>1</v>
      </c>
      <c r="R51" s="234">
        <f t="shared" si="3"/>
        <v>0.99999999999999989</v>
      </c>
      <c r="S51" s="234">
        <f t="shared" si="3"/>
        <v>1</v>
      </c>
      <c r="T51" s="234">
        <f t="shared" si="3"/>
        <v>1</v>
      </c>
      <c r="U51" s="234">
        <f t="shared" si="3"/>
        <v>1</v>
      </c>
      <c r="V51" s="234">
        <f t="shared" si="3"/>
        <v>0.99999999999999978</v>
      </c>
      <c r="W51" s="234">
        <f t="shared" si="3"/>
        <v>1</v>
      </c>
      <c r="DA51" s="95"/>
    </row>
    <row r="52" spans="1:105" ht="12" customHeight="1" x14ac:dyDescent="0.25">
      <c r="A52" s="55" t="s">
        <v>92</v>
      </c>
      <c r="B52" s="301">
        <f t="shared" ref="B52:W52" si="4">IF(B$6=0,0,B$6/B$5)</f>
        <v>1.9519178251046213E-2</v>
      </c>
      <c r="C52" s="301">
        <f t="shared" si="4"/>
        <v>1.9338255021462959E-2</v>
      </c>
      <c r="D52" s="301">
        <f t="shared" si="4"/>
        <v>1.9699323343046915E-2</v>
      </c>
      <c r="E52" s="301">
        <f t="shared" si="4"/>
        <v>1.9426339965045492E-2</v>
      </c>
      <c r="F52" s="301">
        <f t="shared" si="4"/>
        <v>1.9295711228011003E-2</v>
      </c>
      <c r="G52" s="301">
        <f t="shared" si="4"/>
        <v>1.987505476743167E-2</v>
      </c>
      <c r="H52" s="301">
        <f t="shared" si="4"/>
        <v>2.0072719532507995E-2</v>
      </c>
      <c r="I52" s="301">
        <f t="shared" si="4"/>
        <v>1.9908949318309659E-2</v>
      </c>
      <c r="J52" s="301">
        <f t="shared" si="4"/>
        <v>2.1250267473202345E-2</v>
      </c>
      <c r="K52" s="301">
        <f t="shared" si="4"/>
        <v>2.0565576800909313E-2</v>
      </c>
      <c r="L52" s="301">
        <f t="shared" si="4"/>
        <v>2.0512940626710836E-2</v>
      </c>
      <c r="M52" s="301">
        <f t="shared" si="4"/>
        <v>2.0090829153438232E-2</v>
      </c>
      <c r="N52" s="301">
        <f t="shared" si="4"/>
        <v>1.9880828481494701E-2</v>
      </c>
      <c r="O52" s="301">
        <f t="shared" si="4"/>
        <v>1.9877064654144214E-2</v>
      </c>
      <c r="P52" s="301">
        <f t="shared" si="4"/>
        <v>2.043083970627672E-2</v>
      </c>
      <c r="Q52" s="301">
        <f t="shared" si="4"/>
        <v>2.0369787948763717E-2</v>
      </c>
      <c r="R52" s="301">
        <f t="shared" si="4"/>
        <v>2.0365396405513634E-2</v>
      </c>
      <c r="S52" s="301">
        <f t="shared" si="4"/>
        <v>2.0248481355021355E-2</v>
      </c>
      <c r="T52" s="301">
        <f t="shared" si="4"/>
        <v>2.0335680239192831E-2</v>
      </c>
      <c r="U52" s="301">
        <f t="shared" si="4"/>
        <v>2.024456773699938E-2</v>
      </c>
      <c r="V52" s="301">
        <f t="shared" si="4"/>
        <v>2.0794433401387123E-2</v>
      </c>
      <c r="W52" s="301">
        <f t="shared" si="4"/>
        <v>2.0019196057594234E-2</v>
      </c>
      <c r="DA52" s="67"/>
    </row>
    <row r="53" spans="1:105" ht="12" customHeight="1" x14ac:dyDescent="0.25">
      <c r="A53" s="202" t="s">
        <v>93</v>
      </c>
      <c r="B53" s="235">
        <f t="shared" ref="B53:W53" si="5">IF(B$7=0,0,B$7/B$5)</f>
        <v>6.8834474211080772E-3</v>
      </c>
      <c r="C53" s="235">
        <f t="shared" si="5"/>
        <v>6.8196447588199476E-3</v>
      </c>
      <c r="D53" s="235">
        <f t="shared" si="5"/>
        <v>6.9469756728105375E-3</v>
      </c>
      <c r="E53" s="235">
        <f t="shared" si="5"/>
        <v>6.850707955740604E-3</v>
      </c>
      <c r="F53" s="235">
        <f t="shared" si="5"/>
        <v>6.8046416699831819E-3</v>
      </c>
      <c r="G53" s="235">
        <f t="shared" si="5"/>
        <v>7.0089474425454627E-3</v>
      </c>
      <c r="H53" s="235">
        <f t="shared" si="5"/>
        <v>7.0786540152253654E-3</v>
      </c>
      <c r="I53" s="235">
        <f t="shared" si="5"/>
        <v>7.0209003719070391E-3</v>
      </c>
      <c r="J53" s="235">
        <f t="shared" si="5"/>
        <v>7.493916852182615E-3</v>
      </c>
      <c r="K53" s="235">
        <f t="shared" si="5"/>
        <v>7.2524603635007933E-3</v>
      </c>
      <c r="L53" s="235">
        <f t="shared" si="5"/>
        <v>7.2338981918312921E-3</v>
      </c>
      <c r="M53" s="235">
        <f t="shared" si="5"/>
        <v>7.0850403815921441E-3</v>
      </c>
      <c r="N53" s="235">
        <f t="shared" si="5"/>
        <v>7.0109835455343444E-3</v>
      </c>
      <c r="O53" s="235">
        <f t="shared" si="5"/>
        <v>7.0096562300430839E-3</v>
      </c>
      <c r="P53" s="235">
        <f t="shared" si="5"/>
        <v>7.2049452634977192E-3</v>
      </c>
      <c r="Q53" s="235">
        <f t="shared" si="5"/>
        <v>7.1834153324011321E-3</v>
      </c>
      <c r="R53" s="235">
        <f t="shared" si="5"/>
        <v>7.1818666526016735E-3</v>
      </c>
      <c r="S53" s="235">
        <f t="shared" si="5"/>
        <v>7.1406365048746956E-3</v>
      </c>
      <c r="T53" s="235">
        <f t="shared" si="5"/>
        <v>7.1713872325259208E-3</v>
      </c>
      <c r="U53" s="235">
        <f t="shared" si="5"/>
        <v>7.1392563656324523E-3</v>
      </c>
      <c r="V53" s="235">
        <f t="shared" si="5"/>
        <v>7.3331667516541004E-3</v>
      </c>
      <c r="W53" s="235">
        <f t="shared" si="5"/>
        <v>7.0597789365399117E-3</v>
      </c>
      <c r="DA53" s="174"/>
    </row>
    <row r="54" spans="1:105" ht="12" customHeight="1" x14ac:dyDescent="0.25">
      <c r="A54" s="202" t="s">
        <v>94</v>
      </c>
      <c r="B54" s="235">
        <f t="shared" ref="B54:W54" si="6">IF(B$8=0,0,B$8/B$5)</f>
        <v>4.5958077818659834E-2</v>
      </c>
      <c r="C54" s="235">
        <f t="shared" si="6"/>
        <v>4.5532092474530682E-2</v>
      </c>
      <c r="D54" s="235">
        <f t="shared" si="6"/>
        <v>4.6382231030969084E-2</v>
      </c>
      <c r="E54" s="235">
        <f t="shared" si="6"/>
        <v>4.5739489253214284E-2</v>
      </c>
      <c r="F54" s="235">
        <f t="shared" si="6"/>
        <v>4.5431922736593001E-2</v>
      </c>
      <c r="G54" s="235">
        <f t="shared" si="6"/>
        <v>4.6795992223842328E-2</v>
      </c>
      <c r="H54" s="235">
        <f t="shared" si="6"/>
        <v>4.7261395661351173E-2</v>
      </c>
      <c r="I54" s="235">
        <f t="shared" si="6"/>
        <v>4.687579724364619E-2</v>
      </c>
      <c r="J54" s="235">
        <f t="shared" si="6"/>
        <v>5.0033942701887213E-2</v>
      </c>
      <c r="K54" s="235">
        <f t="shared" si="6"/>
        <v>4.8421832458605478E-2</v>
      </c>
      <c r="L54" s="235">
        <f t="shared" si="6"/>
        <v>4.8297900120943642E-2</v>
      </c>
      <c r="M54" s="235">
        <f t="shared" si="6"/>
        <v>4.7304034923991975E-2</v>
      </c>
      <c r="N54" s="235">
        <f t="shared" si="6"/>
        <v>4.6809586484666203E-2</v>
      </c>
      <c r="O54" s="235">
        <f t="shared" si="6"/>
        <v>4.6800724519882327E-2</v>
      </c>
      <c r="P54" s="235">
        <f t="shared" si="6"/>
        <v>4.8104592777685383E-2</v>
      </c>
      <c r="Q54" s="235">
        <f t="shared" si="6"/>
        <v>4.7960845874682502E-2</v>
      </c>
      <c r="R54" s="235">
        <f t="shared" si="6"/>
        <v>4.7950505947261607E-2</v>
      </c>
      <c r="S54" s="235">
        <f t="shared" si="6"/>
        <v>4.7675228426887081E-2</v>
      </c>
      <c r="T54" s="235">
        <f t="shared" si="6"/>
        <v>4.788053897085108E-2</v>
      </c>
      <c r="U54" s="235">
        <f t="shared" si="6"/>
        <v>4.7666013778642505E-2</v>
      </c>
      <c r="V54" s="235">
        <f t="shared" si="6"/>
        <v>4.8960677348426074E-2</v>
      </c>
      <c r="W54" s="235">
        <f t="shared" si="6"/>
        <v>4.7135374166307947E-2</v>
      </c>
      <c r="DA54" s="174"/>
    </row>
    <row r="55" spans="1:105" ht="12" customHeight="1" x14ac:dyDescent="0.25">
      <c r="A55" s="202" t="s">
        <v>95</v>
      </c>
      <c r="B55" s="235">
        <f t="shared" ref="B55:W55" si="7">IF(B$9=0,0,B$9/B$5)</f>
        <v>2.0114639631348727E-2</v>
      </c>
      <c r="C55" s="235">
        <f t="shared" si="7"/>
        <v>1.9928197071257252E-2</v>
      </c>
      <c r="D55" s="235">
        <f t="shared" si="7"/>
        <v>2.030028031562069E-2</v>
      </c>
      <c r="E55" s="235">
        <f t="shared" si="7"/>
        <v>2.0018969176226142E-2</v>
      </c>
      <c r="F55" s="235">
        <f t="shared" si="7"/>
        <v>1.9884355416509777E-2</v>
      </c>
      <c r="G55" s="235">
        <f t="shared" si="7"/>
        <v>2.0481372686822992E-2</v>
      </c>
      <c r="H55" s="235">
        <f t="shared" si="7"/>
        <v>2.0685067507690388E-2</v>
      </c>
      <c r="I55" s="235">
        <f t="shared" si="7"/>
        <v>2.0516301241068922E-2</v>
      </c>
      <c r="J55" s="235">
        <f t="shared" si="7"/>
        <v>2.1898538288635496E-2</v>
      </c>
      <c r="K55" s="235">
        <f t="shared" si="7"/>
        <v>2.119296011546716E-2</v>
      </c>
      <c r="L55" s="235">
        <f t="shared" si="7"/>
        <v>2.1138718196982775E-2</v>
      </c>
      <c r="M55" s="235">
        <f t="shared" si="7"/>
        <v>2.0703729589371653E-2</v>
      </c>
      <c r="N55" s="235">
        <f t="shared" si="7"/>
        <v>2.0487322536566623E-2</v>
      </c>
      <c r="O55" s="235">
        <f t="shared" si="7"/>
        <v>2.048344388810016E-2</v>
      </c>
      <c r="P55" s="235">
        <f t="shared" si="7"/>
        <v>2.1054112666632364E-2</v>
      </c>
      <c r="Q55" s="235">
        <f t="shared" si="7"/>
        <v>2.0991198435026902E-2</v>
      </c>
      <c r="R55" s="235">
        <f t="shared" si="7"/>
        <v>2.0986672921259643E-2</v>
      </c>
      <c r="S55" s="235">
        <f t="shared" si="7"/>
        <v>2.086619120436117E-2</v>
      </c>
      <c r="T55" s="235">
        <f t="shared" si="7"/>
        <v>2.0956050219367132E-2</v>
      </c>
      <c r="U55" s="235">
        <f t="shared" si="7"/>
        <v>2.0862158195637418E-2</v>
      </c>
      <c r="V55" s="235">
        <f t="shared" si="7"/>
        <v>2.1428798324773946E-2</v>
      </c>
      <c r="W55" s="235">
        <f t="shared" si="7"/>
        <v>2.0629911220071042E-2</v>
      </c>
      <c r="DA55" s="174"/>
    </row>
    <row r="56" spans="1:105" ht="12" customHeight="1" x14ac:dyDescent="0.25">
      <c r="A56" s="56" t="s">
        <v>96</v>
      </c>
      <c r="B56" s="302">
        <f t="shared" ref="B56:W56" si="8">IF(B$10=0,0,B$10/B$5)</f>
        <v>3.6599021504449276E-2</v>
      </c>
      <c r="C56" s="302">
        <f t="shared" si="8"/>
        <v>3.6588478619949322E-2</v>
      </c>
      <c r="D56" s="302">
        <f t="shared" si="8"/>
        <v>3.6541993747869324E-2</v>
      </c>
      <c r="E56" s="302">
        <f t="shared" si="8"/>
        <v>3.654359986597177E-2</v>
      </c>
      <c r="F56" s="302">
        <f t="shared" si="8"/>
        <v>3.6577490049661134E-2</v>
      </c>
      <c r="G56" s="302">
        <f t="shared" si="8"/>
        <v>3.6512989942964487E-2</v>
      </c>
      <c r="H56" s="302">
        <f t="shared" si="8"/>
        <v>3.6532657857963502E-2</v>
      </c>
      <c r="I56" s="302">
        <f t="shared" si="8"/>
        <v>3.6477695090277214E-2</v>
      </c>
      <c r="J56" s="302">
        <f t="shared" si="8"/>
        <v>3.7064458676260792E-2</v>
      </c>
      <c r="K56" s="302">
        <f t="shared" si="8"/>
        <v>3.6602314411038596E-2</v>
      </c>
      <c r="L56" s="302">
        <f t="shared" si="8"/>
        <v>3.6538994713477657E-2</v>
      </c>
      <c r="M56" s="302">
        <f t="shared" si="8"/>
        <v>3.602837343102705E-2</v>
      </c>
      <c r="N56" s="302">
        <f t="shared" si="8"/>
        <v>3.5883115151898543E-2</v>
      </c>
      <c r="O56" s="302">
        <f t="shared" si="8"/>
        <v>3.6100659890331989E-2</v>
      </c>
      <c r="P56" s="302">
        <f t="shared" si="8"/>
        <v>3.6323639784349923E-2</v>
      </c>
      <c r="Q56" s="302">
        <f t="shared" si="8"/>
        <v>3.6303918549983528E-2</v>
      </c>
      <c r="R56" s="302">
        <f t="shared" si="8"/>
        <v>3.6291045966625177E-2</v>
      </c>
      <c r="S56" s="302">
        <f t="shared" si="8"/>
        <v>3.6210009922930754E-2</v>
      </c>
      <c r="T56" s="302">
        <f t="shared" si="8"/>
        <v>3.6202399541707057E-2</v>
      </c>
      <c r="U56" s="302">
        <f t="shared" si="8"/>
        <v>3.6097347346717927E-2</v>
      </c>
      <c r="V56" s="302">
        <f t="shared" si="8"/>
        <v>3.6486732326831986E-2</v>
      </c>
      <c r="W56" s="302">
        <f t="shared" si="8"/>
        <v>3.6058540152906077E-2</v>
      </c>
      <c r="DA56" s="68"/>
    </row>
    <row r="57" spans="1:105" ht="12" customHeight="1" x14ac:dyDescent="0.25">
      <c r="A57" s="203" t="s">
        <v>2405</v>
      </c>
      <c r="B57" s="303">
        <f t="shared" ref="B57:W57" si="9">IF(B$16=0,0,B$16/B$5)</f>
        <v>0.18189776288228374</v>
      </c>
      <c r="C57" s="303">
        <f t="shared" si="9"/>
        <v>0.18221814385450383</v>
      </c>
      <c r="D57" s="303">
        <f t="shared" si="9"/>
        <v>0.18185258844168406</v>
      </c>
      <c r="E57" s="303">
        <f t="shared" si="9"/>
        <v>0.18216990172936148</v>
      </c>
      <c r="F57" s="303">
        <f t="shared" si="9"/>
        <v>0.1823306588164636</v>
      </c>
      <c r="G57" s="303">
        <f t="shared" si="9"/>
        <v>0.18179362267938121</v>
      </c>
      <c r="H57" s="303">
        <f t="shared" si="9"/>
        <v>0.18173819782023426</v>
      </c>
      <c r="I57" s="303">
        <f t="shared" si="9"/>
        <v>0.18180238968248541</v>
      </c>
      <c r="J57" s="303">
        <f t="shared" si="9"/>
        <v>0.18403828390780785</v>
      </c>
      <c r="K57" s="303">
        <f t="shared" si="9"/>
        <v>0.1821539392930219</v>
      </c>
      <c r="L57" s="303">
        <f t="shared" si="9"/>
        <v>0.1820412115817002</v>
      </c>
      <c r="M57" s="303">
        <f t="shared" si="9"/>
        <v>0.17957531664263329</v>
      </c>
      <c r="N57" s="303">
        <f t="shared" si="9"/>
        <v>0.17887437666766354</v>
      </c>
      <c r="O57" s="303">
        <f t="shared" si="9"/>
        <v>0.17999648887908942</v>
      </c>
      <c r="P57" s="303">
        <f t="shared" si="9"/>
        <v>0.18069761780758573</v>
      </c>
      <c r="Q57" s="303">
        <f t="shared" si="9"/>
        <v>0.18077527895053946</v>
      </c>
      <c r="R57" s="303">
        <f t="shared" si="9"/>
        <v>0.18072997150655049</v>
      </c>
      <c r="S57" s="303">
        <f t="shared" si="9"/>
        <v>0.1804068737885727</v>
      </c>
      <c r="T57" s="303">
        <f t="shared" si="9"/>
        <v>0.18026413393771243</v>
      </c>
      <c r="U57" s="303">
        <f t="shared" si="9"/>
        <v>0.1797659062941368</v>
      </c>
      <c r="V57" s="303">
        <f t="shared" si="9"/>
        <v>0.18166546807594547</v>
      </c>
      <c r="W57" s="303">
        <f t="shared" si="9"/>
        <v>0.17986634607988422</v>
      </c>
      <c r="DA57" s="175"/>
    </row>
    <row r="58" spans="1:105" ht="12" customHeight="1" x14ac:dyDescent="0.25">
      <c r="A58" s="62" t="s">
        <v>2406</v>
      </c>
      <c r="B58" s="304">
        <f t="shared" ref="B58:W58" si="10">IF(B$17=0,0,B$17/B$5)</f>
        <v>0.10658146001083044</v>
      </c>
      <c r="C58" s="304">
        <f t="shared" si="10"/>
        <v>0.11068666285824343</v>
      </c>
      <c r="D58" s="304">
        <f t="shared" si="10"/>
        <v>0.1020898129097044</v>
      </c>
      <c r="E58" s="304">
        <f t="shared" si="10"/>
        <v>0.10735897788792745</v>
      </c>
      <c r="F58" s="304">
        <f t="shared" si="10"/>
        <v>0.11027770651548077</v>
      </c>
      <c r="G58" s="304">
        <f t="shared" si="10"/>
        <v>9.7332154440323018E-2</v>
      </c>
      <c r="H58" s="304">
        <f t="shared" si="10"/>
        <v>9.2628727337333155E-2</v>
      </c>
      <c r="I58" s="304">
        <f t="shared" si="10"/>
        <v>9.5630736425279958E-2</v>
      </c>
      <c r="J58" s="304">
        <f t="shared" si="10"/>
        <v>5.8319725417667327E-2</v>
      </c>
      <c r="K58" s="304">
        <f t="shared" si="10"/>
        <v>7.8053480707836645E-2</v>
      </c>
      <c r="L58" s="304">
        <f t="shared" si="10"/>
        <v>7.8043012444146201E-2</v>
      </c>
      <c r="M58" s="304">
        <f t="shared" si="10"/>
        <v>7.7871270445982077E-2</v>
      </c>
      <c r="N58" s="304">
        <f t="shared" si="10"/>
        <v>8.1086407069079242E-2</v>
      </c>
      <c r="O58" s="304">
        <f t="shared" si="10"/>
        <v>8.7439309427964823E-2</v>
      </c>
      <c r="P58" s="304">
        <f t="shared" si="10"/>
        <v>7.2460356019016681E-2</v>
      </c>
      <c r="Q58" s="304">
        <f t="shared" si="10"/>
        <v>7.4784946909975419E-2</v>
      </c>
      <c r="R58" s="304">
        <f t="shared" si="10"/>
        <v>7.4664296493492016E-2</v>
      </c>
      <c r="S58" s="304">
        <f t="shared" si="10"/>
        <v>7.7069717943331506E-2</v>
      </c>
      <c r="T58" s="304">
        <f t="shared" si="10"/>
        <v>7.2834614440203352E-2</v>
      </c>
      <c r="U58" s="304">
        <f t="shared" si="10"/>
        <v>7.2798677284234226E-2</v>
      </c>
      <c r="V58" s="304">
        <f t="shared" si="10"/>
        <v>5.6506510266491422E-2</v>
      </c>
      <c r="W58" s="304">
        <f t="shared" si="10"/>
        <v>8.0984648285158611E-2</v>
      </c>
      <c r="DA58" s="72"/>
    </row>
    <row r="59" spans="1:105" ht="12" customHeight="1" x14ac:dyDescent="0.25">
      <c r="A59" s="62" t="s">
        <v>2413</v>
      </c>
      <c r="B59" s="304">
        <f t="shared" ref="B59:W59" si="11">IF(B$23=0,0,B$23/B$5)</f>
        <v>7.5316302871453272E-2</v>
      </c>
      <c r="C59" s="304">
        <f t="shared" si="11"/>
        <v>7.1531480996260402E-2</v>
      </c>
      <c r="D59" s="304">
        <f t="shared" si="11"/>
        <v>7.9762775531979649E-2</v>
      </c>
      <c r="E59" s="304">
        <f t="shared" si="11"/>
        <v>7.4810923841434049E-2</v>
      </c>
      <c r="F59" s="304">
        <f t="shared" si="11"/>
        <v>7.2052952300982825E-2</v>
      </c>
      <c r="G59" s="304">
        <f t="shared" si="11"/>
        <v>8.446146823905816E-2</v>
      </c>
      <c r="H59" s="304">
        <f t="shared" si="11"/>
        <v>8.9109470482901076E-2</v>
      </c>
      <c r="I59" s="304">
        <f t="shared" si="11"/>
        <v>8.6171653257205438E-2</v>
      </c>
      <c r="J59" s="304">
        <f t="shared" si="11"/>
        <v>0.12571855849014055</v>
      </c>
      <c r="K59" s="304">
        <f t="shared" si="11"/>
        <v>0.10410045858518525</v>
      </c>
      <c r="L59" s="304">
        <f t="shared" si="11"/>
        <v>0.103998199137554</v>
      </c>
      <c r="M59" s="304">
        <f t="shared" si="11"/>
        <v>0.1017040461966512</v>
      </c>
      <c r="N59" s="304">
        <f t="shared" si="11"/>
        <v>9.7787969598584282E-2</v>
      </c>
      <c r="O59" s="304">
        <f t="shared" si="11"/>
        <v>9.2557179451124599E-2</v>
      </c>
      <c r="P59" s="304">
        <f t="shared" si="11"/>
        <v>0.10823726178856903</v>
      </c>
      <c r="Q59" s="304">
        <f t="shared" si="11"/>
        <v>0.10599033204056407</v>
      </c>
      <c r="R59" s="304">
        <f t="shared" si="11"/>
        <v>0.1060656750130585</v>
      </c>
      <c r="S59" s="304">
        <f t="shared" si="11"/>
        <v>0.1033371558452412</v>
      </c>
      <c r="T59" s="304">
        <f t="shared" si="11"/>
        <v>0.1074295194975091</v>
      </c>
      <c r="U59" s="304">
        <f t="shared" si="11"/>
        <v>0.10696722900990256</v>
      </c>
      <c r="V59" s="304">
        <f t="shared" si="11"/>
        <v>0.12515895780945402</v>
      </c>
      <c r="W59" s="304">
        <f t="shared" si="11"/>
        <v>9.8881697794725623E-2</v>
      </c>
      <c r="DA59" s="72"/>
    </row>
    <row r="60" spans="1:105" ht="12" customHeight="1" x14ac:dyDescent="0.25">
      <c r="A60" s="203" t="s">
        <v>2415</v>
      </c>
      <c r="B60" s="303">
        <f t="shared" ref="B60:W60" si="12">IF(B$24=0,0,B$24/B$5)</f>
        <v>7.6869500983446248E-2</v>
      </c>
      <c r="C60" s="303">
        <f t="shared" si="12"/>
        <v>7.7100671069634266E-2</v>
      </c>
      <c r="D60" s="303">
        <f t="shared" si="12"/>
        <v>7.6391542985696781E-2</v>
      </c>
      <c r="E60" s="303">
        <f t="shared" si="12"/>
        <v>7.680381707204377E-2</v>
      </c>
      <c r="F60" s="303">
        <f t="shared" si="12"/>
        <v>7.7050875449377304E-2</v>
      </c>
      <c r="G60" s="303">
        <f t="shared" si="12"/>
        <v>7.5941942983814445E-2</v>
      </c>
      <c r="H60" s="303">
        <f t="shared" si="12"/>
        <v>7.5488248146568446E-2</v>
      </c>
      <c r="I60" s="303">
        <f t="shared" si="12"/>
        <v>7.5748210842770822E-2</v>
      </c>
      <c r="J60" s="303">
        <f t="shared" si="12"/>
        <v>7.1261055842021179E-2</v>
      </c>
      <c r="K60" s="303">
        <f t="shared" si="12"/>
        <v>7.3922342311690953E-2</v>
      </c>
      <c r="L60" s="303">
        <f t="shared" si="12"/>
        <v>7.3903890030993041E-2</v>
      </c>
      <c r="M60" s="303">
        <f t="shared" si="12"/>
        <v>7.3248300169494573E-2</v>
      </c>
      <c r="N60" s="303">
        <f t="shared" si="12"/>
        <v>7.3441957910399244E-2</v>
      </c>
      <c r="O60" s="303">
        <f t="shared" si="12"/>
        <v>7.4396962932020125E-2</v>
      </c>
      <c r="P60" s="303">
        <f t="shared" si="12"/>
        <v>7.2841882968646562E-2</v>
      </c>
      <c r="Q60" s="303">
        <f t="shared" si="12"/>
        <v>7.3197347313569291E-2</v>
      </c>
      <c r="R60" s="303">
        <f t="shared" si="12"/>
        <v>7.3164814179938864E-2</v>
      </c>
      <c r="S60" s="303">
        <f t="shared" si="12"/>
        <v>7.3372504830233207E-2</v>
      </c>
      <c r="T60" s="303">
        <f t="shared" si="12"/>
        <v>7.2787591399936513E-2</v>
      </c>
      <c r="U60" s="303">
        <f t="shared" si="12"/>
        <v>7.2655696353296981E-2</v>
      </c>
      <c r="V60" s="303">
        <f t="shared" si="12"/>
        <v>7.0552615496144569E-2</v>
      </c>
      <c r="W60" s="303">
        <f t="shared" si="12"/>
        <v>7.3722996185289907E-2</v>
      </c>
      <c r="DA60" s="175"/>
    </row>
    <row r="61" spans="1:105" ht="12" customHeight="1" x14ac:dyDescent="0.25">
      <c r="A61" s="62" t="s">
        <v>2416</v>
      </c>
      <c r="B61" s="304">
        <f t="shared" ref="B61:W61" si="13">IF(B$25=0,0,B$25/B$5)</f>
        <v>5.4178827853451711E-2</v>
      </c>
      <c r="C61" s="304">
        <f t="shared" si="13"/>
        <v>5.4620317749792431E-2</v>
      </c>
      <c r="D61" s="304">
        <f t="shared" si="13"/>
        <v>5.3491454615675851E-2</v>
      </c>
      <c r="E61" s="304">
        <f t="shared" si="13"/>
        <v>5.4221066682161437E-2</v>
      </c>
      <c r="F61" s="304">
        <f t="shared" si="13"/>
        <v>5.4619978479516607E-2</v>
      </c>
      <c r="G61" s="304">
        <f t="shared" si="13"/>
        <v>5.2837570178347629E-2</v>
      </c>
      <c r="H61" s="304">
        <f t="shared" si="13"/>
        <v>5.2154093814647071E-2</v>
      </c>
      <c r="I61" s="304">
        <f t="shared" si="13"/>
        <v>5.2604436267159334E-2</v>
      </c>
      <c r="J61" s="304">
        <f t="shared" si="13"/>
        <v>4.6558024446037856E-2</v>
      </c>
      <c r="K61" s="304">
        <f t="shared" si="13"/>
        <v>5.0015250787783162E-2</v>
      </c>
      <c r="L61" s="304">
        <f t="shared" si="13"/>
        <v>5.0057987057555473E-2</v>
      </c>
      <c r="M61" s="304">
        <f t="shared" si="13"/>
        <v>4.9893093747994881E-2</v>
      </c>
      <c r="N61" s="304">
        <f t="shared" si="13"/>
        <v>5.033087327224841E-2</v>
      </c>
      <c r="O61" s="304">
        <f t="shared" si="13"/>
        <v>5.1290253671512215E-2</v>
      </c>
      <c r="P61" s="304">
        <f t="shared" si="13"/>
        <v>4.9091420752257385E-2</v>
      </c>
      <c r="Q61" s="304">
        <f t="shared" si="13"/>
        <v>4.9517856603045862E-2</v>
      </c>
      <c r="R61" s="304">
        <f t="shared" si="13"/>
        <v>4.9490428554841794E-2</v>
      </c>
      <c r="S61" s="304">
        <f t="shared" si="13"/>
        <v>4.98340307256201E-2</v>
      </c>
      <c r="T61" s="304">
        <f t="shared" si="13"/>
        <v>4.9147750252480367E-2</v>
      </c>
      <c r="U61" s="304">
        <f t="shared" si="13"/>
        <v>4.9121771755130841E-2</v>
      </c>
      <c r="V61" s="304">
        <f t="shared" si="13"/>
        <v>4.6379482530927392E-2</v>
      </c>
      <c r="W61" s="304">
        <f t="shared" si="13"/>
        <v>5.0451061874028695E-2</v>
      </c>
      <c r="DA61" s="72"/>
    </row>
    <row r="62" spans="1:105" ht="12" customHeight="1" x14ac:dyDescent="0.25">
      <c r="A62" s="62" t="s">
        <v>2418</v>
      </c>
      <c r="B62" s="304">
        <f t="shared" ref="B62:W62" si="14">IF(B$26=0,0,B$26/B$5)</f>
        <v>2.2690673129994534E-2</v>
      </c>
      <c r="C62" s="304">
        <f t="shared" si="14"/>
        <v>2.2480353319841835E-2</v>
      </c>
      <c r="D62" s="304">
        <f t="shared" si="14"/>
        <v>2.2900088370020937E-2</v>
      </c>
      <c r="E62" s="304">
        <f t="shared" si="14"/>
        <v>2.2582750389882337E-2</v>
      </c>
      <c r="F62" s="304">
        <f t="shared" si="14"/>
        <v>2.243089696986068E-2</v>
      </c>
      <c r="G62" s="304">
        <f t="shared" si="14"/>
        <v>2.3104372805466823E-2</v>
      </c>
      <c r="H62" s="304">
        <f t="shared" si="14"/>
        <v>2.3334154331921375E-2</v>
      </c>
      <c r="I62" s="304">
        <f t="shared" si="14"/>
        <v>2.3143774575611491E-2</v>
      </c>
      <c r="J62" s="304">
        <f t="shared" si="14"/>
        <v>2.4703031395983326E-2</v>
      </c>
      <c r="K62" s="304">
        <f t="shared" si="14"/>
        <v>2.3907091523907787E-2</v>
      </c>
      <c r="L62" s="304">
        <f t="shared" si="14"/>
        <v>2.3845902973437569E-2</v>
      </c>
      <c r="M62" s="304">
        <f t="shared" si="14"/>
        <v>2.3355206421499703E-2</v>
      </c>
      <c r="N62" s="304">
        <f t="shared" si="14"/>
        <v>2.3111084638150838E-2</v>
      </c>
      <c r="O62" s="304">
        <f t="shared" si="14"/>
        <v>2.3106709260507913E-2</v>
      </c>
      <c r="P62" s="304">
        <f t="shared" si="14"/>
        <v>2.3750462216389181E-2</v>
      </c>
      <c r="Q62" s="304">
        <f t="shared" si="14"/>
        <v>2.3679490710523419E-2</v>
      </c>
      <c r="R62" s="304">
        <f t="shared" si="14"/>
        <v>2.367438562509706E-2</v>
      </c>
      <c r="S62" s="304">
        <f t="shared" si="14"/>
        <v>2.35384741046131E-2</v>
      </c>
      <c r="T62" s="304">
        <f t="shared" si="14"/>
        <v>2.363984114745615E-2</v>
      </c>
      <c r="U62" s="304">
        <f t="shared" si="14"/>
        <v>2.3533924598166143E-2</v>
      </c>
      <c r="V62" s="304">
        <f t="shared" si="14"/>
        <v>2.417313296521718E-2</v>
      </c>
      <c r="W62" s="304">
        <f t="shared" si="14"/>
        <v>2.3271934311261212E-2</v>
      </c>
      <c r="DA62" s="72"/>
    </row>
    <row r="63" spans="1:105" ht="12" customHeight="1" x14ac:dyDescent="0.25">
      <c r="A63" s="203" t="s">
        <v>2420</v>
      </c>
      <c r="B63" s="303">
        <f t="shared" ref="B63:W63" si="15">IF(B$27=0,0,B$27/B$5)</f>
        <v>0.22273195454973521</v>
      </c>
      <c r="C63" s="303">
        <f t="shared" si="15"/>
        <v>0.22312425778102504</v>
      </c>
      <c r="D63" s="303">
        <f t="shared" si="15"/>
        <v>0.22267663890818468</v>
      </c>
      <c r="E63" s="303">
        <f t="shared" si="15"/>
        <v>0.22306518579105494</v>
      </c>
      <c r="F63" s="303">
        <f t="shared" si="15"/>
        <v>0.22326203120383301</v>
      </c>
      <c r="G63" s="303">
        <f t="shared" si="15"/>
        <v>0.22260443593393611</v>
      </c>
      <c r="H63" s="303">
        <f t="shared" si="15"/>
        <v>0.22253656875947056</v>
      </c>
      <c r="I63" s="303">
        <f t="shared" si="15"/>
        <v>0.22261517103977804</v>
      </c>
      <c r="J63" s="303">
        <f t="shared" si="15"/>
        <v>0.22535300070343819</v>
      </c>
      <c r="K63" s="303">
        <f t="shared" si="15"/>
        <v>0.22304563995063914</v>
      </c>
      <c r="L63" s="303">
        <f t="shared" si="15"/>
        <v>0.22290760601840839</v>
      </c>
      <c r="M63" s="303">
        <f t="shared" si="15"/>
        <v>0.21988814282771421</v>
      </c>
      <c r="N63" s="303">
        <f t="shared" si="15"/>
        <v>0.21902984898081246</v>
      </c>
      <c r="O63" s="303">
        <f t="shared" si="15"/>
        <v>0.22040386393357897</v>
      </c>
      <c r="P63" s="303">
        <f t="shared" si="15"/>
        <v>0.22126238915214577</v>
      </c>
      <c r="Q63" s="303">
        <f t="shared" si="15"/>
        <v>0.221357484429232</v>
      </c>
      <c r="R63" s="303">
        <f t="shared" si="15"/>
        <v>0.22130200592638846</v>
      </c>
      <c r="S63" s="303">
        <f t="shared" si="15"/>
        <v>0.22090637606763996</v>
      </c>
      <c r="T63" s="303">
        <f t="shared" si="15"/>
        <v>0.22073159257679073</v>
      </c>
      <c r="U63" s="303">
        <f t="shared" si="15"/>
        <v>0.22012151791118792</v>
      </c>
      <c r="V63" s="303">
        <f t="shared" si="15"/>
        <v>0.22244751192972917</v>
      </c>
      <c r="W63" s="303">
        <f t="shared" si="15"/>
        <v>0.22024450540393986</v>
      </c>
      <c r="DA63" s="175"/>
    </row>
    <row r="64" spans="1:105" ht="12" customHeight="1" x14ac:dyDescent="0.25">
      <c r="A64" s="62" t="s">
        <v>2421</v>
      </c>
      <c r="B64" s="304">
        <f t="shared" ref="B64:W64" si="16">IF(B$28=0,0,B$28/B$5)</f>
        <v>0.1305079102173434</v>
      </c>
      <c r="C64" s="304">
        <f t="shared" si="16"/>
        <v>0.13553468921417555</v>
      </c>
      <c r="D64" s="304">
        <f t="shared" si="16"/>
        <v>0.1250079341751483</v>
      </c>
      <c r="E64" s="304">
        <f t="shared" si="16"/>
        <v>0.13145997292399283</v>
      </c>
      <c r="F64" s="304">
        <f t="shared" si="16"/>
        <v>0.13503392634548669</v>
      </c>
      <c r="G64" s="304">
        <f t="shared" si="16"/>
        <v>0.11918222992692611</v>
      </c>
      <c r="H64" s="304">
        <f t="shared" si="16"/>
        <v>0.1134229314334692</v>
      </c>
      <c r="I64" s="304">
        <f t="shared" si="16"/>
        <v>0.11709886092891424</v>
      </c>
      <c r="J64" s="304">
        <f t="shared" si="16"/>
        <v>7.1411908674694671E-2</v>
      </c>
      <c r="K64" s="304">
        <f t="shared" si="16"/>
        <v>9.5575690662657142E-2</v>
      </c>
      <c r="L64" s="304">
        <f t="shared" si="16"/>
        <v>9.5562872380587152E-2</v>
      </c>
      <c r="M64" s="304">
        <f t="shared" si="16"/>
        <v>9.5352576056304567E-2</v>
      </c>
      <c r="N64" s="304">
        <f t="shared" si="16"/>
        <v>9.9289478043770502E-2</v>
      </c>
      <c r="O64" s="304">
        <f t="shared" si="16"/>
        <v>0.10706854215669165</v>
      </c>
      <c r="P64" s="304">
        <f t="shared" si="16"/>
        <v>8.8726966553897946E-2</v>
      </c>
      <c r="Q64" s="304">
        <f t="shared" si="16"/>
        <v>9.1573404379561713E-2</v>
      </c>
      <c r="R64" s="304">
        <f t="shared" si="16"/>
        <v>9.1425669175704549E-2</v>
      </c>
      <c r="S64" s="304">
        <f t="shared" si="16"/>
        <v>9.4371083195916083E-2</v>
      </c>
      <c r="T64" s="304">
        <f t="shared" si="16"/>
        <v>8.9185242171677573E-2</v>
      </c>
      <c r="U64" s="304">
        <f t="shared" si="16"/>
        <v>8.9141237490899042E-2</v>
      </c>
      <c r="V64" s="304">
        <f t="shared" si="16"/>
        <v>6.9191645224275178E-2</v>
      </c>
      <c r="W64" s="304">
        <f t="shared" si="16"/>
        <v>9.9164875451214621E-2</v>
      </c>
      <c r="DA64" s="72"/>
    </row>
    <row r="65" spans="1:105" ht="12" customHeight="1" x14ac:dyDescent="0.25">
      <c r="A65" s="62" t="s">
        <v>2428</v>
      </c>
      <c r="B65" s="304">
        <f t="shared" ref="B65:W65" si="17">IF(B$34=0,0,B$34/B$5)</f>
        <v>9.2224044332391786E-2</v>
      </c>
      <c r="C65" s="304">
        <f t="shared" si="17"/>
        <v>8.7589568566849477E-2</v>
      </c>
      <c r="D65" s="304">
        <f t="shared" si="17"/>
        <v>9.7668704733036363E-2</v>
      </c>
      <c r="E65" s="304">
        <f t="shared" si="17"/>
        <v>9.160521286706208E-2</v>
      </c>
      <c r="F65" s="304">
        <f t="shared" si="17"/>
        <v>8.822810485834634E-2</v>
      </c>
      <c r="G65" s="304">
        <f t="shared" si="17"/>
        <v>0.10342220600700999</v>
      </c>
      <c r="H65" s="304">
        <f t="shared" si="17"/>
        <v>0.10911363732600136</v>
      </c>
      <c r="I65" s="304">
        <f t="shared" si="17"/>
        <v>0.10551631011086382</v>
      </c>
      <c r="J65" s="304">
        <f t="shared" si="17"/>
        <v>0.15394109202874351</v>
      </c>
      <c r="K65" s="304">
        <f t="shared" si="17"/>
        <v>0.12746994928798197</v>
      </c>
      <c r="L65" s="304">
        <f t="shared" si="17"/>
        <v>0.12734473363782123</v>
      </c>
      <c r="M65" s="304">
        <f t="shared" si="17"/>
        <v>0.12453556677140962</v>
      </c>
      <c r="N65" s="304">
        <f t="shared" si="17"/>
        <v>0.11974037093704197</v>
      </c>
      <c r="O65" s="304">
        <f t="shared" si="17"/>
        <v>0.11333532177688731</v>
      </c>
      <c r="P65" s="304">
        <f t="shared" si="17"/>
        <v>0.13253542259824783</v>
      </c>
      <c r="Q65" s="304">
        <f t="shared" si="17"/>
        <v>0.12978408004967032</v>
      </c>
      <c r="R65" s="304">
        <f t="shared" si="17"/>
        <v>0.12987633675068391</v>
      </c>
      <c r="S65" s="304">
        <f t="shared" si="17"/>
        <v>0.12653529287172388</v>
      </c>
      <c r="T65" s="304">
        <f t="shared" si="17"/>
        <v>0.13154635040511314</v>
      </c>
      <c r="U65" s="304">
        <f t="shared" si="17"/>
        <v>0.13098028042028886</v>
      </c>
      <c r="V65" s="304">
        <f t="shared" si="17"/>
        <v>0.15325586670545399</v>
      </c>
      <c r="W65" s="304">
        <f t="shared" si="17"/>
        <v>0.12107962995272525</v>
      </c>
      <c r="DA65" s="72"/>
    </row>
    <row r="66" spans="1:105" ht="12" customHeight="1" x14ac:dyDescent="0.25">
      <c r="A66" s="203" t="s">
        <v>2430</v>
      </c>
      <c r="B66" s="303">
        <f t="shared" ref="B66:W66" si="18">IF(B$35=0,0,B$35/B$5)</f>
        <v>0.19255946594124207</v>
      </c>
      <c r="C66" s="303">
        <f t="shared" si="18"/>
        <v>0.19430806776196693</v>
      </c>
      <c r="D66" s="303">
        <f t="shared" si="18"/>
        <v>0.19052456326450029</v>
      </c>
      <c r="E66" s="303">
        <f t="shared" si="18"/>
        <v>0.19345138857156319</v>
      </c>
      <c r="F66" s="303">
        <f t="shared" si="18"/>
        <v>0.19474921095670913</v>
      </c>
      <c r="G66" s="303">
        <f t="shared" si="18"/>
        <v>0.18852938324119847</v>
      </c>
      <c r="H66" s="303">
        <f t="shared" si="18"/>
        <v>0.18615662102960234</v>
      </c>
      <c r="I66" s="303">
        <f t="shared" si="18"/>
        <v>0.18823647267589888</v>
      </c>
      <c r="J66" s="303">
        <f t="shared" si="18"/>
        <v>0.16728012734554759</v>
      </c>
      <c r="K66" s="303">
        <f t="shared" si="18"/>
        <v>0.17942219410708166</v>
      </c>
      <c r="L66" s="303">
        <f t="shared" si="18"/>
        <v>0.18053497939734925</v>
      </c>
      <c r="M66" s="303">
        <f t="shared" si="18"/>
        <v>0.1934437128041078</v>
      </c>
      <c r="N66" s="303">
        <f t="shared" si="18"/>
        <v>0.19806748949247868</v>
      </c>
      <c r="O66" s="303">
        <f t="shared" si="18"/>
        <v>0.19445460561578376</v>
      </c>
      <c r="P66" s="303">
        <f t="shared" si="18"/>
        <v>0.18601817399415152</v>
      </c>
      <c r="Q66" s="303">
        <f t="shared" si="18"/>
        <v>0.18641467442578866</v>
      </c>
      <c r="R66" s="303">
        <f t="shared" si="18"/>
        <v>0.18662596407593099</v>
      </c>
      <c r="S66" s="303">
        <f t="shared" si="18"/>
        <v>0.18895112583154383</v>
      </c>
      <c r="T66" s="303">
        <f t="shared" si="18"/>
        <v>0.18856858141826291</v>
      </c>
      <c r="U66" s="303">
        <f t="shared" si="18"/>
        <v>0.19126443600327384</v>
      </c>
      <c r="V66" s="303">
        <f t="shared" si="18"/>
        <v>0.1806016492962691</v>
      </c>
      <c r="W66" s="303">
        <f t="shared" si="18"/>
        <v>0.19335331035130654</v>
      </c>
      <c r="DA66" s="175"/>
    </row>
    <row r="67" spans="1:105" ht="12" customHeight="1" x14ac:dyDescent="0.25">
      <c r="A67" s="203" t="s">
        <v>2442</v>
      </c>
      <c r="B67" s="303">
        <f t="shared" ref="B67:W67" si="19">IF(B$46=0,0,B$46/B$5)</f>
        <v>0.12127274513238789</v>
      </c>
      <c r="C67" s="303">
        <f t="shared" si="19"/>
        <v>0.12014866826667236</v>
      </c>
      <c r="D67" s="303">
        <f t="shared" si="19"/>
        <v>0.12239198742568891</v>
      </c>
      <c r="E67" s="303">
        <f t="shared" si="19"/>
        <v>0.1206959404302694</v>
      </c>
      <c r="F67" s="303">
        <f t="shared" si="19"/>
        <v>0.1198843434803567</v>
      </c>
      <c r="G67" s="303">
        <f t="shared" si="19"/>
        <v>0.12348380758159226</v>
      </c>
      <c r="H67" s="303">
        <f t="shared" si="19"/>
        <v>0.12471189968508387</v>
      </c>
      <c r="I67" s="303">
        <f t="shared" si="19"/>
        <v>0.12369439458362369</v>
      </c>
      <c r="J67" s="303">
        <f t="shared" si="19"/>
        <v>0.13202801050984875</v>
      </c>
      <c r="K67" s="303">
        <f t="shared" si="19"/>
        <v>0.12777402418278264</v>
      </c>
      <c r="L67" s="303">
        <f t="shared" si="19"/>
        <v>0.12744699538801388</v>
      </c>
      <c r="M67" s="303">
        <f t="shared" si="19"/>
        <v>0.12482441484403532</v>
      </c>
      <c r="N67" s="303">
        <f t="shared" si="19"/>
        <v>0.12351967969388251</v>
      </c>
      <c r="O67" s="303">
        <f t="shared" si="19"/>
        <v>0.12349629501707243</v>
      </c>
      <c r="P67" s="303">
        <f t="shared" si="19"/>
        <v>0.12693690198803143</v>
      </c>
      <c r="Q67" s="303">
        <f t="shared" si="19"/>
        <v>0.1265575871350425</v>
      </c>
      <c r="R67" s="303">
        <f t="shared" si="19"/>
        <v>0.12653030245643287</v>
      </c>
      <c r="S67" s="303">
        <f t="shared" si="19"/>
        <v>0.12580390870470151</v>
      </c>
      <c r="T67" s="303">
        <f t="shared" si="19"/>
        <v>0.12634567577706216</v>
      </c>
      <c r="U67" s="303">
        <f t="shared" si="19"/>
        <v>0.1257795933777538</v>
      </c>
      <c r="V67" s="303">
        <f t="shared" si="19"/>
        <v>0.12919591130449706</v>
      </c>
      <c r="W67" s="303">
        <f t="shared" si="19"/>
        <v>0.12437935808684987</v>
      </c>
      <c r="DA67" s="175"/>
    </row>
    <row r="68" spans="1:105" ht="12" customHeight="1" x14ac:dyDescent="0.25">
      <c r="A68" s="41" t="s">
        <v>2444</v>
      </c>
      <c r="B68" s="237">
        <f t="shared" ref="B68:W68" si="20">IF(B$47=0,0,B$47/B$5)</f>
        <v>7.5594205884292803E-2</v>
      </c>
      <c r="C68" s="237">
        <f t="shared" si="20"/>
        <v>7.4893523320177444E-2</v>
      </c>
      <c r="D68" s="237">
        <f t="shared" si="20"/>
        <v>7.6291874863929104E-2</v>
      </c>
      <c r="E68" s="237">
        <f t="shared" si="20"/>
        <v>7.523466018950889E-2</v>
      </c>
      <c r="F68" s="237">
        <f t="shared" si="20"/>
        <v>7.4728758992502226E-2</v>
      </c>
      <c r="G68" s="237">
        <f t="shared" si="20"/>
        <v>7.6972450516470642E-2</v>
      </c>
      <c r="H68" s="237">
        <f t="shared" si="20"/>
        <v>7.7737969984302185E-2</v>
      </c>
      <c r="I68" s="237">
        <f t="shared" si="20"/>
        <v>7.7103717910234501E-2</v>
      </c>
      <c r="J68" s="237">
        <f t="shared" si="20"/>
        <v>8.229839769916783E-2</v>
      </c>
      <c r="K68" s="237">
        <f t="shared" si="20"/>
        <v>7.9646716005262505E-2</v>
      </c>
      <c r="L68" s="237">
        <f t="shared" si="20"/>
        <v>7.9442865733588885E-2</v>
      </c>
      <c r="M68" s="237">
        <f t="shared" si="20"/>
        <v>7.7808105232593947E-2</v>
      </c>
      <c r="N68" s="237">
        <f t="shared" si="20"/>
        <v>7.6994811054603235E-2</v>
      </c>
      <c r="O68" s="237">
        <f t="shared" si="20"/>
        <v>7.6980234439953388E-2</v>
      </c>
      <c r="P68" s="237">
        <f t="shared" si="20"/>
        <v>7.9124903890996842E-2</v>
      </c>
      <c r="Q68" s="237">
        <f t="shared" si="20"/>
        <v>7.8888461604970317E-2</v>
      </c>
      <c r="R68" s="237">
        <f t="shared" si="20"/>
        <v>7.887145396149646E-2</v>
      </c>
      <c r="S68" s="237">
        <f t="shared" si="20"/>
        <v>7.8418663363233873E-2</v>
      </c>
      <c r="T68" s="237">
        <f t="shared" si="20"/>
        <v>7.8756368686591166E-2</v>
      </c>
      <c r="U68" s="237">
        <f t="shared" si="20"/>
        <v>7.8403506636721021E-2</v>
      </c>
      <c r="V68" s="237">
        <f t="shared" si="20"/>
        <v>8.0533035744341258E-2</v>
      </c>
      <c r="W68" s="237">
        <f t="shared" si="20"/>
        <v>7.7530683359310321E-2</v>
      </c>
      <c r="DA68" s="97"/>
    </row>
    <row r="69" spans="1:105" ht="12" customHeight="1" x14ac:dyDescent="0.25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DA69" s="173"/>
    </row>
    <row r="70" spans="1:105" ht="15" customHeight="1" x14ac:dyDescent="0.25">
      <c r="A70" s="32" t="s">
        <v>343</v>
      </c>
      <c r="B70" s="259"/>
      <c r="C70" s="259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DA70" s="88"/>
    </row>
    <row r="71" spans="1:105" ht="12" customHeight="1" x14ac:dyDescent="0.25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DA71" s="173"/>
    </row>
    <row r="72" spans="1:105" ht="12" customHeight="1" x14ac:dyDescent="0.25">
      <c r="A72" s="35" t="s">
        <v>25</v>
      </c>
      <c r="B72" s="324">
        <f>IF(B$5=0,0,B$5/TRE_fec!B$5)</f>
        <v>0.551947908678462</v>
      </c>
      <c r="C72" s="324">
        <f>IF(C$5=0,0,C$5/TRE_fec!C$5)</f>
        <v>0.55092972140921548</v>
      </c>
      <c r="D72" s="324">
        <f>IF(D$5=0,0,D$5/TRE_fec!D$5)</f>
        <v>0.55459813953151527</v>
      </c>
      <c r="E72" s="324">
        <f>IF(E$5=0,0,E$5/TRE_fec!E$5)</f>
        <v>0.55463638975068197</v>
      </c>
      <c r="F72" s="324">
        <f>IF(F$5=0,0,F$5/TRE_fec!F$5)</f>
        <v>0.55359386470216021</v>
      </c>
      <c r="G72" s="324">
        <f>IF(G$5=0,0,G$5/TRE_fec!G$5)</f>
        <v>0.55701976669837938</v>
      </c>
      <c r="H72" s="324">
        <f>IF(H$5=0,0,H$5/TRE_fec!H$5)</f>
        <v>0.55800606895825144</v>
      </c>
      <c r="I72" s="324">
        <f>IF(I$5=0,0,I$5/TRE_fec!I$5)</f>
        <v>0.55859182338215418</v>
      </c>
      <c r="J72" s="324">
        <f>IF(J$5=0,0,J$5/TRE_fec!J$5)</f>
        <v>0.56864256663698365</v>
      </c>
      <c r="K72" s="324">
        <f>IF(K$5=0,0,K$5/TRE_fec!K$5)</f>
        <v>0.56353515304311752</v>
      </c>
      <c r="L72" s="324">
        <f>IF(L$5=0,0,L$5/TRE_fec!L$5)</f>
        <v>0.56400133957820087</v>
      </c>
      <c r="M72" s="324">
        <f>IF(M$5=0,0,M$5/TRE_fec!M$5)</f>
        <v>0.56675132338973688</v>
      </c>
      <c r="N72" s="324">
        <f>IF(N$5=0,0,N$5/TRE_fec!N$5)</f>
        <v>0.56625100686193219</v>
      </c>
      <c r="O72" s="324">
        <f>IF(O$5=0,0,O$5/TRE_fec!O$5)</f>
        <v>0.56288874704263681</v>
      </c>
      <c r="P72" s="324">
        <f>IF(P$5=0,0,P$5/TRE_fec!P$5)</f>
        <v>0.56593764342709729</v>
      </c>
      <c r="Q72" s="324">
        <f>IF(Q$5=0,0,Q$5/TRE_fec!Q$5)</f>
        <v>0.56564667347440922</v>
      </c>
      <c r="R72" s="324">
        <f>IF(R$5=0,0,R$5/TRE_fec!R$5)</f>
        <v>0.56588193490815575</v>
      </c>
      <c r="S72" s="324">
        <f>IF(S$5=0,0,S$5/TRE_fec!S$5)</f>
        <v>0.56553618357214874</v>
      </c>
      <c r="T72" s="324">
        <f>IF(T$5=0,0,T$5/TRE_fec!T$5)</f>
        <v>0.56712889585359572</v>
      </c>
      <c r="U72" s="324">
        <f>IF(U$5=0,0,U$5/TRE_fec!U$5)</f>
        <v>0.56762450257115094</v>
      </c>
      <c r="V72" s="324">
        <f>IF(V$5=0,0,V$5/TRE_fec!V$5)</f>
        <v>0.57235395433682723</v>
      </c>
      <c r="W72" s="324">
        <f>IF(W$5=0,0,W$5/TRE_fec!W$5)</f>
        <v>0.56528590648324506</v>
      </c>
      <c r="DA72" s="95"/>
    </row>
    <row r="73" spans="1:105" ht="12" customHeight="1" x14ac:dyDescent="0.25">
      <c r="A73" s="55" t="s">
        <v>92</v>
      </c>
      <c r="B73" s="336">
        <f>IF(B$6=0,0,B$6/TRE_fec!B$6)</f>
        <v>0.48602659133869053</v>
      </c>
      <c r="C73" s="336">
        <f>IF(C$6=0,0,C$6/TRE_fec!C$6)</f>
        <v>0.48602659133869053</v>
      </c>
      <c r="D73" s="336">
        <f>IF(D$6=0,0,D$6/TRE_fec!D$6)</f>
        <v>0.48602659133869042</v>
      </c>
      <c r="E73" s="336">
        <f>IF(E$6=0,0,E$6/TRE_fec!E$6)</f>
        <v>0.48602659133869053</v>
      </c>
      <c r="F73" s="336">
        <f>IF(F$6=0,0,F$6/TRE_fec!F$6)</f>
        <v>0.48602659133869069</v>
      </c>
      <c r="G73" s="336">
        <f>IF(G$6=0,0,G$6/TRE_fec!G$6)</f>
        <v>0.48602659133869069</v>
      </c>
      <c r="H73" s="336">
        <f>IF(H$6=0,0,H$6/TRE_fec!H$6)</f>
        <v>0.48602659133869064</v>
      </c>
      <c r="I73" s="336">
        <f>IF(I$6=0,0,I$6/TRE_fec!I$6)</f>
        <v>0.48602659133869047</v>
      </c>
      <c r="J73" s="336">
        <f>IF(J$6=0,0,J$6/TRE_fec!J$6)</f>
        <v>0.48602659133869069</v>
      </c>
      <c r="K73" s="336">
        <f>IF(K$6=0,0,K$6/TRE_fec!K$6)</f>
        <v>0.48602659133869058</v>
      </c>
      <c r="L73" s="336">
        <f>IF(L$6=0,0,L$6/TRE_fec!L$6)</f>
        <v>0.48602659133869069</v>
      </c>
      <c r="M73" s="336">
        <f>IF(M$6=0,0,M$6/TRE_fec!M$6)</f>
        <v>0.48602659133869025</v>
      </c>
      <c r="N73" s="336">
        <f>IF(N$6=0,0,N$6/TRE_fec!N$6)</f>
        <v>0.48602659133869031</v>
      </c>
      <c r="O73" s="336">
        <f>IF(O$6=0,0,O$6/TRE_fec!O$6)</f>
        <v>0.48602659133869069</v>
      </c>
      <c r="P73" s="336">
        <f>IF(P$6=0,0,P$6/TRE_fec!P$6)</f>
        <v>0.48602659133869042</v>
      </c>
      <c r="Q73" s="336">
        <f>IF(Q$6=0,0,Q$6/TRE_fec!Q$6)</f>
        <v>0.48602659133869053</v>
      </c>
      <c r="R73" s="336">
        <f>IF(R$6=0,0,R$6/TRE_fec!R$6)</f>
        <v>0.48602659133869047</v>
      </c>
      <c r="S73" s="336">
        <f>IF(S$6=0,0,S$6/TRE_fec!S$6)</f>
        <v>0.48602659133869047</v>
      </c>
      <c r="T73" s="336">
        <f>IF(T$6=0,0,T$6/TRE_fec!T$6)</f>
        <v>0.48602659133869075</v>
      </c>
      <c r="U73" s="336">
        <f>IF(U$6=0,0,U$6/TRE_fec!U$6)</f>
        <v>0.48602659133869058</v>
      </c>
      <c r="V73" s="336">
        <f>IF(V$6=0,0,V$6/TRE_fec!V$6)</f>
        <v>0.48602659133869053</v>
      </c>
      <c r="W73" s="336">
        <f>IF(W$6=0,0,W$6/TRE_fec!W$6)</f>
        <v>0.48602659133869081</v>
      </c>
      <c r="DA73" s="67"/>
    </row>
    <row r="74" spans="1:105" ht="12" customHeight="1" x14ac:dyDescent="0.25">
      <c r="A74" s="202" t="s">
        <v>93</v>
      </c>
      <c r="B74" s="337">
        <f>IF(B$7=0,0,B$7/TRE_fec!B$7)</f>
        <v>0.12602757851909593</v>
      </c>
      <c r="C74" s="337">
        <f>IF(C$7=0,0,C$7/TRE_fec!C$7)</f>
        <v>0.12602757851909596</v>
      </c>
      <c r="D74" s="337">
        <f>IF(D$7=0,0,D$7/TRE_fec!D$7)</f>
        <v>0.12602757851909596</v>
      </c>
      <c r="E74" s="337">
        <f>IF(E$7=0,0,E$7/TRE_fec!E$7)</f>
        <v>0.12602757851909596</v>
      </c>
      <c r="F74" s="337">
        <f>IF(F$7=0,0,F$7/TRE_fec!F$7)</f>
        <v>0.12602757851909593</v>
      </c>
      <c r="G74" s="337">
        <f>IF(G$7=0,0,G$7/TRE_fec!G$7)</f>
        <v>0.12602757851909599</v>
      </c>
      <c r="H74" s="337">
        <f>IF(H$7=0,0,H$7/TRE_fec!H$7)</f>
        <v>0.12602757851909593</v>
      </c>
      <c r="I74" s="337">
        <f>IF(I$7=0,0,I$7/TRE_fec!I$7)</f>
        <v>0.12602757851909593</v>
      </c>
      <c r="J74" s="337">
        <f>IF(J$7=0,0,J$7/TRE_fec!J$7)</f>
        <v>0.12602757851909596</v>
      </c>
      <c r="K74" s="337">
        <f>IF(K$7=0,0,K$7/TRE_fec!K$7)</f>
        <v>0.12602757851909593</v>
      </c>
      <c r="L74" s="337">
        <f>IF(L$7=0,0,L$7/TRE_fec!L$7)</f>
        <v>0.12602757851909599</v>
      </c>
      <c r="M74" s="337">
        <f>IF(M$7=0,0,M$7/TRE_fec!M$7)</f>
        <v>0.12602757851909599</v>
      </c>
      <c r="N74" s="337">
        <f>IF(N$7=0,0,N$7/TRE_fec!N$7)</f>
        <v>0.12602757851909593</v>
      </c>
      <c r="O74" s="337">
        <f>IF(O$7=0,0,O$7/TRE_fec!O$7)</f>
        <v>0.12602757851909596</v>
      </c>
      <c r="P74" s="337">
        <f>IF(P$7=0,0,P$7/TRE_fec!P$7)</f>
        <v>0.12602757851909596</v>
      </c>
      <c r="Q74" s="337">
        <f>IF(Q$7=0,0,Q$7/TRE_fec!Q$7)</f>
        <v>0.12602757851909596</v>
      </c>
      <c r="R74" s="337">
        <f>IF(R$7=0,0,R$7/TRE_fec!R$7)</f>
        <v>0.12602757851909596</v>
      </c>
      <c r="S74" s="337">
        <f>IF(S$7=0,0,S$7/TRE_fec!S$7)</f>
        <v>0.12602757851909593</v>
      </c>
      <c r="T74" s="337">
        <f>IF(T$7=0,0,T$7/TRE_fec!T$7)</f>
        <v>0.12602757851909593</v>
      </c>
      <c r="U74" s="337">
        <f>IF(U$7=0,0,U$7/TRE_fec!U$7)</f>
        <v>0.12602757851909596</v>
      </c>
      <c r="V74" s="337">
        <f>IF(V$7=0,0,V$7/TRE_fec!V$7)</f>
        <v>0.12602757851909596</v>
      </c>
      <c r="W74" s="337">
        <f>IF(W$7=0,0,W$7/TRE_fec!W$7)</f>
        <v>0.12602757851909593</v>
      </c>
      <c r="DA74" s="174"/>
    </row>
    <row r="75" spans="1:105" ht="12" customHeight="1" x14ac:dyDescent="0.25">
      <c r="A75" s="202" t="s">
        <v>94</v>
      </c>
      <c r="B75" s="337">
        <f>IF(B$8=0,0,B$8/TRE_fec!B$8)</f>
        <v>0.68116304029773922</v>
      </c>
      <c r="C75" s="337">
        <f>IF(C$8=0,0,C$8/TRE_fec!C$8)</f>
        <v>0.68116304029773944</v>
      </c>
      <c r="D75" s="337">
        <f>IF(D$8=0,0,D$8/TRE_fec!D$8)</f>
        <v>0.68116304029773922</v>
      </c>
      <c r="E75" s="337">
        <f>IF(E$8=0,0,E$8/TRE_fec!E$8)</f>
        <v>0.68116304029773933</v>
      </c>
      <c r="F75" s="337">
        <f>IF(F$8=0,0,F$8/TRE_fec!F$8)</f>
        <v>0.68116304029773933</v>
      </c>
      <c r="G75" s="337">
        <f>IF(G$8=0,0,G$8/TRE_fec!G$8)</f>
        <v>0.68116304029773933</v>
      </c>
      <c r="H75" s="337">
        <f>IF(H$8=0,0,H$8/TRE_fec!H$8)</f>
        <v>0.68116304029773933</v>
      </c>
      <c r="I75" s="337">
        <f>IF(I$8=0,0,I$8/TRE_fec!I$8)</f>
        <v>0.68116304029773933</v>
      </c>
      <c r="J75" s="337">
        <f>IF(J$8=0,0,J$8/TRE_fec!J$8)</f>
        <v>0.68116304029773922</v>
      </c>
      <c r="K75" s="337">
        <f>IF(K$8=0,0,K$8/TRE_fec!K$8)</f>
        <v>0.68116304029773911</v>
      </c>
      <c r="L75" s="337">
        <f>IF(L$8=0,0,L$8/TRE_fec!L$8)</f>
        <v>0.68116304029773944</v>
      </c>
      <c r="M75" s="337">
        <f>IF(M$8=0,0,M$8/TRE_fec!M$8)</f>
        <v>0.68116304029773933</v>
      </c>
      <c r="N75" s="337">
        <f>IF(N$8=0,0,N$8/TRE_fec!N$8)</f>
        <v>0.68116304029773944</v>
      </c>
      <c r="O75" s="337">
        <f>IF(O$8=0,0,O$8/TRE_fec!O$8)</f>
        <v>0.68116304029773922</v>
      </c>
      <c r="P75" s="337">
        <f>IF(P$8=0,0,P$8/TRE_fec!P$8)</f>
        <v>0.68116304029773944</v>
      </c>
      <c r="Q75" s="337">
        <f>IF(Q$8=0,0,Q$8/TRE_fec!Q$8)</f>
        <v>0.68116304029773944</v>
      </c>
      <c r="R75" s="337">
        <f>IF(R$8=0,0,R$8/TRE_fec!R$8)</f>
        <v>0.681163040297739</v>
      </c>
      <c r="S75" s="337">
        <f>IF(S$8=0,0,S$8/TRE_fec!S$8)</f>
        <v>0.68116304029773922</v>
      </c>
      <c r="T75" s="337">
        <f>IF(T$8=0,0,T$8/TRE_fec!T$8)</f>
        <v>0.68116304029773933</v>
      </c>
      <c r="U75" s="337">
        <f>IF(U$8=0,0,U$8/TRE_fec!U$8)</f>
        <v>0.68116304029773933</v>
      </c>
      <c r="V75" s="337">
        <f>IF(V$8=0,0,V$8/TRE_fec!V$8)</f>
        <v>0.68116304029773944</v>
      </c>
      <c r="W75" s="337">
        <f>IF(W$8=0,0,W$8/TRE_fec!W$8)</f>
        <v>0.68116304029773933</v>
      </c>
      <c r="DA75" s="174"/>
    </row>
    <row r="76" spans="1:105" ht="12" customHeight="1" x14ac:dyDescent="0.25">
      <c r="A76" s="202" t="s">
        <v>95</v>
      </c>
      <c r="B76" s="337">
        <f>IF(B$9=0,0,B$9/TRE_fec!B$9)</f>
        <v>0.48158995270688548</v>
      </c>
      <c r="C76" s="337">
        <f>IF(C$9=0,0,C$9/TRE_fec!C$9)</f>
        <v>0.48158995270688559</v>
      </c>
      <c r="D76" s="337">
        <f>IF(D$9=0,0,D$9/TRE_fec!D$9)</f>
        <v>0.48158995270688582</v>
      </c>
      <c r="E76" s="337">
        <f>IF(E$9=0,0,E$9/TRE_fec!E$9)</f>
        <v>0.4815899527068857</v>
      </c>
      <c r="F76" s="337">
        <f>IF(F$9=0,0,F$9/TRE_fec!F$9)</f>
        <v>0.48158995270688548</v>
      </c>
      <c r="G76" s="337">
        <f>IF(G$9=0,0,G$9/TRE_fec!G$9)</f>
        <v>0.48158995270688548</v>
      </c>
      <c r="H76" s="337">
        <f>IF(H$9=0,0,H$9/TRE_fec!H$9)</f>
        <v>0.48158995270688548</v>
      </c>
      <c r="I76" s="337">
        <f>IF(I$9=0,0,I$9/TRE_fec!I$9)</f>
        <v>0.4815899527068857</v>
      </c>
      <c r="J76" s="337">
        <f>IF(J$9=0,0,J$9/TRE_fec!J$9)</f>
        <v>0.48158995270688565</v>
      </c>
      <c r="K76" s="337">
        <f>IF(K$9=0,0,K$9/TRE_fec!K$9)</f>
        <v>0.48158995270688548</v>
      </c>
      <c r="L76" s="337">
        <f>IF(L$9=0,0,L$9/TRE_fec!L$9)</f>
        <v>0.48158995270688543</v>
      </c>
      <c r="M76" s="337">
        <f>IF(M$9=0,0,M$9/TRE_fec!M$9)</f>
        <v>0.48158995270688543</v>
      </c>
      <c r="N76" s="337">
        <f>IF(N$9=0,0,N$9/TRE_fec!N$9)</f>
        <v>0.48158995270688554</v>
      </c>
      <c r="O76" s="337">
        <f>IF(O$9=0,0,O$9/TRE_fec!O$9)</f>
        <v>0.48158995270688554</v>
      </c>
      <c r="P76" s="337">
        <f>IF(P$9=0,0,P$9/TRE_fec!P$9)</f>
        <v>0.48158995270688559</v>
      </c>
      <c r="Q76" s="337">
        <f>IF(Q$9=0,0,Q$9/TRE_fec!Q$9)</f>
        <v>0.48158995270688559</v>
      </c>
      <c r="R76" s="337">
        <f>IF(R$9=0,0,R$9/TRE_fec!R$9)</f>
        <v>0.48158995270688587</v>
      </c>
      <c r="S76" s="337">
        <f>IF(S$9=0,0,S$9/TRE_fec!S$9)</f>
        <v>0.48158995270688548</v>
      </c>
      <c r="T76" s="337">
        <f>IF(T$9=0,0,T$9/TRE_fec!T$9)</f>
        <v>0.48158995270688548</v>
      </c>
      <c r="U76" s="337">
        <f>IF(U$9=0,0,U$9/TRE_fec!U$9)</f>
        <v>0.48158995270688543</v>
      </c>
      <c r="V76" s="337">
        <f>IF(V$9=0,0,V$9/TRE_fec!V$9)</f>
        <v>0.48158995270688548</v>
      </c>
      <c r="W76" s="337">
        <f>IF(W$9=0,0,W$9/TRE_fec!W$9)</f>
        <v>0.48158995270688543</v>
      </c>
      <c r="DA76" s="174"/>
    </row>
    <row r="77" spans="1:105" ht="12" customHeight="1" x14ac:dyDescent="0.25">
      <c r="A77" s="56" t="s">
        <v>96</v>
      </c>
      <c r="B77" s="338">
        <f>IF(B$10=0,0,B$10/TRE_fec!B$10)</f>
        <v>0.73853066926200006</v>
      </c>
      <c r="C77" s="338">
        <f>IF(C$10=0,0,C$10/TRE_fec!C$10)</f>
        <v>0.73565031274750836</v>
      </c>
      <c r="D77" s="338">
        <f>IF(D$10=0,0,D$10/TRE_fec!D$10)</f>
        <v>0.74216292217267033</v>
      </c>
      <c r="E77" s="338">
        <f>IF(E$10=0,0,E$10/TRE_fec!E$10)</f>
        <v>0.73645297239455632</v>
      </c>
      <c r="F77" s="338">
        <f>IF(F$10=0,0,F$10/TRE_fec!F$10)</f>
        <v>0.73444621432352075</v>
      </c>
      <c r="G77" s="338">
        <f>IF(G$10=0,0,G$10/TRE_fec!G$10)</f>
        <v>0.74570581098800048</v>
      </c>
      <c r="H77" s="338">
        <f>IF(H$10=0,0,H$10/TRE_fec!H$10)</f>
        <v>0.75083296273111877</v>
      </c>
      <c r="I77" s="338">
        <f>IF(I$10=0,0,I$10/TRE_fec!I$10)</f>
        <v>0.74661545136832108</v>
      </c>
      <c r="J77" s="338">
        <f>IF(J$10=0,0,J$10/TRE_fec!J$10)</f>
        <v>0.78324550736656451</v>
      </c>
      <c r="K77" s="338">
        <f>IF(K$10=0,0,K$10/TRE_fec!K$10)</f>
        <v>0.76372485100960041</v>
      </c>
      <c r="L77" s="338">
        <f>IF(L$10=0,0,L$10/TRE_fec!L$10)</f>
        <v>0.76288263766666586</v>
      </c>
      <c r="M77" s="338">
        <f>IF(M$10=0,0,M$10/TRE_fec!M$10)</f>
        <v>0.76192888221971056</v>
      </c>
      <c r="N77" s="338">
        <f>IF(N$10=0,0,N$10/TRE_fec!N$10)</f>
        <v>0.75892951156353039</v>
      </c>
      <c r="O77" s="338">
        <f>IF(O$10=0,0,O$10/TRE_fec!O$10)</f>
        <v>0.75391328049402506</v>
      </c>
      <c r="P77" s="338">
        <f>IF(P$10=0,0,P$10/TRE_fec!P$10)</f>
        <v>0.76880876144659993</v>
      </c>
      <c r="Q77" s="338">
        <f>IF(Q$10=0,0,Q$10/TRE_fec!Q$10)</f>
        <v>0.7660185716240786</v>
      </c>
      <c r="R77" s="338">
        <f>IF(R$10=0,0,R$10/TRE_fec!R$10)</f>
        <v>0.76599714050152212</v>
      </c>
      <c r="S77" s="338">
        <f>IF(S$10=0,0,S$10/TRE_fec!S$10)</f>
        <v>0.76349608395017554</v>
      </c>
      <c r="T77" s="338">
        <f>IF(T$10=0,0,T$10/TRE_fec!T$10)</f>
        <v>0.7676376471638745</v>
      </c>
      <c r="U77" s="338">
        <f>IF(U$10=0,0,U$10/TRE_fec!U$10)</f>
        <v>0.76779972339889735</v>
      </c>
      <c r="V77" s="338">
        <f>IF(V$10=0,0,V$10/TRE_fec!V$10)</f>
        <v>0.78337918500971848</v>
      </c>
      <c r="W77" s="338">
        <f>IF(W$10=0,0,W$10/TRE_fec!W$10)</f>
        <v>0.75867134365937083</v>
      </c>
      <c r="DA77" s="68"/>
    </row>
    <row r="78" spans="1:105" ht="12" customHeight="1" x14ac:dyDescent="0.25">
      <c r="A78" s="203" t="s">
        <v>2405</v>
      </c>
      <c r="B78" s="351">
        <f>IF(B$16=0,0,B$16/TRE_fec!B$16)</f>
        <v>0.55755823002589999</v>
      </c>
      <c r="C78" s="351">
        <f>IF(C$16=0,0,C$16/TRE_fec!C$16)</f>
        <v>0.55487190912493578</v>
      </c>
      <c r="D78" s="351">
        <f>IF(D$16=0,0,D$16/TRE_fec!D$16)</f>
        <v>0.56262759575432209</v>
      </c>
      <c r="E78" s="351">
        <f>IF(E$16=0,0,E$16/TRE_fec!E$16)</f>
        <v>0.5612373281214833</v>
      </c>
      <c r="F78" s="351">
        <f>IF(F$16=0,0,F$16/TRE_fec!F$16)</f>
        <v>0.55893028920145982</v>
      </c>
      <c r="G78" s="351">
        <f>IF(G$16=0,0,G$16/TRE_fec!G$16)</f>
        <v>0.56754548120000914</v>
      </c>
      <c r="H78" s="351">
        <f>IF(H$16=0,0,H$16/TRE_fec!H$16)</f>
        <v>0.57042189566877455</v>
      </c>
      <c r="I78" s="351">
        <f>IF(I$16=0,0,I$16/TRE_fec!I$16)</f>
        <v>0.57037184095490967</v>
      </c>
      <c r="J78" s="351">
        <f>IF(J$16=0,0,J$16/TRE_fec!J$16)</f>
        <v>0.59780651030192111</v>
      </c>
      <c r="K78" s="351">
        <f>IF(K$16=0,0,K$16/TRE_fec!K$16)</f>
        <v>0.58325835050608421</v>
      </c>
      <c r="L78" s="351">
        <f>IF(L$16=0,0,L$16/TRE_fec!L$16)</f>
        <v>0.58414621729132676</v>
      </c>
      <c r="M78" s="351">
        <f>IF(M$16=0,0,M$16/TRE_fec!M$16)</f>
        <v>0.58344399193335039</v>
      </c>
      <c r="N78" s="351">
        <f>IF(N$16=0,0,N$16/TRE_fec!N$16)</f>
        <v>0.580739521573166</v>
      </c>
      <c r="O78" s="351">
        <f>IF(O$16=0,0,O$16/TRE_fec!O$16)</f>
        <v>0.57610027516438733</v>
      </c>
      <c r="P78" s="351">
        <f>IF(P$16=0,0,P$16/TRE_fec!P$16)</f>
        <v>0.5864561025942675</v>
      </c>
      <c r="Q78" s="351">
        <f>IF(Q$16=0,0,Q$16/TRE_fec!Q$16)</f>
        <v>0.58565208907020783</v>
      </c>
      <c r="R78" s="351">
        <f>IF(R$16=0,0,R$16/TRE_fec!R$16)</f>
        <v>0.58580243035909296</v>
      </c>
      <c r="S78" s="351">
        <f>IF(S$16=0,0,S$16/TRE_fec!S$16)</f>
        <v>0.58405082899254857</v>
      </c>
      <c r="T78" s="351">
        <f>IF(T$16=0,0,T$16/TRE_fec!T$16)</f>
        <v>0.58687685604157935</v>
      </c>
      <c r="U78" s="351">
        <f>IF(U$16=0,0,U$16/TRE_fec!U$16)</f>
        <v>0.58688234726985145</v>
      </c>
      <c r="V78" s="351">
        <f>IF(V$16=0,0,V$16/TRE_fec!V$16)</f>
        <v>0.60019393977943702</v>
      </c>
      <c r="W78" s="351">
        <f>IF(W$16=0,0,W$16/TRE_fec!W$16)</f>
        <v>0.58199992303136316</v>
      </c>
      <c r="DA78" s="175"/>
    </row>
    <row r="79" spans="1:105" ht="12" customHeight="1" x14ac:dyDescent="0.25">
      <c r="A79" s="203" t="s">
        <v>2415</v>
      </c>
      <c r="B79" s="351">
        <f>IF(B$24=0,0,B$24/TRE_fec!B$24)</f>
        <v>0.47338268396864891</v>
      </c>
      <c r="C79" s="351">
        <f>IF(C$24=0,0,C$24/TRE_fec!C$24)</f>
        <v>0.47303014074659766</v>
      </c>
      <c r="D79" s="351">
        <f>IF(D$24=0,0,D$24/TRE_fec!D$24)</f>
        <v>0.4738311548398173</v>
      </c>
      <c r="E79" s="351">
        <f>IF(E$24=0,0,E$24/TRE_fec!E$24)</f>
        <v>0.47327014511346271</v>
      </c>
      <c r="F79" s="351">
        <f>IF(F$24=0,0,F$24/TRE_fec!F$24)</f>
        <v>0.47298593242799652</v>
      </c>
      <c r="G79" s="351">
        <f>IF(G$24=0,0,G$24/TRE_fec!G$24)</f>
        <v>0.47426837457393767</v>
      </c>
      <c r="H79" s="351">
        <f>IF(H$24=0,0,H$24/TRE_fec!H$24)</f>
        <v>0.47474643992195142</v>
      </c>
      <c r="I79" s="351">
        <f>IF(I$24=0,0,I$24/TRE_fec!I$24)</f>
        <v>0.47439566251554477</v>
      </c>
      <c r="J79" s="351">
        <f>IF(J$24=0,0,J$24/TRE_fec!J$24)</f>
        <v>0.47846285346622769</v>
      </c>
      <c r="K79" s="351">
        <f>IF(K$24=0,0,K$24/TRE_fec!K$24)</f>
        <v>0.47615492712468499</v>
      </c>
      <c r="L79" s="351">
        <f>IF(L$24=0,0,L$24/TRE_fec!L$24)</f>
        <v>0.47608111630942312</v>
      </c>
      <c r="M79" s="351">
        <f>IF(M$24=0,0,M$24/TRE_fec!M$24)</f>
        <v>0.47570498998851096</v>
      </c>
      <c r="N79" s="351">
        <f>IF(N$24=0,0,N$24/TRE_fec!N$24)</f>
        <v>0.47529464709707414</v>
      </c>
      <c r="O79" s="351">
        <f>IF(O$24=0,0,O$24/TRE_fec!O$24)</f>
        <v>0.47489154453002502</v>
      </c>
      <c r="P79" s="351">
        <f>IF(P$24=0,0,P$24/TRE_fec!P$24)</f>
        <v>0.4764165740120746</v>
      </c>
      <c r="Q79" s="351">
        <f>IF(Q$24=0,0,Q$24/TRE_fec!Q$24)</f>
        <v>0.4761641981274225</v>
      </c>
      <c r="R79" s="351">
        <f>IF(R$24=0,0,R$24/TRE_fec!R$24)</f>
        <v>0.47617151671682301</v>
      </c>
      <c r="S79" s="351">
        <f>IF(S$24=0,0,S$24/TRE_fec!S$24)</f>
        <v>0.4758981529456216</v>
      </c>
      <c r="T79" s="351">
        <f>IF(T$24=0,0,T$24/TRE_fec!T$24)</f>
        <v>0.47629034467785947</v>
      </c>
      <c r="U79" s="351">
        <f>IF(U$24=0,0,U$24/TRE_fec!U$24)</f>
        <v>0.47620453409951269</v>
      </c>
      <c r="V79" s="351">
        <f>IF(V$24=0,0,V$24/TRE_fec!V$24)</f>
        <v>0.47806118219017146</v>
      </c>
      <c r="W79" s="351">
        <f>IF(W$24=0,0,W$24/TRE_fec!W$24)</f>
        <v>0.47539135699366419</v>
      </c>
      <c r="DA79" s="175"/>
    </row>
    <row r="80" spans="1:105" ht="12" customHeight="1" x14ac:dyDescent="0.25">
      <c r="A80" s="203" t="s">
        <v>2420</v>
      </c>
      <c r="B80" s="351">
        <f>IF(B$27=0,0,B$27/TRE_fec!B$27)</f>
        <v>0.47790705430791447</v>
      </c>
      <c r="C80" s="351">
        <f>IF(C$27=0,0,C$27/TRE_fec!C$27)</f>
        <v>0.47560449353565915</v>
      </c>
      <c r="D80" s="351">
        <f>IF(D$27=0,0,D$27/TRE_fec!D$27)</f>
        <v>0.48225222493227604</v>
      </c>
      <c r="E80" s="351">
        <f>IF(E$27=0,0,E$27/TRE_fec!E$27)</f>
        <v>0.48106056696127147</v>
      </c>
      <c r="F80" s="351">
        <f>IF(F$27=0,0,F$27/TRE_fec!F$27)</f>
        <v>0.47908310502982271</v>
      </c>
      <c r="G80" s="351">
        <f>IF(G$27=0,0,G$27/TRE_fec!G$27)</f>
        <v>0.48646755531429337</v>
      </c>
      <c r="H80" s="351">
        <f>IF(H$27=0,0,H$27/TRE_fec!H$27)</f>
        <v>0.48893305343037841</v>
      </c>
      <c r="I80" s="351">
        <f>IF(I$27=0,0,I$27/TRE_fec!I$27)</f>
        <v>0.4888901493899227</v>
      </c>
      <c r="J80" s="351">
        <f>IF(J$27=0,0,J$27/TRE_fec!J$27)</f>
        <v>0.51240558025878935</v>
      </c>
      <c r="K80" s="351">
        <f>IF(K$27=0,0,K$27/TRE_fec!K$27)</f>
        <v>0.49993572900521516</v>
      </c>
      <c r="L80" s="351">
        <f>IF(L$27=0,0,L$27/TRE_fec!L$27)</f>
        <v>0.50069675767828004</v>
      </c>
      <c r="M80" s="351">
        <f>IF(M$27=0,0,M$27/TRE_fec!M$27)</f>
        <v>0.50009485022858613</v>
      </c>
      <c r="N80" s="351">
        <f>IF(N$27=0,0,N$27/TRE_fec!N$27)</f>
        <v>0.49777673277699941</v>
      </c>
      <c r="O80" s="351">
        <f>IF(O$27=0,0,O$27/TRE_fec!O$27)</f>
        <v>0.49380023585518928</v>
      </c>
      <c r="P80" s="351">
        <f>IF(P$27=0,0,P$27/TRE_fec!P$27)</f>
        <v>0.50267665936651496</v>
      </c>
      <c r="Q80" s="351">
        <f>IF(Q$27=0,0,Q$27/TRE_fec!Q$27)</f>
        <v>0.50198750491732114</v>
      </c>
      <c r="R80" s="351">
        <f>IF(R$27=0,0,R$27/TRE_fec!R$27)</f>
        <v>0.50211636887922262</v>
      </c>
      <c r="S80" s="351">
        <f>IF(S$27=0,0,S$27/TRE_fec!S$27)</f>
        <v>0.50061499627932715</v>
      </c>
      <c r="T80" s="351">
        <f>IF(T$27=0,0,T$27/TRE_fec!T$27)</f>
        <v>0.50303730517849654</v>
      </c>
      <c r="U80" s="351">
        <f>IF(U$27=0,0,U$27/TRE_fec!U$27)</f>
        <v>0.50304201194558684</v>
      </c>
      <c r="V80" s="351">
        <f>IF(V$27=0,0,V$27/TRE_fec!V$27)</f>
        <v>0.51445194838237451</v>
      </c>
      <c r="W80" s="351">
        <f>IF(W$27=0,0,W$27/TRE_fec!W$27)</f>
        <v>0.49885707688402547</v>
      </c>
      <c r="DA80" s="175"/>
    </row>
    <row r="81" spans="1:105" ht="12" customHeight="1" x14ac:dyDescent="0.25">
      <c r="A81" s="203" t="s">
        <v>2430</v>
      </c>
      <c r="B81" s="351">
        <f>IF(B$35=0,0,B$35/TRE_fec!B$35)</f>
        <v>0.68721166789233357</v>
      </c>
      <c r="C81" s="351">
        <f>IF(C$35=0,0,C$35/TRE_fec!C$35)</f>
        <v>0.68802878821274405</v>
      </c>
      <c r="D81" s="351">
        <f>IF(D$35=0,0,D$35/TRE_fec!D$35)</f>
        <v>0.69157183884170448</v>
      </c>
      <c r="E81" s="351">
        <f>IF(E$35=0,0,E$35/TRE_fec!E$35)</f>
        <v>0.69591397130932908</v>
      </c>
      <c r="F81" s="351">
        <f>IF(F$35=0,0,F$35/TRE_fec!F$35)</f>
        <v>0.69515459956501013</v>
      </c>
      <c r="G81" s="351">
        <f>IF(G$35=0,0,G$35/TRE_fec!G$35)</f>
        <v>0.69482886325908122</v>
      </c>
      <c r="H81" s="351">
        <f>IF(H$35=0,0,H$35/TRE_fec!H$35)</f>
        <v>0.69357243342616204</v>
      </c>
      <c r="I81" s="351">
        <f>IF(I$35=0,0,I$35/TRE_fec!I$35)</f>
        <v>0.69784496124055007</v>
      </c>
      <c r="J81" s="351">
        <f>IF(J$35=0,0,J$35/TRE_fec!J$35)</f>
        <v>0.69533783532520765</v>
      </c>
      <c r="K81" s="351">
        <f>IF(K$35=0,0,K$35/TRE_fec!K$35)</f>
        <v>0.69734968327993496</v>
      </c>
      <c r="L81" s="351">
        <f>IF(L$35=0,0,L$35/TRE_fec!L$35)</f>
        <v>0.69728031844813654</v>
      </c>
      <c r="M81" s="351">
        <f>IF(M$35=0,0,M$35/TRE_fec!M$35)</f>
        <v>0.70876032415608714</v>
      </c>
      <c r="N81" s="351">
        <f>IF(N$35=0,0,N$35/TRE_fec!N$35)</f>
        <v>0.70971786835893236</v>
      </c>
      <c r="O81" s="351">
        <f>IF(O$35=0,0,O$35/TRE_fec!O$35)</f>
        <v>0.70395843310086881</v>
      </c>
      <c r="P81" s="351">
        <f>IF(P$35=0,0,P$35/TRE_fec!P$35)</f>
        <v>0.69774933471751099</v>
      </c>
      <c r="Q81" s="351">
        <f>IF(Q$35=0,0,Q$35/TRE_fec!Q$35)</f>
        <v>0.69862061725705316</v>
      </c>
      <c r="R81" s="351">
        <f>IF(R$35=0,0,R$35/TRE_fec!R$35)</f>
        <v>0.69980575972852743</v>
      </c>
      <c r="S81" s="351">
        <f>IF(S$35=0,0,S$35/TRE_fec!S$35)</f>
        <v>0.70126271466860746</v>
      </c>
      <c r="T81" s="351">
        <f>IF(T$35=0,0,T$35/TRE_fec!T$35)</f>
        <v>0.70375512415374653</v>
      </c>
      <c r="U81" s="351">
        <f>IF(U$35=0,0,U$35/TRE_fec!U$35)</f>
        <v>0.70490634626800086</v>
      </c>
      <c r="V81" s="351">
        <f>IF(V$35=0,0,V$35/TRE_fec!V$35)</f>
        <v>0.70502721057106854</v>
      </c>
      <c r="W81" s="351">
        <f>IF(W$35=0,0,W$35/TRE_fec!W$35)</f>
        <v>0.70302686380517521</v>
      </c>
      <c r="DA81" s="175"/>
    </row>
    <row r="82" spans="1:105" ht="12" customHeight="1" x14ac:dyDescent="0.25">
      <c r="A82" s="203" t="s">
        <v>2442</v>
      </c>
      <c r="B82" s="351">
        <f>IF(B$46=0,0,B$46/TRE_fec!B$46)</f>
        <v>0.62910113945478463</v>
      </c>
      <c r="C82" s="351">
        <f>IF(C$46=0,0,C$46/TRE_fec!C$46)</f>
        <v>0.62910113945478452</v>
      </c>
      <c r="D82" s="351">
        <f>IF(D$46=0,0,D$46/TRE_fec!D$46)</f>
        <v>0.62910113945478474</v>
      </c>
      <c r="E82" s="351">
        <f>IF(E$46=0,0,E$46/TRE_fec!E$46)</f>
        <v>0.62910113945478485</v>
      </c>
      <c r="F82" s="351">
        <f>IF(F$46=0,0,F$46/TRE_fec!F$46)</f>
        <v>0.62910113945478463</v>
      </c>
      <c r="G82" s="351">
        <f>IF(G$46=0,0,G$46/TRE_fec!G$46)</f>
        <v>0.62910113945478463</v>
      </c>
      <c r="H82" s="351">
        <f>IF(H$46=0,0,H$46/TRE_fec!H$46)</f>
        <v>0.62910113945478474</v>
      </c>
      <c r="I82" s="351">
        <f>IF(I$46=0,0,I$46/TRE_fec!I$46)</f>
        <v>0.62910113945478474</v>
      </c>
      <c r="J82" s="351">
        <f>IF(J$46=0,0,J$46/TRE_fec!J$46)</f>
        <v>0.62910113945478485</v>
      </c>
      <c r="K82" s="351">
        <f>IF(K$46=0,0,K$46/TRE_fec!K$46)</f>
        <v>0.62910113945478485</v>
      </c>
      <c r="L82" s="351">
        <f>IF(L$46=0,0,L$46/TRE_fec!L$46)</f>
        <v>0.62910113945478463</v>
      </c>
      <c r="M82" s="351">
        <f>IF(M$46=0,0,M$46/TRE_fec!M$46)</f>
        <v>0.62910113945478474</v>
      </c>
      <c r="N82" s="351">
        <f>IF(N$46=0,0,N$46/TRE_fec!N$46)</f>
        <v>0.62910113945478463</v>
      </c>
      <c r="O82" s="351">
        <f>IF(O$46=0,0,O$46/TRE_fec!O$46)</f>
        <v>0.62910113945478485</v>
      </c>
      <c r="P82" s="351">
        <f>IF(P$46=0,0,P$46/TRE_fec!P$46)</f>
        <v>0.62910113945478452</v>
      </c>
      <c r="Q82" s="351">
        <f>IF(Q$46=0,0,Q$46/TRE_fec!Q$46)</f>
        <v>0.62910113945478485</v>
      </c>
      <c r="R82" s="351">
        <f>IF(R$46=0,0,R$46/TRE_fec!R$46)</f>
        <v>0.62910113945478474</v>
      </c>
      <c r="S82" s="351">
        <f>IF(S$46=0,0,S$46/TRE_fec!S$46)</f>
        <v>0.62910113945478452</v>
      </c>
      <c r="T82" s="351">
        <f>IF(T$46=0,0,T$46/TRE_fec!T$46)</f>
        <v>0.62910113945478463</v>
      </c>
      <c r="U82" s="351">
        <f>IF(U$46=0,0,U$46/TRE_fec!U$46)</f>
        <v>0.62910113945478496</v>
      </c>
      <c r="V82" s="351">
        <f>IF(V$46=0,0,V$46/TRE_fec!V$46)</f>
        <v>0.62910113945478474</v>
      </c>
      <c r="W82" s="351">
        <f>IF(W$46=0,0,W$46/TRE_fec!W$46)</f>
        <v>0.62910113945478463</v>
      </c>
      <c r="DA82" s="175"/>
    </row>
    <row r="83" spans="1:105" ht="12" customHeight="1" x14ac:dyDescent="0.25">
      <c r="A83" s="41" t="s">
        <v>2444</v>
      </c>
      <c r="B83" s="339">
        <f>IF(B$47=0,0,B$47/TRE_fec!B$47)</f>
        <v>0.5791049092818229</v>
      </c>
      <c r="C83" s="339">
        <f>IF(C$47=0,0,C$47/TRE_fec!C$47)</f>
        <v>0.5791049092818229</v>
      </c>
      <c r="D83" s="339">
        <f>IF(D$47=0,0,D$47/TRE_fec!D$47)</f>
        <v>0.57910490928182268</v>
      </c>
      <c r="E83" s="339">
        <f>IF(E$47=0,0,E$47/TRE_fec!E$47)</f>
        <v>0.57910490928182246</v>
      </c>
      <c r="F83" s="339">
        <f>IF(F$47=0,0,F$47/TRE_fec!F$47)</f>
        <v>0.57910490928182257</v>
      </c>
      <c r="G83" s="339">
        <f>IF(G$47=0,0,G$47/TRE_fec!G$47)</f>
        <v>0.57910490928182301</v>
      </c>
      <c r="H83" s="339">
        <f>IF(H$47=0,0,H$47/TRE_fec!H$47)</f>
        <v>0.57910490928182268</v>
      </c>
      <c r="I83" s="339">
        <f>IF(I$47=0,0,I$47/TRE_fec!I$47)</f>
        <v>0.57910490928182268</v>
      </c>
      <c r="J83" s="339">
        <f>IF(J$47=0,0,J$47/TRE_fec!J$47)</f>
        <v>0.57910490928182268</v>
      </c>
      <c r="K83" s="339">
        <f>IF(K$47=0,0,K$47/TRE_fec!K$47)</f>
        <v>0.57910490928182268</v>
      </c>
      <c r="L83" s="339">
        <f>IF(L$47=0,0,L$47/TRE_fec!L$47)</f>
        <v>0.57910490928182268</v>
      </c>
      <c r="M83" s="339">
        <f>IF(M$47=0,0,M$47/TRE_fec!M$47)</f>
        <v>0.57910490928182268</v>
      </c>
      <c r="N83" s="339">
        <f>IF(N$47=0,0,N$47/TRE_fec!N$47)</f>
        <v>0.57910490928182279</v>
      </c>
      <c r="O83" s="339">
        <f>IF(O$47=0,0,O$47/TRE_fec!O$47)</f>
        <v>0.57910490928182268</v>
      </c>
      <c r="P83" s="339">
        <f>IF(P$47=0,0,P$47/TRE_fec!P$47)</f>
        <v>0.57910490928182279</v>
      </c>
      <c r="Q83" s="339">
        <f>IF(Q$47=0,0,Q$47/TRE_fec!Q$47)</f>
        <v>0.57910490928182268</v>
      </c>
      <c r="R83" s="339">
        <f>IF(R$47=0,0,R$47/TRE_fec!R$47)</f>
        <v>0.57910490928182268</v>
      </c>
      <c r="S83" s="339">
        <f>IF(S$47=0,0,S$47/TRE_fec!S$47)</f>
        <v>0.57910490928182268</v>
      </c>
      <c r="T83" s="339">
        <f>IF(T$47=0,0,T$47/TRE_fec!T$47)</f>
        <v>0.57910490928182268</v>
      </c>
      <c r="U83" s="339">
        <f>IF(U$47=0,0,U$47/TRE_fec!U$47)</f>
        <v>0.57910490928182268</v>
      </c>
      <c r="V83" s="339">
        <f>IF(V$47=0,0,V$47/TRE_fec!V$47)</f>
        <v>0.57910490928182279</v>
      </c>
      <c r="W83" s="339">
        <f>IF(W$47=0,0,W$47/TRE_fec!W$47)</f>
        <v>0.57910490928182279</v>
      </c>
      <c r="DA83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theme="6" tint="-0.249977111117893"/>
    <pageSetUpPr fitToPage="1"/>
  </sheetPr>
  <dimension ref="A1:DA83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Transport equipment / CO2 emissions"</f>
        <v>FR: Transport equipment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25</v>
      </c>
      <c r="B5" s="225">
        <v>2025.431743319544</v>
      </c>
      <c r="C5" s="225">
        <v>2044.0448168392861</v>
      </c>
      <c r="D5" s="225">
        <v>1811.1182943584911</v>
      </c>
      <c r="E5" s="225">
        <v>1890.983576519171</v>
      </c>
      <c r="F5" s="225">
        <v>1985.7400120792311</v>
      </c>
      <c r="G5" s="225">
        <v>1662.556953958991</v>
      </c>
      <c r="H5" s="225">
        <v>1516.6286791194391</v>
      </c>
      <c r="I5" s="225">
        <v>1532.604467879238</v>
      </c>
      <c r="J5" s="225">
        <v>1025.7104087995251</v>
      </c>
      <c r="K5" s="225">
        <v>1126.04595227906</v>
      </c>
      <c r="L5" s="225">
        <v>1152.2566990789039</v>
      </c>
      <c r="M5" s="225">
        <v>945.40797611938012</v>
      </c>
      <c r="N5" s="225">
        <v>983.37102155911009</v>
      </c>
      <c r="O5" s="225">
        <v>1065.6477899993811</v>
      </c>
      <c r="P5" s="225">
        <v>863.89320383850395</v>
      </c>
      <c r="Q5" s="225">
        <v>888.77865635843477</v>
      </c>
      <c r="R5" s="225">
        <v>967.64598143827664</v>
      </c>
      <c r="S5" s="225">
        <v>983.89308347954079</v>
      </c>
      <c r="T5" s="225">
        <v>945.78848288712732</v>
      </c>
      <c r="U5" s="225">
        <v>929.19941428846687</v>
      </c>
      <c r="V5" s="225">
        <v>633.0424525002893</v>
      </c>
      <c r="W5" s="225">
        <v>932.01494431840956</v>
      </c>
      <c r="DA5" s="89" t="s">
        <v>2486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2487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2488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2489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2490</v>
      </c>
    </row>
    <row r="10" spans="1:105" ht="12" customHeight="1" x14ac:dyDescent="0.25">
      <c r="A10" s="56" t="s">
        <v>96</v>
      </c>
      <c r="B10" s="262">
        <v>61.457008066748699</v>
      </c>
      <c r="C10" s="262">
        <v>62.466641796577967</v>
      </c>
      <c r="D10" s="262">
        <v>55.380559497480647</v>
      </c>
      <c r="E10" s="262">
        <v>61.105282306533176</v>
      </c>
      <c r="F10" s="262">
        <v>63.848892058991183</v>
      </c>
      <c r="G10" s="262">
        <v>51.207351541580962</v>
      </c>
      <c r="H10" s="262">
        <v>45.19425478278994</v>
      </c>
      <c r="I10" s="262">
        <v>47.901242487525359</v>
      </c>
      <c r="J10" s="262">
        <v>25.815429128538099</v>
      </c>
      <c r="K10" s="262">
        <v>32.531074761784083</v>
      </c>
      <c r="L10" s="262">
        <v>34.086076200457697</v>
      </c>
      <c r="M10" s="262">
        <v>28.974587808584559</v>
      </c>
      <c r="N10" s="262">
        <v>30.649067371645199</v>
      </c>
      <c r="O10" s="262">
        <v>33.057809569215813</v>
      </c>
      <c r="P10" s="262">
        <v>24.605966267458211</v>
      </c>
      <c r="Q10" s="262">
        <v>26.128477709536082</v>
      </c>
      <c r="R10" s="262">
        <v>28.480340939584639</v>
      </c>
      <c r="S10" s="262">
        <v>29.507568988717871</v>
      </c>
      <c r="T10" s="262">
        <v>27.709617220262441</v>
      </c>
      <c r="U10" s="262">
        <v>27.393157850454848</v>
      </c>
      <c r="V10" s="262">
        <v>17.2827218157041</v>
      </c>
      <c r="W10" s="262">
        <v>29.339345567625891</v>
      </c>
      <c r="DA10" s="68" t="s">
        <v>2491</v>
      </c>
    </row>
    <row r="11" spans="1:105" ht="12" customHeight="1" x14ac:dyDescent="0.25">
      <c r="A11" s="37" t="s">
        <v>160</v>
      </c>
      <c r="B11" s="228">
        <v>3.9283841623503628</v>
      </c>
      <c r="C11" s="228">
        <v>4.2861348647201662</v>
      </c>
      <c r="D11" s="228">
        <v>3.3031094801487608</v>
      </c>
      <c r="E11" s="228">
        <v>2.992896144410933</v>
      </c>
      <c r="F11" s="228">
        <v>2.7674612569423842</v>
      </c>
      <c r="G11" s="228">
        <v>2.6711502450775448</v>
      </c>
      <c r="H11" s="228">
        <v>2.1478931556688852</v>
      </c>
      <c r="I11" s="228">
        <v>1.9995579591848891</v>
      </c>
      <c r="J11" s="228">
        <v>1.2890679529176181</v>
      </c>
      <c r="K11" s="228">
        <v>0.9436886352910927</v>
      </c>
      <c r="L11" s="228">
        <v>0.94011318423581813</v>
      </c>
      <c r="M11" s="228">
        <v>0.97611939730760877</v>
      </c>
      <c r="N11" s="228">
        <v>0.91510379373121509</v>
      </c>
      <c r="O11" s="228">
        <v>1.121685923607697</v>
      </c>
      <c r="P11" s="228">
        <v>0.9447525164115832</v>
      </c>
      <c r="Q11" s="228">
        <v>0.73814659101715185</v>
      </c>
      <c r="R11" s="228">
        <v>0.81792482566778735</v>
      </c>
      <c r="S11" s="228">
        <v>0.90850288211382679</v>
      </c>
      <c r="T11" s="228">
        <v>0.86833160096277973</v>
      </c>
      <c r="U11" s="228">
        <v>0.68731650835672664</v>
      </c>
      <c r="V11" s="228">
        <v>0.63710568721292427</v>
      </c>
      <c r="W11" s="228">
        <v>0.8023639336425219</v>
      </c>
      <c r="DA11" s="69" t="s">
        <v>2492</v>
      </c>
    </row>
    <row r="12" spans="1:105" ht="12" customHeight="1" x14ac:dyDescent="0.25">
      <c r="A12" s="37" t="s">
        <v>162</v>
      </c>
      <c r="B12" s="228">
        <v>57.528623904398337</v>
      </c>
      <c r="C12" s="228">
        <v>58.180506931857799</v>
      </c>
      <c r="D12" s="228">
        <v>52.077450017331891</v>
      </c>
      <c r="E12" s="228">
        <v>58.112386162122242</v>
      </c>
      <c r="F12" s="228">
        <v>61.0814308020488</v>
      </c>
      <c r="G12" s="228">
        <v>48.536201296503407</v>
      </c>
      <c r="H12" s="228">
        <v>43.046361627121058</v>
      </c>
      <c r="I12" s="228">
        <v>45.901684528340468</v>
      </c>
      <c r="J12" s="228">
        <v>24.52636117562048</v>
      </c>
      <c r="K12" s="228">
        <v>31.58738612649298</v>
      </c>
      <c r="L12" s="228">
        <v>33.145963016221877</v>
      </c>
      <c r="M12" s="228">
        <v>27.998468411276949</v>
      </c>
      <c r="N12" s="228">
        <v>29.733963577913979</v>
      </c>
      <c r="O12" s="228">
        <v>31.936123645608109</v>
      </c>
      <c r="P12" s="228">
        <v>23.661213751046621</v>
      </c>
      <c r="Q12" s="228">
        <v>25.39033111851893</v>
      </c>
      <c r="R12" s="228">
        <v>27.662416113916851</v>
      </c>
      <c r="S12" s="228">
        <v>28.599066106604049</v>
      </c>
      <c r="T12" s="228">
        <v>26.841285619299661</v>
      </c>
      <c r="U12" s="228">
        <v>26.705841342098122</v>
      </c>
      <c r="V12" s="228">
        <v>16.645616128491181</v>
      </c>
      <c r="W12" s="228">
        <v>28.53698163398337</v>
      </c>
      <c r="DA12" s="69" t="s">
        <v>2493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2494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2495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2496</v>
      </c>
    </row>
    <row r="16" spans="1:105" ht="12" customHeight="1" x14ac:dyDescent="0.25">
      <c r="A16" s="57" t="s">
        <v>2405</v>
      </c>
      <c r="B16" s="263">
        <f t="shared" ref="B16:W16" si="0">B17+B23</f>
        <v>456.24512490494641</v>
      </c>
      <c r="C16" s="263">
        <f t="shared" si="0"/>
        <v>466.81665291064422</v>
      </c>
      <c r="D16" s="263">
        <f t="shared" si="0"/>
        <v>401.68474422350891</v>
      </c>
      <c r="E16" s="263">
        <f t="shared" si="0"/>
        <v>423.56557752690719</v>
      </c>
      <c r="F16" s="263">
        <f t="shared" si="0"/>
        <v>449.38443042141517</v>
      </c>
      <c r="G16" s="263">
        <f t="shared" si="0"/>
        <v>361.67413460564279</v>
      </c>
      <c r="H16" s="263">
        <f t="shared" si="0"/>
        <v>325.193169784877</v>
      </c>
      <c r="I16" s="263">
        <f t="shared" si="0"/>
        <v>330.64864977756338</v>
      </c>
      <c r="J16" s="263">
        <f t="shared" si="0"/>
        <v>185.16959536164779</v>
      </c>
      <c r="K16" s="263">
        <f t="shared" si="0"/>
        <v>226.5529808774512</v>
      </c>
      <c r="L16" s="263">
        <f t="shared" si="0"/>
        <v>232.323331205469</v>
      </c>
      <c r="M16" s="263">
        <f t="shared" si="0"/>
        <v>197.58607783741999</v>
      </c>
      <c r="N16" s="263">
        <f t="shared" si="0"/>
        <v>210.15604861197531</v>
      </c>
      <c r="O16" s="263">
        <f t="shared" si="0"/>
        <v>229.726651794124</v>
      </c>
      <c r="P16" s="263">
        <f t="shared" si="0"/>
        <v>175.7168687109895</v>
      </c>
      <c r="Q16" s="263">
        <f t="shared" si="0"/>
        <v>181.437910038919</v>
      </c>
      <c r="R16" s="263">
        <f t="shared" si="0"/>
        <v>197.15235592094899</v>
      </c>
      <c r="S16" s="263">
        <f t="shared" si="0"/>
        <v>203.36415608997081</v>
      </c>
      <c r="T16" s="263">
        <f t="shared" si="0"/>
        <v>192.77817785086259</v>
      </c>
      <c r="U16" s="263">
        <f t="shared" si="0"/>
        <v>190.90831577863489</v>
      </c>
      <c r="V16" s="263">
        <f t="shared" si="0"/>
        <v>117.8242196989262</v>
      </c>
      <c r="W16" s="263">
        <f t="shared" si="0"/>
        <v>195.99806254639341</v>
      </c>
      <c r="DA16" s="70"/>
    </row>
    <row r="17" spans="1:105" ht="12" customHeight="1" x14ac:dyDescent="0.25">
      <c r="A17" s="60" t="s">
        <v>2406</v>
      </c>
      <c r="B17" s="331">
        <v>456.24512490494641</v>
      </c>
      <c r="C17" s="331">
        <v>466.81665291064422</v>
      </c>
      <c r="D17" s="331">
        <v>401.68474422350891</v>
      </c>
      <c r="E17" s="331">
        <v>423.56557752690719</v>
      </c>
      <c r="F17" s="331">
        <v>449.38443042141517</v>
      </c>
      <c r="G17" s="331">
        <v>361.67413460564279</v>
      </c>
      <c r="H17" s="331">
        <v>325.193169784877</v>
      </c>
      <c r="I17" s="331">
        <v>330.64864977756338</v>
      </c>
      <c r="J17" s="331">
        <v>185.16959536164779</v>
      </c>
      <c r="K17" s="331">
        <v>226.5529808774512</v>
      </c>
      <c r="L17" s="331">
        <v>232.323331205469</v>
      </c>
      <c r="M17" s="331">
        <v>197.58607783741999</v>
      </c>
      <c r="N17" s="331">
        <v>210.15604861197531</v>
      </c>
      <c r="O17" s="331">
        <v>229.726651794124</v>
      </c>
      <c r="P17" s="331">
        <v>175.7168687109895</v>
      </c>
      <c r="Q17" s="331">
        <v>181.437910038919</v>
      </c>
      <c r="R17" s="331">
        <v>197.15235592094899</v>
      </c>
      <c r="S17" s="331">
        <v>203.36415608997081</v>
      </c>
      <c r="T17" s="331">
        <v>192.77817785086259</v>
      </c>
      <c r="U17" s="331">
        <v>190.90831577863489</v>
      </c>
      <c r="V17" s="331">
        <v>117.8242196989262</v>
      </c>
      <c r="W17" s="331">
        <v>195.99806254639341</v>
      </c>
      <c r="DA17" s="72" t="s">
        <v>2497</v>
      </c>
    </row>
    <row r="18" spans="1:105" ht="12" customHeight="1" x14ac:dyDescent="0.25">
      <c r="A18" s="59" t="s">
        <v>30</v>
      </c>
      <c r="B18" s="232">
        <v>29.477222592945161</v>
      </c>
      <c r="C18" s="232">
        <v>26.476475769759869</v>
      </c>
      <c r="D18" s="232">
        <v>14.95064246536629</v>
      </c>
      <c r="E18" s="232">
        <v>0</v>
      </c>
      <c r="F18" s="232">
        <v>15.24757934705228</v>
      </c>
      <c r="G18" s="232">
        <v>7.7626668337117666</v>
      </c>
      <c r="H18" s="232">
        <v>9.9578983230825617</v>
      </c>
      <c r="I18" s="232">
        <v>9.274023345249633</v>
      </c>
      <c r="J18" s="232">
        <v>7.9530689626482873</v>
      </c>
      <c r="K18" s="232">
        <v>4.3758006978074677</v>
      </c>
      <c r="L18" s="232">
        <v>5.1332066725384644</v>
      </c>
      <c r="M18" s="232">
        <v>4.5943923249973189</v>
      </c>
      <c r="N18" s="232">
        <v>5.472732932866788</v>
      </c>
      <c r="O18" s="232">
        <v>9.3667266360349934</v>
      </c>
      <c r="P18" s="232">
        <v>10.409904144934449</v>
      </c>
      <c r="Q18" s="232">
        <v>6.7255748014472543</v>
      </c>
      <c r="R18" s="232">
        <v>6.7236119410889783</v>
      </c>
      <c r="S18" s="232">
        <v>5.6364153112341748</v>
      </c>
      <c r="T18" s="232">
        <v>7.1111245743170644</v>
      </c>
      <c r="U18" s="232">
        <v>6.6979225791278649</v>
      </c>
      <c r="V18" s="232">
        <v>0</v>
      </c>
      <c r="W18" s="232">
        <v>0</v>
      </c>
      <c r="DA18" s="71" t="s">
        <v>2498</v>
      </c>
    </row>
    <row r="19" spans="1:105" ht="12" customHeight="1" x14ac:dyDescent="0.25">
      <c r="A19" s="59" t="s">
        <v>33</v>
      </c>
      <c r="B19" s="232">
        <v>0</v>
      </c>
      <c r="C19" s="232">
        <v>12.817183567678059</v>
      </c>
      <c r="D19" s="232">
        <v>8.6227867477741533</v>
      </c>
      <c r="E19" s="232">
        <v>8.492221624030206</v>
      </c>
      <c r="F19" s="232">
        <v>10.884797036135399</v>
      </c>
      <c r="G19" s="232">
        <v>9.0247543627700484</v>
      </c>
      <c r="H19" s="232">
        <v>10.38959215943024</v>
      </c>
      <c r="I19" s="232">
        <v>11.231192888866341</v>
      </c>
      <c r="J19" s="232">
        <v>9.6314671909589311</v>
      </c>
      <c r="K19" s="232">
        <v>9.8918351028514628</v>
      </c>
      <c r="L19" s="232">
        <v>10.65691867562207</v>
      </c>
      <c r="M19" s="232">
        <v>9.6441103051667927</v>
      </c>
      <c r="N19" s="232">
        <v>10.604335215798709</v>
      </c>
      <c r="O19" s="232">
        <v>13.6121284212793</v>
      </c>
      <c r="P19" s="232">
        <v>10.085372398546181</v>
      </c>
      <c r="Q19" s="232">
        <v>9.4118574650556752</v>
      </c>
      <c r="R19" s="232">
        <v>10.132901423569621</v>
      </c>
      <c r="S19" s="232">
        <v>10.9858917406609</v>
      </c>
      <c r="T19" s="232">
        <v>10.46111343726597</v>
      </c>
      <c r="U19" s="232">
        <v>11.54140711744088</v>
      </c>
      <c r="V19" s="232">
        <v>7.9185200778207729</v>
      </c>
      <c r="W19" s="232">
        <v>9.0114821480841076</v>
      </c>
      <c r="DA19" s="71" t="s">
        <v>2499</v>
      </c>
    </row>
    <row r="20" spans="1:105" ht="12" customHeight="1" x14ac:dyDescent="0.25">
      <c r="A20" s="59" t="s">
        <v>160</v>
      </c>
      <c r="B20" s="232">
        <v>23.554433881409821</v>
      </c>
      <c r="C20" s="232">
        <v>25.36091187846128</v>
      </c>
      <c r="D20" s="232">
        <v>20.05384431118695</v>
      </c>
      <c r="E20" s="232">
        <v>18.515012746447152</v>
      </c>
      <c r="F20" s="232">
        <v>17.015419915843498</v>
      </c>
      <c r="G20" s="232">
        <v>16.48404078087874</v>
      </c>
      <c r="H20" s="232">
        <v>13.17131717822576</v>
      </c>
      <c r="I20" s="232">
        <v>12.51302350495618</v>
      </c>
      <c r="J20" s="232">
        <v>8.0945976234717936</v>
      </c>
      <c r="K20" s="232">
        <v>5.9176619215643056</v>
      </c>
      <c r="L20" s="232">
        <v>5.9512075189935008</v>
      </c>
      <c r="M20" s="232">
        <v>6.1767617124166048</v>
      </c>
      <c r="N20" s="232">
        <v>5.7705862619082717</v>
      </c>
      <c r="O20" s="232">
        <v>7.0151681662701897</v>
      </c>
      <c r="P20" s="232">
        <v>5.9007671165271782</v>
      </c>
      <c r="Q20" s="232">
        <v>4.6480308992529196</v>
      </c>
      <c r="R20" s="232">
        <v>5.1557322078163379</v>
      </c>
      <c r="S20" s="232">
        <v>5.7255072834378087</v>
      </c>
      <c r="T20" s="232">
        <v>5.4676911846843517</v>
      </c>
      <c r="U20" s="232">
        <v>4.3217030980730522</v>
      </c>
      <c r="V20" s="232">
        <v>4.0492683000879959</v>
      </c>
      <c r="W20" s="232">
        <v>5.1084576449990911</v>
      </c>
      <c r="DA20" s="71" t="s">
        <v>2500</v>
      </c>
    </row>
    <row r="21" spans="1:105" ht="12" customHeight="1" x14ac:dyDescent="0.25">
      <c r="A21" s="59" t="s">
        <v>70</v>
      </c>
      <c r="B21" s="232">
        <v>58.274146805307552</v>
      </c>
      <c r="C21" s="232">
        <v>57.91003272442309</v>
      </c>
      <c r="D21" s="232">
        <v>41.884761000149702</v>
      </c>
      <c r="E21" s="232">
        <v>37.05653667796831</v>
      </c>
      <c r="F21" s="232">
        <v>30.684423029935971</v>
      </c>
      <c r="G21" s="232">
        <v>28.879003753836191</v>
      </c>
      <c r="H21" s="232">
        <v>27.70532769474552</v>
      </c>
      <c r="I21" s="232">
        <v>10.38249367684352</v>
      </c>
      <c r="J21" s="232">
        <v>5.4791664971047602</v>
      </c>
      <c r="K21" s="232">
        <v>8.2901975396071812</v>
      </c>
      <c r="L21" s="232">
        <v>0.75779032365558374</v>
      </c>
      <c r="M21" s="232">
        <v>0</v>
      </c>
      <c r="N21" s="232">
        <v>0.80791293338416048</v>
      </c>
      <c r="O21" s="232">
        <v>0</v>
      </c>
      <c r="P21" s="232">
        <v>1.536818537183517</v>
      </c>
      <c r="Q21" s="232">
        <v>0.77222116011552844</v>
      </c>
      <c r="R21" s="232">
        <v>0.77199578721465978</v>
      </c>
      <c r="S21" s="232">
        <v>0.78118288327040031</v>
      </c>
      <c r="T21" s="232">
        <v>0.72463610897708386</v>
      </c>
      <c r="U21" s="232">
        <v>0.42651305991175431</v>
      </c>
      <c r="V21" s="232">
        <v>6.1479121812692668E-2</v>
      </c>
      <c r="W21" s="232">
        <v>0.1900434655009805</v>
      </c>
      <c r="DA21" s="71" t="s">
        <v>2501</v>
      </c>
    </row>
    <row r="22" spans="1:105" ht="12" customHeight="1" x14ac:dyDescent="0.25">
      <c r="A22" s="59" t="s">
        <v>162</v>
      </c>
      <c r="B22" s="232">
        <v>344.93932162528392</v>
      </c>
      <c r="C22" s="232">
        <v>344.25204897032188</v>
      </c>
      <c r="D22" s="232">
        <v>316.17270969903183</v>
      </c>
      <c r="E22" s="232">
        <v>359.5018064784615</v>
      </c>
      <c r="F22" s="232">
        <v>375.55221109244809</v>
      </c>
      <c r="G22" s="232">
        <v>299.52366887444612</v>
      </c>
      <c r="H22" s="232">
        <v>263.96903442939288</v>
      </c>
      <c r="I22" s="232">
        <v>287.2479163616477</v>
      </c>
      <c r="J22" s="232">
        <v>154.01129508746399</v>
      </c>
      <c r="K22" s="232">
        <v>198.07748561562079</v>
      </c>
      <c r="L22" s="232">
        <v>209.82420801465929</v>
      </c>
      <c r="M22" s="232">
        <v>177.17081349483931</v>
      </c>
      <c r="N22" s="232">
        <v>187.50048126801741</v>
      </c>
      <c r="O22" s="232">
        <v>199.7326285705395</v>
      </c>
      <c r="P22" s="232">
        <v>147.7840065137982</v>
      </c>
      <c r="Q22" s="232">
        <v>159.88022571304759</v>
      </c>
      <c r="R22" s="232">
        <v>174.3681145612594</v>
      </c>
      <c r="S22" s="232">
        <v>180.2351588713675</v>
      </c>
      <c r="T22" s="232">
        <v>169.0136125456182</v>
      </c>
      <c r="U22" s="232">
        <v>167.9207699240813</v>
      </c>
      <c r="V22" s="232">
        <v>105.7949521992047</v>
      </c>
      <c r="W22" s="232">
        <v>181.68807928780919</v>
      </c>
      <c r="DA22" s="71" t="s">
        <v>2502</v>
      </c>
    </row>
    <row r="23" spans="1:105" ht="12" customHeight="1" x14ac:dyDescent="0.25">
      <c r="A23" s="60" t="s">
        <v>2413</v>
      </c>
      <c r="B23" s="331">
        <v>0</v>
      </c>
      <c r="C23" s="331">
        <v>0</v>
      </c>
      <c r="D23" s="331">
        <v>0</v>
      </c>
      <c r="E23" s="331">
        <v>0</v>
      </c>
      <c r="F23" s="331">
        <v>0</v>
      </c>
      <c r="G23" s="331">
        <v>0</v>
      </c>
      <c r="H23" s="331">
        <v>0</v>
      </c>
      <c r="I23" s="331">
        <v>0</v>
      </c>
      <c r="J23" s="331">
        <v>0</v>
      </c>
      <c r="K23" s="331">
        <v>0</v>
      </c>
      <c r="L23" s="331">
        <v>0</v>
      </c>
      <c r="M23" s="331">
        <v>0</v>
      </c>
      <c r="N23" s="331">
        <v>0</v>
      </c>
      <c r="O23" s="331">
        <v>0</v>
      </c>
      <c r="P23" s="331">
        <v>0</v>
      </c>
      <c r="Q23" s="331">
        <v>0</v>
      </c>
      <c r="R23" s="331">
        <v>0</v>
      </c>
      <c r="S23" s="331">
        <v>0</v>
      </c>
      <c r="T23" s="331">
        <v>0</v>
      </c>
      <c r="U23" s="331">
        <v>0</v>
      </c>
      <c r="V23" s="331">
        <v>0</v>
      </c>
      <c r="W23" s="331">
        <v>0</v>
      </c>
      <c r="DA23" s="72" t="s">
        <v>2503</v>
      </c>
    </row>
    <row r="24" spans="1:105" ht="12" customHeight="1" x14ac:dyDescent="0.25">
      <c r="A24" s="57" t="s">
        <v>2415</v>
      </c>
      <c r="B24" s="263">
        <f t="shared" ref="B24:W24" si="1">B25+B26</f>
        <v>243.90500627880661</v>
      </c>
      <c r="C24" s="263">
        <f t="shared" si="1"/>
        <v>242.32117635804491</v>
      </c>
      <c r="D24" s="263">
        <f t="shared" si="1"/>
        <v>226.33611767411281</v>
      </c>
      <c r="E24" s="263">
        <f t="shared" si="1"/>
        <v>237.37408735907201</v>
      </c>
      <c r="F24" s="263">
        <f t="shared" si="1"/>
        <v>244.1954542024769</v>
      </c>
      <c r="G24" s="263">
        <f t="shared" si="1"/>
        <v>215.46488080424481</v>
      </c>
      <c r="H24" s="263">
        <f t="shared" si="1"/>
        <v>199.51847905856081</v>
      </c>
      <c r="I24" s="263">
        <f t="shared" si="1"/>
        <v>202.9037992912198</v>
      </c>
      <c r="J24" s="263">
        <f t="shared" si="1"/>
        <v>162.83528007966041</v>
      </c>
      <c r="K24" s="263">
        <f t="shared" si="1"/>
        <v>162.8176737533031</v>
      </c>
      <c r="L24" s="263">
        <f t="shared" si="1"/>
        <v>169.0085417220314</v>
      </c>
      <c r="M24" s="263">
        <f t="shared" si="1"/>
        <v>143.35341297812249</v>
      </c>
      <c r="N24" s="263">
        <f t="shared" si="1"/>
        <v>147.39183359459071</v>
      </c>
      <c r="O24" s="263">
        <f t="shared" si="1"/>
        <v>150.8408476357842</v>
      </c>
      <c r="P24" s="263">
        <f t="shared" si="1"/>
        <v>131.2661865745379</v>
      </c>
      <c r="Q24" s="263">
        <f t="shared" si="1"/>
        <v>134.90094149513379</v>
      </c>
      <c r="R24" s="263">
        <f t="shared" si="1"/>
        <v>147.04651039403191</v>
      </c>
      <c r="S24" s="263">
        <f t="shared" si="1"/>
        <v>148.40526076467361</v>
      </c>
      <c r="T24" s="263">
        <f t="shared" si="1"/>
        <v>146.01450862389319</v>
      </c>
      <c r="U24" s="263">
        <f t="shared" si="1"/>
        <v>144.98626957273899</v>
      </c>
      <c r="V24" s="263">
        <f t="shared" si="1"/>
        <v>110.68068304067749</v>
      </c>
      <c r="W24" s="263">
        <f t="shared" si="1"/>
        <v>140.28227164608339</v>
      </c>
      <c r="DA24" s="70"/>
    </row>
    <row r="25" spans="1:105" ht="12" customHeight="1" x14ac:dyDescent="0.25">
      <c r="A25" s="60" t="s">
        <v>2416</v>
      </c>
      <c r="B25" s="264">
        <v>243.90500627880661</v>
      </c>
      <c r="C25" s="264">
        <v>242.32117635804491</v>
      </c>
      <c r="D25" s="264">
        <v>226.33611767411281</v>
      </c>
      <c r="E25" s="264">
        <v>237.37408735907201</v>
      </c>
      <c r="F25" s="264">
        <v>244.1954542024769</v>
      </c>
      <c r="G25" s="264">
        <v>215.46488080424481</v>
      </c>
      <c r="H25" s="264">
        <v>199.51847905856081</v>
      </c>
      <c r="I25" s="264">
        <v>202.9037992912198</v>
      </c>
      <c r="J25" s="264">
        <v>162.83528007966041</v>
      </c>
      <c r="K25" s="264">
        <v>162.8176737533031</v>
      </c>
      <c r="L25" s="264">
        <v>169.0085417220314</v>
      </c>
      <c r="M25" s="264">
        <v>143.35341297812249</v>
      </c>
      <c r="N25" s="264">
        <v>147.39183359459071</v>
      </c>
      <c r="O25" s="264">
        <v>150.8408476357842</v>
      </c>
      <c r="P25" s="264">
        <v>131.2661865745379</v>
      </c>
      <c r="Q25" s="264">
        <v>134.90094149513379</v>
      </c>
      <c r="R25" s="264">
        <v>147.04651039403191</v>
      </c>
      <c r="S25" s="264">
        <v>148.40526076467361</v>
      </c>
      <c r="T25" s="264">
        <v>146.01450862389319</v>
      </c>
      <c r="U25" s="264">
        <v>144.98626957273899</v>
      </c>
      <c r="V25" s="264">
        <v>110.68068304067749</v>
      </c>
      <c r="W25" s="264">
        <v>140.28227164608339</v>
      </c>
      <c r="DA25" s="72" t="s">
        <v>2504</v>
      </c>
    </row>
    <row r="26" spans="1:105" ht="12" customHeight="1" x14ac:dyDescent="0.25">
      <c r="A26" s="60" t="s">
        <v>2418</v>
      </c>
      <c r="B26" s="264">
        <v>0</v>
      </c>
      <c r="C26" s="264">
        <v>0</v>
      </c>
      <c r="D26" s="264">
        <v>0</v>
      </c>
      <c r="E26" s="264">
        <v>0</v>
      </c>
      <c r="F26" s="264">
        <v>0</v>
      </c>
      <c r="G26" s="264">
        <v>0</v>
      </c>
      <c r="H26" s="264">
        <v>0</v>
      </c>
      <c r="I26" s="264">
        <v>0</v>
      </c>
      <c r="J26" s="264">
        <v>0</v>
      </c>
      <c r="K26" s="264">
        <v>0</v>
      </c>
      <c r="L26" s="264">
        <v>0</v>
      </c>
      <c r="M26" s="264">
        <v>0</v>
      </c>
      <c r="N26" s="264">
        <v>0</v>
      </c>
      <c r="O26" s="264">
        <v>0</v>
      </c>
      <c r="P26" s="264">
        <v>0</v>
      </c>
      <c r="Q26" s="264">
        <v>0</v>
      </c>
      <c r="R26" s="264">
        <v>0</v>
      </c>
      <c r="S26" s="264">
        <v>0</v>
      </c>
      <c r="T26" s="264">
        <v>0</v>
      </c>
      <c r="U26" s="264">
        <v>0</v>
      </c>
      <c r="V26" s="264">
        <v>0</v>
      </c>
      <c r="W26" s="264">
        <v>0</v>
      </c>
      <c r="DA26" s="72" t="s">
        <v>2505</v>
      </c>
    </row>
    <row r="27" spans="1:105" ht="12" customHeight="1" x14ac:dyDescent="0.25">
      <c r="A27" s="57" t="s">
        <v>2420</v>
      </c>
      <c r="B27" s="263">
        <f t="shared" ref="B27:W27" si="2">B28+B34</f>
        <v>651.7787498642092</v>
      </c>
      <c r="C27" s="263">
        <f t="shared" si="2"/>
        <v>666.88093272949152</v>
      </c>
      <c r="D27" s="263">
        <f t="shared" si="2"/>
        <v>573.83534889072712</v>
      </c>
      <c r="E27" s="263">
        <f t="shared" si="2"/>
        <v>605.09368218129612</v>
      </c>
      <c r="F27" s="263">
        <f t="shared" si="2"/>
        <v>641.97775774487911</v>
      </c>
      <c r="G27" s="263">
        <f t="shared" si="2"/>
        <v>516.67733515091834</v>
      </c>
      <c r="H27" s="263">
        <f t="shared" si="2"/>
        <v>464.56167112125303</v>
      </c>
      <c r="I27" s="263">
        <f t="shared" si="2"/>
        <v>472.35521396794758</v>
      </c>
      <c r="J27" s="263">
        <f t="shared" si="2"/>
        <v>264.52799337378258</v>
      </c>
      <c r="K27" s="263">
        <f t="shared" si="2"/>
        <v>323.64711553921609</v>
      </c>
      <c r="L27" s="263">
        <f t="shared" si="2"/>
        <v>331.89047315066989</v>
      </c>
      <c r="M27" s="263">
        <f t="shared" si="2"/>
        <v>282.2658254820285</v>
      </c>
      <c r="N27" s="263">
        <f t="shared" si="2"/>
        <v>300.22292658853621</v>
      </c>
      <c r="O27" s="263">
        <f t="shared" si="2"/>
        <v>328.18093113446292</v>
      </c>
      <c r="P27" s="263">
        <f t="shared" si="2"/>
        <v>251.0240981585564</v>
      </c>
      <c r="Q27" s="263">
        <f t="shared" si="2"/>
        <v>259.19701434131292</v>
      </c>
      <c r="R27" s="263">
        <f t="shared" si="2"/>
        <v>281.64622274421288</v>
      </c>
      <c r="S27" s="263">
        <f t="shared" si="2"/>
        <v>290.52022298567249</v>
      </c>
      <c r="T27" s="263">
        <f t="shared" si="2"/>
        <v>275.39739692980379</v>
      </c>
      <c r="U27" s="263">
        <f t="shared" si="2"/>
        <v>272.72616539804977</v>
      </c>
      <c r="V27" s="263">
        <f t="shared" si="2"/>
        <v>168.32031385560879</v>
      </c>
      <c r="W27" s="263">
        <f t="shared" si="2"/>
        <v>279.99723220913341</v>
      </c>
      <c r="DA27" s="70"/>
    </row>
    <row r="28" spans="1:105" ht="12" customHeight="1" x14ac:dyDescent="0.25">
      <c r="A28" s="60" t="s">
        <v>2421</v>
      </c>
      <c r="B28" s="331">
        <v>651.7787498642092</v>
      </c>
      <c r="C28" s="331">
        <v>666.88093272949152</v>
      </c>
      <c r="D28" s="331">
        <v>573.83534889072712</v>
      </c>
      <c r="E28" s="331">
        <v>605.09368218129612</v>
      </c>
      <c r="F28" s="331">
        <v>641.97775774487911</v>
      </c>
      <c r="G28" s="331">
        <v>516.67733515091834</v>
      </c>
      <c r="H28" s="331">
        <v>464.56167112125303</v>
      </c>
      <c r="I28" s="331">
        <v>472.35521396794758</v>
      </c>
      <c r="J28" s="331">
        <v>264.52799337378258</v>
      </c>
      <c r="K28" s="331">
        <v>323.64711553921609</v>
      </c>
      <c r="L28" s="331">
        <v>331.89047315066989</v>
      </c>
      <c r="M28" s="331">
        <v>282.2658254820285</v>
      </c>
      <c r="N28" s="331">
        <v>300.22292658853621</v>
      </c>
      <c r="O28" s="331">
        <v>328.18093113446292</v>
      </c>
      <c r="P28" s="331">
        <v>251.0240981585564</v>
      </c>
      <c r="Q28" s="331">
        <v>259.19701434131292</v>
      </c>
      <c r="R28" s="331">
        <v>281.64622274421288</v>
      </c>
      <c r="S28" s="331">
        <v>290.52022298567249</v>
      </c>
      <c r="T28" s="331">
        <v>275.39739692980379</v>
      </c>
      <c r="U28" s="331">
        <v>272.72616539804977</v>
      </c>
      <c r="V28" s="331">
        <v>168.32031385560879</v>
      </c>
      <c r="W28" s="331">
        <v>279.99723220913341</v>
      </c>
      <c r="DA28" s="72" t="s">
        <v>2506</v>
      </c>
    </row>
    <row r="29" spans="1:105" ht="12" customHeight="1" x14ac:dyDescent="0.25">
      <c r="A29" s="59" t="s">
        <v>30</v>
      </c>
      <c r="B29" s="232">
        <v>42.110317989921661</v>
      </c>
      <c r="C29" s="232">
        <v>37.82353681394266</v>
      </c>
      <c r="D29" s="232">
        <v>21.358060664808988</v>
      </c>
      <c r="E29" s="232">
        <v>0</v>
      </c>
      <c r="F29" s="232">
        <v>21.782256210074689</v>
      </c>
      <c r="G29" s="232">
        <v>11.08952404815966</v>
      </c>
      <c r="H29" s="232">
        <v>14.225569032975089</v>
      </c>
      <c r="I29" s="232">
        <v>13.248604778928049</v>
      </c>
      <c r="J29" s="232">
        <v>11.36152708949755</v>
      </c>
      <c r="K29" s="232">
        <v>6.2511438540106692</v>
      </c>
      <c r="L29" s="232">
        <v>7.333152389340662</v>
      </c>
      <c r="M29" s="232">
        <v>6.5634176071390264</v>
      </c>
      <c r="N29" s="232">
        <v>7.818189904095413</v>
      </c>
      <c r="O29" s="232">
        <v>13.381038051478569</v>
      </c>
      <c r="P29" s="232">
        <v>14.871291635620651</v>
      </c>
      <c r="Q29" s="232">
        <v>9.6079640020675079</v>
      </c>
      <c r="R29" s="232">
        <v>9.6051599158413996</v>
      </c>
      <c r="S29" s="232">
        <v>8.0520218731916771</v>
      </c>
      <c r="T29" s="232">
        <v>10.158749391881519</v>
      </c>
      <c r="U29" s="232">
        <v>9.5684608273255236</v>
      </c>
      <c r="V29" s="232">
        <v>0</v>
      </c>
      <c r="W29" s="232">
        <v>0</v>
      </c>
      <c r="DA29" s="71" t="s">
        <v>2507</v>
      </c>
    </row>
    <row r="30" spans="1:105" ht="12" customHeight="1" x14ac:dyDescent="0.25">
      <c r="A30" s="59" t="s">
        <v>33</v>
      </c>
      <c r="B30" s="232">
        <v>0</v>
      </c>
      <c r="C30" s="232">
        <v>18.31026223954008</v>
      </c>
      <c r="D30" s="232">
        <v>12.31826678253451</v>
      </c>
      <c r="E30" s="232">
        <v>12.13174517718601</v>
      </c>
      <c r="F30" s="232">
        <v>15.549710051621989</v>
      </c>
      <c r="G30" s="232">
        <v>12.892506232528641</v>
      </c>
      <c r="H30" s="232">
        <v>14.84227451347178</v>
      </c>
      <c r="I30" s="232">
        <v>16.044561269809051</v>
      </c>
      <c r="J30" s="232">
        <v>13.759238844227051</v>
      </c>
      <c r="K30" s="232">
        <v>14.13119300407352</v>
      </c>
      <c r="L30" s="232">
        <v>15.224169536602959</v>
      </c>
      <c r="M30" s="232">
        <v>13.77730043595256</v>
      </c>
      <c r="N30" s="232">
        <v>15.14905030828387</v>
      </c>
      <c r="O30" s="232">
        <v>19.445897744684721</v>
      </c>
      <c r="P30" s="232">
        <v>14.40767485506597</v>
      </c>
      <c r="Q30" s="232">
        <v>13.44551066436525</v>
      </c>
      <c r="R30" s="232">
        <v>14.475573462242309</v>
      </c>
      <c r="S30" s="232">
        <v>15.694131058087001</v>
      </c>
      <c r="T30" s="232">
        <v>14.94444776752281</v>
      </c>
      <c r="U30" s="232">
        <v>16.48772445348698</v>
      </c>
      <c r="V30" s="232">
        <v>11.312171539743961</v>
      </c>
      <c r="W30" s="232">
        <v>12.87354592583444</v>
      </c>
      <c r="DA30" s="71" t="s">
        <v>2508</v>
      </c>
    </row>
    <row r="31" spans="1:105" ht="12" customHeight="1" x14ac:dyDescent="0.25">
      <c r="A31" s="59" t="s">
        <v>160</v>
      </c>
      <c r="B31" s="232">
        <v>33.649191259156893</v>
      </c>
      <c r="C31" s="232">
        <v>36.229874112087543</v>
      </c>
      <c r="D31" s="232">
        <v>28.648349015981371</v>
      </c>
      <c r="E31" s="232">
        <v>26.450018209210231</v>
      </c>
      <c r="F31" s="232">
        <v>24.307742736919291</v>
      </c>
      <c r="G31" s="232">
        <v>23.54862968696963</v>
      </c>
      <c r="H31" s="232">
        <v>18.816167397465371</v>
      </c>
      <c r="I31" s="232">
        <v>17.875747864223118</v>
      </c>
      <c r="J31" s="232">
        <v>11.56371089067399</v>
      </c>
      <c r="K31" s="232">
        <v>8.4538027450918722</v>
      </c>
      <c r="L31" s="232">
        <v>8.5017250271335705</v>
      </c>
      <c r="M31" s="232">
        <v>8.8239453034522928</v>
      </c>
      <c r="N31" s="232">
        <v>8.2436946598689591</v>
      </c>
      <c r="O31" s="232">
        <v>10.02166880895742</v>
      </c>
      <c r="P31" s="232">
        <v>8.4296673093245413</v>
      </c>
      <c r="Q31" s="232">
        <v>6.6400441417898852</v>
      </c>
      <c r="R31" s="232">
        <v>7.3653317254519139</v>
      </c>
      <c r="S31" s="232">
        <v>8.1792961191968683</v>
      </c>
      <c r="T31" s="232">
        <v>7.8109874066919316</v>
      </c>
      <c r="U31" s="232">
        <v>6.1738615686757914</v>
      </c>
      <c r="V31" s="232">
        <v>5.7846690001257084</v>
      </c>
      <c r="W31" s="232">
        <v>7.2977966357129871</v>
      </c>
      <c r="DA31" s="71" t="s">
        <v>2509</v>
      </c>
    </row>
    <row r="32" spans="1:105" ht="12" customHeight="1" x14ac:dyDescent="0.25">
      <c r="A32" s="59" t="s">
        <v>70</v>
      </c>
      <c r="B32" s="232">
        <v>83.24878115043937</v>
      </c>
      <c r="C32" s="232">
        <v>82.728618177747251</v>
      </c>
      <c r="D32" s="232">
        <v>59.835372857356752</v>
      </c>
      <c r="E32" s="232">
        <v>52.937909539954738</v>
      </c>
      <c r="F32" s="232">
        <v>43.834890042765679</v>
      </c>
      <c r="G32" s="232">
        <v>41.255719648337418</v>
      </c>
      <c r="H32" s="232">
        <v>39.579039563922187</v>
      </c>
      <c r="I32" s="232">
        <v>14.832133824062179</v>
      </c>
      <c r="J32" s="232">
        <v>7.8273807101496589</v>
      </c>
      <c r="K32" s="232">
        <v>11.843139342295981</v>
      </c>
      <c r="L32" s="232">
        <v>1.0825576052222621</v>
      </c>
      <c r="M32" s="232">
        <v>0</v>
      </c>
      <c r="N32" s="232">
        <v>1.154161333405944</v>
      </c>
      <c r="O32" s="232">
        <v>0</v>
      </c>
      <c r="P32" s="232">
        <v>2.1954550531193102</v>
      </c>
      <c r="Q32" s="232">
        <v>1.1031730858793261</v>
      </c>
      <c r="R32" s="232">
        <v>1.1028511245923709</v>
      </c>
      <c r="S32" s="232">
        <v>1.1159755475291431</v>
      </c>
      <c r="T32" s="232">
        <v>1.0351944413958341</v>
      </c>
      <c r="U32" s="232">
        <v>0.60930437130250614</v>
      </c>
      <c r="V32" s="232">
        <v>8.7827316875275244E-2</v>
      </c>
      <c r="W32" s="232">
        <v>0.27149066500140079</v>
      </c>
      <c r="DA32" s="71" t="s">
        <v>2510</v>
      </c>
    </row>
    <row r="33" spans="1:105" ht="12" customHeight="1" x14ac:dyDescent="0.25">
      <c r="A33" s="59" t="s">
        <v>162</v>
      </c>
      <c r="B33" s="232">
        <v>492.77045946469121</v>
      </c>
      <c r="C33" s="232">
        <v>491.78864138617399</v>
      </c>
      <c r="D33" s="232">
        <v>451.67529957004552</v>
      </c>
      <c r="E33" s="232">
        <v>513.57400925494517</v>
      </c>
      <c r="F33" s="232">
        <v>536.50315870349743</v>
      </c>
      <c r="G33" s="232">
        <v>427.89095553492302</v>
      </c>
      <c r="H33" s="232">
        <v>377.09862061341852</v>
      </c>
      <c r="I33" s="232">
        <v>410.35416623092522</v>
      </c>
      <c r="J33" s="232">
        <v>220.01613583923441</v>
      </c>
      <c r="K33" s="232">
        <v>282.9678365937441</v>
      </c>
      <c r="L33" s="232">
        <v>299.74886859237051</v>
      </c>
      <c r="M33" s="232">
        <v>253.1011621354846</v>
      </c>
      <c r="N33" s="232">
        <v>267.85783038288201</v>
      </c>
      <c r="O33" s="232">
        <v>285.3323265293422</v>
      </c>
      <c r="P33" s="232">
        <v>211.12000930542601</v>
      </c>
      <c r="Q33" s="232">
        <v>228.4003224472109</v>
      </c>
      <c r="R33" s="232">
        <v>249.0973065160849</v>
      </c>
      <c r="S33" s="232">
        <v>257.47879838766778</v>
      </c>
      <c r="T33" s="232">
        <v>241.44801792231169</v>
      </c>
      <c r="U33" s="232">
        <v>239.886814177259</v>
      </c>
      <c r="V33" s="232">
        <v>151.13564599886391</v>
      </c>
      <c r="W33" s="232">
        <v>259.55439898258459</v>
      </c>
      <c r="DA33" s="71" t="s">
        <v>2511</v>
      </c>
    </row>
    <row r="34" spans="1:105" ht="12" customHeight="1" x14ac:dyDescent="0.25">
      <c r="A34" s="60" t="s">
        <v>2428</v>
      </c>
      <c r="B34" s="331">
        <v>0</v>
      </c>
      <c r="C34" s="331">
        <v>0</v>
      </c>
      <c r="D34" s="331">
        <v>0</v>
      </c>
      <c r="E34" s="331">
        <v>0</v>
      </c>
      <c r="F34" s="331">
        <v>0</v>
      </c>
      <c r="G34" s="331">
        <v>0</v>
      </c>
      <c r="H34" s="331">
        <v>0</v>
      </c>
      <c r="I34" s="331">
        <v>0</v>
      </c>
      <c r="J34" s="331">
        <v>0</v>
      </c>
      <c r="K34" s="331">
        <v>0</v>
      </c>
      <c r="L34" s="331">
        <v>0</v>
      </c>
      <c r="M34" s="331">
        <v>0</v>
      </c>
      <c r="N34" s="331">
        <v>0</v>
      </c>
      <c r="O34" s="331">
        <v>0</v>
      </c>
      <c r="P34" s="331">
        <v>0</v>
      </c>
      <c r="Q34" s="331">
        <v>0</v>
      </c>
      <c r="R34" s="331">
        <v>0</v>
      </c>
      <c r="S34" s="331">
        <v>0</v>
      </c>
      <c r="T34" s="331">
        <v>0</v>
      </c>
      <c r="U34" s="331">
        <v>0</v>
      </c>
      <c r="V34" s="331">
        <v>0</v>
      </c>
      <c r="W34" s="331">
        <v>0</v>
      </c>
      <c r="DA34" s="72" t="s">
        <v>2512</v>
      </c>
    </row>
    <row r="35" spans="1:105" ht="12" customHeight="1" x14ac:dyDescent="0.25">
      <c r="A35" s="57" t="s">
        <v>2430</v>
      </c>
      <c r="B35" s="263">
        <v>612.04585420483352</v>
      </c>
      <c r="C35" s="263">
        <v>605.55941304452699</v>
      </c>
      <c r="D35" s="263">
        <v>553.88152407266102</v>
      </c>
      <c r="E35" s="263">
        <v>563.84494714536243</v>
      </c>
      <c r="F35" s="263">
        <v>586.33347765146857</v>
      </c>
      <c r="G35" s="263">
        <v>517.53325185660435</v>
      </c>
      <c r="H35" s="263">
        <v>482.16110437195829</v>
      </c>
      <c r="I35" s="263">
        <v>478.79556235498131</v>
      </c>
      <c r="J35" s="263">
        <v>387.36211085589582</v>
      </c>
      <c r="K35" s="263">
        <v>380.49710734730508</v>
      </c>
      <c r="L35" s="263">
        <v>384.94827680027618</v>
      </c>
      <c r="M35" s="263">
        <v>293.22807201322468</v>
      </c>
      <c r="N35" s="263">
        <v>294.9511453923626</v>
      </c>
      <c r="O35" s="263">
        <v>323.84154986579398</v>
      </c>
      <c r="P35" s="263">
        <v>281.28008412696198</v>
      </c>
      <c r="Q35" s="263">
        <v>287.11431277353302</v>
      </c>
      <c r="R35" s="263">
        <v>313.32055143949822</v>
      </c>
      <c r="S35" s="263">
        <v>312.09587465050589</v>
      </c>
      <c r="T35" s="263">
        <v>303.88878226230509</v>
      </c>
      <c r="U35" s="263">
        <v>293.18550568858831</v>
      </c>
      <c r="V35" s="263">
        <v>218.9345140893727</v>
      </c>
      <c r="W35" s="263">
        <v>286.39803234917349</v>
      </c>
      <c r="DA35" s="70" t="s">
        <v>2513</v>
      </c>
    </row>
    <row r="36" spans="1:105" ht="12" customHeight="1" x14ac:dyDescent="0.25">
      <c r="A36" s="46" t="s">
        <v>30</v>
      </c>
      <c r="B36" s="231">
        <v>39.133777897518513</v>
      </c>
      <c r="C36" s="231">
        <v>34.345559496765418</v>
      </c>
      <c r="D36" s="231">
        <v>20.615382470126391</v>
      </c>
      <c r="E36" s="231">
        <v>0</v>
      </c>
      <c r="F36" s="231">
        <v>19.89425004319828</v>
      </c>
      <c r="G36" s="231">
        <v>11.107894718295899</v>
      </c>
      <c r="H36" s="231">
        <v>14.76448984416659</v>
      </c>
      <c r="I36" s="231">
        <v>13.42924347602561</v>
      </c>
      <c r="J36" s="231">
        <v>16.637275548056991</v>
      </c>
      <c r="K36" s="231">
        <v>7.3491838482791536</v>
      </c>
      <c r="L36" s="231">
        <v>8.5054697382319819</v>
      </c>
      <c r="M36" s="231">
        <v>6.8183184679633317</v>
      </c>
      <c r="N36" s="231">
        <v>7.6809059631490584</v>
      </c>
      <c r="O36" s="231">
        <v>13.20410691268507</v>
      </c>
      <c r="P36" s="231">
        <v>16.662847019631069</v>
      </c>
      <c r="Q36" s="231">
        <v>10.63046119660695</v>
      </c>
      <c r="R36" s="231">
        <v>10.63522814319129</v>
      </c>
      <c r="S36" s="231">
        <v>8.6496960157013323</v>
      </c>
      <c r="T36" s="231">
        <v>11.197946833962551</v>
      </c>
      <c r="U36" s="231">
        <v>10.28121539369257</v>
      </c>
      <c r="V36" s="231">
        <v>0</v>
      </c>
      <c r="W36" s="231">
        <v>0</v>
      </c>
      <c r="DA36" s="73" t="s">
        <v>2514</v>
      </c>
    </row>
    <row r="37" spans="1:105" ht="12" customHeight="1" x14ac:dyDescent="0.25">
      <c r="A37" s="46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2515</v>
      </c>
    </row>
    <row r="38" spans="1:105" ht="12" customHeight="1" x14ac:dyDescent="0.25">
      <c r="A38" s="46" t="s">
        <v>33</v>
      </c>
      <c r="B38" s="231">
        <v>0</v>
      </c>
      <c r="C38" s="231">
        <v>16.626583712755359</v>
      </c>
      <c r="D38" s="231">
        <v>11.88992694966077</v>
      </c>
      <c r="E38" s="231">
        <v>11.304734158771049</v>
      </c>
      <c r="F38" s="231">
        <v>14.201918152221619</v>
      </c>
      <c r="G38" s="231">
        <v>12.91386368467885</v>
      </c>
      <c r="H38" s="231">
        <v>15.404558567078761</v>
      </c>
      <c r="I38" s="231">
        <v>16.263321561299531</v>
      </c>
      <c r="J38" s="231">
        <v>20.148369684788381</v>
      </c>
      <c r="K38" s="231">
        <v>16.613397133041769</v>
      </c>
      <c r="L38" s="231">
        <v>17.657987507734351</v>
      </c>
      <c r="M38" s="231">
        <v>14.31236401885478</v>
      </c>
      <c r="N38" s="231">
        <v>14.883039715879811</v>
      </c>
      <c r="O38" s="231">
        <v>19.188773833999122</v>
      </c>
      <c r="P38" s="231">
        <v>16.143377986315041</v>
      </c>
      <c r="Q38" s="231">
        <v>14.8764066305143</v>
      </c>
      <c r="R38" s="231">
        <v>16.02795035411825</v>
      </c>
      <c r="S38" s="231">
        <v>16.85905292122872</v>
      </c>
      <c r="T38" s="231">
        <v>16.473202075187341</v>
      </c>
      <c r="U38" s="231">
        <v>17.715894909038621</v>
      </c>
      <c r="V38" s="231">
        <v>14.64840510235369</v>
      </c>
      <c r="W38" s="231">
        <v>13.06217496605638</v>
      </c>
      <c r="DA38" s="73" t="s">
        <v>2516</v>
      </c>
    </row>
    <row r="39" spans="1:105" ht="12" customHeight="1" x14ac:dyDescent="0.25">
      <c r="A39" s="46" t="s">
        <v>160</v>
      </c>
      <c r="B39" s="231">
        <v>31.270720337047191</v>
      </c>
      <c r="C39" s="231">
        <v>32.898438424677721</v>
      </c>
      <c r="D39" s="231">
        <v>27.65216755261083</v>
      </c>
      <c r="E39" s="231">
        <v>24.64694237990344</v>
      </c>
      <c r="F39" s="231">
        <v>22.200836650261358</v>
      </c>
      <c r="G39" s="231">
        <v>23.587639847032492</v>
      </c>
      <c r="H39" s="231">
        <v>19.528998228615361</v>
      </c>
      <c r="I39" s="231">
        <v>18.119475551607518</v>
      </c>
      <c r="J39" s="231">
        <v>16.933343812915101</v>
      </c>
      <c r="K39" s="231">
        <v>9.9387491380327297</v>
      </c>
      <c r="L39" s="231">
        <v>9.8608567096143105</v>
      </c>
      <c r="M39" s="231">
        <v>9.1666373868068671</v>
      </c>
      <c r="N39" s="231">
        <v>8.0989390444710221</v>
      </c>
      <c r="O39" s="231">
        <v>9.8891570211455484</v>
      </c>
      <c r="P39" s="231">
        <v>9.4451954976940833</v>
      </c>
      <c r="Q39" s="231">
        <v>7.3466898479079816</v>
      </c>
      <c r="R39" s="231">
        <v>8.1551982410283603</v>
      </c>
      <c r="S39" s="231">
        <v>8.7864173952392743</v>
      </c>
      <c r="T39" s="231">
        <v>8.6100186476484506</v>
      </c>
      <c r="U39" s="231">
        <v>6.6337524648818862</v>
      </c>
      <c r="V39" s="231">
        <v>7.4907080925318574</v>
      </c>
      <c r="W39" s="231">
        <v>7.4047272656311156</v>
      </c>
      <c r="DA39" s="73" t="s">
        <v>2517</v>
      </c>
    </row>
    <row r="40" spans="1:105" ht="12" customHeight="1" x14ac:dyDescent="0.25">
      <c r="A40" s="46" t="s">
        <v>70</v>
      </c>
      <c r="B40" s="231">
        <v>77.364395884166086</v>
      </c>
      <c r="C40" s="231">
        <v>75.121496217710018</v>
      </c>
      <c r="D40" s="231">
        <v>57.754733262345113</v>
      </c>
      <c r="E40" s="231">
        <v>49.329176102021478</v>
      </c>
      <c r="F40" s="231">
        <v>40.03544236723917</v>
      </c>
      <c r="G40" s="231">
        <v>41.324062997754503</v>
      </c>
      <c r="H40" s="231">
        <v>41.078450101281099</v>
      </c>
      <c r="I40" s="231">
        <v>15.03436321907113</v>
      </c>
      <c r="J40" s="231">
        <v>11.46204103273101</v>
      </c>
      <c r="K40" s="231">
        <v>13.923437118068991</v>
      </c>
      <c r="L40" s="231">
        <v>1.255621111119267</v>
      </c>
      <c r="M40" s="231">
        <v>0</v>
      </c>
      <c r="N40" s="231">
        <v>1.1338947732070319</v>
      </c>
      <c r="O40" s="231">
        <v>0</v>
      </c>
      <c r="P40" s="231">
        <v>2.4599431296860779</v>
      </c>
      <c r="Q40" s="231">
        <v>1.2205747939998299</v>
      </c>
      <c r="R40" s="231">
        <v>1.2211221281876501</v>
      </c>
      <c r="S40" s="231">
        <v>1.1988106091987949</v>
      </c>
      <c r="T40" s="231">
        <v>1.141090489625429</v>
      </c>
      <c r="U40" s="231">
        <v>0.65469144878450158</v>
      </c>
      <c r="V40" s="231">
        <v>0.1137297213113987</v>
      </c>
      <c r="W40" s="231">
        <v>0.27546866949708992</v>
      </c>
      <c r="DA40" s="73" t="s">
        <v>2518</v>
      </c>
    </row>
    <row r="41" spans="1:105" ht="12" customHeight="1" x14ac:dyDescent="0.25">
      <c r="A41" s="46" t="s">
        <v>34</v>
      </c>
      <c r="B41" s="231">
        <v>6.3376559999951327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</v>
      </c>
      <c r="DA41" s="73" t="s">
        <v>2519</v>
      </c>
    </row>
    <row r="42" spans="1:105" ht="12" customHeight="1" x14ac:dyDescent="0.25">
      <c r="A42" s="46" t="s">
        <v>162</v>
      </c>
      <c r="B42" s="231">
        <v>457.93930408610657</v>
      </c>
      <c r="C42" s="231">
        <v>446.56733519261837</v>
      </c>
      <c r="D42" s="231">
        <v>435.96931383791792</v>
      </c>
      <c r="E42" s="231">
        <v>478.56409450466651</v>
      </c>
      <c r="F42" s="231">
        <v>490.00103043854818</v>
      </c>
      <c r="G42" s="231">
        <v>428.59979060884262</v>
      </c>
      <c r="H42" s="231">
        <v>391.3846076308165</v>
      </c>
      <c r="I42" s="231">
        <v>415.94915854697751</v>
      </c>
      <c r="J42" s="231">
        <v>322.18108077740442</v>
      </c>
      <c r="K42" s="231">
        <v>332.67234010988238</v>
      </c>
      <c r="L42" s="231">
        <v>347.66834173357643</v>
      </c>
      <c r="M42" s="231">
        <v>262.93075213959969</v>
      </c>
      <c r="N42" s="231">
        <v>263.1543658956557</v>
      </c>
      <c r="O42" s="231">
        <v>281.55951209796427</v>
      </c>
      <c r="P42" s="231">
        <v>236.55379129363581</v>
      </c>
      <c r="Q42" s="231">
        <v>252.7071047045053</v>
      </c>
      <c r="R42" s="231">
        <v>275.81078377297871</v>
      </c>
      <c r="S42" s="231">
        <v>276.59057210913778</v>
      </c>
      <c r="T42" s="231">
        <v>266.14713716832051</v>
      </c>
      <c r="U42" s="231">
        <v>257.75598094311971</v>
      </c>
      <c r="V42" s="231">
        <v>195.7092111111487</v>
      </c>
      <c r="W42" s="231">
        <v>263.35750788882751</v>
      </c>
      <c r="DA42" s="73" t="s">
        <v>2520</v>
      </c>
    </row>
    <row r="43" spans="1:105" ht="12" customHeight="1" x14ac:dyDescent="0.25">
      <c r="A43" s="46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2521</v>
      </c>
    </row>
    <row r="44" spans="1:105" ht="12" customHeight="1" x14ac:dyDescent="0.25">
      <c r="A44" s="46" t="s">
        <v>73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1.492919999993603E-2</v>
      </c>
      <c r="Q44" s="231">
        <v>0.33307559999864722</v>
      </c>
      <c r="R44" s="231">
        <v>1.4702687999940209</v>
      </c>
      <c r="S44" s="231">
        <v>1.1325599999985539E-2</v>
      </c>
      <c r="T44" s="231">
        <v>0.31938704756088981</v>
      </c>
      <c r="U44" s="231">
        <v>0.14397052907109939</v>
      </c>
      <c r="V44" s="231">
        <v>0.97246006202711655</v>
      </c>
      <c r="W44" s="231">
        <v>2.2981535591614608</v>
      </c>
      <c r="DA44" s="73" t="s">
        <v>2522</v>
      </c>
    </row>
    <row r="45" spans="1:105" ht="12" customHeight="1" x14ac:dyDescent="0.25">
      <c r="A45" s="46" t="s">
        <v>79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2523</v>
      </c>
    </row>
    <row r="46" spans="1:105" ht="12" customHeight="1" x14ac:dyDescent="0.25">
      <c r="A46" s="57" t="s">
        <v>2442</v>
      </c>
      <c r="B46" s="263">
        <v>0</v>
      </c>
      <c r="C46" s="263">
        <v>0</v>
      </c>
      <c r="D46" s="263">
        <v>0</v>
      </c>
      <c r="E46" s="263">
        <v>0</v>
      </c>
      <c r="F46" s="263">
        <v>0</v>
      </c>
      <c r="G46" s="263">
        <v>0</v>
      </c>
      <c r="H46" s="263">
        <v>0</v>
      </c>
      <c r="I46" s="263">
        <v>0</v>
      </c>
      <c r="J46" s="263">
        <v>0</v>
      </c>
      <c r="K46" s="263">
        <v>0</v>
      </c>
      <c r="L46" s="263">
        <v>0</v>
      </c>
      <c r="M46" s="263">
        <v>0</v>
      </c>
      <c r="N46" s="263">
        <v>0</v>
      </c>
      <c r="O46" s="263">
        <v>0</v>
      </c>
      <c r="P46" s="263">
        <v>0</v>
      </c>
      <c r="Q46" s="263">
        <v>0</v>
      </c>
      <c r="R46" s="263">
        <v>0</v>
      </c>
      <c r="S46" s="263">
        <v>0</v>
      </c>
      <c r="T46" s="263">
        <v>0</v>
      </c>
      <c r="U46" s="263">
        <v>0</v>
      </c>
      <c r="V46" s="263">
        <v>0</v>
      </c>
      <c r="W46" s="263">
        <v>0</v>
      </c>
      <c r="DA46" s="70" t="s">
        <v>2524</v>
      </c>
    </row>
    <row r="47" spans="1:105" ht="12" customHeight="1" x14ac:dyDescent="0.25">
      <c r="A47" s="41" t="s">
        <v>2444</v>
      </c>
      <c r="B47" s="352">
        <v>0</v>
      </c>
      <c r="C47" s="352">
        <v>0</v>
      </c>
      <c r="D47" s="352">
        <v>0</v>
      </c>
      <c r="E47" s="352">
        <v>0</v>
      </c>
      <c r="F47" s="352">
        <v>0</v>
      </c>
      <c r="G47" s="352">
        <v>0</v>
      </c>
      <c r="H47" s="352">
        <v>0</v>
      </c>
      <c r="I47" s="352">
        <v>0</v>
      </c>
      <c r="J47" s="352">
        <v>0</v>
      </c>
      <c r="K47" s="352">
        <v>0</v>
      </c>
      <c r="L47" s="352">
        <v>0</v>
      </c>
      <c r="M47" s="352">
        <v>0</v>
      </c>
      <c r="N47" s="352">
        <v>0</v>
      </c>
      <c r="O47" s="352">
        <v>0</v>
      </c>
      <c r="P47" s="352">
        <v>0</v>
      </c>
      <c r="Q47" s="352">
        <v>0</v>
      </c>
      <c r="R47" s="352">
        <v>0</v>
      </c>
      <c r="S47" s="352">
        <v>0</v>
      </c>
      <c r="T47" s="352">
        <v>0</v>
      </c>
      <c r="U47" s="352">
        <v>0</v>
      </c>
      <c r="V47" s="352">
        <v>0</v>
      </c>
      <c r="W47" s="352">
        <v>0</v>
      </c>
      <c r="DA47" s="97" t="s">
        <v>2525</v>
      </c>
    </row>
    <row r="48" spans="1:105" ht="12" customHeight="1" x14ac:dyDescent="0.25">
      <c r="A48" s="201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DA48" s="173"/>
    </row>
    <row r="49" spans="1:105" ht="15" customHeight="1" x14ac:dyDescent="0.25">
      <c r="A49" s="32" t="s">
        <v>431</v>
      </c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DA49" s="88"/>
    </row>
    <row r="50" spans="1:105" ht="12" customHeight="1" x14ac:dyDescent="0.25">
      <c r="A50" s="201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DA50" s="173"/>
    </row>
    <row r="51" spans="1:105" ht="12" customHeight="1" x14ac:dyDescent="0.25">
      <c r="A51" s="35" t="s">
        <v>25</v>
      </c>
      <c r="B51" s="234">
        <f t="shared" ref="B51:W51" si="3">SUM(B$52:B$56,B$58:B$59,B$61:B$62,B$64:B$65,B$66:B$68)</f>
        <v>1.0000000000000002</v>
      </c>
      <c r="C51" s="234">
        <f t="shared" si="3"/>
        <v>0.99999999999999978</v>
      </c>
      <c r="D51" s="234">
        <f t="shared" si="3"/>
        <v>0.99999999999999978</v>
      </c>
      <c r="E51" s="234">
        <f t="shared" si="3"/>
        <v>1</v>
      </c>
      <c r="F51" s="234">
        <f t="shared" si="3"/>
        <v>0.99999999999999978</v>
      </c>
      <c r="G51" s="234">
        <f t="shared" si="3"/>
        <v>1.0000000000000002</v>
      </c>
      <c r="H51" s="234">
        <f t="shared" si="3"/>
        <v>0.99999999999999989</v>
      </c>
      <c r="I51" s="234">
        <f t="shared" si="3"/>
        <v>0.99999999999999956</v>
      </c>
      <c r="J51" s="234">
        <f t="shared" si="3"/>
        <v>0.99999999999999956</v>
      </c>
      <c r="K51" s="234">
        <f t="shared" si="3"/>
        <v>0.99999999999999956</v>
      </c>
      <c r="L51" s="234">
        <f t="shared" si="3"/>
        <v>1.0000000000000002</v>
      </c>
      <c r="M51" s="234">
        <f t="shared" si="3"/>
        <v>1</v>
      </c>
      <c r="N51" s="234">
        <f t="shared" si="3"/>
        <v>1</v>
      </c>
      <c r="O51" s="234">
        <f t="shared" si="3"/>
        <v>0.99999999999999978</v>
      </c>
      <c r="P51" s="234">
        <f t="shared" si="3"/>
        <v>1</v>
      </c>
      <c r="Q51" s="234">
        <f t="shared" si="3"/>
        <v>1</v>
      </c>
      <c r="R51" s="234">
        <f t="shared" si="3"/>
        <v>1</v>
      </c>
      <c r="S51" s="234">
        <f t="shared" si="3"/>
        <v>1</v>
      </c>
      <c r="T51" s="234">
        <f t="shared" si="3"/>
        <v>0.99999999999999978</v>
      </c>
      <c r="U51" s="234">
        <f t="shared" si="3"/>
        <v>1</v>
      </c>
      <c r="V51" s="234">
        <f t="shared" si="3"/>
        <v>1</v>
      </c>
      <c r="W51" s="234">
        <f t="shared" si="3"/>
        <v>1</v>
      </c>
      <c r="DA51" s="95"/>
    </row>
    <row r="52" spans="1:105" ht="12" customHeight="1" x14ac:dyDescent="0.25">
      <c r="A52" s="55" t="s">
        <v>92</v>
      </c>
      <c r="B52" s="301">
        <f t="shared" ref="B52:W52" si="4">IF(B$6=0,0,B$6/B$5)</f>
        <v>0</v>
      </c>
      <c r="C52" s="301">
        <f t="shared" si="4"/>
        <v>0</v>
      </c>
      <c r="D52" s="301">
        <f t="shared" si="4"/>
        <v>0</v>
      </c>
      <c r="E52" s="301">
        <f t="shared" si="4"/>
        <v>0</v>
      </c>
      <c r="F52" s="301">
        <f t="shared" si="4"/>
        <v>0</v>
      </c>
      <c r="G52" s="301">
        <f t="shared" si="4"/>
        <v>0</v>
      </c>
      <c r="H52" s="301">
        <f t="shared" si="4"/>
        <v>0</v>
      </c>
      <c r="I52" s="301">
        <f t="shared" si="4"/>
        <v>0</v>
      </c>
      <c r="J52" s="301">
        <f t="shared" si="4"/>
        <v>0</v>
      </c>
      <c r="K52" s="301">
        <f t="shared" si="4"/>
        <v>0</v>
      </c>
      <c r="L52" s="301">
        <f t="shared" si="4"/>
        <v>0</v>
      </c>
      <c r="M52" s="301">
        <f t="shared" si="4"/>
        <v>0</v>
      </c>
      <c r="N52" s="301">
        <f t="shared" si="4"/>
        <v>0</v>
      </c>
      <c r="O52" s="301">
        <f t="shared" si="4"/>
        <v>0</v>
      </c>
      <c r="P52" s="301">
        <f t="shared" si="4"/>
        <v>0</v>
      </c>
      <c r="Q52" s="301">
        <f t="shared" si="4"/>
        <v>0</v>
      </c>
      <c r="R52" s="301">
        <f t="shared" si="4"/>
        <v>0</v>
      </c>
      <c r="S52" s="301">
        <f t="shared" si="4"/>
        <v>0</v>
      </c>
      <c r="T52" s="301">
        <f t="shared" si="4"/>
        <v>0</v>
      </c>
      <c r="U52" s="301">
        <f t="shared" si="4"/>
        <v>0</v>
      </c>
      <c r="V52" s="301">
        <f t="shared" si="4"/>
        <v>0</v>
      </c>
      <c r="W52" s="301">
        <f t="shared" si="4"/>
        <v>0</v>
      </c>
      <c r="DA52" s="67"/>
    </row>
    <row r="53" spans="1:105" ht="12" customHeight="1" x14ac:dyDescent="0.25">
      <c r="A53" s="202" t="s">
        <v>93</v>
      </c>
      <c r="B53" s="235">
        <f t="shared" ref="B53:W53" si="5">IF(B$7=0,0,B$7/B$5)</f>
        <v>0</v>
      </c>
      <c r="C53" s="235">
        <f t="shared" si="5"/>
        <v>0</v>
      </c>
      <c r="D53" s="235">
        <f t="shared" si="5"/>
        <v>0</v>
      </c>
      <c r="E53" s="235">
        <f t="shared" si="5"/>
        <v>0</v>
      </c>
      <c r="F53" s="235">
        <f t="shared" si="5"/>
        <v>0</v>
      </c>
      <c r="G53" s="235">
        <f t="shared" si="5"/>
        <v>0</v>
      </c>
      <c r="H53" s="235">
        <f t="shared" si="5"/>
        <v>0</v>
      </c>
      <c r="I53" s="235">
        <f t="shared" si="5"/>
        <v>0</v>
      </c>
      <c r="J53" s="235">
        <f t="shared" si="5"/>
        <v>0</v>
      </c>
      <c r="K53" s="235">
        <f t="shared" si="5"/>
        <v>0</v>
      </c>
      <c r="L53" s="235">
        <f t="shared" si="5"/>
        <v>0</v>
      </c>
      <c r="M53" s="235">
        <f t="shared" si="5"/>
        <v>0</v>
      </c>
      <c r="N53" s="235">
        <f t="shared" si="5"/>
        <v>0</v>
      </c>
      <c r="O53" s="235">
        <f t="shared" si="5"/>
        <v>0</v>
      </c>
      <c r="P53" s="235">
        <f t="shared" si="5"/>
        <v>0</v>
      </c>
      <c r="Q53" s="235">
        <f t="shared" si="5"/>
        <v>0</v>
      </c>
      <c r="R53" s="235">
        <f t="shared" si="5"/>
        <v>0</v>
      </c>
      <c r="S53" s="235">
        <f t="shared" si="5"/>
        <v>0</v>
      </c>
      <c r="T53" s="235">
        <f t="shared" si="5"/>
        <v>0</v>
      </c>
      <c r="U53" s="235">
        <f t="shared" si="5"/>
        <v>0</v>
      </c>
      <c r="V53" s="235">
        <f t="shared" si="5"/>
        <v>0</v>
      </c>
      <c r="W53" s="235">
        <f t="shared" si="5"/>
        <v>0</v>
      </c>
      <c r="DA53" s="174"/>
    </row>
    <row r="54" spans="1:105" ht="12" customHeight="1" x14ac:dyDescent="0.25">
      <c r="A54" s="202" t="s">
        <v>94</v>
      </c>
      <c r="B54" s="235">
        <f t="shared" ref="B54:W54" si="6">IF(B$8=0,0,B$8/B$5)</f>
        <v>0</v>
      </c>
      <c r="C54" s="235">
        <f t="shared" si="6"/>
        <v>0</v>
      </c>
      <c r="D54" s="235">
        <f t="shared" si="6"/>
        <v>0</v>
      </c>
      <c r="E54" s="235">
        <f t="shared" si="6"/>
        <v>0</v>
      </c>
      <c r="F54" s="235">
        <f t="shared" si="6"/>
        <v>0</v>
      </c>
      <c r="G54" s="235">
        <f t="shared" si="6"/>
        <v>0</v>
      </c>
      <c r="H54" s="235">
        <f t="shared" si="6"/>
        <v>0</v>
      </c>
      <c r="I54" s="235">
        <f t="shared" si="6"/>
        <v>0</v>
      </c>
      <c r="J54" s="235">
        <f t="shared" si="6"/>
        <v>0</v>
      </c>
      <c r="K54" s="235">
        <f t="shared" si="6"/>
        <v>0</v>
      </c>
      <c r="L54" s="235">
        <f t="shared" si="6"/>
        <v>0</v>
      </c>
      <c r="M54" s="235">
        <f t="shared" si="6"/>
        <v>0</v>
      </c>
      <c r="N54" s="235">
        <f t="shared" si="6"/>
        <v>0</v>
      </c>
      <c r="O54" s="235">
        <f t="shared" si="6"/>
        <v>0</v>
      </c>
      <c r="P54" s="235">
        <f t="shared" si="6"/>
        <v>0</v>
      </c>
      <c r="Q54" s="235">
        <f t="shared" si="6"/>
        <v>0</v>
      </c>
      <c r="R54" s="235">
        <f t="shared" si="6"/>
        <v>0</v>
      </c>
      <c r="S54" s="235">
        <f t="shared" si="6"/>
        <v>0</v>
      </c>
      <c r="T54" s="235">
        <f t="shared" si="6"/>
        <v>0</v>
      </c>
      <c r="U54" s="235">
        <f t="shared" si="6"/>
        <v>0</v>
      </c>
      <c r="V54" s="235">
        <f t="shared" si="6"/>
        <v>0</v>
      </c>
      <c r="W54" s="235">
        <f t="shared" si="6"/>
        <v>0</v>
      </c>
      <c r="DA54" s="174"/>
    </row>
    <row r="55" spans="1:105" ht="12" customHeight="1" x14ac:dyDescent="0.25">
      <c r="A55" s="202" t="s">
        <v>95</v>
      </c>
      <c r="B55" s="235">
        <f t="shared" ref="B55:W55" si="7">IF(B$9=0,0,B$9/B$5)</f>
        <v>0</v>
      </c>
      <c r="C55" s="235">
        <f t="shared" si="7"/>
        <v>0</v>
      </c>
      <c r="D55" s="235">
        <f t="shared" si="7"/>
        <v>0</v>
      </c>
      <c r="E55" s="235">
        <f t="shared" si="7"/>
        <v>0</v>
      </c>
      <c r="F55" s="235">
        <f t="shared" si="7"/>
        <v>0</v>
      </c>
      <c r="G55" s="235">
        <f t="shared" si="7"/>
        <v>0</v>
      </c>
      <c r="H55" s="235">
        <f t="shared" si="7"/>
        <v>0</v>
      </c>
      <c r="I55" s="235">
        <f t="shared" si="7"/>
        <v>0</v>
      </c>
      <c r="J55" s="235">
        <f t="shared" si="7"/>
        <v>0</v>
      </c>
      <c r="K55" s="235">
        <f t="shared" si="7"/>
        <v>0</v>
      </c>
      <c r="L55" s="235">
        <f t="shared" si="7"/>
        <v>0</v>
      </c>
      <c r="M55" s="235">
        <f t="shared" si="7"/>
        <v>0</v>
      </c>
      <c r="N55" s="235">
        <f t="shared" si="7"/>
        <v>0</v>
      </c>
      <c r="O55" s="235">
        <f t="shared" si="7"/>
        <v>0</v>
      </c>
      <c r="P55" s="235">
        <f t="shared" si="7"/>
        <v>0</v>
      </c>
      <c r="Q55" s="235">
        <f t="shared" si="7"/>
        <v>0</v>
      </c>
      <c r="R55" s="235">
        <f t="shared" si="7"/>
        <v>0</v>
      </c>
      <c r="S55" s="235">
        <f t="shared" si="7"/>
        <v>0</v>
      </c>
      <c r="T55" s="235">
        <f t="shared" si="7"/>
        <v>0</v>
      </c>
      <c r="U55" s="235">
        <f t="shared" si="7"/>
        <v>0</v>
      </c>
      <c r="V55" s="235">
        <f t="shared" si="7"/>
        <v>0</v>
      </c>
      <c r="W55" s="235">
        <f t="shared" si="7"/>
        <v>0</v>
      </c>
      <c r="DA55" s="174"/>
    </row>
    <row r="56" spans="1:105" ht="12" customHeight="1" x14ac:dyDescent="0.25">
      <c r="A56" s="56" t="s">
        <v>96</v>
      </c>
      <c r="B56" s="302">
        <f t="shared" ref="B56:W56" si="8">IF(B$10=0,0,B$10/B$5)</f>
        <v>3.0342670529111423E-2</v>
      </c>
      <c r="C56" s="302">
        <f t="shared" si="8"/>
        <v>3.0560309285767209E-2</v>
      </c>
      <c r="D56" s="302">
        <f t="shared" si="8"/>
        <v>3.057810175623938E-2</v>
      </c>
      <c r="E56" s="302">
        <f t="shared" si="8"/>
        <v>3.2314020632063213E-2</v>
      </c>
      <c r="F56" s="302">
        <f t="shared" si="8"/>
        <v>3.2153701728624688E-2</v>
      </c>
      <c r="G56" s="302">
        <f t="shared" si="8"/>
        <v>3.0800359301762635E-2</v>
      </c>
      <c r="H56" s="302">
        <f t="shared" si="8"/>
        <v>2.9799156118444175E-2</v>
      </c>
      <c r="I56" s="302">
        <f t="shared" si="8"/>
        <v>3.125479762812472E-2</v>
      </c>
      <c r="J56" s="302">
        <f t="shared" si="8"/>
        <v>2.5168340797820373E-2</v>
      </c>
      <c r="K56" s="302">
        <f t="shared" si="8"/>
        <v>2.8889651169157739E-2</v>
      </c>
      <c r="L56" s="302">
        <f t="shared" si="8"/>
        <v>2.9582016080015483E-2</v>
      </c>
      <c r="M56" s="302">
        <f t="shared" si="8"/>
        <v>3.0647708228056913E-2</v>
      </c>
      <c r="N56" s="302">
        <f t="shared" si="8"/>
        <v>3.1167348538552488E-2</v>
      </c>
      <c r="O56" s="302">
        <f t="shared" si="8"/>
        <v>3.1021327946670833E-2</v>
      </c>
      <c r="P56" s="302">
        <f t="shared" si="8"/>
        <v>2.8482648269632697E-2</v>
      </c>
      <c r="Q56" s="302">
        <f t="shared" si="8"/>
        <v>2.9398183138861011E-2</v>
      </c>
      <c r="R56" s="302">
        <f t="shared" si="8"/>
        <v>2.9432603954239973E-2</v>
      </c>
      <c r="S56" s="302">
        <f t="shared" si="8"/>
        <v>2.999062548987972E-2</v>
      </c>
      <c r="T56" s="302">
        <f t="shared" si="8"/>
        <v>2.9297900874914094E-2</v>
      </c>
      <c r="U56" s="302">
        <f t="shared" si="8"/>
        <v>2.948038648025959E-2</v>
      </c>
      <c r="V56" s="302">
        <f t="shared" si="8"/>
        <v>2.730104710583561E-2</v>
      </c>
      <c r="W56" s="302">
        <f t="shared" si="8"/>
        <v>3.1479479751348842E-2</v>
      </c>
      <c r="DA56" s="68"/>
    </row>
    <row r="57" spans="1:105" ht="12" customHeight="1" x14ac:dyDescent="0.25">
      <c r="A57" s="203" t="s">
        <v>2405</v>
      </c>
      <c r="B57" s="303">
        <f t="shared" ref="B57:W57" si="9">IF(B$16=0,0,B$16/B$5)</f>
        <v>0.22525820798937016</v>
      </c>
      <c r="C57" s="303">
        <f t="shared" si="9"/>
        <v>0.22837887362591419</v>
      </c>
      <c r="D57" s="303">
        <f t="shared" si="9"/>
        <v>0.22178824291860408</v>
      </c>
      <c r="E57" s="303">
        <f t="shared" si="9"/>
        <v>0.22399220320389338</v>
      </c>
      <c r="F57" s="303">
        <f t="shared" si="9"/>
        <v>0.22630577401261767</v>
      </c>
      <c r="G57" s="303">
        <f t="shared" si="9"/>
        <v>0.21754089912192201</v>
      </c>
      <c r="H57" s="303">
        <f t="shared" si="9"/>
        <v>0.21441844946100155</v>
      </c>
      <c r="I57" s="303">
        <f t="shared" si="9"/>
        <v>0.21574297655226263</v>
      </c>
      <c r="J57" s="303">
        <f t="shared" si="9"/>
        <v>0.18052814300516584</v>
      </c>
      <c r="K57" s="303">
        <f t="shared" si="9"/>
        <v>0.20119337085570926</v>
      </c>
      <c r="L57" s="303">
        <f t="shared" si="9"/>
        <v>0.20162463051087892</v>
      </c>
      <c r="M57" s="303">
        <f t="shared" si="9"/>
        <v>0.20899556892723958</v>
      </c>
      <c r="N57" s="303">
        <f t="shared" si="9"/>
        <v>0.21370982467917163</v>
      </c>
      <c r="O57" s="303">
        <f t="shared" si="9"/>
        <v>0.2155746522913142</v>
      </c>
      <c r="P57" s="303">
        <f t="shared" si="9"/>
        <v>0.20340114719068675</v>
      </c>
      <c r="Q57" s="303">
        <f t="shared" si="9"/>
        <v>0.20414296488882724</v>
      </c>
      <c r="R57" s="303">
        <f t="shared" si="9"/>
        <v>0.20374430287811285</v>
      </c>
      <c r="S57" s="303">
        <f t="shared" si="9"/>
        <v>0.2066933486012249</v>
      </c>
      <c r="T57" s="303">
        <f t="shared" si="9"/>
        <v>0.20382800313066321</v>
      </c>
      <c r="U57" s="303">
        <f t="shared" si="9"/>
        <v>0.2054546234564974</v>
      </c>
      <c r="V57" s="303">
        <f t="shared" si="9"/>
        <v>0.18612372556305354</v>
      </c>
      <c r="W57" s="303">
        <f t="shared" si="9"/>
        <v>0.21029497835973912</v>
      </c>
      <c r="DA57" s="175"/>
    </row>
    <row r="58" spans="1:105" ht="12" customHeight="1" x14ac:dyDescent="0.25">
      <c r="A58" s="62" t="s">
        <v>2406</v>
      </c>
      <c r="B58" s="304">
        <f t="shared" ref="B58:W58" si="10">IF(B$17=0,0,B$17/B$5)</f>
        <v>0.22525820798937016</v>
      </c>
      <c r="C58" s="304">
        <f t="shared" si="10"/>
        <v>0.22837887362591419</v>
      </c>
      <c r="D58" s="304">
        <f t="shared" si="10"/>
        <v>0.22178824291860408</v>
      </c>
      <c r="E58" s="304">
        <f t="shared" si="10"/>
        <v>0.22399220320389338</v>
      </c>
      <c r="F58" s="304">
        <f t="shared" si="10"/>
        <v>0.22630577401261767</v>
      </c>
      <c r="G58" s="304">
        <f t="shared" si="10"/>
        <v>0.21754089912192201</v>
      </c>
      <c r="H58" s="304">
        <f t="shared" si="10"/>
        <v>0.21441844946100155</v>
      </c>
      <c r="I58" s="304">
        <f t="shared" si="10"/>
        <v>0.21574297655226263</v>
      </c>
      <c r="J58" s="304">
        <f t="shared" si="10"/>
        <v>0.18052814300516584</v>
      </c>
      <c r="K58" s="304">
        <f t="shared" si="10"/>
        <v>0.20119337085570926</v>
      </c>
      <c r="L58" s="304">
        <f t="shared" si="10"/>
        <v>0.20162463051087892</v>
      </c>
      <c r="M58" s="304">
        <f t="shared" si="10"/>
        <v>0.20899556892723958</v>
      </c>
      <c r="N58" s="304">
        <f t="shared" si="10"/>
        <v>0.21370982467917163</v>
      </c>
      <c r="O58" s="304">
        <f t="shared" si="10"/>
        <v>0.2155746522913142</v>
      </c>
      <c r="P58" s="304">
        <f t="shared" si="10"/>
        <v>0.20340114719068675</v>
      </c>
      <c r="Q58" s="304">
        <f t="shared" si="10"/>
        <v>0.20414296488882724</v>
      </c>
      <c r="R58" s="304">
        <f t="shared" si="10"/>
        <v>0.20374430287811285</v>
      </c>
      <c r="S58" s="304">
        <f t="shared" si="10"/>
        <v>0.2066933486012249</v>
      </c>
      <c r="T58" s="304">
        <f t="shared" si="10"/>
        <v>0.20382800313066321</v>
      </c>
      <c r="U58" s="304">
        <f t="shared" si="10"/>
        <v>0.2054546234564974</v>
      </c>
      <c r="V58" s="304">
        <f t="shared" si="10"/>
        <v>0.18612372556305354</v>
      </c>
      <c r="W58" s="304">
        <f t="shared" si="10"/>
        <v>0.21029497835973912</v>
      </c>
      <c r="DA58" s="72"/>
    </row>
    <row r="59" spans="1:105" ht="12" customHeight="1" x14ac:dyDescent="0.25">
      <c r="A59" s="62" t="s">
        <v>2413</v>
      </c>
      <c r="B59" s="304">
        <f t="shared" ref="B59:W59" si="11">IF(B$23=0,0,B$23/B$5)</f>
        <v>0</v>
      </c>
      <c r="C59" s="304">
        <f t="shared" si="11"/>
        <v>0</v>
      </c>
      <c r="D59" s="304">
        <f t="shared" si="11"/>
        <v>0</v>
      </c>
      <c r="E59" s="304">
        <f t="shared" si="11"/>
        <v>0</v>
      </c>
      <c r="F59" s="304">
        <f t="shared" si="11"/>
        <v>0</v>
      </c>
      <c r="G59" s="304">
        <f t="shared" si="11"/>
        <v>0</v>
      </c>
      <c r="H59" s="304">
        <f t="shared" si="11"/>
        <v>0</v>
      </c>
      <c r="I59" s="304">
        <f t="shared" si="11"/>
        <v>0</v>
      </c>
      <c r="J59" s="304">
        <f t="shared" si="11"/>
        <v>0</v>
      </c>
      <c r="K59" s="304">
        <f t="shared" si="11"/>
        <v>0</v>
      </c>
      <c r="L59" s="304">
        <f t="shared" si="11"/>
        <v>0</v>
      </c>
      <c r="M59" s="304">
        <f t="shared" si="11"/>
        <v>0</v>
      </c>
      <c r="N59" s="304">
        <f t="shared" si="11"/>
        <v>0</v>
      </c>
      <c r="O59" s="304">
        <f t="shared" si="11"/>
        <v>0</v>
      </c>
      <c r="P59" s="304">
        <f t="shared" si="11"/>
        <v>0</v>
      </c>
      <c r="Q59" s="304">
        <f t="shared" si="11"/>
        <v>0</v>
      </c>
      <c r="R59" s="304">
        <f t="shared" si="11"/>
        <v>0</v>
      </c>
      <c r="S59" s="304">
        <f t="shared" si="11"/>
        <v>0</v>
      </c>
      <c r="T59" s="304">
        <f t="shared" si="11"/>
        <v>0</v>
      </c>
      <c r="U59" s="304">
        <f t="shared" si="11"/>
        <v>0</v>
      </c>
      <c r="V59" s="304">
        <f t="shared" si="11"/>
        <v>0</v>
      </c>
      <c r="W59" s="304">
        <f t="shared" si="11"/>
        <v>0</v>
      </c>
      <c r="DA59" s="72"/>
    </row>
    <row r="60" spans="1:105" ht="12" customHeight="1" x14ac:dyDescent="0.25">
      <c r="A60" s="203" t="s">
        <v>2415</v>
      </c>
      <c r="B60" s="303">
        <f t="shared" ref="B60:W60" si="12">IF(B$24=0,0,B$24/B$5)</f>
        <v>0.12042124208000364</v>
      </c>
      <c r="C60" s="303">
        <f t="shared" si="12"/>
        <v>0.11854983528822378</v>
      </c>
      <c r="D60" s="303">
        <f t="shared" si="12"/>
        <v>0.12497036686070383</v>
      </c>
      <c r="E60" s="303">
        <f t="shared" si="12"/>
        <v>0.12552942833909667</v>
      </c>
      <c r="F60" s="303">
        <f t="shared" si="12"/>
        <v>0.12297453479158353</v>
      </c>
      <c r="G60" s="303">
        <f t="shared" si="12"/>
        <v>0.12959849603417528</v>
      </c>
      <c r="H60" s="303">
        <f t="shared" si="12"/>
        <v>0.13155394052972944</v>
      </c>
      <c r="I60" s="303">
        <f t="shared" si="12"/>
        <v>0.13239149666057717</v>
      </c>
      <c r="J60" s="303">
        <f t="shared" si="12"/>
        <v>0.15875365861816707</v>
      </c>
      <c r="K60" s="303">
        <f t="shared" si="12"/>
        <v>0.14459238845783193</v>
      </c>
      <c r="L60" s="303">
        <f t="shared" si="12"/>
        <v>0.1466761198760087</v>
      </c>
      <c r="M60" s="303">
        <f t="shared" si="12"/>
        <v>0.15163127094246212</v>
      </c>
      <c r="N60" s="303">
        <f t="shared" si="12"/>
        <v>0.14988425565043054</v>
      </c>
      <c r="O60" s="303">
        <f t="shared" si="12"/>
        <v>0.14154850134477528</v>
      </c>
      <c r="P60" s="303">
        <f t="shared" si="12"/>
        <v>0.15194723837540083</v>
      </c>
      <c r="Q60" s="303">
        <f t="shared" si="12"/>
        <v>0.15178238195757224</v>
      </c>
      <c r="R60" s="303">
        <f t="shared" si="12"/>
        <v>0.15196312826666927</v>
      </c>
      <c r="S60" s="303">
        <f t="shared" si="12"/>
        <v>0.15083474338475678</v>
      </c>
      <c r="T60" s="303">
        <f t="shared" si="12"/>
        <v>0.15438389372026104</v>
      </c>
      <c r="U60" s="303">
        <f t="shared" si="12"/>
        <v>0.15603353525977201</v>
      </c>
      <c r="V60" s="303">
        <f t="shared" si="12"/>
        <v>0.17483927437019228</v>
      </c>
      <c r="W60" s="303">
        <f t="shared" si="12"/>
        <v>0.15051504538768207</v>
      </c>
      <c r="DA60" s="175"/>
    </row>
    <row r="61" spans="1:105" ht="12" customHeight="1" x14ac:dyDescent="0.25">
      <c r="A61" s="62" t="s">
        <v>2416</v>
      </c>
      <c r="B61" s="304">
        <f t="shared" ref="B61:W61" si="13">IF(B$25=0,0,B$25/B$5)</f>
        <v>0.12042124208000364</v>
      </c>
      <c r="C61" s="304">
        <f t="shared" si="13"/>
        <v>0.11854983528822378</v>
      </c>
      <c r="D61" s="304">
        <f t="shared" si="13"/>
        <v>0.12497036686070383</v>
      </c>
      <c r="E61" s="304">
        <f t="shared" si="13"/>
        <v>0.12552942833909667</v>
      </c>
      <c r="F61" s="304">
        <f t="shared" si="13"/>
        <v>0.12297453479158353</v>
      </c>
      <c r="G61" s="304">
        <f t="shared" si="13"/>
        <v>0.12959849603417528</v>
      </c>
      <c r="H61" s="304">
        <f t="shared" si="13"/>
        <v>0.13155394052972944</v>
      </c>
      <c r="I61" s="304">
        <f t="shared" si="13"/>
        <v>0.13239149666057717</v>
      </c>
      <c r="J61" s="304">
        <f t="shared" si="13"/>
        <v>0.15875365861816707</v>
      </c>
      <c r="K61" s="304">
        <f t="shared" si="13"/>
        <v>0.14459238845783193</v>
      </c>
      <c r="L61" s="304">
        <f t="shared" si="13"/>
        <v>0.1466761198760087</v>
      </c>
      <c r="M61" s="304">
        <f t="shared" si="13"/>
        <v>0.15163127094246212</v>
      </c>
      <c r="N61" s="304">
        <f t="shared" si="13"/>
        <v>0.14988425565043054</v>
      </c>
      <c r="O61" s="304">
        <f t="shared" si="13"/>
        <v>0.14154850134477528</v>
      </c>
      <c r="P61" s="304">
        <f t="shared" si="13"/>
        <v>0.15194723837540083</v>
      </c>
      <c r="Q61" s="304">
        <f t="shared" si="13"/>
        <v>0.15178238195757224</v>
      </c>
      <c r="R61" s="304">
        <f t="shared" si="13"/>
        <v>0.15196312826666927</v>
      </c>
      <c r="S61" s="304">
        <f t="shared" si="13"/>
        <v>0.15083474338475678</v>
      </c>
      <c r="T61" s="304">
        <f t="shared" si="13"/>
        <v>0.15438389372026104</v>
      </c>
      <c r="U61" s="304">
        <f t="shared" si="13"/>
        <v>0.15603353525977201</v>
      </c>
      <c r="V61" s="304">
        <f t="shared" si="13"/>
        <v>0.17483927437019228</v>
      </c>
      <c r="W61" s="304">
        <f t="shared" si="13"/>
        <v>0.15051504538768207</v>
      </c>
      <c r="DA61" s="72"/>
    </row>
    <row r="62" spans="1:105" ht="12" customHeight="1" x14ac:dyDescent="0.25">
      <c r="A62" s="62" t="s">
        <v>2418</v>
      </c>
      <c r="B62" s="304">
        <f t="shared" ref="B62:W62" si="14">IF(B$26=0,0,B$26/B$5)</f>
        <v>0</v>
      </c>
      <c r="C62" s="304">
        <f t="shared" si="14"/>
        <v>0</v>
      </c>
      <c r="D62" s="304">
        <f t="shared" si="14"/>
        <v>0</v>
      </c>
      <c r="E62" s="304">
        <f t="shared" si="14"/>
        <v>0</v>
      </c>
      <c r="F62" s="304">
        <f t="shared" si="14"/>
        <v>0</v>
      </c>
      <c r="G62" s="304">
        <f t="shared" si="14"/>
        <v>0</v>
      </c>
      <c r="H62" s="304">
        <f t="shared" si="14"/>
        <v>0</v>
      </c>
      <c r="I62" s="304">
        <f t="shared" si="14"/>
        <v>0</v>
      </c>
      <c r="J62" s="304">
        <f t="shared" si="14"/>
        <v>0</v>
      </c>
      <c r="K62" s="304">
        <f t="shared" si="14"/>
        <v>0</v>
      </c>
      <c r="L62" s="304">
        <f t="shared" si="14"/>
        <v>0</v>
      </c>
      <c r="M62" s="304">
        <f t="shared" si="14"/>
        <v>0</v>
      </c>
      <c r="N62" s="304">
        <f t="shared" si="14"/>
        <v>0</v>
      </c>
      <c r="O62" s="304">
        <f t="shared" si="14"/>
        <v>0</v>
      </c>
      <c r="P62" s="304">
        <f t="shared" si="14"/>
        <v>0</v>
      </c>
      <c r="Q62" s="304">
        <f t="shared" si="14"/>
        <v>0</v>
      </c>
      <c r="R62" s="304">
        <f t="shared" si="14"/>
        <v>0</v>
      </c>
      <c r="S62" s="304">
        <f t="shared" si="14"/>
        <v>0</v>
      </c>
      <c r="T62" s="304">
        <f t="shared" si="14"/>
        <v>0</v>
      </c>
      <c r="U62" s="304">
        <f t="shared" si="14"/>
        <v>0</v>
      </c>
      <c r="V62" s="304">
        <f t="shared" si="14"/>
        <v>0</v>
      </c>
      <c r="W62" s="304">
        <f t="shared" si="14"/>
        <v>0</v>
      </c>
      <c r="DA62" s="72"/>
    </row>
    <row r="63" spans="1:105" ht="12" customHeight="1" x14ac:dyDescent="0.25">
      <c r="A63" s="203" t="s">
        <v>2420</v>
      </c>
      <c r="B63" s="303">
        <f t="shared" ref="B63:W63" si="15">IF(B$27=0,0,B$27/B$5)</f>
        <v>0.32179743998481453</v>
      </c>
      <c r="C63" s="303">
        <f t="shared" si="15"/>
        <v>0.32625553375130584</v>
      </c>
      <c r="D63" s="303">
        <f t="shared" si="15"/>
        <v>0.31684034702657732</v>
      </c>
      <c r="E63" s="303">
        <f t="shared" si="15"/>
        <v>0.31998886171984775</v>
      </c>
      <c r="F63" s="303">
        <f t="shared" si="15"/>
        <v>0.32329396287516826</v>
      </c>
      <c r="G63" s="303">
        <f t="shared" si="15"/>
        <v>0.3107727130313172</v>
      </c>
      <c r="H63" s="303">
        <f t="shared" si="15"/>
        <v>0.30631207065857374</v>
      </c>
      <c r="I63" s="303">
        <f t="shared" si="15"/>
        <v>0.30820425221751796</v>
      </c>
      <c r="J63" s="303">
        <f t="shared" si="15"/>
        <v>0.25789734715023693</v>
      </c>
      <c r="K63" s="303">
        <f t="shared" si="15"/>
        <v>0.28741910122244185</v>
      </c>
      <c r="L63" s="303">
        <f t="shared" si="15"/>
        <v>0.28803518644411263</v>
      </c>
      <c r="M63" s="303">
        <f t="shared" si="15"/>
        <v>0.29856509846748508</v>
      </c>
      <c r="N63" s="303">
        <f t="shared" si="15"/>
        <v>0.30529974954167377</v>
      </c>
      <c r="O63" s="303">
        <f t="shared" si="15"/>
        <v>0.3079637889875918</v>
      </c>
      <c r="P63" s="303">
        <f t="shared" si="15"/>
        <v>0.29057306741526678</v>
      </c>
      <c r="Q63" s="303">
        <f t="shared" si="15"/>
        <v>0.29163280698403898</v>
      </c>
      <c r="R63" s="303">
        <f t="shared" si="15"/>
        <v>0.29106328982587554</v>
      </c>
      <c r="S63" s="303">
        <f t="shared" si="15"/>
        <v>0.29527621228746409</v>
      </c>
      <c r="T63" s="303">
        <f t="shared" si="15"/>
        <v>0.29118286161523327</v>
      </c>
      <c r="U63" s="303">
        <f t="shared" si="15"/>
        <v>0.29350660493785335</v>
      </c>
      <c r="V63" s="303">
        <f t="shared" si="15"/>
        <v>0.26589103651864782</v>
      </c>
      <c r="W63" s="303">
        <f t="shared" si="15"/>
        <v>0.30042139765677017</v>
      </c>
      <c r="DA63" s="175"/>
    </row>
    <row r="64" spans="1:105" ht="12" customHeight="1" x14ac:dyDescent="0.25">
      <c r="A64" s="62" t="s">
        <v>2421</v>
      </c>
      <c r="B64" s="304">
        <f t="shared" ref="B64:W64" si="16">IF(B$28=0,0,B$28/B$5)</f>
        <v>0.32179743998481453</v>
      </c>
      <c r="C64" s="304">
        <f t="shared" si="16"/>
        <v>0.32625553375130584</v>
      </c>
      <c r="D64" s="304">
        <f t="shared" si="16"/>
        <v>0.31684034702657732</v>
      </c>
      <c r="E64" s="304">
        <f t="shared" si="16"/>
        <v>0.31998886171984775</v>
      </c>
      <c r="F64" s="304">
        <f t="shared" si="16"/>
        <v>0.32329396287516826</v>
      </c>
      <c r="G64" s="304">
        <f t="shared" si="16"/>
        <v>0.3107727130313172</v>
      </c>
      <c r="H64" s="304">
        <f t="shared" si="16"/>
        <v>0.30631207065857374</v>
      </c>
      <c r="I64" s="304">
        <f t="shared" si="16"/>
        <v>0.30820425221751796</v>
      </c>
      <c r="J64" s="304">
        <f t="shared" si="16"/>
        <v>0.25789734715023693</v>
      </c>
      <c r="K64" s="304">
        <f t="shared" si="16"/>
        <v>0.28741910122244185</v>
      </c>
      <c r="L64" s="304">
        <f t="shared" si="16"/>
        <v>0.28803518644411263</v>
      </c>
      <c r="M64" s="304">
        <f t="shared" si="16"/>
        <v>0.29856509846748508</v>
      </c>
      <c r="N64" s="304">
        <f t="shared" si="16"/>
        <v>0.30529974954167377</v>
      </c>
      <c r="O64" s="304">
        <f t="shared" si="16"/>
        <v>0.3079637889875918</v>
      </c>
      <c r="P64" s="304">
        <f t="shared" si="16"/>
        <v>0.29057306741526678</v>
      </c>
      <c r="Q64" s="304">
        <f t="shared" si="16"/>
        <v>0.29163280698403898</v>
      </c>
      <c r="R64" s="304">
        <f t="shared" si="16"/>
        <v>0.29106328982587554</v>
      </c>
      <c r="S64" s="304">
        <f t="shared" si="16"/>
        <v>0.29527621228746409</v>
      </c>
      <c r="T64" s="304">
        <f t="shared" si="16"/>
        <v>0.29118286161523327</v>
      </c>
      <c r="U64" s="304">
        <f t="shared" si="16"/>
        <v>0.29350660493785335</v>
      </c>
      <c r="V64" s="304">
        <f t="shared" si="16"/>
        <v>0.26589103651864782</v>
      </c>
      <c r="W64" s="304">
        <f t="shared" si="16"/>
        <v>0.30042139765677017</v>
      </c>
      <c r="DA64" s="72"/>
    </row>
    <row r="65" spans="1:105" ht="12" customHeight="1" x14ac:dyDescent="0.25">
      <c r="A65" s="62" t="s">
        <v>2428</v>
      </c>
      <c r="B65" s="304">
        <f t="shared" ref="B65:W65" si="17">IF(B$34=0,0,B$34/B$5)</f>
        <v>0</v>
      </c>
      <c r="C65" s="304">
        <f t="shared" si="17"/>
        <v>0</v>
      </c>
      <c r="D65" s="304">
        <f t="shared" si="17"/>
        <v>0</v>
      </c>
      <c r="E65" s="304">
        <f t="shared" si="17"/>
        <v>0</v>
      </c>
      <c r="F65" s="304">
        <f t="shared" si="17"/>
        <v>0</v>
      </c>
      <c r="G65" s="304">
        <f t="shared" si="17"/>
        <v>0</v>
      </c>
      <c r="H65" s="304">
        <f t="shared" si="17"/>
        <v>0</v>
      </c>
      <c r="I65" s="304">
        <f t="shared" si="17"/>
        <v>0</v>
      </c>
      <c r="J65" s="304">
        <f t="shared" si="17"/>
        <v>0</v>
      </c>
      <c r="K65" s="304">
        <f t="shared" si="17"/>
        <v>0</v>
      </c>
      <c r="L65" s="304">
        <f t="shared" si="17"/>
        <v>0</v>
      </c>
      <c r="M65" s="304">
        <f t="shared" si="17"/>
        <v>0</v>
      </c>
      <c r="N65" s="304">
        <f t="shared" si="17"/>
        <v>0</v>
      </c>
      <c r="O65" s="304">
        <f t="shared" si="17"/>
        <v>0</v>
      </c>
      <c r="P65" s="304">
        <f t="shared" si="17"/>
        <v>0</v>
      </c>
      <c r="Q65" s="304">
        <f t="shared" si="17"/>
        <v>0</v>
      </c>
      <c r="R65" s="304">
        <f t="shared" si="17"/>
        <v>0</v>
      </c>
      <c r="S65" s="304">
        <f t="shared" si="17"/>
        <v>0</v>
      </c>
      <c r="T65" s="304">
        <f t="shared" si="17"/>
        <v>0</v>
      </c>
      <c r="U65" s="304">
        <f t="shared" si="17"/>
        <v>0</v>
      </c>
      <c r="V65" s="304">
        <f t="shared" si="17"/>
        <v>0</v>
      </c>
      <c r="W65" s="304">
        <f t="shared" si="17"/>
        <v>0</v>
      </c>
      <c r="DA65" s="72"/>
    </row>
    <row r="66" spans="1:105" ht="12" customHeight="1" x14ac:dyDescent="0.25">
      <c r="A66" s="203" t="s">
        <v>2430</v>
      </c>
      <c r="B66" s="303">
        <f t="shared" ref="B66:W66" si="18">IF(B$35=0,0,B$35/B$5)</f>
        <v>0.30218043941670047</v>
      </c>
      <c r="C66" s="303">
        <f t="shared" si="18"/>
        <v>0.29625544804878873</v>
      </c>
      <c r="D66" s="303">
        <f t="shared" si="18"/>
        <v>0.30582294143787508</v>
      </c>
      <c r="E66" s="303">
        <f t="shared" si="18"/>
        <v>0.29817548610509897</v>
      </c>
      <c r="F66" s="303">
        <f t="shared" si="18"/>
        <v>0.29527202659200574</v>
      </c>
      <c r="G66" s="303">
        <f t="shared" si="18"/>
        <v>0.31128753251082303</v>
      </c>
      <c r="H66" s="303">
        <f t="shared" si="18"/>
        <v>0.31791638323225102</v>
      </c>
      <c r="I66" s="303">
        <f t="shared" si="18"/>
        <v>0.31240647694151713</v>
      </c>
      <c r="J66" s="303">
        <f t="shared" si="18"/>
        <v>0.37765251042860937</v>
      </c>
      <c r="K66" s="303">
        <f t="shared" si="18"/>
        <v>0.33790548829485884</v>
      </c>
      <c r="L66" s="303">
        <f t="shared" si="18"/>
        <v>0.33408204708898448</v>
      </c>
      <c r="M66" s="303">
        <f t="shared" si="18"/>
        <v>0.3101603534347564</v>
      </c>
      <c r="N66" s="303">
        <f t="shared" si="18"/>
        <v>0.29993882159017149</v>
      </c>
      <c r="O66" s="303">
        <f t="shared" si="18"/>
        <v>0.30389172942964771</v>
      </c>
      <c r="P66" s="303">
        <f t="shared" si="18"/>
        <v>0.32559589874901301</v>
      </c>
      <c r="Q66" s="303">
        <f t="shared" si="18"/>
        <v>0.32304366303070059</v>
      </c>
      <c r="R66" s="303">
        <f t="shared" si="18"/>
        <v>0.3237966750751024</v>
      </c>
      <c r="S66" s="303">
        <f t="shared" si="18"/>
        <v>0.31720507023667438</v>
      </c>
      <c r="T66" s="303">
        <f t="shared" si="18"/>
        <v>0.32130734065892819</v>
      </c>
      <c r="U66" s="303">
        <f t="shared" si="18"/>
        <v>0.31552484986561757</v>
      </c>
      <c r="V66" s="303">
        <f t="shared" si="18"/>
        <v>0.34584491644227072</v>
      </c>
      <c r="W66" s="303">
        <f t="shared" si="18"/>
        <v>0.30728909884445982</v>
      </c>
      <c r="DA66" s="175"/>
    </row>
    <row r="67" spans="1:105" ht="12" customHeight="1" x14ac:dyDescent="0.25">
      <c r="A67" s="203" t="s">
        <v>2442</v>
      </c>
      <c r="B67" s="303">
        <f t="shared" ref="B67:W67" si="19">IF(B$46=0,0,B$46/B$5)</f>
        <v>0</v>
      </c>
      <c r="C67" s="303">
        <f t="shared" si="19"/>
        <v>0</v>
      </c>
      <c r="D67" s="303">
        <f t="shared" si="19"/>
        <v>0</v>
      </c>
      <c r="E67" s="303">
        <f t="shared" si="19"/>
        <v>0</v>
      </c>
      <c r="F67" s="303">
        <f t="shared" si="19"/>
        <v>0</v>
      </c>
      <c r="G67" s="303">
        <f t="shared" si="19"/>
        <v>0</v>
      </c>
      <c r="H67" s="303">
        <f t="shared" si="19"/>
        <v>0</v>
      </c>
      <c r="I67" s="303">
        <f t="shared" si="19"/>
        <v>0</v>
      </c>
      <c r="J67" s="303">
        <f t="shared" si="19"/>
        <v>0</v>
      </c>
      <c r="K67" s="303">
        <f t="shared" si="19"/>
        <v>0</v>
      </c>
      <c r="L67" s="303">
        <f t="shared" si="19"/>
        <v>0</v>
      </c>
      <c r="M67" s="303">
        <f t="shared" si="19"/>
        <v>0</v>
      </c>
      <c r="N67" s="303">
        <f t="shared" si="19"/>
        <v>0</v>
      </c>
      <c r="O67" s="303">
        <f t="shared" si="19"/>
        <v>0</v>
      </c>
      <c r="P67" s="303">
        <f t="shared" si="19"/>
        <v>0</v>
      </c>
      <c r="Q67" s="303">
        <f t="shared" si="19"/>
        <v>0</v>
      </c>
      <c r="R67" s="303">
        <f t="shared" si="19"/>
        <v>0</v>
      </c>
      <c r="S67" s="303">
        <f t="shared" si="19"/>
        <v>0</v>
      </c>
      <c r="T67" s="303">
        <f t="shared" si="19"/>
        <v>0</v>
      </c>
      <c r="U67" s="303">
        <f t="shared" si="19"/>
        <v>0</v>
      </c>
      <c r="V67" s="303">
        <f t="shared" si="19"/>
        <v>0</v>
      </c>
      <c r="W67" s="303">
        <f t="shared" si="19"/>
        <v>0</v>
      </c>
      <c r="DA67" s="175"/>
    </row>
    <row r="68" spans="1:105" ht="12" customHeight="1" x14ac:dyDescent="0.25">
      <c r="A68" s="41" t="s">
        <v>2444</v>
      </c>
      <c r="B68" s="237">
        <f t="shared" ref="B68:W68" si="20">IF(B$47=0,0,B$47/B$5)</f>
        <v>0</v>
      </c>
      <c r="C68" s="237">
        <f t="shared" si="20"/>
        <v>0</v>
      </c>
      <c r="D68" s="237">
        <f t="shared" si="20"/>
        <v>0</v>
      </c>
      <c r="E68" s="237">
        <f t="shared" si="20"/>
        <v>0</v>
      </c>
      <c r="F68" s="237">
        <f t="shared" si="20"/>
        <v>0</v>
      </c>
      <c r="G68" s="237">
        <f t="shared" si="20"/>
        <v>0</v>
      </c>
      <c r="H68" s="237">
        <f t="shared" si="20"/>
        <v>0</v>
      </c>
      <c r="I68" s="237">
        <f t="shared" si="20"/>
        <v>0</v>
      </c>
      <c r="J68" s="237">
        <f t="shared" si="20"/>
        <v>0</v>
      </c>
      <c r="K68" s="237">
        <f t="shared" si="20"/>
        <v>0</v>
      </c>
      <c r="L68" s="237">
        <f t="shared" si="20"/>
        <v>0</v>
      </c>
      <c r="M68" s="237">
        <f t="shared" si="20"/>
        <v>0</v>
      </c>
      <c r="N68" s="237">
        <f t="shared" si="20"/>
        <v>0</v>
      </c>
      <c r="O68" s="237">
        <f t="shared" si="20"/>
        <v>0</v>
      </c>
      <c r="P68" s="237">
        <f t="shared" si="20"/>
        <v>0</v>
      </c>
      <c r="Q68" s="237">
        <f t="shared" si="20"/>
        <v>0</v>
      </c>
      <c r="R68" s="237">
        <f t="shared" si="20"/>
        <v>0</v>
      </c>
      <c r="S68" s="237">
        <f t="shared" si="20"/>
        <v>0</v>
      </c>
      <c r="T68" s="237">
        <f t="shared" si="20"/>
        <v>0</v>
      </c>
      <c r="U68" s="237">
        <f t="shared" si="20"/>
        <v>0</v>
      </c>
      <c r="V68" s="237">
        <f t="shared" si="20"/>
        <v>0</v>
      </c>
      <c r="W68" s="237">
        <f t="shared" si="20"/>
        <v>0</v>
      </c>
      <c r="DA68" s="97"/>
    </row>
    <row r="69" spans="1:105" ht="12" customHeight="1" x14ac:dyDescent="0.25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DA69" s="173"/>
    </row>
    <row r="70" spans="1:105" ht="15" customHeight="1" x14ac:dyDescent="0.25">
      <c r="A70" s="32" t="s">
        <v>432</v>
      </c>
      <c r="B70" s="259"/>
      <c r="C70" s="259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DA70" s="88"/>
    </row>
    <row r="71" spans="1:105" ht="12" customHeight="1" x14ac:dyDescent="0.25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DA71" s="173"/>
    </row>
    <row r="72" spans="1:105" ht="12" customHeight="1" x14ac:dyDescent="0.25">
      <c r="A72" s="35" t="s">
        <v>25</v>
      </c>
      <c r="B72" s="322">
        <f>IF(B$5=0,0,B$5/TRE_fec!B$5)</f>
        <v>1.3071591450535847</v>
      </c>
      <c r="C72" s="322">
        <f>IF(C$5=0,0,C$5/TRE_fec!C$5)</f>
        <v>1.3361442299350317</v>
      </c>
      <c r="D72" s="322">
        <f>IF(D$5=0,0,D$5/TRE_fec!D$5)</f>
        <v>1.2495672740328496</v>
      </c>
      <c r="E72" s="322">
        <f>IF(E$5=0,0,E$5/TRE_fec!E$5)</f>
        <v>1.2610570583953089</v>
      </c>
      <c r="F72" s="322">
        <f>IF(F$5=0,0,F$5/TRE_fec!F$5)</f>
        <v>1.2942896421987276</v>
      </c>
      <c r="G72" s="322">
        <f>IF(G$5=0,0,G$5/TRE_fec!G$5)</f>
        <v>1.1954112922542695</v>
      </c>
      <c r="H72" s="322">
        <f>IF(H$5=0,0,H$5/TRE_fec!H$5)</f>
        <v>1.1644674032061471</v>
      </c>
      <c r="I72" s="322">
        <f>IF(I$5=0,0,I$5/TRE_fec!I$5)</f>
        <v>1.1683170757667924</v>
      </c>
      <c r="J72" s="322">
        <f>IF(J$5=0,0,J$5/TRE_fec!J$5)</f>
        <v>0.87783731645488028</v>
      </c>
      <c r="K72" s="322">
        <f>IF(K$5=0,0,K$5/TRE_fec!K$5)</f>
        <v>1.0260816060668227</v>
      </c>
      <c r="L72" s="322">
        <f>IF(L$5=0,0,L$5/TRE_fec!L$5)</f>
        <v>1.0132065189625534</v>
      </c>
      <c r="M72" s="322">
        <f>IF(M$5=0,0,M$5/TRE_fec!M$5)</f>
        <v>0.98163056603110643</v>
      </c>
      <c r="N72" s="322">
        <f>IF(N$5=0,0,N$5/TRE_fec!N$5)</f>
        <v>1.0009014270783467</v>
      </c>
      <c r="O72" s="322">
        <f>IF(O$5=0,0,O$5/TRE_fec!O$5)</f>
        <v>1.0736333883651377</v>
      </c>
      <c r="P72" s="322">
        <f>IF(P$5=0,0,P$5/TRE_fec!P$5)</f>
        <v>0.96246565950148943</v>
      </c>
      <c r="Q72" s="322">
        <f>IF(Q$5=0,0,Q$5/TRE_fec!Q$5)</f>
        <v>0.97138095002896285</v>
      </c>
      <c r="R72" s="322">
        <f>IF(R$5=0,0,R$5/TRE_fec!R$5)</f>
        <v>0.97009147946018681</v>
      </c>
      <c r="S72" s="322">
        <f>IF(S$5=0,0,S$5/TRE_fec!S$5)</f>
        <v>0.98353290577999519</v>
      </c>
      <c r="T72" s="322">
        <f>IF(T$5=0,0,T$5/TRE_fec!T$5)</f>
        <v>0.947837621435343</v>
      </c>
      <c r="U72" s="322">
        <f>IF(U$5=0,0,U$5/TRE_fec!U$5)</f>
        <v>0.94063488158315944</v>
      </c>
      <c r="V72" s="322">
        <f>IF(V$5=0,0,V$5/TRE_fec!V$5)</f>
        <v>0.79919997570342938</v>
      </c>
      <c r="W72" s="322">
        <f>IF(W$5=0,0,W$5/TRE_fec!W$5)</f>
        <v>0.97879945418852177</v>
      </c>
      <c r="DA72" s="95"/>
    </row>
    <row r="73" spans="1:105" ht="12" customHeight="1" x14ac:dyDescent="0.25">
      <c r="A73" s="55" t="s">
        <v>92</v>
      </c>
      <c r="B73" s="332">
        <f>IF(B$6=0,0,B$6/TRE_fec!B$6)</f>
        <v>0</v>
      </c>
      <c r="C73" s="332">
        <f>IF(C$6=0,0,C$6/TRE_fec!C$6)</f>
        <v>0</v>
      </c>
      <c r="D73" s="332">
        <f>IF(D$6=0,0,D$6/TRE_fec!D$6)</f>
        <v>0</v>
      </c>
      <c r="E73" s="332">
        <f>IF(E$6=0,0,E$6/TRE_fec!E$6)</f>
        <v>0</v>
      </c>
      <c r="F73" s="332">
        <f>IF(F$6=0,0,F$6/TRE_fec!F$6)</f>
        <v>0</v>
      </c>
      <c r="G73" s="332">
        <f>IF(G$6=0,0,G$6/TRE_fec!G$6)</f>
        <v>0</v>
      </c>
      <c r="H73" s="332">
        <f>IF(H$6=0,0,H$6/TRE_fec!H$6)</f>
        <v>0</v>
      </c>
      <c r="I73" s="332">
        <f>IF(I$6=0,0,I$6/TRE_fec!I$6)</f>
        <v>0</v>
      </c>
      <c r="J73" s="332">
        <f>IF(J$6=0,0,J$6/TRE_fec!J$6)</f>
        <v>0</v>
      </c>
      <c r="K73" s="332">
        <f>IF(K$6=0,0,K$6/TRE_fec!K$6)</f>
        <v>0</v>
      </c>
      <c r="L73" s="332">
        <f>IF(L$6=0,0,L$6/TRE_fec!L$6)</f>
        <v>0</v>
      </c>
      <c r="M73" s="332">
        <f>IF(M$6=0,0,M$6/TRE_fec!M$6)</f>
        <v>0</v>
      </c>
      <c r="N73" s="332">
        <f>IF(N$6=0,0,N$6/TRE_fec!N$6)</f>
        <v>0</v>
      </c>
      <c r="O73" s="332">
        <f>IF(O$6=0,0,O$6/TRE_fec!O$6)</f>
        <v>0</v>
      </c>
      <c r="P73" s="332">
        <f>IF(P$6=0,0,P$6/TRE_fec!P$6)</f>
        <v>0</v>
      </c>
      <c r="Q73" s="332">
        <f>IF(Q$6=0,0,Q$6/TRE_fec!Q$6)</f>
        <v>0</v>
      </c>
      <c r="R73" s="332">
        <f>IF(R$6=0,0,R$6/TRE_fec!R$6)</f>
        <v>0</v>
      </c>
      <c r="S73" s="332">
        <f>IF(S$6=0,0,S$6/TRE_fec!S$6)</f>
        <v>0</v>
      </c>
      <c r="T73" s="332">
        <f>IF(T$6=0,0,T$6/TRE_fec!T$6)</f>
        <v>0</v>
      </c>
      <c r="U73" s="332">
        <f>IF(U$6=0,0,U$6/TRE_fec!U$6)</f>
        <v>0</v>
      </c>
      <c r="V73" s="332">
        <f>IF(V$6=0,0,V$6/TRE_fec!V$6)</f>
        <v>0</v>
      </c>
      <c r="W73" s="332">
        <f>IF(W$6=0,0,W$6/TRE_fec!W$6)</f>
        <v>0</v>
      </c>
      <c r="DA73" s="67"/>
    </row>
    <row r="74" spans="1:105" ht="12" customHeight="1" x14ac:dyDescent="0.25">
      <c r="A74" s="202" t="s">
        <v>93</v>
      </c>
      <c r="B74" s="333">
        <f>IF(B$7=0,0,B$7/TRE_fec!B$7)</f>
        <v>0</v>
      </c>
      <c r="C74" s="333">
        <f>IF(C$7=0,0,C$7/TRE_fec!C$7)</f>
        <v>0</v>
      </c>
      <c r="D74" s="333">
        <f>IF(D$7=0,0,D$7/TRE_fec!D$7)</f>
        <v>0</v>
      </c>
      <c r="E74" s="333">
        <f>IF(E$7=0,0,E$7/TRE_fec!E$7)</f>
        <v>0</v>
      </c>
      <c r="F74" s="333">
        <f>IF(F$7=0,0,F$7/TRE_fec!F$7)</f>
        <v>0</v>
      </c>
      <c r="G74" s="333">
        <f>IF(G$7=0,0,G$7/TRE_fec!G$7)</f>
        <v>0</v>
      </c>
      <c r="H74" s="333">
        <f>IF(H$7=0,0,H$7/TRE_fec!H$7)</f>
        <v>0</v>
      </c>
      <c r="I74" s="333">
        <f>IF(I$7=0,0,I$7/TRE_fec!I$7)</f>
        <v>0</v>
      </c>
      <c r="J74" s="333">
        <f>IF(J$7=0,0,J$7/TRE_fec!J$7)</f>
        <v>0</v>
      </c>
      <c r="K74" s="333">
        <f>IF(K$7=0,0,K$7/TRE_fec!K$7)</f>
        <v>0</v>
      </c>
      <c r="L74" s="333">
        <f>IF(L$7=0,0,L$7/TRE_fec!L$7)</f>
        <v>0</v>
      </c>
      <c r="M74" s="333">
        <f>IF(M$7=0,0,M$7/TRE_fec!M$7)</f>
        <v>0</v>
      </c>
      <c r="N74" s="333">
        <f>IF(N$7=0,0,N$7/TRE_fec!N$7)</f>
        <v>0</v>
      </c>
      <c r="O74" s="333">
        <f>IF(O$7=0,0,O$7/TRE_fec!O$7)</f>
        <v>0</v>
      </c>
      <c r="P74" s="333">
        <f>IF(P$7=0,0,P$7/TRE_fec!P$7)</f>
        <v>0</v>
      </c>
      <c r="Q74" s="333">
        <f>IF(Q$7=0,0,Q$7/TRE_fec!Q$7)</f>
        <v>0</v>
      </c>
      <c r="R74" s="333">
        <f>IF(R$7=0,0,R$7/TRE_fec!R$7)</f>
        <v>0</v>
      </c>
      <c r="S74" s="333">
        <f>IF(S$7=0,0,S$7/TRE_fec!S$7)</f>
        <v>0</v>
      </c>
      <c r="T74" s="333">
        <f>IF(T$7=0,0,T$7/TRE_fec!T$7)</f>
        <v>0</v>
      </c>
      <c r="U74" s="333">
        <f>IF(U$7=0,0,U$7/TRE_fec!U$7)</f>
        <v>0</v>
      </c>
      <c r="V74" s="333">
        <f>IF(V$7=0,0,V$7/TRE_fec!V$7)</f>
        <v>0</v>
      </c>
      <c r="W74" s="333">
        <f>IF(W$7=0,0,W$7/TRE_fec!W$7)</f>
        <v>0</v>
      </c>
      <c r="DA74" s="174"/>
    </row>
    <row r="75" spans="1:105" ht="12" customHeight="1" x14ac:dyDescent="0.25">
      <c r="A75" s="202" t="s">
        <v>94</v>
      </c>
      <c r="B75" s="333">
        <f>IF(B$8=0,0,B$8/TRE_fec!B$8)</f>
        <v>0</v>
      </c>
      <c r="C75" s="333">
        <f>IF(C$8=0,0,C$8/TRE_fec!C$8)</f>
        <v>0</v>
      </c>
      <c r="D75" s="333">
        <f>IF(D$8=0,0,D$8/TRE_fec!D$8)</f>
        <v>0</v>
      </c>
      <c r="E75" s="333">
        <f>IF(E$8=0,0,E$8/TRE_fec!E$8)</f>
        <v>0</v>
      </c>
      <c r="F75" s="333">
        <f>IF(F$8=0,0,F$8/TRE_fec!F$8)</f>
        <v>0</v>
      </c>
      <c r="G75" s="333">
        <f>IF(G$8=0,0,G$8/TRE_fec!G$8)</f>
        <v>0</v>
      </c>
      <c r="H75" s="333">
        <f>IF(H$8=0,0,H$8/TRE_fec!H$8)</f>
        <v>0</v>
      </c>
      <c r="I75" s="333">
        <f>IF(I$8=0,0,I$8/TRE_fec!I$8)</f>
        <v>0</v>
      </c>
      <c r="J75" s="333">
        <f>IF(J$8=0,0,J$8/TRE_fec!J$8)</f>
        <v>0</v>
      </c>
      <c r="K75" s="333">
        <f>IF(K$8=0,0,K$8/TRE_fec!K$8)</f>
        <v>0</v>
      </c>
      <c r="L75" s="333">
        <f>IF(L$8=0,0,L$8/TRE_fec!L$8)</f>
        <v>0</v>
      </c>
      <c r="M75" s="333">
        <f>IF(M$8=0,0,M$8/TRE_fec!M$8)</f>
        <v>0</v>
      </c>
      <c r="N75" s="333">
        <f>IF(N$8=0,0,N$8/TRE_fec!N$8)</f>
        <v>0</v>
      </c>
      <c r="O75" s="333">
        <f>IF(O$8=0,0,O$8/TRE_fec!O$8)</f>
        <v>0</v>
      </c>
      <c r="P75" s="333">
        <f>IF(P$8=0,0,P$8/TRE_fec!P$8)</f>
        <v>0</v>
      </c>
      <c r="Q75" s="333">
        <f>IF(Q$8=0,0,Q$8/TRE_fec!Q$8)</f>
        <v>0</v>
      </c>
      <c r="R75" s="333">
        <f>IF(R$8=0,0,R$8/TRE_fec!R$8)</f>
        <v>0</v>
      </c>
      <c r="S75" s="333">
        <f>IF(S$8=0,0,S$8/TRE_fec!S$8)</f>
        <v>0</v>
      </c>
      <c r="T75" s="333">
        <f>IF(T$8=0,0,T$8/TRE_fec!T$8)</f>
        <v>0</v>
      </c>
      <c r="U75" s="333">
        <f>IF(U$8=0,0,U$8/TRE_fec!U$8)</f>
        <v>0</v>
      </c>
      <c r="V75" s="333">
        <f>IF(V$8=0,0,V$8/TRE_fec!V$8)</f>
        <v>0</v>
      </c>
      <c r="W75" s="333">
        <f>IF(W$8=0,0,W$8/TRE_fec!W$8)</f>
        <v>0</v>
      </c>
      <c r="DA75" s="174"/>
    </row>
    <row r="76" spans="1:105" ht="12" customHeight="1" x14ac:dyDescent="0.25">
      <c r="A76" s="202" t="s">
        <v>95</v>
      </c>
      <c r="B76" s="333">
        <f>IF(B$9=0,0,B$9/TRE_fec!B$9)</f>
        <v>0</v>
      </c>
      <c r="C76" s="333">
        <f>IF(C$9=0,0,C$9/TRE_fec!C$9)</f>
        <v>0</v>
      </c>
      <c r="D76" s="333">
        <f>IF(D$9=0,0,D$9/TRE_fec!D$9)</f>
        <v>0</v>
      </c>
      <c r="E76" s="333">
        <f>IF(E$9=0,0,E$9/TRE_fec!E$9)</f>
        <v>0</v>
      </c>
      <c r="F76" s="333">
        <f>IF(F$9=0,0,F$9/TRE_fec!F$9)</f>
        <v>0</v>
      </c>
      <c r="G76" s="333">
        <f>IF(G$9=0,0,G$9/TRE_fec!G$9)</f>
        <v>0</v>
      </c>
      <c r="H76" s="333">
        <f>IF(H$9=0,0,H$9/TRE_fec!H$9)</f>
        <v>0</v>
      </c>
      <c r="I76" s="333">
        <f>IF(I$9=0,0,I$9/TRE_fec!I$9)</f>
        <v>0</v>
      </c>
      <c r="J76" s="333">
        <f>IF(J$9=0,0,J$9/TRE_fec!J$9)</f>
        <v>0</v>
      </c>
      <c r="K76" s="333">
        <f>IF(K$9=0,0,K$9/TRE_fec!K$9)</f>
        <v>0</v>
      </c>
      <c r="L76" s="333">
        <f>IF(L$9=0,0,L$9/TRE_fec!L$9)</f>
        <v>0</v>
      </c>
      <c r="M76" s="333">
        <f>IF(M$9=0,0,M$9/TRE_fec!M$9)</f>
        <v>0</v>
      </c>
      <c r="N76" s="333">
        <f>IF(N$9=0,0,N$9/TRE_fec!N$9)</f>
        <v>0</v>
      </c>
      <c r="O76" s="333">
        <f>IF(O$9=0,0,O$9/TRE_fec!O$9)</f>
        <v>0</v>
      </c>
      <c r="P76" s="333">
        <f>IF(P$9=0,0,P$9/TRE_fec!P$9)</f>
        <v>0</v>
      </c>
      <c r="Q76" s="333">
        <f>IF(Q$9=0,0,Q$9/TRE_fec!Q$9)</f>
        <v>0</v>
      </c>
      <c r="R76" s="333">
        <f>IF(R$9=0,0,R$9/TRE_fec!R$9)</f>
        <v>0</v>
      </c>
      <c r="S76" s="333">
        <f>IF(S$9=0,0,S$9/TRE_fec!S$9)</f>
        <v>0</v>
      </c>
      <c r="T76" s="333">
        <f>IF(T$9=0,0,T$9/TRE_fec!T$9)</f>
        <v>0</v>
      </c>
      <c r="U76" s="333">
        <f>IF(U$9=0,0,U$9/TRE_fec!U$9)</f>
        <v>0</v>
      </c>
      <c r="V76" s="333">
        <f>IF(V$9=0,0,V$9/TRE_fec!V$9)</f>
        <v>0</v>
      </c>
      <c r="W76" s="333">
        <f>IF(W$9=0,0,W$9/TRE_fec!W$9)</f>
        <v>0</v>
      </c>
      <c r="DA76" s="174"/>
    </row>
    <row r="77" spans="1:105" ht="12" customHeight="1" x14ac:dyDescent="0.25">
      <c r="A77" s="56" t="s">
        <v>96</v>
      </c>
      <c r="B77" s="334">
        <f>IF(B$10=0,0,B$10/TRE_fec!B$10)</f>
        <v>1.4500508612273917</v>
      </c>
      <c r="C77" s="334">
        <f>IF(C$10=0,0,C$10/TRE_fec!C$10)</f>
        <v>1.4901910679259001</v>
      </c>
      <c r="D77" s="334">
        <f>IF(D$10=0,0,D$10/TRE_fec!D$10)</f>
        <v>1.3992611310470415</v>
      </c>
      <c r="E77" s="334">
        <f>IF(E$10=0,0,E$10/TRE_fec!E$10)</f>
        <v>1.4806454192980074</v>
      </c>
      <c r="F77" s="334">
        <f>IF(F$10=0,0,F$10/TRE_fec!F$10)</f>
        <v>1.509444960704168</v>
      </c>
      <c r="G77" s="334">
        <f>IF(G$10=0,0,G$10/TRE_fec!G$10)</f>
        <v>1.349965468603824</v>
      </c>
      <c r="H77" s="334">
        <f>IF(H$10=0,0,H$10/TRE_fec!H$10)</f>
        <v>1.2780694088986897</v>
      </c>
      <c r="I77" s="334">
        <f>IF(I$10=0,0,I$10/TRE_fec!I$10)</f>
        <v>1.3379886393084279</v>
      </c>
      <c r="J77" s="334">
        <f>IF(J$10=0,0,J$10/TRE_fec!J$10)</f>
        <v>0.82104981767717444</v>
      </c>
      <c r="K77" s="334">
        <f>IF(K$10=0,0,K$10/TRE_fec!K$10)</f>
        <v>1.097568320054485</v>
      </c>
      <c r="L77" s="334">
        <f>IF(L$10=0,0,L$10/TRE_fec!L$10)</f>
        <v>1.1095496610385318</v>
      </c>
      <c r="M77" s="334">
        <f>IF(M$10=0,0,M$10/TRE_fec!M$10)</f>
        <v>1.1225955480392364</v>
      </c>
      <c r="N77" s="334">
        <f>IF(N$10=0,0,N$10/TRE_fec!N$10)</f>
        <v>1.165181233164974</v>
      </c>
      <c r="O77" s="334">
        <f>IF(O$10=0,0,O$10/TRE_fec!O$10)</f>
        <v>1.2356631076737028</v>
      </c>
      <c r="P77" s="334">
        <f>IF(P$10=0,0,P$10/TRE_fec!P$10)</f>
        <v>1.0252410612265952</v>
      </c>
      <c r="Q77" s="334">
        <f>IF(Q$10=0,0,Q$10/TRE_fec!Q$10)</f>
        <v>1.065247762313835</v>
      </c>
      <c r="R77" s="334">
        <f>IF(R$10=0,0,R$10/TRE_fec!R$10)</f>
        <v>1.064984310664661</v>
      </c>
      <c r="S77" s="334">
        <f>IF(S$10=0,0,S$10/TRE_fec!S$10)</f>
        <v>1.0997454945319798</v>
      </c>
      <c r="T77" s="334">
        <f>IF(T$10=0,0,T$10/TRE_fec!T$10)</f>
        <v>1.0382634860122881</v>
      </c>
      <c r="U77" s="334">
        <f>IF(U$10=0,0,U$10/TRE_fec!U$10)</f>
        <v>1.0391201845081965</v>
      </c>
      <c r="V77" s="334">
        <f>IF(V$10=0,0,V$10/TRE_fec!V$10)</f>
        <v>0.81847823638504824</v>
      </c>
      <c r="W77" s="334">
        <f>IF(W$10=0,0,W$10/TRE_fec!W$10)</f>
        <v>1.1468289488959242</v>
      </c>
      <c r="DA77" s="68"/>
    </row>
    <row r="78" spans="1:105" ht="12" customHeight="1" x14ac:dyDescent="0.25">
      <c r="A78" s="203" t="s">
        <v>2405</v>
      </c>
      <c r="B78" s="350">
        <f>IF(B$16=0,0,B$16/TRE_fec!B$16)</f>
        <v>1.6352112684414983</v>
      </c>
      <c r="C78" s="350">
        <f>IF(C$16=0,0,C$16/TRE_fec!C$16)</f>
        <v>1.6866081143190366</v>
      </c>
      <c r="D78" s="350">
        <f>IF(D$16=0,0,D$16/TRE_fec!D$16)</f>
        <v>1.5460420328950044</v>
      </c>
      <c r="E78" s="350">
        <f>IF(E$16=0,0,E$16/TRE_fec!E$16)</f>
        <v>1.569022613642856</v>
      </c>
      <c r="F78" s="350">
        <f>IF(F$16=0,0,F$16/TRE_fec!F$16)</f>
        <v>1.6219362718132564</v>
      </c>
      <c r="G78" s="350">
        <f>IF(G$16=0,0,G$16/TRE_fec!G$16)</f>
        <v>1.4575037882219382</v>
      </c>
      <c r="H78" s="350">
        <f>IF(H$16=0,0,H$16/TRE_fec!H$16)</f>
        <v>1.4044314139025182</v>
      </c>
      <c r="I78" s="350">
        <f>IF(I$16=0,0,I$16/TRE_fec!I$16)</f>
        <v>1.4156676412609104</v>
      </c>
      <c r="J78" s="350">
        <f>IF(J$16=0,0,J$16/TRE_fec!J$16)</f>
        <v>0.90525733485031146</v>
      </c>
      <c r="K78" s="350">
        <f>IF(K$16=0,0,K$16/TRE_fec!K$16)</f>
        <v>1.1729971435671491</v>
      </c>
      <c r="L78" s="350">
        <f>IF(L$16=0,0,L$16/TRE_fec!L$16)</f>
        <v>1.1622867203368255</v>
      </c>
      <c r="M78" s="350">
        <f>IF(M$16=0,0,M$16/TRE_fec!M$16)</f>
        <v>1.1761024092557855</v>
      </c>
      <c r="N78" s="350">
        <f>IF(N$16=0,0,N$16/TRE_fec!N$16)</f>
        <v>1.2264223555251368</v>
      </c>
      <c r="O78" s="350">
        <f>IF(O$16=0,0,O$16/TRE_fec!O$16)</f>
        <v>1.3160281704206918</v>
      </c>
      <c r="P78" s="350">
        <f>IF(P$16=0,0,P$16/TRE_fec!P$16)</f>
        <v>1.1226726472185569</v>
      </c>
      <c r="Q78" s="350">
        <f>IF(Q$16=0,0,Q$16/TRE_fec!Q$16)</f>
        <v>1.1357413012220956</v>
      </c>
      <c r="R78" s="350">
        <f>IF(R$16=0,0,R$16/TRE_fec!R$16)</f>
        <v>1.132122242802367</v>
      </c>
      <c r="S78" s="350">
        <f>IF(S$16=0,0,S$16/TRE_fec!S$16)</f>
        <v>1.1637308915244668</v>
      </c>
      <c r="T78" s="350">
        <f>IF(T$16=0,0,T$16/TRE_fec!T$16)</f>
        <v>1.1090565051866335</v>
      </c>
      <c r="U78" s="350">
        <f>IF(U$16=0,0,U$16/TRE_fec!U$16)</f>
        <v>1.1115258884227175</v>
      </c>
      <c r="V78" s="350">
        <f>IF(V$16=0,0,V$16/TRE_fec!V$16)</f>
        <v>0.85864122353578842</v>
      </c>
      <c r="W78" s="350">
        <f>IF(W$16=0,0,W$16/TRE_fec!W$16)</f>
        <v>1.1782229499767938</v>
      </c>
      <c r="DA78" s="175"/>
    </row>
    <row r="79" spans="1:105" ht="12" customHeight="1" x14ac:dyDescent="0.25">
      <c r="A79" s="203" t="s">
        <v>2415</v>
      </c>
      <c r="B79" s="350">
        <f>IF(B$24=0,0,B$24/TRE_fec!B$24)</f>
        <v>1.756272017479436</v>
      </c>
      <c r="C79" s="350">
        <f>IF(C$24=0,0,C$24/TRE_fec!C$24)</f>
        <v>1.7639600674634364</v>
      </c>
      <c r="D79" s="350">
        <f>IF(D$24=0,0,D$24/TRE_fec!D$24)</f>
        <v>1.7464920351730162</v>
      </c>
      <c r="E79" s="350">
        <f>IF(E$24=0,0,E$24/TRE_fec!E$24)</f>
        <v>1.7587261969663666</v>
      </c>
      <c r="F79" s="350">
        <f>IF(F$24=0,0,F$24/TRE_fec!F$24)</f>
        <v>1.7649241358154946</v>
      </c>
      <c r="G79" s="350">
        <f>IF(G$24=0,0,G$24/TRE_fec!G$24)</f>
        <v>1.7369574108783017</v>
      </c>
      <c r="H79" s="350">
        <f>IF(H$24=0,0,H$24/TRE_fec!H$24)</f>
        <v>1.7265320500678962</v>
      </c>
      <c r="I79" s="350">
        <f>IF(I$24=0,0,I$24/TRE_fec!I$24)</f>
        <v>1.7341815922092003</v>
      </c>
      <c r="J79" s="350">
        <f>IF(J$24=0,0,J$24/TRE_fec!J$24)</f>
        <v>1.6454867446912826</v>
      </c>
      <c r="K79" s="350">
        <f>IF(K$24=0,0,K$24/TRE_fec!K$24)</f>
        <v>1.6958166105441137</v>
      </c>
      <c r="L79" s="350">
        <f>IF(L$24=0,0,L$24/TRE_fec!L$24)</f>
        <v>1.6974262322914544</v>
      </c>
      <c r="M79" s="350">
        <f>IF(M$24=0,0,M$24/TRE_fec!M$24)</f>
        <v>1.7056285682735373</v>
      </c>
      <c r="N79" s="350">
        <f>IF(N$24=0,0,N$24/TRE_fec!N$24)</f>
        <v>1.7145770785911889</v>
      </c>
      <c r="O79" s="350">
        <f>IF(O$24=0,0,O$24/TRE_fec!O$24)</f>
        <v>1.7233676962808995</v>
      </c>
      <c r="P79" s="350">
        <f>IF(P$24=0,0,P$24/TRE_fec!P$24)</f>
        <v>1.6901107730110434</v>
      </c>
      <c r="Q79" s="350">
        <f>IF(Q$24=0,0,Q$24/TRE_fec!Q$24)</f>
        <v>1.6956144341073269</v>
      </c>
      <c r="R79" s="350">
        <f>IF(R$24=0,0,R$24/TRE_fec!R$24)</f>
        <v>1.6954548347231841</v>
      </c>
      <c r="S79" s="350">
        <f>IF(S$24=0,0,S$24/TRE_fec!S$24)</f>
        <v>1.7014161869925082</v>
      </c>
      <c r="T79" s="350">
        <f>IF(T$24=0,0,T$24/TRE_fec!T$24)</f>
        <v>1.6883737302394921</v>
      </c>
      <c r="U79" s="350">
        <f>IF(U$24=0,0,U$24/TRE_fec!U$24)</f>
        <v>1.6947348115527396</v>
      </c>
      <c r="V79" s="350">
        <f>IF(V$24=0,0,V$24/TRE_fec!V$24)</f>
        <v>1.6542461496501613</v>
      </c>
      <c r="W79" s="350">
        <f>IF(W$24=0,0,W$24/TRE_fec!W$24)</f>
        <v>1.6805590580142717</v>
      </c>
      <c r="DA79" s="175"/>
    </row>
    <row r="80" spans="1:105" ht="12" customHeight="1" x14ac:dyDescent="0.25">
      <c r="A80" s="203" t="s">
        <v>2420</v>
      </c>
      <c r="B80" s="350">
        <f>IF(B$27=0,0,B$27/TRE_fec!B$27)</f>
        <v>1.6352112684414988</v>
      </c>
      <c r="C80" s="350">
        <f>IF(C$27=0,0,C$27/TRE_fec!C$27)</f>
        <v>1.6866081143190357</v>
      </c>
      <c r="D80" s="350">
        <f>IF(D$27=0,0,D$27/TRE_fec!D$27)</f>
        <v>1.5460420328950037</v>
      </c>
      <c r="E80" s="350">
        <f>IF(E$27=0,0,E$27/TRE_fec!E$27)</f>
        <v>1.569022613642856</v>
      </c>
      <c r="F80" s="350">
        <f>IF(F$27=0,0,F$27/TRE_fec!F$27)</f>
        <v>1.6219362718132571</v>
      </c>
      <c r="G80" s="350">
        <f>IF(G$27=0,0,G$27/TRE_fec!G$27)</f>
        <v>1.4575037882219382</v>
      </c>
      <c r="H80" s="350">
        <f>IF(H$27=0,0,H$27/TRE_fec!H$27)</f>
        <v>1.4044314139025189</v>
      </c>
      <c r="I80" s="350">
        <f>IF(I$27=0,0,I$27/TRE_fec!I$27)</f>
        <v>1.4156676412609104</v>
      </c>
      <c r="J80" s="350">
        <f>IF(J$27=0,0,J$27/TRE_fec!J$27)</f>
        <v>0.90525733485031112</v>
      </c>
      <c r="K80" s="350">
        <f>IF(K$27=0,0,K$27/TRE_fec!K$27)</f>
        <v>1.1729971435671491</v>
      </c>
      <c r="L80" s="350">
        <f>IF(L$27=0,0,L$27/TRE_fec!L$27)</f>
        <v>1.162286720336825</v>
      </c>
      <c r="M80" s="350">
        <f>IF(M$27=0,0,M$27/TRE_fec!M$27)</f>
        <v>1.1761024092557857</v>
      </c>
      <c r="N80" s="350">
        <f>IF(N$27=0,0,N$27/TRE_fec!N$27)</f>
        <v>1.226422355525137</v>
      </c>
      <c r="O80" s="350">
        <f>IF(O$27=0,0,O$27/TRE_fec!O$27)</f>
        <v>1.3160281704206922</v>
      </c>
      <c r="P80" s="350">
        <f>IF(P$27=0,0,P$27/TRE_fec!P$27)</f>
        <v>1.1226726472185569</v>
      </c>
      <c r="Q80" s="350">
        <f>IF(Q$27=0,0,Q$27/TRE_fec!Q$27)</f>
        <v>1.135741301222096</v>
      </c>
      <c r="R80" s="350">
        <f>IF(R$27=0,0,R$27/TRE_fec!R$27)</f>
        <v>1.1321222428023667</v>
      </c>
      <c r="S80" s="350">
        <f>IF(S$27=0,0,S$27/TRE_fec!S$27)</f>
        <v>1.1637308915244664</v>
      </c>
      <c r="T80" s="350">
        <f>IF(T$27=0,0,T$27/TRE_fec!T$27)</f>
        <v>1.1090565051866339</v>
      </c>
      <c r="U80" s="350">
        <f>IF(U$27=0,0,U$27/TRE_fec!U$27)</f>
        <v>1.111525888422717</v>
      </c>
      <c r="V80" s="350">
        <f>IF(V$27=0,0,V$27/TRE_fec!V$27)</f>
        <v>0.85864122353578787</v>
      </c>
      <c r="W80" s="350">
        <f>IF(W$27=0,0,W$27/TRE_fec!W$27)</f>
        <v>1.1782229499767933</v>
      </c>
      <c r="DA80" s="175"/>
    </row>
    <row r="81" spans="1:105" ht="12" customHeight="1" x14ac:dyDescent="0.25">
      <c r="A81" s="203" t="s">
        <v>2430</v>
      </c>
      <c r="B81" s="350">
        <f>IF(B$35=0,0,B$35/TRE_fec!B$35)</f>
        <v>2.5540087082083027</v>
      </c>
      <c r="C81" s="350">
        <f>IF(C$35=0,0,C$35/TRE_fec!C$35)</f>
        <v>2.5441297770153173</v>
      </c>
      <c r="D81" s="350">
        <f>IF(D$35=0,0,D$35/TRE_fec!D$35)</f>
        <v>2.5011378057289542</v>
      </c>
      <c r="E81" s="350">
        <f>IF(E$35=0,0,E$35/TRE_fec!E$35)</f>
        <v>2.4388327433754333</v>
      </c>
      <c r="F81" s="350">
        <f>IF(F$35=0,0,F$35/TRE_fec!F$35)</f>
        <v>2.4641560426621814</v>
      </c>
      <c r="G81" s="350">
        <f>IF(G$35=0,0,G$35/TRE_fec!G$35)</f>
        <v>2.4621090127590448</v>
      </c>
      <c r="H81" s="350">
        <f>IF(H$35=0,0,H$35/TRE_fec!H$35)</f>
        <v>2.4718075736817475</v>
      </c>
      <c r="I81" s="350">
        <f>IF(I$35=0,0,I$35/TRE_fec!I$35)</f>
        <v>2.4223748577868256</v>
      </c>
      <c r="J81" s="350">
        <f>IF(J$35=0,0,J$35/TRE_fec!J$35)</f>
        <v>2.42336348107915</v>
      </c>
      <c r="K81" s="350">
        <f>IF(K$35=0,0,K$35/TRE_fec!K$35)</f>
        <v>2.3912808200564832</v>
      </c>
      <c r="L81" s="350">
        <f>IF(L$35=0,0,L$35/TRE_fec!L$35)</f>
        <v>2.3180191749626498</v>
      </c>
      <c r="M81" s="350">
        <f>IF(M$35=0,0,M$35/TRE_fec!M$35)</f>
        <v>1.9682786966665624</v>
      </c>
      <c r="N81" s="350">
        <f>IF(N$35=0,0,N$35/TRE_fec!N$35)</f>
        <v>1.8997110313870118</v>
      </c>
      <c r="O81" s="350">
        <f>IF(O$35=0,0,O$35/TRE_fec!O$35)</f>
        <v>2.0983653452747593</v>
      </c>
      <c r="P81" s="350">
        <f>IF(P$35=0,0,P$35/TRE_fec!P$35)</f>
        <v>2.0770150378045331</v>
      </c>
      <c r="Q81" s="350">
        <f>IF(Q$35=0,0,Q$35/TRE_fec!Q$35)</f>
        <v>2.0790592791158429</v>
      </c>
      <c r="R81" s="350">
        <f>IF(R$35=0,0,R$35/TRE_fec!R$35)</f>
        <v>2.0814438205396262</v>
      </c>
      <c r="S81" s="350">
        <f>IF(S$35=0,0,S$35/TRE_fec!S$35)</f>
        <v>2.04738672464077</v>
      </c>
      <c r="T81" s="350">
        <f>IF(T$35=0,0,T$35/TRE_fec!T$35)</f>
        <v>2.0041261315356254</v>
      </c>
      <c r="U81" s="350">
        <f>IF(U$35=0,0,U$35/TRE_fec!U$35)</f>
        <v>1.9270399155755538</v>
      </c>
      <c r="V81" s="350">
        <f>IF(V$35=0,0,V$35/TRE_fec!V$35)</f>
        <v>1.8851952533780314</v>
      </c>
      <c r="W81" s="350">
        <f>IF(W$35=0,0,W$35/TRE_fec!W$35)</f>
        <v>1.9346081942389119</v>
      </c>
      <c r="DA81" s="175"/>
    </row>
    <row r="82" spans="1:105" ht="12" customHeight="1" x14ac:dyDescent="0.25">
      <c r="A82" s="203" t="s">
        <v>2442</v>
      </c>
      <c r="B82" s="350">
        <f>IF(B$46=0,0,B$46/TRE_fec!B$46)</f>
        <v>0</v>
      </c>
      <c r="C82" s="350">
        <f>IF(C$46=0,0,C$46/TRE_fec!C$46)</f>
        <v>0</v>
      </c>
      <c r="D82" s="350">
        <f>IF(D$46=0,0,D$46/TRE_fec!D$46)</f>
        <v>0</v>
      </c>
      <c r="E82" s="350">
        <f>IF(E$46=0,0,E$46/TRE_fec!E$46)</f>
        <v>0</v>
      </c>
      <c r="F82" s="350">
        <f>IF(F$46=0,0,F$46/TRE_fec!F$46)</f>
        <v>0</v>
      </c>
      <c r="G82" s="350">
        <f>IF(G$46=0,0,G$46/TRE_fec!G$46)</f>
        <v>0</v>
      </c>
      <c r="H82" s="350">
        <f>IF(H$46=0,0,H$46/TRE_fec!H$46)</f>
        <v>0</v>
      </c>
      <c r="I82" s="350">
        <f>IF(I$46=0,0,I$46/TRE_fec!I$46)</f>
        <v>0</v>
      </c>
      <c r="J82" s="350">
        <f>IF(J$46=0,0,J$46/TRE_fec!J$46)</f>
        <v>0</v>
      </c>
      <c r="K82" s="350">
        <f>IF(K$46=0,0,K$46/TRE_fec!K$46)</f>
        <v>0</v>
      </c>
      <c r="L82" s="350">
        <f>IF(L$46=0,0,L$46/TRE_fec!L$46)</f>
        <v>0</v>
      </c>
      <c r="M82" s="350">
        <f>IF(M$46=0,0,M$46/TRE_fec!M$46)</f>
        <v>0</v>
      </c>
      <c r="N82" s="350">
        <f>IF(N$46=0,0,N$46/TRE_fec!N$46)</f>
        <v>0</v>
      </c>
      <c r="O82" s="350">
        <f>IF(O$46=0,0,O$46/TRE_fec!O$46)</f>
        <v>0</v>
      </c>
      <c r="P82" s="350">
        <f>IF(P$46=0,0,P$46/TRE_fec!P$46)</f>
        <v>0</v>
      </c>
      <c r="Q82" s="350">
        <f>IF(Q$46=0,0,Q$46/TRE_fec!Q$46)</f>
        <v>0</v>
      </c>
      <c r="R82" s="350">
        <f>IF(R$46=0,0,R$46/TRE_fec!R$46)</f>
        <v>0</v>
      </c>
      <c r="S82" s="350">
        <f>IF(S$46=0,0,S$46/TRE_fec!S$46)</f>
        <v>0</v>
      </c>
      <c r="T82" s="350">
        <f>IF(T$46=0,0,T$46/TRE_fec!T$46)</f>
        <v>0</v>
      </c>
      <c r="U82" s="350">
        <f>IF(U$46=0,0,U$46/TRE_fec!U$46)</f>
        <v>0</v>
      </c>
      <c r="V82" s="350">
        <f>IF(V$46=0,0,V$46/TRE_fec!V$46)</f>
        <v>0</v>
      </c>
      <c r="W82" s="350">
        <f>IF(W$46=0,0,W$46/TRE_fec!W$46)</f>
        <v>0</v>
      </c>
      <c r="DA82" s="175"/>
    </row>
    <row r="83" spans="1:105" ht="12" customHeight="1" x14ac:dyDescent="0.25">
      <c r="A83" s="41" t="s">
        <v>2444</v>
      </c>
      <c r="B83" s="335">
        <f>IF(B$47=0,0,B$47/TRE_fec!B$47)</f>
        <v>0</v>
      </c>
      <c r="C83" s="335">
        <f>IF(C$47=0,0,C$47/TRE_fec!C$47)</f>
        <v>0</v>
      </c>
      <c r="D83" s="335">
        <f>IF(D$47=0,0,D$47/TRE_fec!D$47)</f>
        <v>0</v>
      </c>
      <c r="E83" s="335">
        <f>IF(E$47=0,0,E$47/TRE_fec!E$47)</f>
        <v>0</v>
      </c>
      <c r="F83" s="335">
        <f>IF(F$47=0,0,F$47/TRE_fec!F$47)</f>
        <v>0</v>
      </c>
      <c r="G83" s="335">
        <f>IF(G$47=0,0,G$47/TRE_fec!G$47)</f>
        <v>0</v>
      </c>
      <c r="H83" s="335">
        <f>IF(H$47=0,0,H$47/TRE_fec!H$47)</f>
        <v>0</v>
      </c>
      <c r="I83" s="335">
        <f>IF(I$47=0,0,I$47/TRE_fec!I$47)</f>
        <v>0</v>
      </c>
      <c r="J83" s="335">
        <f>IF(J$47=0,0,J$47/TRE_fec!J$47)</f>
        <v>0</v>
      </c>
      <c r="K83" s="335">
        <f>IF(K$47=0,0,K$47/TRE_fec!K$47)</f>
        <v>0</v>
      </c>
      <c r="L83" s="335">
        <f>IF(L$47=0,0,L$47/TRE_fec!L$47)</f>
        <v>0</v>
      </c>
      <c r="M83" s="335">
        <f>IF(M$47=0,0,M$47/TRE_fec!M$47)</f>
        <v>0</v>
      </c>
      <c r="N83" s="335">
        <f>IF(N$47=0,0,N$47/TRE_fec!N$47)</f>
        <v>0</v>
      </c>
      <c r="O83" s="335">
        <f>IF(O$47=0,0,O$47/TRE_fec!O$47)</f>
        <v>0</v>
      </c>
      <c r="P83" s="335">
        <f>IF(P$47=0,0,P$47/TRE_fec!P$47)</f>
        <v>0</v>
      </c>
      <c r="Q83" s="335">
        <f>IF(Q$47=0,0,Q$47/TRE_fec!Q$47)</f>
        <v>0</v>
      </c>
      <c r="R83" s="335">
        <f>IF(R$47=0,0,R$47/TRE_fec!R$47)</f>
        <v>0</v>
      </c>
      <c r="S83" s="335">
        <f>IF(S$47=0,0,S$47/TRE_fec!S$47)</f>
        <v>0</v>
      </c>
      <c r="T83" s="335">
        <f>IF(T$47=0,0,T$47/TRE_fec!T$47)</f>
        <v>0</v>
      </c>
      <c r="U83" s="335">
        <f>IF(U$47=0,0,U$47/TRE_fec!U$47)</f>
        <v>0</v>
      </c>
      <c r="V83" s="335">
        <f>IF(V$47=0,0,V$47/TRE_fec!V$47)</f>
        <v>0</v>
      </c>
      <c r="W83" s="335">
        <f>IF(W$47=0,0,W$47/TRE_fec!W$47)</f>
        <v>0</v>
      </c>
      <c r="DA83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0.59999389629810485"/>
    <pageSetUpPr fitToPage="1"/>
  </sheetPr>
  <dimension ref="A1:DA38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Machinery equipment"</f>
        <v>FR: Machinery equipment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v>67541.831043395447</v>
      </c>
      <c r="C3" s="205">
        <v>66407.203722729202</v>
      </c>
      <c r="D3" s="205">
        <v>63667.005700499103</v>
      </c>
      <c r="E3" s="205">
        <v>59963.360619622938</v>
      </c>
      <c r="F3" s="205">
        <v>60275.52562869314</v>
      </c>
      <c r="G3" s="205">
        <v>57900.411023515931</v>
      </c>
      <c r="H3" s="205">
        <v>57454.766107678734</v>
      </c>
      <c r="I3" s="205">
        <v>58378.720981447463</v>
      </c>
      <c r="J3" s="205">
        <v>55693.505730238023</v>
      </c>
      <c r="K3" s="205">
        <v>49616.322770432249</v>
      </c>
      <c r="L3" s="205">
        <v>50474.363626937637</v>
      </c>
      <c r="M3" s="205">
        <v>51347.450462896137</v>
      </c>
      <c r="N3" s="205">
        <v>51235.066275587888</v>
      </c>
      <c r="O3" s="205">
        <v>50658.762865669218</v>
      </c>
      <c r="P3" s="205">
        <v>50508.402553647851</v>
      </c>
      <c r="Q3" s="205">
        <v>50066</v>
      </c>
      <c r="R3" s="205">
        <v>49831.371807753923</v>
      </c>
      <c r="S3" s="205">
        <v>50164.669470676927</v>
      </c>
      <c r="T3" s="205">
        <v>50207.60769033985</v>
      </c>
      <c r="U3" s="205">
        <v>51833.89995143273</v>
      </c>
      <c r="V3" s="205">
        <v>46096.945025536646</v>
      </c>
      <c r="W3" s="205">
        <v>46496.072541373593</v>
      </c>
      <c r="DA3" s="112" t="s">
        <v>2526</v>
      </c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2" customHeight="1" x14ac:dyDescent="0.25">
      <c r="A5" s="30" t="s">
        <v>2112</v>
      </c>
      <c r="B5" s="205">
        <v>77276.082932220437</v>
      </c>
      <c r="C5" s="205">
        <v>73564.25065523661</v>
      </c>
      <c r="D5" s="205">
        <v>68927.904770570341</v>
      </c>
      <c r="E5" s="205">
        <v>61963.466297510553</v>
      </c>
      <c r="F5" s="205">
        <v>62553.221322360398</v>
      </c>
      <c r="G5" s="205">
        <v>58625.075599059783</v>
      </c>
      <c r="H5" s="205">
        <v>66693.06660532864</v>
      </c>
      <c r="I5" s="205">
        <v>68105.479202664254</v>
      </c>
      <c r="J5" s="205">
        <v>65878.212315851531</v>
      </c>
      <c r="K5" s="205">
        <v>56059.81323251289</v>
      </c>
      <c r="L5" s="205">
        <v>63036.180473483982</v>
      </c>
      <c r="M5" s="205">
        <v>62153.843547729113</v>
      </c>
      <c r="N5" s="205">
        <v>63534.645193870681</v>
      </c>
      <c r="O5" s="205">
        <v>64922.434773367393</v>
      </c>
      <c r="P5" s="205">
        <v>62415.498868005721</v>
      </c>
      <c r="Q5" s="205">
        <v>63671.467771711461</v>
      </c>
      <c r="R5" s="205">
        <v>65313.651005247499</v>
      </c>
      <c r="S5" s="205">
        <v>63435.375109040848</v>
      </c>
      <c r="T5" s="205">
        <v>59544.042110341012</v>
      </c>
      <c r="U5" s="205">
        <v>59090.700737998603</v>
      </c>
      <c r="V5" s="205">
        <v>49247.879121153157</v>
      </c>
      <c r="W5" s="205">
        <v>58999.070461431482</v>
      </c>
      <c r="DA5" s="112" t="s">
        <v>2527</v>
      </c>
    </row>
    <row r="6" spans="1:105" ht="12" customHeight="1" x14ac:dyDescent="0.25">
      <c r="A6" s="154" t="s">
        <v>2114</v>
      </c>
      <c r="B6" s="340">
        <v>96595.103665275543</v>
      </c>
      <c r="C6" s="340">
        <v>91765.348482011759</v>
      </c>
      <c r="D6" s="340">
        <v>86935.593298747975</v>
      </c>
      <c r="E6" s="340">
        <v>86935.593298747975</v>
      </c>
      <c r="F6" s="340">
        <v>82105.838115484192</v>
      </c>
      <c r="G6" s="340">
        <v>77276.082932220408</v>
      </c>
      <c r="H6" s="340">
        <v>77276.082932220408</v>
      </c>
      <c r="I6" s="340">
        <v>72446.327748956624</v>
      </c>
      <c r="J6" s="340">
        <v>72446.327748956624</v>
      </c>
      <c r="K6" s="340">
        <v>72446.327748956624</v>
      </c>
      <c r="L6" s="340">
        <v>67616.572565692841</v>
      </c>
      <c r="M6" s="340">
        <v>67616.572565692841</v>
      </c>
      <c r="N6" s="340">
        <v>67616.572565692841</v>
      </c>
      <c r="O6" s="340">
        <v>72446.327748956624</v>
      </c>
      <c r="P6" s="340">
        <v>67616.572565692841</v>
      </c>
      <c r="Q6" s="340">
        <v>67616.572565692841</v>
      </c>
      <c r="R6" s="340">
        <v>72446.327748956624</v>
      </c>
      <c r="S6" s="340">
        <v>72446.327748956624</v>
      </c>
      <c r="T6" s="340">
        <v>67616.572565692841</v>
      </c>
      <c r="U6" s="340">
        <v>62786.817382429057</v>
      </c>
      <c r="V6" s="340">
        <v>57957.062199165288</v>
      </c>
      <c r="W6" s="340">
        <v>62786.817382429057</v>
      </c>
      <c r="DA6" s="160" t="s">
        <v>2528</v>
      </c>
    </row>
    <row r="7" spans="1:105" ht="12" customHeight="1" x14ac:dyDescent="0.25">
      <c r="A7" s="156" t="s">
        <v>2116</v>
      </c>
      <c r="B7" s="341">
        <v>0</v>
      </c>
      <c r="C7" s="342">
        <v>0</v>
      </c>
      <c r="D7" s="342">
        <v>0</v>
      </c>
      <c r="E7" s="342">
        <v>0</v>
      </c>
      <c r="F7" s="342">
        <v>0</v>
      </c>
      <c r="G7" s="342">
        <v>0</v>
      </c>
      <c r="H7" s="342">
        <v>0</v>
      </c>
      <c r="I7" s="342">
        <v>0</v>
      </c>
      <c r="J7" s="342">
        <v>4829.7551832637773</v>
      </c>
      <c r="K7" s="342">
        <v>0</v>
      </c>
      <c r="L7" s="342">
        <v>0</v>
      </c>
      <c r="M7" s="342">
        <v>4829.7551832637773</v>
      </c>
      <c r="N7" s="342">
        <v>0</v>
      </c>
      <c r="O7" s="342">
        <v>9659.5103665275547</v>
      </c>
      <c r="P7" s="342">
        <v>0</v>
      </c>
      <c r="Q7" s="342">
        <v>0</v>
      </c>
      <c r="R7" s="342">
        <v>9659.5103665275547</v>
      </c>
      <c r="S7" s="342">
        <v>0</v>
      </c>
      <c r="T7" s="342">
        <v>0</v>
      </c>
      <c r="U7" s="342">
        <v>0</v>
      </c>
      <c r="V7" s="342">
        <v>0</v>
      </c>
      <c r="W7" s="342">
        <v>4829.7551832637773</v>
      </c>
      <c r="DA7" s="161" t="s">
        <v>2529</v>
      </c>
    </row>
    <row r="8" spans="1:105" ht="12" customHeight="1" x14ac:dyDescent="0.25">
      <c r="A8" s="157" t="s">
        <v>2118</v>
      </c>
      <c r="B8" s="343"/>
      <c r="C8" s="344">
        <f t="shared" ref="C8:W8" si="0">B6+C7-C6</f>
        <v>4829.7551832637837</v>
      </c>
      <c r="D8" s="344">
        <f t="shared" si="0"/>
        <v>4829.7551832637837</v>
      </c>
      <c r="E8" s="344">
        <f t="shared" si="0"/>
        <v>0</v>
      </c>
      <c r="F8" s="344">
        <f t="shared" si="0"/>
        <v>4829.7551832637837</v>
      </c>
      <c r="G8" s="344">
        <f t="shared" si="0"/>
        <v>4829.7551832637837</v>
      </c>
      <c r="H8" s="344">
        <f t="shared" si="0"/>
        <v>0</v>
      </c>
      <c r="I8" s="344">
        <f t="shared" si="0"/>
        <v>4829.7551832637837</v>
      </c>
      <c r="J8" s="344">
        <f t="shared" si="0"/>
        <v>4829.7551832637837</v>
      </c>
      <c r="K8" s="344">
        <f t="shared" si="0"/>
        <v>0</v>
      </c>
      <c r="L8" s="344">
        <f t="shared" si="0"/>
        <v>4829.7551832637837</v>
      </c>
      <c r="M8" s="344">
        <f t="shared" si="0"/>
        <v>4829.7551832637837</v>
      </c>
      <c r="N8" s="344">
        <f t="shared" si="0"/>
        <v>0</v>
      </c>
      <c r="O8" s="344">
        <f t="shared" si="0"/>
        <v>4829.7551832637691</v>
      </c>
      <c r="P8" s="344">
        <f t="shared" si="0"/>
        <v>4829.7551832637837</v>
      </c>
      <c r="Q8" s="344">
        <f t="shared" si="0"/>
        <v>0</v>
      </c>
      <c r="R8" s="344">
        <f t="shared" si="0"/>
        <v>4829.7551832637691</v>
      </c>
      <c r="S8" s="344">
        <f t="shared" si="0"/>
        <v>0</v>
      </c>
      <c r="T8" s="344">
        <f t="shared" si="0"/>
        <v>4829.7551832637837</v>
      </c>
      <c r="U8" s="344">
        <f t="shared" si="0"/>
        <v>4829.7551832637837</v>
      </c>
      <c r="V8" s="344">
        <f t="shared" si="0"/>
        <v>4829.7551832637691</v>
      </c>
      <c r="W8" s="344">
        <f t="shared" si="0"/>
        <v>0</v>
      </c>
      <c r="DA8" s="162"/>
    </row>
    <row r="9" spans="1:105" ht="12" customHeight="1" x14ac:dyDescent="0.25">
      <c r="A9" s="155" t="s">
        <v>2119</v>
      </c>
      <c r="B9" s="345">
        <f t="shared" ref="B9:W9" si="1">B6-B5</f>
        <v>19319.020733055106</v>
      </c>
      <c r="C9" s="345">
        <f t="shared" si="1"/>
        <v>18201.097826775149</v>
      </c>
      <c r="D9" s="345">
        <f t="shared" si="1"/>
        <v>18007.688528177634</v>
      </c>
      <c r="E9" s="345">
        <f t="shared" si="1"/>
        <v>24972.127001237423</v>
      </c>
      <c r="F9" s="345">
        <f t="shared" si="1"/>
        <v>19552.616793123794</v>
      </c>
      <c r="G9" s="345">
        <f t="shared" si="1"/>
        <v>18651.007333160625</v>
      </c>
      <c r="H9" s="345">
        <f t="shared" si="1"/>
        <v>10583.016326891768</v>
      </c>
      <c r="I9" s="345">
        <f t="shared" si="1"/>
        <v>4340.8485462923709</v>
      </c>
      <c r="J9" s="345">
        <f t="shared" si="1"/>
        <v>6568.115433105093</v>
      </c>
      <c r="K9" s="345">
        <f t="shared" si="1"/>
        <v>16386.514516443734</v>
      </c>
      <c r="L9" s="345">
        <f t="shared" si="1"/>
        <v>4580.3920922088582</v>
      </c>
      <c r="M9" s="345">
        <f t="shared" si="1"/>
        <v>5462.7290179637275</v>
      </c>
      <c r="N9" s="345">
        <f t="shared" si="1"/>
        <v>4081.9273718221593</v>
      </c>
      <c r="O9" s="345">
        <f t="shared" si="1"/>
        <v>7523.8929755892314</v>
      </c>
      <c r="P9" s="345">
        <f t="shared" si="1"/>
        <v>5201.0736976871194</v>
      </c>
      <c r="Q9" s="345">
        <f t="shared" si="1"/>
        <v>3945.1047939813798</v>
      </c>
      <c r="R9" s="345">
        <f t="shared" si="1"/>
        <v>7132.6767437091257</v>
      </c>
      <c r="S9" s="345">
        <f t="shared" si="1"/>
        <v>9010.9526399157767</v>
      </c>
      <c r="T9" s="345">
        <f t="shared" si="1"/>
        <v>8072.530455351829</v>
      </c>
      <c r="U9" s="345">
        <f t="shared" si="1"/>
        <v>3696.1166444304545</v>
      </c>
      <c r="V9" s="345">
        <f t="shared" si="1"/>
        <v>8709.1830780121309</v>
      </c>
      <c r="W9" s="345">
        <f t="shared" si="1"/>
        <v>3787.7469209975752</v>
      </c>
      <c r="DA9" s="163"/>
    </row>
    <row r="10" spans="1:105" ht="12" customHeight="1" x14ac:dyDescent="0.25">
      <c r="A10" s="201"/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DA10" s="173"/>
    </row>
    <row r="11" spans="1:105" ht="12" customHeight="1" x14ac:dyDescent="0.25">
      <c r="A11" s="30" t="s">
        <v>67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DA11" s="112"/>
    </row>
    <row r="12" spans="1:105" ht="12" customHeight="1" x14ac:dyDescent="0.25">
      <c r="A12" s="31" t="s">
        <v>68</v>
      </c>
      <c r="B12" s="212">
        <v>2473.892347377473</v>
      </c>
      <c r="C12" s="212">
        <v>2463.0261392949269</v>
      </c>
      <c r="D12" s="212">
        <v>2336.5408426483232</v>
      </c>
      <c r="E12" s="212">
        <v>2333.2704213241609</v>
      </c>
      <c r="F12" s="212">
        <v>2308.0371453138432</v>
      </c>
      <c r="G12" s="212">
        <v>2116.6660361135</v>
      </c>
      <c r="H12" s="212">
        <v>2264.1391229578671</v>
      </c>
      <c r="I12" s="212">
        <v>2196.505417024935</v>
      </c>
      <c r="J12" s="212">
        <v>2246.1626827171108</v>
      </c>
      <c r="K12" s="212">
        <v>2014.795700773861</v>
      </c>
      <c r="L12" s="212">
        <v>2238.2002579535679</v>
      </c>
      <c r="M12" s="212">
        <v>2043.4049871023219</v>
      </c>
      <c r="N12" s="212">
        <v>2078.2525365434221</v>
      </c>
      <c r="O12" s="212">
        <v>2181.094582975064</v>
      </c>
      <c r="P12" s="212">
        <v>1969.519260533104</v>
      </c>
      <c r="Q12" s="212">
        <v>1943.9836629406709</v>
      </c>
      <c r="R12" s="212">
        <v>1980.890799656062</v>
      </c>
      <c r="S12" s="212">
        <v>1911.036543422184</v>
      </c>
      <c r="T12" s="212">
        <v>1749.4537403267409</v>
      </c>
      <c r="U12" s="212">
        <v>1718.301289767842</v>
      </c>
      <c r="V12" s="212">
        <v>1438.9453138435081</v>
      </c>
      <c r="W12" s="212">
        <v>1741.608684436801</v>
      </c>
      <c r="DA12" s="109" t="s">
        <v>2530</v>
      </c>
    </row>
    <row r="13" spans="1:105" ht="12" customHeight="1" x14ac:dyDescent="0.25">
      <c r="A13" s="24" t="s">
        <v>30</v>
      </c>
      <c r="B13" s="215">
        <v>18.677730008598449</v>
      </c>
      <c r="C13" s="215">
        <v>21.352794496990541</v>
      </c>
      <c r="D13" s="215">
        <v>28.661478933791919</v>
      </c>
      <c r="E13" s="215">
        <v>37.259931212381773</v>
      </c>
      <c r="F13" s="215">
        <v>33.390627687016327</v>
      </c>
      <c r="G13" s="215">
        <v>15.33387790197764</v>
      </c>
      <c r="H13" s="215">
        <v>14.71289767841788</v>
      </c>
      <c r="I13" s="215">
        <v>14.044110060189171</v>
      </c>
      <c r="J13" s="215">
        <v>26.750730868443679</v>
      </c>
      <c r="K13" s="215">
        <v>19.346517626827168</v>
      </c>
      <c r="L13" s="215">
        <v>27.992691315563199</v>
      </c>
      <c r="M13" s="215">
        <v>26.137403267411869</v>
      </c>
      <c r="N13" s="215">
        <v>16.105846947549441</v>
      </c>
      <c r="O13" s="215">
        <v>18.11212381771281</v>
      </c>
      <c r="P13" s="215">
        <v>20.684006878761821</v>
      </c>
      <c r="Q13" s="215">
        <v>16.00266552020636</v>
      </c>
      <c r="R13" s="215">
        <v>18.008942390369729</v>
      </c>
      <c r="S13" s="215">
        <v>19.935941530524509</v>
      </c>
      <c r="T13" s="215">
        <v>24.480051590713671</v>
      </c>
      <c r="U13" s="215">
        <v>21.572484952708511</v>
      </c>
      <c r="V13" s="215">
        <v>41.208168529664647</v>
      </c>
      <c r="W13" s="215">
        <v>21.734307824591571</v>
      </c>
      <c r="DA13" s="85" t="s">
        <v>2531</v>
      </c>
    </row>
    <row r="14" spans="1:105" ht="12" customHeight="1" x14ac:dyDescent="0.25">
      <c r="A14" s="14" t="s">
        <v>31</v>
      </c>
      <c r="B14" s="206">
        <f t="shared" ref="B14:W14" si="2">B15+B16+B17+B18+B19</f>
        <v>114.81315563198625</v>
      </c>
      <c r="C14" s="206">
        <f t="shared" si="2"/>
        <v>123.74840928632847</v>
      </c>
      <c r="D14" s="206">
        <f t="shared" si="2"/>
        <v>104.39957007738607</v>
      </c>
      <c r="E14" s="206">
        <f t="shared" si="2"/>
        <v>161.77231298366291</v>
      </c>
      <c r="F14" s="206">
        <f t="shared" si="2"/>
        <v>161.1609630266552</v>
      </c>
      <c r="G14" s="206">
        <f t="shared" si="2"/>
        <v>172.35803955288048</v>
      </c>
      <c r="H14" s="206">
        <f t="shared" si="2"/>
        <v>177.03456577815996</v>
      </c>
      <c r="I14" s="206">
        <f t="shared" si="2"/>
        <v>154.24385210662078</v>
      </c>
      <c r="J14" s="206">
        <f t="shared" si="2"/>
        <v>160.49183147033531</v>
      </c>
      <c r="K14" s="206">
        <f t="shared" si="2"/>
        <v>122.56741186586413</v>
      </c>
      <c r="L14" s="206">
        <f t="shared" si="2"/>
        <v>114.08357695614787</v>
      </c>
      <c r="M14" s="206">
        <f t="shared" si="2"/>
        <v>105.34092863284609</v>
      </c>
      <c r="N14" s="206">
        <f t="shared" si="2"/>
        <v>102.28779019776441</v>
      </c>
      <c r="O14" s="206">
        <f t="shared" si="2"/>
        <v>116.85485812553739</v>
      </c>
      <c r="P14" s="206">
        <f t="shared" si="2"/>
        <v>97.563456577815984</v>
      </c>
      <c r="Q14" s="206">
        <f t="shared" si="2"/>
        <v>108.37661220980223</v>
      </c>
      <c r="R14" s="206">
        <f t="shared" si="2"/>
        <v>115.44565778159932</v>
      </c>
      <c r="S14" s="206">
        <f t="shared" si="2"/>
        <v>113.21195184866723</v>
      </c>
      <c r="T14" s="206">
        <f t="shared" si="2"/>
        <v>102.63361994840928</v>
      </c>
      <c r="U14" s="206">
        <f t="shared" si="2"/>
        <v>103.09999999999998</v>
      </c>
      <c r="V14" s="206">
        <f t="shared" si="2"/>
        <v>78.981771281169401</v>
      </c>
      <c r="W14" s="206">
        <f t="shared" si="2"/>
        <v>85.787618228718813</v>
      </c>
      <c r="DA14" s="71"/>
    </row>
    <row r="15" spans="1:105" ht="12" customHeight="1" x14ac:dyDescent="0.25">
      <c r="A15" s="18" t="s">
        <v>32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  <c r="R15" s="206">
        <v>0</v>
      </c>
      <c r="S15" s="206">
        <v>0</v>
      </c>
      <c r="T15" s="206">
        <v>0</v>
      </c>
      <c r="U15" s="206">
        <v>0</v>
      </c>
      <c r="V15" s="206">
        <v>0</v>
      </c>
      <c r="W15" s="206">
        <v>0</v>
      </c>
      <c r="DA15" s="71" t="s">
        <v>2532</v>
      </c>
    </row>
    <row r="16" spans="1:105" ht="12" customHeight="1" x14ac:dyDescent="0.25">
      <c r="A16" s="18" t="s">
        <v>33</v>
      </c>
      <c r="B16" s="206">
        <v>0</v>
      </c>
      <c r="C16" s="206">
        <v>41.80042992261393</v>
      </c>
      <c r="D16" s="206">
        <v>31.632760103181429</v>
      </c>
      <c r="E16" s="206">
        <v>81.303181427343077</v>
      </c>
      <c r="F16" s="206">
        <v>74.711006018916592</v>
      </c>
      <c r="G16" s="206">
        <v>83.500515907136716</v>
      </c>
      <c r="H16" s="206">
        <v>93.388736027515051</v>
      </c>
      <c r="I16" s="206">
        <v>75.809716251074803</v>
      </c>
      <c r="J16" s="206">
        <v>88.993981083404975</v>
      </c>
      <c r="K16" s="206">
        <v>68.118830610490107</v>
      </c>
      <c r="L16" s="206">
        <v>62.625365434221827</v>
      </c>
      <c r="M16" s="206">
        <v>52.737145313843499</v>
      </c>
      <c r="N16" s="206">
        <v>51.638521066208092</v>
      </c>
      <c r="O16" s="206">
        <v>70.31625107480653</v>
      </c>
      <c r="P16" s="206">
        <v>57.131900257953561</v>
      </c>
      <c r="Q16" s="206">
        <v>67.020120378331896</v>
      </c>
      <c r="R16" s="206">
        <v>70.31625107480653</v>
      </c>
      <c r="S16" s="206">
        <v>76.908340498710217</v>
      </c>
      <c r="T16" s="206">
        <v>67.555202063628542</v>
      </c>
      <c r="U16" s="206">
        <v>63.75374032674118</v>
      </c>
      <c r="V16" s="206">
        <v>40.228546861564922</v>
      </c>
      <c r="W16" s="206">
        <v>48.005073086844362</v>
      </c>
      <c r="DA16" s="71" t="s">
        <v>2533</v>
      </c>
    </row>
    <row r="17" spans="1:105" ht="12" customHeight="1" x14ac:dyDescent="0.25">
      <c r="A17" s="18" t="s">
        <v>69</v>
      </c>
      <c r="B17" s="206">
        <v>95.514445399828034</v>
      </c>
      <c r="C17" s="206">
        <v>62.649269131556323</v>
      </c>
      <c r="D17" s="206">
        <v>54.433018056749788</v>
      </c>
      <c r="E17" s="206">
        <v>66.138005159071355</v>
      </c>
      <c r="F17" s="206">
        <v>70.20799656061908</v>
      </c>
      <c r="G17" s="206">
        <v>78.348065348237313</v>
      </c>
      <c r="H17" s="206">
        <v>71.22553740326741</v>
      </c>
      <c r="I17" s="206">
        <v>64.103009458297507</v>
      </c>
      <c r="J17" s="206">
        <v>60.032932072226991</v>
      </c>
      <c r="K17" s="206">
        <v>46.805331040412717</v>
      </c>
      <c r="L17" s="206">
        <v>44.770335339638862</v>
      </c>
      <c r="M17" s="206">
        <v>42.589767841788479</v>
      </c>
      <c r="N17" s="206">
        <v>43.59002579535683</v>
      </c>
      <c r="O17" s="206">
        <v>41.761564918314697</v>
      </c>
      <c r="P17" s="206">
        <v>37.565348237317281</v>
      </c>
      <c r="Q17" s="206">
        <v>38.490283748925187</v>
      </c>
      <c r="R17" s="206">
        <v>42.263198624247643</v>
      </c>
      <c r="S17" s="206">
        <v>36.303611349957009</v>
      </c>
      <c r="T17" s="206">
        <v>34.591143594153053</v>
      </c>
      <c r="U17" s="206">
        <v>38.61539122957867</v>
      </c>
      <c r="V17" s="206">
        <v>36.349441100601886</v>
      </c>
      <c r="W17" s="206">
        <v>36.687274290627677</v>
      </c>
      <c r="DA17" s="71" t="s">
        <v>2534</v>
      </c>
    </row>
    <row r="18" spans="1:105" ht="12" customHeight="1" x14ac:dyDescent="0.25">
      <c r="A18" s="18" t="s">
        <v>70</v>
      </c>
      <c r="B18" s="206">
        <v>19.298710232158211</v>
      </c>
      <c r="C18" s="206">
        <v>19.298710232158211</v>
      </c>
      <c r="D18" s="206">
        <v>18.33379191745486</v>
      </c>
      <c r="E18" s="206">
        <v>14.331126397248489</v>
      </c>
      <c r="F18" s="206">
        <v>16.241960447119521</v>
      </c>
      <c r="G18" s="206">
        <v>10.50945829750645</v>
      </c>
      <c r="H18" s="206">
        <v>12.420292347377471</v>
      </c>
      <c r="I18" s="206">
        <v>14.331126397248489</v>
      </c>
      <c r="J18" s="206">
        <v>11.46491831470335</v>
      </c>
      <c r="K18" s="206">
        <v>7.6432502149613066</v>
      </c>
      <c r="L18" s="206">
        <v>6.6878761822871882</v>
      </c>
      <c r="M18" s="206">
        <v>1.910834049871023</v>
      </c>
      <c r="N18" s="206">
        <v>4.7770421324161649</v>
      </c>
      <c r="O18" s="206">
        <v>4.7770421324161649</v>
      </c>
      <c r="P18" s="206">
        <v>2.8662080825451421</v>
      </c>
      <c r="Q18" s="206">
        <v>2.8662080825451421</v>
      </c>
      <c r="R18" s="206">
        <v>2.8662080825451421</v>
      </c>
      <c r="S18" s="206">
        <v>0</v>
      </c>
      <c r="T18" s="206">
        <v>0.48727429062768701</v>
      </c>
      <c r="U18" s="206">
        <v>0.73086844368013748</v>
      </c>
      <c r="V18" s="206">
        <v>2.4037833190025788</v>
      </c>
      <c r="W18" s="206">
        <v>0.89810834049871024</v>
      </c>
      <c r="DA18" s="71" t="s">
        <v>2535</v>
      </c>
    </row>
    <row r="19" spans="1:105" ht="12" customHeight="1" x14ac:dyDescent="0.25">
      <c r="A19" s="18" t="s">
        <v>34</v>
      </c>
      <c r="B19" s="206">
        <v>0</v>
      </c>
      <c r="C19" s="206">
        <v>0</v>
      </c>
      <c r="D19" s="206">
        <v>0</v>
      </c>
      <c r="E19" s="206">
        <v>0</v>
      </c>
      <c r="F19" s="206">
        <v>0</v>
      </c>
      <c r="G19" s="206">
        <v>0</v>
      </c>
      <c r="H19" s="206">
        <v>0</v>
      </c>
      <c r="I19" s="206">
        <v>0</v>
      </c>
      <c r="J19" s="206">
        <v>0</v>
      </c>
      <c r="K19" s="206">
        <v>0</v>
      </c>
      <c r="L19" s="206">
        <v>0</v>
      </c>
      <c r="M19" s="206">
        <v>8.1031814273430776</v>
      </c>
      <c r="N19" s="206">
        <v>2.2822012037833188</v>
      </c>
      <c r="O19" s="206">
        <v>0</v>
      </c>
      <c r="P19" s="206">
        <v>0</v>
      </c>
      <c r="Q19" s="206">
        <v>0</v>
      </c>
      <c r="R19" s="206">
        <v>0</v>
      </c>
      <c r="S19" s="206">
        <v>0</v>
      </c>
      <c r="T19" s="206">
        <v>0</v>
      </c>
      <c r="U19" s="206">
        <v>0</v>
      </c>
      <c r="V19" s="206">
        <v>0</v>
      </c>
      <c r="W19" s="206">
        <v>0.19716251074806529</v>
      </c>
      <c r="DA19" s="71" t="s">
        <v>2536</v>
      </c>
    </row>
    <row r="20" spans="1:105" ht="12" customHeight="1" x14ac:dyDescent="0.25">
      <c r="A20" s="14" t="s">
        <v>35</v>
      </c>
      <c r="B20" s="206">
        <f t="shared" ref="B20:W20" si="3">B21+B22</f>
        <v>1065.5949269131561</v>
      </c>
      <c r="C20" s="206">
        <f t="shared" si="3"/>
        <v>1057.5638005159069</v>
      </c>
      <c r="D20" s="206">
        <f t="shared" si="3"/>
        <v>956.96216680997406</v>
      </c>
      <c r="E20" s="206">
        <f t="shared" si="3"/>
        <v>945.4161650902837</v>
      </c>
      <c r="F20" s="206">
        <f t="shared" si="3"/>
        <v>925.60937231298351</v>
      </c>
      <c r="G20" s="206">
        <f t="shared" si="3"/>
        <v>887.24299226139294</v>
      </c>
      <c r="H20" s="206">
        <f t="shared" si="3"/>
        <v>897.05012897678409</v>
      </c>
      <c r="I20" s="206">
        <f t="shared" si="3"/>
        <v>851.96827171109192</v>
      </c>
      <c r="J20" s="206">
        <f t="shared" si="3"/>
        <v>569.94522785898528</v>
      </c>
      <c r="K20" s="206">
        <f t="shared" si="3"/>
        <v>610.504815133276</v>
      </c>
      <c r="L20" s="206">
        <f t="shared" si="3"/>
        <v>723.8921754084264</v>
      </c>
      <c r="M20" s="206">
        <f t="shared" si="3"/>
        <v>770.41633705932918</v>
      </c>
      <c r="N20" s="206">
        <f t="shared" si="3"/>
        <v>823.36569217540841</v>
      </c>
      <c r="O20" s="206">
        <f t="shared" si="3"/>
        <v>915.84926913155618</v>
      </c>
      <c r="P20" s="206">
        <f t="shared" si="3"/>
        <v>766.83903697334472</v>
      </c>
      <c r="Q20" s="206">
        <f t="shared" si="3"/>
        <v>742.10455717970751</v>
      </c>
      <c r="R20" s="206">
        <f t="shared" si="3"/>
        <v>764.75167669819427</v>
      </c>
      <c r="S20" s="206">
        <f t="shared" si="3"/>
        <v>697.78022355975918</v>
      </c>
      <c r="T20" s="206">
        <f t="shared" si="3"/>
        <v>545.23000859845217</v>
      </c>
      <c r="U20" s="206">
        <f t="shared" si="3"/>
        <v>538.55038693035249</v>
      </c>
      <c r="V20" s="206">
        <f t="shared" si="3"/>
        <v>382.2882201203783</v>
      </c>
      <c r="W20" s="206">
        <f t="shared" si="3"/>
        <v>624.68950988822007</v>
      </c>
      <c r="DA20" s="71"/>
    </row>
    <row r="21" spans="1:105" ht="12" customHeight="1" x14ac:dyDescent="0.25">
      <c r="A21" s="18" t="s">
        <v>72</v>
      </c>
      <c r="B21" s="206">
        <v>1065.5949269131561</v>
      </c>
      <c r="C21" s="206">
        <v>1057.5638005159069</v>
      </c>
      <c r="D21" s="206">
        <v>956.96216680997406</v>
      </c>
      <c r="E21" s="206">
        <v>945.4161650902837</v>
      </c>
      <c r="F21" s="206">
        <v>925.60937231298351</v>
      </c>
      <c r="G21" s="206">
        <v>887.24299226139294</v>
      </c>
      <c r="H21" s="206">
        <v>897.05012897678409</v>
      </c>
      <c r="I21" s="206">
        <v>851.96827171109192</v>
      </c>
      <c r="J21" s="206">
        <v>569.94522785898528</v>
      </c>
      <c r="K21" s="206">
        <v>610.504815133276</v>
      </c>
      <c r="L21" s="206">
        <v>723.8921754084264</v>
      </c>
      <c r="M21" s="206">
        <v>770.41633705932918</v>
      </c>
      <c r="N21" s="206">
        <v>823.36569217540841</v>
      </c>
      <c r="O21" s="206">
        <v>915.84926913155618</v>
      </c>
      <c r="P21" s="206">
        <v>766.83903697334472</v>
      </c>
      <c r="Q21" s="206">
        <v>742.10455717970751</v>
      </c>
      <c r="R21" s="206">
        <v>764.75167669819427</v>
      </c>
      <c r="S21" s="206">
        <v>697.78022355975918</v>
      </c>
      <c r="T21" s="206">
        <v>545.23000859845217</v>
      </c>
      <c r="U21" s="206">
        <v>538.55038693035249</v>
      </c>
      <c r="V21" s="206">
        <v>382.2882201203783</v>
      </c>
      <c r="W21" s="206">
        <v>624.68950988822007</v>
      </c>
      <c r="DA21" s="71" t="s">
        <v>2537</v>
      </c>
    </row>
    <row r="22" spans="1:105" ht="12" customHeight="1" x14ac:dyDescent="0.25">
      <c r="A22" s="18" t="s">
        <v>36</v>
      </c>
      <c r="B22" s="206">
        <v>0</v>
      </c>
      <c r="C22" s="206">
        <v>0</v>
      </c>
      <c r="D22" s="206">
        <v>0</v>
      </c>
      <c r="E22" s="206">
        <v>0</v>
      </c>
      <c r="F22" s="206">
        <v>0</v>
      </c>
      <c r="G22" s="206">
        <v>0</v>
      </c>
      <c r="H22" s="206">
        <v>0</v>
      </c>
      <c r="I22" s="206">
        <v>0</v>
      </c>
      <c r="J22" s="206">
        <v>0</v>
      </c>
      <c r="K22" s="206">
        <v>0</v>
      </c>
      <c r="L22" s="206">
        <v>0</v>
      </c>
      <c r="M22" s="206">
        <v>0</v>
      </c>
      <c r="N22" s="206">
        <v>0</v>
      </c>
      <c r="O22" s="206">
        <v>0</v>
      </c>
      <c r="P22" s="206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0</v>
      </c>
      <c r="W22" s="206">
        <v>0</v>
      </c>
      <c r="DA22" s="71" t="s">
        <v>2538</v>
      </c>
    </row>
    <row r="23" spans="1:105" ht="12" customHeight="1" x14ac:dyDescent="0.25">
      <c r="A23" s="14" t="s">
        <v>37</v>
      </c>
      <c r="B23" s="206">
        <f t="shared" ref="B23:W23" si="4">B24+B25+B26+B27+B28+B29</f>
        <v>0</v>
      </c>
      <c r="C23" s="206">
        <f t="shared" si="4"/>
        <v>0</v>
      </c>
      <c r="D23" s="206">
        <f t="shared" si="4"/>
        <v>0</v>
      </c>
      <c r="E23" s="206">
        <f t="shared" si="4"/>
        <v>0</v>
      </c>
      <c r="F23" s="206">
        <f t="shared" si="4"/>
        <v>0</v>
      </c>
      <c r="G23" s="206">
        <f t="shared" si="4"/>
        <v>17.05356835769561</v>
      </c>
      <c r="H23" s="206">
        <f t="shared" si="4"/>
        <v>7.0698194325021486</v>
      </c>
      <c r="I23" s="206">
        <f t="shared" si="4"/>
        <v>9.2672398968185732</v>
      </c>
      <c r="J23" s="206">
        <f t="shared" si="4"/>
        <v>1.5286328460877039</v>
      </c>
      <c r="K23" s="206">
        <f t="shared" si="4"/>
        <v>1.671883061049011</v>
      </c>
      <c r="L23" s="206">
        <f t="shared" si="4"/>
        <v>1.982459157351677</v>
      </c>
      <c r="M23" s="206">
        <f t="shared" si="4"/>
        <v>2.307566638005158</v>
      </c>
      <c r="N23" s="206">
        <f t="shared" si="4"/>
        <v>3.6410146173688731</v>
      </c>
      <c r="O23" s="206">
        <f t="shared" si="4"/>
        <v>3.688306104901117</v>
      </c>
      <c r="P23" s="206">
        <f t="shared" si="4"/>
        <v>3.542476354256233</v>
      </c>
      <c r="Q23" s="206">
        <f t="shared" si="4"/>
        <v>2.94402407566638</v>
      </c>
      <c r="R23" s="206">
        <f t="shared" si="4"/>
        <v>4.4865864144453989</v>
      </c>
      <c r="S23" s="206">
        <f t="shared" si="4"/>
        <v>3.8702493551160795</v>
      </c>
      <c r="T23" s="206">
        <f t="shared" si="4"/>
        <v>4.5010318142734294</v>
      </c>
      <c r="U23" s="206">
        <f t="shared" si="4"/>
        <v>4.697936371453137</v>
      </c>
      <c r="V23" s="206">
        <f t="shared" si="4"/>
        <v>3.6248495270851251</v>
      </c>
      <c r="W23" s="206">
        <f t="shared" si="4"/>
        <v>3.7829750644883915</v>
      </c>
      <c r="DA23" s="71"/>
    </row>
    <row r="24" spans="1:105" ht="12" customHeight="1" x14ac:dyDescent="0.25">
      <c r="A24" s="18" t="s">
        <v>73</v>
      </c>
      <c r="B24" s="206">
        <v>0</v>
      </c>
      <c r="C24" s="206">
        <v>0</v>
      </c>
      <c r="D24" s="206">
        <v>0</v>
      </c>
      <c r="E24" s="206">
        <v>0</v>
      </c>
      <c r="F24" s="206">
        <v>0</v>
      </c>
      <c r="G24" s="206">
        <v>17.05356835769561</v>
      </c>
      <c r="H24" s="206">
        <v>7.0698194325021486</v>
      </c>
      <c r="I24" s="206">
        <v>9.2672398968185732</v>
      </c>
      <c r="J24" s="206">
        <v>1.5286328460877039</v>
      </c>
      <c r="K24" s="206">
        <v>1.671883061049011</v>
      </c>
      <c r="L24" s="206">
        <v>1.982459157351677</v>
      </c>
      <c r="M24" s="206">
        <v>2.307566638005158</v>
      </c>
      <c r="N24" s="206">
        <v>3.6410146173688731</v>
      </c>
      <c r="O24" s="206">
        <v>3.688306104901117</v>
      </c>
      <c r="P24" s="206">
        <v>3.542476354256233</v>
      </c>
      <c r="Q24" s="206">
        <v>2.94402407566638</v>
      </c>
      <c r="R24" s="206">
        <v>3.9817712811693888</v>
      </c>
      <c r="S24" s="206">
        <v>3.1928632846087708</v>
      </c>
      <c r="T24" s="206">
        <v>3.650472914875321</v>
      </c>
      <c r="U24" s="206">
        <v>3.60292347377472</v>
      </c>
      <c r="V24" s="206">
        <v>2.470593293207223</v>
      </c>
      <c r="W24" s="206">
        <v>2.8809974204643161</v>
      </c>
      <c r="DA24" s="71" t="s">
        <v>2539</v>
      </c>
    </row>
    <row r="25" spans="1:105" ht="12" customHeight="1" x14ac:dyDescent="0.25">
      <c r="A25" s="18" t="s">
        <v>74</v>
      </c>
      <c r="B25" s="206">
        <v>0</v>
      </c>
      <c r="C25" s="206">
        <v>0</v>
      </c>
      <c r="D25" s="206">
        <v>0</v>
      </c>
      <c r="E25" s="206">
        <v>0</v>
      </c>
      <c r="F25" s="206">
        <v>0</v>
      </c>
      <c r="G25" s="206">
        <v>0</v>
      </c>
      <c r="H25" s="206">
        <v>0</v>
      </c>
      <c r="I25" s="206">
        <v>0</v>
      </c>
      <c r="J25" s="206">
        <v>0</v>
      </c>
      <c r="K25" s="206">
        <v>0</v>
      </c>
      <c r="L25" s="206">
        <v>0</v>
      </c>
      <c r="M25" s="206">
        <v>0</v>
      </c>
      <c r="N25" s="206">
        <v>0</v>
      </c>
      <c r="O25" s="206">
        <v>0</v>
      </c>
      <c r="P25" s="206">
        <v>0</v>
      </c>
      <c r="Q25" s="206">
        <v>0</v>
      </c>
      <c r="R25" s="206">
        <v>0</v>
      </c>
      <c r="S25" s="206">
        <v>0</v>
      </c>
      <c r="T25" s="206">
        <v>0</v>
      </c>
      <c r="U25" s="206">
        <v>0</v>
      </c>
      <c r="V25" s="206">
        <v>0</v>
      </c>
      <c r="W25" s="206">
        <v>0.1226999140154772</v>
      </c>
      <c r="DA25" s="71" t="s">
        <v>2540</v>
      </c>
    </row>
    <row r="26" spans="1:105" ht="12" customHeight="1" x14ac:dyDescent="0.25">
      <c r="A26" s="18" t="s">
        <v>75</v>
      </c>
      <c r="B26" s="206">
        <v>0</v>
      </c>
      <c r="C26" s="206">
        <v>0</v>
      </c>
      <c r="D26" s="206">
        <v>0</v>
      </c>
      <c r="E26" s="206">
        <v>0</v>
      </c>
      <c r="F26" s="206">
        <v>0</v>
      </c>
      <c r="G26" s="206">
        <v>0</v>
      </c>
      <c r="H26" s="206">
        <v>0</v>
      </c>
      <c r="I26" s="206">
        <v>0</v>
      </c>
      <c r="J26" s="206">
        <v>0</v>
      </c>
      <c r="K26" s="206">
        <v>0</v>
      </c>
      <c r="L26" s="206">
        <v>0</v>
      </c>
      <c r="M26" s="206">
        <v>0</v>
      </c>
      <c r="N26" s="206">
        <v>0</v>
      </c>
      <c r="O26" s="206">
        <v>0</v>
      </c>
      <c r="P26" s="206">
        <v>0</v>
      </c>
      <c r="Q26" s="206">
        <v>0</v>
      </c>
      <c r="R26" s="206">
        <v>0.50481513327601035</v>
      </c>
      <c r="S26" s="206">
        <v>0.6773860705073087</v>
      </c>
      <c r="T26" s="206">
        <v>0.85055889939810825</v>
      </c>
      <c r="U26" s="206">
        <v>1.095012897678417</v>
      </c>
      <c r="V26" s="206">
        <v>1.1542562338779021</v>
      </c>
      <c r="W26" s="206">
        <v>0.77927773000859846</v>
      </c>
      <c r="DA26" s="71" t="s">
        <v>2541</v>
      </c>
    </row>
    <row r="27" spans="1:105" ht="12" customHeight="1" x14ac:dyDescent="0.25">
      <c r="A27" s="18" t="s">
        <v>76</v>
      </c>
      <c r="B27" s="206">
        <v>0</v>
      </c>
      <c r="C27" s="206">
        <v>0</v>
      </c>
      <c r="D27" s="206">
        <v>0</v>
      </c>
      <c r="E27" s="206">
        <v>0</v>
      </c>
      <c r="F27" s="206">
        <v>0</v>
      </c>
      <c r="G27" s="206">
        <v>0</v>
      </c>
      <c r="H27" s="206">
        <v>0</v>
      </c>
      <c r="I27" s="206">
        <v>0</v>
      </c>
      <c r="J27" s="206">
        <v>0</v>
      </c>
      <c r="K27" s="206">
        <v>0</v>
      </c>
      <c r="L27" s="206">
        <v>0</v>
      </c>
      <c r="M27" s="206">
        <v>0</v>
      </c>
      <c r="N27" s="206">
        <v>0</v>
      </c>
      <c r="O27" s="206">
        <v>0</v>
      </c>
      <c r="P27" s="206">
        <v>0</v>
      </c>
      <c r="Q27" s="206">
        <v>0</v>
      </c>
      <c r="R27" s="206">
        <v>0</v>
      </c>
      <c r="S27" s="206">
        <v>0</v>
      </c>
      <c r="T27" s="206">
        <v>0</v>
      </c>
      <c r="U27" s="206">
        <v>0</v>
      </c>
      <c r="V27" s="206">
        <v>0</v>
      </c>
      <c r="W27" s="206">
        <v>0</v>
      </c>
      <c r="DA27" s="71" t="s">
        <v>2542</v>
      </c>
    </row>
    <row r="28" spans="1:105" ht="12" customHeight="1" x14ac:dyDescent="0.25">
      <c r="A28" s="18" t="s">
        <v>77</v>
      </c>
      <c r="B28" s="206">
        <v>0</v>
      </c>
      <c r="C28" s="206">
        <v>0</v>
      </c>
      <c r="D28" s="206">
        <v>0</v>
      </c>
      <c r="E28" s="206">
        <v>0</v>
      </c>
      <c r="F28" s="206">
        <v>0</v>
      </c>
      <c r="G28" s="206">
        <v>0</v>
      </c>
      <c r="H28" s="206">
        <v>0</v>
      </c>
      <c r="I28" s="206">
        <v>0</v>
      </c>
      <c r="J28" s="206">
        <v>0</v>
      </c>
      <c r="K28" s="206">
        <v>0</v>
      </c>
      <c r="L28" s="206">
        <v>0</v>
      </c>
      <c r="M28" s="206">
        <v>0</v>
      </c>
      <c r="N28" s="206">
        <v>0</v>
      </c>
      <c r="O28" s="206">
        <v>0</v>
      </c>
      <c r="P28" s="206">
        <v>0</v>
      </c>
      <c r="Q28" s="206">
        <v>0</v>
      </c>
      <c r="R28" s="206">
        <v>0</v>
      </c>
      <c r="S28" s="206">
        <v>0</v>
      </c>
      <c r="T28" s="206">
        <v>0</v>
      </c>
      <c r="U28" s="206">
        <v>0</v>
      </c>
      <c r="V28" s="206">
        <v>0</v>
      </c>
      <c r="W28" s="206">
        <v>0</v>
      </c>
      <c r="DA28" s="71" t="s">
        <v>2543</v>
      </c>
    </row>
    <row r="29" spans="1:105" ht="12" customHeight="1" x14ac:dyDescent="0.25">
      <c r="A29" s="18" t="s">
        <v>78</v>
      </c>
      <c r="B29" s="206">
        <v>0</v>
      </c>
      <c r="C29" s="206">
        <v>0</v>
      </c>
      <c r="D29" s="206">
        <v>0</v>
      </c>
      <c r="E29" s="206">
        <v>0</v>
      </c>
      <c r="F29" s="206">
        <v>0</v>
      </c>
      <c r="G29" s="206">
        <v>0</v>
      </c>
      <c r="H29" s="206">
        <v>0</v>
      </c>
      <c r="I29" s="206">
        <v>0</v>
      </c>
      <c r="J29" s="206">
        <v>0</v>
      </c>
      <c r="K29" s="206">
        <v>0</v>
      </c>
      <c r="L29" s="206">
        <v>0</v>
      </c>
      <c r="M29" s="206">
        <v>0</v>
      </c>
      <c r="N29" s="206">
        <v>0</v>
      </c>
      <c r="O29" s="206">
        <v>0</v>
      </c>
      <c r="P29" s="206">
        <v>0</v>
      </c>
      <c r="Q29" s="206">
        <v>0</v>
      </c>
      <c r="R29" s="206">
        <v>0</v>
      </c>
      <c r="S29" s="206">
        <v>0</v>
      </c>
      <c r="T29" s="206">
        <v>0</v>
      </c>
      <c r="U29" s="206">
        <v>0</v>
      </c>
      <c r="V29" s="206">
        <v>0</v>
      </c>
      <c r="W29" s="206">
        <v>0</v>
      </c>
      <c r="DA29" s="71" t="s">
        <v>2544</v>
      </c>
    </row>
    <row r="30" spans="1:105" ht="12" customHeight="1" x14ac:dyDescent="0.25">
      <c r="A30" s="14" t="s">
        <v>79</v>
      </c>
      <c r="B30" s="206">
        <v>0</v>
      </c>
      <c r="C30" s="206">
        <v>0</v>
      </c>
      <c r="D30" s="206">
        <v>0</v>
      </c>
      <c r="E30" s="206">
        <v>0</v>
      </c>
      <c r="F30" s="206">
        <v>0</v>
      </c>
      <c r="G30" s="206">
        <v>0</v>
      </c>
      <c r="H30" s="206">
        <v>0</v>
      </c>
      <c r="I30" s="206">
        <v>0</v>
      </c>
      <c r="J30" s="206">
        <v>0</v>
      </c>
      <c r="K30" s="206">
        <v>0</v>
      </c>
      <c r="L30" s="206">
        <v>0</v>
      </c>
      <c r="M30" s="206">
        <v>3.507394668959587</v>
      </c>
      <c r="N30" s="206">
        <v>3.8788478073946679</v>
      </c>
      <c r="O30" s="206">
        <v>2.3679277730008601</v>
      </c>
      <c r="P30" s="206">
        <v>3.8617368873602751</v>
      </c>
      <c r="Q30" s="206">
        <v>1.679019776440241</v>
      </c>
      <c r="R30" s="206">
        <v>1.4880481513327599</v>
      </c>
      <c r="S30" s="206">
        <v>1.129320722269991</v>
      </c>
      <c r="T30" s="206">
        <v>4.8592433361994836</v>
      </c>
      <c r="U30" s="206">
        <v>3.1050730868443681</v>
      </c>
      <c r="V30" s="206">
        <v>4.8252794496990541</v>
      </c>
      <c r="W30" s="206">
        <v>12.74677558039553</v>
      </c>
      <c r="DA30" s="71" t="s">
        <v>2545</v>
      </c>
    </row>
    <row r="31" spans="1:105" ht="12" customHeight="1" x14ac:dyDescent="0.25">
      <c r="A31" s="21" t="s">
        <v>38</v>
      </c>
      <c r="B31" s="209">
        <v>1274.8065348237319</v>
      </c>
      <c r="C31" s="209">
        <v>1260.3611349957009</v>
      </c>
      <c r="D31" s="209">
        <v>1246.5176268271709</v>
      </c>
      <c r="E31" s="209">
        <v>1188.822012037833</v>
      </c>
      <c r="F31" s="209">
        <v>1187.8761822871879</v>
      </c>
      <c r="G31" s="209">
        <v>1024.6775580395531</v>
      </c>
      <c r="H31" s="209">
        <v>1168.271711092003</v>
      </c>
      <c r="I31" s="209">
        <v>1166.981943250215</v>
      </c>
      <c r="J31" s="209">
        <v>1487.446259673259</v>
      </c>
      <c r="K31" s="209">
        <v>1260.7050730868441</v>
      </c>
      <c r="L31" s="209">
        <v>1370.249355116079</v>
      </c>
      <c r="M31" s="209">
        <v>1135.6953568357701</v>
      </c>
      <c r="N31" s="209">
        <v>1128.9733447979361</v>
      </c>
      <c r="O31" s="209">
        <v>1124.222098022356</v>
      </c>
      <c r="P31" s="209">
        <v>1077.028546861565</v>
      </c>
      <c r="Q31" s="209">
        <v>1072.8767841788481</v>
      </c>
      <c r="R31" s="209">
        <v>1076.7098882201201</v>
      </c>
      <c r="S31" s="209">
        <v>1075.1088564058471</v>
      </c>
      <c r="T31" s="209">
        <v>1067.7497850386931</v>
      </c>
      <c r="U31" s="209">
        <v>1047.275408426483</v>
      </c>
      <c r="V31" s="209">
        <v>928.01702493551147</v>
      </c>
      <c r="W31" s="209">
        <v>992.86749785038694</v>
      </c>
      <c r="DA31" s="86" t="s">
        <v>2546</v>
      </c>
    </row>
    <row r="32" spans="1:105" ht="12" customHeight="1" x14ac:dyDescent="0.25">
      <c r="A32" s="201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DA32" s="173"/>
    </row>
    <row r="33" spans="1:105" ht="12" customHeight="1" x14ac:dyDescent="0.25">
      <c r="A33" s="30" t="s">
        <v>85</v>
      </c>
      <c r="B33" s="205">
        <f>MAE_emi!B5</f>
        <v>2945.0802347985868</v>
      </c>
      <c r="C33" s="205">
        <f>MAE_emi!C5</f>
        <v>2946.6705185984988</v>
      </c>
      <c r="D33" s="205">
        <f>MAE_emi!D5</f>
        <v>2687.3187145195579</v>
      </c>
      <c r="E33" s="205">
        <f>MAE_emi!E5</f>
        <v>2852.6403380388492</v>
      </c>
      <c r="F33" s="205">
        <f>MAE_emi!F5</f>
        <v>2791.1548198790638</v>
      </c>
      <c r="G33" s="205">
        <f>MAE_emi!G5</f>
        <v>2650.046067719245</v>
      </c>
      <c r="H33" s="205">
        <f>MAE_emi!H5</f>
        <v>2680.8400472385679</v>
      </c>
      <c r="I33" s="205">
        <f>MAE_emi!I5</f>
        <v>2509.609582799083</v>
      </c>
      <c r="J33" s="205">
        <f>MAE_emi!J5</f>
        <v>1917.0352634418721</v>
      </c>
      <c r="K33" s="205">
        <f>MAE_emi!K5</f>
        <v>1870.2376217982589</v>
      </c>
      <c r="L33" s="205">
        <f>MAE_emi!L5</f>
        <v>2151.0502567197032</v>
      </c>
      <c r="M33" s="205">
        <f>MAE_emi!M5</f>
        <v>2240.9590305598331</v>
      </c>
      <c r="N33" s="205">
        <f>MAE_emi!N5</f>
        <v>2305.5982556394192</v>
      </c>
      <c r="O33" s="205">
        <f>MAE_emi!O5</f>
        <v>2566.5761087986971</v>
      </c>
      <c r="P33" s="205">
        <f>MAE_emi!P5</f>
        <v>2173.7418535186612</v>
      </c>
      <c r="Q33" s="205">
        <f>MAE_emi!Q5</f>
        <v>2120.6033977625329</v>
      </c>
      <c r="R33" s="205">
        <f>MAE_emi!R5</f>
        <v>2205.2360384102999</v>
      </c>
      <c r="S33" s="205">
        <f>MAE_emi!S5</f>
        <v>2043.71355320621</v>
      </c>
      <c r="T33" s="205">
        <f>MAE_emi!T5</f>
        <v>1677.776375778582</v>
      </c>
      <c r="U33" s="205">
        <f>MAE_emi!U5</f>
        <v>1652.564970095983</v>
      </c>
      <c r="V33" s="205">
        <f>MAE_emi!V5</f>
        <v>1312.033020594874</v>
      </c>
      <c r="W33" s="205">
        <f>MAE_emi!W5</f>
        <v>1810.2971433706839</v>
      </c>
      <c r="DA33" s="112"/>
    </row>
    <row r="34" spans="1:105" ht="12" customHeight="1" x14ac:dyDescent="0.25">
      <c r="A34" s="201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DA34" s="173"/>
    </row>
    <row r="35" spans="1:105" ht="12" customHeight="1" x14ac:dyDescent="0.25">
      <c r="A35" s="115" t="s">
        <v>87</v>
      </c>
      <c r="B35" s="286">
        <f t="shared" ref="B35:W35" si="5">IF(B$12=0,"",B$12/B$3*1000)</f>
        <v>36.62755819853335</v>
      </c>
      <c r="C35" s="286">
        <f t="shared" si="5"/>
        <v>37.089743299218398</v>
      </c>
      <c r="D35" s="286">
        <f t="shared" si="5"/>
        <v>36.699398957755704</v>
      </c>
      <c r="E35" s="286">
        <f t="shared" si="5"/>
        <v>38.911601971831459</v>
      </c>
      <c r="F35" s="286">
        <f t="shared" si="5"/>
        <v>38.291447834594102</v>
      </c>
      <c r="G35" s="286">
        <f t="shared" si="5"/>
        <v>36.557012268079198</v>
      </c>
      <c r="H35" s="286">
        <f t="shared" si="5"/>
        <v>39.407333391881451</v>
      </c>
      <c r="I35" s="286">
        <f t="shared" si="5"/>
        <v>37.625103464034027</v>
      </c>
      <c r="J35" s="286">
        <f t="shared" si="5"/>
        <v>40.330782795337434</v>
      </c>
      <c r="K35" s="286">
        <f t="shared" si="5"/>
        <v>40.607517612621905</v>
      </c>
      <c r="L35" s="286">
        <f t="shared" si="5"/>
        <v>44.343308109764138</v>
      </c>
      <c r="M35" s="286">
        <f t="shared" si="5"/>
        <v>39.795646496195452</v>
      </c>
      <c r="N35" s="286">
        <f t="shared" si="5"/>
        <v>40.563088673775226</v>
      </c>
      <c r="O35" s="286">
        <f t="shared" si="5"/>
        <v>43.054635754896481</v>
      </c>
      <c r="P35" s="286">
        <f t="shared" si="5"/>
        <v>38.993893311932915</v>
      </c>
      <c r="Q35" s="286">
        <f t="shared" si="5"/>
        <v>38.828419744750349</v>
      </c>
      <c r="R35" s="286">
        <f t="shared" si="5"/>
        <v>39.7518817522866</v>
      </c>
      <c r="S35" s="286">
        <f t="shared" si="5"/>
        <v>38.095268315068921</v>
      </c>
      <c r="T35" s="286">
        <f t="shared" si="5"/>
        <v>34.844395517043189</v>
      </c>
      <c r="U35" s="286">
        <f t="shared" si="5"/>
        <v>33.150144815995979</v>
      </c>
      <c r="V35" s="286">
        <f t="shared" si="5"/>
        <v>31.215632902492029</v>
      </c>
      <c r="W35" s="286">
        <f t="shared" si="5"/>
        <v>37.457113886061357</v>
      </c>
      <c r="DA35" s="118"/>
    </row>
    <row r="36" spans="1:105" ht="12" customHeight="1" x14ac:dyDescent="0.25">
      <c r="A36" s="158" t="s">
        <v>2137</v>
      </c>
      <c r="B36" s="346">
        <f t="shared" ref="B36:W36" si="6">IF(B$12=0,"",B$12/B$5*1000)</f>
        <v>32.013687204452978</v>
      </c>
      <c r="C36" s="346">
        <f t="shared" si="6"/>
        <v>33.481291760016028</v>
      </c>
      <c r="D36" s="346">
        <f t="shared" si="6"/>
        <v>33.898329717486774</v>
      </c>
      <c r="E36" s="346">
        <f t="shared" si="6"/>
        <v>37.655582567334562</v>
      </c>
      <c r="F36" s="346">
        <f t="shared" si="6"/>
        <v>36.897174862021174</v>
      </c>
      <c r="G36" s="346">
        <f t="shared" si="6"/>
        <v>36.105131029416476</v>
      </c>
      <c r="H36" s="346">
        <f t="shared" si="6"/>
        <v>33.948643212890843</v>
      </c>
      <c r="I36" s="346">
        <f t="shared" si="6"/>
        <v>32.251522825185681</v>
      </c>
      <c r="J36" s="346">
        <f t="shared" si="6"/>
        <v>34.095683591836661</v>
      </c>
      <c r="K36" s="346">
        <f t="shared" si="6"/>
        <v>35.940107263956143</v>
      </c>
      <c r="L36" s="346">
        <f t="shared" si="6"/>
        <v>35.506597023197834</v>
      </c>
      <c r="M36" s="346">
        <f t="shared" si="6"/>
        <v>32.876566765065022</v>
      </c>
      <c r="N36" s="346">
        <f t="shared" si="6"/>
        <v>32.710539740983954</v>
      </c>
      <c r="O36" s="346">
        <f t="shared" si="6"/>
        <v>33.59539103221983</v>
      </c>
      <c r="P36" s="346">
        <f t="shared" si="6"/>
        <v>31.554971060924782</v>
      </c>
      <c r="Q36" s="346">
        <f t="shared" si="6"/>
        <v>30.531472431429666</v>
      </c>
      <c r="R36" s="346">
        <f t="shared" si="6"/>
        <v>30.328894023960032</v>
      </c>
      <c r="S36" s="346">
        <f t="shared" si="6"/>
        <v>30.125723070719605</v>
      </c>
      <c r="T36" s="346">
        <f t="shared" si="6"/>
        <v>29.380836072311482</v>
      </c>
      <c r="U36" s="346">
        <f t="shared" si="6"/>
        <v>29.07904743568016</v>
      </c>
      <c r="V36" s="346">
        <f t="shared" si="6"/>
        <v>29.218421981251293</v>
      </c>
      <c r="W36" s="346">
        <f t="shared" si="6"/>
        <v>29.519256334306402</v>
      </c>
      <c r="DA36" s="119"/>
    </row>
    <row r="37" spans="1:105" ht="12" customHeight="1" x14ac:dyDescent="0.25">
      <c r="A37" s="158" t="s">
        <v>2138</v>
      </c>
      <c r="B37" s="346">
        <f>IF(MAE_ued!B$5=0,"",MAE_ued!B$5/B$5*1000)</f>
        <v>17.677097782584774</v>
      </c>
      <c r="C37" s="346">
        <f>IF(MAE_ued!C$5=0,"",MAE_ued!C$5/C$5*1000)</f>
        <v>18.481070131426435</v>
      </c>
      <c r="D37" s="346">
        <f>IF(MAE_ued!D$5=0,"",MAE_ued!D$5/D$5*1000)</f>
        <v>18.76674092919782</v>
      </c>
      <c r="E37" s="346">
        <f>IF(MAE_ued!E$5=0,"",MAE_ued!E$5/E$5*1000)</f>
        <v>20.743078326793217</v>
      </c>
      <c r="F37" s="346">
        <f>IF(MAE_ued!F$5=0,"",MAE_ued!F$5/F$5*1000)</f>
        <v>20.34253726151049</v>
      </c>
      <c r="G37" s="346">
        <f>IF(MAE_ued!G$5=0,"",MAE_ued!G$5/G$5*1000)</f>
        <v>19.819122685196849</v>
      </c>
      <c r="H37" s="346">
        <f>IF(MAE_ued!H$5=0,"",MAE_ued!H$5/H$5*1000)</f>
        <v>18.739641007967762</v>
      </c>
      <c r="I37" s="346">
        <f>IF(MAE_ued!I$5=0,"",MAE_ued!I$5/I$5*1000)</f>
        <v>17.847146351725176</v>
      </c>
      <c r="J37" s="346">
        <f>IF(MAE_ued!J$5=0,"",MAE_ued!J$5/J$5*1000)</f>
        <v>19.227869144157829</v>
      </c>
      <c r="K37" s="346">
        <f>IF(MAE_ued!K$5=0,"",MAE_ued!K$5/K$5*1000)</f>
        <v>20.18125712708909</v>
      </c>
      <c r="L37" s="346">
        <f>IF(MAE_ued!L$5=0,"",MAE_ued!L$5/L$5*1000)</f>
        <v>19.898267200801623</v>
      </c>
      <c r="M37" s="346">
        <f>IF(MAE_ued!M$5=0,"",MAE_ued!M$5/M$5*1000)</f>
        <v>18.278734105156556</v>
      </c>
      <c r="N37" s="346">
        <f>IF(MAE_ued!N$5=0,"",MAE_ued!N$5/N$5*1000)</f>
        <v>18.165646383525377</v>
      </c>
      <c r="O37" s="346">
        <f>IF(MAE_ued!O$5=0,"",MAE_ued!O$5/O$5*1000)</f>
        <v>18.572570466292063</v>
      </c>
      <c r="P37" s="346">
        <f>IF(MAE_ued!P$5=0,"",MAE_ued!P$5/P$5*1000)</f>
        <v>17.528746782906509</v>
      </c>
      <c r="Q37" s="346">
        <f>IF(MAE_ued!Q$5=0,"",MAE_ued!Q$5/Q$5*1000)</f>
        <v>16.972103056895559</v>
      </c>
      <c r="R37" s="346">
        <f>IF(MAE_ued!R$5=0,"",MAE_ued!R$5/R$5*1000)</f>
        <v>16.832322463020901</v>
      </c>
      <c r="S37" s="346">
        <f>IF(MAE_ued!S$5=0,"",MAE_ued!S$5/S$5*1000)</f>
        <v>16.767563134854864</v>
      </c>
      <c r="T37" s="346">
        <f>IF(MAE_ued!T$5=0,"",MAE_ued!T$5/T$5*1000)</f>
        <v>16.467229610510749</v>
      </c>
      <c r="U37" s="346">
        <f>IF(MAE_ued!U$5=0,"",MAE_ued!U$5/U$5*1000)</f>
        <v>16.293564860829413</v>
      </c>
      <c r="V37" s="346">
        <f>IF(MAE_ued!V$5=0,"",MAE_ued!V$5/V$5*1000)</f>
        <v>16.41623167029104</v>
      </c>
      <c r="W37" s="346">
        <f>IF(MAE_ued!W$5=0,"",MAE_ued!W$5/W$5*1000)</f>
        <v>16.470963643141161</v>
      </c>
      <c r="DA37" s="119"/>
    </row>
    <row r="38" spans="1:105" ht="12" customHeight="1" x14ac:dyDescent="0.25">
      <c r="A38" s="159" t="s">
        <v>88</v>
      </c>
      <c r="B38" s="347">
        <f t="shared" ref="B38:W38" si="7">IF(B$12=0,"",B$33/B$12)</f>
        <v>1.190464184070342</v>
      </c>
      <c r="C38" s="347">
        <f t="shared" si="7"/>
        <v>1.1963618540573107</v>
      </c>
      <c r="D38" s="347">
        <f t="shared" si="7"/>
        <v>1.1501270020487422</v>
      </c>
      <c r="E38" s="347">
        <f t="shared" si="7"/>
        <v>1.22259310878331</v>
      </c>
      <c r="F38" s="347">
        <f t="shared" si="7"/>
        <v>1.2093197137429637</v>
      </c>
      <c r="G38" s="347">
        <f t="shared" si="7"/>
        <v>1.2519906411807442</v>
      </c>
      <c r="H38" s="347">
        <f t="shared" si="7"/>
        <v>1.184043869060627</v>
      </c>
      <c r="I38" s="347">
        <f t="shared" si="7"/>
        <v>1.1425465028892272</v>
      </c>
      <c r="J38" s="347">
        <f t="shared" si="7"/>
        <v>0.85347124595752621</v>
      </c>
      <c r="K38" s="347">
        <f t="shared" si="7"/>
        <v>0.92825174338019545</v>
      </c>
      <c r="L38" s="347">
        <f t="shared" si="7"/>
        <v>0.96106246484237845</v>
      </c>
      <c r="M38" s="347">
        <f t="shared" si="7"/>
        <v>1.096678849618379</v>
      </c>
      <c r="N38" s="347">
        <f t="shared" si="7"/>
        <v>1.1093927302377418</v>
      </c>
      <c r="O38" s="347">
        <f t="shared" si="7"/>
        <v>1.1767376476162841</v>
      </c>
      <c r="P38" s="347">
        <f t="shared" si="7"/>
        <v>1.1036915947347876</v>
      </c>
      <c r="Q38" s="347">
        <f t="shared" si="7"/>
        <v>1.0908545365832389</v>
      </c>
      <c r="R38" s="347">
        <f t="shared" si="7"/>
        <v>1.1132547229727103</v>
      </c>
      <c r="S38" s="347">
        <f t="shared" si="7"/>
        <v>1.0694267256378232</v>
      </c>
      <c r="T38" s="347">
        <f t="shared" si="7"/>
        <v>0.95902871685262625</v>
      </c>
      <c r="U38" s="347">
        <f t="shared" si="7"/>
        <v>0.96174342645070088</v>
      </c>
      <c r="V38" s="347">
        <f t="shared" si="7"/>
        <v>0.9118018648605597</v>
      </c>
      <c r="W38" s="347">
        <f t="shared" si="7"/>
        <v>1.0394396626220863</v>
      </c>
      <c r="DA38" s="164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6" tint="0.59999389629810485"/>
    <pageSetUpPr fitToPage="1"/>
  </sheetPr>
  <dimension ref="A1:DA83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Machinery equipment / final energy consumption"</f>
        <v>FR: Machinery equipment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90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26</v>
      </c>
      <c r="B5" s="225">
        <v>2473.8923473774739</v>
      </c>
      <c r="C5" s="225">
        <v>2463.0261392949292</v>
      </c>
      <c r="D5" s="225">
        <v>2336.5408426483241</v>
      </c>
      <c r="E5" s="225">
        <v>2333.2704213241609</v>
      </c>
      <c r="F5" s="225">
        <v>2308.0371453138432</v>
      </c>
      <c r="G5" s="225">
        <v>2116.6660361135</v>
      </c>
      <c r="H5" s="225">
        <v>2264.1391229578662</v>
      </c>
      <c r="I5" s="225">
        <v>2196.505417024935</v>
      </c>
      <c r="J5" s="225">
        <v>2246.1626827171121</v>
      </c>
      <c r="K5" s="225">
        <v>2014.795700773861</v>
      </c>
      <c r="L5" s="225">
        <v>2238.200257953567</v>
      </c>
      <c r="M5" s="225">
        <v>2043.4049871023219</v>
      </c>
      <c r="N5" s="225">
        <v>2078.252536543423</v>
      </c>
      <c r="O5" s="225">
        <v>2181.0945829750649</v>
      </c>
      <c r="P5" s="225">
        <v>1969.519260533104</v>
      </c>
      <c r="Q5" s="225">
        <v>1943.983662940672</v>
      </c>
      <c r="R5" s="225">
        <v>1980.8907996560611</v>
      </c>
      <c r="S5" s="225">
        <v>1911.036543422184</v>
      </c>
      <c r="T5" s="225">
        <v>1749.453740326742</v>
      </c>
      <c r="U5" s="225">
        <v>1718.3012897678409</v>
      </c>
      <c r="V5" s="225">
        <v>1438.9453138435081</v>
      </c>
      <c r="W5" s="225">
        <v>1741.608684436801</v>
      </c>
      <c r="DA5" s="89" t="s">
        <v>2530</v>
      </c>
    </row>
    <row r="6" spans="1:105" ht="12" customHeight="1" x14ac:dyDescent="0.25">
      <c r="A6" s="55" t="s">
        <v>92</v>
      </c>
      <c r="B6" s="261">
        <v>56.577798748393597</v>
      </c>
      <c r="C6" s="261">
        <v>56.146713561871422</v>
      </c>
      <c r="D6" s="261">
        <v>54.199002055287757</v>
      </c>
      <c r="E6" s="261">
        <v>53.075539220001993</v>
      </c>
      <c r="F6" s="261">
        <v>52.729176128733343</v>
      </c>
      <c r="G6" s="261">
        <v>46.957385720394882</v>
      </c>
      <c r="H6" s="261">
        <v>51.722079895459203</v>
      </c>
      <c r="I6" s="261">
        <v>50.774031985665289</v>
      </c>
      <c r="J6" s="261">
        <v>56.64992150514454</v>
      </c>
      <c r="K6" s="261">
        <v>49.737836787323538</v>
      </c>
      <c r="L6" s="261">
        <v>54.795172587761591</v>
      </c>
      <c r="M6" s="261">
        <v>48.061857310262802</v>
      </c>
      <c r="N6" s="261">
        <v>48.476323795841871</v>
      </c>
      <c r="O6" s="261">
        <v>49.813255372831463</v>
      </c>
      <c r="P6" s="261">
        <v>46.076814362433517</v>
      </c>
      <c r="Q6" s="261">
        <v>45.671137857060451</v>
      </c>
      <c r="R6" s="261">
        <v>46.244622843684638</v>
      </c>
      <c r="S6" s="261">
        <v>45.24080720630748</v>
      </c>
      <c r="T6" s="261">
        <v>42.705361590057088</v>
      </c>
      <c r="U6" s="261">
        <v>41.941317331664621</v>
      </c>
      <c r="V6" s="261">
        <v>35.865019265696382</v>
      </c>
      <c r="W6" s="261">
        <v>41.340635317994902</v>
      </c>
      <c r="DA6" s="67" t="s">
        <v>2547</v>
      </c>
    </row>
    <row r="7" spans="1:105" ht="12" customHeight="1" x14ac:dyDescent="0.25">
      <c r="A7" s="202" t="s">
        <v>93</v>
      </c>
      <c r="B7" s="226">
        <v>76.945806297815295</v>
      </c>
      <c r="C7" s="226">
        <v>76.359530444145165</v>
      </c>
      <c r="D7" s="226">
        <v>73.710642795191376</v>
      </c>
      <c r="E7" s="226">
        <v>72.182733339202713</v>
      </c>
      <c r="F7" s="226">
        <v>71.711679535077337</v>
      </c>
      <c r="G7" s="226">
        <v>63.862044579737059</v>
      </c>
      <c r="H7" s="226">
        <v>70.342028657824528</v>
      </c>
      <c r="I7" s="226">
        <v>69.052683500504784</v>
      </c>
      <c r="J7" s="226">
        <v>77.043893246996561</v>
      </c>
      <c r="K7" s="226">
        <v>67.643458030760016</v>
      </c>
      <c r="L7" s="226">
        <v>74.521434719355753</v>
      </c>
      <c r="M7" s="226">
        <v>65.364125941957425</v>
      </c>
      <c r="N7" s="226">
        <v>65.927800362344954</v>
      </c>
      <c r="O7" s="226">
        <v>67.746027307050781</v>
      </c>
      <c r="P7" s="226">
        <v>62.664467532909583</v>
      </c>
      <c r="Q7" s="226">
        <v>62.112747485602213</v>
      </c>
      <c r="R7" s="226">
        <v>62.892687067411103</v>
      </c>
      <c r="S7" s="226">
        <v>61.527497800578168</v>
      </c>
      <c r="T7" s="226">
        <v>58.079291762477631</v>
      </c>
      <c r="U7" s="226">
        <v>57.040191571063872</v>
      </c>
      <c r="V7" s="226">
        <v>48.776426201347093</v>
      </c>
      <c r="W7" s="226">
        <v>56.223264032473061</v>
      </c>
      <c r="DA7" s="174" t="s">
        <v>2548</v>
      </c>
    </row>
    <row r="8" spans="1:105" ht="12" customHeight="1" x14ac:dyDescent="0.25">
      <c r="A8" s="202" t="s">
        <v>94</v>
      </c>
      <c r="B8" s="226">
        <v>95.050701897301224</v>
      </c>
      <c r="C8" s="226">
        <v>94.326478783943983</v>
      </c>
      <c r="D8" s="226">
        <v>91.054323452883452</v>
      </c>
      <c r="E8" s="226">
        <v>89.166905889603356</v>
      </c>
      <c r="F8" s="226">
        <v>88.585015896271997</v>
      </c>
      <c r="G8" s="226">
        <v>78.888408010263419</v>
      </c>
      <c r="H8" s="226">
        <v>86.893094224371453</v>
      </c>
      <c r="I8" s="226">
        <v>85.300373735917674</v>
      </c>
      <c r="J8" s="226">
        <v>95.171868128642828</v>
      </c>
      <c r="K8" s="226">
        <v>83.55956580270356</v>
      </c>
      <c r="L8" s="226">
        <v>92.055889947439454</v>
      </c>
      <c r="M8" s="226">
        <v>80.743920281241529</v>
      </c>
      <c r="N8" s="226">
        <v>81.440223977014341</v>
      </c>
      <c r="O8" s="226">
        <v>83.686269026356854</v>
      </c>
      <c r="P8" s="226">
        <v>77.409048128888315</v>
      </c>
      <c r="Q8" s="226">
        <v>76.727511599861543</v>
      </c>
      <c r="R8" s="226">
        <v>77.690966377390168</v>
      </c>
      <c r="S8" s="226">
        <v>76.004556106596553</v>
      </c>
      <c r="T8" s="226">
        <v>71.745007471295906</v>
      </c>
      <c r="U8" s="226">
        <v>70.461413117196571</v>
      </c>
      <c r="V8" s="226">
        <v>60.253232366369922</v>
      </c>
      <c r="W8" s="226">
        <v>69.452267334231394</v>
      </c>
      <c r="DA8" s="174" t="s">
        <v>2549</v>
      </c>
    </row>
    <row r="9" spans="1:105" ht="12" customHeight="1" x14ac:dyDescent="0.25">
      <c r="A9" s="202" t="s">
        <v>95</v>
      </c>
      <c r="B9" s="226">
        <v>58.840910698329338</v>
      </c>
      <c r="C9" s="226">
        <v>58.392582104346282</v>
      </c>
      <c r="D9" s="226">
        <v>56.366962137499257</v>
      </c>
      <c r="E9" s="226">
        <v>55.198560788802062</v>
      </c>
      <c r="F9" s="226">
        <v>54.838343173882663</v>
      </c>
      <c r="G9" s="226">
        <v>48.835681149210693</v>
      </c>
      <c r="H9" s="226">
        <v>53.790963091277568</v>
      </c>
      <c r="I9" s="226">
        <v>52.804993265091888</v>
      </c>
      <c r="J9" s="226">
        <v>58.915918365350308</v>
      </c>
      <c r="K9" s="226">
        <v>51.727350258816479</v>
      </c>
      <c r="L9" s="226">
        <v>56.986979491272059</v>
      </c>
      <c r="M9" s="226">
        <v>49.984331602673308</v>
      </c>
      <c r="N9" s="226">
        <v>50.415376747675552</v>
      </c>
      <c r="O9" s="226">
        <v>51.805785587744722</v>
      </c>
      <c r="P9" s="226">
        <v>47.919886936930872</v>
      </c>
      <c r="Q9" s="226">
        <v>47.497983371342848</v>
      </c>
      <c r="R9" s="226">
        <v>48.094407757432009</v>
      </c>
      <c r="S9" s="226">
        <v>47.050439494559782</v>
      </c>
      <c r="T9" s="226">
        <v>44.413576053659362</v>
      </c>
      <c r="U9" s="226">
        <v>43.618970024931187</v>
      </c>
      <c r="V9" s="226">
        <v>37.299620036324242</v>
      </c>
      <c r="W9" s="226">
        <v>42.994260730714693</v>
      </c>
      <c r="DA9" s="174" t="s">
        <v>2550</v>
      </c>
    </row>
    <row r="10" spans="1:105" ht="12" customHeight="1" x14ac:dyDescent="0.25">
      <c r="A10" s="56" t="s">
        <v>96</v>
      </c>
      <c r="B10" s="262">
        <v>67.761044153427932</v>
      </c>
      <c r="C10" s="262">
        <v>67.254875398827011</v>
      </c>
      <c r="D10" s="262">
        <v>63.489734463466682</v>
      </c>
      <c r="E10" s="262">
        <v>63.420402810026012</v>
      </c>
      <c r="F10" s="262">
        <v>62.705559956646063</v>
      </c>
      <c r="G10" s="262">
        <v>57.795295346969993</v>
      </c>
      <c r="H10" s="262">
        <v>61.423929354791071</v>
      </c>
      <c r="I10" s="262">
        <v>59.445438191783552</v>
      </c>
      <c r="J10" s="262">
        <v>60.41568284665734</v>
      </c>
      <c r="K10" s="262">
        <v>54.118435623261398</v>
      </c>
      <c r="L10" s="262">
        <v>60.149331993703832</v>
      </c>
      <c r="M10" s="262">
        <v>55.094503793988913</v>
      </c>
      <c r="N10" s="262">
        <v>56.246100645618597</v>
      </c>
      <c r="O10" s="262">
        <v>59.311210756243121</v>
      </c>
      <c r="P10" s="262">
        <v>53.224833823824682</v>
      </c>
      <c r="Q10" s="262">
        <v>52.489051075221013</v>
      </c>
      <c r="R10" s="262">
        <v>53.531271579775613</v>
      </c>
      <c r="S10" s="262">
        <v>51.460213507371549</v>
      </c>
      <c r="T10" s="262">
        <v>46.88461893086874</v>
      </c>
      <c r="U10" s="262">
        <v>46.089194053877968</v>
      </c>
      <c r="V10" s="262">
        <v>38.577276500682103</v>
      </c>
      <c r="W10" s="262">
        <v>46.819170651649287</v>
      </c>
      <c r="DA10" s="68" t="s">
        <v>2551</v>
      </c>
    </row>
    <row r="11" spans="1:105" ht="12" customHeight="1" x14ac:dyDescent="0.25">
      <c r="A11" s="37" t="s">
        <v>160</v>
      </c>
      <c r="B11" s="228">
        <v>3.7238791276422258</v>
      </c>
      <c r="C11" s="228">
        <v>2.505334810978507</v>
      </c>
      <c r="D11" s="228">
        <v>2.133130420733842</v>
      </c>
      <c r="E11" s="228">
        <v>2.7295470259498269</v>
      </c>
      <c r="F11" s="228">
        <v>2.8727814160428968</v>
      </c>
      <c r="G11" s="228">
        <v>3.3144791797722948</v>
      </c>
      <c r="H11" s="228">
        <v>2.9206625240257931</v>
      </c>
      <c r="I11" s="228">
        <v>2.5757555735447779</v>
      </c>
      <c r="J11" s="228">
        <v>2.017418570022437</v>
      </c>
      <c r="K11" s="228">
        <v>1.661110256424605</v>
      </c>
      <c r="L11" s="228">
        <v>1.615346032685959</v>
      </c>
      <c r="M11" s="228">
        <v>1.6580577151743989</v>
      </c>
      <c r="N11" s="228">
        <v>1.704914226162664</v>
      </c>
      <c r="O11" s="228">
        <v>1.689873609967032</v>
      </c>
      <c r="P11" s="228">
        <v>1.4728726528300531</v>
      </c>
      <c r="Q11" s="228">
        <v>1.5041569247711519</v>
      </c>
      <c r="R11" s="228">
        <v>1.691006742899555</v>
      </c>
      <c r="S11" s="228">
        <v>1.439424105748107</v>
      </c>
      <c r="T11" s="228">
        <v>1.3051511756811549</v>
      </c>
      <c r="U11" s="228">
        <v>1.457005514398436</v>
      </c>
      <c r="V11" s="228">
        <v>1.3147053170101519</v>
      </c>
      <c r="W11" s="228">
        <v>1.4417172014124069</v>
      </c>
      <c r="DA11" s="69" t="s">
        <v>2552</v>
      </c>
    </row>
    <row r="12" spans="1:105" ht="12" customHeight="1" x14ac:dyDescent="0.25">
      <c r="A12" s="37" t="s">
        <v>162</v>
      </c>
      <c r="B12" s="228">
        <v>35.200734292063729</v>
      </c>
      <c r="C12" s="228">
        <v>35.803731103894528</v>
      </c>
      <c r="D12" s="228">
        <v>31.563357060918548</v>
      </c>
      <c r="E12" s="228">
        <v>32.699286460259621</v>
      </c>
      <c r="F12" s="228">
        <v>31.699333589067081</v>
      </c>
      <c r="G12" s="228">
        <v>31.57011535614523</v>
      </c>
      <c r="H12" s="228">
        <v>30.725763372656459</v>
      </c>
      <c r="I12" s="228">
        <v>28.531235239900891</v>
      </c>
      <c r="J12" s="228">
        <v>14.87416282035691</v>
      </c>
      <c r="K12" s="228">
        <v>17.411401425861779</v>
      </c>
      <c r="L12" s="228">
        <v>21.234055911642361</v>
      </c>
      <c r="M12" s="228">
        <v>24.935657679685139</v>
      </c>
      <c r="N12" s="228">
        <v>26.976501476032102</v>
      </c>
      <c r="O12" s="228">
        <v>31.26974781989421</v>
      </c>
      <c r="P12" s="228">
        <v>25.117951040976362</v>
      </c>
      <c r="Q12" s="228">
        <v>24.1545428469699</v>
      </c>
      <c r="R12" s="228">
        <v>25.21295330965372</v>
      </c>
      <c r="S12" s="228">
        <v>22.463172578519369</v>
      </c>
      <c r="T12" s="228">
        <v>16.190579963291729</v>
      </c>
      <c r="U12" s="228">
        <v>15.951023292495529</v>
      </c>
      <c r="V12" s="228">
        <v>10.484105225666619</v>
      </c>
      <c r="W12" s="228">
        <v>19.836741169929169</v>
      </c>
      <c r="DA12" s="69" t="s">
        <v>2553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2554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2555</v>
      </c>
    </row>
    <row r="15" spans="1:105" ht="12" customHeight="1" x14ac:dyDescent="0.25">
      <c r="A15" s="37" t="s">
        <v>38</v>
      </c>
      <c r="B15" s="228">
        <v>28.836430733721979</v>
      </c>
      <c r="C15" s="228">
        <v>28.94580948395398</v>
      </c>
      <c r="D15" s="228">
        <v>29.793246981814281</v>
      </c>
      <c r="E15" s="228">
        <v>27.991569323816559</v>
      </c>
      <c r="F15" s="228">
        <v>28.133444951536092</v>
      </c>
      <c r="G15" s="228">
        <v>22.910700811052461</v>
      </c>
      <c r="H15" s="228">
        <v>27.777503458108811</v>
      </c>
      <c r="I15" s="228">
        <v>28.338447378337879</v>
      </c>
      <c r="J15" s="228">
        <v>43.52410145627799</v>
      </c>
      <c r="K15" s="228">
        <v>35.045923940975023</v>
      </c>
      <c r="L15" s="228">
        <v>37.299930049375497</v>
      </c>
      <c r="M15" s="228">
        <v>28.50078839912937</v>
      </c>
      <c r="N15" s="228">
        <v>27.564684943423838</v>
      </c>
      <c r="O15" s="228">
        <v>26.35158932638188</v>
      </c>
      <c r="P15" s="228">
        <v>26.634010130018272</v>
      </c>
      <c r="Q15" s="228">
        <v>26.830351303479951</v>
      </c>
      <c r="R15" s="228">
        <v>26.627311527222329</v>
      </c>
      <c r="S15" s="228">
        <v>27.55761682310408</v>
      </c>
      <c r="T15" s="228">
        <v>29.388887791895861</v>
      </c>
      <c r="U15" s="228">
        <v>28.681165246984008</v>
      </c>
      <c r="V15" s="228">
        <v>26.778465958005331</v>
      </c>
      <c r="W15" s="228">
        <v>25.540712280307709</v>
      </c>
      <c r="DA15" s="69" t="s">
        <v>2556</v>
      </c>
    </row>
    <row r="16" spans="1:105" ht="12" customHeight="1" x14ac:dyDescent="0.25">
      <c r="A16" s="57" t="s">
        <v>2557</v>
      </c>
      <c r="B16" s="263">
        <f t="shared" ref="B16:W16" si="0">B17+B23</f>
        <v>440.73454172361289</v>
      </c>
      <c r="C16" s="263">
        <f t="shared" si="0"/>
        <v>439.3593447725674</v>
      </c>
      <c r="D16" s="263">
        <f t="shared" si="0"/>
        <v>414.6150886549824</v>
      </c>
      <c r="E16" s="263">
        <f t="shared" si="0"/>
        <v>416.79536325083478</v>
      </c>
      <c r="F16" s="263">
        <f t="shared" si="0"/>
        <v>411.70853449357372</v>
      </c>
      <c r="G16" s="263">
        <f t="shared" si="0"/>
        <v>379.64873840247537</v>
      </c>
      <c r="H16" s="263">
        <f t="shared" si="0"/>
        <v>403.26465311578988</v>
      </c>
      <c r="I16" s="263">
        <f t="shared" si="0"/>
        <v>389.55596727085549</v>
      </c>
      <c r="J16" s="263">
        <f t="shared" si="0"/>
        <v>394.00277399472873</v>
      </c>
      <c r="K16" s="263">
        <f t="shared" si="0"/>
        <v>353.2781973828578</v>
      </c>
      <c r="L16" s="263">
        <f t="shared" si="0"/>
        <v>392.65477914590258</v>
      </c>
      <c r="M16" s="263">
        <f t="shared" si="0"/>
        <v>360.15666669265352</v>
      </c>
      <c r="N16" s="263">
        <f t="shared" si="0"/>
        <v>367.38734074850072</v>
      </c>
      <c r="O16" s="263">
        <f t="shared" si="0"/>
        <v>388.35980086772759</v>
      </c>
      <c r="P16" s="263">
        <f t="shared" si="0"/>
        <v>348.10031138840577</v>
      </c>
      <c r="Q16" s="263">
        <f t="shared" si="0"/>
        <v>343.47609878743089</v>
      </c>
      <c r="R16" s="263">
        <f t="shared" si="0"/>
        <v>350.53939460201059</v>
      </c>
      <c r="S16" s="263">
        <f t="shared" si="0"/>
        <v>337.11398408251489</v>
      </c>
      <c r="T16" s="263">
        <f t="shared" si="0"/>
        <v>306.64895129957131</v>
      </c>
      <c r="U16" s="263">
        <f t="shared" si="0"/>
        <v>301.2937099853425</v>
      </c>
      <c r="V16" s="263">
        <f t="shared" si="0"/>
        <v>252.0015075501764</v>
      </c>
      <c r="W16" s="263">
        <f t="shared" si="0"/>
        <v>306.02271683040556</v>
      </c>
      <c r="DA16" s="70"/>
    </row>
    <row r="17" spans="1:105" ht="12" customHeight="1" x14ac:dyDescent="0.25">
      <c r="A17" s="60" t="s">
        <v>2558</v>
      </c>
      <c r="B17" s="331">
        <v>257.34499879158187</v>
      </c>
      <c r="C17" s="331">
        <v>259.45117915901812</v>
      </c>
      <c r="D17" s="331">
        <v>229.40757364874321</v>
      </c>
      <c r="E17" s="331">
        <v>248.05701501517339</v>
      </c>
      <c r="F17" s="331">
        <v>241.39994105194961</v>
      </c>
      <c r="G17" s="331">
        <v>240.75904439531769</v>
      </c>
      <c r="H17" s="331">
        <v>235.0139642562533</v>
      </c>
      <c r="I17" s="331">
        <v>216.54342737001821</v>
      </c>
      <c r="J17" s="331">
        <v>129.52379315072341</v>
      </c>
      <c r="K17" s="331">
        <v>138.39817359009081</v>
      </c>
      <c r="L17" s="331">
        <v>163.06354789850209</v>
      </c>
      <c r="M17" s="331">
        <v>184.29089135239519</v>
      </c>
      <c r="N17" s="331">
        <v>196.3189344071522</v>
      </c>
      <c r="O17" s="331">
        <v>226.5380639795037</v>
      </c>
      <c r="P17" s="331">
        <v>184.05670620048301</v>
      </c>
      <c r="Q17" s="331">
        <v>178.85916906969649</v>
      </c>
      <c r="R17" s="331">
        <v>187.60199872334979</v>
      </c>
      <c r="S17" s="331">
        <v>169.37005765966271</v>
      </c>
      <c r="T17" s="331">
        <v>127.9162216266953</v>
      </c>
      <c r="U17" s="331">
        <v>126.2484001590628</v>
      </c>
      <c r="V17" s="331">
        <v>89.874885685180203</v>
      </c>
      <c r="W17" s="331">
        <v>148.58759462963539</v>
      </c>
      <c r="DA17" s="72" t="s">
        <v>2559</v>
      </c>
    </row>
    <row r="18" spans="1:105" ht="12" customHeight="1" x14ac:dyDescent="0.25">
      <c r="A18" s="59" t="s">
        <v>30</v>
      </c>
      <c r="B18" s="232">
        <v>4.81897512080144</v>
      </c>
      <c r="C18" s="232">
        <v>5.5283284203517082</v>
      </c>
      <c r="D18" s="232">
        <v>7.267014345924335</v>
      </c>
      <c r="E18" s="232">
        <v>9.6687867759609372</v>
      </c>
      <c r="F18" s="232">
        <v>8.6237977161963357</v>
      </c>
      <c r="G18" s="232">
        <v>4.1062296970360892</v>
      </c>
      <c r="H18" s="232">
        <v>3.8105839449670751</v>
      </c>
      <c r="I18" s="232">
        <v>3.589491012283839</v>
      </c>
      <c r="J18" s="232">
        <v>5.6526080714893689</v>
      </c>
      <c r="K18" s="232">
        <v>4.3647324883454903</v>
      </c>
      <c r="L18" s="232">
        <v>6.4495065899966946</v>
      </c>
      <c r="M18" s="232">
        <v>6.5332104756083904</v>
      </c>
      <c r="N18" s="232">
        <v>4.0685832077165944</v>
      </c>
      <c r="O18" s="232">
        <v>4.6904658007282647</v>
      </c>
      <c r="P18" s="232">
        <v>5.1988339385437676</v>
      </c>
      <c r="Q18" s="232">
        <v>3.9929581561273588</v>
      </c>
      <c r="R18" s="232">
        <v>4.5365761746376414</v>
      </c>
      <c r="S18" s="232">
        <v>4.9146661430668317</v>
      </c>
      <c r="T18" s="232">
        <v>5.6921251630451222</v>
      </c>
      <c r="U18" s="232">
        <v>5.0147008592980216</v>
      </c>
      <c r="V18" s="232">
        <v>9.0636658296800725</v>
      </c>
      <c r="W18" s="232">
        <v>5.3615766183876694</v>
      </c>
      <c r="DA18" s="71" t="s">
        <v>2560</v>
      </c>
    </row>
    <row r="19" spans="1:105" ht="12" customHeight="1" x14ac:dyDescent="0.25">
      <c r="A19" s="59" t="s">
        <v>33</v>
      </c>
      <c r="B19" s="232">
        <v>0</v>
      </c>
      <c r="C19" s="232">
        <v>10.82230734514285</v>
      </c>
      <c r="D19" s="232">
        <v>8.0203719424952169</v>
      </c>
      <c r="E19" s="232">
        <v>21.097814726158681</v>
      </c>
      <c r="F19" s="232">
        <v>19.29561220351636</v>
      </c>
      <c r="G19" s="232">
        <v>22.360442696070919</v>
      </c>
      <c r="H19" s="232">
        <v>24.187323661553819</v>
      </c>
      <c r="I19" s="232">
        <v>19.375972842764501</v>
      </c>
      <c r="J19" s="232">
        <v>18.805022496766419</v>
      </c>
      <c r="K19" s="232">
        <v>15.36816489503129</v>
      </c>
      <c r="L19" s="232">
        <v>14.428862966970449</v>
      </c>
      <c r="M19" s="232">
        <v>13.181985474726201</v>
      </c>
      <c r="N19" s="232">
        <v>13.04468000754599</v>
      </c>
      <c r="O19" s="232">
        <v>18.209679561667841</v>
      </c>
      <c r="P19" s="232">
        <v>14.35985125007493</v>
      </c>
      <c r="Q19" s="232">
        <v>16.722747591730389</v>
      </c>
      <c r="R19" s="232">
        <v>17.713146191549161</v>
      </c>
      <c r="S19" s="232">
        <v>18.959667221622421</v>
      </c>
      <c r="T19" s="232">
        <v>15.70800061985357</v>
      </c>
      <c r="U19" s="232">
        <v>14.820079239866701</v>
      </c>
      <c r="V19" s="232">
        <v>8.8481997277886997</v>
      </c>
      <c r="W19" s="232">
        <v>11.84223944482817</v>
      </c>
      <c r="DA19" s="71" t="s">
        <v>2561</v>
      </c>
    </row>
    <row r="20" spans="1:105" ht="12" customHeight="1" x14ac:dyDescent="0.25">
      <c r="A20" s="59" t="s">
        <v>160</v>
      </c>
      <c r="B20" s="232">
        <v>23.682559657212199</v>
      </c>
      <c r="C20" s="232">
        <v>15.571517885543081</v>
      </c>
      <c r="D20" s="232">
        <v>13.260447397676369</v>
      </c>
      <c r="E20" s="232">
        <v>16.454213454850951</v>
      </c>
      <c r="F20" s="232">
        <v>17.390666627365491</v>
      </c>
      <c r="G20" s="232">
        <v>20.093099851820821</v>
      </c>
      <c r="H20" s="232">
        <v>17.690700042019859</v>
      </c>
      <c r="I20" s="232">
        <v>15.725562095662619</v>
      </c>
      <c r="J20" s="232">
        <v>12.259065425424019</v>
      </c>
      <c r="K20" s="232">
        <v>10.18490515542099</v>
      </c>
      <c r="L20" s="232">
        <v>9.9428949074177275</v>
      </c>
      <c r="M20" s="232">
        <v>10.231141733852899</v>
      </c>
      <c r="N20" s="232">
        <v>10.580819632691711</v>
      </c>
      <c r="O20" s="232">
        <v>10.377297524618969</v>
      </c>
      <c r="P20" s="232">
        <v>9.0716846157772331</v>
      </c>
      <c r="Q20" s="232">
        <v>9.2287160898031413</v>
      </c>
      <c r="R20" s="232">
        <v>10.34757995825543</v>
      </c>
      <c r="S20" s="232">
        <v>8.7618117646318634</v>
      </c>
      <c r="T20" s="232">
        <v>7.9374637760052389</v>
      </c>
      <c r="U20" s="232">
        <v>8.8923158975659611</v>
      </c>
      <c r="V20" s="232">
        <v>7.9597065839794556</v>
      </c>
      <c r="W20" s="232">
        <v>8.886867417488487</v>
      </c>
      <c r="DA20" s="71" t="s">
        <v>2562</v>
      </c>
    </row>
    <row r="21" spans="1:105" ht="12" customHeight="1" x14ac:dyDescent="0.25">
      <c r="A21" s="59" t="s">
        <v>70</v>
      </c>
      <c r="B21" s="232">
        <v>4.9791920340166209</v>
      </c>
      <c r="C21" s="232">
        <v>4.9965173536236378</v>
      </c>
      <c r="D21" s="232">
        <v>4.6484666470666847</v>
      </c>
      <c r="E21" s="232">
        <v>3.7188636931324979</v>
      </c>
      <c r="F21" s="232">
        <v>4.1948112722925712</v>
      </c>
      <c r="G21" s="232">
        <v>2.8143076419969182</v>
      </c>
      <c r="H21" s="232">
        <v>3.216807976591828</v>
      </c>
      <c r="I21" s="232">
        <v>3.662848637497377</v>
      </c>
      <c r="J21" s="232">
        <v>2.4226138015955012</v>
      </c>
      <c r="K21" s="232">
        <v>1.724379713873418</v>
      </c>
      <c r="L21" s="232">
        <v>1.540884405307684</v>
      </c>
      <c r="M21" s="232">
        <v>0.47762514523894911</v>
      </c>
      <c r="N21" s="232">
        <v>1.206753886697048</v>
      </c>
      <c r="O21" s="232">
        <v>1.2371024500629511</v>
      </c>
      <c r="P21" s="232">
        <v>0.72040876517810071</v>
      </c>
      <c r="Q21" s="232">
        <v>0.71517141478122981</v>
      </c>
      <c r="R21" s="232">
        <v>0.72201748536778898</v>
      </c>
      <c r="S21" s="232">
        <v>0</v>
      </c>
      <c r="T21" s="232">
        <v>0.11330148716022211</v>
      </c>
      <c r="U21" s="232">
        <v>0.16989635735480851</v>
      </c>
      <c r="V21" s="232">
        <v>0.52870800881904512</v>
      </c>
      <c r="W21" s="232">
        <v>0.22155187632653869</v>
      </c>
      <c r="DA21" s="71" t="s">
        <v>2563</v>
      </c>
    </row>
    <row r="22" spans="1:105" ht="12" customHeight="1" x14ac:dyDescent="0.25">
      <c r="A22" s="59" t="s">
        <v>162</v>
      </c>
      <c r="B22" s="232">
        <v>223.86427197955169</v>
      </c>
      <c r="C22" s="232">
        <v>222.5325081543568</v>
      </c>
      <c r="D22" s="232">
        <v>196.2112733155806</v>
      </c>
      <c r="E22" s="232">
        <v>197.1173363650704</v>
      </c>
      <c r="F22" s="232">
        <v>191.89505323257879</v>
      </c>
      <c r="G22" s="232">
        <v>191.3849645083929</v>
      </c>
      <c r="H22" s="232">
        <v>186.1085486311207</v>
      </c>
      <c r="I22" s="232">
        <v>174.18955278180991</v>
      </c>
      <c r="J22" s="232">
        <v>90.384483355448069</v>
      </c>
      <c r="K22" s="232">
        <v>106.7559913374196</v>
      </c>
      <c r="L22" s="232">
        <v>130.70139902880959</v>
      </c>
      <c r="M22" s="232">
        <v>153.86692852296869</v>
      </c>
      <c r="N22" s="232">
        <v>167.41809767250089</v>
      </c>
      <c r="O22" s="232">
        <v>192.0235186424257</v>
      </c>
      <c r="P22" s="232">
        <v>154.70592763090889</v>
      </c>
      <c r="Q22" s="232">
        <v>148.19957581725441</v>
      </c>
      <c r="R22" s="232">
        <v>154.2826789135398</v>
      </c>
      <c r="S22" s="232">
        <v>136.7339125303416</v>
      </c>
      <c r="T22" s="232">
        <v>98.465330580631147</v>
      </c>
      <c r="U22" s="232">
        <v>97.351407804977313</v>
      </c>
      <c r="V22" s="232">
        <v>63.474605534912932</v>
      </c>
      <c r="W22" s="232">
        <v>122.2753592726046</v>
      </c>
      <c r="DA22" s="71" t="s">
        <v>2564</v>
      </c>
    </row>
    <row r="23" spans="1:105" ht="12" customHeight="1" x14ac:dyDescent="0.25">
      <c r="A23" s="60" t="s">
        <v>2565</v>
      </c>
      <c r="B23" s="331">
        <v>183.38954293203099</v>
      </c>
      <c r="C23" s="331">
        <v>179.9081656135493</v>
      </c>
      <c r="D23" s="331">
        <v>185.20751500623919</v>
      </c>
      <c r="E23" s="331">
        <v>168.73834823566139</v>
      </c>
      <c r="F23" s="331">
        <v>170.30859344162411</v>
      </c>
      <c r="G23" s="331">
        <v>138.88969400715769</v>
      </c>
      <c r="H23" s="331">
        <v>168.25068885953661</v>
      </c>
      <c r="I23" s="331">
        <v>173.01253990083731</v>
      </c>
      <c r="J23" s="331">
        <v>264.47898084400532</v>
      </c>
      <c r="K23" s="331">
        <v>214.88002379276699</v>
      </c>
      <c r="L23" s="331">
        <v>229.59123124740049</v>
      </c>
      <c r="M23" s="331">
        <v>175.8657753402583</v>
      </c>
      <c r="N23" s="331">
        <v>171.06840634134849</v>
      </c>
      <c r="O23" s="331">
        <v>161.82173688822391</v>
      </c>
      <c r="P23" s="331">
        <v>164.04360518792279</v>
      </c>
      <c r="Q23" s="331">
        <v>164.61692971773439</v>
      </c>
      <c r="R23" s="331">
        <v>162.93739587866079</v>
      </c>
      <c r="S23" s="331">
        <v>167.74392642285221</v>
      </c>
      <c r="T23" s="331">
        <v>178.73272967287599</v>
      </c>
      <c r="U23" s="331">
        <v>175.04530982627969</v>
      </c>
      <c r="V23" s="331">
        <v>162.1266218649962</v>
      </c>
      <c r="W23" s="331">
        <v>157.43512220077019</v>
      </c>
      <c r="DA23" s="72" t="s">
        <v>2566</v>
      </c>
    </row>
    <row r="24" spans="1:105" ht="12" customHeight="1" x14ac:dyDescent="0.25">
      <c r="A24" s="57" t="s">
        <v>2567</v>
      </c>
      <c r="B24" s="263">
        <f t="shared" ref="B24:W24" si="1">B25+B26</f>
        <v>220.43431772803038</v>
      </c>
      <c r="C24" s="263">
        <f t="shared" si="1"/>
        <v>219.51296023979859</v>
      </c>
      <c r="D24" s="263">
        <f t="shared" si="1"/>
        <v>206.81442224792295</v>
      </c>
      <c r="E24" s="263">
        <f t="shared" si="1"/>
        <v>207.23655740507644</v>
      </c>
      <c r="F24" s="263">
        <f t="shared" si="1"/>
        <v>204.69210836144219</v>
      </c>
      <c r="G24" s="263">
        <f t="shared" si="1"/>
        <v>188.88126706234533</v>
      </c>
      <c r="H24" s="263">
        <f t="shared" si="1"/>
        <v>200.50439786785512</v>
      </c>
      <c r="I24" s="263">
        <f t="shared" si="1"/>
        <v>193.69893355676089</v>
      </c>
      <c r="J24" s="263">
        <f t="shared" si="1"/>
        <v>185.11320437398257</v>
      </c>
      <c r="K24" s="263">
        <f t="shared" si="1"/>
        <v>170.63396769659934</v>
      </c>
      <c r="L24" s="263">
        <f t="shared" si="1"/>
        <v>191.26798317174274</v>
      </c>
      <c r="M24" s="263">
        <f t="shared" si="1"/>
        <v>178.92863274149227</v>
      </c>
      <c r="N24" s="263">
        <f t="shared" si="1"/>
        <v>183.09567453774412</v>
      </c>
      <c r="O24" s="263">
        <f t="shared" si="1"/>
        <v>193.89472260826233</v>
      </c>
      <c r="P24" s="263">
        <f t="shared" si="1"/>
        <v>173.20862990301092</v>
      </c>
      <c r="Q24" s="263">
        <f t="shared" si="1"/>
        <v>170.59190154300745</v>
      </c>
      <c r="R24" s="263">
        <f t="shared" si="1"/>
        <v>174.24902508221453</v>
      </c>
      <c r="S24" s="263">
        <f t="shared" si="1"/>
        <v>166.81273350273744</v>
      </c>
      <c r="T24" s="263">
        <f t="shared" si="1"/>
        <v>149.13028011871933</v>
      </c>
      <c r="U24" s="263">
        <f t="shared" si="1"/>
        <v>146.58846894254123</v>
      </c>
      <c r="V24" s="263">
        <f t="shared" si="1"/>
        <v>119.79765695935863</v>
      </c>
      <c r="W24" s="263">
        <f t="shared" si="1"/>
        <v>151.47336142163769</v>
      </c>
      <c r="DA24" s="70"/>
    </row>
    <row r="25" spans="1:105" ht="12" customHeight="1" x14ac:dyDescent="0.25">
      <c r="A25" s="60" t="s">
        <v>2568</v>
      </c>
      <c r="B25" s="264">
        <v>162.72496300466889</v>
      </c>
      <c r="C25" s="264">
        <v>162.24331240668971</v>
      </c>
      <c r="D25" s="264">
        <v>151.53144015152941</v>
      </c>
      <c r="E25" s="264">
        <v>153.09950740067441</v>
      </c>
      <c r="F25" s="264">
        <v>150.90834871013419</v>
      </c>
      <c r="G25" s="264">
        <v>140.98473362754251</v>
      </c>
      <c r="H25" s="264">
        <v>147.74787637448671</v>
      </c>
      <c r="I25" s="264">
        <v>141.9094209313823</v>
      </c>
      <c r="J25" s="264">
        <v>127.33028443873511</v>
      </c>
      <c r="K25" s="264">
        <v>119.90137417352931</v>
      </c>
      <c r="L25" s="264">
        <v>135.37690713222591</v>
      </c>
      <c r="M25" s="264">
        <v>129.90553828502419</v>
      </c>
      <c r="N25" s="264">
        <v>133.64982426598539</v>
      </c>
      <c r="O25" s="264">
        <v>143.08520212797421</v>
      </c>
      <c r="P25" s="264">
        <v>126.21027925332869</v>
      </c>
      <c r="Q25" s="264">
        <v>124.0073409288058</v>
      </c>
      <c r="R25" s="264">
        <v>127.0795097816562</v>
      </c>
      <c r="S25" s="264">
        <v>120.66711015230381</v>
      </c>
      <c r="T25" s="264">
        <v>105.57081129686109</v>
      </c>
      <c r="U25" s="264">
        <v>103.80832526424329</v>
      </c>
      <c r="V25" s="264">
        <v>83.21533730834831</v>
      </c>
      <c r="W25" s="264">
        <v>109.30591339728289</v>
      </c>
      <c r="DA25" s="72" t="s">
        <v>2569</v>
      </c>
    </row>
    <row r="26" spans="1:105" ht="12" customHeight="1" x14ac:dyDescent="0.25">
      <c r="A26" s="60" t="s">
        <v>2570</v>
      </c>
      <c r="B26" s="264">
        <v>57.709354723361479</v>
      </c>
      <c r="C26" s="264">
        <v>57.269647833108877</v>
      </c>
      <c r="D26" s="264">
        <v>55.282982096393539</v>
      </c>
      <c r="E26" s="264">
        <v>54.137050004402042</v>
      </c>
      <c r="F26" s="264">
        <v>53.783759651308017</v>
      </c>
      <c r="G26" s="264">
        <v>47.896533434802812</v>
      </c>
      <c r="H26" s="264">
        <v>52.756521493368403</v>
      </c>
      <c r="I26" s="264">
        <v>51.789512625378592</v>
      </c>
      <c r="J26" s="264">
        <v>57.782919935247449</v>
      </c>
      <c r="K26" s="264">
        <v>50.73259352307003</v>
      </c>
      <c r="L26" s="264">
        <v>55.89107603951684</v>
      </c>
      <c r="M26" s="264">
        <v>49.023094456468073</v>
      </c>
      <c r="N26" s="264">
        <v>49.445850271758736</v>
      </c>
      <c r="O26" s="264">
        <v>50.8095204802881</v>
      </c>
      <c r="P26" s="264">
        <v>46.998350649682223</v>
      </c>
      <c r="Q26" s="264">
        <v>46.584560614201663</v>
      </c>
      <c r="R26" s="264">
        <v>47.169515300558331</v>
      </c>
      <c r="S26" s="264">
        <v>46.145623350433652</v>
      </c>
      <c r="T26" s="264">
        <v>43.559468821858239</v>
      </c>
      <c r="U26" s="264">
        <v>42.780143678297932</v>
      </c>
      <c r="V26" s="264">
        <v>36.582319651010323</v>
      </c>
      <c r="W26" s="264">
        <v>42.167448024354798</v>
      </c>
      <c r="DA26" s="72" t="s">
        <v>2571</v>
      </c>
    </row>
    <row r="27" spans="1:105" ht="12" customHeight="1" x14ac:dyDescent="0.25">
      <c r="A27" s="57" t="s">
        <v>2572</v>
      </c>
      <c r="B27" s="263">
        <f t="shared" ref="B27:W27" si="2">B28+B34</f>
        <v>629.62077389087563</v>
      </c>
      <c r="C27" s="263">
        <f t="shared" si="2"/>
        <v>627.65620681795326</v>
      </c>
      <c r="D27" s="263">
        <f t="shared" si="2"/>
        <v>592.30726950711778</v>
      </c>
      <c r="E27" s="263">
        <f t="shared" si="2"/>
        <v>595.42194750119256</v>
      </c>
      <c r="F27" s="263">
        <f t="shared" si="2"/>
        <v>588.15504927653399</v>
      </c>
      <c r="G27" s="263">
        <f t="shared" si="2"/>
        <v>542.35534057496466</v>
      </c>
      <c r="H27" s="263">
        <f t="shared" si="2"/>
        <v>576.09236159398574</v>
      </c>
      <c r="I27" s="263">
        <f t="shared" si="2"/>
        <v>556.50852467265088</v>
      </c>
      <c r="J27" s="263">
        <f t="shared" si="2"/>
        <v>562.86110570675532</v>
      </c>
      <c r="K27" s="263">
        <f t="shared" si="2"/>
        <v>504.68313911836839</v>
      </c>
      <c r="L27" s="263">
        <f t="shared" si="2"/>
        <v>560.93539877986086</v>
      </c>
      <c r="M27" s="263">
        <f t="shared" si="2"/>
        <v>514.50952384664799</v>
      </c>
      <c r="N27" s="263">
        <f t="shared" si="2"/>
        <v>524.8390582121441</v>
      </c>
      <c r="O27" s="263">
        <f t="shared" si="2"/>
        <v>554.79971552532538</v>
      </c>
      <c r="P27" s="263">
        <f t="shared" si="2"/>
        <v>497.28615912629408</v>
      </c>
      <c r="Q27" s="263">
        <f t="shared" si="2"/>
        <v>490.6801411249013</v>
      </c>
      <c r="R27" s="263">
        <f t="shared" si="2"/>
        <v>500.7705637171581</v>
      </c>
      <c r="S27" s="263">
        <f t="shared" si="2"/>
        <v>481.59140583216413</v>
      </c>
      <c r="T27" s="263">
        <f t="shared" si="2"/>
        <v>438.06993042795887</v>
      </c>
      <c r="U27" s="263">
        <f t="shared" si="2"/>
        <v>430.41958569334639</v>
      </c>
      <c r="V27" s="263">
        <f t="shared" si="2"/>
        <v>360.00215364310907</v>
      </c>
      <c r="W27" s="263">
        <f t="shared" si="2"/>
        <v>437.17530975772229</v>
      </c>
      <c r="DA27" s="70"/>
    </row>
    <row r="28" spans="1:105" ht="12" customHeight="1" x14ac:dyDescent="0.25">
      <c r="A28" s="60" t="s">
        <v>2573</v>
      </c>
      <c r="B28" s="331">
        <v>367.63571255940269</v>
      </c>
      <c r="C28" s="331">
        <v>370.64454165574</v>
      </c>
      <c r="D28" s="331">
        <v>327.72510521249029</v>
      </c>
      <c r="E28" s="331">
        <v>354.36716430739068</v>
      </c>
      <c r="F28" s="331">
        <v>344.85705864564238</v>
      </c>
      <c r="G28" s="331">
        <v>343.94149199331088</v>
      </c>
      <c r="H28" s="331">
        <v>335.73423465179059</v>
      </c>
      <c r="I28" s="331">
        <v>309.34775338574042</v>
      </c>
      <c r="J28" s="331">
        <v>185.03399021531911</v>
      </c>
      <c r="K28" s="331">
        <v>197.7116765572726</v>
      </c>
      <c r="L28" s="331">
        <v>232.9479255692888</v>
      </c>
      <c r="M28" s="331">
        <v>263.27270193199308</v>
      </c>
      <c r="N28" s="331">
        <v>280.45562058164609</v>
      </c>
      <c r="O28" s="331">
        <v>323.62580568500539</v>
      </c>
      <c r="P28" s="331">
        <v>262.93815171497567</v>
      </c>
      <c r="Q28" s="331">
        <v>255.51309867099511</v>
      </c>
      <c r="R28" s="331">
        <v>268.00285531907122</v>
      </c>
      <c r="S28" s="331">
        <v>241.9572252280895</v>
      </c>
      <c r="T28" s="331">
        <v>182.73745946670761</v>
      </c>
      <c r="U28" s="331">
        <v>180.35485737008969</v>
      </c>
      <c r="V28" s="331">
        <v>128.3926938359717</v>
      </c>
      <c r="W28" s="331">
        <v>212.26799232805061</v>
      </c>
      <c r="DA28" s="72" t="s">
        <v>2574</v>
      </c>
    </row>
    <row r="29" spans="1:105" ht="12" customHeight="1" x14ac:dyDescent="0.25">
      <c r="A29" s="59" t="s">
        <v>30</v>
      </c>
      <c r="B29" s="232">
        <v>6.8842501725734859</v>
      </c>
      <c r="C29" s="232">
        <v>7.8976120290738701</v>
      </c>
      <c r="D29" s="232">
        <v>10.381449065606191</v>
      </c>
      <c r="E29" s="232">
        <v>13.812552537087051</v>
      </c>
      <c r="F29" s="232">
        <v>12.31971102313763</v>
      </c>
      <c r="G29" s="232">
        <v>5.8660424243372713</v>
      </c>
      <c r="H29" s="232">
        <v>5.4436913499529664</v>
      </c>
      <c r="I29" s="232">
        <v>5.127844303262628</v>
      </c>
      <c r="J29" s="232">
        <v>8.0751543878419572</v>
      </c>
      <c r="K29" s="232">
        <v>6.2353321262078456</v>
      </c>
      <c r="L29" s="232">
        <v>9.2135808428524246</v>
      </c>
      <c r="M29" s="232">
        <v>9.3331578222977036</v>
      </c>
      <c r="N29" s="232">
        <v>5.8122617253094191</v>
      </c>
      <c r="O29" s="232">
        <v>6.7006654296118091</v>
      </c>
      <c r="P29" s="232">
        <v>7.4269056264910978</v>
      </c>
      <c r="Q29" s="232">
        <v>5.7042259373247974</v>
      </c>
      <c r="R29" s="232">
        <v>6.4808231066252029</v>
      </c>
      <c r="S29" s="232">
        <v>7.0209516329526158</v>
      </c>
      <c r="T29" s="232">
        <v>8.1316073757787439</v>
      </c>
      <c r="U29" s="232">
        <v>7.1638583704257481</v>
      </c>
      <c r="V29" s="232">
        <v>12.948094042400109</v>
      </c>
      <c r="W29" s="232">
        <v>7.6593951691252409</v>
      </c>
      <c r="DA29" s="71" t="s">
        <v>2575</v>
      </c>
    </row>
    <row r="30" spans="1:105" ht="12" customHeight="1" x14ac:dyDescent="0.25">
      <c r="A30" s="59" t="s">
        <v>33</v>
      </c>
      <c r="B30" s="232">
        <v>0</v>
      </c>
      <c r="C30" s="232">
        <v>15.46043906448979</v>
      </c>
      <c r="D30" s="232">
        <v>11.457674203564601</v>
      </c>
      <c r="E30" s="232">
        <v>30.13973532308383</v>
      </c>
      <c r="F30" s="232">
        <v>27.565160290737669</v>
      </c>
      <c r="G30" s="232">
        <v>31.9434895658156</v>
      </c>
      <c r="H30" s="232">
        <v>34.553319516505468</v>
      </c>
      <c r="I30" s="232">
        <v>27.679961203949279</v>
      </c>
      <c r="J30" s="232">
        <v>26.864317852523449</v>
      </c>
      <c r="K30" s="232">
        <v>21.954521278616141</v>
      </c>
      <c r="L30" s="232">
        <v>20.612661381386349</v>
      </c>
      <c r="M30" s="232">
        <v>18.83140782103743</v>
      </c>
      <c r="N30" s="232">
        <v>18.635257153637131</v>
      </c>
      <c r="O30" s="232">
        <v>26.013827945239779</v>
      </c>
      <c r="P30" s="232">
        <v>20.514073214392759</v>
      </c>
      <c r="Q30" s="232">
        <v>23.889639416757689</v>
      </c>
      <c r="R30" s="232">
        <v>25.304494559355941</v>
      </c>
      <c r="S30" s="232">
        <v>27.085238888032031</v>
      </c>
      <c r="T30" s="232">
        <v>22.4400008855051</v>
      </c>
      <c r="U30" s="232">
        <v>21.17154177123814</v>
      </c>
      <c r="V30" s="232">
        <v>12.64028532541243</v>
      </c>
      <c r="W30" s="232">
        <v>16.9174849211831</v>
      </c>
      <c r="DA30" s="71" t="s">
        <v>2576</v>
      </c>
    </row>
    <row r="31" spans="1:105" ht="12" customHeight="1" x14ac:dyDescent="0.25">
      <c r="A31" s="59" t="s">
        <v>160</v>
      </c>
      <c r="B31" s="232">
        <v>33.832228081731721</v>
      </c>
      <c r="C31" s="232">
        <v>22.245025550775829</v>
      </c>
      <c r="D31" s="232">
        <v>18.943496282394811</v>
      </c>
      <c r="E31" s="232">
        <v>23.506019221215649</v>
      </c>
      <c r="F31" s="232">
        <v>24.843809467665</v>
      </c>
      <c r="G31" s="232">
        <v>28.704428359744028</v>
      </c>
      <c r="H31" s="232">
        <v>25.272428631456961</v>
      </c>
      <c r="I31" s="232">
        <v>22.465088708089461</v>
      </c>
      <c r="J31" s="232">
        <v>17.5129506077486</v>
      </c>
      <c r="K31" s="232">
        <v>14.54986450774428</v>
      </c>
      <c r="L31" s="232">
        <v>14.20413558202533</v>
      </c>
      <c r="M31" s="232">
        <v>14.615916762647</v>
      </c>
      <c r="N31" s="232">
        <v>15.115456618131009</v>
      </c>
      <c r="O31" s="232">
        <v>14.824710749455679</v>
      </c>
      <c r="P31" s="232">
        <v>12.959549451110339</v>
      </c>
      <c r="Q31" s="232">
        <v>13.1838801282902</v>
      </c>
      <c r="R31" s="232">
        <v>14.78225708322204</v>
      </c>
      <c r="S31" s="232">
        <v>12.516873949474091</v>
      </c>
      <c r="T31" s="232">
        <v>11.339233965721769</v>
      </c>
      <c r="U31" s="232">
        <v>12.70330842509423</v>
      </c>
      <c r="V31" s="232">
        <v>11.371009405684941</v>
      </c>
      <c r="W31" s="232">
        <v>12.69552488212641</v>
      </c>
      <c r="DA31" s="71" t="s">
        <v>2577</v>
      </c>
    </row>
    <row r="32" spans="1:105" ht="12" customHeight="1" x14ac:dyDescent="0.25">
      <c r="A32" s="59" t="s">
        <v>70</v>
      </c>
      <c r="B32" s="232">
        <v>7.1131314771666014</v>
      </c>
      <c r="C32" s="232">
        <v>7.1378819337480541</v>
      </c>
      <c r="D32" s="232">
        <v>6.6406666386666933</v>
      </c>
      <c r="E32" s="232">
        <v>5.3126624187607119</v>
      </c>
      <c r="F32" s="232">
        <v>5.9925875318465316</v>
      </c>
      <c r="G32" s="232">
        <v>4.0204394885670247</v>
      </c>
      <c r="H32" s="232">
        <v>4.5954399665597556</v>
      </c>
      <c r="I32" s="232">
        <v>5.2326409107105407</v>
      </c>
      <c r="J32" s="232">
        <v>3.4608768594221448</v>
      </c>
      <c r="K32" s="232">
        <v>2.46339959124774</v>
      </c>
      <c r="L32" s="232">
        <v>2.2012634361538339</v>
      </c>
      <c r="M32" s="232">
        <v>0.68232163605564156</v>
      </c>
      <c r="N32" s="232">
        <v>1.723934123852926</v>
      </c>
      <c r="O32" s="232">
        <v>1.7672892143756449</v>
      </c>
      <c r="P32" s="232">
        <v>1.0291553788258581</v>
      </c>
      <c r="Q32" s="232">
        <v>1.0216734496874711</v>
      </c>
      <c r="R32" s="232">
        <v>1.031453550525413</v>
      </c>
      <c r="S32" s="232">
        <v>0</v>
      </c>
      <c r="T32" s="232">
        <v>0.1618592673717458</v>
      </c>
      <c r="U32" s="232">
        <v>0.2427090819354408</v>
      </c>
      <c r="V32" s="232">
        <v>0.75529715545577869</v>
      </c>
      <c r="W32" s="232">
        <v>0.316502680466484</v>
      </c>
      <c r="DA32" s="71" t="s">
        <v>2578</v>
      </c>
    </row>
    <row r="33" spans="1:105" ht="12" customHeight="1" x14ac:dyDescent="0.25">
      <c r="A33" s="59" t="s">
        <v>162</v>
      </c>
      <c r="B33" s="232">
        <v>319.80610282793089</v>
      </c>
      <c r="C33" s="232">
        <v>317.90358307765251</v>
      </c>
      <c r="D33" s="232">
        <v>280.30181902225797</v>
      </c>
      <c r="E33" s="232">
        <v>281.59619480724342</v>
      </c>
      <c r="F33" s="232">
        <v>274.13579033225562</v>
      </c>
      <c r="G33" s="232">
        <v>273.40709215484702</v>
      </c>
      <c r="H33" s="232">
        <v>265.86935518731542</v>
      </c>
      <c r="I33" s="232">
        <v>248.84221825972841</v>
      </c>
      <c r="J33" s="232">
        <v>129.120690507783</v>
      </c>
      <c r="K33" s="232">
        <v>152.50855905345659</v>
      </c>
      <c r="L33" s="232">
        <v>186.71628432687089</v>
      </c>
      <c r="M33" s="232">
        <v>219.80989788995541</v>
      </c>
      <c r="N33" s="232">
        <v>239.1687109607156</v>
      </c>
      <c r="O33" s="232">
        <v>274.31931234632248</v>
      </c>
      <c r="P33" s="232">
        <v>221.00846804415559</v>
      </c>
      <c r="Q33" s="232">
        <v>211.7136797389349</v>
      </c>
      <c r="R33" s="232">
        <v>220.4038270193426</v>
      </c>
      <c r="S33" s="232">
        <v>195.3341607576308</v>
      </c>
      <c r="T33" s="232">
        <v>140.66475797233019</v>
      </c>
      <c r="U33" s="232">
        <v>139.0734397213962</v>
      </c>
      <c r="V33" s="232">
        <v>90.678007907018483</v>
      </c>
      <c r="W33" s="232">
        <v>174.6790846751494</v>
      </c>
      <c r="DA33" s="71" t="s">
        <v>2579</v>
      </c>
    </row>
    <row r="34" spans="1:105" ht="12" customHeight="1" x14ac:dyDescent="0.25">
      <c r="A34" s="60" t="s">
        <v>2580</v>
      </c>
      <c r="B34" s="331">
        <v>261.98506133147288</v>
      </c>
      <c r="C34" s="331">
        <v>257.01166516221332</v>
      </c>
      <c r="D34" s="331">
        <v>264.58216429462749</v>
      </c>
      <c r="E34" s="331">
        <v>241.05478319380191</v>
      </c>
      <c r="F34" s="331">
        <v>243.2979906308916</v>
      </c>
      <c r="G34" s="331">
        <v>198.41384858165381</v>
      </c>
      <c r="H34" s="331">
        <v>240.35812694219521</v>
      </c>
      <c r="I34" s="331">
        <v>247.16077128691049</v>
      </c>
      <c r="J34" s="331">
        <v>377.82711549143619</v>
      </c>
      <c r="K34" s="331">
        <v>306.97146256109579</v>
      </c>
      <c r="L34" s="331">
        <v>327.98747321057209</v>
      </c>
      <c r="M34" s="331">
        <v>251.23682191465491</v>
      </c>
      <c r="N34" s="331">
        <v>244.38343763049801</v>
      </c>
      <c r="O34" s="331">
        <v>231.17390984031999</v>
      </c>
      <c r="P34" s="331">
        <v>234.34800741131841</v>
      </c>
      <c r="Q34" s="331">
        <v>235.16704245390619</v>
      </c>
      <c r="R34" s="331">
        <v>232.76770839808691</v>
      </c>
      <c r="S34" s="331">
        <v>239.6341806040746</v>
      </c>
      <c r="T34" s="331">
        <v>255.33247096125129</v>
      </c>
      <c r="U34" s="331">
        <v>250.0647283232567</v>
      </c>
      <c r="V34" s="331">
        <v>231.6094598071374</v>
      </c>
      <c r="W34" s="331">
        <v>224.90731742967171</v>
      </c>
      <c r="DA34" s="72" t="s">
        <v>2581</v>
      </c>
    </row>
    <row r="35" spans="1:105" ht="12" customHeight="1" x14ac:dyDescent="0.25">
      <c r="A35" s="57" t="s">
        <v>2582</v>
      </c>
      <c r="B35" s="263">
        <v>372.45552477759588</v>
      </c>
      <c r="C35" s="263">
        <v>372.01690516205218</v>
      </c>
      <c r="D35" s="263">
        <v>347.66260932624431</v>
      </c>
      <c r="E35" s="263">
        <v>353.49588907602367</v>
      </c>
      <c r="F35" s="263">
        <v>348.4234996130711</v>
      </c>
      <c r="G35" s="263">
        <v>331.41861352136891</v>
      </c>
      <c r="H35" s="263">
        <v>343.72491068588943</v>
      </c>
      <c r="I35" s="263">
        <v>330.61588127358948</v>
      </c>
      <c r="J35" s="263">
        <v>299.93677384914662</v>
      </c>
      <c r="K35" s="263">
        <v>279.00689168291478</v>
      </c>
      <c r="L35" s="263">
        <v>313.71312029271837</v>
      </c>
      <c r="M35" s="263">
        <v>303.64678330193061</v>
      </c>
      <c r="N35" s="263">
        <v>310.17339678809509</v>
      </c>
      <c r="O35" s="263">
        <v>330.66379172962962</v>
      </c>
      <c r="P35" s="263">
        <v>292.69475280858978</v>
      </c>
      <c r="Q35" s="263">
        <v>287.06857032027818</v>
      </c>
      <c r="R35" s="263">
        <v>294.59258755894137</v>
      </c>
      <c r="S35" s="263">
        <v>280.03069729109012</v>
      </c>
      <c r="T35" s="263">
        <v>247.98373175836889</v>
      </c>
      <c r="U35" s="263">
        <v>243.20626974065291</v>
      </c>
      <c r="V35" s="263">
        <v>197.6465615350931</v>
      </c>
      <c r="W35" s="263">
        <v>257.30122785914091</v>
      </c>
      <c r="DA35" s="70" t="s">
        <v>2583</v>
      </c>
    </row>
    <row r="36" spans="1:105" ht="12" customHeight="1" x14ac:dyDescent="0.25">
      <c r="A36" s="46" t="s">
        <v>30</v>
      </c>
      <c r="B36" s="231">
        <v>6.9745047152126354</v>
      </c>
      <c r="C36" s="231">
        <v>7.926854047551454</v>
      </c>
      <c r="D36" s="231">
        <v>11.01301552224994</v>
      </c>
      <c r="E36" s="231">
        <v>13.778591899308889</v>
      </c>
      <c r="F36" s="231">
        <v>12.447118947662529</v>
      </c>
      <c r="G36" s="231">
        <v>5.3616057805981532</v>
      </c>
      <c r="H36" s="231">
        <v>5.4586223834887821</v>
      </c>
      <c r="I36" s="231">
        <v>5.3267747446361886</v>
      </c>
      <c r="J36" s="231">
        <v>13.022968409125831</v>
      </c>
      <c r="K36" s="231">
        <v>8.7464530122536317</v>
      </c>
      <c r="L36" s="231">
        <v>12.329603882702321</v>
      </c>
      <c r="M36" s="231">
        <v>10.27103496949708</v>
      </c>
      <c r="N36" s="231">
        <v>6.2250020145173206</v>
      </c>
      <c r="O36" s="231">
        <v>6.7209925873615726</v>
      </c>
      <c r="P36" s="231">
        <v>8.0582673137197602</v>
      </c>
      <c r="Q36" s="231">
        <v>6.305481426749294</v>
      </c>
      <c r="R36" s="231">
        <v>6.9915431091004416</v>
      </c>
      <c r="S36" s="231">
        <v>8.0003237544859171</v>
      </c>
      <c r="T36" s="231">
        <v>10.6563190518763</v>
      </c>
      <c r="U36" s="231">
        <v>9.3939257229733499</v>
      </c>
      <c r="V36" s="231">
        <v>19.196408657535208</v>
      </c>
      <c r="W36" s="231">
        <v>8.7133360370547486</v>
      </c>
      <c r="DA36" s="73" t="s">
        <v>2584</v>
      </c>
    </row>
    <row r="37" spans="1:105" ht="12" customHeight="1" x14ac:dyDescent="0.25">
      <c r="A37" s="46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2585</v>
      </c>
    </row>
    <row r="38" spans="1:105" ht="12" customHeight="1" x14ac:dyDescent="0.25">
      <c r="A38" s="46" t="s">
        <v>33</v>
      </c>
      <c r="B38" s="231">
        <v>0</v>
      </c>
      <c r="C38" s="231">
        <v>15.51768351295485</v>
      </c>
      <c r="D38" s="231">
        <v>12.15471395710898</v>
      </c>
      <c r="E38" s="231">
        <v>30.065631378046241</v>
      </c>
      <c r="F38" s="231">
        <v>27.850233524618162</v>
      </c>
      <c r="G38" s="231">
        <v>29.196583645216851</v>
      </c>
      <c r="H38" s="231">
        <v>34.648092849398282</v>
      </c>
      <c r="I38" s="231">
        <v>28.753782204325841</v>
      </c>
      <c r="J38" s="231">
        <v>43.324640734159942</v>
      </c>
      <c r="K38" s="231">
        <v>30.796144436771549</v>
      </c>
      <c r="L38" s="231">
        <v>27.58384108583871</v>
      </c>
      <c r="M38" s="231">
        <v>20.723752018062331</v>
      </c>
      <c r="N38" s="231">
        <v>19.958583905005391</v>
      </c>
      <c r="O38" s="231">
        <v>26.092743567855589</v>
      </c>
      <c r="P38" s="231">
        <v>22.257975793465999</v>
      </c>
      <c r="Q38" s="231">
        <v>26.407733369823259</v>
      </c>
      <c r="R38" s="231">
        <v>27.298610323876272</v>
      </c>
      <c r="S38" s="231">
        <v>30.86343438898189</v>
      </c>
      <c r="T38" s="231">
        <v>29.407200558232621</v>
      </c>
      <c r="U38" s="231">
        <v>27.7621193156027</v>
      </c>
      <c r="V38" s="231">
        <v>18.740061808315708</v>
      </c>
      <c r="W38" s="231">
        <v>19.245348720780271</v>
      </c>
      <c r="DA38" s="73" t="s">
        <v>2586</v>
      </c>
    </row>
    <row r="39" spans="1:105" ht="12" customHeight="1" x14ac:dyDescent="0.25">
      <c r="A39" s="46" t="s">
        <v>160</v>
      </c>
      <c r="B39" s="231">
        <v>34.275778533187612</v>
      </c>
      <c r="C39" s="231">
        <v>22.32739088422035</v>
      </c>
      <c r="D39" s="231">
        <v>20.095943955923659</v>
      </c>
      <c r="E39" s="231">
        <v>23.44822545701204</v>
      </c>
      <c r="F39" s="231">
        <v>25.100739049505219</v>
      </c>
      <c r="G39" s="231">
        <v>26.236057956869718</v>
      </c>
      <c r="H39" s="231">
        <v>25.341746205722281</v>
      </c>
      <c r="I39" s="231">
        <v>23.336603080971841</v>
      </c>
      <c r="J39" s="231">
        <v>28.243497469060991</v>
      </c>
      <c r="K39" s="231">
        <v>20.40945112077582</v>
      </c>
      <c r="L39" s="231">
        <v>19.007958817491719</v>
      </c>
      <c r="M39" s="231">
        <v>16.084651630100481</v>
      </c>
      <c r="N39" s="231">
        <v>16.188835318355451</v>
      </c>
      <c r="O39" s="231">
        <v>14.86968303424803</v>
      </c>
      <c r="P39" s="231">
        <v>14.061241517587019</v>
      </c>
      <c r="Q39" s="231">
        <v>14.573530606049269</v>
      </c>
      <c r="R39" s="231">
        <v>15.94716997313181</v>
      </c>
      <c r="S39" s="231">
        <v>14.26288760057597</v>
      </c>
      <c r="T39" s="231">
        <v>14.859853576124211</v>
      </c>
      <c r="U39" s="231">
        <v>16.65777429017832</v>
      </c>
      <c r="V39" s="231">
        <v>16.85827602776223</v>
      </c>
      <c r="W39" s="231">
        <v>14.4424425195692</v>
      </c>
      <c r="DA39" s="73" t="s">
        <v>2587</v>
      </c>
    </row>
    <row r="40" spans="1:105" ht="12" customHeight="1" x14ac:dyDescent="0.25">
      <c r="A40" s="46" t="s">
        <v>70</v>
      </c>
      <c r="B40" s="231">
        <v>7.2063867209637396</v>
      </c>
      <c r="C40" s="231">
        <v>7.1643109447743116</v>
      </c>
      <c r="D40" s="231">
        <v>7.044658631714162</v>
      </c>
      <c r="E40" s="231">
        <v>5.2996002853457043</v>
      </c>
      <c r="F40" s="231">
        <v>6.0545616429707616</v>
      </c>
      <c r="G40" s="231">
        <v>3.6747111669383101</v>
      </c>
      <c r="H40" s="231">
        <v>4.6080444042182434</v>
      </c>
      <c r="I40" s="231">
        <v>5.4356368490339193</v>
      </c>
      <c r="J40" s="231">
        <v>5.581427653691482</v>
      </c>
      <c r="K40" s="231">
        <v>3.455470909832167</v>
      </c>
      <c r="L40" s="231">
        <v>2.9457283408228592</v>
      </c>
      <c r="M40" s="231">
        <v>0.75088726857579668</v>
      </c>
      <c r="N40" s="231">
        <v>1.84635412186438</v>
      </c>
      <c r="O40" s="231">
        <v>1.7726504679746251</v>
      </c>
      <c r="P40" s="231">
        <v>1.1166439385401861</v>
      </c>
      <c r="Q40" s="231">
        <v>1.1293632180755631</v>
      </c>
      <c r="R40" s="231">
        <v>1.112737046650915</v>
      </c>
      <c r="S40" s="231">
        <v>0</v>
      </c>
      <c r="T40" s="231">
        <v>0.21211353609545039</v>
      </c>
      <c r="U40" s="231">
        <v>0.3182630043895025</v>
      </c>
      <c r="V40" s="231">
        <v>1.119778154724882</v>
      </c>
      <c r="W40" s="231">
        <v>0.36005378370469932</v>
      </c>
      <c r="DA40" s="73" t="s">
        <v>2588</v>
      </c>
    </row>
    <row r="41" spans="1:105" ht="12" customHeight="1" x14ac:dyDescent="0.25">
      <c r="A41" s="46" t="s">
        <v>34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8.1031814273372085</v>
      </c>
      <c r="N41" s="231">
        <v>2.2822012037814732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0.1971625107475839</v>
      </c>
      <c r="DA41" s="73" t="s">
        <v>2589</v>
      </c>
    </row>
    <row r="42" spans="1:105" ht="12" customHeight="1" x14ac:dyDescent="0.25">
      <c r="A42" s="46" t="s">
        <v>162</v>
      </c>
      <c r="B42" s="231">
        <v>323.9988548082319</v>
      </c>
      <c r="C42" s="231">
        <v>319.0806657725513</v>
      </c>
      <c r="D42" s="231">
        <v>297.35427725924751</v>
      </c>
      <c r="E42" s="231">
        <v>280.90384005631068</v>
      </c>
      <c r="F42" s="231">
        <v>276.97084644831438</v>
      </c>
      <c r="G42" s="231">
        <v>249.8960866140639</v>
      </c>
      <c r="H42" s="231">
        <v>266.59858541056872</v>
      </c>
      <c r="I42" s="231">
        <v>258.49584449781207</v>
      </c>
      <c r="J42" s="231">
        <v>208.235606737019</v>
      </c>
      <c r="K42" s="231">
        <v>213.9274891422364</v>
      </c>
      <c r="L42" s="231">
        <v>249.86352900851301</v>
      </c>
      <c r="M42" s="231">
        <v>241.89831468139721</v>
      </c>
      <c r="N42" s="231">
        <v>256.15255779981362</v>
      </c>
      <c r="O42" s="231">
        <v>275.15148819429538</v>
      </c>
      <c r="P42" s="231">
        <v>239.79641100366581</v>
      </c>
      <c r="Q42" s="231">
        <v>234.02941784747719</v>
      </c>
      <c r="R42" s="231">
        <v>237.7727076736839</v>
      </c>
      <c r="S42" s="231">
        <v>222.5818675401764</v>
      </c>
      <c r="T42" s="231">
        <v>184.33852878497581</v>
      </c>
      <c r="U42" s="231">
        <v>182.36619084689761</v>
      </c>
      <c r="V42" s="231">
        <v>134.43616414386759</v>
      </c>
      <c r="W42" s="231">
        <v>198.7151112864627</v>
      </c>
      <c r="DA42" s="73" t="s">
        <v>2590</v>
      </c>
    </row>
    <row r="43" spans="1:105" ht="12" customHeight="1" x14ac:dyDescent="0.25">
      <c r="A43" s="46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2591</v>
      </c>
    </row>
    <row r="44" spans="1:105" ht="12" customHeight="1" x14ac:dyDescent="0.25">
      <c r="A44" s="46" t="s">
        <v>73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17.053568357681939</v>
      </c>
      <c r="H44" s="231">
        <v>7.0698194324932144</v>
      </c>
      <c r="I44" s="231">
        <v>9.2672398968095351</v>
      </c>
      <c r="J44" s="231">
        <v>1.5286328460893159</v>
      </c>
      <c r="K44" s="231">
        <v>1.6718830610452611</v>
      </c>
      <c r="L44" s="231">
        <v>1.9824591573498811</v>
      </c>
      <c r="M44" s="231">
        <v>2.3075666380034869</v>
      </c>
      <c r="N44" s="231">
        <v>3.641014617365927</v>
      </c>
      <c r="O44" s="231">
        <v>3.6883061048964558</v>
      </c>
      <c r="P44" s="231">
        <v>3.5424763542536102</v>
      </c>
      <c r="Q44" s="231">
        <v>2.9440240756644598</v>
      </c>
      <c r="R44" s="231">
        <v>3.9817712811663779</v>
      </c>
      <c r="S44" s="231">
        <v>3.1928632846022098</v>
      </c>
      <c r="T44" s="231">
        <v>3.6504729148709081</v>
      </c>
      <c r="U44" s="231">
        <v>3.6029234737705682</v>
      </c>
      <c r="V44" s="231">
        <v>2.4705932932008432</v>
      </c>
      <c r="W44" s="231">
        <v>2.8809974204572821</v>
      </c>
      <c r="DA44" s="73" t="s">
        <v>2592</v>
      </c>
    </row>
    <row r="45" spans="1:105" ht="12" customHeight="1" x14ac:dyDescent="0.25">
      <c r="A45" s="46" t="s">
        <v>79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3.5073946689570472</v>
      </c>
      <c r="N45" s="231">
        <v>3.87884780739153</v>
      </c>
      <c r="O45" s="231">
        <v>2.3679277729978678</v>
      </c>
      <c r="P45" s="231">
        <v>3.8617368873574138</v>
      </c>
      <c r="Q45" s="231">
        <v>1.6790197764391459</v>
      </c>
      <c r="R45" s="231">
        <v>1.488048151331635</v>
      </c>
      <c r="S45" s="231">
        <v>1.1293207222676711</v>
      </c>
      <c r="T45" s="231">
        <v>4.8592433361936092</v>
      </c>
      <c r="U45" s="231">
        <v>3.1050730868407901</v>
      </c>
      <c r="V45" s="231">
        <v>4.8252794496865929</v>
      </c>
      <c r="W45" s="231">
        <v>12.74677558036441</v>
      </c>
      <c r="DA45" s="73" t="s">
        <v>2593</v>
      </c>
    </row>
    <row r="46" spans="1:105" ht="12" customHeight="1" x14ac:dyDescent="0.25">
      <c r="A46" s="57" t="s">
        <v>2594</v>
      </c>
      <c r="B46" s="263">
        <v>271.57343399228932</v>
      </c>
      <c r="C46" s="263">
        <v>269.50422509698291</v>
      </c>
      <c r="D46" s="263">
        <v>260.15520986538132</v>
      </c>
      <c r="E46" s="263">
        <v>254.76258825600951</v>
      </c>
      <c r="F46" s="263">
        <v>253.10004541792</v>
      </c>
      <c r="G46" s="263">
        <v>225.3954514578954</v>
      </c>
      <c r="H46" s="263">
        <v>248.26598349820421</v>
      </c>
      <c r="I46" s="263">
        <v>243.71535353119339</v>
      </c>
      <c r="J46" s="263">
        <v>271.91962322469368</v>
      </c>
      <c r="K46" s="263">
        <v>238.741616579153</v>
      </c>
      <c r="L46" s="263">
        <v>263.0168284212557</v>
      </c>
      <c r="M46" s="263">
        <v>230.69691508926149</v>
      </c>
      <c r="N46" s="263">
        <v>232.68635422004101</v>
      </c>
      <c r="O46" s="263">
        <v>239.10362578959101</v>
      </c>
      <c r="P46" s="263">
        <v>221.1687089396809</v>
      </c>
      <c r="Q46" s="263">
        <v>219.22146171389011</v>
      </c>
      <c r="R46" s="263">
        <v>221.9741896496862</v>
      </c>
      <c r="S46" s="263">
        <v>217.15587459027589</v>
      </c>
      <c r="T46" s="263">
        <v>204.98573563227399</v>
      </c>
      <c r="U46" s="263">
        <v>201.31832319199009</v>
      </c>
      <c r="V46" s="263">
        <v>172.15209247534261</v>
      </c>
      <c r="W46" s="263">
        <v>198.43504952637551</v>
      </c>
      <c r="DA46" s="70" t="s">
        <v>2595</v>
      </c>
    </row>
    <row r="47" spans="1:105" ht="12" customHeight="1" x14ac:dyDescent="0.25">
      <c r="A47" s="41" t="s">
        <v>2596</v>
      </c>
      <c r="B47" s="352">
        <v>183.8974934698023</v>
      </c>
      <c r="C47" s="352">
        <v>182.49631691244039</v>
      </c>
      <c r="D47" s="352">
        <v>176.16557814234639</v>
      </c>
      <c r="E47" s="352">
        <v>172.51393378738831</v>
      </c>
      <c r="F47" s="352">
        <v>171.38813346069091</v>
      </c>
      <c r="G47" s="352">
        <v>152.6278102878735</v>
      </c>
      <c r="H47" s="352">
        <v>168.11472097241781</v>
      </c>
      <c r="I47" s="352">
        <v>165.03323604092191</v>
      </c>
      <c r="J47" s="352">
        <v>184.13191747501341</v>
      </c>
      <c r="K47" s="352">
        <v>161.66524181110219</v>
      </c>
      <c r="L47" s="352">
        <v>178.10333940255461</v>
      </c>
      <c r="M47" s="352">
        <v>156.21772650021259</v>
      </c>
      <c r="N47" s="352">
        <v>157.56488650840211</v>
      </c>
      <c r="O47" s="352">
        <v>161.91037840430229</v>
      </c>
      <c r="P47" s="352">
        <v>149.7656475821357</v>
      </c>
      <c r="Q47" s="352">
        <v>148.4470580620756</v>
      </c>
      <c r="R47" s="352">
        <v>150.31108342035711</v>
      </c>
      <c r="S47" s="352">
        <v>147.0483340079881</v>
      </c>
      <c r="T47" s="352">
        <v>138.8072552814906</v>
      </c>
      <c r="U47" s="352">
        <v>136.3238461152342</v>
      </c>
      <c r="V47" s="352">
        <v>116.57376731000861</v>
      </c>
      <c r="W47" s="352">
        <v>134.37142097445599</v>
      </c>
      <c r="DA47" s="97" t="s">
        <v>2597</v>
      </c>
    </row>
    <row r="48" spans="1:105" ht="12" customHeight="1" x14ac:dyDescent="0.25">
      <c r="A48" s="201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DA48" s="173"/>
    </row>
    <row r="49" spans="1:105" ht="15" customHeight="1" x14ac:dyDescent="0.25">
      <c r="A49" s="32" t="s">
        <v>100</v>
      </c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DA49" s="88"/>
    </row>
    <row r="50" spans="1:105" ht="12" customHeight="1" x14ac:dyDescent="0.25">
      <c r="A50" s="201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DA50" s="173"/>
    </row>
    <row r="51" spans="1:105" ht="12" customHeight="1" x14ac:dyDescent="0.25">
      <c r="A51" s="35" t="s">
        <v>26</v>
      </c>
      <c r="B51" s="234">
        <f t="shared" ref="B51:W51" si="3">SUM(B$52:B$56,B$58:B$59,B$61:B$62,B$64:B$68)</f>
        <v>1</v>
      </c>
      <c r="C51" s="234">
        <f t="shared" si="3"/>
        <v>0.99999999999999978</v>
      </c>
      <c r="D51" s="234">
        <f t="shared" si="3"/>
        <v>0.99999999999999978</v>
      </c>
      <c r="E51" s="234">
        <f t="shared" si="3"/>
        <v>1.0000000000000002</v>
      </c>
      <c r="F51" s="234">
        <f t="shared" si="3"/>
        <v>1</v>
      </c>
      <c r="G51" s="234">
        <f t="shared" si="3"/>
        <v>0.99999999999999956</v>
      </c>
      <c r="H51" s="234">
        <f t="shared" si="3"/>
        <v>0.99999999999999978</v>
      </c>
      <c r="I51" s="234">
        <f t="shared" si="3"/>
        <v>1.0000000000000002</v>
      </c>
      <c r="J51" s="234">
        <f t="shared" si="3"/>
        <v>0.99999999999999989</v>
      </c>
      <c r="K51" s="234">
        <f t="shared" si="3"/>
        <v>0.99999999999999978</v>
      </c>
      <c r="L51" s="234">
        <f t="shared" si="3"/>
        <v>1.0000000000000002</v>
      </c>
      <c r="M51" s="234">
        <f t="shared" si="3"/>
        <v>1.0000000000000002</v>
      </c>
      <c r="N51" s="234">
        <f t="shared" si="3"/>
        <v>0.99999999999999956</v>
      </c>
      <c r="O51" s="234">
        <f t="shared" si="3"/>
        <v>1.0000000000000002</v>
      </c>
      <c r="P51" s="234">
        <f t="shared" si="3"/>
        <v>1.0000000000000002</v>
      </c>
      <c r="Q51" s="234">
        <f t="shared" si="3"/>
        <v>0.99999999999999978</v>
      </c>
      <c r="R51" s="234">
        <f t="shared" si="3"/>
        <v>1.0000000000000002</v>
      </c>
      <c r="S51" s="234">
        <f t="shared" si="3"/>
        <v>1.0000000000000002</v>
      </c>
      <c r="T51" s="234">
        <f t="shared" si="3"/>
        <v>0.99999999999999989</v>
      </c>
      <c r="U51" s="234">
        <f t="shared" si="3"/>
        <v>1.0000000000000004</v>
      </c>
      <c r="V51" s="234">
        <f t="shared" si="3"/>
        <v>1</v>
      </c>
      <c r="W51" s="234">
        <f t="shared" si="3"/>
        <v>1.0000000000000002</v>
      </c>
      <c r="DA51" s="95"/>
    </row>
    <row r="52" spans="1:105" ht="12" customHeight="1" x14ac:dyDescent="0.25">
      <c r="A52" s="55" t="s">
        <v>92</v>
      </c>
      <c r="B52" s="301">
        <f t="shared" ref="B52:W52" si="4">IF(B$6=0,0,B$6/B$5)</f>
        <v>2.2869951802215904E-2</v>
      </c>
      <c r="C52" s="301">
        <f t="shared" si="4"/>
        <v>2.2795825292355239E-2</v>
      </c>
      <c r="D52" s="301">
        <f t="shared" si="4"/>
        <v>2.3196257076275435E-2</v>
      </c>
      <c r="E52" s="301">
        <f t="shared" si="4"/>
        <v>2.2747272984277984E-2</v>
      </c>
      <c r="F52" s="301">
        <f t="shared" si="4"/>
        <v>2.2845895801890708E-2</v>
      </c>
      <c r="G52" s="301">
        <f t="shared" si="4"/>
        <v>2.2184598287699329E-2</v>
      </c>
      <c r="H52" s="301">
        <f t="shared" si="4"/>
        <v>2.2844037882217057E-2</v>
      </c>
      <c r="I52" s="301">
        <f t="shared" si="4"/>
        <v>2.3115823704380555E-2</v>
      </c>
      <c r="J52" s="301">
        <f t="shared" si="4"/>
        <v>2.5220756243985371E-2</v>
      </c>
      <c r="K52" s="301">
        <f t="shared" si="4"/>
        <v>2.4686292892237054E-2</v>
      </c>
      <c r="L52" s="301">
        <f t="shared" si="4"/>
        <v>2.448180067580814E-2</v>
      </c>
      <c r="M52" s="301">
        <f t="shared" si="4"/>
        <v>2.3520475683294465E-2</v>
      </c>
      <c r="N52" s="301">
        <f t="shared" si="4"/>
        <v>2.3325521294187052E-2</v>
      </c>
      <c r="O52" s="301">
        <f t="shared" si="4"/>
        <v>2.283864980531243E-2</v>
      </c>
      <c r="P52" s="301">
        <f t="shared" si="4"/>
        <v>2.3394954944467805E-2</v>
      </c>
      <c r="Q52" s="301">
        <f t="shared" si="4"/>
        <v>2.3493581107555984E-2</v>
      </c>
      <c r="R52" s="301">
        <f t="shared" si="4"/>
        <v>2.3345367070064651E-2</v>
      </c>
      <c r="S52" s="301">
        <f t="shared" si="4"/>
        <v>2.367343908834554E-2</v>
      </c>
      <c r="T52" s="301">
        <f t="shared" si="4"/>
        <v>2.4410683521177926E-2</v>
      </c>
      <c r="U52" s="301">
        <f t="shared" si="4"/>
        <v>2.4408593290022668E-2</v>
      </c>
      <c r="V52" s="301">
        <f t="shared" si="4"/>
        <v>2.4924518618361383E-2</v>
      </c>
      <c r="W52" s="301">
        <f t="shared" si="4"/>
        <v>2.3737040178668827E-2</v>
      </c>
      <c r="DA52" s="67"/>
    </row>
    <row r="53" spans="1:105" ht="12" customHeight="1" x14ac:dyDescent="0.25">
      <c r="A53" s="202" t="s">
        <v>93</v>
      </c>
      <c r="B53" s="235">
        <f t="shared" ref="B53:W53" si="5">IF(B$7=0,0,B$7/B$5)</f>
        <v>3.1103134451013634E-2</v>
      </c>
      <c r="C53" s="235">
        <f t="shared" si="5"/>
        <v>3.1002322397603137E-2</v>
      </c>
      <c r="D53" s="235">
        <f t="shared" si="5"/>
        <v>3.1546909623734604E-2</v>
      </c>
      <c r="E53" s="235">
        <f t="shared" si="5"/>
        <v>3.0936291258618059E-2</v>
      </c>
      <c r="F53" s="235">
        <f t="shared" si="5"/>
        <v>3.1070418290571358E-2</v>
      </c>
      <c r="G53" s="235">
        <f t="shared" si="5"/>
        <v>3.0171053671271097E-2</v>
      </c>
      <c r="H53" s="235">
        <f t="shared" si="5"/>
        <v>3.1067891519815205E-2</v>
      </c>
      <c r="I53" s="235">
        <f t="shared" si="5"/>
        <v>3.1437520237957553E-2</v>
      </c>
      <c r="J53" s="235">
        <f t="shared" si="5"/>
        <v>3.4300228491820101E-2</v>
      </c>
      <c r="K53" s="235">
        <f t="shared" si="5"/>
        <v>3.3573358333442396E-2</v>
      </c>
      <c r="L53" s="235">
        <f t="shared" si="5"/>
        <v>3.3295248919099067E-2</v>
      </c>
      <c r="M53" s="235">
        <f t="shared" si="5"/>
        <v>3.1987846929280479E-2</v>
      </c>
      <c r="N53" s="235">
        <f t="shared" si="5"/>
        <v>3.1722708960094395E-2</v>
      </c>
      <c r="O53" s="235">
        <f t="shared" si="5"/>
        <v>3.1060563735224901E-2</v>
      </c>
      <c r="P53" s="235">
        <f t="shared" si="5"/>
        <v>3.1817138724476217E-2</v>
      </c>
      <c r="Q53" s="235">
        <f t="shared" si="5"/>
        <v>3.195127030627614E-2</v>
      </c>
      <c r="R53" s="235">
        <f t="shared" si="5"/>
        <v>3.1749699215287919E-2</v>
      </c>
      <c r="S53" s="235">
        <f t="shared" si="5"/>
        <v>3.2195877160149933E-2</v>
      </c>
      <c r="T53" s="235">
        <f t="shared" si="5"/>
        <v>3.3198529588801977E-2</v>
      </c>
      <c r="U53" s="235">
        <f t="shared" si="5"/>
        <v>3.3195686874430821E-2</v>
      </c>
      <c r="V53" s="235">
        <f t="shared" si="5"/>
        <v>3.3897345320971495E-2</v>
      </c>
      <c r="W53" s="235">
        <f t="shared" si="5"/>
        <v>3.2282374642989602E-2</v>
      </c>
      <c r="DA53" s="174"/>
    </row>
    <row r="54" spans="1:105" ht="12" customHeight="1" x14ac:dyDescent="0.25">
      <c r="A54" s="202" t="s">
        <v>94</v>
      </c>
      <c r="B54" s="235">
        <f t="shared" ref="B54:W54" si="6">IF(B$8=0,0,B$8/B$5)</f>
        <v>3.8421519027722714E-2</v>
      </c>
      <c r="C54" s="235">
        <f t="shared" si="6"/>
        <v>3.8296986491156801E-2</v>
      </c>
      <c r="D54" s="235">
        <f t="shared" si="6"/>
        <v>3.8969711888142744E-2</v>
      </c>
      <c r="E54" s="235">
        <f t="shared" si="6"/>
        <v>3.8215418613587016E-2</v>
      </c>
      <c r="F54" s="235">
        <f t="shared" si="6"/>
        <v>3.8381104947176378E-2</v>
      </c>
      <c r="G54" s="235">
        <f t="shared" si="6"/>
        <v>3.7270125123334885E-2</v>
      </c>
      <c r="H54" s="235">
        <f t="shared" si="6"/>
        <v>3.8377983642124656E-2</v>
      </c>
      <c r="I54" s="235">
        <f t="shared" si="6"/>
        <v>3.8834583823359324E-2</v>
      </c>
      <c r="J54" s="235">
        <f t="shared" si="6"/>
        <v>4.2370870489895428E-2</v>
      </c>
      <c r="K54" s="235">
        <f t="shared" si="6"/>
        <v>4.1472972058958259E-2</v>
      </c>
      <c r="L54" s="235">
        <f t="shared" si="6"/>
        <v>4.1129425135357667E-2</v>
      </c>
      <c r="M54" s="235">
        <f t="shared" si="6"/>
        <v>3.9514399147934712E-2</v>
      </c>
      <c r="N54" s="235">
        <f t="shared" si="6"/>
        <v>3.9186875774234249E-2</v>
      </c>
      <c r="O54" s="235">
        <f t="shared" si="6"/>
        <v>3.8368931672924884E-2</v>
      </c>
      <c r="P54" s="235">
        <f t="shared" si="6"/>
        <v>3.9303524306705917E-2</v>
      </c>
      <c r="Q54" s="235">
        <f t="shared" si="6"/>
        <v>3.9469216260694044E-2</v>
      </c>
      <c r="R54" s="235">
        <f t="shared" si="6"/>
        <v>3.92202166777086E-2</v>
      </c>
      <c r="S54" s="235">
        <f t="shared" si="6"/>
        <v>3.9771377668420503E-2</v>
      </c>
      <c r="T54" s="235">
        <f t="shared" si="6"/>
        <v>4.1009948315578915E-2</v>
      </c>
      <c r="U54" s="235">
        <f t="shared" si="6"/>
        <v>4.1006436727238089E-2</v>
      </c>
      <c r="V54" s="235">
        <f t="shared" si="6"/>
        <v>4.1873191278847123E-2</v>
      </c>
      <c r="W54" s="235">
        <f t="shared" si="6"/>
        <v>3.98782275001636E-2</v>
      </c>
      <c r="DA54" s="174"/>
    </row>
    <row r="55" spans="1:105" ht="12" customHeight="1" x14ac:dyDescent="0.25">
      <c r="A55" s="202" t="s">
        <v>95</v>
      </c>
      <c r="B55" s="235">
        <f t="shared" ref="B55:W55" si="7">IF(B$9=0,0,B$9/B$5)</f>
        <v>2.3784749874304539E-2</v>
      </c>
      <c r="C55" s="235">
        <f t="shared" si="7"/>
        <v>2.3707658304049448E-2</v>
      </c>
      <c r="D55" s="235">
        <f t="shared" si="7"/>
        <v>2.4124107359326449E-2</v>
      </c>
      <c r="E55" s="235">
        <f t="shared" si="7"/>
        <v>2.3657163903649098E-2</v>
      </c>
      <c r="F55" s="235">
        <f t="shared" si="7"/>
        <v>2.375973163396633E-2</v>
      </c>
      <c r="G55" s="235">
        <f t="shared" si="7"/>
        <v>2.307198221920731E-2</v>
      </c>
      <c r="H55" s="235">
        <f t="shared" si="7"/>
        <v>2.375779939750574E-2</v>
      </c>
      <c r="I55" s="235">
        <f t="shared" si="7"/>
        <v>2.4040456652555772E-2</v>
      </c>
      <c r="J55" s="235">
        <f t="shared" si="7"/>
        <v>2.622958649374478E-2</v>
      </c>
      <c r="K55" s="235">
        <f t="shared" si="7"/>
        <v>2.5673744607926537E-2</v>
      </c>
      <c r="L55" s="235">
        <f t="shared" si="7"/>
        <v>2.5461072702840468E-2</v>
      </c>
      <c r="M55" s="235">
        <f t="shared" si="7"/>
        <v>2.446129471062624E-2</v>
      </c>
      <c r="N55" s="235">
        <f t="shared" si="7"/>
        <v>2.4258542145954538E-2</v>
      </c>
      <c r="O55" s="235">
        <f t="shared" si="7"/>
        <v>2.3752195797524928E-2</v>
      </c>
      <c r="P55" s="235">
        <f t="shared" si="7"/>
        <v>2.4330753142246524E-2</v>
      </c>
      <c r="Q55" s="235">
        <f t="shared" si="7"/>
        <v>2.4433324351858212E-2</v>
      </c>
      <c r="R55" s="235">
        <f t="shared" si="7"/>
        <v>2.4279181752867227E-2</v>
      </c>
      <c r="S55" s="235">
        <f t="shared" si="7"/>
        <v>2.4620376651879362E-2</v>
      </c>
      <c r="T55" s="235">
        <f t="shared" si="7"/>
        <v>2.5387110862025039E-2</v>
      </c>
      <c r="U55" s="235">
        <f t="shared" si="7"/>
        <v>2.5384937021623567E-2</v>
      </c>
      <c r="V55" s="235">
        <f t="shared" si="7"/>
        <v>2.5921499363095842E-2</v>
      </c>
      <c r="W55" s="235">
        <f t="shared" si="7"/>
        <v>2.4686521785815575E-2</v>
      </c>
      <c r="DA55" s="174"/>
    </row>
    <row r="56" spans="1:105" ht="12" customHeight="1" x14ac:dyDescent="0.25">
      <c r="A56" s="56" t="s">
        <v>96</v>
      </c>
      <c r="B56" s="302">
        <f t="shared" ref="B56:W56" si="8">IF(B$10=0,0,B$10/B$5)</f>
        <v>2.7390457885226947E-2</v>
      </c>
      <c r="C56" s="302">
        <f t="shared" si="8"/>
        <v>2.7305790355143987E-2</v>
      </c>
      <c r="D56" s="302">
        <f t="shared" si="8"/>
        <v>2.7172533560981971E-2</v>
      </c>
      <c r="E56" s="302">
        <f t="shared" si="8"/>
        <v>2.7180905492314996E-2</v>
      </c>
      <c r="F56" s="302">
        <f t="shared" si="8"/>
        <v>2.7168349557961494E-2</v>
      </c>
      <c r="G56" s="302">
        <f t="shared" si="8"/>
        <v>2.7304872077548132E-2</v>
      </c>
      <c r="H56" s="302">
        <f t="shared" si="8"/>
        <v>2.712904376412479E-2</v>
      </c>
      <c r="I56" s="302">
        <f t="shared" si="8"/>
        <v>2.7063642880653421E-2</v>
      </c>
      <c r="J56" s="302">
        <f t="shared" si="8"/>
        <v>2.6897287231917855E-2</v>
      </c>
      <c r="K56" s="302">
        <f t="shared" si="8"/>
        <v>2.6860507793656251E-2</v>
      </c>
      <c r="L56" s="302">
        <f t="shared" si="8"/>
        <v>2.6873972415989093E-2</v>
      </c>
      <c r="M56" s="302">
        <f t="shared" si="8"/>
        <v>2.6962106944897115E-2</v>
      </c>
      <c r="N56" s="302">
        <f t="shared" si="8"/>
        <v>2.7064131839900387E-2</v>
      </c>
      <c r="O56" s="302">
        <f t="shared" si="8"/>
        <v>2.7193323581291562E-2</v>
      </c>
      <c r="P56" s="302">
        <f t="shared" si="8"/>
        <v>2.7024276883394344E-2</v>
      </c>
      <c r="Q56" s="302">
        <f t="shared" si="8"/>
        <v>2.700076758660647E-2</v>
      </c>
      <c r="R56" s="302">
        <f t="shared" si="8"/>
        <v>2.7023837754746583E-2</v>
      </c>
      <c r="S56" s="302">
        <f t="shared" si="8"/>
        <v>2.6927906577453146E-2</v>
      </c>
      <c r="T56" s="302">
        <f t="shared" si="8"/>
        <v>2.6799576262080637E-2</v>
      </c>
      <c r="U56" s="302">
        <f t="shared" si="8"/>
        <v>2.6822533584959982E-2</v>
      </c>
      <c r="V56" s="302">
        <f t="shared" si="8"/>
        <v>2.6809411121844453E-2</v>
      </c>
      <c r="W56" s="302">
        <f t="shared" si="8"/>
        <v>2.6882715428574937E-2</v>
      </c>
      <c r="DA56" s="68"/>
    </row>
    <row r="57" spans="1:105" ht="12" customHeight="1" x14ac:dyDescent="0.25">
      <c r="A57" s="203" t="s">
        <v>2557</v>
      </c>
      <c r="B57" s="303">
        <f t="shared" ref="B57:W57" si="9">IF(B$16=0,0,B$16/B$5)</f>
        <v>0.17815429284577688</v>
      </c>
      <c r="C57" s="303">
        <f t="shared" si="9"/>
        <v>0.17838192529225017</v>
      </c>
      <c r="D57" s="303">
        <f t="shared" si="9"/>
        <v>0.17744825217137739</v>
      </c>
      <c r="E57" s="303">
        <f t="shared" si="9"/>
        <v>0.17863140056191945</v>
      </c>
      <c r="F57" s="303">
        <f t="shared" si="9"/>
        <v>0.17838037629918224</v>
      </c>
      <c r="G57" s="303">
        <f t="shared" si="9"/>
        <v>0.17936166212576665</v>
      </c>
      <c r="H57" s="303">
        <f t="shared" si="9"/>
        <v>0.1781094849811905</v>
      </c>
      <c r="I57" s="303">
        <f t="shared" si="9"/>
        <v>0.17735260940011294</v>
      </c>
      <c r="J57" s="303">
        <f t="shared" si="9"/>
        <v>0.17541150381775375</v>
      </c>
      <c r="K57" s="303">
        <f t="shared" si="9"/>
        <v>0.17534194521418103</v>
      </c>
      <c r="L57" s="303">
        <f t="shared" si="9"/>
        <v>0.17543326507562598</v>
      </c>
      <c r="M57" s="303">
        <f t="shared" si="9"/>
        <v>0.17625319942248871</v>
      </c>
      <c r="N57" s="303">
        <f t="shared" si="9"/>
        <v>0.17677704431413527</v>
      </c>
      <c r="O57" s="303">
        <f t="shared" si="9"/>
        <v>0.17805729467174028</v>
      </c>
      <c r="P57" s="303">
        <f t="shared" si="9"/>
        <v>0.17674379650097097</v>
      </c>
      <c r="Q57" s="303">
        <f t="shared" si="9"/>
        <v>0.1766867208481851</v>
      </c>
      <c r="R57" s="303">
        <f t="shared" si="9"/>
        <v>0.17696048397159206</v>
      </c>
      <c r="S57" s="303">
        <f t="shared" si="9"/>
        <v>0.17640373505303508</v>
      </c>
      <c r="T57" s="303">
        <f t="shared" si="9"/>
        <v>0.17528268637860586</v>
      </c>
      <c r="U57" s="303">
        <f t="shared" si="9"/>
        <v>0.17534393518732108</v>
      </c>
      <c r="V57" s="303">
        <f t="shared" si="9"/>
        <v>0.17512931528792117</v>
      </c>
      <c r="W57" s="303">
        <f t="shared" si="9"/>
        <v>0.17571267275195446</v>
      </c>
      <c r="DA57" s="175"/>
    </row>
    <row r="58" spans="1:105" ht="12" customHeight="1" x14ac:dyDescent="0.25">
      <c r="A58" s="62" t="s">
        <v>2558</v>
      </c>
      <c r="B58" s="304">
        <f t="shared" ref="B58:W58" si="10">IF(B$17=0,0,B$17/B$5)</f>
        <v>0.10402433196593554</v>
      </c>
      <c r="C58" s="304">
        <f t="shared" si="10"/>
        <v>0.10533837827368293</v>
      </c>
      <c r="D58" s="304">
        <f t="shared" si="10"/>
        <v>9.8182565209827002E-2</v>
      </c>
      <c r="E58" s="304">
        <f t="shared" si="10"/>
        <v>0.10631301573454047</v>
      </c>
      <c r="F58" s="304">
        <f t="shared" si="10"/>
        <v>0.10459101212564083</v>
      </c>
      <c r="G58" s="304">
        <f t="shared" si="10"/>
        <v>0.11374446430736213</v>
      </c>
      <c r="H58" s="304">
        <f t="shared" si="10"/>
        <v>0.10379837611269735</v>
      </c>
      <c r="I58" s="304">
        <f t="shared" si="10"/>
        <v>9.8585428331570552E-2</v>
      </c>
      <c r="J58" s="304">
        <f t="shared" si="10"/>
        <v>5.7664475573088306E-2</v>
      </c>
      <c r="K58" s="304">
        <f t="shared" si="10"/>
        <v>6.869092163385776E-2</v>
      </c>
      <c r="L58" s="304">
        <f t="shared" si="10"/>
        <v>7.2854762356070177E-2</v>
      </c>
      <c r="M58" s="304">
        <f t="shared" si="10"/>
        <v>9.0188138188764713E-2</v>
      </c>
      <c r="N58" s="304">
        <f t="shared" si="10"/>
        <v>9.4463464355334037E-2</v>
      </c>
      <c r="O58" s="304">
        <f t="shared" si="10"/>
        <v>0.10386439256132597</v>
      </c>
      <c r="P58" s="304">
        <f t="shared" si="10"/>
        <v>9.345260535845841E-2</v>
      </c>
      <c r="Q58" s="304">
        <f t="shared" si="10"/>
        <v>9.2006518614017305E-2</v>
      </c>
      <c r="R58" s="304">
        <f t="shared" si="10"/>
        <v>9.470587614214919E-2</v>
      </c>
      <c r="S58" s="304">
        <f t="shared" si="10"/>
        <v>8.862732543898072E-2</v>
      </c>
      <c r="T58" s="304">
        <f t="shared" si="10"/>
        <v>7.3117807392154677E-2</v>
      </c>
      <c r="U58" s="304">
        <f t="shared" si="10"/>
        <v>7.3472796017117675E-2</v>
      </c>
      <c r="V58" s="304">
        <f t="shared" si="10"/>
        <v>6.2458861237136988E-2</v>
      </c>
      <c r="W58" s="304">
        <f t="shared" si="10"/>
        <v>8.5316291746492662E-2</v>
      </c>
      <c r="DA58" s="72"/>
    </row>
    <row r="59" spans="1:105" ht="12" customHeight="1" x14ac:dyDescent="0.25">
      <c r="A59" s="62" t="s">
        <v>2565</v>
      </c>
      <c r="B59" s="304">
        <f t="shared" ref="B59:W59" si="11">IF(B$23=0,0,B$23/B$5)</f>
        <v>7.4129960879841333E-2</v>
      </c>
      <c r="C59" s="304">
        <f t="shared" si="11"/>
        <v>7.3043547018567245E-2</v>
      </c>
      <c r="D59" s="304">
        <f t="shared" si="11"/>
        <v>7.9265686961550383E-2</v>
      </c>
      <c r="E59" s="304">
        <f t="shared" si="11"/>
        <v>7.2318384827378998E-2</v>
      </c>
      <c r="F59" s="304">
        <f t="shared" si="11"/>
        <v>7.3789364173541414E-2</v>
      </c>
      <c r="G59" s="304">
        <f t="shared" si="11"/>
        <v>6.5617197818404513E-2</v>
      </c>
      <c r="H59" s="304">
        <f t="shared" si="11"/>
        <v>7.4311108868493153E-2</v>
      </c>
      <c r="I59" s="304">
        <f t="shared" si="11"/>
        <v>7.8767181068542413E-2</v>
      </c>
      <c r="J59" s="304">
        <f t="shared" si="11"/>
        <v>0.11774702824466544</v>
      </c>
      <c r="K59" s="304">
        <f t="shared" si="11"/>
        <v>0.10665102358032327</v>
      </c>
      <c r="L59" s="304">
        <f t="shared" si="11"/>
        <v>0.10257850271955581</v>
      </c>
      <c r="M59" s="304">
        <f t="shared" si="11"/>
        <v>8.6065061233723983E-2</v>
      </c>
      <c r="N59" s="304">
        <f t="shared" si="11"/>
        <v>8.2313579958801217E-2</v>
      </c>
      <c r="O59" s="304">
        <f t="shared" si="11"/>
        <v>7.4192902110414308E-2</v>
      </c>
      <c r="P59" s="304">
        <f t="shared" si="11"/>
        <v>8.3291191142512572E-2</v>
      </c>
      <c r="Q59" s="304">
        <f t="shared" si="11"/>
        <v>8.4680202234167792E-2</v>
      </c>
      <c r="R59" s="304">
        <f t="shared" si="11"/>
        <v>8.2254607829442869E-2</v>
      </c>
      <c r="S59" s="304">
        <f t="shared" si="11"/>
        <v>8.7776409614054363E-2</v>
      </c>
      <c r="T59" s="304">
        <f t="shared" si="11"/>
        <v>0.10216487898645119</v>
      </c>
      <c r="U59" s="304">
        <f t="shared" si="11"/>
        <v>0.10187113917020338</v>
      </c>
      <c r="V59" s="304">
        <f t="shared" si="11"/>
        <v>0.11267045405078417</v>
      </c>
      <c r="W59" s="304">
        <f t="shared" si="11"/>
        <v>9.0396381005461823E-2</v>
      </c>
      <c r="DA59" s="72"/>
    </row>
    <row r="60" spans="1:105" ht="12" customHeight="1" x14ac:dyDescent="0.25">
      <c r="A60" s="203" t="s">
        <v>2567</v>
      </c>
      <c r="B60" s="303">
        <f t="shared" ref="B60:W60" si="12">IF(B$24=0,0,B$24/B$5)</f>
        <v>8.9104248194837019E-2</v>
      </c>
      <c r="C60" s="303">
        <f t="shared" si="12"/>
        <v>8.9123276743882554E-2</v>
      </c>
      <c r="D60" s="303">
        <f t="shared" si="12"/>
        <v>8.8513078167943182E-2</v>
      </c>
      <c r="E60" s="303">
        <f t="shared" si="12"/>
        <v>8.8818062197637188E-2</v>
      </c>
      <c r="F60" s="303">
        <f t="shared" si="12"/>
        <v>8.8686661207789397E-2</v>
      </c>
      <c r="G60" s="303">
        <f t="shared" si="12"/>
        <v>8.9235270864532895E-2</v>
      </c>
      <c r="H60" s="303">
        <f t="shared" si="12"/>
        <v>8.8556571385028954E-2</v>
      </c>
      <c r="I60" s="303">
        <f t="shared" si="12"/>
        <v>8.818504705493381E-2</v>
      </c>
      <c r="J60" s="303">
        <f t="shared" si="12"/>
        <v>8.2413088686014921E-2</v>
      </c>
      <c r="K60" s="303">
        <f t="shared" si="12"/>
        <v>8.4690456521750918E-2</v>
      </c>
      <c r="L60" s="303">
        <f t="shared" si="12"/>
        <v>8.5456152769199947E-2</v>
      </c>
      <c r="M60" s="303">
        <f t="shared" si="12"/>
        <v>8.7563960091545254E-2</v>
      </c>
      <c r="N60" s="303">
        <f t="shared" si="12"/>
        <v>8.8100782420923326E-2</v>
      </c>
      <c r="O60" s="303">
        <f t="shared" si="12"/>
        <v>8.8897897469345552E-2</v>
      </c>
      <c r="P60" s="303">
        <f t="shared" si="12"/>
        <v>8.794462353017421E-2</v>
      </c>
      <c r="Q60" s="303">
        <f t="shared" si="12"/>
        <v>8.7753773241567468E-2</v>
      </c>
      <c r="R60" s="303">
        <f t="shared" si="12"/>
        <v>8.7964982780711146E-2</v>
      </c>
      <c r="S60" s="303">
        <f t="shared" si="12"/>
        <v>8.7289138492358684E-2</v>
      </c>
      <c r="T60" s="303">
        <f t="shared" si="12"/>
        <v>8.5243911674318731E-2</v>
      </c>
      <c r="U60" s="303">
        <f t="shared" si="12"/>
        <v>8.531010819548808E-2</v>
      </c>
      <c r="V60" s="303">
        <f t="shared" si="12"/>
        <v>8.3253794155228877E-2</v>
      </c>
      <c r="W60" s="303">
        <f t="shared" si="12"/>
        <v>8.6973246502052751E-2</v>
      </c>
      <c r="DA60" s="175"/>
    </row>
    <row r="61" spans="1:105" ht="12" customHeight="1" x14ac:dyDescent="0.25">
      <c r="A61" s="62" t="s">
        <v>2568</v>
      </c>
      <c r="B61" s="304">
        <f t="shared" ref="B61:W61" si="13">IF(B$25=0,0,B$25/B$5)</f>
        <v>6.5776897356576783E-2</v>
      </c>
      <c r="C61" s="304">
        <f t="shared" si="13"/>
        <v>6.5871534945680196E-2</v>
      </c>
      <c r="D61" s="304">
        <f t="shared" si="13"/>
        <v>6.4852895950142223E-2</v>
      </c>
      <c r="E61" s="304">
        <f t="shared" si="13"/>
        <v>6.5615843753673644E-2</v>
      </c>
      <c r="F61" s="304">
        <f t="shared" si="13"/>
        <v>6.5383847489860883E-2</v>
      </c>
      <c r="G61" s="304">
        <f t="shared" si="13"/>
        <v>6.6606980611079558E-2</v>
      </c>
      <c r="H61" s="304">
        <f t="shared" si="13"/>
        <v>6.5255652745167536E-2</v>
      </c>
      <c r="I61" s="304">
        <f t="shared" si="13"/>
        <v>6.4606906876465642E-2</v>
      </c>
      <c r="J61" s="304">
        <f t="shared" si="13"/>
        <v>5.6687917317149832E-2</v>
      </c>
      <c r="K61" s="304">
        <f t="shared" si="13"/>
        <v>5.951043777166911E-2</v>
      </c>
      <c r="L61" s="304">
        <f t="shared" si="13"/>
        <v>6.0484716079875635E-2</v>
      </c>
      <c r="M61" s="304">
        <f t="shared" si="13"/>
        <v>6.3573074894584899E-2</v>
      </c>
      <c r="N61" s="304">
        <f t="shared" si="13"/>
        <v>6.4308750700852527E-2</v>
      </c>
      <c r="O61" s="304">
        <f t="shared" si="13"/>
        <v>6.5602474667926874E-2</v>
      </c>
      <c r="P61" s="304">
        <f t="shared" si="13"/>
        <v>6.4081769486817028E-2</v>
      </c>
      <c r="Q61" s="304">
        <f t="shared" si="13"/>
        <v>6.3790320511860371E-2</v>
      </c>
      <c r="R61" s="304">
        <f t="shared" si="13"/>
        <v>6.4152708369245193E-2</v>
      </c>
      <c r="S61" s="304">
        <f t="shared" si="13"/>
        <v>6.314223062224622E-2</v>
      </c>
      <c r="T61" s="304">
        <f t="shared" si="13"/>
        <v>6.0345014482717244E-2</v>
      </c>
      <c r="U61" s="304">
        <f t="shared" si="13"/>
        <v>6.0413343039664946E-2</v>
      </c>
      <c r="V61" s="304">
        <f t="shared" si="13"/>
        <v>5.7830785164500256E-2</v>
      </c>
      <c r="W61" s="304">
        <f t="shared" si="13"/>
        <v>6.2761465519810544E-2</v>
      </c>
      <c r="DA61" s="72"/>
    </row>
    <row r="62" spans="1:105" ht="12" customHeight="1" x14ac:dyDescent="0.25">
      <c r="A62" s="62" t="s">
        <v>2570</v>
      </c>
      <c r="B62" s="304">
        <f t="shared" ref="B62:W62" si="14">IF(B$26=0,0,B$26/B$5)</f>
        <v>2.3327350838260229E-2</v>
      </c>
      <c r="C62" s="304">
        <f t="shared" si="14"/>
        <v>2.3251741798202354E-2</v>
      </c>
      <c r="D62" s="304">
        <f t="shared" si="14"/>
        <v>2.3660182217800956E-2</v>
      </c>
      <c r="E62" s="304">
        <f t="shared" si="14"/>
        <v>2.3202218443963547E-2</v>
      </c>
      <c r="F62" s="304">
        <f t="shared" si="14"/>
        <v>2.3302813717928524E-2</v>
      </c>
      <c r="G62" s="304">
        <f t="shared" si="14"/>
        <v>2.2628290253453334E-2</v>
      </c>
      <c r="H62" s="304">
        <f t="shared" si="14"/>
        <v>2.3300918639861407E-2</v>
      </c>
      <c r="I62" s="304">
        <f t="shared" si="14"/>
        <v>2.3578140178468165E-2</v>
      </c>
      <c r="J62" s="304">
        <f t="shared" si="14"/>
        <v>2.5725171368865086E-2</v>
      </c>
      <c r="K62" s="304">
        <f t="shared" si="14"/>
        <v>2.5180018750081804E-2</v>
      </c>
      <c r="L62" s="304">
        <f t="shared" si="14"/>
        <v>2.4971436689324313E-2</v>
      </c>
      <c r="M62" s="304">
        <f t="shared" si="14"/>
        <v>2.3990885196960361E-2</v>
      </c>
      <c r="N62" s="304">
        <f t="shared" si="14"/>
        <v>2.3792031720070807E-2</v>
      </c>
      <c r="O62" s="304">
        <f t="shared" si="14"/>
        <v>2.3295422801418681E-2</v>
      </c>
      <c r="P62" s="304">
        <f t="shared" si="14"/>
        <v>2.3862854043357178E-2</v>
      </c>
      <c r="Q62" s="304">
        <f t="shared" si="14"/>
        <v>2.3963452729707103E-2</v>
      </c>
      <c r="R62" s="304">
        <f t="shared" si="14"/>
        <v>2.3812274411465943E-2</v>
      </c>
      <c r="S62" s="304">
        <f t="shared" si="14"/>
        <v>2.4146907870112463E-2</v>
      </c>
      <c r="T62" s="304">
        <f t="shared" si="14"/>
        <v>2.4898897191601491E-2</v>
      </c>
      <c r="U62" s="304">
        <f t="shared" si="14"/>
        <v>2.4896765155823133E-2</v>
      </c>
      <c r="V62" s="304">
        <f t="shared" si="14"/>
        <v>2.5423008990728621E-2</v>
      </c>
      <c r="W62" s="304">
        <f t="shared" si="14"/>
        <v>2.4211780982242199E-2</v>
      </c>
      <c r="DA62" s="72"/>
    </row>
    <row r="63" spans="1:105" ht="12" customHeight="1" x14ac:dyDescent="0.25">
      <c r="A63" s="203" t="s">
        <v>2572</v>
      </c>
      <c r="B63" s="303">
        <f t="shared" ref="B63:W63" si="15">IF(B$27=0,0,B$27/B$5)</f>
        <v>0.25450613263682414</v>
      </c>
      <c r="C63" s="303">
        <f t="shared" si="15"/>
        <v>0.2548313218460716</v>
      </c>
      <c r="D63" s="303">
        <f t="shared" si="15"/>
        <v>0.25349750310196772</v>
      </c>
      <c r="E63" s="303">
        <f t="shared" si="15"/>
        <v>0.25518771508845639</v>
      </c>
      <c r="F63" s="303">
        <f t="shared" si="15"/>
        <v>0.25482910899883182</v>
      </c>
      <c r="G63" s="303">
        <f t="shared" si="15"/>
        <v>0.25623094589395229</v>
      </c>
      <c r="H63" s="303">
        <f t="shared" si="15"/>
        <v>0.2544421214017008</v>
      </c>
      <c r="I63" s="303">
        <f t="shared" si="15"/>
        <v>0.25336087057159001</v>
      </c>
      <c r="J63" s="303">
        <f t="shared" si="15"/>
        <v>0.25058786259679106</v>
      </c>
      <c r="K63" s="303">
        <f t="shared" si="15"/>
        <v>0.25048849316311578</v>
      </c>
      <c r="L63" s="303">
        <f t="shared" si="15"/>
        <v>0.25061895010803714</v>
      </c>
      <c r="M63" s="303">
        <f t="shared" si="15"/>
        <v>0.25179028488926963</v>
      </c>
      <c r="N63" s="303">
        <f t="shared" si="15"/>
        <v>0.25253863473447907</v>
      </c>
      <c r="O63" s="303">
        <f t="shared" si="15"/>
        <v>0.25436756381677195</v>
      </c>
      <c r="P63" s="303">
        <f t="shared" si="15"/>
        <v>0.25249113785853006</v>
      </c>
      <c r="Q63" s="303">
        <f t="shared" si="15"/>
        <v>0.25240960121169304</v>
      </c>
      <c r="R63" s="303">
        <f t="shared" si="15"/>
        <v>0.25280069138798872</v>
      </c>
      <c r="S63" s="303">
        <f t="shared" si="15"/>
        <v>0.25200533579005008</v>
      </c>
      <c r="T63" s="303">
        <f t="shared" si="15"/>
        <v>0.2504038376837226</v>
      </c>
      <c r="U63" s="303">
        <f t="shared" si="15"/>
        <v>0.25049133598188722</v>
      </c>
      <c r="V63" s="303">
        <f t="shared" si="15"/>
        <v>0.2501847361256016</v>
      </c>
      <c r="W63" s="303">
        <f t="shared" si="15"/>
        <v>0.25101810393136359</v>
      </c>
      <c r="DA63" s="175"/>
    </row>
    <row r="64" spans="1:105" ht="12" customHeight="1" x14ac:dyDescent="0.25">
      <c r="A64" s="62" t="s">
        <v>2573</v>
      </c>
      <c r="B64" s="304">
        <f t="shared" ref="B64:W64" si="16">IF(B$28=0,0,B$28/B$5)</f>
        <v>0.14860618852276505</v>
      </c>
      <c r="C64" s="304">
        <f t="shared" si="16"/>
        <v>0.15048339753383269</v>
      </c>
      <c r="D64" s="304">
        <f t="shared" si="16"/>
        <v>0.14026080744260999</v>
      </c>
      <c r="E64" s="304">
        <f t="shared" si="16"/>
        <v>0.15187573676362928</v>
      </c>
      <c r="F64" s="304">
        <f t="shared" si="16"/>
        <v>0.14941573160805835</v>
      </c>
      <c r="G64" s="304">
        <f t="shared" si="16"/>
        <v>0.16249209186766014</v>
      </c>
      <c r="H64" s="304">
        <f t="shared" si="16"/>
        <v>0.14828339444671057</v>
      </c>
      <c r="I64" s="304">
        <f t="shared" si="16"/>
        <v>0.14083632618795797</v>
      </c>
      <c r="J64" s="304">
        <f t="shared" si="16"/>
        <v>8.2377822247268986E-2</v>
      </c>
      <c r="K64" s="304">
        <f t="shared" si="16"/>
        <v>9.8129888048368238E-2</v>
      </c>
      <c r="L64" s="304">
        <f t="shared" si="16"/>
        <v>0.10407823193724315</v>
      </c>
      <c r="M64" s="304">
        <f t="shared" si="16"/>
        <v>0.12884019741252101</v>
      </c>
      <c r="N64" s="304">
        <f t="shared" si="16"/>
        <v>0.1349478062219058</v>
      </c>
      <c r="O64" s="304">
        <f t="shared" si="16"/>
        <v>0.14837770365903716</v>
      </c>
      <c r="P64" s="304">
        <f t="shared" si="16"/>
        <v>0.13350372194065485</v>
      </c>
      <c r="Q64" s="304">
        <f t="shared" si="16"/>
        <v>0.13143788373431051</v>
      </c>
      <c r="R64" s="304">
        <f t="shared" si="16"/>
        <v>0.13529410877449888</v>
      </c>
      <c r="S64" s="304">
        <f t="shared" si="16"/>
        <v>0.12661046491282957</v>
      </c>
      <c r="T64" s="304">
        <f t="shared" si="16"/>
        <v>0.10445401056022098</v>
      </c>
      <c r="U64" s="304">
        <f t="shared" si="16"/>
        <v>0.10496113716731097</v>
      </c>
      <c r="V64" s="304">
        <f t="shared" si="16"/>
        <v>8.92269446244814E-2</v>
      </c>
      <c r="W64" s="304">
        <f t="shared" si="16"/>
        <v>0.12188041678070384</v>
      </c>
      <c r="DA64" s="72"/>
    </row>
    <row r="65" spans="1:105" ht="12" customHeight="1" x14ac:dyDescent="0.25">
      <c r="A65" s="62" t="s">
        <v>2580</v>
      </c>
      <c r="B65" s="304">
        <f t="shared" ref="B65:W65" si="17">IF(B$34=0,0,B$34/B$5)</f>
        <v>0.10589994411405906</v>
      </c>
      <c r="C65" s="304">
        <f t="shared" si="17"/>
        <v>0.10434792431223892</v>
      </c>
      <c r="D65" s="304">
        <f t="shared" si="17"/>
        <v>0.11323669565935771</v>
      </c>
      <c r="E65" s="304">
        <f t="shared" si="17"/>
        <v>0.10331197832482709</v>
      </c>
      <c r="F65" s="304">
        <f t="shared" si="17"/>
        <v>0.10541337739077346</v>
      </c>
      <c r="G65" s="304">
        <f t="shared" si="17"/>
        <v>9.3738854026292145E-2</v>
      </c>
      <c r="H65" s="304">
        <f t="shared" si="17"/>
        <v>0.10615872695499025</v>
      </c>
      <c r="I65" s="304">
        <f t="shared" si="17"/>
        <v>0.11252454438363203</v>
      </c>
      <c r="J65" s="304">
        <f t="shared" si="17"/>
        <v>0.16821004034952208</v>
      </c>
      <c r="K65" s="304">
        <f t="shared" si="17"/>
        <v>0.15235860511474758</v>
      </c>
      <c r="L65" s="304">
        <f t="shared" si="17"/>
        <v>0.146540718170794</v>
      </c>
      <c r="M65" s="304">
        <f t="shared" si="17"/>
        <v>0.12295008747674864</v>
      </c>
      <c r="N65" s="304">
        <f t="shared" si="17"/>
        <v>0.11759082851257324</v>
      </c>
      <c r="O65" s="304">
        <f t="shared" si="17"/>
        <v>0.10598986015773479</v>
      </c>
      <c r="P65" s="304">
        <f t="shared" si="17"/>
        <v>0.11898741591787518</v>
      </c>
      <c r="Q65" s="304">
        <f t="shared" si="17"/>
        <v>0.12097171747738253</v>
      </c>
      <c r="R65" s="304">
        <f t="shared" si="17"/>
        <v>0.11750658261348985</v>
      </c>
      <c r="S65" s="304">
        <f t="shared" si="17"/>
        <v>0.12539487087722054</v>
      </c>
      <c r="T65" s="304">
        <f t="shared" si="17"/>
        <v>0.14594982712350163</v>
      </c>
      <c r="U65" s="304">
        <f t="shared" si="17"/>
        <v>0.14553019881457627</v>
      </c>
      <c r="V65" s="304">
        <f t="shared" si="17"/>
        <v>0.16095779150112025</v>
      </c>
      <c r="W65" s="304">
        <f t="shared" si="17"/>
        <v>0.12913768715065974</v>
      </c>
      <c r="DA65" s="72"/>
    </row>
    <row r="66" spans="1:105" ht="12" customHeight="1" x14ac:dyDescent="0.25">
      <c r="A66" s="203" t="s">
        <v>2582</v>
      </c>
      <c r="B66" s="303">
        <f t="shared" ref="B66:W66" si="18">IF(B$35=0,0,B$35/B$5)</f>
        <v>0.15055445932092756</v>
      </c>
      <c r="C66" s="303">
        <f t="shared" si="18"/>
        <v>0.15104058346232024</v>
      </c>
      <c r="D66" s="303">
        <f t="shared" si="18"/>
        <v>0.14879372231824131</v>
      </c>
      <c r="E66" s="303">
        <f t="shared" si="18"/>
        <v>0.15150232302495406</v>
      </c>
      <c r="F66" s="303">
        <f t="shared" si="18"/>
        <v>0.15096095845792509</v>
      </c>
      <c r="G66" s="303">
        <f t="shared" si="18"/>
        <v>0.15657576956726751</v>
      </c>
      <c r="H66" s="303">
        <f t="shared" si="18"/>
        <v>0.15181262812015189</v>
      </c>
      <c r="I66" s="303">
        <f t="shared" si="18"/>
        <v>0.15051903751796497</v>
      </c>
      <c r="J66" s="303">
        <f t="shared" si="18"/>
        <v>0.13353296987657304</v>
      </c>
      <c r="K66" s="303">
        <f t="shared" si="18"/>
        <v>0.13847899892567336</v>
      </c>
      <c r="L66" s="303">
        <f t="shared" si="18"/>
        <v>0.14016311506440127</v>
      </c>
      <c r="M66" s="303">
        <f t="shared" si="18"/>
        <v>0.14859843507210044</v>
      </c>
      <c r="N66" s="303">
        <f t="shared" si="18"/>
        <v>0.14924721194084506</v>
      </c>
      <c r="O66" s="303">
        <f t="shared" si="18"/>
        <v>0.15160451743390072</v>
      </c>
      <c r="P66" s="303">
        <f t="shared" si="18"/>
        <v>0.1486122825370918</v>
      </c>
      <c r="Q66" s="303">
        <f t="shared" si="18"/>
        <v>0.14767025865126274</v>
      </c>
      <c r="R66" s="303">
        <f t="shared" si="18"/>
        <v>0.14871722742621199</v>
      </c>
      <c r="S66" s="303">
        <f t="shared" si="18"/>
        <v>0.14653340788011612</v>
      </c>
      <c r="T66" s="303">
        <f t="shared" si="18"/>
        <v>0.14174923637137926</v>
      </c>
      <c r="U66" s="303">
        <f t="shared" si="18"/>
        <v>0.14153878088138572</v>
      </c>
      <c r="V66" s="303">
        <f t="shared" si="18"/>
        <v>0.13735515841610926</v>
      </c>
      <c r="W66" s="303">
        <f t="shared" si="18"/>
        <v>0.1477376807766359</v>
      </c>
      <c r="DA66" s="175"/>
    </row>
    <row r="67" spans="1:105" ht="12" customHeight="1" x14ac:dyDescent="0.25">
      <c r="A67" s="203" t="s">
        <v>2594</v>
      </c>
      <c r="B67" s="303">
        <f t="shared" ref="B67:W67" si="19">IF(B$46=0,0,B$46/B$5)</f>
        <v>0.10977576865063637</v>
      </c>
      <c r="C67" s="303">
        <f t="shared" si="19"/>
        <v>0.10941996140330518</v>
      </c>
      <c r="D67" s="303">
        <f t="shared" si="19"/>
        <v>0.11134203396612213</v>
      </c>
      <c r="E67" s="303">
        <f t="shared" si="19"/>
        <v>0.1091869103245343</v>
      </c>
      <c r="F67" s="303">
        <f t="shared" si="19"/>
        <v>0.10966029984907537</v>
      </c>
      <c r="G67" s="303">
        <f t="shared" si="19"/>
        <v>0.10648607178095677</v>
      </c>
      <c r="H67" s="303">
        <f t="shared" si="19"/>
        <v>0.10965138183464189</v>
      </c>
      <c r="I67" s="303">
        <f t="shared" si="19"/>
        <v>0.11095595378102667</v>
      </c>
      <c r="J67" s="303">
        <f t="shared" si="19"/>
        <v>0.12105962997112973</v>
      </c>
      <c r="K67" s="303">
        <f t="shared" si="19"/>
        <v>0.11849420588273787</v>
      </c>
      <c r="L67" s="303">
        <f t="shared" si="19"/>
        <v>0.1175126432438791</v>
      </c>
      <c r="M67" s="303">
        <f t="shared" si="19"/>
        <v>0.11289828327981345</v>
      </c>
      <c r="N67" s="303">
        <f t="shared" si="19"/>
        <v>0.11196250221209787</v>
      </c>
      <c r="O67" s="303">
        <f t="shared" si="19"/>
        <v>0.10962551906549967</v>
      </c>
      <c r="P67" s="303">
        <f t="shared" si="19"/>
        <v>0.11229578373344547</v>
      </c>
      <c r="Q67" s="303">
        <f t="shared" si="19"/>
        <v>0.11276918931626868</v>
      </c>
      <c r="R67" s="303">
        <f t="shared" si="19"/>
        <v>0.11205776193631029</v>
      </c>
      <c r="S67" s="303">
        <f t="shared" si="19"/>
        <v>0.11363250762405859</v>
      </c>
      <c r="T67" s="303">
        <f t="shared" si="19"/>
        <v>0.11717128090165402</v>
      </c>
      <c r="U67" s="303">
        <f t="shared" si="19"/>
        <v>0.11716124779210876</v>
      </c>
      <c r="V67" s="303">
        <f t="shared" si="19"/>
        <v>0.11963768936813463</v>
      </c>
      <c r="W67" s="303">
        <f t="shared" si="19"/>
        <v>0.11393779285761035</v>
      </c>
      <c r="DA67" s="175"/>
    </row>
    <row r="68" spans="1:105" ht="12" customHeight="1" x14ac:dyDescent="0.25">
      <c r="A68" s="41" t="s">
        <v>2596</v>
      </c>
      <c r="B68" s="237">
        <f t="shared" ref="B68:W68" si="20">IF(B$47=0,0,B$47/B$5)</f>
        <v>7.4335285310514226E-2</v>
      </c>
      <c r="C68" s="237">
        <f t="shared" si="20"/>
        <v>7.409434841186141E-2</v>
      </c>
      <c r="D68" s="237">
        <f t="shared" si="20"/>
        <v>7.5395890765886903E-2</v>
      </c>
      <c r="E68" s="237">
        <f t="shared" si="20"/>
        <v>7.3936536550051682E-2</v>
      </c>
      <c r="F68" s="237">
        <f t="shared" si="20"/>
        <v>7.4257094955629849E-2</v>
      </c>
      <c r="G68" s="237">
        <f t="shared" si="20"/>
        <v>7.2107648388462772E-2</v>
      </c>
      <c r="H68" s="237">
        <f t="shared" si="20"/>
        <v>7.4251056071498428E-2</v>
      </c>
      <c r="I68" s="237">
        <f t="shared" si="20"/>
        <v>7.5134454375465093E-2</v>
      </c>
      <c r="J68" s="237">
        <f t="shared" si="20"/>
        <v>8.1976216100373839E-2</v>
      </c>
      <c r="K68" s="237">
        <f t="shared" si="20"/>
        <v>8.0239024606320306E-2</v>
      </c>
      <c r="L68" s="237">
        <f t="shared" si="20"/>
        <v>7.9574353889762389E-2</v>
      </c>
      <c r="M68" s="237">
        <f t="shared" si="20"/>
        <v>7.6449713828749752E-2</v>
      </c>
      <c r="N68" s="237">
        <f t="shared" si="20"/>
        <v>7.5816044363148524E-2</v>
      </c>
      <c r="O68" s="237">
        <f t="shared" si="20"/>
        <v>7.4233542950463291E-2</v>
      </c>
      <c r="P68" s="237">
        <f t="shared" si="20"/>
        <v>7.6041727838496762E-2</v>
      </c>
      <c r="Q68" s="237">
        <f t="shared" si="20"/>
        <v>7.6362297118031913E-2</v>
      </c>
      <c r="R68" s="237">
        <f t="shared" si="20"/>
        <v>7.5880550026510993E-2</v>
      </c>
      <c r="S68" s="237">
        <f t="shared" si="20"/>
        <v>7.6946898014133028E-2</v>
      </c>
      <c r="T68" s="237">
        <f t="shared" si="20"/>
        <v>7.9343198440654877E-2</v>
      </c>
      <c r="U68" s="237">
        <f t="shared" si="20"/>
        <v>7.9336404463534377E-2</v>
      </c>
      <c r="V68" s="237">
        <f t="shared" si="20"/>
        <v>8.1013340943884224E-2</v>
      </c>
      <c r="W68" s="237">
        <f t="shared" si="20"/>
        <v>7.7153623644170582E-2</v>
      </c>
      <c r="DA68" s="97"/>
    </row>
    <row r="69" spans="1:105" ht="12" customHeight="1" x14ac:dyDescent="0.25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DA69" s="173"/>
    </row>
    <row r="70" spans="1:105" ht="15" customHeight="1" x14ac:dyDescent="0.25">
      <c r="A70" s="32" t="s">
        <v>54</v>
      </c>
      <c r="B70" s="259"/>
      <c r="C70" s="259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DA70" s="88"/>
    </row>
    <row r="71" spans="1:105" ht="12" customHeight="1" x14ac:dyDescent="0.25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DA71" s="173"/>
    </row>
    <row r="72" spans="1:105" ht="12" customHeight="1" x14ac:dyDescent="0.25">
      <c r="A72" s="35" t="s">
        <v>26</v>
      </c>
      <c r="B72" s="324">
        <f t="shared" ref="B72:W72" si="21">SUM(B$73:B$83)</f>
        <v>32.013687204452992</v>
      </c>
      <c r="C72" s="324">
        <f t="shared" si="21"/>
        <v>33.481291760016042</v>
      </c>
      <c r="D72" s="324">
        <f t="shared" si="21"/>
        <v>33.898329717486781</v>
      </c>
      <c r="E72" s="324">
        <f t="shared" si="21"/>
        <v>37.655582567334569</v>
      </c>
      <c r="F72" s="324">
        <f t="shared" si="21"/>
        <v>36.897174862021181</v>
      </c>
      <c r="G72" s="324">
        <f t="shared" si="21"/>
        <v>36.105131029416462</v>
      </c>
      <c r="H72" s="324">
        <f t="shared" si="21"/>
        <v>33.948643212890829</v>
      </c>
      <c r="I72" s="324">
        <f t="shared" si="21"/>
        <v>32.251522825185688</v>
      </c>
      <c r="J72" s="324">
        <f t="shared" si="21"/>
        <v>34.095683591836675</v>
      </c>
      <c r="K72" s="324">
        <f t="shared" si="21"/>
        <v>35.940107263956129</v>
      </c>
      <c r="L72" s="324">
        <f t="shared" si="21"/>
        <v>35.506597023197834</v>
      </c>
      <c r="M72" s="324">
        <f t="shared" si="21"/>
        <v>32.876566765065029</v>
      </c>
      <c r="N72" s="324">
        <f t="shared" si="21"/>
        <v>32.710539740983961</v>
      </c>
      <c r="O72" s="324">
        <f t="shared" si="21"/>
        <v>33.595391032219858</v>
      </c>
      <c r="P72" s="324">
        <f t="shared" si="21"/>
        <v>31.554971060924785</v>
      </c>
      <c r="Q72" s="324">
        <f t="shared" si="21"/>
        <v>30.531472431429673</v>
      </c>
      <c r="R72" s="324">
        <f t="shared" si="21"/>
        <v>30.328894023960022</v>
      </c>
      <c r="S72" s="324">
        <f t="shared" si="21"/>
        <v>30.125723070719609</v>
      </c>
      <c r="T72" s="324">
        <f t="shared" si="21"/>
        <v>29.380836072311489</v>
      </c>
      <c r="U72" s="324">
        <f t="shared" si="21"/>
        <v>29.079047435680152</v>
      </c>
      <c r="V72" s="324">
        <f t="shared" si="21"/>
        <v>29.2184219812513</v>
      </c>
      <c r="W72" s="324">
        <f t="shared" si="21"/>
        <v>29.519256334306405</v>
      </c>
      <c r="DA72" s="95"/>
    </row>
    <row r="73" spans="1:105" ht="12" customHeight="1" x14ac:dyDescent="0.25">
      <c r="A73" s="55" t="s">
        <v>92</v>
      </c>
      <c r="B73" s="336">
        <f>IF(B$6=0,0,B$6/MAE!B$5*1000)</f>
        <v>0.73215148337705604</v>
      </c>
      <c r="C73" s="336">
        <f>IF(C$6=0,0,C$6/MAE!C$5*1000)</f>
        <v>0.76323367752369897</v>
      </c>
      <c r="D73" s="336">
        <f>IF(D$6=0,0,D$6/MAE!D$5*1000)</f>
        <v>0.78631437058317077</v>
      </c>
      <c r="E73" s="336">
        <f>IF(E$6=0,0,E$6/MAE!E$5*1000)</f>
        <v>0.85656181604117843</v>
      </c>
      <c r="F73" s="336">
        <f>IF(F$6=0,0,F$6/MAE!F$5*1000)</f>
        <v>0.84294901228187702</v>
      </c>
      <c r="G73" s="336">
        <f>IF(G$6=0,0,G$6/MAE!G$5*1000)</f>
        <v>0.80097782801235273</v>
      </c>
      <c r="H73" s="336">
        <f>IF(H$6=0,0,H$6/MAE!H$5*1000)</f>
        <v>0.77552409160514912</v>
      </c>
      <c r="I73" s="336">
        <f>IF(I$6=0,0,I$6/MAE!I$5*1000)</f>
        <v>0.74552051582479772</v>
      </c>
      <c r="J73" s="336">
        <f>IF(J$6=0,0,J$6/MAE!J$5*1000)</f>
        <v>0.85991892484176458</v>
      </c>
      <c r="K73" s="336">
        <f>IF(K$6=0,0,K$6/MAE!K$5*1000)</f>
        <v>0.88722801449643773</v>
      </c>
      <c r="L73" s="336">
        <f>IF(L$6=0,0,L$6/MAE!L$5*1000)</f>
        <v>0.86926543099817177</v>
      </c>
      <c r="M73" s="336">
        <f>IF(M$6=0,0,M$6/MAE!M$5*1000)</f>
        <v>0.7732724891479188</v>
      </c>
      <c r="N73" s="336">
        <f>IF(N$6=0,0,N$6/MAE!N$5*1000)</f>
        <v>0.76299039127267343</v>
      </c>
      <c r="O73" s="336">
        <f>IF(O$6=0,0,O$6/MAE!O$5*1000)</f>
        <v>0.76727337085740277</v>
      </c>
      <c r="P73" s="336">
        <f>IF(P$6=0,0,P$6/MAE!P$5*1000)</f>
        <v>0.73822712624432074</v>
      </c>
      <c r="Q73" s="336">
        <f>IF(Q$6=0,0,Q$6/MAE!Q$5*1000)</f>
        <v>0.71729362390090279</v>
      </c>
      <c r="R73" s="336">
        <f>IF(R$6=0,0,R$6/MAE!R$5*1000)</f>
        <v>0.70803916381843668</v>
      </c>
      <c r="S73" s="336">
        <f>IF(S$6=0,0,S$6/MAE!S$5*1000)</f>
        <v>0.71317947010704652</v>
      </c>
      <c r="T73" s="336">
        <f>IF(T$6=0,0,T$6/MAE!T$5*1000)</f>
        <v>0.71720629094880428</v>
      </c>
      <c r="U73" s="336">
        <f>IF(U$6=0,0,U$6/MAE!U$5*1000)</f>
        <v>0.70977864211879327</v>
      </c>
      <c r="V73" s="336">
        <f>IF(V$6=0,0,V$6/MAE!V$5*1000)</f>
        <v>0.72825510267083748</v>
      </c>
      <c r="W73" s="336">
        <f>IF(W$6=0,0,W$6/MAE!W$5*1000)</f>
        <v>0.70069977365185532</v>
      </c>
      <c r="DA73" s="67"/>
    </row>
    <row r="74" spans="1:105" ht="12" customHeight="1" x14ac:dyDescent="0.25">
      <c r="A74" s="202" t="s">
        <v>93</v>
      </c>
      <c r="B74" s="337">
        <f>IF(B$7=0,0,B$7/MAE!B$5*1000)</f>
        <v>0.99572601739279631</v>
      </c>
      <c r="C74" s="337">
        <f>IF(C$7=0,0,C$7/MAE!C$5*1000)</f>
        <v>1.0379978014322311</v>
      </c>
      <c r="D74" s="337">
        <f>IF(D$7=0,0,D$7/MAE!D$5*1000)</f>
        <v>1.0693875439931126</v>
      </c>
      <c r="E74" s="337">
        <f>IF(E$7=0,0,E$7/MAE!E$5*1000)</f>
        <v>1.1649240698160026</v>
      </c>
      <c r="F74" s="337">
        <f>IF(F$7=0,0,F$7/MAE!F$5*1000)</f>
        <v>1.1464106567033525</v>
      </c>
      <c r="G74" s="337">
        <f>IF(G$7=0,0,G$7/MAE!G$5*1000)</f>
        <v>1.0893298460967999</v>
      </c>
      <c r="H74" s="337">
        <f>IF(H$7=0,0,H$7/MAE!H$5*1000)</f>
        <v>1.054712764583003</v>
      </c>
      <c r="I74" s="337">
        <f>IF(I$7=0,0,I$7/MAE!I$5*1000)</f>
        <v>1.0139079015217247</v>
      </c>
      <c r="J74" s="337">
        <f>IF(J$7=0,0,J$7/MAE!J$5*1000)</f>
        <v>1.1694897377847995</v>
      </c>
      <c r="K74" s="337">
        <f>IF(K$7=0,0,K$7/MAE!K$5*1000)</f>
        <v>1.2066300997151553</v>
      </c>
      <c r="L74" s="337">
        <f>IF(L$7=0,0,L$7/MAE!L$5*1000)</f>
        <v>1.1822009861575133</v>
      </c>
      <c r="M74" s="337">
        <f>IF(M$7=0,0,M$7/MAE!M$5*1000)</f>
        <v>1.0516505852411699</v>
      </c>
      <c r="N74" s="337">
        <f>IF(N$7=0,0,N$7/MAE!N$5*1000)</f>
        <v>1.0376669321308361</v>
      </c>
      <c r="O74" s="337">
        <f>IF(O$7=0,0,O$7/MAE!O$5*1000)</f>
        <v>1.0434917843660676</v>
      </c>
      <c r="P74" s="337">
        <f>IF(P$7=0,0,P$7/MAE!P$5*1000)</f>
        <v>1.0039888916922761</v>
      </c>
      <c r="Q74" s="337">
        <f>IF(Q$7=0,0,Q$7/MAE!Q$5*1000)</f>
        <v>0.97551932850522771</v>
      </c>
      <c r="R74" s="337">
        <f>IF(R$7=0,0,R$7/MAE!R$5*1000)</f>
        <v>0.9629332627930739</v>
      </c>
      <c r="S74" s="337">
        <f>IF(S$7=0,0,S$7/MAE!S$5*1000)</f>
        <v>0.96992407934558322</v>
      </c>
      <c r="T74" s="337">
        <f>IF(T$7=0,0,T$7/MAE!T$5*1000)</f>
        <v>0.97540055569037365</v>
      </c>
      <c r="U74" s="337">
        <f>IF(U$7=0,0,U$7/MAE!U$5*1000)</f>
        <v>0.96529895328155857</v>
      </c>
      <c r="V74" s="337">
        <f>IF(V$7=0,0,V$7/MAE!V$5*1000)</f>
        <v>0.99042693963233919</v>
      </c>
      <c r="W74" s="337">
        <f>IF(W$7=0,0,W$7/MAE!W$5*1000)</f>
        <v>0.9529516921665232</v>
      </c>
      <c r="DA74" s="174"/>
    </row>
    <row r="75" spans="1:105" ht="12" customHeight="1" x14ac:dyDescent="0.25">
      <c r="A75" s="202" t="s">
        <v>94</v>
      </c>
      <c r="B75" s="337">
        <f>IF(B$8=0,0,B$8/MAE!B$5*1000)</f>
        <v>1.2300144920734539</v>
      </c>
      <c r="C75" s="337">
        <f>IF(C$8=0,0,C$8/MAE!C$5*1000)</f>
        <v>1.2822325782398143</v>
      </c>
      <c r="D75" s="337">
        <f>IF(D$8=0,0,D$8/MAE!D$5*1000)</f>
        <v>1.3210081425797273</v>
      </c>
      <c r="E75" s="337">
        <f>IF(E$8=0,0,E$8/MAE!E$5*1000)</f>
        <v>1.4390238509491797</v>
      </c>
      <c r="F75" s="337">
        <f>IF(F$8=0,0,F$8/MAE!F$5*1000)</f>
        <v>1.4161543406335531</v>
      </c>
      <c r="G75" s="337">
        <f>IF(G$8=0,0,G$8/MAE!G$5*1000)</f>
        <v>1.3456427510607529</v>
      </c>
      <c r="H75" s="337">
        <f>IF(H$8=0,0,H$8/MAE!H$5*1000)</f>
        <v>1.3028804738966504</v>
      </c>
      <c r="I75" s="337">
        <f>IF(I$8=0,0,I$8/MAE!I$5*1000)</f>
        <v>1.25247446658566</v>
      </c>
      <c r="J75" s="337">
        <f>IF(J$8=0,0,J$8/MAE!J$5*1000)</f>
        <v>1.4446637937341644</v>
      </c>
      <c r="K75" s="337">
        <f>IF(K$8=0,0,K$8/MAE!K$5*1000)</f>
        <v>1.4905430643540156</v>
      </c>
      <c r="L75" s="337">
        <f>IF(L$8=0,0,L$8/MAE!L$5*1000)</f>
        <v>1.4603659240769282</v>
      </c>
      <c r="M75" s="337">
        <f>IF(M$8=0,0,M$8/MAE!M$5*1000)</f>
        <v>1.2990977817685039</v>
      </c>
      <c r="N75" s="337">
        <f>IF(N$8=0,0,N$8/MAE!N$5*1000)</f>
        <v>1.2818238573380911</v>
      </c>
      <c r="O75" s="337">
        <f>IF(O$8=0,0,O$8/MAE!O$5*1000)</f>
        <v>1.2890192630404367</v>
      </c>
      <c r="P75" s="337">
        <f>IF(P$8=0,0,P$8/MAE!P$5*1000)</f>
        <v>1.2402215720904588</v>
      </c>
      <c r="Q75" s="337">
        <f>IF(Q$8=0,0,Q$8/MAE!Q$5*1000)</f>
        <v>1.2050532881535165</v>
      </c>
      <c r="R75" s="337">
        <f>IF(R$8=0,0,R$8/MAE!R$5*1000)</f>
        <v>1.1895057952149732</v>
      </c>
      <c r="S75" s="337">
        <f>IF(S$8=0,0,S$8/MAE!S$5*1000)</f>
        <v>1.198141509779838</v>
      </c>
      <c r="T75" s="337">
        <f>IF(T$8=0,0,T$8/MAE!T$5*1000)</f>
        <v>1.2049065687939911</v>
      </c>
      <c r="U75" s="337">
        <f>IF(U$8=0,0,U$8/MAE!U$5*1000)</f>
        <v>1.1924281187595729</v>
      </c>
      <c r="V75" s="337">
        <f>IF(V$8=0,0,V$8/MAE!V$5*1000)</f>
        <v>1.2234685724870069</v>
      </c>
      <c r="W75" s="337">
        <f>IF(W$8=0,0,W$8/MAE!W$5*1000)</f>
        <v>1.1771756197351162</v>
      </c>
      <c r="DA75" s="174"/>
    </row>
    <row r="76" spans="1:105" ht="12" customHeight="1" x14ac:dyDescent="0.25">
      <c r="A76" s="202" t="s">
        <v>95</v>
      </c>
      <c r="B76" s="337">
        <f>IF(B$9=0,0,B$9/MAE!B$5*1000)</f>
        <v>0.76143754271213826</v>
      </c>
      <c r="C76" s="337">
        <f>IF(C$9=0,0,C$9/MAE!C$5*1000)</f>
        <v>0.79376302462464698</v>
      </c>
      <c r="D76" s="337">
        <f>IF(D$9=0,0,D$9/MAE!D$5*1000)</f>
        <v>0.81776694540649753</v>
      </c>
      <c r="E76" s="337">
        <f>IF(E$9=0,0,E$9/MAE!E$5*1000)</f>
        <v>0.89082428868282537</v>
      </c>
      <c r="F76" s="337">
        <f>IF(F$9=0,0,F$9/MAE!F$5*1000)</f>
        <v>0.87666697277315186</v>
      </c>
      <c r="G76" s="337">
        <f>IF(G$9=0,0,G$9/MAE!G$5*1000)</f>
        <v>0.83301694113284708</v>
      </c>
      <c r="H76" s="337">
        <f>IF(H$9=0,0,H$9/MAE!H$5*1000)</f>
        <v>0.80654505526935505</v>
      </c>
      <c r="I76" s="337">
        <f>IF(I$9=0,0,I$9/MAE!I$5*1000)</f>
        <v>0.77534133645778947</v>
      </c>
      <c r="J76" s="337">
        <f>IF(J$9=0,0,J$9/MAE!J$5*1000)</f>
        <v>0.89431568183543497</v>
      </c>
      <c r="K76" s="337">
        <f>IF(K$9=0,0,K$9/MAE!K$5*1000)</f>
        <v>0.92271713507629516</v>
      </c>
      <c r="L76" s="337">
        <f>IF(L$9=0,0,L$9/MAE!L$5*1000)</f>
        <v>0.90403604823809869</v>
      </c>
      <c r="M76" s="337">
        <f>IF(M$9=0,0,M$9/MAE!M$5*1000)</f>
        <v>0.80420338871383534</v>
      </c>
      <c r="N76" s="337">
        <f>IF(N$9=0,0,N$9/MAE!N$5*1000)</f>
        <v>0.79351000692358042</v>
      </c>
      <c r="O76" s="337">
        <f>IF(O$9=0,0,O$9/MAE!O$5*1000)</f>
        <v>0.79796430569169896</v>
      </c>
      <c r="P76" s="337">
        <f>IF(P$9=0,0,P$9/MAE!P$5*1000)</f>
        <v>0.76775621129409377</v>
      </c>
      <c r="Q76" s="337">
        <f>IF(Q$9=0,0,Q$9/MAE!Q$5*1000)</f>
        <v>0.74598536885693845</v>
      </c>
      <c r="R76" s="337">
        <f>IF(R$9=0,0,R$9/MAE!R$5*1000)</f>
        <v>0.736360730371174</v>
      </c>
      <c r="S76" s="337">
        <f>IF(S$9=0,0,S$9/MAE!S$5*1000)</f>
        <v>0.74170664891132843</v>
      </c>
      <c r="T76" s="337">
        <f>IF(T$9=0,0,T$9/MAE!T$5*1000)</f>
        <v>0.74589454258675625</v>
      </c>
      <c r="U76" s="337">
        <f>IF(U$9=0,0,U$9/MAE!U$5*1000)</f>
        <v>0.73816978780354459</v>
      </c>
      <c r="V76" s="337">
        <f>IF(V$9=0,0,V$9/MAE!V$5*1000)</f>
        <v>0.75738530677767102</v>
      </c>
      <c r="W76" s="337">
        <f>IF(W$9=0,0,W$9/MAE!W$5*1000)</f>
        <v>0.72872776459792943</v>
      </c>
      <c r="DA76" s="174"/>
    </row>
    <row r="77" spans="1:105" ht="12" customHeight="1" x14ac:dyDescent="0.25">
      <c r="A77" s="56" t="s">
        <v>96</v>
      </c>
      <c r="B77" s="338">
        <f>IF(B$10=0,0,B$10/MAE!B$5*1000)</f>
        <v>0.87686955112439857</v>
      </c>
      <c r="C77" s="338">
        <f>IF(C$10=0,0,C$10/MAE!C$5*1000)</f>
        <v>0.9142331336184083</v>
      </c>
      <c r="D77" s="338">
        <f>IF(D$10=0,0,D$10/MAE!D$5*1000)</f>
        <v>0.92110350190964241</v>
      </c>
      <c r="E77" s="338">
        <f>IF(E$10=0,0,E$10/MAE!E$5*1000)</f>
        <v>1.0235128310207848</v>
      </c>
      <c r="F77" s="338">
        <f>IF(F$10=0,0,F$10/MAE!F$5*1000)</f>
        <v>1.002435344352621</v>
      </c>
      <c r="G77" s="338">
        <f>IF(G$10=0,0,G$10/MAE!G$5*1000)</f>
        <v>0.98584598410133051</v>
      </c>
      <c r="H77" s="338">
        <f>IF(H$10=0,0,H$10/MAE!H$5*1000)</f>
        <v>0.92099422745517334</v>
      </c>
      <c r="I77" s="338">
        <f>IF(I$10=0,0,I$10/MAE!I$5*1000)</f>
        <v>0.87284369609806778</v>
      </c>
      <c r="J77" s="338">
        <f>IF(J$10=0,0,J$10/MAE!J$5*1000)</f>
        <v>0.91708139493821983</v>
      </c>
      <c r="K77" s="338">
        <f>IF(K$10=0,0,K$10/MAE!K$5*1000)</f>
        <v>0.96536953126833547</v>
      </c>
      <c r="L77" s="338">
        <f>IF(L$10=0,0,L$10/MAE!L$5*1000)</f>
        <v>0.95420330898705874</v>
      </c>
      <c r="M77" s="338">
        <f>IF(M$10=0,0,M$10/MAE!M$5*1000)</f>
        <v>0.88642150910073325</v>
      </c>
      <c r="N77" s="338">
        <f>IF(N$10=0,0,N$10/MAE!N$5*1000)</f>
        <v>0.88528236010429118</v>
      </c>
      <c r="O77" s="338">
        <f>IF(O$10=0,0,O$10/MAE!O$5*1000)</f>
        <v>0.91357033917917518</v>
      </c>
      <c r="P77" s="338">
        <f>IF(P$10=0,0,P$10/MAE!P$5*1000)</f>
        <v>0.85275027499792699</v>
      </c>
      <c r="Q77" s="338">
        <f>IF(Q$10=0,0,Q$10/MAE!Q$5*1000)</f>
        <v>0.82437319119791552</v>
      </c>
      <c r="R77" s="338">
        <f>IF(R$10=0,0,R$10/MAE!R$5*1000)</f>
        <v>0.81960311138439879</v>
      </c>
      <c r="S77" s="338">
        <f>IF(S$10=0,0,S$10/MAE!S$5*1000)</f>
        <v>0.81122265642656233</v>
      </c>
      <c r="T77" s="338">
        <f>IF(T$10=0,0,T$10/MAE!T$5*1000)</f>
        <v>0.7873939569636017</v>
      </c>
      <c r="U77" s="338">
        <f>IF(U$10=0,0,U$10/MAE!U$5*1000)</f>
        <v>0.779973726462175</v>
      </c>
      <c r="V77" s="338">
        <f>IF(V$10=0,0,V$10/MAE!V$5*1000)</f>
        <v>0.78332868722690285</v>
      </c>
      <c r="W77" s="338">
        <f>IF(W$10=0,0,W$10/MAE!W$5*1000)</f>
        <v>0.7935577676983171</v>
      </c>
      <c r="DA77" s="68"/>
    </row>
    <row r="78" spans="1:105" ht="12" customHeight="1" x14ac:dyDescent="0.25">
      <c r="A78" s="203" t="s">
        <v>2557</v>
      </c>
      <c r="B78" s="351">
        <f>IF(B$16=0,0,B$16/MAE!B$5*1000)</f>
        <v>5.7033758052952193</v>
      </c>
      <c r="C78" s="351">
        <f>IF(C$16=0,0,C$16/MAE!C$5*1000)</f>
        <v>5.9724572854232152</v>
      </c>
      <c r="D78" s="351">
        <f>IF(D$16=0,0,D$16/MAE!D$5*1000)</f>
        <v>6.0151993598970916</v>
      </c>
      <c r="E78" s="351">
        <f>IF(E$16=0,0,E$16/MAE!E$5*1000)</f>
        <v>6.7264694529779714</v>
      </c>
      <c r="F78" s="351">
        <f>IF(F$16=0,0,F$16/MAE!F$5*1000)</f>
        <v>6.5817319362640658</v>
      </c>
      <c r="G78" s="351">
        <f>IF(G$16=0,0,G$16/MAE!G$5*1000)</f>
        <v>6.475876312704731</v>
      </c>
      <c r="H78" s="351">
        <f>IF(H$16=0,0,H$16/MAE!H$5*1000)</f>
        <v>6.0465753584581741</v>
      </c>
      <c r="I78" s="351">
        <f>IF(I$16=0,0,I$16/MAE!I$5*1000)</f>
        <v>5.7198917301739831</v>
      </c>
      <c r="J78" s="351">
        <f>IF(J$16=0,0,J$16/MAE!J$5*1000)</f>
        <v>5.9807751325383833</v>
      </c>
      <c r="K78" s="351">
        <f>IF(K$16=0,0,K$16/MAE!K$5*1000)</f>
        <v>6.3018083188683862</v>
      </c>
      <c r="L78" s="351">
        <f>IF(L$16=0,0,L$16/MAE!L$5*1000)</f>
        <v>6.2290382475040964</v>
      </c>
      <c r="M78" s="351">
        <f>IF(M$16=0,0,M$16/MAE!M$5*1000)</f>
        <v>5.7946000783697693</v>
      </c>
      <c r="N78" s="351">
        <f>IF(N$16=0,0,N$16/MAE!N$5*1000)</f>
        <v>5.7824725333312061</v>
      </c>
      <c r="O78" s="351">
        <f>IF(O$16=0,0,O$16/MAE!O$5*1000)</f>
        <v>5.9819044406363098</v>
      </c>
      <c r="P78" s="351">
        <f>IF(P$16=0,0,P$16/MAE!P$5*1000)</f>
        <v>5.5771453837861182</v>
      </c>
      <c r="Q78" s="351">
        <f>IF(Q$16=0,0,Q$16/MAE!Q$5*1000)</f>
        <v>5.3945057465760762</v>
      </c>
      <c r="R78" s="351">
        <f>IF(R$16=0,0,R$16/MAE!R$5*1000)</f>
        <v>5.3670157648030905</v>
      </c>
      <c r="S78" s="351">
        <f>IF(S$16=0,0,S$16/MAE!S$5*1000)</f>
        <v>5.3142900708483269</v>
      </c>
      <c r="T78" s="351">
        <f>IF(T$16=0,0,T$16/MAE!T$5*1000)</f>
        <v>5.1499518748042066</v>
      </c>
      <c r="U78" s="351">
        <f>IF(U$16=0,0,U$16/MAE!U$5*1000)</f>
        <v>5.0988346088709333</v>
      </c>
      <c r="V78" s="351">
        <f>IF(V$16=0,0,V$16/MAE!V$5*1000)</f>
        <v>5.1170022353700846</v>
      </c>
      <c r="W78" s="351">
        <f>IF(W$16=0,0,W$16/MAE!W$5*1000)</f>
        <v>5.1869074281510397</v>
      </c>
      <c r="DA78" s="175"/>
    </row>
    <row r="79" spans="1:105" ht="12" customHeight="1" x14ac:dyDescent="0.25">
      <c r="A79" s="203" t="s">
        <v>2567</v>
      </c>
      <c r="B79" s="351">
        <f>IF(B$24=0,0,B$24/MAE!B$5*1000)</f>
        <v>2.8525555302974577</v>
      </c>
      <c r="C79" s="351">
        <f>IF(C$24=0,0,C$24/MAE!C$5*1000)</f>
        <v>2.9839624312705855</v>
      </c>
      <c r="D79" s="351">
        <f>IF(D$24=0,0,D$24/MAE!D$5*1000)</f>
        <v>3.0004455080466195</v>
      </c>
      <c r="E79" s="351">
        <f>IF(E$24=0,0,E$24/MAE!E$5*1000)</f>
        <v>3.3444958745537834</v>
      </c>
      <c r="F79" s="351">
        <f>IF(F$24=0,0,F$24/MAE!F$5*1000)</f>
        <v>3.272287246512636</v>
      </c>
      <c r="G79" s="351">
        <f>IF(G$24=0,0,G$24/MAE!G$5*1000)</f>
        <v>3.2218511470094304</v>
      </c>
      <c r="H79" s="351">
        <f>IF(H$24=0,0,H$24/MAE!H$5*1000)</f>
        <v>3.0063754461072452</v>
      </c>
      <c r="I79" s="351">
        <f>IF(I$24=0,0,I$24/MAE!I$5*1000)</f>
        <v>2.8441020579322713</v>
      </c>
      <c r="J79" s="351">
        <f>IF(J$24=0,0,J$24/MAE!J$5*1000)</f>
        <v>2.8099305956643401</v>
      </c>
      <c r="K79" s="351">
        <f>IF(K$24=0,0,K$24/MAE!K$5*1000)</f>
        <v>3.0437840916251417</v>
      </c>
      <c r="L79" s="351">
        <f>IF(L$24=0,0,L$24/MAE!L$5*1000)</f>
        <v>3.0342571795288129</v>
      </c>
      <c r="M79" s="351">
        <f>IF(M$24=0,0,M$24/MAE!M$5*1000)</f>
        <v>2.8788023801631768</v>
      </c>
      <c r="N79" s="351">
        <f>IF(N$24=0,0,N$24/MAE!N$5*1000)</f>
        <v>2.8818241445913944</v>
      </c>
      <c r="O79" s="351">
        <f>IF(O$24=0,0,O$24/MAE!O$5*1000)</f>
        <v>2.9865596274248514</v>
      </c>
      <c r="P79" s="351">
        <f>IF(P$24=0,0,P$24/MAE!P$5*1000)</f>
        <v>2.7750900504585716</v>
      </c>
      <c r="Q79" s="351">
        <f>IF(Q$24=0,0,Q$24/MAE!Q$5*1000)</f>
        <v>2.6792519084788489</v>
      </c>
      <c r="R79" s="351">
        <f>IF(R$24=0,0,R$24/MAE!R$5*1000)</f>
        <v>2.6678806405756559</v>
      </c>
      <c r="S79" s="351">
        <f>IF(S$24=0,0,S$24/MAE!S$5*1000)</f>
        <v>2.6296484133024887</v>
      </c>
      <c r="T79" s="351">
        <f>IF(T$24=0,0,T$24/MAE!T$5*1000)</f>
        <v>2.5045373950657588</v>
      </c>
      <c r="U79" s="351">
        <f>IF(U$24=0,0,U$24/MAE!U$5*1000)</f>
        <v>2.4807366829596034</v>
      </c>
      <c r="V79" s="351">
        <f>IF(V$24=0,0,V$24/MAE!V$5*1000)</f>
        <v>2.4325444891677099</v>
      </c>
      <c r="W79" s="351">
        <f>IF(W$24=0,0,W$24/MAE!W$5*1000)</f>
        <v>2.5673855577209124</v>
      </c>
      <c r="DA79" s="175"/>
    </row>
    <row r="80" spans="1:105" ht="12" customHeight="1" x14ac:dyDescent="0.25">
      <c r="A80" s="203" t="s">
        <v>2572</v>
      </c>
      <c r="B80" s="351">
        <f>IF(B$27=0,0,B$27/MAE!B$5*1000)</f>
        <v>8.147679721850313</v>
      </c>
      <c r="C80" s="351">
        <f>IF(C$27=0,0,C$27/MAE!C$5*1000)</f>
        <v>8.5320818363188753</v>
      </c>
      <c r="D80" s="351">
        <f>IF(D$27=0,0,D$27/MAE!D$5*1000)</f>
        <v>8.5931419427101332</v>
      </c>
      <c r="E80" s="351">
        <f>IF(E$27=0,0,E$27/MAE!E$5*1000)</f>
        <v>9.6092420756828165</v>
      </c>
      <c r="F80" s="351">
        <f>IF(F$27=0,0,F$27/MAE!F$5*1000)</f>
        <v>9.4024741946629522</v>
      </c>
      <c r="G80" s="351">
        <f>IF(G$27=0,0,G$27/MAE!G$5*1000)</f>
        <v>9.2512518752924713</v>
      </c>
      <c r="H80" s="351">
        <f>IF(H$27=0,0,H$27/MAE!H$5*1000)</f>
        <v>8.6379647977973946</v>
      </c>
      <c r="I80" s="351">
        <f>IF(I$27=0,0,I$27/MAE!I$5*1000)</f>
        <v>8.1712739002485506</v>
      </c>
      <c r="J80" s="351">
        <f>IF(J$27=0,0,J$27/MAE!J$5*1000)</f>
        <v>8.5439644750548336</v>
      </c>
      <c r="K80" s="351">
        <f>IF(K$27=0,0,K$27/MAE!K$5*1000)</f>
        <v>9.0025833126691257</v>
      </c>
      <c r="L80" s="351">
        <f>IF(L$27=0,0,L$27/MAE!L$5*1000)</f>
        <v>8.8986260678629954</v>
      </c>
      <c r="M80" s="351">
        <f>IF(M$27=0,0,M$27/MAE!M$5*1000)</f>
        <v>8.2780001119568158</v>
      </c>
      <c r="N80" s="351">
        <f>IF(N$27=0,0,N$27/MAE!N$5*1000)</f>
        <v>8.2606750476160116</v>
      </c>
      <c r="O80" s="351">
        <f>IF(O$27=0,0,O$27/MAE!O$5*1000)</f>
        <v>8.545577772337591</v>
      </c>
      <c r="P80" s="351">
        <f>IF(P$27=0,0,P$27/MAE!P$5*1000)</f>
        <v>7.967350548265884</v>
      </c>
      <c r="Q80" s="351">
        <f>IF(Q$27=0,0,Q$27/MAE!Q$5*1000)</f>
        <v>7.7064367808229655</v>
      </c>
      <c r="R80" s="351">
        <f>IF(R$27=0,0,R$27/MAE!R$5*1000)</f>
        <v>7.6671653782901323</v>
      </c>
      <c r="S80" s="351">
        <f>IF(S$27=0,0,S$27/MAE!S$5*1000)</f>
        <v>7.5918429583547526</v>
      </c>
      <c r="T80" s="351">
        <f>IF(T$27=0,0,T$27/MAE!T$5*1000)</f>
        <v>7.3570741068631493</v>
      </c>
      <c r="U80" s="351">
        <f>IF(U$27=0,0,U$27/MAE!U$5*1000)</f>
        <v>7.2840494412441901</v>
      </c>
      <c r="V80" s="351">
        <f>IF(V$27=0,0,V$27/MAE!V$5*1000)</f>
        <v>7.3100031933858336</v>
      </c>
      <c r="W80" s="351">
        <f>IF(W$27=0,0,W$27/MAE!W$5*1000)</f>
        <v>7.4098677545014873</v>
      </c>
      <c r="DA80" s="175"/>
    </row>
    <row r="81" spans="1:105" ht="12" customHeight="1" x14ac:dyDescent="0.25">
      <c r="A81" s="203" t="s">
        <v>2582</v>
      </c>
      <c r="B81" s="351">
        <f>IF(B$35=0,0,B$35/MAE!B$5*1000)</f>
        <v>4.8198033679357177</v>
      </c>
      <c r="C81" s="351">
        <f>IF(C$35=0,0,C$35/MAE!C$5*1000)</f>
        <v>5.0570338425050005</v>
      </c>
      <c r="D81" s="351">
        <f>IF(D$35=0,0,D$35/MAE!D$5*1000)</f>
        <v>5.0438586590359167</v>
      </c>
      <c r="E81" s="351">
        <f>IF(E$35=0,0,E$35/MAE!E$5*1000)</f>
        <v>5.7049082338091486</v>
      </c>
      <c r="F81" s="351">
        <f>IF(F$35=0,0,F$35/MAE!F$5*1000)</f>
        <v>5.570032881560377</v>
      </c>
      <c r="G81" s="351">
        <f>IF(G$35=0,0,G$35/MAE!G$5*1000)</f>
        <v>5.6531886762579138</v>
      </c>
      <c r="H81" s="351">
        <f>IF(H$35=0,0,H$35/MAE!H$5*1000)</f>
        <v>5.1538327472623138</v>
      </c>
      <c r="I81" s="351">
        <f>IF(I$35=0,0,I$35/MAE!I$5*1000)</f>
        <v>4.8544681741356275</v>
      </c>
      <c r="J81" s="351">
        <f>IF(J$35=0,0,J$35/MAE!J$5*1000)</f>
        <v>4.5528978899898931</v>
      </c>
      <c r="K81" s="351">
        <f>IF(K$35=0,0,K$35/MAE!K$5*1000)</f>
        <v>4.976950075193967</v>
      </c>
      <c r="L81" s="351">
        <f>IF(L$35=0,0,L$35/MAE!L$5*1000)</f>
        <v>4.9767152441078029</v>
      </c>
      <c r="M81" s="351">
        <f>IF(M$35=0,0,M$35/MAE!M$5*1000)</f>
        <v>4.8854063718320893</v>
      </c>
      <c r="N81" s="351">
        <f>IF(N$35=0,0,N$35/MAE!N$5*1000)</f>
        <v>4.8819568574220691</v>
      </c>
      <c r="O81" s="351">
        <f>IF(O$35=0,0,O$35/MAE!O$5*1000)</f>
        <v>5.0932130454428854</v>
      </c>
      <c r="P81" s="351">
        <f>IF(P$35=0,0,P$35/MAE!P$5*1000)</f>
        <v>4.6894562747559094</v>
      </c>
      <c r="Q81" s="351">
        <f>IF(Q$35=0,0,Q$35/MAE!Q$5*1000)</f>
        <v>4.5085904309531184</v>
      </c>
      <c r="R81" s="351">
        <f>IF(R$35=0,0,R$35/MAE!R$5*1000)</f>
        <v>4.5104290301467431</v>
      </c>
      <c r="S81" s="351">
        <f>IF(S$35=0,0,S$35/MAE!S$5*1000)</f>
        <v>4.4144248664051799</v>
      </c>
      <c r="T81" s="351">
        <f>IF(T$35=0,0,T$35/MAE!T$5*1000)</f>
        <v>4.1647110772028277</v>
      </c>
      <c r="U81" s="351">
        <f>IF(U$35=0,0,U$35/MAE!U$5*1000)</f>
        <v>4.1158129232381535</v>
      </c>
      <c r="V81" s="351">
        <f>IF(V$35=0,0,V$35/MAE!V$5*1000)</f>
        <v>4.0133009799035007</v>
      </c>
      <c r="W81" s="351">
        <f>IF(W$35=0,0,W$35/MAE!W$5*1000)</f>
        <v>4.3611064690814461</v>
      </c>
      <c r="DA81" s="175"/>
    </row>
    <row r="82" spans="1:105" ht="12" customHeight="1" x14ac:dyDescent="0.25">
      <c r="A82" s="203" t="s">
        <v>2594</v>
      </c>
      <c r="B82" s="351">
        <f>IF(B$46=0,0,B$46/MAE!B$5*1000)</f>
        <v>3.5143271202098698</v>
      </c>
      <c r="C82" s="351">
        <f>IF(C$46=0,0,C$46/MAE!C$5*1000)</f>
        <v>3.6635216521137561</v>
      </c>
      <c r="D82" s="351">
        <f>IF(D$46=0,0,D$46/MAE!D$5*1000)</f>
        <v>3.7743089787992217</v>
      </c>
      <c r="E82" s="351">
        <f>IF(E$46=0,0,E$46/MAE!E$5*1000)</f>
        <v>4.1114967169976557</v>
      </c>
      <c r="F82" s="351">
        <f>IF(F$46=0,0,F$46/MAE!F$5*1000)</f>
        <v>4.0461552589530081</v>
      </c>
      <c r="G82" s="351">
        <f>IF(G$46=0,0,G$46/MAE!G$5*1000)</f>
        <v>3.8446935744592925</v>
      </c>
      <c r="H82" s="351">
        <f>IF(H$46=0,0,H$46/MAE!H$5*1000)</f>
        <v>3.7225156397047163</v>
      </c>
      <c r="I82" s="351">
        <f>IF(I$46=0,0,I$46/MAE!I$5*1000)</f>
        <v>3.5784984759590288</v>
      </c>
      <c r="J82" s="351">
        <f>IF(J$46=0,0,J$46/MAE!J$5*1000)</f>
        <v>4.127610839240468</v>
      </c>
      <c r="K82" s="351">
        <f>IF(K$46=0,0,K$46/MAE!K$5*1000)</f>
        <v>4.2586944695829017</v>
      </c>
      <c r="L82" s="351">
        <f>IF(L$46=0,0,L$46/MAE!L$5*1000)</f>
        <v>4.1724740687912254</v>
      </c>
      <c r="M82" s="351">
        <f>IF(M$46=0,0,M$46/MAE!M$5*1000)</f>
        <v>3.7117079479100106</v>
      </c>
      <c r="N82" s="351">
        <f>IF(N$46=0,0,N$46/MAE!N$5*1000)</f>
        <v>3.6623538781088327</v>
      </c>
      <c r="O82" s="351">
        <f>IF(O$46=0,0,O$46/MAE!O$5*1000)</f>
        <v>3.6829121801155331</v>
      </c>
      <c r="P82" s="351">
        <f>IF(P$46=0,0,P$46/MAE!P$5*1000)</f>
        <v>3.5434902059727396</v>
      </c>
      <c r="Q82" s="351">
        <f>IF(Q$46=0,0,Q$46/MAE!Q$5*1000)</f>
        <v>3.4430093947243323</v>
      </c>
      <c r="R82" s="351">
        <f>IF(R$46=0,0,R$46/MAE!R$5*1000)</f>
        <v>3.3985879863284953</v>
      </c>
      <c r="S82" s="351">
        <f>IF(S$46=0,0,S$46/MAE!S$5*1000)</f>
        <v>3.4232614565138233</v>
      </c>
      <c r="T82" s="351">
        <f>IF(T$46=0,0,T$46/MAE!T$5*1000)</f>
        <v>3.44259019655426</v>
      </c>
      <c r="U82" s="351">
        <f>IF(U$46=0,0,U$46/MAE!U$5*1000)</f>
        <v>3.4069374821702056</v>
      </c>
      <c r="V82" s="351">
        <f>IF(V$46=0,0,V$46/MAE!V$5*1000)</f>
        <v>3.4956244928200193</v>
      </c>
      <c r="W82" s="351">
        <f>IF(W$46=0,0,W$46/MAE!W$5*1000)</f>
        <v>3.3633589135289053</v>
      </c>
      <c r="DA82" s="175"/>
    </row>
    <row r="83" spans="1:105" ht="12" customHeight="1" x14ac:dyDescent="0.25">
      <c r="A83" s="41" t="s">
        <v>2596</v>
      </c>
      <c r="B83" s="339">
        <f>IF(B$47=0,0,B$47/MAE!B$5*1000)</f>
        <v>2.3797465721845721</v>
      </c>
      <c r="C83" s="339">
        <f>IF(C$47=0,0,C$47/MAE!C$5*1000)</f>
        <v>2.4807744969458141</v>
      </c>
      <c r="D83" s="339">
        <f>IF(D$47=0,0,D$47/MAE!D$5*1000)</f>
        <v>2.5557947645256522</v>
      </c>
      <c r="E83" s="339">
        <f>IF(E$47=0,0,E$47/MAE!E$5*1000)</f>
        <v>2.7841233568032204</v>
      </c>
      <c r="F83" s="339">
        <f>IF(F$47=0,0,F$47/MAE!F$5*1000)</f>
        <v>2.7398770173235851</v>
      </c>
      <c r="G83" s="339">
        <f>IF(G$47=0,0,G$47/MAE!G$5*1000)</f>
        <v>2.60345609328854</v>
      </c>
      <c r="H83" s="339">
        <f>IF(H$47=0,0,H$47/MAE!H$5*1000)</f>
        <v>2.520722610751652</v>
      </c>
      <c r="I83" s="339">
        <f>IF(I$47=0,0,I$47/MAE!I$5*1000)</f>
        <v>2.4232005702481851</v>
      </c>
      <c r="J83" s="339">
        <f>IF(J$47=0,0,J$47/MAE!J$5*1000)</f>
        <v>2.795035126214374</v>
      </c>
      <c r="K83" s="339">
        <f>IF(K$47=0,0,K$47/MAE!K$5*1000)</f>
        <v>2.8837991511063676</v>
      </c>
      <c r="L83" s="339">
        <f>IF(L$47=0,0,L$47/MAE!L$5*1000)</f>
        <v>2.8254145169451275</v>
      </c>
      <c r="M83" s="339">
        <f>IF(M$47=0,0,M$47/MAE!M$5*1000)</f>
        <v>2.5134041208610061</v>
      </c>
      <c r="N83" s="339">
        <f>IF(N$47=0,0,N$47/MAE!N$5*1000)</f>
        <v>2.4799837321449734</v>
      </c>
      <c r="O83" s="339">
        <f>IF(O$47=0,0,O$47/MAE!O$5*1000)</f>
        <v>2.4939049031279015</v>
      </c>
      <c r="P83" s="339">
        <f>IF(P$47=0,0,P$47/MAE!P$5*1000)</f>
        <v>2.3994945213664836</v>
      </c>
      <c r="Q83" s="339">
        <f>IF(Q$47=0,0,Q$47/MAE!Q$5*1000)</f>
        <v>2.3314533692598336</v>
      </c>
      <c r="R83" s="339">
        <f>IF(R$47=0,0,R$47/MAE!R$5*1000)</f>
        <v>2.3013731602338487</v>
      </c>
      <c r="S83" s="339">
        <f>IF(S$47=0,0,S$47/MAE!S$5*1000)</f>
        <v>2.3180809407246756</v>
      </c>
      <c r="T83" s="339">
        <f>IF(T$47=0,0,T$47/MAE!T$5*1000)</f>
        <v>2.331169506837762</v>
      </c>
      <c r="U83" s="339">
        <f>IF(U$47=0,0,U$47/MAE!U$5*1000)</f>
        <v>2.3070270687714221</v>
      </c>
      <c r="V83" s="339">
        <f>IF(V$47=0,0,V$47/MAE!V$5*1000)</f>
        <v>2.3670819818093922</v>
      </c>
      <c r="W83" s="339">
        <f>IF(W$47=0,0,W$47/MAE!W$5*1000)</f>
        <v>2.2775175934728749</v>
      </c>
      <c r="DA83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59999389629810485"/>
    <pageSetUpPr fitToPage="1"/>
  </sheetPr>
  <dimension ref="A1:DA83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Machinery equipment / useful energy demand"</f>
        <v>FR: Machinery equipment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101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26</v>
      </c>
      <c r="B5" s="225">
        <v>1366.0168742479909</v>
      </c>
      <c r="C5" s="225">
        <v>1359.5460755252609</v>
      </c>
      <c r="D5" s="225">
        <v>1293.5521316217121</v>
      </c>
      <c r="E5" s="225">
        <v>1285.313034808873</v>
      </c>
      <c r="F5" s="225">
        <v>1272.4912355776289</v>
      </c>
      <c r="G5" s="225">
        <v>1161.897565726706</v>
      </c>
      <c r="H5" s="225">
        <v>1249.8041259043421</v>
      </c>
      <c r="I5" s="225">
        <v>1215.4884546843241</v>
      </c>
      <c r="J5" s="225">
        <v>1266.6976458602401</v>
      </c>
      <c r="K5" s="225">
        <v>1131.357505341934</v>
      </c>
      <c r="L5" s="225">
        <v>1254.310762379338</v>
      </c>
      <c r="M5" s="225">
        <v>1136.0935798224409</v>
      </c>
      <c r="N5" s="225">
        <v>1154.147897694605</v>
      </c>
      <c r="O5" s="225">
        <v>1205.7764946716161</v>
      </c>
      <c r="P5" s="225">
        <v>1094.0654749860601</v>
      </c>
      <c r="Q5" s="225">
        <v>1080.6387128052911</v>
      </c>
      <c r="R5" s="225">
        <v>1099.380434957535</v>
      </c>
      <c r="S5" s="225">
        <v>1063.656657124043</v>
      </c>
      <c r="T5" s="225">
        <v>980.52541336890658</v>
      </c>
      <c r="U5" s="225">
        <v>962.79816514644085</v>
      </c>
      <c r="V5" s="225">
        <v>808.46459292333941</v>
      </c>
      <c r="W5" s="225">
        <v>971.77154454936158</v>
      </c>
      <c r="DA5" s="89" t="s">
        <v>2598</v>
      </c>
    </row>
    <row r="6" spans="1:105" ht="12" customHeight="1" x14ac:dyDescent="0.25">
      <c r="A6" s="55" t="s">
        <v>92</v>
      </c>
      <c r="B6" s="261">
        <v>27.369417354461291</v>
      </c>
      <c r="C6" s="261">
        <v>27.160880602479821</v>
      </c>
      <c r="D6" s="261">
        <v>26.218678355502359</v>
      </c>
      <c r="E6" s="261">
        <v>25.675205051461251</v>
      </c>
      <c r="F6" s="261">
        <v>25.50765247411071</v>
      </c>
      <c r="G6" s="261">
        <v>22.715558330066681</v>
      </c>
      <c r="H6" s="261">
        <v>25.020471322946388</v>
      </c>
      <c r="I6" s="261">
        <v>24.56185470142379</v>
      </c>
      <c r="J6" s="261">
        <v>27.404306619755069</v>
      </c>
      <c r="K6" s="261">
        <v>24.06059697363159</v>
      </c>
      <c r="L6" s="261">
        <v>26.507074872840729</v>
      </c>
      <c r="M6" s="261">
        <v>23.249844650283379</v>
      </c>
      <c r="N6" s="261">
        <v>23.450342132939021</v>
      </c>
      <c r="O6" s="261">
        <v>24.097080590681252</v>
      </c>
      <c r="P6" s="261">
        <v>22.28958337982856</v>
      </c>
      <c r="Q6" s="261">
        <v>22.093338035681619</v>
      </c>
      <c r="R6" s="261">
        <v>22.370760457420509</v>
      </c>
      <c r="S6" s="261">
        <v>21.885166289141029</v>
      </c>
      <c r="T6" s="261">
        <v>20.658648630522041</v>
      </c>
      <c r="U6" s="261">
        <v>20.289043473590809</v>
      </c>
      <c r="V6" s="261">
        <v>17.3496442495743</v>
      </c>
      <c r="W6" s="261">
        <v>19.998464534622961</v>
      </c>
      <c r="DA6" s="67" t="s">
        <v>2599</v>
      </c>
    </row>
    <row r="7" spans="1:105" ht="12" customHeight="1" x14ac:dyDescent="0.25">
      <c r="A7" s="202" t="s">
        <v>93</v>
      </c>
      <c r="B7" s="226">
        <v>9.6651556080293801</v>
      </c>
      <c r="C7" s="226">
        <v>9.5915135523074557</v>
      </c>
      <c r="D7" s="226">
        <v>9.2587870198667623</v>
      </c>
      <c r="E7" s="226">
        <v>9.0668664545021844</v>
      </c>
      <c r="F7" s="226">
        <v>9.0076974297602188</v>
      </c>
      <c r="G7" s="226">
        <v>8.021705509473529</v>
      </c>
      <c r="H7" s="226">
        <v>8.8356557098244259</v>
      </c>
      <c r="I7" s="226">
        <v>8.6737011839374425</v>
      </c>
      <c r="J7" s="226">
        <v>9.6774763006384674</v>
      </c>
      <c r="K7" s="226">
        <v>8.4966885031012129</v>
      </c>
      <c r="L7" s="226">
        <v>9.3606305184253671</v>
      </c>
      <c r="M7" s="226">
        <v>8.210381810370162</v>
      </c>
      <c r="N7" s="226">
        <v>8.2811849021491337</v>
      </c>
      <c r="O7" s="226">
        <v>8.5095722204037028</v>
      </c>
      <c r="P7" s="226">
        <v>7.8712779674526896</v>
      </c>
      <c r="Q7" s="226">
        <v>7.8019764633699866</v>
      </c>
      <c r="R7" s="226">
        <v>7.8999446020605841</v>
      </c>
      <c r="S7" s="226">
        <v>7.7284633045967306</v>
      </c>
      <c r="T7" s="226">
        <v>7.2953344632691604</v>
      </c>
      <c r="U7" s="226">
        <v>7.1648131843904146</v>
      </c>
      <c r="V7" s="226">
        <v>6.1268023810800747</v>
      </c>
      <c r="W7" s="226">
        <v>7.0621989918715347</v>
      </c>
      <c r="DA7" s="174" t="s">
        <v>2600</v>
      </c>
    </row>
    <row r="8" spans="1:105" ht="12" customHeight="1" x14ac:dyDescent="0.25">
      <c r="A8" s="202" t="s">
        <v>94</v>
      </c>
      <c r="B8" s="226">
        <v>63.977428814692232</v>
      </c>
      <c r="C8" s="226">
        <v>63.48996336987279</v>
      </c>
      <c r="D8" s="226">
        <v>61.287516879896003</v>
      </c>
      <c r="E8" s="226">
        <v>60.017119919242077</v>
      </c>
      <c r="F8" s="226">
        <v>59.625457102627003</v>
      </c>
      <c r="G8" s="226">
        <v>53.098792613169813</v>
      </c>
      <c r="H8" s="226">
        <v>58.486645961168968</v>
      </c>
      <c r="I8" s="226">
        <v>57.414605885317137</v>
      </c>
      <c r="J8" s="226">
        <v>64.05898427704723</v>
      </c>
      <c r="K8" s="226">
        <v>56.242890017846833</v>
      </c>
      <c r="L8" s="226">
        <v>61.961658657174738</v>
      </c>
      <c r="M8" s="226">
        <v>54.347714523915428</v>
      </c>
      <c r="N8" s="226">
        <v>54.816387760835291</v>
      </c>
      <c r="O8" s="226">
        <v>56.328172359902837</v>
      </c>
      <c r="P8" s="226">
        <v>52.103054132414051</v>
      </c>
      <c r="Q8" s="226">
        <v>51.644320489210287</v>
      </c>
      <c r="R8" s="226">
        <v>52.292809750363908</v>
      </c>
      <c r="S8" s="226">
        <v>51.157708263489688</v>
      </c>
      <c r="T8" s="226">
        <v>48.290659791905448</v>
      </c>
      <c r="U8" s="226">
        <v>47.42668861886709</v>
      </c>
      <c r="V8" s="226">
        <v>40.555690885266273</v>
      </c>
      <c r="W8" s="226">
        <v>46.747445318138404</v>
      </c>
      <c r="DA8" s="174" t="s">
        <v>2601</v>
      </c>
    </row>
    <row r="9" spans="1:105" ht="12" customHeight="1" x14ac:dyDescent="0.25">
      <c r="A9" s="202" t="s">
        <v>95</v>
      </c>
      <c r="B9" s="226">
        <v>28.05852160205621</v>
      </c>
      <c r="C9" s="226">
        <v>27.844734334153671</v>
      </c>
      <c r="D9" s="226">
        <v>26.878809420300371</v>
      </c>
      <c r="E9" s="226">
        <v>26.321652603840299</v>
      </c>
      <c r="F9" s="226">
        <v>26.149881405711241</v>
      </c>
      <c r="G9" s="226">
        <v>23.287488215493621</v>
      </c>
      <c r="H9" s="226">
        <v>25.650434059900999</v>
      </c>
      <c r="I9" s="226">
        <v>25.180270438388721</v>
      </c>
      <c r="J9" s="226">
        <v>28.094289305520508</v>
      </c>
      <c r="K9" s="226">
        <v>24.66639209741767</v>
      </c>
      <c r="L9" s="226">
        <v>27.17446715414604</v>
      </c>
      <c r="M9" s="226">
        <v>23.835226739238259</v>
      </c>
      <c r="N9" s="226">
        <v>24.040772325956208</v>
      </c>
      <c r="O9" s="226">
        <v>24.703794295054969</v>
      </c>
      <c r="P9" s="226">
        <v>22.85078811375606</v>
      </c>
      <c r="Q9" s="226">
        <v>22.649601725433008</v>
      </c>
      <c r="R9" s="226">
        <v>22.934009059080051</v>
      </c>
      <c r="S9" s="226">
        <v>22.43618865303911</v>
      </c>
      <c r="T9" s="226">
        <v>21.17878986467743</v>
      </c>
      <c r="U9" s="226">
        <v>20.799878828842179</v>
      </c>
      <c r="V9" s="226">
        <v>17.786471727185681</v>
      </c>
      <c r="W9" s="226">
        <v>20.501983724589891</v>
      </c>
      <c r="DA9" s="174" t="s">
        <v>2602</v>
      </c>
    </row>
    <row r="10" spans="1:105" ht="12" customHeight="1" x14ac:dyDescent="0.25">
      <c r="A10" s="56" t="s">
        <v>96</v>
      </c>
      <c r="B10" s="262">
        <v>50.954961202571603</v>
      </c>
      <c r="C10" s="262">
        <v>50.70932540601224</v>
      </c>
      <c r="D10" s="262">
        <v>48.301430167391757</v>
      </c>
      <c r="E10" s="262">
        <v>47.910560170887948</v>
      </c>
      <c r="F10" s="262">
        <v>47.435769810040092</v>
      </c>
      <c r="G10" s="262">
        <v>43.168069053654889</v>
      </c>
      <c r="H10" s="262">
        <v>46.495912477030998</v>
      </c>
      <c r="I10" s="262">
        <v>45.260156050492768</v>
      </c>
      <c r="J10" s="262">
        <v>48.517128753197703</v>
      </c>
      <c r="K10" s="262">
        <v>42.806617977602073</v>
      </c>
      <c r="L10" s="262">
        <v>47.314589556084229</v>
      </c>
      <c r="M10" s="262">
        <v>42.373045210785179</v>
      </c>
      <c r="N10" s="262">
        <v>43.000120884057473</v>
      </c>
      <c r="O10" s="262">
        <v>44.893735651020521</v>
      </c>
      <c r="P10" s="262">
        <v>40.79239377156911</v>
      </c>
      <c r="Q10" s="262">
        <v>40.319998012914198</v>
      </c>
      <c r="R10" s="262">
        <v>40.986174554125618</v>
      </c>
      <c r="S10" s="262">
        <v>39.742959161242752</v>
      </c>
      <c r="T10" s="262">
        <v>36.93017281522674</v>
      </c>
      <c r="U10" s="262">
        <v>36.25669858055214</v>
      </c>
      <c r="V10" s="262">
        <v>30.80741361138104</v>
      </c>
      <c r="W10" s="262">
        <v>36.228579964759902</v>
      </c>
      <c r="DA10" s="68" t="s">
        <v>2603</v>
      </c>
    </row>
    <row r="11" spans="1:105" ht="12" customHeight="1" x14ac:dyDescent="0.25">
      <c r="A11" s="37" t="s">
        <v>160</v>
      </c>
      <c r="B11" s="228">
        <v>2.2961554062553411</v>
      </c>
      <c r="C11" s="228">
        <v>1.544797205689725</v>
      </c>
      <c r="D11" s="228">
        <v>1.3152948256182819</v>
      </c>
      <c r="E11" s="228">
        <v>1.68304715202481</v>
      </c>
      <c r="F11" s="228">
        <v>1.771365920679937</v>
      </c>
      <c r="G11" s="228">
        <v>2.0437181301245801</v>
      </c>
      <c r="H11" s="228">
        <v>1.8008895601923809</v>
      </c>
      <c r="I11" s="228">
        <v>1.5882188660435459</v>
      </c>
      <c r="J11" s="228">
        <v>1.243946540007566</v>
      </c>
      <c r="K11" s="228">
        <v>1.024245730040785</v>
      </c>
      <c r="L11" s="228">
        <v>0.99602736791121038</v>
      </c>
      <c r="M11" s="228">
        <v>1.0223635236494839</v>
      </c>
      <c r="N11" s="228">
        <v>1.0512553934809541</v>
      </c>
      <c r="O11" s="228">
        <v>1.0419813029406211</v>
      </c>
      <c r="P11" s="228">
        <v>0.90817784052584127</v>
      </c>
      <c r="Q11" s="228">
        <v>0.92746781951981572</v>
      </c>
      <c r="R11" s="228">
        <v>1.0426799962171309</v>
      </c>
      <c r="S11" s="228">
        <v>0.88755336277534469</v>
      </c>
      <c r="T11" s="228">
        <v>0.80476025813389929</v>
      </c>
      <c r="U11" s="228">
        <v>0.89839411381432877</v>
      </c>
      <c r="V11" s="228">
        <v>0.81065137127499454</v>
      </c>
      <c r="W11" s="228">
        <v>0.88896729266569974</v>
      </c>
      <c r="DA11" s="69" t="s">
        <v>2604</v>
      </c>
    </row>
    <row r="12" spans="1:105" ht="12" customHeight="1" x14ac:dyDescent="0.25">
      <c r="A12" s="37" t="s">
        <v>162</v>
      </c>
      <c r="B12" s="228">
        <v>24.079783540653452</v>
      </c>
      <c r="C12" s="228">
        <v>24.492275864936111</v>
      </c>
      <c r="D12" s="228">
        <v>21.591561117366549</v>
      </c>
      <c r="E12" s="228">
        <v>22.36861689769907</v>
      </c>
      <c r="F12" s="228">
        <v>21.684578647548129</v>
      </c>
      <c r="G12" s="228">
        <v>21.596184267690969</v>
      </c>
      <c r="H12" s="228">
        <v>21.018587992970211</v>
      </c>
      <c r="I12" s="228">
        <v>19.517376058804899</v>
      </c>
      <c r="J12" s="228">
        <v>10.17497584257443</v>
      </c>
      <c r="K12" s="228">
        <v>11.91062589761664</v>
      </c>
      <c r="L12" s="228">
        <v>14.525591023189531</v>
      </c>
      <c r="M12" s="228">
        <v>17.057747556874851</v>
      </c>
      <c r="N12" s="228">
        <v>18.453828571792769</v>
      </c>
      <c r="O12" s="228">
        <v>21.390711700114601</v>
      </c>
      <c r="P12" s="228">
        <v>17.182449065780041</v>
      </c>
      <c r="Q12" s="228">
        <v>16.523409950843231</v>
      </c>
      <c r="R12" s="228">
        <v>17.24743731422512</v>
      </c>
      <c r="S12" s="228">
        <v>15.366393463247739</v>
      </c>
      <c r="T12" s="228">
        <v>11.075497962029839</v>
      </c>
      <c r="U12" s="228">
        <v>10.91162431295677</v>
      </c>
      <c r="V12" s="228">
        <v>7.1718669945019773</v>
      </c>
      <c r="W12" s="228">
        <v>13.569729243732169</v>
      </c>
      <c r="DA12" s="69" t="s">
        <v>2605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2606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2607</v>
      </c>
    </row>
    <row r="15" spans="1:105" ht="12" customHeight="1" x14ac:dyDescent="0.25">
      <c r="A15" s="37" t="s">
        <v>38</v>
      </c>
      <c r="B15" s="228">
        <v>24.57902225566281</v>
      </c>
      <c r="C15" s="228">
        <v>24.6722523353864</v>
      </c>
      <c r="D15" s="228">
        <v>25.394574224406931</v>
      </c>
      <c r="E15" s="228">
        <v>23.858896121164069</v>
      </c>
      <c r="F15" s="228">
        <v>23.979825241812019</v>
      </c>
      <c r="G15" s="228">
        <v>19.528166655839339</v>
      </c>
      <c r="H15" s="228">
        <v>23.676434923868399</v>
      </c>
      <c r="I15" s="228">
        <v>24.154561125644332</v>
      </c>
      <c r="J15" s="228">
        <v>37.098206370615692</v>
      </c>
      <c r="K15" s="228">
        <v>29.871746349944651</v>
      </c>
      <c r="L15" s="228">
        <v>31.792971164983481</v>
      </c>
      <c r="M15" s="228">
        <v>24.292934130260839</v>
      </c>
      <c r="N15" s="228">
        <v>23.49503691878374</v>
      </c>
      <c r="O15" s="228">
        <v>22.4610426479653</v>
      </c>
      <c r="P15" s="228">
        <v>22.701766865263231</v>
      </c>
      <c r="Q15" s="228">
        <v>22.869120242551151</v>
      </c>
      <c r="R15" s="228">
        <v>22.69605724368337</v>
      </c>
      <c r="S15" s="228">
        <v>23.489012335219659</v>
      </c>
      <c r="T15" s="228">
        <v>25.049914595063001</v>
      </c>
      <c r="U15" s="228">
        <v>24.446680153781038</v>
      </c>
      <c r="V15" s="228">
        <v>22.824895245604068</v>
      </c>
      <c r="W15" s="228">
        <v>21.769883428362029</v>
      </c>
      <c r="DA15" s="69" t="s">
        <v>2608</v>
      </c>
    </row>
    <row r="16" spans="1:105" ht="12" customHeight="1" x14ac:dyDescent="0.25">
      <c r="A16" s="57" t="s">
        <v>2557</v>
      </c>
      <c r="B16" s="263">
        <f t="shared" ref="B16:W16" si="0">B17+B23</f>
        <v>247.34535864221647</v>
      </c>
      <c r="C16" s="263">
        <f t="shared" si="0"/>
        <v>246.27552318176981</v>
      </c>
      <c r="D16" s="263">
        <f t="shared" si="0"/>
        <v>234.2410750656085</v>
      </c>
      <c r="E16" s="263">
        <f t="shared" si="0"/>
        <v>232.8256723338624</v>
      </c>
      <c r="F16" s="263">
        <f t="shared" si="0"/>
        <v>230.45878943712199</v>
      </c>
      <c r="G16" s="263">
        <f t="shared" si="0"/>
        <v>210.42985375829929</v>
      </c>
      <c r="H16" s="263">
        <f t="shared" si="0"/>
        <v>226.2550256708316</v>
      </c>
      <c r="I16" s="263">
        <f t="shared" si="0"/>
        <v>219.9540759611557</v>
      </c>
      <c r="J16" s="263">
        <f t="shared" si="0"/>
        <v>233.63167995566488</v>
      </c>
      <c r="K16" s="263">
        <f t="shared" si="0"/>
        <v>206.87419903270015</v>
      </c>
      <c r="L16" s="263">
        <f t="shared" si="0"/>
        <v>228.77687532645464</v>
      </c>
      <c r="M16" s="263">
        <f t="shared" si="0"/>
        <v>205.50922294206987</v>
      </c>
      <c r="N16" s="263">
        <f t="shared" si="0"/>
        <v>208.77625844098208</v>
      </c>
      <c r="O16" s="263">
        <f t="shared" si="0"/>
        <v>218.26175632725528</v>
      </c>
      <c r="P16" s="263">
        <f t="shared" si="0"/>
        <v>197.97555461954641</v>
      </c>
      <c r="Q16" s="263">
        <f t="shared" si="0"/>
        <v>195.7289463971795</v>
      </c>
      <c r="R16" s="263">
        <f t="shared" si="0"/>
        <v>199.03925087570212</v>
      </c>
      <c r="S16" s="263">
        <f t="shared" si="0"/>
        <v>192.80072808242141</v>
      </c>
      <c r="T16" s="263">
        <f t="shared" si="0"/>
        <v>178.53308240485484</v>
      </c>
      <c r="U16" s="263">
        <f t="shared" si="0"/>
        <v>175.35836381590968</v>
      </c>
      <c r="V16" s="263">
        <f t="shared" si="0"/>
        <v>148.21222778386908</v>
      </c>
      <c r="W16" s="263">
        <f t="shared" si="0"/>
        <v>175.6224963065747</v>
      </c>
      <c r="DA16" s="70"/>
    </row>
    <row r="17" spans="1:105" ht="12" customHeight="1" x14ac:dyDescent="0.25">
      <c r="A17" s="169" t="s">
        <v>2558</v>
      </c>
      <c r="B17" s="353">
        <v>130.44475478106739</v>
      </c>
      <c r="C17" s="353">
        <v>131.5941031644337</v>
      </c>
      <c r="D17" s="353">
        <v>116.181615416502</v>
      </c>
      <c r="E17" s="353">
        <v>125.264387824895</v>
      </c>
      <c r="F17" s="353">
        <v>121.8965612001082</v>
      </c>
      <c r="G17" s="353">
        <v>121.89542131498079</v>
      </c>
      <c r="H17" s="353">
        <v>119.0045968117344</v>
      </c>
      <c r="I17" s="353">
        <v>109.66823268679271</v>
      </c>
      <c r="J17" s="353">
        <v>65.041082722405889</v>
      </c>
      <c r="K17" s="353">
        <v>69.900170211533748</v>
      </c>
      <c r="L17" s="353">
        <v>82.42527236731965</v>
      </c>
      <c r="M17" s="353">
        <v>93.404601233050087</v>
      </c>
      <c r="N17" s="353">
        <v>99.729691863956162</v>
      </c>
      <c r="O17" s="353">
        <v>115.1094257327867</v>
      </c>
      <c r="P17" s="353">
        <v>93.406906923338724</v>
      </c>
      <c r="Q17" s="353">
        <v>90.794836294163701</v>
      </c>
      <c r="R17" s="353">
        <v>95.17574990804853</v>
      </c>
      <c r="S17" s="353">
        <v>85.873332008702306</v>
      </c>
      <c r="T17" s="353">
        <v>64.600937232026922</v>
      </c>
      <c r="U17" s="353">
        <v>63.776743105190583</v>
      </c>
      <c r="V17" s="353">
        <v>44.865550023673073</v>
      </c>
      <c r="W17" s="353">
        <v>75.266387883070209</v>
      </c>
      <c r="DA17" s="170" t="s">
        <v>2609</v>
      </c>
    </row>
    <row r="18" spans="1:105" ht="12" customHeight="1" x14ac:dyDescent="0.25">
      <c r="A18" s="59" t="s">
        <v>30</v>
      </c>
      <c r="B18" s="232">
        <v>2.0596823555812391</v>
      </c>
      <c r="C18" s="232">
        <v>2.3628676674643261</v>
      </c>
      <c r="D18" s="232">
        <v>3.10600093398424</v>
      </c>
      <c r="E18" s="232">
        <v>4.1325445811830566</v>
      </c>
      <c r="F18" s="232">
        <v>3.68590489655762</v>
      </c>
      <c r="G18" s="232">
        <v>1.755047212931526</v>
      </c>
      <c r="H18" s="232">
        <v>1.6286850044173999</v>
      </c>
      <c r="I18" s="232">
        <v>1.53418748140142</v>
      </c>
      <c r="J18" s="232">
        <v>2.4159861414529318</v>
      </c>
      <c r="K18" s="232">
        <v>1.8655341162214361</v>
      </c>
      <c r="L18" s="232">
        <v>2.7565892316563518</v>
      </c>
      <c r="M18" s="232">
        <v>2.7923651823442501</v>
      </c>
      <c r="N18" s="232">
        <v>1.738956694126762</v>
      </c>
      <c r="O18" s="232">
        <v>2.00475607510722</v>
      </c>
      <c r="P18" s="232">
        <v>2.222038143877092</v>
      </c>
      <c r="Q18" s="232">
        <v>1.7066337249282071</v>
      </c>
      <c r="R18" s="232">
        <v>1.938981975922176</v>
      </c>
      <c r="S18" s="232">
        <v>2.100581738791746</v>
      </c>
      <c r="T18" s="232">
        <v>2.4328761759895152</v>
      </c>
      <c r="U18" s="232">
        <v>2.1433376640252209</v>
      </c>
      <c r="V18" s="232">
        <v>3.8739093102377189</v>
      </c>
      <c r="W18" s="232">
        <v>2.291596134481273</v>
      </c>
      <c r="DA18" s="71" t="s">
        <v>2610</v>
      </c>
    </row>
    <row r="19" spans="1:105" ht="12" customHeight="1" x14ac:dyDescent="0.25">
      <c r="A19" s="59" t="s">
        <v>33</v>
      </c>
      <c r="B19" s="232">
        <v>0</v>
      </c>
      <c r="C19" s="232">
        <v>5.3686764495422929</v>
      </c>
      <c r="D19" s="232">
        <v>3.978706258381123</v>
      </c>
      <c r="E19" s="232">
        <v>10.46609909004018</v>
      </c>
      <c r="F19" s="232">
        <v>9.5720714181169626</v>
      </c>
      <c r="G19" s="232">
        <v>11.092457299100239</v>
      </c>
      <c r="H19" s="232">
        <v>11.99872733031563</v>
      </c>
      <c r="I19" s="232">
        <v>9.6119363247068943</v>
      </c>
      <c r="J19" s="232">
        <v>9.3287021142320263</v>
      </c>
      <c r="K19" s="232">
        <v>7.6237628736044796</v>
      </c>
      <c r="L19" s="232">
        <v>7.1577986407134953</v>
      </c>
      <c r="M19" s="232">
        <v>6.5392538503476576</v>
      </c>
      <c r="N19" s="232">
        <v>6.4711400364875677</v>
      </c>
      <c r="O19" s="232">
        <v>9.0333673493678948</v>
      </c>
      <c r="P19" s="232">
        <v>7.123563651129162</v>
      </c>
      <c r="Q19" s="232">
        <v>8.2957375265873115</v>
      </c>
      <c r="R19" s="232">
        <v>8.7870495424942607</v>
      </c>
      <c r="S19" s="232">
        <v>9.4054175008776486</v>
      </c>
      <c r="T19" s="232">
        <v>7.7923468912617997</v>
      </c>
      <c r="U19" s="232">
        <v>7.3518712653390077</v>
      </c>
      <c r="V19" s="232">
        <v>4.3893709524656543</v>
      </c>
      <c r="W19" s="232">
        <v>5.8746392973050989</v>
      </c>
      <c r="DA19" s="71" t="s">
        <v>2611</v>
      </c>
    </row>
    <row r="20" spans="1:105" ht="12" customHeight="1" x14ac:dyDescent="0.25">
      <c r="A20" s="59" t="s">
        <v>160</v>
      </c>
      <c r="B20" s="232">
        <v>11.230444019636829</v>
      </c>
      <c r="C20" s="232">
        <v>7.3841283394005686</v>
      </c>
      <c r="D20" s="232">
        <v>6.2882017117432518</v>
      </c>
      <c r="E20" s="232">
        <v>7.8027090722680423</v>
      </c>
      <c r="F20" s="232">
        <v>8.246782056065344</v>
      </c>
      <c r="G20" s="232">
        <v>9.5282957726289066</v>
      </c>
      <c r="H20" s="232">
        <v>8.3890601086098169</v>
      </c>
      <c r="I20" s="232">
        <v>7.4571772371268716</v>
      </c>
      <c r="J20" s="232">
        <v>5.8133390134356926</v>
      </c>
      <c r="K20" s="232">
        <v>4.8297569540137468</v>
      </c>
      <c r="L20" s="232">
        <v>4.7149939139657757</v>
      </c>
      <c r="M20" s="232">
        <v>4.8516826796639689</v>
      </c>
      <c r="N20" s="232">
        <v>5.0175025118381296</v>
      </c>
      <c r="O20" s="232">
        <v>4.9209908308985542</v>
      </c>
      <c r="P20" s="232">
        <v>4.3018595842641956</v>
      </c>
      <c r="Q20" s="232">
        <v>4.3763250645118914</v>
      </c>
      <c r="R20" s="232">
        <v>4.9068985422998432</v>
      </c>
      <c r="S20" s="232">
        <v>4.1549155985479587</v>
      </c>
      <c r="T20" s="232">
        <v>3.76400371769676</v>
      </c>
      <c r="U20" s="232">
        <v>4.2168016184909627</v>
      </c>
      <c r="V20" s="232">
        <v>3.7745514208762141</v>
      </c>
      <c r="W20" s="232">
        <v>4.2142179091543097</v>
      </c>
      <c r="DA20" s="71" t="s">
        <v>2612</v>
      </c>
    </row>
    <row r="21" spans="1:105" ht="12" customHeight="1" x14ac:dyDescent="0.25">
      <c r="A21" s="59" t="s">
        <v>70</v>
      </c>
      <c r="B21" s="232">
        <v>2.201056443170927</v>
      </c>
      <c r="C21" s="232">
        <v>2.2087151167248882</v>
      </c>
      <c r="D21" s="232">
        <v>2.054858980029675</v>
      </c>
      <c r="E21" s="232">
        <v>1.6439271345878741</v>
      </c>
      <c r="F21" s="232">
        <v>1.8543202020905969</v>
      </c>
      <c r="G21" s="232">
        <v>1.2440672956904499</v>
      </c>
      <c r="H21" s="232">
        <v>1.4219929408124199</v>
      </c>
      <c r="I21" s="232">
        <v>1.619165627444153</v>
      </c>
      <c r="J21" s="232">
        <v>1.070918671320076</v>
      </c>
      <c r="K21" s="232">
        <v>0.76226364714690475</v>
      </c>
      <c r="L21" s="232">
        <v>0.68114937630717554</v>
      </c>
      <c r="M21" s="232">
        <v>0.21113463713922889</v>
      </c>
      <c r="N21" s="232">
        <v>0.53344667156639924</v>
      </c>
      <c r="O21" s="232">
        <v>0.54686228206728937</v>
      </c>
      <c r="P21" s="232">
        <v>0.31845736084875331</v>
      </c>
      <c r="Q21" s="232">
        <v>0.31614218526254928</v>
      </c>
      <c r="R21" s="232">
        <v>0.31916849709627743</v>
      </c>
      <c r="S21" s="232">
        <v>0</v>
      </c>
      <c r="T21" s="232">
        <v>5.0085027175319083E-2</v>
      </c>
      <c r="U21" s="232">
        <v>7.5102841881238266E-2</v>
      </c>
      <c r="V21" s="232">
        <v>0.2337158642239556</v>
      </c>
      <c r="W21" s="232">
        <v>9.7937211811402969E-2</v>
      </c>
      <c r="DA21" s="71" t="s">
        <v>2613</v>
      </c>
    </row>
    <row r="22" spans="1:105" ht="12" customHeight="1" x14ac:dyDescent="0.25">
      <c r="A22" s="59" t="s">
        <v>162</v>
      </c>
      <c r="B22" s="232">
        <v>114.9535719626784</v>
      </c>
      <c r="C22" s="232">
        <v>114.2697155913016</v>
      </c>
      <c r="D22" s="232">
        <v>100.75384753236369</v>
      </c>
      <c r="E22" s="232">
        <v>101.2191079468159</v>
      </c>
      <c r="F22" s="232">
        <v>98.537482627277711</v>
      </c>
      <c r="G22" s="232">
        <v>98.27555373462971</v>
      </c>
      <c r="H22" s="232">
        <v>95.56613142757918</v>
      </c>
      <c r="I22" s="232">
        <v>89.445766016113382</v>
      </c>
      <c r="J22" s="232">
        <v>46.412136781965167</v>
      </c>
      <c r="K22" s="232">
        <v>54.818852620547183</v>
      </c>
      <c r="L22" s="232">
        <v>67.114741204676847</v>
      </c>
      <c r="M22" s="232">
        <v>79.010164883554978</v>
      </c>
      <c r="N22" s="232">
        <v>85.968645949937297</v>
      </c>
      <c r="O22" s="232">
        <v>98.603449195345775</v>
      </c>
      <c r="P22" s="232">
        <v>79.440988183219517</v>
      </c>
      <c r="Q22" s="232">
        <v>76.099997792873737</v>
      </c>
      <c r="R22" s="232">
        <v>79.223651350235968</v>
      </c>
      <c r="S22" s="232">
        <v>70.212417170484954</v>
      </c>
      <c r="T22" s="232">
        <v>50.561625419903528</v>
      </c>
      <c r="U22" s="232">
        <v>49.989629715454157</v>
      </c>
      <c r="V22" s="232">
        <v>32.59400247586953</v>
      </c>
      <c r="W22" s="232">
        <v>62.78799733031812</v>
      </c>
      <c r="DA22" s="71" t="s">
        <v>2614</v>
      </c>
    </row>
    <row r="23" spans="1:105" ht="12" customHeight="1" x14ac:dyDescent="0.25">
      <c r="A23" s="60" t="s">
        <v>2565</v>
      </c>
      <c r="B23" s="331">
        <v>116.90060386114909</v>
      </c>
      <c r="C23" s="331">
        <v>114.68142001733609</v>
      </c>
      <c r="D23" s="331">
        <v>118.0594596491065</v>
      </c>
      <c r="E23" s="331">
        <v>107.5612845089674</v>
      </c>
      <c r="F23" s="331">
        <v>108.5622282370138</v>
      </c>
      <c r="G23" s="331">
        <v>88.534432443318494</v>
      </c>
      <c r="H23" s="331">
        <v>107.2504288590972</v>
      </c>
      <c r="I23" s="331">
        <v>110.285843274363</v>
      </c>
      <c r="J23" s="331">
        <v>168.59059723325899</v>
      </c>
      <c r="K23" s="331">
        <v>136.9740288211664</v>
      </c>
      <c r="L23" s="331">
        <v>146.35160295913499</v>
      </c>
      <c r="M23" s="331">
        <v>112.1046217090198</v>
      </c>
      <c r="N23" s="331">
        <v>109.0465665770259</v>
      </c>
      <c r="O23" s="331">
        <v>103.15233059446859</v>
      </c>
      <c r="P23" s="331">
        <v>104.56864769620771</v>
      </c>
      <c r="Q23" s="331">
        <v>104.9341101030158</v>
      </c>
      <c r="R23" s="331">
        <v>103.86350096765359</v>
      </c>
      <c r="S23" s="331">
        <v>106.92739607371909</v>
      </c>
      <c r="T23" s="331">
        <v>113.9321451728279</v>
      </c>
      <c r="U23" s="331">
        <v>111.58162071071909</v>
      </c>
      <c r="V23" s="331">
        <v>103.346677760196</v>
      </c>
      <c r="W23" s="331">
        <v>100.35610842350449</v>
      </c>
      <c r="DA23" s="72" t="s">
        <v>2615</v>
      </c>
    </row>
    <row r="24" spans="1:105" ht="12" customHeight="1" x14ac:dyDescent="0.25">
      <c r="A24" s="40" t="s">
        <v>2567</v>
      </c>
      <c r="B24" s="263">
        <f t="shared" ref="B24:W24" si="1">B25+B26</f>
        <v>103.15305527552376</v>
      </c>
      <c r="C24" s="263">
        <f t="shared" si="1"/>
        <v>102.70081417028148</v>
      </c>
      <c r="D24" s="263">
        <f t="shared" si="1"/>
        <v>96.900614188151451</v>
      </c>
      <c r="E24" s="263">
        <f t="shared" si="1"/>
        <v>96.964668148558076</v>
      </c>
      <c r="F24" s="263">
        <f t="shared" si="1"/>
        <v>95.807220389578418</v>
      </c>
      <c r="G24" s="263">
        <f t="shared" si="1"/>
        <v>88.222772769092927</v>
      </c>
      <c r="H24" s="263">
        <f t="shared" si="1"/>
        <v>93.854906756068772</v>
      </c>
      <c r="I24" s="263">
        <f t="shared" si="1"/>
        <v>90.756813613943422</v>
      </c>
      <c r="J24" s="263">
        <f t="shared" si="1"/>
        <v>87.614634100650889</v>
      </c>
      <c r="K24" s="263">
        <f t="shared" si="1"/>
        <v>80.492710429843996</v>
      </c>
      <c r="L24" s="263">
        <f t="shared" si="1"/>
        <v>90.1226079571816</v>
      </c>
      <c r="M24" s="263">
        <f t="shared" si="1"/>
        <v>83.961906380964876</v>
      </c>
      <c r="N24" s="263">
        <f t="shared" si="1"/>
        <v>85.840902263803969</v>
      </c>
      <c r="O24" s="263">
        <f t="shared" si="1"/>
        <v>90.738873163454826</v>
      </c>
      <c r="P24" s="263">
        <f t="shared" si="1"/>
        <v>81.22919380816262</v>
      </c>
      <c r="Q24" s="263">
        <f t="shared" si="1"/>
        <v>80.033505498066816</v>
      </c>
      <c r="R24" s="263">
        <f t="shared" si="1"/>
        <v>81.705298053009599</v>
      </c>
      <c r="S24" s="263">
        <f t="shared" si="1"/>
        <v>78.323509263279632</v>
      </c>
      <c r="T24" s="263">
        <f t="shared" si="1"/>
        <v>70.265998372729115</v>
      </c>
      <c r="U24" s="263">
        <f t="shared" si="1"/>
        <v>69.064449409206631</v>
      </c>
      <c r="V24" s="263">
        <f t="shared" si="1"/>
        <v>56.614278751800143</v>
      </c>
      <c r="W24" s="263">
        <f t="shared" si="1"/>
        <v>71.149393039402526</v>
      </c>
      <c r="DA24" s="70"/>
    </row>
    <row r="25" spans="1:105" ht="12" customHeight="1" x14ac:dyDescent="0.25">
      <c r="A25" s="169" t="s">
        <v>2568</v>
      </c>
      <c r="B25" s="354">
        <v>71.62177426070032</v>
      </c>
      <c r="C25" s="354">
        <v>71.4097805397369</v>
      </c>
      <c r="D25" s="354">
        <v>66.695056490012931</v>
      </c>
      <c r="E25" s="354">
        <v>67.385225696200692</v>
      </c>
      <c r="F25" s="354">
        <v>66.420808988367497</v>
      </c>
      <c r="G25" s="354">
        <v>62.053028494387142</v>
      </c>
      <c r="H25" s="354">
        <v>65.029758518904828</v>
      </c>
      <c r="I25" s="354">
        <v>62.460020415690877</v>
      </c>
      <c r="J25" s="354">
        <v>56.043158469547109</v>
      </c>
      <c r="K25" s="354">
        <v>52.773397492540113</v>
      </c>
      <c r="L25" s="354">
        <v>59.584799429070252</v>
      </c>
      <c r="M25" s="354">
        <v>57.176630840578618</v>
      </c>
      <c r="N25" s="354">
        <v>58.824641080336448</v>
      </c>
      <c r="O25" s="354">
        <v>62.977528816905682</v>
      </c>
      <c r="P25" s="354">
        <v>55.550199324995397</v>
      </c>
      <c r="Q25" s="354">
        <v>54.580597928406341</v>
      </c>
      <c r="R25" s="354">
        <v>55.932782498042997</v>
      </c>
      <c r="S25" s="354">
        <v>53.110428568795513</v>
      </c>
      <c r="T25" s="354">
        <v>46.46594275154839</v>
      </c>
      <c r="U25" s="354">
        <v>45.690202051197659</v>
      </c>
      <c r="V25" s="354">
        <v>36.626403187785947</v>
      </c>
      <c r="W25" s="354">
        <v>48.109910797615193</v>
      </c>
      <c r="DA25" s="170" t="s">
        <v>2616</v>
      </c>
    </row>
    <row r="26" spans="1:105" ht="12" customHeight="1" x14ac:dyDescent="0.25">
      <c r="A26" s="61" t="s">
        <v>2570</v>
      </c>
      <c r="B26" s="265">
        <v>31.531281014823438</v>
      </c>
      <c r="C26" s="265">
        <v>31.291033630544572</v>
      </c>
      <c r="D26" s="265">
        <v>30.20555769813852</v>
      </c>
      <c r="E26" s="265">
        <v>29.57944245235738</v>
      </c>
      <c r="F26" s="265">
        <v>29.386411401210921</v>
      </c>
      <c r="G26" s="265">
        <v>26.169744274705781</v>
      </c>
      <c r="H26" s="265">
        <v>28.82514823716394</v>
      </c>
      <c r="I26" s="265">
        <v>28.296793198252551</v>
      </c>
      <c r="J26" s="265">
        <v>31.57147563110378</v>
      </c>
      <c r="K26" s="265">
        <v>27.719312937303879</v>
      </c>
      <c r="L26" s="265">
        <v>30.537808528111341</v>
      </c>
      <c r="M26" s="265">
        <v>26.785275540386252</v>
      </c>
      <c r="N26" s="265">
        <v>27.01626118346752</v>
      </c>
      <c r="O26" s="265">
        <v>27.761344346549151</v>
      </c>
      <c r="P26" s="265">
        <v>25.67899448316723</v>
      </c>
      <c r="Q26" s="265">
        <v>25.452907569660471</v>
      </c>
      <c r="R26" s="265">
        <v>25.772515554966599</v>
      </c>
      <c r="S26" s="265">
        <v>25.21308069448412</v>
      </c>
      <c r="T26" s="265">
        <v>23.800055621180729</v>
      </c>
      <c r="U26" s="265">
        <v>23.374247358008969</v>
      </c>
      <c r="V26" s="265">
        <v>19.9878755640142</v>
      </c>
      <c r="W26" s="265">
        <v>23.039482241787329</v>
      </c>
      <c r="DA26" s="74" t="s">
        <v>2617</v>
      </c>
    </row>
    <row r="27" spans="1:105" ht="12" customHeight="1" x14ac:dyDescent="0.25">
      <c r="A27" s="203" t="s">
        <v>2572</v>
      </c>
      <c r="B27" s="263">
        <f t="shared" ref="B27:W27" si="2">B28+B34</f>
        <v>302.8718677251631</v>
      </c>
      <c r="C27" s="263">
        <f t="shared" si="2"/>
        <v>301.56186512053432</v>
      </c>
      <c r="D27" s="263">
        <f t="shared" si="2"/>
        <v>286.82580620278588</v>
      </c>
      <c r="E27" s="263">
        <f t="shared" si="2"/>
        <v>285.09266000064792</v>
      </c>
      <c r="F27" s="263">
        <f t="shared" si="2"/>
        <v>282.19443604545563</v>
      </c>
      <c r="G27" s="263">
        <f t="shared" si="2"/>
        <v>257.66920868363167</v>
      </c>
      <c r="H27" s="263">
        <f t="shared" si="2"/>
        <v>277.04697020918161</v>
      </c>
      <c r="I27" s="263">
        <f t="shared" si="2"/>
        <v>269.33152158508858</v>
      </c>
      <c r="J27" s="263">
        <f t="shared" si="2"/>
        <v>286.07960810897754</v>
      </c>
      <c r="K27" s="263">
        <f t="shared" si="2"/>
        <v>253.31534575432681</v>
      </c>
      <c r="L27" s="263">
        <f t="shared" si="2"/>
        <v>280.13494937933223</v>
      </c>
      <c r="M27" s="263">
        <f t="shared" si="2"/>
        <v>251.64394645967749</v>
      </c>
      <c r="N27" s="263">
        <f t="shared" si="2"/>
        <v>255.64439809099838</v>
      </c>
      <c r="O27" s="263">
        <f t="shared" si="2"/>
        <v>267.25929346194539</v>
      </c>
      <c r="P27" s="263">
        <f t="shared" si="2"/>
        <v>242.41904647291398</v>
      </c>
      <c r="Q27" s="263">
        <f t="shared" si="2"/>
        <v>239.66809762919939</v>
      </c>
      <c r="R27" s="263">
        <f t="shared" si="2"/>
        <v>243.7215316845332</v>
      </c>
      <c r="S27" s="263">
        <f t="shared" si="2"/>
        <v>236.0825241825568</v>
      </c>
      <c r="T27" s="263">
        <f t="shared" si="2"/>
        <v>218.61193763859768</v>
      </c>
      <c r="U27" s="263">
        <f t="shared" si="2"/>
        <v>214.72452712152216</v>
      </c>
      <c r="V27" s="263">
        <f t="shared" si="2"/>
        <v>181.48436055167633</v>
      </c>
      <c r="W27" s="263">
        <f t="shared" si="2"/>
        <v>215.0479546611119</v>
      </c>
      <c r="DA27" s="70"/>
    </row>
    <row r="28" spans="1:105" ht="12" customHeight="1" x14ac:dyDescent="0.25">
      <c r="A28" s="169" t="s">
        <v>2573</v>
      </c>
      <c r="B28" s="353">
        <v>159.72827116049069</v>
      </c>
      <c r="C28" s="353">
        <v>161.13563652787789</v>
      </c>
      <c r="D28" s="353">
        <v>142.2632025508187</v>
      </c>
      <c r="E28" s="353">
        <v>153.38496468354501</v>
      </c>
      <c r="F28" s="353">
        <v>149.26109534707129</v>
      </c>
      <c r="G28" s="353">
        <v>149.25969956936419</v>
      </c>
      <c r="H28" s="353">
        <v>145.71991446334829</v>
      </c>
      <c r="I28" s="353">
        <v>134.2876318613788</v>
      </c>
      <c r="J28" s="353">
        <v>79.64214210906843</v>
      </c>
      <c r="K28" s="353">
        <v>85.592045156980092</v>
      </c>
      <c r="L28" s="353">
        <v>100.92890493957511</v>
      </c>
      <c r="M28" s="353">
        <v>114.37298110169399</v>
      </c>
      <c r="N28" s="353">
        <v>122.11799003749729</v>
      </c>
      <c r="O28" s="353">
        <v>140.95031722382049</v>
      </c>
      <c r="P28" s="353">
        <v>114.3758043959249</v>
      </c>
      <c r="Q28" s="353">
        <v>111.17735056428209</v>
      </c>
      <c r="R28" s="353">
        <v>116.5417345812839</v>
      </c>
      <c r="S28" s="353">
        <v>105.15101878616611</v>
      </c>
      <c r="T28" s="353">
        <v>79.103188447379907</v>
      </c>
      <c r="U28" s="353">
        <v>78.093971149212976</v>
      </c>
      <c r="V28" s="353">
        <v>54.937408192252747</v>
      </c>
      <c r="W28" s="353">
        <v>92.162923938453304</v>
      </c>
      <c r="DA28" s="170" t="s">
        <v>2618</v>
      </c>
    </row>
    <row r="29" spans="1:105" ht="12" customHeight="1" x14ac:dyDescent="0.25">
      <c r="A29" s="59" t="s">
        <v>30</v>
      </c>
      <c r="B29" s="232">
        <v>2.522060027242333</v>
      </c>
      <c r="C29" s="232">
        <v>2.8933073479155009</v>
      </c>
      <c r="D29" s="232">
        <v>3.803266449776622</v>
      </c>
      <c r="E29" s="232">
        <v>5.0602586708363964</v>
      </c>
      <c r="F29" s="232">
        <v>4.5133529345603529</v>
      </c>
      <c r="G29" s="232">
        <v>2.1490374035896238</v>
      </c>
      <c r="H29" s="232">
        <v>1.994308168674368</v>
      </c>
      <c r="I29" s="232">
        <v>1.8785969160017391</v>
      </c>
      <c r="J29" s="232">
        <v>2.9583503772893049</v>
      </c>
      <c r="K29" s="232">
        <v>2.2843274892507388</v>
      </c>
      <c r="L29" s="232">
        <v>3.375415385701658</v>
      </c>
      <c r="M29" s="232">
        <v>3.4192226722582659</v>
      </c>
      <c r="N29" s="232">
        <v>2.1293347275021581</v>
      </c>
      <c r="O29" s="232">
        <v>2.4548033572741468</v>
      </c>
      <c r="P29" s="232">
        <v>2.720863033318889</v>
      </c>
      <c r="Q29" s="232">
        <v>2.0897555815447428</v>
      </c>
      <c r="R29" s="232">
        <v>2.374263643986338</v>
      </c>
      <c r="S29" s="232">
        <v>2.5721409046429549</v>
      </c>
      <c r="T29" s="232">
        <v>2.9790320522320588</v>
      </c>
      <c r="U29" s="232">
        <v>2.6244950988063929</v>
      </c>
      <c r="V29" s="232">
        <v>4.7435624206992486</v>
      </c>
      <c r="W29" s="232">
        <v>2.8060360830382942</v>
      </c>
      <c r="DA29" s="71" t="s">
        <v>2619</v>
      </c>
    </row>
    <row r="30" spans="1:105" ht="12" customHeight="1" x14ac:dyDescent="0.25">
      <c r="A30" s="59" t="s">
        <v>33</v>
      </c>
      <c r="B30" s="232">
        <v>0</v>
      </c>
      <c r="C30" s="232">
        <v>6.5738895300517877</v>
      </c>
      <c r="D30" s="232">
        <v>4.8718852143442319</v>
      </c>
      <c r="E30" s="232">
        <v>12.815631538824711</v>
      </c>
      <c r="F30" s="232">
        <v>11.720903777286081</v>
      </c>
      <c r="G30" s="232">
        <v>13.58260077440845</v>
      </c>
      <c r="H30" s="232">
        <v>14.69231917997832</v>
      </c>
      <c r="I30" s="232">
        <v>11.76971794862069</v>
      </c>
      <c r="J30" s="232">
        <v>11.422900548039211</v>
      </c>
      <c r="K30" s="232">
        <v>9.3352198452299771</v>
      </c>
      <c r="L30" s="232">
        <v>8.7646513967920363</v>
      </c>
      <c r="M30" s="232">
        <v>8.0072496126706039</v>
      </c>
      <c r="N30" s="232">
        <v>7.9238449426378361</v>
      </c>
      <c r="O30" s="232">
        <v>11.06126614208314</v>
      </c>
      <c r="P30" s="232">
        <v>8.7227310013826482</v>
      </c>
      <c r="Q30" s="232">
        <v>10.158045950923229</v>
      </c>
      <c r="R30" s="232">
        <v>10.759652501013379</v>
      </c>
      <c r="S30" s="232">
        <v>11.516837756176709</v>
      </c>
      <c r="T30" s="232">
        <v>9.5416492546062806</v>
      </c>
      <c r="U30" s="232">
        <v>9.0022913453130702</v>
      </c>
      <c r="V30" s="232">
        <v>5.3747399417946804</v>
      </c>
      <c r="W30" s="232">
        <v>7.1934358742511417</v>
      </c>
      <c r="DA30" s="71" t="s">
        <v>2620</v>
      </c>
    </row>
    <row r="31" spans="1:105" ht="12" customHeight="1" x14ac:dyDescent="0.25">
      <c r="A31" s="59" t="s">
        <v>160</v>
      </c>
      <c r="B31" s="232">
        <v>13.751564105677749</v>
      </c>
      <c r="C31" s="232">
        <v>9.0417898033476369</v>
      </c>
      <c r="D31" s="232">
        <v>7.6998388307060202</v>
      </c>
      <c r="E31" s="232">
        <v>9.5543376395118891</v>
      </c>
      <c r="F31" s="232">
        <v>10.098100476814709</v>
      </c>
      <c r="G31" s="232">
        <v>11.66730094607621</v>
      </c>
      <c r="H31" s="232">
        <v>10.27231850033856</v>
      </c>
      <c r="I31" s="232">
        <v>9.1312374332165742</v>
      </c>
      <c r="J31" s="232">
        <v>7.1183743021661519</v>
      </c>
      <c r="K31" s="232">
        <v>5.9139881069556086</v>
      </c>
      <c r="L31" s="232">
        <v>5.7734619354682977</v>
      </c>
      <c r="M31" s="232">
        <v>5.9408359342824122</v>
      </c>
      <c r="N31" s="232">
        <v>6.1438806267405672</v>
      </c>
      <c r="O31" s="232">
        <v>6.0257030582431277</v>
      </c>
      <c r="P31" s="232">
        <v>5.2675831644051394</v>
      </c>
      <c r="Q31" s="232">
        <v>5.3587653851166017</v>
      </c>
      <c r="R31" s="232">
        <v>6.0084471946528701</v>
      </c>
      <c r="S31" s="232">
        <v>5.0876517533240291</v>
      </c>
      <c r="T31" s="232">
        <v>4.6089841441184802</v>
      </c>
      <c r="U31" s="232">
        <v>5.1634305532542397</v>
      </c>
      <c r="V31" s="232">
        <v>4.6218996990320971</v>
      </c>
      <c r="W31" s="232">
        <v>5.1602668275358887</v>
      </c>
      <c r="DA31" s="71" t="s">
        <v>2621</v>
      </c>
    </row>
    <row r="32" spans="1:105" ht="12" customHeight="1" x14ac:dyDescent="0.25">
      <c r="A32" s="59" t="s">
        <v>70</v>
      </c>
      <c r="B32" s="232">
        <v>2.695171154903174</v>
      </c>
      <c r="C32" s="232">
        <v>2.70454912252027</v>
      </c>
      <c r="D32" s="232">
        <v>2.516153853097562</v>
      </c>
      <c r="E32" s="232">
        <v>2.0129720015361721</v>
      </c>
      <c r="F32" s="232">
        <v>2.2705961658252218</v>
      </c>
      <c r="G32" s="232">
        <v>1.5233477090087151</v>
      </c>
      <c r="H32" s="232">
        <v>1.74121584589276</v>
      </c>
      <c r="I32" s="232">
        <v>1.9826517887071271</v>
      </c>
      <c r="J32" s="232">
        <v>1.3113289852898899</v>
      </c>
      <c r="K32" s="232">
        <v>0.93338405773090383</v>
      </c>
      <c r="L32" s="232">
        <v>0.83406046078429674</v>
      </c>
      <c r="M32" s="232">
        <v>0.25853220874191291</v>
      </c>
      <c r="N32" s="232">
        <v>0.65320000599967254</v>
      </c>
      <c r="O32" s="232">
        <v>0.66962728416402806</v>
      </c>
      <c r="P32" s="232">
        <v>0.38994778879439201</v>
      </c>
      <c r="Q32" s="232">
        <v>0.38711287991332571</v>
      </c>
      <c r="R32" s="232">
        <v>0.39081856787299307</v>
      </c>
      <c r="S32" s="232">
        <v>0</v>
      </c>
      <c r="T32" s="232">
        <v>6.1328604704472343E-2</v>
      </c>
      <c r="U32" s="232">
        <v>9.1962663528046884E-2</v>
      </c>
      <c r="V32" s="232">
        <v>0.28618269088647641</v>
      </c>
      <c r="W32" s="232">
        <v>0.11992311650375879</v>
      </c>
      <c r="DA32" s="71" t="s">
        <v>2622</v>
      </c>
    </row>
    <row r="33" spans="1:105" ht="12" customHeight="1" x14ac:dyDescent="0.25">
      <c r="A33" s="59" t="s">
        <v>162</v>
      </c>
      <c r="B33" s="232">
        <v>140.75947587266739</v>
      </c>
      <c r="C33" s="232">
        <v>139.92210072404271</v>
      </c>
      <c r="D33" s="232">
        <v>123.37205820289429</v>
      </c>
      <c r="E33" s="232">
        <v>123.9417648328358</v>
      </c>
      <c r="F33" s="232">
        <v>120.658141992585</v>
      </c>
      <c r="G33" s="232">
        <v>120.33741273628129</v>
      </c>
      <c r="H33" s="232">
        <v>117.0197527684643</v>
      </c>
      <c r="I33" s="232">
        <v>109.52542777483271</v>
      </c>
      <c r="J33" s="232">
        <v>56.831187896283872</v>
      </c>
      <c r="K33" s="232">
        <v>67.125125657812859</v>
      </c>
      <c r="L33" s="232">
        <v>82.181315760828795</v>
      </c>
      <c r="M33" s="232">
        <v>96.747140673740788</v>
      </c>
      <c r="N33" s="232">
        <v>105.26772973461711</v>
      </c>
      <c r="O33" s="232">
        <v>120.7389173820561</v>
      </c>
      <c r="P33" s="232">
        <v>97.274679408023871</v>
      </c>
      <c r="Q33" s="232">
        <v>93.183670766784147</v>
      </c>
      <c r="R33" s="232">
        <v>97.008552673758288</v>
      </c>
      <c r="S33" s="232">
        <v>85.974388372022375</v>
      </c>
      <c r="T33" s="232">
        <v>61.912194391718607</v>
      </c>
      <c r="U33" s="232">
        <v>61.211791488311221</v>
      </c>
      <c r="V33" s="232">
        <v>39.911023439840243</v>
      </c>
      <c r="W33" s="232">
        <v>76.883262037124226</v>
      </c>
      <c r="DA33" s="71" t="s">
        <v>2623</v>
      </c>
    </row>
    <row r="34" spans="1:105" ht="12" customHeight="1" x14ac:dyDescent="0.25">
      <c r="A34" s="60" t="s">
        <v>2580</v>
      </c>
      <c r="B34" s="331">
        <v>143.14359656467241</v>
      </c>
      <c r="C34" s="331">
        <v>140.4262285926564</v>
      </c>
      <c r="D34" s="331">
        <v>144.56260365196721</v>
      </c>
      <c r="E34" s="331">
        <v>131.70769531710289</v>
      </c>
      <c r="F34" s="331">
        <v>132.93334069838431</v>
      </c>
      <c r="G34" s="331">
        <v>108.40950911426749</v>
      </c>
      <c r="H34" s="331">
        <v>131.32705574583329</v>
      </c>
      <c r="I34" s="331">
        <v>135.04388972370981</v>
      </c>
      <c r="J34" s="331">
        <v>206.43746599990911</v>
      </c>
      <c r="K34" s="331">
        <v>167.72330059734671</v>
      </c>
      <c r="L34" s="331">
        <v>179.20604443975711</v>
      </c>
      <c r="M34" s="331">
        <v>137.2709653579835</v>
      </c>
      <c r="N34" s="331">
        <v>133.52640805350109</v>
      </c>
      <c r="O34" s="331">
        <v>126.3089762381249</v>
      </c>
      <c r="P34" s="331">
        <v>128.04324207698909</v>
      </c>
      <c r="Q34" s="331">
        <v>128.49074706491729</v>
      </c>
      <c r="R34" s="331">
        <v>127.1797971032493</v>
      </c>
      <c r="S34" s="331">
        <v>130.93150539639069</v>
      </c>
      <c r="T34" s="331">
        <v>139.50874919121779</v>
      </c>
      <c r="U34" s="331">
        <v>136.6305559723092</v>
      </c>
      <c r="V34" s="331">
        <v>126.5469523594236</v>
      </c>
      <c r="W34" s="331">
        <v>122.8850307226586</v>
      </c>
      <c r="DA34" s="72" t="s">
        <v>2624</v>
      </c>
    </row>
    <row r="35" spans="1:105" ht="12" customHeight="1" x14ac:dyDescent="0.25">
      <c r="A35" s="39" t="s">
        <v>2582</v>
      </c>
      <c r="B35" s="230">
        <v>253.50923715457279</v>
      </c>
      <c r="C35" s="230">
        <v>253.22623168829699</v>
      </c>
      <c r="D35" s="230">
        <v>236.26271891308221</v>
      </c>
      <c r="E35" s="230">
        <v>239.60424673214339</v>
      </c>
      <c r="F35" s="230">
        <v>236.1786404130311</v>
      </c>
      <c r="G35" s="230">
        <v>223.63205415688779</v>
      </c>
      <c r="H35" s="230">
        <v>233.0006602843217</v>
      </c>
      <c r="I35" s="230">
        <v>223.87495986586089</v>
      </c>
      <c r="J35" s="230">
        <v>202.15186868758411</v>
      </c>
      <c r="K35" s="230">
        <v>189.0333689579478</v>
      </c>
      <c r="L35" s="230">
        <v>212.64016111534539</v>
      </c>
      <c r="M35" s="230">
        <v>205.86160482802961</v>
      </c>
      <c r="N35" s="230">
        <v>211.1521818900876</v>
      </c>
      <c r="O35" s="230">
        <v>225.2434630069848</v>
      </c>
      <c r="P35" s="230">
        <v>199.22659010018521</v>
      </c>
      <c r="Q35" s="230">
        <v>195.39223557603711</v>
      </c>
      <c r="R35" s="230">
        <v>200.29482375642041</v>
      </c>
      <c r="S35" s="230">
        <v>190.3156414090449</v>
      </c>
      <c r="T35" s="230">
        <v>168.0849830954599</v>
      </c>
      <c r="U35" s="230">
        <v>164.80710966732559</v>
      </c>
      <c r="V35" s="230">
        <v>132.5969483845038</v>
      </c>
      <c r="W35" s="230">
        <v>175.4697442156519</v>
      </c>
      <c r="DA35" s="92" t="s">
        <v>2625</v>
      </c>
    </row>
    <row r="36" spans="1:105" ht="12" customHeight="1" x14ac:dyDescent="0.25">
      <c r="A36" s="64" t="s">
        <v>30</v>
      </c>
      <c r="B36" s="231">
        <v>3.9666580993794609</v>
      </c>
      <c r="C36" s="231">
        <v>4.5082942938924111</v>
      </c>
      <c r="D36" s="231">
        <v>6.2635081634743157</v>
      </c>
      <c r="E36" s="231">
        <v>7.8363934626390934</v>
      </c>
      <c r="F36" s="231">
        <v>7.0791356811319952</v>
      </c>
      <c r="G36" s="231">
        <v>3.0493429804271059</v>
      </c>
      <c r="H36" s="231">
        <v>3.1045199011324591</v>
      </c>
      <c r="I36" s="231">
        <v>3.0295332854666972</v>
      </c>
      <c r="J36" s="231">
        <v>7.4066425111660319</v>
      </c>
      <c r="K36" s="231">
        <v>4.9744304575812466</v>
      </c>
      <c r="L36" s="231">
        <v>7.0123005289230118</v>
      </c>
      <c r="M36" s="231">
        <v>5.8415164537634334</v>
      </c>
      <c r="N36" s="231">
        <v>3.5403882666650079</v>
      </c>
      <c r="O36" s="231">
        <v>3.8224764009947791</v>
      </c>
      <c r="P36" s="231">
        <v>4.5830338657899592</v>
      </c>
      <c r="Q36" s="231">
        <v>3.586159877037133</v>
      </c>
      <c r="R36" s="231">
        <v>3.9763484624769392</v>
      </c>
      <c r="S36" s="231">
        <v>4.5500792262955638</v>
      </c>
      <c r="T36" s="231">
        <v>6.0606417233468166</v>
      </c>
      <c r="U36" s="231">
        <v>5.3426720714268328</v>
      </c>
      <c r="V36" s="231">
        <v>10.91770569949189</v>
      </c>
      <c r="W36" s="231">
        <v>4.9555956122031848</v>
      </c>
      <c r="DA36" s="73" t="s">
        <v>2626</v>
      </c>
    </row>
    <row r="37" spans="1:105" ht="12" customHeight="1" x14ac:dyDescent="0.25">
      <c r="A37" s="64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2627</v>
      </c>
    </row>
    <row r="38" spans="1:105" ht="12" customHeight="1" x14ac:dyDescent="0.25">
      <c r="A38" s="64" t="s">
        <v>33</v>
      </c>
      <c r="B38" s="231">
        <v>0</v>
      </c>
      <c r="C38" s="231">
        <v>10.345405949460179</v>
      </c>
      <c r="D38" s="231">
        <v>8.103364782564622</v>
      </c>
      <c r="E38" s="231">
        <v>20.044303743728591</v>
      </c>
      <c r="F38" s="231">
        <v>18.567331351931699</v>
      </c>
      <c r="G38" s="231">
        <v>19.464922705439449</v>
      </c>
      <c r="H38" s="231">
        <v>23.099361808891452</v>
      </c>
      <c r="I38" s="231">
        <v>19.169713652026349</v>
      </c>
      <c r="J38" s="231">
        <v>28.883885641514521</v>
      </c>
      <c r="K38" s="231">
        <v>20.531325800699001</v>
      </c>
      <c r="L38" s="231">
        <v>18.389731524048919</v>
      </c>
      <c r="M38" s="231">
        <v>13.81621343442225</v>
      </c>
      <c r="N38" s="231">
        <v>13.306087374527561</v>
      </c>
      <c r="O38" s="231">
        <v>17.39563926015596</v>
      </c>
      <c r="P38" s="231">
        <v>14.839057324788589</v>
      </c>
      <c r="Q38" s="231">
        <v>17.60563821834937</v>
      </c>
      <c r="R38" s="231">
        <v>18.199572469747309</v>
      </c>
      <c r="S38" s="231">
        <v>20.57618699865775</v>
      </c>
      <c r="T38" s="231">
        <v>19.60533783010359</v>
      </c>
      <c r="U38" s="231">
        <v>18.508586935510291</v>
      </c>
      <c r="V38" s="231">
        <v>12.49371703986272</v>
      </c>
      <c r="W38" s="231">
        <v>12.83058421633473</v>
      </c>
      <c r="DA38" s="73" t="s">
        <v>2628</v>
      </c>
    </row>
    <row r="39" spans="1:105" ht="12" customHeight="1" x14ac:dyDescent="0.25">
      <c r="A39" s="64" t="s">
        <v>160</v>
      </c>
      <c r="B39" s="231">
        <v>22.259236166609831</v>
      </c>
      <c r="C39" s="231">
        <v>14.499763038054979</v>
      </c>
      <c r="D39" s="231">
        <v>13.05062588360293</v>
      </c>
      <c r="E39" s="231">
        <v>15.22765085059044</v>
      </c>
      <c r="F39" s="231">
        <v>16.300819481558879</v>
      </c>
      <c r="G39" s="231">
        <v>17.038113651521339</v>
      </c>
      <c r="H39" s="231">
        <v>16.4573333650549</v>
      </c>
      <c r="I39" s="231">
        <v>15.155161502832771</v>
      </c>
      <c r="J39" s="231">
        <v>18.34177682430045</v>
      </c>
      <c r="K39" s="231">
        <v>13.25422242673066</v>
      </c>
      <c r="L39" s="231">
        <v>12.34407101662393</v>
      </c>
      <c r="M39" s="231">
        <v>10.445628797180699</v>
      </c>
      <c r="N39" s="231">
        <v>10.513287342684791</v>
      </c>
      <c r="O39" s="231">
        <v>9.6566088516845401</v>
      </c>
      <c r="P39" s="231">
        <v>9.1315940623391771</v>
      </c>
      <c r="Q39" s="231">
        <v>9.4642827507847915</v>
      </c>
      <c r="R39" s="231">
        <v>10.356346020771131</v>
      </c>
      <c r="S39" s="231">
        <v>9.2625462383481629</v>
      </c>
      <c r="T39" s="231">
        <v>9.6502254451178242</v>
      </c>
      <c r="U39" s="231">
        <v>10.817823775356199</v>
      </c>
      <c r="V39" s="231">
        <v>10.94803279524395</v>
      </c>
      <c r="W39" s="231">
        <v>9.3791520608206405</v>
      </c>
      <c r="DA39" s="73" t="s">
        <v>2629</v>
      </c>
    </row>
    <row r="40" spans="1:105" ht="12" customHeight="1" x14ac:dyDescent="0.25">
      <c r="A40" s="64" t="s">
        <v>70</v>
      </c>
      <c r="B40" s="231">
        <v>4.2294305631615918</v>
      </c>
      <c r="C40" s="231">
        <v>4.2047362772906123</v>
      </c>
      <c r="D40" s="231">
        <v>4.1345122982835711</v>
      </c>
      <c r="E40" s="231">
        <v>3.1103370228767662</v>
      </c>
      <c r="F40" s="231">
        <v>3.5534240737918421</v>
      </c>
      <c r="G40" s="231">
        <v>2.1566891039899119</v>
      </c>
      <c r="H40" s="231">
        <v>2.704462665445186</v>
      </c>
      <c r="I40" s="231">
        <v>3.190176923571614</v>
      </c>
      <c r="J40" s="231">
        <v>3.2757415912646279</v>
      </c>
      <c r="K40" s="231">
        <v>2.0280169302661961</v>
      </c>
      <c r="L40" s="231">
        <v>1.728848861136518</v>
      </c>
      <c r="M40" s="231">
        <v>0.44069596681021378</v>
      </c>
      <c r="N40" s="231">
        <v>1.0836257969220191</v>
      </c>
      <c r="O40" s="231">
        <v>1.040369099988008</v>
      </c>
      <c r="P40" s="231">
        <v>0.65535866790110331</v>
      </c>
      <c r="Q40" s="231">
        <v>0.66282361693746672</v>
      </c>
      <c r="R40" s="231">
        <v>0.65306571186040374</v>
      </c>
      <c r="S40" s="231">
        <v>0</v>
      </c>
      <c r="T40" s="231">
        <v>0.124489498990196</v>
      </c>
      <c r="U40" s="231">
        <v>0.18678865428811989</v>
      </c>
      <c r="V40" s="231">
        <v>0.65719814033526314</v>
      </c>
      <c r="W40" s="231">
        <v>0.2113156754067419</v>
      </c>
      <c r="DA40" s="73" t="s">
        <v>2630</v>
      </c>
    </row>
    <row r="41" spans="1:105" ht="12" customHeight="1" x14ac:dyDescent="0.25">
      <c r="A41" s="64" t="s">
        <v>34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4.832880076442037</v>
      </c>
      <c r="N41" s="231">
        <v>1.3611449807821909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0.1175911928614448</v>
      </c>
      <c r="DA41" s="73" t="s">
        <v>2631</v>
      </c>
    </row>
    <row r="42" spans="1:105" ht="12" customHeight="1" x14ac:dyDescent="0.25">
      <c r="A42" s="64" t="s">
        <v>162</v>
      </c>
      <c r="B42" s="231">
        <v>223.05391232542189</v>
      </c>
      <c r="C42" s="231">
        <v>219.6680321295988</v>
      </c>
      <c r="D42" s="231">
        <v>204.7107077851567</v>
      </c>
      <c r="E42" s="231">
        <v>193.3855616523085</v>
      </c>
      <c r="F42" s="231">
        <v>190.67792982461671</v>
      </c>
      <c r="G42" s="231">
        <v>172.03857040504349</v>
      </c>
      <c r="H42" s="231">
        <v>183.53724593084459</v>
      </c>
      <c r="I42" s="231">
        <v>177.95899145763249</v>
      </c>
      <c r="J42" s="231">
        <v>143.35781154424609</v>
      </c>
      <c r="K42" s="231">
        <v>147.27633353942849</v>
      </c>
      <c r="L42" s="231">
        <v>172.01615643293729</v>
      </c>
      <c r="M42" s="231">
        <v>166.5325808220752</v>
      </c>
      <c r="N42" s="231">
        <v>176.3457781455113</v>
      </c>
      <c r="O42" s="231">
        <v>189.42541003802461</v>
      </c>
      <c r="P42" s="231">
        <v>165.0855453412656</v>
      </c>
      <c r="Q42" s="231">
        <v>161.11531406806199</v>
      </c>
      <c r="R42" s="231">
        <v>163.6923461418252</v>
      </c>
      <c r="S42" s="231">
        <v>153.23435756253099</v>
      </c>
      <c r="T42" s="231">
        <v>126.9060968198106</v>
      </c>
      <c r="U42" s="231">
        <v>125.5482596330818</v>
      </c>
      <c r="V42" s="231">
        <v>92.551291232373842</v>
      </c>
      <c r="W42" s="231">
        <v>136.80351752126299</v>
      </c>
      <c r="DA42" s="73" t="s">
        <v>2632</v>
      </c>
    </row>
    <row r="43" spans="1:105" ht="12" customHeight="1" x14ac:dyDescent="0.25">
      <c r="A43" s="64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2633</v>
      </c>
    </row>
    <row r="44" spans="1:105" ht="12" customHeight="1" x14ac:dyDescent="0.25">
      <c r="A44" s="64" t="s">
        <v>73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9.8844153104665775</v>
      </c>
      <c r="H44" s="231">
        <v>4.0977366129530024</v>
      </c>
      <c r="I44" s="231">
        <v>5.3713830443309094</v>
      </c>
      <c r="J44" s="231">
        <v>0.88601057509240055</v>
      </c>
      <c r="K44" s="231">
        <v>0.96903980324219974</v>
      </c>
      <c r="L44" s="231">
        <v>1.149052751675685</v>
      </c>
      <c r="M44" s="231">
        <v>1.337488232855915</v>
      </c>
      <c r="N44" s="231">
        <v>2.1103677467779152</v>
      </c>
      <c r="O44" s="231">
        <v>2.1377783563111938</v>
      </c>
      <c r="P44" s="231">
        <v>2.0532540040030529</v>
      </c>
      <c r="Q44" s="231">
        <v>1.7063851997152051</v>
      </c>
      <c r="R44" s="231">
        <v>2.3078736478402848</v>
      </c>
      <c r="S44" s="231">
        <v>1.850614843334673</v>
      </c>
      <c r="T44" s="231">
        <v>2.1158498686839189</v>
      </c>
      <c r="U44" s="231">
        <v>2.0882897467341559</v>
      </c>
      <c r="V44" s="231">
        <v>1.4319800795386071</v>
      </c>
      <c r="W44" s="231">
        <v>1.669854332823838</v>
      </c>
      <c r="DA44" s="73" t="s">
        <v>2634</v>
      </c>
    </row>
    <row r="45" spans="1:105" ht="12" customHeight="1" x14ac:dyDescent="0.25">
      <c r="A45" s="64" t="s">
        <v>79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2.6146010444798482</v>
      </c>
      <c r="N45" s="231">
        <v>2.8915022362168221</v>
      </c>
      <c r="O45" s="231">
        <v>1.765180999825738</v>
      </c>
      <c r="P45" s="231">
        <v>2.8787468340976439</v>
      </c>
      <c r="Q45" s="231">
        <v>1.251631845151177</v>
      </c>
      <c r="R45" s="231">
        <v>1.1092713018991149</v>
      </c>
      <c r="S45" s="231">
        <v>0.84185653987773357</v>
      </c>
      <c r="T45" s="231">
        <v>3.622341909406928</v>
      </c>
      <c r="U45" s="231">
        <v>2.314688850928289</v>
      </c>
      <c r="V45" s="231">
        <v>3.5970233976575079</v>
      </c>
      <c r="W45" s="231">
        <v>9.5021336039383559</v>
      </c>
      <c r="DA45" s="73" t="s">
        <v>2635</v>
      </c>
    </row>
    <row r="46" spans="1:105" ht="12" customHeight="1" x14ac:dyDescent="0.25">
      <c r="A46" s="39" t="s">
        <v>2594</v>
      </c>
      <c r="B46" s="230">
        <v>171.6216745504679</v>
      </c>
      <c r="C46" s="230">
        <v>170.3140315664443</v>
      </c>
      <c r="D46" s="230">
        <v>164.40589237234761</v>
      </c>
      <c r="E46" s="230">
        <v>160.99800840810201</v>
      </c>
      <c r="F46" s="230">
        <v>159.94735930119069</v>
      </c>
      <c r="G46" s="230">
        <v>142.43935515563359</v>
      </c>
      <c r="H46" s="230">
        <v>156.89245886654129</v>
      </c>
      <c r="I46" s="230">
        <v>154.01667413415069</v>
      </c>
      <c r="J46" s="230">
        <v>171.84044991042549</v>
      </c>
      <c r="K46" s="230">
        <v>150.87350562928529</v>
      </c>
      <c r="L46" s="230">
        <v>166.21430110093399</v>
      </c>
      <c r="M46" s="230">
        <v>145.78963155273249</v>
      </c>
      <c r="N46" s="230">
        <v>147.0468637864652</v>
      </c>
      <c r="O46" s="230">
        <v>151.10227847346491</v>
      </c>
      <c r="P46" s="230">
        <v>139.76825210182659</v>
      </c>
      <c r="Q46" s="230">
        <v>138.5376831734113</v>
      </c>
      <c r="R46" s="230">
        <v>140.2772781366528</v>
      </c>
      <c r="S46" s="230">
        <v>137.23232897925021</v>
      </c>
      <c r="T46" s="230">
        <v>129.54137188974539</v>
      </c>
      <c r="U46" s="230">
        <v>127.223739214796</v>
      </c>
      <c r="V46" s="230">
        <v>108.7920491841045</v>
      </c>
      <c r="W46" s="230">
        <v>125.4016454723937</v>
      </c>
      <c r="DA46" s="92" t="s">
        <v>2636</v>
      </c>
    </row>
    <row r="47" spans="1:105" ht="12" customHeight="1" x14ac:dyDescent="0.25">
      <c r="A47" s="39" t="s">
        <v>2596</v>
      </c>
      <c r="B47" s="230">
        <v>107.4901963182364</v>
      </c>
      <c r="C47" s="230">
        <v>106.6711925331083</v>
      </c>
      <c r="D47" s="230">
        <v>102.9708030367794</v>
      </c>
      <c r="E47" s="230">
        <v>100.8363749856255</v>
      </c>
      <c r="F47" s="230">
        <v>100.1783317690022</v>
      </c>
      <c r="G47" s="230">
        <v>89.21270748130172</v>
      </c>
      <c r="H47" s="230">
        <v>98.264984586525117</v>
      </c>
      <c r="I47" s="230">
        <v>96.463821264565127</v>
      </c>
      <c r="J47" s="230">
        <v>107.6272198407783</v>
      </c>
      <c r="K47" s="230">
        <v>94.495189968231244</v>
      </c>
      <c r="L47" s="230">
        <v>104.1034467414194</v>
      </c>
      <c r="M47" s="230">
        <v>91.311054724374486</v>
      </c>
      <c r="N47" s="230">
        <v>92.098485216330275</v>
      </c>
      <c r="O47" s="230">
        <v>94.638475121447243</v>
      </c>
      <c r="P47" s="230">
        <v>87.539740518404983</v>
      </c>
      <c r="Q47" s="230">
        <v>86.769009804787643</v>
      </c>
      <c r="R47" s="230">
        <v>87.858554028166324</v>
      </c>
      <c r="S47" s="230">
        <v>85.951439535981365</v>
      </c>
      <c r="T47" s="230">
        <v>81.134434401918881</v>
      </c>
      <c r="U47" s="230">
        <v>79.682853231437946</v>
      </c>
      <c r="V47" s="230">
        <v>68.138705412898247</v>
      </c>
      <c r="W47" s="230">
        <v>78.541638320244061</v>
      </c>
      <c r="DA47" s="92" t="s">
        <v>2637</v>
      </c>
    </row>
    <row r="48" spans="1:105" ht="12" customHeight="1" x14ac:dyDescent="0.25">
      <c r="A48" s="201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DA48" s="173"/>
    </row>
    <row r="49" spans="1:105" ht="15" customHeight="1" x14ac:dyDescent="0.25">
      <c r="A49" s="32" t="s">
        <v>102</v>
      </c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DA49" s="88"/>
    </row>
    <row r="50" spans="1:105" ht="12" customHeight="1" x14ac:dyDescent="0.25">
      <c r="A50" s="201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DA50" s="173"/>
    </row>
    <row r="51" spans="1:105" ht="12" customHeight="1" x14ac:dyDescent="0.25">
      <c r="A51" s="35" t="s">
        <v>26</v>
      </c>
      <c r="B51" s="234">
        <f t="shared" ref="B51:W51" si="3">SUM(B$52:B$56,B$58:B$59,B$61:B$62,B$64:B$68)</f>
        <v>1.0000000000000002</v>
      </c>
      <c r="C51" s="234">
        <f t="shared" si="3"/>
        <v>1</v>
      </c>
      <c r="D51" s="234">
        <f t="shared" si="3"/>
        <v>1.0000000000000002</v>
      </c>
      <c r="E51" s="234">
        <f t="shared" si="3"/>
        <v>1</v>
      </c>
      <c r="F51" s="234">
        <f t="shared" si="3"/>
        <v>1.0000000000000002</v>
      </c>
      <c r="G51" s="234">
        <f t="shared" si="3"/>
        <v>0.99999999999999956</v>
      </c>
      <c r="H51" s="234">
        <f t="shared" si="3"/>
        <v>0.99999999999999967</v>
      </c>
      <c r="I51" s="234">
        <f t="shared" si="3"/>
        <v>1</v>
      </c>
      <c r="J51" s="234">
        <f t="shared" si="3"/>
        <v>1</v>
      </c>
      <c r="K51" s="234">
        <f t="shared" si="3"/>
        <v>1.0000000000000004</v>
      </c>
      <c r="L51" s="234">
        <f t="shared" si="3"/>
        <v>1.0000000000000002</v>
      </c>
      <c r="M51" s="234">
        <f t="shared" si="3"/>
        <v>1.0000000000000004</v>
      </c>
      <c r="N51" s="234">
        <f t="shared" si="3"/>
        <v>0.99999999999999967</v>
      </c>
      <c r="O51" s="234">
        <f t="shared" si="3"/>
        <v>0.99999999999999978</v>
      </c>
      <c r="P51" s="234">
        <f t="shared" si="3"/>
        <v>1.0000000000000002</v>
      </c>
      <c r="Q51" s="234">
        <f t="shared" si="3"/>
        <v>0.99999999999999978</v>
      </c>
      <c r="R51" s="234">
        <f t="shared" si="3"/>
        <v>1</v>
      </c>
      <c r="S51" s="234">
        <f t="shared" si="3"/>
        <v>1.0000000000000007</v>
      </c>
      <c r="T51" s="234">
        <f t="shared" si="3"/>
        <v>1</v>
      </c>
      <c r="U51" s="234">
        <f t="shared" si="3"/>
        <v>1</v>
      </c>
      <c r="V51" s="234">
        <f t="shared" si="3"/>
        <v>1</v>
      </c>
      <c r="W51" s="234">
        <f t="shared" si="3"/>
        <v>0.99999999999999989</v>
      </c>
      <c r="DA51" s="95"/>
    </row>
    <row r="52" spans="1:105" ht="12" customHeight="1" x14ac:dyDescent="0.25">
      <c r="A52" s="202" t="s">
        <v>92</v>
      </c>
      <c r="B52" s="235">
        <f t="shared" ref="B52:W52" si="4">IF(B$6=0,0,B$6/B$5)</f>
        <v>2.0035929182447686E-2</v>
      </c>
      <c r="C52" s="235">
        <f t="shared" si="4"/>
        <v>1.9977903722009721E-2</v>
      </c>
      <c r="D52" s="235">
        <f t="shared" si="4"/>
        <v>2.0268745042870667E-2</v>
      </c>
      <c r="E52" s="235">
        <f t="shared" si="4"/>
        <v>1.9975838069112226E-2</v>
      </c>
      <c r="F52" s="235">
        <f t="shared" si="4"/>
        <v>2.0045444527193056E-2</v>
      </c>
      <c r="G52" s="235">
        <f t="shared" si="4"/>
        <v>1.955039669599384E-2</v>
      </c>
      <c r="H52" s="235">
        <f t="shared" si="4"/>
        <v>2.0019514101733263E-2</v>
      </c>
      <c r="I52" s="235">
        <f t="shared" si="4"/>
        <v>2.0207394489652128E-2</v>
      </c>
      <c r="J52" s="235">
        <f t="shared" si="4"/>
        <v>2.1634449791010899E-2</v>
      </c>
      <c r="K52" s="235">
        <f t="shared" si="4"/>
        <v>2.1267014944457964E-2</v>
      </c>
      <c r="L52" s="235">
        <f t="shared" si="4"/>
        <v>2.1132781179808022E-2</v>
      </c>
      <c r="M52" s="235">
        <f t="shared" si="4"/>
        <v>2.0464726729568419E-2</v>
      </c>
      <c r="N52" s="235">
        <f t="shared" si="4"/>
        <v>2.0318316378499467E-2</v>
      </c>
      <c r="O52" s="235">
        <f t="shared" si="4"/>
        <v>1.9984699235030209E-2</v>
      </c>
      <c r="P52" s="235">
        <f t="shared" si="4"/>
        <v>2.0373171340693812E-2</v>
      </c>
      <c r="Q52" s="235">
        <f t="shared" si="4"/>
        <v>2.0444703464609623E-2</v>
      </c>
      <c r="R52" s="235">
        <f t="shared" si="4"/>
        <v>2.0348516078771774E-2</v>
      </c>
      <c r="S52" s="235">
        <f t="shared" si="4"/>
        <v>2.0575404800563191E-2</v>
      </c>
      <c r="T52" s="235">
        <f t="shared" si="4"/>
        <v>2.1068957875903176E-2</v>
      </c>
      <c r="U52" s="235">
        <f t="shared" si="4"/>
        <v>2.1072997652114202E-2</v>
      </c>
      <c r="V52" s="235">
        <f t="shared" si="4"/>
        <v>2.1459992684205821E-2</v>
      </c>
      <c r="W52" s="235">
        <f t="shared" si="4"/>
        <v>2.05793888973121E-2</v>
      </c>
      <c r="DA52" s="174"/>
    </row>
    <row r="53" spans="1:105" ht="12" customHeight="1" x14ac:dyDescent="0.25">
      <c r="A53" s="202" t="s">
        <v>93</v>
      </c>
      <c r="B53" s="235">
        <f t="shared" ref="B53:W53" si="5">IF(B$7=0,0,B$7/B$5)</f>
        <v>7.0754291474987574E-3</v>
      </c>
      <c r="C53" s="235">
        <f t="shared" si="5"/>
        <v>7.0549382069318781E-3</v>
      </c>
      <c r="D53" s="235">
        <f t="shared" si="5"/>
        <v>7.1576450562213702E-3</v>
      </c>
      <c r="E53" s="235">
        <f t="shared" si="5"/>
        <v>7.0542087483384417E-3</v>
      </c>
      <c r="F53" s="235">
        <f t="shared" si="5"/>
        <v>7.0787893683773037E-3</v>
      </c>
      <c r="G53" s="235">
        <f t="shared" si="5"/>
        <v>6.9039696321735325E-3</v>
      </c>
      <c r="H53" s="235">
        <f t="shared" si="5"/>
        <v>7.0696323741378754E-3</v>
      </c>
      <c r="I53" s="235">
        <f t="shared" si="5"/>
        <v>7.1359799021621304E-3</v>
      </c>
      <c r="J53" s="235">
        <f t="shared" si="5"/>
        <v>7.6399260172827568E-3</v>
      </c>
      <c r="K53" s="235">
        <f t="shared" si="5"/>
        <v>7.5101711554326324E-3</v>
      </c>
      <c r="L53" s="235">
        <f t="shared" si="5"/>
        <v>7.4627682382864347E-3</v>
      </c>
      <c r="M53" s="235">
        <f t="shared" si="5"/>
        <v>7.2268534530873377E-3</v>
      </c>
      <c r="N53" s="235">
        <f t="shared" si="5"/>
        <v>7.1751505319991391E-3</v>
      </c>
      <c r="O53" s="235">
        <f t="shared" si="5"/>
        <v>7.0573379544284602E-3</v>
      </c>
      <c r="P53" s="235">
        <f t="shared" si="5"/>
        <v>7.1945218521341061E-3</v>
      </c>
      <c r="Q53" s="235">
        <f t="shared" si="5"/>
        <v>7.2197824961465571E-3</v>
      </c>
      <c r="R53" s="235">
        <f t="shared" si="5"/>
        <v>7.1858151653987996E-3</v>
      </c>
      <c r="S53" s="235">
        <f t="shared" si="5"/>
        <v>7.2659379818044443E-3</v>
      </c>
      <c r="T53" s="235">
        <f t="shared" si="5"/>
        <v>7.4402298643170516E-3</v>
      </c>
      <c r="U53" s="235">
        <f t="shared" si="5"/>
        <v>7.4416564590156359E-3</v>
      </c>
      <c r="V53" s="235">
        <f t="shared" si="5"/>
        <v>7.5783187473010749E-3</v>
      </c>
      <c r="W53" s="235">
        <f t="shared" si="5"/>
        <v>7.2673449140214117E-3</v>
      </c>
      <c r="DA53" s="174"/>
    </row>
    <row r="54" spans="1:105" ht="12" customHeight="1" x14ac:dyDescent="0.25">
      <c r="A54" s="202" t="s">
        <v>94</v>
      </c>
      <c r="B54" s="235">
        <f t="shared" ref="B54:W54" si="6">IF(B$8=0,0,B$8/B$5)</f>
        <v>4.683502087037731E-2</v>
      </c>
      <c r="C54" s="235">
        <f t="shared" si="6"/>
        <v>4.6699383355097712E-2</v>
      </c>
      <c r="D54" s="235">
        <f t="shared" si="6"/>
        <v>4.7379239987073822E-2</v>
      </c>
      <c r="E54" s="235">
        <f t="shared" si="6"/>
        <v>4.6694554784598968E-2</v>
      </c>
      <c r="F54" s="235">
        <f t="shared" si="6"/>
        <v>4.6857263480923617E-2</v>
      </c>
      <c r="G54" s="235">
        <f t="shared" si="6"/>
        <v>4.5700063567961177E-2</v>
      </c>
      <c r="H54" s="235">
        <f t="shared" si="6"/>
        <v>4.6796649770098002E-2</v>
      </c>
      <c r="I54" s="235">
        <f t="shared" si="6"/>
        <v>4.7235829895421223E-2</v>
      </c>
      <c r="J54" s="235">
        <f t="shared" si="6"/>
        <v>5.0571645480199399E-2</v>
      </c>
      <c r="K54" s="235">
        <f t="shared" si="6"/>
        <v>4.9712747519934784E-2</v>
      </c>
      <c r="L54" s="235">
        <f t="shared" si="6"/>
        <v>4.9398969151502686E-2</v>
      </c>
      <c r="M54" s="235">
        <f t="shared" si="6"/>
        <v>4.7837357317351788E-2</v>
      </c>
      <c r="N54" s="235">
        <f t="shared" si="6"/>
        <v>4.7495115548302165E-2</v>
      </c>
      <c r="O54" s="235">
        <f t="shared" si="6"/>
        <v>4.6715268218297273E-2</v>
      </c>
      <c r="P54" s="235">
        <f t="shared" si="6"/>
        <v>4.7623341859935685E-2</v>
      </c>
      <c r="Q54" s="235">
        <f t="shared" si="6"/>
        <v>4.779055189975924E-2</v>
      </c>
      <c r="R54" s="235">
        <f t="shared" si="6"/>
        <v>4.7565708909840465E-2</v>
      </c>
      <c r="S54" s="235">
        <f t="shared" si="6"/>
        <v>4.8096073033390231E-2</v>
      </c>
      <c r="T54" s="235">
        <f t="shared" si="6"/>
        <v>4.9249778877211908E-2</v>
      </c>
      <c r="U54" s="235">
        <f t="shared" si="6"/>
        <v>4.9259222063072303E-2</v>
      </c>
      <c r="V54" s="235">
        <f t="shared" si="6"/>
        <v>5.0163842968830995E-2</v>
      </c>
      <c r="W54" s="235">
        <f t="shared" si="6"/>
        <v>4.8105386065627739E-2</v>
      </c>
      <c r="DA54" s="174"/>
    </row>
    <row r="55" spans="1:105" ht="12" customHeight="1" x14ac:dyDescent="0.25">
      <c r="A55" s="202" t="s">
        <v>95</v>
      </c>
      <c r="B55" s="235">
        <f t="shared" ref="B55:W55" si="7">IF(B$9=0,0,B$9/B$5)</f>
        <v>2.0540391653289622E-2</v>
      </c>
      <c r="C55" s="235">
        <f t="shared" si="7"/>
        <v>2.048090523404722E-2</v>
      </c>
      <c r="D55" s="235">
        <f t="shared" si="7"/>
        <v>2.0779069326415708E-2</v>
      </c>
      <c r="E55" s="235">
        <f t="shared" si="7"/>
        <v>2.0478787572363138E-2</v>
      </c>
      <c r="F55" s="235">
        <f t="shared" si="7"/>
        <v>2.0550146574361969E-2</v>
      </c>
      <c r="G55" s="235">
        <f t="shared" si="7"/>
        <v>2.0042634482092678E-2</v>
      </c>
      <c r="H55" s="235">
        <f t="shared" si="7"/>
        <v>2.0523563275437803E-2</v>
      </c>
      <c r="I55" s="235">
        <f t="shared" si="7"/>
        <v>2.0716174095564172E-2</v>
      </c>
      <c r="J55" s="235">
        <f t="shared" si="7"/>
        <v>2.217915964187421E-2</v>
      </c>
      <c r="K55" s="235">
        <f t="shared" si="7"/>
        <v>2.1802473560258624E-2</v>
      </c>
      <c r="L55" s="235">
        <f t="shared" si="7"/>
        <v>2.1664860072314149E-2</v>
      </c>
      <c r="M55" s="235">
        <f t="shared" si="7"/>
        <v>2.0979985418950652E-2</v>
      </c>
      <c r="N55" s="235">
        <f t="shared" si="7"/>
        <v>2.0829888763803435E-2</v>
      </c>
      <c r="O55" s="235">
        <f t="shared" si="7"/>
        <v>2.0487871843763928E-2</v>
      </c>
      <c r="P55" s="235">
        <f t="shared" si="7"/>
        <v>2.0886124858338309E-2</v>
      </c>
      <c r="Q55" s="235">
        <f t="shared" si="7"/>
        <v>2.0959458010379461E-2</v>
      </c>
      <c r="R55" s="235">
        <f t="shared" si="7"/>
        <v>2.0860848828882339E-2</v>
      </c>
      <c r="S55" s="235">
        <f t="shared" si="7"/>
        <v>2.1093450130517648E-2</v>
      </c>
      <c r="T55" s="235">
        <f t="shared" si="7"/>
        <v>2.1599429832125379E-2</v>
      </c>
      <c r="U55" s="235">
        <f t="shared" si="7"/>
        <v>2.1603571321387523E-2</v>
      </c>
      <c r="V55" s="235">
        <f t="shared" si="7"/>
        <v>2.2000310072790335E-2</v>
      </c>
      <c r="W55" s="235">
        <f t="shared" si="7"/>
        <v>2.1097534538426159E-2</v>
      </c>
      <c r="DA55" s="174"/>
    </row>
    <row r="56" spans="1:105" ht="12" customHeight="1" x14ac:dyDescent="0.25">
      <c r="A56" s="202" t="s">
        <v>96</v>
      </c>
      <c r="B56" s="235">
        <f t="shared" ref="B56:W56" si="8">IF(B$10=0,0,B$10/B$5)</f>
        <v>3.7301853412772035E-2</v>
      </c>
      <c r="C56" s="235">
        <f t="shared" si="8"/>
        <v>3.7298717799189467E-2</v>
      </c>
      <c r="D56" s="235">
        <f t="shared" si="8"/>
        <v>3.7340149644248803E-2</v>
      </c>
      <c r="E56" s="235">
        <f t="shared" si="8"/>
        <v>3.7275402079783845E-2</v>
      </c>
      <c r="F56" s="235">
        <f t="shared" si="8"/>
        <v>3.7277875464900405E-2</v>
      </c>
      <c r="G56" s="235">
        <f t="shared" si="8"/>
        <v>3.7153076421720124E-2</v>
      </c>
      <c r="H56" s="235">
        <f t="shared" si="8"/>
        <v>3.7202559595798386E-2</v>
      </c>
      <c r="I56" s="235">
        <f t="shared" si="8"/>
        <v>3.7236187539310961E-2</v>
      </c>
      <c r="J56" s="235">
        <f t="shared" si="8"/>
        <v>3.8302059620746148E-2</v>
      </c>
      <c r="K56" s="235">
        <f t="shared" si="8"/>
        <v>3.7836508597399086E-2</v>
      </c>
      <c r="L56" s="235">
        <f t="shared" si="8"/>
        <v>3.7721584614590908E-2</v>
      </c>
      <c r="M56" s="235">
        <f t="shared" si="8"/>
        <v>3.7297143442538976E-2</v>
      </c>
      <c r="N56" s="235">
        <f t="shared" si="8"/>
        <v>3.7257028297629481E-2</v>
      </c>
      <c r="O56" s="235">
        <f t="shared" si="8"/>
        <v>3.7232219942425551E-2</v>
      </c>
      <c r="P56" s="235">
        <f t="shared" si="8"/>
        <v>3.7285148562145112E-2</v>
      </c>
      <c r="Q56" s="235">
        <f t="shared" si="8"/>
        <v>3.7311265583152425E-2</v>
      </c>
      <c r="R56" s="235">
        <f t="shared" si="8"/>
        <v>3.7281156959745931E-2</v>
      </c>
      <c r="S56" s="235">
        <f t="shared" si="8"/>
        <v>3.736446239024286E-2</v>
      </c>
      <c r="T56" s="235">
        <f t="shared" si="8"/>
        <v>3.7663656965648037E-2</v>
      </c>
      <c r="U56" s="235">
        <f t="shared" si="8"/>
        <v>3.7657631571241648E-2</v>
      </c>
      <c r="V56" s="235">
        <f t="shared" si="8"/>
        <v>3.8106076482563131E-2</v>
      </c>
      <c r="W56" s="235">
        <f t="shared" si="8"/>
        <v>3.7280963996080108E-2</v>
      </c>
      <c r="DA56" s="174"/>
    </row>
    <row r="57" spans="1:105" ht="12" customHeight="1" x14ac:dyDescent="0.25">
      <c r="A57" s="40" t="s">
        <v>2557</v>
      </c>
      <c r="B57" s="236">
        <f t="shared" ref="B57:W57" si="9">IF(B$16=0,0,B$16/B$5)</f>
        <v>0.18107050015643703</v>
      </c>
      <c r="C57" s="236">
        <f t="shared" si="9"/>
        <v>0.18114540405452695</v>
      </c>
      <c r="D57" s="236">
        <f t="shared" si="9"/>
        <v>0.18108359867332369</v>
      </c>
      <c r="E57" s="236">
        <f t="shared" si="9"/>
        <v>0.18114316592804472</v>
      </c>
      <c r="F57" s="236">
        <f t="shared" si="9"/>
        <v>0.18110835107835424</v>
      </c>
      <c r="G57" s="236">
        <f t="shared" si="9"/>
        <v>0.18110878270640532</v>
      </c>
      <c r="H57" s="236">
        <f t="shared" si="9"/>
        <v>0.18103238818092107</v>
      </c>
      <c r="I57" s="236">
        <f t="shared" si="9"/>
        <v>0.18095941192487938</v>
      </c>
      <c r="J57" s="236">
        <f t="shared" si="9"/>
        <v>0.18444155218825001</v>
      </c>
      <c r="K57" s="236">
        <f t="shared" si="9"/>
        <v>0.18285484301461</v>
      </c>
      <c r="L57" s="236">
        <f t="shared" si="9"/>
        <v>0.18239249968044699</v>
      </c>
      <c r="M57" s="236">
        <f t="shared" si="9"/>
        <v>0.18089110491601293</v>
      </c>
      <c r="N57" s="236">
        <f t="shared" si="9"/>
        <v>0.18089211864268856</v>
      </c>
      <c r="O57" s="236">
        <f t="shared" si="9"/>
        <v>0.18101344427575458</v>
      </c>
      <c r="P57" s="236">
        <f t="shared" si="9"/>
        <v>0.18095402802292879</v>
      </c>
      <c r="Q57" s="236">
        <f t="shared" si="9"/>
        <v>0.18112338941576103</v>
      </c>
      <c r="R57" s="236">
        <f t="shared" si="9"/>
        <v>0.18104674646442137</v>
      </c>
      <c r="S57" s="236">
        <f t="shared" si="9"/>
        <v>0.18126218342272557</v>
      </c>
      <c r="T57" s="236">
        <f t="shared" si="9"/>
        <v>0.18207899557793991</v>
      </c>
      <c r="U57" s="236">
        <f t="shared" si="9"/>
        <v>0.18213408600465894</v>
      </c>
      <c r="V57" s="236">
        <f t="shared" si="9"/>
        <v>0.18332556438612388</v>
      </c>
      <c r="W57" s="236">
        <f t="shared" si="9"/>
        <v>0.18072405730712757</v>
      </c>
      <c r="DA57" s="96"/>
    </row>
    <row r="58" spans="1:105" ht="12" customHeight="1" x14ac:dyDescent="0.25">
      <c r="A58" s="62" t="s">
        <v>2558</v>
      </c>
      <c r="B58" s="304">
        <f t="shared" ref="B58:W58" si="10">IF(B$17=0,0,B$17/B$5)</f>
        <v>9.5492784342710871E-2</v>
      </c>
      <c r="C58" s="304">
        <f t="shared" si="10"/>
        <v>9.679267627144765E-2</v>
      </c>
      <c r="D58" s="304">
        <f t="shared" si="10"/>
        <v>8.9815951422728038E-2</v>
      </c>
      <c r="E58" s="304">
        <f t="shared" si="10"/>
        <v>9.745827236827323E-2</v>
      </c>
      <c r="F58" s="304">
        <f t="shared" si="10"/>
        <v>9.5793635187416459E-2</v>
      </c>
      <c r="G58" s="304">
        <f t="shared" si="10"/>
        <v>0.10491064351162625</v>
      </c>
      <c r="H58" s="304">
        <f t="shared" si="10"/>
        <v>9.5218598134827095E-2</v>
      </c>
      <c r="I58" s="304">
        <f t="shared" si="10"/>
        <v>9.0225647363532363E-2</v>
      </c>
      <c r="J58" s="304">
        <f t="shared" si="10"/>
        <v>5.1346967395865938E-2</v>
      </c>
      <c r="K58" s="304">
        <f t="shared" si="10"/>
        <v>6.1784334201599324E-2</v>
      </c>
      <c r="L58" s="304">
        <f t="shared" si="10"/>
        <v>6.5713597331306314E-2</v>
      </c>
      <c r="M58" s="304">
        <f t="shared" si="10"/>
        <v>8.2215587599437201E-2</v>
      </c>
      <c r="N58" s="304">
        <f t="shared" si="10"/>
        <v>8.6409802472598954E-2</v>
      </c>
      <c r="O58" s="304">
        <f t="shared" si="10"/>
        <v>9.5464977333246048E-2</v>
      </c>
      <c r="P58" s="304">
        <f t="shared" si="10"/>
        <v>8.5375975258271328E-2</v>
      </c>
      <c r="Q58" s="304">
        <f t="shared" si="10"/>
        <v>8.4019603608743804E-2</v>
      </c>
      <c r="R58" s="304">
        <f t="shared" si="10"/>
        <v>8.6572169998390791E-2</v>
      </c>
      <c r="S58" s="304">
        <f t="shared" si="10"/>
        <v>8.0734070936847258E-2</v>
      </c>
      <c r="T58" s="304">
        <f t="shared" si="10"/>
        <v>6.5884000915458055E-2</v>
      </c>
      <c r="U58" s="304">
        <f t="shared" si="10"/>
        <v>6.6241031001020023E-2</v>
      </c>
      <c r="V58" s="304">
        <f t="shared" si="10"/>
        <v>5.5494761819368056E-2</v>
      </c>
      <c r="W58" s="304">
        <f t="shared" si="10"/>
        <v>7.7452759658622639E-2</v>
      </c>
      <c r="DA58" s="72"/>
    </row>
    <row r="59" spans="1:105" ht="12" customHeight="1" x14ac:dyDescent="0.25">
      <c r="A59" s="62" t="s">
        <v>2565</v>
      </c>
      <c r="B59" s="304">
        <f t="shared" ref="B59:W59" si="11">IF(B$23=0,0,B$23/B$5)</f>
        <v>8.5577715813726182E-2</v>
      </c>
      <c r="C59" s="304">
        <f t="shared" si="11"/>
        <v>8.4352727783079298E-2</v>
      </c>
      <c r="D59" s="304">
        <f t="shared" si="11"/>
        <v>9.1267647250595663E-2</v>
      </c>
      <c r="E59" s="304">
        <f t="shared" si="11"/>
        <v>8.3684893559771489E-2</v>
      </c>
      <c r="F59" s="304">
        <f t="shared" si="11"/>
        <v>8.5314715890937795E-2</v>
      </c>
      <c r="G59" s="304">
        <f t="shared" si="11"/>
        <v>7.6198139194779052E-2</v>
      </c>
      <c r="H59" s="304">
        <f t="shared" si="11"/>
        <v>8.5813790046093963E-2</v>
      </c>
      <c r="I59" s="304">
        <f t="shared" si="11"/>
        <v>9.0733764561347047E-2</v>
      </c>
      <c r="J59" s="304">
        <f t="shared" si="11"/>
        <v>0.13309458479238406</v>
      </c>
      <c r="K59" s="304">
        <f t="shared" si="11"/>
        <v>0.12107050881301068</v>
      </c>
      <c r="L59" s="304">
        <f t="shared" si="11"/>
        <v>0.11667890234914069</v>
      </c>
      <c r="M59" s="304">
        <f t="shared" si="11"/>
        <v>9.8675517316575742E-2</v>
      </c>
      <c r="N59" s="304">
        <f t="shared" si="11"/>
        <v>9.4482316170089606E-2</v>
      </c>
      <c r="O59" s="304">
        <f t="shared" si="11"/>
        <v>8.5548466942508561E-2</v>
      </c>
      <c r="P59" s="304">
        <f t="shared" si="11"/>
        <v>9.5578052764657487E-2</v>
      </c>
      <c r="Q59" s="304">
        <f t="shared" si="11"/>
        <v>9.7103785807017229E-2</v>
      </c>
      <c r="R59" s="304">
        <f t="shared" si="11"/>
        <v>9.4474576466030566E-2</v>
      </c>
      <c r="S59" s="304">
        <f t="shared" si="11"/>
        <v>0.10052811248587831</v>
      </c>
      <c r="T59" s="304">
        <f t="shared" si="11"/>
        <v>0.11619499466248184</v>
      </c>
      <c r="U59" s="304">
        <f t="shared" si="11"/>
        <v>0.11589305500363892</v>
      </c>
      <c r="V59" s="304">
        <f t="shared" si="11"/>
        <v>0.1278308025667558</v>
      </c>
      <c r="W59" s="304">
        <f t="shared" si="11"/>
        <v>0.10327129764850494</v>
      </c>
      <c r="DA59" s="72"/>
    </row>
    <row r="60" spans="1:105" ht="12" customHeight="1" x14ac:dyDescent="0.25">
      <c r="A60" s="203" t="s">
        <v>2567</v>
      </c>
      <c r="B60" s="303">
        <f t="shared" ref="B60:W60" si="12">IF(B$24=0,0,B$24/B$5)</f>
        <v>7.5513748929573646E-2</v>
      </c>
      <c r="C60" s="303">
        <f t="shared" si="12"/>
        <v>7.5540517544139138E-2</v>
      </c>
      <c r="D60" s="303">
        <f t="shared" si="12"/>
        <v>7.4910482399088332E-2</v>
      </c>
      <c r="E60" s="303">
        <f t="shared" si="12"/>
        <v>7.544050789384299E-2</v>
      </c>
      <c r="F60" s="303">
        <f t="shared" si="12"/>
        <v>7.5291065046973096E-2</v>
      </c>
      <c r="G60" s="303">
        <f t="shared" si="12"/>
        <v>7.5929905846660595E-2</v>
      </c>
      <c r="H60" s="303">
        <f t="shared" si="12"/>
        <v>7.509569284559417E-2</v>
      </c>
      <c r="I60" s="303">
        <f t="shared" si="12"/>
        <v>7.4666948307225159E-2</v>
      </c>
      <c r="J60" s="303">
        <f t="shared" si="12"/>
        <v>6.9167756320530627E-2</v>
      </c>
      <c r="K60" s="303">
        <f t="shared" si="12"/>
        <v>7.1147015907687294E-2</v>
      </c>
      <c r="L60" s="303">
        <f t="shared" si="12"/>
        <v>7.1850302700285723E-2</v>
      </c>
      <c r="M60" s="303">
        <f t="shared" si="12"/>
        <v>7.3904040892553244E-2</v>
      </c>
      <c r="N60" s="303">
        <f t="shared" si="12"/>
        <v>7.4375998461956236E-2</v>
      </c>
      <c r="O60" s="303">
        <f t="shared" si="12"/>
        <v>7.5253476547630704E-2</v>
      </c>
      <c r="P60" s="303">
        <f t="shared" si="12"/>
        <v>7.4245276599371343E-2</v>
      </c>
      <c r="Q60" s="303">
        <f t="shared" si="12"/>
        <v>7.4061297776667021E-2</v>
      </c>
      <c r="R60" s="303">
        <f t="shared" si="12"/>
        <v>7.4319403415766233E-2</v>
      </c>
      <c r="S60" s="303">
        <f t="shared" si="12"/>
        <v>7.3636082413148091E-2</v>
      </c>
      <c r="T60" s="303">
        <f t="shared" si="12"/>
        <v>7.1661577981245742E-2</v>
      </c>
      <c r="U60" s="303">
        <f t="shared" si="12"/>
        <v>7.1733050507737497E-2</v>
      </c>
      <c r="V60" s="303">
        <f t="shared" si="12"/>
        <v>7.0026911812040793E-2</v>
      </c>
      <c r="W60" s="303">
        <f t="shared" si="12"/>
        <v>7.3216172503174651E-2</v>
      </c>
      <c r="DA60" s="175"/>
    </row>
    <row r="61" spans="1:105" ht="12" customHeight="1" x14ac:dyDescent="0.25">
      <c r="A61" s="62" t="s">
        <v>2568</v>
      </c>
      <c r="B61" s="304">
        <f t="shared" ref="B61:W61" si="13">IF(B$25=0,0,B$25/B$5)</f>
        <v>5.2431105069715177E-2</v>
      </c>
      <c r="C61" s="304">
        <f t="shared" si="13"/>
        <v>5.252472264476047E-2</v>
      </c>
      <c r="D61" s="304">
        <f t="shared" si="13"/>
        <v>5.1559620103132663E-2</v>
      </c>
      <c r="E61" s="304">
        <f t="shared" si="13"/>
        <v>5.2427092755828873E-2</v>
      </c>
      <c r="F61" s="304">
        <f t="shared" si="13"/>
        <v>5.219745891469086E-2</v>
      </c>
      <c r="G61" s="304">
        <f t="shared" si="13"/>
        <v>5.3406625785962662E-2</v>
      </c>
      <c r="H61" s="304">
        <f t="shared" si="13"/>
        <v>5.2031960185641199E-2</v>
      </c>
      <c r="I61" s="304">
        <f t="shared" si="13"/>
        <v>5.1386765686649356E-2</v>
      </c>
      <c r="J61" s="304">
        <f t="shared" si="13"/>
        <v>4.424351671664082E-2</v>
      </c>
      <c r="K61" s="304">
        <f t="shared" si="13"/>
        <v>4.6646084233639508E-2</v>
      </c>
      <c r="L61" s="304">
        <f t="shared" si="13"/>
        <v>4.7504016720738437E-2</v>
      </c>
      <c r="M61" s="304">
        <f t="shared" si="13"/>
        <v>5.0327395432966625E-2</v>
      </c>
      <c r="N61" s="304">
        <f t="shared" si="13"/>
        <v>5.09680268861884E-2</v>
      </c>
      <c r="O61" s="304">
        <f t="shared" si="13"/>
        <v>5.2229852792127225E-2</v>
      </c>
      <c r="P61" s="304">
        <f t="shared" si="13"/>
        <v>5.077410867544576E-2</v>
      </c>
      <c r="Q61" s="304">
        <f t="shared" si="13"/>
        <v>5.0507720370962357E-2</v>
      </c>
      <c r="R61" s="304">
        <f t="shared" si="13"/>
        <v>5.0876639896000581E-2</v>
      </c>
      <c r="S61" s="304">
        <f t="shared" si="13"/>
        <v>4.9931928891788817E-2</v>
      </c>
      <c r="T61" s="304">
        <f t="shared" si="13"/>
        <v>4.7388820440563473E-2</v>
      </c>
      <c r="U61" s="304">
        <f t="shared" si="13"/>
        <v>4.7455638892132924E-2</v>
      </c>
      <c r="V61" s="304">
        <f t="shared" si="13"/>
        <v>4.5303657709174348E-2</v>
      </c>
      <c r="W61" s="304">
        <f t="shared" si="13"/>
        <v>4.9507429053116739E-2</v>
      </c>
      <c r="DA61" s="72"/>
    </row>
    <row r="62" spans="1:105" ht="12" customHeight="1" x14ac:dyDescent="0.25">
      <c r="A62" s="62" t="s">
        <v>2570</v>
      </c>
      <c r="B62" s="304">
        <f t="shared" ref="B62:W62" si="14">IF(B$26=0,0,B$26/B$5)</f>
        <v>2.3082643859858462E-2</v>
      </c>
      <c r="C62" s="304">
        <f t="shared" si="14"/>
        <v>2.3015794899378657E-2</v>
      </c>
      <c r="D62" s="304">
        <f t="shared" si="14"/>
        <v>2.3350862295955666E-2</v>
      </c>
      <c r="E62" s="304">
        <f t="shared" si="14"/>
        <v>2.3013415138014113E-2</v>
      </c>
      <c r="F62" s="304">
        <f t="shared" si="14"/>
        <v>2.3093606132282229E-2</v>
      </c>
      <c r="G62" s="304">
        <f t="shared" si="14"/>
        <v>2.2523280060697929E-2</v>
      </c>
      <c r="H62" s="304">
        <f t="shared" si="14"/>
        <v>2.3063732659952964E-2</v>
      </c>
      <c r="I62" s="304">
        <f t="shared" si="14"/>
        <v>2.3280182620575813E-2</v>
      </c>
      <c r="J62" s="304">
        <f t="shared" si="14"/>
        <v>2.4924239603889807E-2</v>
      </c>
      <c r="K62" s="304">
        <f t="shared" si="14"/>
        <v>2.4500931674047786E-2</v>
      </c>
      <c r="L62" s="304">
        <f t="shared" si="14"/>
        <v>2.4346285979547282E-2</v>
      </c>
      <c r="M62" s="304">
        <f t="shared" si="14"/>
        <v>2.3576645459586612E-2</v>
      </c>
      <c r="N62" s="304">
        <f t="shared" si="14"/>
        <v>2.3407971575767836E-2</v>
      </c>
      <c r="O62" s="304">
        <f t="shared" si="14"/>
        <v>2.3023623755503493E-2</v>
      </c>
      <c r="P62" s="304">
        <f t="shared" si="14"/>
        <v>2.3471167923925593E-2</v>
      </c>
      <c r="Q62" s="304">
        <f t="shared" si="14"/>
        <v>2.355357740570466E-2</v>
      </c>
      <c r="R62" s="304">
        <f t="shared" si="14"/>
        <v>2.3442763519765653E-2</v>
      </c>
      <c r="S62" s="304">
        <f t="shared" si="14"/>
        <v>2.3704153521359274E-2</v>
      </c>
      <c r="T62" s="304">
        <f t="shared" si="14"/>
        <v>2.4272757540682272E-2</v>
      </c>
      <c r="U62" s="304">
        <f t="shared" si="14"/>
        <v>2.427741161560457E-2</v>
      </c>
      <c r="V62" s="304">
        <f t="shared" si="14"/>
        <v>2.4723254102866445E-2</v>
      </c>
      <c r="W62" s="304">
        <f t="shared" si="14"/>
        <v>2.3708743450057905E-2</v>
      </c>
      <c r="DA62" s="72"/>
    </row>
    <row r="63" spans="1:105" ht="12" customHeight="1" x14ac:dyDescent="0.25">
      <c r="A63" s="203" t="s">
        <v>2572</v>
      </c>
      <c r="B63" s="303">
        <f t="shared" ref="B63:W63" si="15">IF(B$27=0,0,B$27/B$5)</f>
        <v>0.22171897978339233</v>
      </c>
      <c r="C63" s="303">
        <f t="shared" si="15"/>
        <v>0.2218106988422778</v>
      </c>
      <c r="D63" s="303">
        <f t="shared" si="15"/>
        <v>0.22173501878366164</v>
      </c>
      <c r="E63" s="303">
        <f t="shared" si="15"/>
        <v>0.22180795827923849</v>
      </c>
      <c r="F63" s="303">
        <f t="shared" si="15"/>
        <v>0.22176532785104611</v>
      </c>
      <c r="G63" s="303">
        <f t="shared" si="15"/>
        <v>0.22176585637519008</v>
      </c>
      <c r="H63" s="303">
        <f t="shared" si="15"/>
        <v>0.22167231205827073</v>
      </c>
      <c r="I63" s="303">
        <f t="shared" si="15"/>
        <v>0.2215829533774033</v>
      </c>
      <c r="J63" s="303">
        <f t="shared" si="15"/>
        <v>0.22584679859785725</v>
      </c>
      <c r="K63" s="303">
        <f t="shared" si="15"/>
        <v>0.22390388940564498</v>
      </c>
      <c r="L63" s="303">
        <f t="shared" si="15"/>
        <v>0.22333775471075143</v>
      </c>
      <c r="M63" s="303">
        <f t="shared" si="15"/>
        <v>0.22149931214205673</v>
      </c>
      <c r="N63" s="303">
        <f t="shared" si="15"/>
        <v>0.22150055344002675</v>
      </c>
      <c r="O63" s="303">
        <f t="shared" si="15"/>
        <v>0.22164911543969962</v>
      </c>
      <c r="P63" s="303">
        <f t="shared" si="15"/>
        <v>0.2215763608444026</v>
      </c>
      <c r="Q63" s="303">
        <f t="shared" si="15"/>
        <v>0.22178374214174823</v>
      </c>
      <c r="R63" s="303">
        <f t="shared" si="15"/>
        <v>0.22168989362990368</v>
      </c>
      <c r="S63" s="303">
        <f t="shared" si="15"/>
        <v>0.22195369398701087</v>
      </c>
      <c r="T63" s="303">
        <f t="shared" si="15"/>
        <v>0.22295387213625287</v>
      </c>
      <c r="U63" s="303">
        <f t="shared" si="15"/>
        <v>0.22302132980162329</v>
      </c>
      <c r="V63" s="303">
        <f t="shared" si="15"/>
        <v>0.22448028292178421</v>
      </c>
      <c r="W63" s="303">
        <f t="shared" si="15"/>
        <v>0.22129476404954398</v>
      </c>
      <c r="DA63" s="175"/>
    </row>
    <row r="64" spans="1:105" ht="12" customHeight="1" x14ac:dyDescent="0.25">
      <c r="A64" s="62" t="s">
        <v>2573</v>
      </c>
      <c r="B64" s="304">
        <f t="shared" ref="B64:W64" si="16">IF(B$28=0,0,B$28/B$5)</f>
        <v>0.1169299400114827</v>
      </c>
      <c r="C64" s="304">
        <f t="shared" si="16"/>
        <v>0.11852164441401745</v>
      </c>
      <c r="D64" s="304">
        <f t="shared" si="16"/>
        <v>0.1099787160278302</v>
      </c>
      <c r="E64" s="304">
        <f t="shared" si="16"/>
        <v>0.11933666004278363</v>
      </c>
      <c r="F64" s="304">
        <f t="shared" si="16"/>
        <v>0.11729832880091813</v>
      </c>
      <c r="G64" s="304">
        <f t="shared" si="16"/>
        <v>0.12846201246321579</v>
      </c>
      <c r="H64" s="304">
        <f t="shared" si="16"/>
        <v>0.1165942017977475</v>
      </c>
      <c r="I64" s="304">
        <f t="shared" si="16"/>
        <v>0.11048038452677429</v>
      </c>
      <c r="J64" s="304">
        <f t="shared" si="16"/>
        <v>6.2873837627590939E-2</v>
      </c>
      <c r="K64" s="304">
        <f t="shared" si="16"/>
        <v>7.5654286777468563E-2</v>
      </c>
      <c r="L64" s="304">
        <f t="shared" si="16"/>
        <v>8.0465629385273046E-2</v>
      </c>
      <c r="M64" s="304">
        <f t="shared" si="16"/>
        <v>0.10067214808094352</v>
      </c>
      <c r="N64" s="304">
        <f t="shared" si="16"/>
        <v>0.10580792139501909</v>
      </c>
      <c r="O64" s="304">
        <f t="shared" si="16"/>
        <v>0.11689589061213805</v>
      </c>
      <c r="P64" s="304">
        <f t="shared" si="16"/>
        <v>0.10454201052033217</v>
      </c>
      <c r="Q64" s="304">
        <f t="shared" si="16"/>
        <v>0.10288114727601284</v>
      </c>
      <c r="R64" s="304">
        <f t="shared" si="16"/>
        <v>0.10600673877353974</v>
      </c>
      <c r="S64" s="304">
        <f t="shared" si="16"/>
        <v>9.8858046045119108E-2</v>
      </c>
      <c r="T64" s="304">
        <f t="shared" si="16"/>
        <v>8.0674286835254752E-2</v>
      </c>
      <c r="U64" s="304">
        <f t="shared" si="16"/>
        <v>8.111146653186127E-2</v>
      </c>
      <c r="V64" s="304">
        <f t="shared" si="16"/>
        <v>6.7952769574736394E-2</v>
      </c>
      <c r="W64" s="304">
        <f t="shared" si="16"/>
        <v>9.4840113867701178E-2</v>
      </c>
      <c r="DA64" s="72"/>
    </row>
    <row r="65" spans="1:105" ht="12" customHeight="1" x14ac:dyDescent="0.25">
      <c r="A65" s="62" t="s">
        <v>2580</v>
      </c>
      <c r="B65" s="304">
        <f t="shared" ref="B65:W65" si="17">IF(B$34=0,0,B$34/B$5)</f>
        <v>0.10478903977190963</v>
      </c>
      <c r="C65" s="304">
        <f t="shared" si="17"/>
        <v>0.10328905442826034</v>
      </c>
      <c r="D65" s="304">
        <f t="shared" si="17"/>
        <v>0.11175630275583147</v>
      </c>
      <c r="E65" s="304">
        <f t="shared" si="17"/>
        <v>0.10247129823645484</v>
      </c>
      <c r="F65" s="304">
        <f t="shared" si="17"/>
        <v>0.10446699905012796</v>
      </c>
      <c r="G65" s="304">
        <f t="shared" si="17"/>
        <v>9.3303843911974313E-2</v>
      </c>
      <c r="H65" s="304">
        <f t="shared" si="17"/>
        <v>0.10507811026052322</v>
      </c>
      <c r="I65" s="304">
        <f t="shared" si="17"/>
        <v>0.11110256885062904</v>
      </c>
      <c r="J65" s="304">
        <f t="shared" si="17"/>
        <v>0.16297296097026631</v>
      </c>
      <c r="K65" s="304">
        <f t="shared" si="17"/>
        <v>0.14824960262817644</v>
      </c>
      <c r="L65" s="304">
        <f t="shared" si="17"/>
        <v>0.14287212532547838</v>
      </c>
      <c r="M65" s="304">
        <f t="shared" si="17"/>
        <v>0.12082716406111323</v>
      </c>
      <c r="N65" s="304">
        <f t="shared" si="17"/>
        <v>0.11569263204500767</v>
      </c>
      <c r="O65" s="304">
        <f t="shared" si="17"/>
        <v>0.10475322482756157</v>
      </c>
      <c r="P65" s="304">
        <f t="shared" si="17"/>
        <v>0.11703435032407045</v>
      </c>
      <c r="Q65" s="304">
        <f t="shared" si="17"/>
        <v>0.11890259486573537</v>
      </c>
      <c r="R65" s="304">
        <f t="shared" si="17"/>
        <v>0.11568315485636396</v>
      </c>
      <c r="S65" s="304">
        <f t="shared" si="17"/>
        <v>0.12309564794189178</v>
      </c>
      <c r="T65" s="304">
        <f t="shared" si="17"/>
        <v>0.14227958530099813</v>
      </c>
      <c r="U65" s="304">
        <f t="shared" si="17"/>
        <v>0.14190986326976204</v>
      </c>
      <c r="V65" s="304">
        <f t="shared" si="17"/>
        <v>0.15652751334704784</v>
      </c>
      <c r="W65" s="304">
        <f t="shared" si="17"/>
        <v>0.12645465018184282</v>
      </c>
      <c r="DA65" s="72"/>
    </row>
    <row r="66" spans="1:105" ht="12" customHeight="1" x14ac:dyDescent="0.25">
      <c r="A66" s="203" t="s">
        <v>2582</v>
      </c>
      <c r="B66" s="303">
        <f t="shared" ref="B66:W66" si="18">IF(B$35=0,0,B$35/B$5)</f>
        <v>0.18558280057421161</v>
      </c>
      <c r="C66" s="303">
        <f t="shared" si="18"/>
        <v>0.18625792552890344</v>
      </c>
      <c r="D66" s="303">
        <f t="shared" si="18"/>
        <v>0.18264646096395221</v>
      </c>
      <c r="E66" s="303">
        <f t="shared" si="18"/>
        <v>0.18641703635081608</v>
      </c>
      <c r="F66" s="303">
        <f t="shared" si="18"/>
        <v>0.18560335333533456</v>
      </c>
      <c r="G66" s="303">
        <f t="shared" si="18"/>
        <v>0.19247140260339357</v>
      </c>
      <c r="H66" s="303">
        <f t="shared" si="18"/>
        <v>0.18642974163309425</v>
      </c>
      <c r="I66" s="303">
        <f t="shared" si="18"/>
        <v>0.18418518004270448</v>
      </c>
      <c r="J66" s="303">
        <f t="shared" si="18"/>
        <v>0.15958967741690139</v>
      </c>
      <c r="K66" s="303">
        <f t="shared" si="18"/>
        <v>0.16708544210418758</v>
      </c>
      <c r="L66" s="303">
        <f t="shared" si="18"/>
        <v>0.16952749469516007</v>
      </c>
      <c r="M66" s="303">
        <f t="shared" si="18"/>
        <v>0.18120127468742808</v>
      </c>
      <c r="N66" s="303">
        <f t="shared" si="18"/>
        <v>0.18295071395257165</v>
      </c>
      <c r="O66" s="303">
        <f t="shared" si="18"/>
        <v>0.1868036605476607</v>
      </c>
      <c r="P66" s="303">
        <f t="shared" si="18"/>
        <v>0.18209750207383488</v>
      </c>
      <c r="Q66" s="303">
        <f t="shared" si="18"/>
        <v>0.18081180440853109</v>
      </c>
      <c r="R66" s="303">
        <f t="shared" si="18"/>
        <v>0.18218881961834898</v>
      </c>
      <c r="S66" s="303">
        <f t="shared" si="18"/>
        <v>0.17892582172486737</v>
      </c>
      <c r="T66" s="303">
        <f t="shared" si="18"/>
        <v>0.17142338261070719</v>
      </c>
      <c r="U66" s="303">
        <f t="shared" si="18"/>
        <v>0.1711751389163258</v>
      </c>
      <c r="V66" s="303">
        <f t="shared" si="18"/>
        <v>0.16401082934880856</v>
      </c>
      <c r="W66" s="303">
        <f t="shared" si="18"/>
        <v>0.18056686800499214</v>
      </c>
      <c r="DA66" s="175"/>
    </row>
    <row r="67" spans="1:105" ht="12" customHeight="1" x14ac:dyDescent="0.25">
      <c r="A67" s="203" t="s">
        <v>2594</v>
      </c>
      <c r="B67" s="303">
        <f t="shared" ref="B67:W67" si="19">IF(B$46=0,0,B$46/B$5)</f>
        <v>0.12563656993252573</v>
      </c>
      <c r="C67" s="303">
        <f t="shared" si="19"/>
        <v>0.12527271758748112</v>
      </c>
      <c r="D67" s="303">
        <f t="shared" si="19"/>
        <v>0.12709645661225399</v>
      </c>
      <c r="E67" s="303">
        <f t="shared" si="19"/>
        <v>0.12525976477943565</v>
      </c>
      <c r="F67" s="303">
        <f t="shared" si="19"/>
        <v>0.12569623650773901</v>
      </c>
      <c r="G67" s="303">
        <f t="shared" si="19"/>
        <v>0.12259200755493901</v>
      </c>
      <c r="H67" s="303">
        <f t="shared" si="19"/>
        <v>0.12553363812350671</v>
      </c>
      <c r="I67" s="303">
        <f t="shared" si="19"/>
        <v>0.12671175406116922</v>
      </c>
      <c r="J67" s="303">
        <f t="shared" si="19"/>
        <v>0.13566019521077199</v>
      </c>
      <c r="K67" s="303">
        <f t="shared" si="19"/>
        <v>0.13335617160526661</v>
      </c>
      <c r="L67" s="303">
        <f t="shared" si="19"/>
        <v>0.13251445023531275</v>
      </c>
      <c r="M67" s="303">
        <f t="shared" si="19"/>
        <v>0.12832537225984308</v>
      </c>
      <c r="N67" s="303">
        <f t="shared" si="19"/>
        <v>0.12740729682927929</v>
      </c>
      <c r="O67" s="303">
        <f t="shared" si="19"/>
        <v>0.12531532928465025</v>
      </c>
      <c r="P67" s="303">
        <f t="shared" si="19"/>
        <v>0.12775126836317308</v>
      </c>
      <c r="Q67" s="303">
        <f t="shared" si="19"/>
        <v>0.12819981510173137</v>
      </c>
      <c r="R67" s="303">
        <f t="shared" si="19"/>
        <v>0.12759666597311348</v>
      </c>
      <c r="S67" s="303">
        <f t="shared" si="19"/>
        <v>0.12901938615258088</v>
      </c>
      <c r="T67" s="303">
        <f t="shared" si="19"/>
        <v>0.13211424214357162</v>
      </c>
      <c r="U67" s="303">
        <f t="shared" si="19"/>
        <v>0.13213957381757718</v>
      </c>
      <c r="V67" s="303">
        <f t="shared" si="19"/>
        <v>0.13456625081219906</v>
      </c>
      <c r="W67" s="303">
        <f t="shared" si="19"/>
        <v>0.12904436868497321</v>
      </c>
      <c r="DA67" s="175"/>
    </row>
    <row r="68" spans="1:105" ht="12" customHeight="1" x14ac:dyDescent="0.25">
      <c r="A68" s="41" t="s">
        <v>2596</v>
      </c>
      <c r="B68" s="237">
        <f t="shared" ref="B68:W68" si="20">IF(B$47=0,0,B$47/B$5)</f>
        <v>7.8688776357474413E-2</v>
      </c>
      <c r="C68" s="237">
        <f t="shared" si="20"/>
        <v>7.8460888125395714E-2</v>
      </c>
      <c r="D68" s="237">
        <f t="shared" si="20"/>
        <v>7.960313351088992E-2</v>
      </c>
      <c r="E68" s="237">
        <f t="shared" si="20"/>
        <v>7.8452775514425518E-2</v>
      </c>
      <c r="F68" s="237">
        <f t="shared" si="20"/>
        <v>7.8726146764796931E-2</v>
      </c>
      <c r="G68" s="237">
        <f t="shared" si="20"/>
        <v>7.6781904113469635E-2</v>
      </c>
      <c r="H68" s="237">
        <f t="shared" si="20"/>
        <v>7.8624308041407562E-2</v>
      </c>
      <c r="I68" s="237">
        <f t="shared" si="20"/>
        <v>7.9362186364507967E-2</v>
      </c>
      <c r="J68" s="237">
        <f t="shared" si="20"/>
        <v>8.4966779714575433E-2</v>
      </c>
      <c r="K68" s="237">
        <f t="shared" si="20"/>
        <v>8.3523722185120997E-2</v>
      </c>
      <c r="L68" s="237">
        <f t="shared" si="20"/>
        <v>8.2996534721541088E-2</v>
      </c>
      <c r="M68" s="237">
        <f t="shared" si="20"/>
        <v>8.037282874060904E-2</v>
      </c>
      <c r="N68" s="237">
        <f t="shared" si="20"/>
        <v>7.9797819153243507E-2</v>
      </c>
      <c r="O68" s="237">
        <f t="shared" si="20"/>
        <v>7.8487576710658383E-2</v>
      </c>
      <c r="P68" s="237">
        <f t="shared" si="20"/>
        <v>8.0013255623042456E-2</v>
      </c>
      <c r="Q68" s="237">
        <f t="shared" si="20"/>
        <v>8.029418970151371E-2</v>
      </c>
      <c r="R68" s="237">
        <f t="shared" si="20"/>
        <v>7.9916424955807017E-2</v>
      </c>
      <c r="S68" s="237">
        <f t="shared" si="20"/>
        <v>8.080750396314941E-2</v>
      </c>
      <c r="T68" s="237">
        <f t="shared" si="20"/>
        <v>8.2745876135077168E-2</v>
      </c>
      <c r="U68" s="237">
        <f t="shared" si="20"/>
        <v>8.2761741885245751E-2</v>
      </c>
      <c r="V68" s="237">
        <f t="shared" si="20"/>
        <v>8.4281619763352245E-2</v>
      </c>
      <c r="W68" s="237">
        <f t="shared" si="20"/>
        <v>8.0823151038720814E-2</v>
      </c>
      <c r="DA68" s="97"/>
    </row>
    <row r="69" spans="1:105" ht="12" customHeight="1" x14ac:dyDescent="0.25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DA69" s="173"/>
    </row>
    <row r="70" spans="1:105" ht="15" customHeight="1" x14ac:dyDescent="0.25">
      <c r="A70" s="32" t="s">
        <v>343</v>
      </c>
      <c r="B70" s="259"/>
      <c r="C70" s="259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DA70" s="88"/>
    </row>
    <row r="71" spans="1:105" ht="12" customHeight="1" x14ac:dyDescent="0.25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DA71" s="173"/>
    </row>
    <row r="72" spans="1:105" ht="12" customHeight="1" x14ac:dyDescent="0.25">
      <c r="A72" s="35" t="s">
        <v>26</v>
      </c>
      <c r="B72" s="324">
        <f>IF(B$5=0,0,B$5/MAE_fec!B$5)</f>
        <v>0.55217312737802815</v>
      </c>
      <c r="C72" s="324">
        <f>IF(C$5=0,0,C$5/MAE_fec!C$5)</f>
        <v>0.5519819923285294</v>
      </c>
      <c r="D72" s="324">
        <f>IF(D$5=0,0,D$5/MAE_fec!D$5)</f>
        <v>0.55361845511570473</v>
      </c>
      <c r="E72" s="324">
        <f>IF(E$5=0,0,E$5/MAE_fec!E$5)</f>
        <v>0.55086329602525941</v>
      </c>
      <c r="F72" s="324">
        <f>IF(F$5=0,0,F$5/MAE_fec!F$5)</f>
        <v>0.55133048363682102</v>
      </c>
      <c r="G72" s="324">
        <f>IF(G$5=0,0,G$5/MAE_fec!G$5)</f>
        <v>0.54892814733311224</v>
      </c>
      <c r="H72" s="324">
        <f>IF(H$5=0,0,H$5/MAE_fec!H$5)</f>
        <v>0.55199970409574517</v>
      </c>
      <c r="I72" s="324">
        <f>IF(I$5=0,0,I$5/MAE_fec!I$5)</f>
        <v>0.55337375690638946</v>
      </c>
      <c r="J72" s="324">
        <f>IF(J$5=0,0,J$5/MAE_fec!J$5)</f>
        <v>0.56393851416316643</v>
      </c>
      <c r="K72" s="324">
        <f>IF(K$5=0,0,K$5/MAE_fec!K$5)</f>
        <v>0.56152467712105603</v>
      </c>
      <c r="L72" s="324">
        <f>IF(L$5=0,0,L$5/MAE_fec!L$5)</f>
        <v>0.56041042704828403</v>
      </c>
      <c r="M72" s="324">
        <f>IF(M$5=0,0,M$5/MAE_fec!M$5)</f>
        <v>0.5559806240041989</v>
      </c>
      <c r="N72" s="324">
        <f>IF(N$5=0,0,N$5/MAE_fec!N$5)</f>
        <v>0.55534535740983582</v>
      </c>
      <c r="O72" s="324">
        <f>IF(O$5=0,0,O$5/MAE_fec!O$5)</f>
        <v>0.55283090613471164</v>
      </c>
      <c r="P72" s="324">
        <f>IF(P$5=0,0,P$5/MAE_fec!P$5)</f>
        <v>0.5554987437340021</v>
      </c>
      <c r="Q72" s="324">
        <f>IF(Q$5=0,0,Q$5/MAE_fec!Q$5)</f>
        <v>0.55588878312413614</v>
      </c>
      <c r="R72" s="324">
        <f>IF(R$5=0,0,R$5/MAE_fec!R$5)</f>
        <v>0.55499295324528675</v>
      </c>
      <c r="S72" s="324">
        <f>IF(S$5=0,0,S$5/MAE_fec!S$5)</f>
        <v>0.55658624675973101</v>
      </c>
      <c r="T72" s="324">
        <f>IF(T$5=0,0,T$5/MAE_fec!T$5)</f>
        <v>0.56047518763529913</v>
      </c>
      <c r="U72" s="324">
        <f>IF(U$5=0,0,U$5/MAE_fec!U$5)</f>
        <v>0.56031975933424583</v>
      </c>
      <c r="V72" s="324">
        <f>IF(V$5=0,0,V$5/MAE_fec!V$5)</f>
        <v>0.56184525231461557</v>
      </c>
      <c r="W72" s="324">
        <f>IF(W$5=0,0,W$5/MAE_fec!W$5)</f>
        <v>0.55797352943472012</v>
      </c>
      <c r="DA72" s="95"/>
    </row>
    <row r="73" spans="1:105" ht="12" customHeight="1" x14ac:dyDescent="0.25">
      <c r="A73" s="202" t="s">
        <v>92</v>
      </c>
      <c r="B73" s="337">
        <f>IF(B$6=0,0,B$6/MAE_fec!B$6)</f>
        <v>0.48374835995609294</v>
      </c>
      <c r="C73" s="337">
        <f>IF(C$6=0,0,C$6/MAE_fec!C$6)</f>
        <v>0.48374835995609294</v>
      </c>
      <c r="D73" s="337">
        <f>IF(D$6=0,0,D$6/MAE_fec!D$6)</f>
        <v>0.48374835995609289</v>
      </c>
      <c r="E73" s="337">
        <f>IF(E$6=0,0,E$6/MAE_fec!E$6)</f>
        <v>0.48374835995609294</v>
      </c>
      <c r="F73" s="337">
        <f>IF(F$6=0,0,F$6/MAE_fec!F$6)</f>
        <v>0.48374835995609272</v>
      </c>
      <c r="G73" s="337">
        <f>IF(G$6=0,0,G$6/MAE_fec!G$6)</f>
        <v>0.48374835995609294</v>
      </c>
      <c r="H73" s="337">
        <f>IF(H$6=0,0,H$6/MAE_fec!H$6)</f>
        <v>0.48374835995609278</v>
      </c>
      <c r="I73" s="337">
        <f>IF(I$6=0,0,I$6/MAE_fec!I$6)</f>
        <v>0.483748359956093</v>
      </c>
      <c r="J73" s="337">
        <f>IF(J$6=0,0,J$6/MAE_fec!J$6)</f>
        <v>0.48374835995609289</v>
      </c>
      <c r="K73" s="337">
        <f>IF(K$6=0,0,K$6/MAE_fec!K$6)</f>
        <v>0.483748359956093</v>
      </c>
      <c r="L73" s="337">
        <f>IF(L$6=0,0,L$6/MAE_fec!L$6)</f>
        <v>0.48374835995609289</v>
      </c>
      <c r="M73" s="337">
        <f>IF(M$6=0,0,M$6/MAE_fec!M$6)</f>
        <v>0.48374835995609278</v>
      </c>
      <c r="N73" s="337">
        <f>IF(N$6=0,0,N$6/MAE_fec!N$6)</f>
        <v>0.48374835995609283</v>
      </c>
      <c r="O73" s="337">
        <f>IF(O$6=0,0,O$6/MAE_fec!O$6)</f>
        <v>0.48374835995609289</v>
      </c>
      <c r="P73" s="337">
        <f>IF(P$6=0,0,P$6/MAE_fec!P$6)</f>
        <v>0.48374835995609289</v>
      </c>
      <c r="Q73" s="337">
        <f>IF(Q$6=0,0,Q$6/MAE_fec!Q$6)</f>
        <v>0.48374835995609289</v>
      </c>
      <c r="R73" s="337">
        <f>IF(R$6=0,0,R$6/MAE_fec!R$6)</f>
        <v>0.48374835995609283</v>
      </c>
      <c r="S73" s="337">
        <f>IF(S$6=0,0,S$6/MAE_fec!S$6)</f>
        <v>0.48374835995609283</v>
      </c>
      <c r="T73" s="337">
        <f>IF(T$6=0,0,T$6/MAE_fec!T$6)</f>
        <v>0.48374835995609294</v>
      </c>
      <c r="U73" s="337">
        <f>IF(U$6=0,0,U$6/MAE_fec!U$6)</f>
        <v>0.48374835995609278</v>
      </c>
      <c r="V73" s="337">
        <f>IF(V$6=0,0,V$6/MAE_fec!V$6)</f>
        <v>0.48374835995609289</v>
      </c>
      <c r="W73" s="337">
        <f>IF(W$6=0,0,W$6/MAE_fec!W$6)</f>
        <v>0.48374835995609283</v>
      </c>
      <c r="DA73" s="174"/>
    </row>
    <row r="74" spans="1:105" ht="12" customHeight="1" x14ac:dyDescent="0.25">
      <c r="A74" s="202" t="s">
        <v>93</v>
      </c>
      <c r="B74" s="337">
        <f>IF(B$7=0,0,B$7/MAE_fec!B$7)</f>
        <v>0.12560990745383613</v>
      </c>
      <c r="C74" s="337">
        <f>IF(C$7=0,0,C$7/MAE_fec!C$7)</f>
        <v>0.12560990745383613</v>
      </c>
      <c r="D74" s="337">
        <f>IF(D$7=0,0,D$7/MAE_fec!D$7)</f>
        <v>0.12560990745383613</v>
      </c>
      <c r="E74" s="337">
        <f>IF(E$7=0,0,E$7/MAE_fec!E$7)</f>
        <v>0.12560990745383613</v>
      </c>
      <c r="F74" s="337">
        <f>IF(F$7=0,0,F$7/MAE_fec!F$7)</f>
        <v>0.12560990745383613</v>
      </c>
      <c r="G74" s="337">
        <f>IF(G$7=0,0,G$7/MAE_fec!G$7)</f>
        <v>0.12560990745383613</v>
      </c>
      <c r="H74" s="337">
        <f>IF(H$7=0,0,H$7/MAE_fec!H$7)</f>
        <v>0.1256099074538361</v>
      </c>
      <c r="I74" s="337">
        <f>IF(I$7=0,0,I$7/MAE_fec!I$7)</f>
        <v>0.12560990745383613</v>
      </c>
      <c r="J74" s="337">
        <f>IF(J$7=0,0,J$7/MAE_fec!J$7)</f>
        <v>0.12560990745383613</v>
      </c>
      <c r="K74" s="337">
        <f>IF(K$7=0,0,K$7/MAE_fec!K$7)</f>
        <v>0.12560990745383613</v>
      </c>
      <c r="L74" s="337">
        <f>IF(L$7=0,0,L$7/MAE_fec!L$7)</f>
        <v>0.12560990745383613</v>
      </c>
      <c r="M74" s="337">
        <f>IF(M$7=0,0,M$7/MAE_fec!M$7)</f>
        <v>0.12560990745383613</v>
      </c>
      <c r="N74" s="337">
        <f>IF(N$7=0,0,N$7/MAE_fec!N$7)</f>
        <v>0.12560990745383613</v>
      </c>
      <c r="O74" s="337">
        <f>IF(O$7=0,0,O$7/MAE_fec!O$7)</f>
        <v>0.1256099074538361</v>
      </c>
      <c r="P74" s="337">
        <f>IF(P$7=0,0,P$7/MAE_fec!P$7)</f>
        <v>0.1256099074538361</v>
      </c>
      <c r="Q74" s="337">
        <f>IF(Q$7=0,0,Q$7/MAE_fec!Q$7)</f>
        <v>0.12560990745383613</v>
      </c>
      <c r="R74" s="337">
        <f>IF(R$7=0,0,R$7/MAE_fec!R$7)</f>
        <v>0.12560990745383613</v>
      </c>
      <c r="S74" s="337">
        <f>IF(S$7=0,0,S$7/MAE_fec!S$7)</f>
        <v>0.12560990745383616</v>
      </c>
      <c r="T74" s="337">
        <f>IF(T$7=0,0,T$7/MAE_fec!T$7)</f>
        <v>0.1256099074538361</v>
      </c>
      <c r="U74" s="337">
        <f>IF(U$7=0,0,U$7/MAE_fec!U$7)</f>
        <v>0.1256099074538361</v>
      </c>
      <c r="V74" s="337">
        <f>IF(V$7=0,0,V$7/MAE_fec!V$7)</f>
        <v>0.1256099074538361</v>
      </c>
      <c r="W74" s="337">
        <f>IF(W$7=0,0,W$7/MAE_fec!W$7)</f>
        <v>0.12560990745383613</v>
      </c>
      <c r="DA74" s="174"/>
    </row>
    <row r="75" spans="1:105" ht="12" customHeight="1" x14ac:dyDescent="0.25">
      <c r="A75" s="202" t="s">
        <v>94</v>
      </c>
      <c r="B75" s="337">
        <f>IF(B$8=0,0,B$8/MAE_fec!B$8)</f>
        <v>0.67308738954729108</v>
      </c>
      <c r="C75" s="337">
        <f>IF(C$8=0,0,C$8/MAE_fec!C$8)</f>
        <v>0.67308738954729108</v>
      </c>
      <c r="D75" s="337">
        <f>IF(D$8=0,0,D$8/MAE_fec!D$8)</f>
        <v>0.67308738954729108</v>
      </c>
      <c r="E75" s="337">
        <f>IF(E$8=0,0,E$8/MAE_fec!E$8)</f>
        <v>0.67308738954729086</v>
      </c>
      <c r="F75" s="337">
        <f>IF(F$8=0,0,F$8/MAE_fec!F$8)</f>
        <v>0.67308738954729108</v>
      </c>
      <c r="G75" s="337">
        <f>IF(G$8=0,0,G$8/MAE_fec!G$8)</f>
        <v>0.67308738954729108</v>
      </c>
      <c r="H75" s="337">
        <f>IF(H$8=0,0,H$8/MAE_fec!H$8)</f>
        <v>0.67308738954729097</v>
      </c>
      <c r="I75" s="337">
        <f>IF(I$8=0,0,I$8/MAE_fec!I$8)</f>
        <v>0.67308738954729108</v>
      </c>
      <c r="J75" s="337">
        <f>IF(J$8=0,0,J$8/MAE_fec!J$8)</f>
        <v>0.67308738954729108</v>
      </c>
      <c r="K75" s="337">
        <f>IF(K$8=0,0,K$8/MAE_fec!K$8)</f>
        <v>0.67308738954729108</v>
      </c>
      <c r="L75" s="337">
        <f>IF(L$8=0,0,L$8/MAE_fec!L$8)</f>
        <v>0.67308738954729108</v>
      </c>
      <c r="M75" s="337">
        <f>IF(M$8=0,0,M$8/MAE_fec!M$8)</f>
        <v>0.67308738954729097</v>
      </c>
      <c r="N75" s="337">
        <f>IF(N$8=0,0,N$8/MAE_fec!N$8)</f>
        <v>0.67308738954729108</v>
      </c>
      <c r="O75" s="337">
        <f>IF(O$8=0,0,O$8/MAE_fec!O$8)</f>
        <v>0.67308738954729086</v>
      </c>
      <c r="P75" s="337">
        <f>IF(P$8=0,0,P$8/MAE_fec!P$8)</f>
        <v>0.67308738954729108</v>
      </c>
      <c r="Q75" s="337">
        <f>IF(Q$8=0,0,Q$8/MAE_fec!Q$8)</f>
        <v>0.67308738954729086</v>
      </c>
      <c r="R75" s="337">
        <f>IF(R$8=0,0,R$8/MAE_fec!R$8)</f>
        <v>0.67308738954729108</v>
      </c>
      <c r="S75" s="337">
        <f>IF(S$8=0,0,S$8/MAE_fec!S$8)</f>
        <v>0.67308738954729097</v>
      </c>
      <c r="T75" s="337">
        <f>IF(T$8=0,0,T$8/MAE_fec!T$8)</f>
        <v>0.67308738954729097</v>
      </c>
      <c r="U75" s="337">
        <f>IF(U$8=0,0,U$8/MAE_fec!U$8)</f>
        <v>0.67308738954729097</v>
      </c>
      <c r="V75" s="337">
        <f>IF(V$8=0,0,V$8/MAE_fec!V$8)</f>
        <v>0.67308738954729097</v>
      </c>
      <c r="W75" s="337">
        <f>IF(W$8=0,0,W$8/MAE_fec!W$8)</f>
        <v>0.67308738954729108</v>
      </c>
      <c r="DA75" s="174"/>
    </row>
    <row r="76" spans="1:105" ht="12" customHeight="1" x14ac:dyDescent="0.25">
      <c r="A76" s="202" t="s">
        <v>95</v>
      </c>
      <c r="B76" s="337">
        <f>IF(B$9=0,0,B$9/MAE_fec!B$9)</f>
        <v>0.47685396553274068</v>
      </c>
      <c r="C76" s="337">
        <f>IF(C$9=0,0,C$9/MAE_fec!C$9)</f>
        <v>0.47685396553274068</v>
      </c>
      <c r="D76" s="337">
        <f>IF(D$9=0,0,D$9/MAE_fec!D$9)</f>
        <v>0.47685396553274068</v>
      </c>
      <c r="E76" s="337">
        <f>IF(E$9=0,0,E$9/MAE_fec!E$9)</f>
        <v>0.47685396553274051</v>
      </c>
      <c r="F76" s="337">
        <f>IF(F$9=0,0,F$9/MAE_fec!F$9)</f>
        <v>0.47685396553274056</v>
      </c>
      <c r="G76" s="337">
        <f>IF(G$9=0,0,G$9/MAE_fec!G$9)</f>
        <v>0.47685396553274051</v>
      </c>
      <c r="H76" s="337">
        <f>IF(H$9=0,0,H$9/MAE_fec!H$9)</f>
        <v>0.47685396553274068</v>
      </c>
      <c r="I76" s="337">
        <f>IF(I$9=0,0,I$9/MAE_fec!I$9)</f>
        <v>0.47685396553274051</v>
      </c>
      <c r="J76" s="337">
        <f>IF(J$9=0,0,J$9/MAE_fec!J$9)</f>
        <v>0.47685396553274051</v>
      </c>
      <c r="K76" s="337">
        <f>IF(K$9=0,0,K$9/MAE_fec!K$9)</f>
        <v>0.47685396553274051</v>
      </c>
      <c r="L76" s="337">
        <f>IF(L$9=0,0,L$9/MAE_fec!L$9)</f>
        <v>0.47685396553274056</v>
      </c>
      <c r="M76" s="337">
        <f>IF(M$9=0,0,M$9/MAE_fec!M$9)</f>
        <v>0.47685396553274068</v>
      </c>
      <c r="N76" s="337">
        <f>IF(N$9=0,0,N$9/MAE_fec!N$9)</f>
        <v>0.47685396553274056</v>
      </c>
      <c r="O76" s="337">
        <f>IF(O$9=0,0,O$9/MAE_fec!O$9)</f>
        <v>0.47685396553274056</v>
      </c>
      <c r="P76" s="337">
        <f>IF(P$9=0,0,P$9/MAE_fec!P$9)</f>
        <v>0.47685396553274056</v>
      </c>
      <c r="Q76" s="337">
        <f>IF(Q$9=0,0,Q$9/MAE_fec!Q$9)</f>
        <v>0.47685396553274062</v>
      </c>
      <c r="R76" s="337">
        <f>IF(R$9=0,0,R$9/MAE_fec!R$9)</f>
        <v>0.47685396553274051</v>
      </c>
      <c r="S76" s="337">
        <f>IF(S$9=0,0,S$9/MAE_fec!S$9)</f>
        <v>0.47685396553274068</v>
      </c>
      <c r="T76" s="337">
        <f>IF(T$9=0,0,T$9/MAE_fec!T$9)</f>
        <v>0.47685396553274051</v>
      </c>
      <c r="U76" s="337">
        <f>IF(U$9=0,0,U$9/MAE_fec!U$9)</f>
        <v>0.47685396553274051</v>
      </c>
      <c r="V76" s="337">
        <f>IF(V$9=0,0,V$9/MAE_fec!V$9)</f>
        <v>0.47685396553274062</v>
      </c>
      <c r="W76" s="337">
        <f>IF(W$9=0,0,W$9/MAE_fec!W$9)</f>
        <v>0.47685396553274068</v>
      </c>
      <c r="DA76" s="174"/>
    </row>
    <row r="77" spans="1:105" ht="12" customHeight="1" x14ac:dyDescent="0.25">
      <c r="A77" s="202" t="s">
        <v>96</v>
      </c>
      <c r="B77" s="337">
        <f>IF(B$10=0,0,B$10/MAE_fec!B$10)</f>
        <v>0.75198016558299841</v>
      </c>
      <c r="C77" s="337">
        <f>IF(C$10=0,0,C$10/MAE_fec!C$10)</f>
        <v>0.75398735192507194</v>
      </c>
      <c r="D77" s="337">
        <f>IF(D$10=0,0,D$10/MAE_fec!D$10)</f>
        <v>0.76077543205327791</v>
      </c>
      <c r="E77" s="337">
        <f>IF(E$10=0,0,E$10/MAE_fec!E$10)</f>
        <v>0.7554439588534726</v>
      </c>
      <c r="F77" s="337">
        <f>IF(F$10=0,0,F$10/MAE_fec!F$10)</f>
        <v>0.75648427097751247</v>
      </c>
      <c r="G77" s="337">
        <f>IF(G$10=0,0,G$10/MAE_fec!G$10)</f>
        <v>0.746913201057256</v>
      </c>
      <c r="H77" s="337">
        <f>IF(H$10=0,0,H$10/MAE_fec!H$10)</f>
        <v>0.75696740611408497</v>
      </c>
      <c r="I77" s="337">
        <f>IF(I$10=0,0,I$10/MAE_fec!I$10)</f>
        <v>0.76137307465837722</v>
      </c>
      <c r="J77" s="337">
        <f>IF(J$10=0,0,J$10/MAE_fec!J$10)</f>
        <v>0.80305520797208108</v>
      </c>
      <c r="K77" s="337">
        <f>IF(K$10=0,0,K$10/MAE_fec!K$10)</f>
        <v>0.79098032832277154</v>
      </c>
      <c r="L77" s="337">
        <f>IF(L$10=0,0,L$10/MAE_fec!L$10)</f>
        <v>0.78661870361314923</v>
      </c>
      <c r="M77" s="337">
        <f>IF(M$10=0,0,M$10/MAE_fec!M$10)</f>
        <v>0.76909750143549327</v>
      </c>
      <c r="N77" s="337">
        <f>IF(N$10=0,0,N$10/MAE_fec!N$10)</f>
        <v>0.76449959002459411</v>
      </c>
      <c r="O77" s="337">
        <f>IF(O$10=0,0,O$10/MAE_fec!O$10)</f>
        <v>0.75691821290791961</v>
      </c>
      <c r="P77" s="337">
        <f>IF(P$10=0,0,P$10/MAE_fec!P$10)</f>
        <v>0.76641655484717508</v>
      </c>
      <c r="Q77" s="337">
        <f>IF(Q$10=0,0,Q$10/MAE_fec!Q$10)</f>
        <v>0.76816016268102105</v>
      </c>
      <c r="R77" s="337">
        <f>IF(R$10=0,0,R$10/MAE_fec!R$10)</f>
        <v>0.76564918681308525</v>
      </c>
      <c r="S77" s="337">
        <f>IF(S$10=0,0,S$10/MAE_fec!S$10)</f>
        <v>0.77230459130430285</v>
      </c>
      <c r="T77" s="337">
        <f>IF(T$10=0,0,T$10/MAE_fec!T$10)</f>
        <v>0.78768205132860725</v>
      </c>
      <c r="U77" s="337">
        <f>IF(U$10=0,0,U$10/MAE_fec!U$10)</f>
        <v>0.78666375762978835</v>
      </c>
      <c r="V77" s="337">
        <f>IF(V$10=0,0,V$10/MAE_fec!V$10)</f>
        <v>0.79858964670137667</v>
      </c>
      <c r="W77" s="337">
        <f>IF(W$10=0,0,W$10/MAE_fec!W$10)</f>
        <v>0.77379798617777706</v>
      </c>
      <c r="DA77" s="174"/>
    </row>
    <row r="78" spans="1:105" ht="12" customHeight="1" x14ac:dyDescent="0.25">
      <c r="A78" s="40" t="s">
        <v>2557</v>
      </c>
      <c r="B78" s="355">
        <f>IF(B$16=0,0,B$16/MAE_fec!B$16)</f>
        <v>0.56121164834257109</v>
      </c>
      <c r="C78" s="355">
        <f>IF(C$16=0,0,C$16/MAE_fec!C$16)</f>
        <v>0.56053325395697084</v>
      </c>
      <c r="D78" s="355">
        <f>IF(D$16=0,0,D$16/MAE_fec!D$16)</f>
        <v>0.56496032458801748</v>
      </c>
      <c r="E78" s="355">
        <f>IF(E$16=0,0,E$16/MAE_fec!E$16)</f>
        <v>0.55860907500965606</v>
      </c>
      <c r="F78" s="355">
        <f>IF(F$16=0,0,F$16/MAE_fec!F$16)</f>
        <v>0.55976199211075417</v>
      </c>
      <c r="G78" s="355">
        <f>IF(G$16=0,0,G$16/MAE_fec!G$16)</f>
        <v>0.5542751298049019</v>
      </c>
      <c r="H78" s="355">
        <f>IF(H$16=0,0,H$16/MAE_fec!H$16)</f>
        <v>0.56105841144938318</v>
      </c>
      <c r="I78" s="355">
        <f>IF(I$16=0,0,I$16/MAE_fec!I$16)</f>
        <v>0.56462766442035583</v>
      </c>
      <c r="J78" s="355">
        <f>IF(J$16=0,0,J$16/MAE_fec!J$16)</f>
        <v>0.59296963213459652</v>
      </c>
      <c r="K78" s="355">
        <f>IF(K$16=0,0,K$16/MAE_fec!K$16)</f>
        <v>0.58558439373065696</v>
      </c>
      <c r="L78" s="355">
        <f>IF(L$16=0,0,L$16/MAE_fec!L$16)</f>
        <v>0.58264126015246021</v>
      </c>
      <c r="M78" s="355">
        <f>IF(M$16=0,0,M$16/MAE_fec!M$16)</f>
        <v>0.57061063128242751</v>
      </c>
      <c r="N78" s="355">
        <f>IF(N$16=0,0,N$16/MAE_fec!N$16)</f>
        <v>0.56827286976091618</v>
      </c>
      <c r="O78" s="355">
        <f>IF(O$16=0,0,O$16/MAE_fec!O$16)</f>
        <v>0.56200913647495043</v>
      </c>
      <c r="P78" s="355">
        <f>IF(P$16=0,0,P$16/MAE_fec!P$16)</f>
        <v>0.56873133445332624</v>
      </c>
      <c r="Q78" s="355">
        <f>IF(Q$16=0,0,Q$16/MAE_fec!Q$16)</f>
        <v>0.56984735499255645</v>
      </c>
      <c r="R78" s="355">
        <f>IF(R$16=0,0,R$16/MAE_fec!R$16)</f>
        <v>0.56780850866044286</v>
      </c>
      <c r="S78" s="355">
        <f>IF(S$16=0,0,S$16/MAE_fec!S$16)</f>
        <v>0.57191554544124124</v>
      </c>
      <c r="T78" s="355">
        <f>IF(T$16=0,0,T$16/MAE_fec!T$16)</f>
        <v>0.58220672742638013</v>
      </c>
      <c r="U78" s="355">
        <f>IF(U$16=0,0,U$16/MAE_fec!U$16)</f>
        <v>0.58201800437334261</v>
      </c>
      <c r="V78" s="355">
        <f>IF(V$16=0,0,V$16/MAE_fec!V$16)</f>
        <v>0.58814024259104214</v>
      </c>
      <c r="W78" s="355">
        <f>IF(W$16=0,0,W$16/MAE_fec!W$16)</f>
        <v>0.57388712225538074</v>
      </c>
      <c r="DA78" s="96"/>
    </row>
    <row r="79" spans="1:105" ht="12" customHeight="1" x14ac:dyDescent="0.25">
      <c r="A79" s="203" t="s">
        <v>2567</v>
      </c>
      <c r="B79" s="351">
        <f>IF(B$24=0,0,B$24/MAE_fec!B$24)</f>
        <v>0.46795370311982432</v>
      </c>
      <c r="C79" s="351">
        <f>IF(C$24=0,0,C$24/MAE_fec!C$24)</f>
        <v>0.4678576338184765</v>
      </c>
      <c r="D79" s="351">
        <f>IF(D$24=0,0,D$24/MAE_fec!D$24)</f>
        <v>0.46853895939611934</v>
      </c>
      <c r="E79" s="351">
        <f>IF(E$24=0,0,E$24/MAE_fec!E$24)</f>
        <v>0.46789364464796329</v>
      </c>
      <c r="F79" s="351">
        <f>IF(F$24=0,0,F$24/MAE_fec!F$24)</f>
        <v>0.46805527167859101</v>
      </c>
      <c r="G79" s="351">
        <f>IF(G$24=0,0,G$24/MAE_fec!G$24)</f>
        <v>0.46708058528627211</v>
      </c>
      <c r="H79" s="351">
        <f>IF(H$24=0,0,H$24/MAE_fec!H$24)</f>
        <v>0.46809400568821935</v>
      </c>
      <c r="I79" s="351">
        <f>IF(I$24=0,0,I$24/MAE_fec!I$24)</f>
        <v>0.46854575782859614</v>
      </c>
      <c r="J79" s="351">
        <f>IF(J$24=0,0,J$24/MAE_fec!J$24)</f>
        <v>0.47330299530466674</v>
      </c>
      <c r="K79" s="351">
        <f>IF(K$24=0,0,K$24/MAE_fec!K$24)</f>
        <v>0.47172735602659366</v>
      </c>
      <c r="L79" s="351">
        <f>IF(L$24=0,0,L$24/MAE_fec!L$24)</f>
        <v>0.47118501728676143</v>
      </c>
      <c r="M79" s="351">
        <f>IF(M$24=0,0,M$24/MAE_fec!M$24)</f>
        <v>0.46924801857883258</v>
      </c>
      <c r="N79" s="351">
        <f>IF(N$24=0,0,N$24/MAE_fec!N$24)</f>
        <v>0.46883085840516875</v>
      </c>
      <c r="O79" s="351">
        <f>IF(O$24=0,0,O$24/MAE_fec!O$24)</f>
        <v>0.46798010767307097</v>
      </c>
      <c r="P79" s="351">
        <f>IF(P$24=0,0,P$24/MAE_fec!P$24)</f>
        <v>0.46896735949962387</v>
      </c>
      <c r="Q79" s="351">
        <f>IF(Q$24=0,0,Q$24/MAE_fec!Q$24)</f>
        <v>0.46915184586233005</v>
      </c>
      <c r="R79" s="351">
        <f>IF(R$24=0,0,R$24/MAE_fec!R$24)</f>
        <v>0.4688995993777253</v>
      </c>
      <c r="S79" s="351">
        <f>IF(S$24=0,0,S$24/MAE_fec!S$24)</f>
        <v>0.4695295593965812</v>
      </c>
      <c r="T79" s="351">
        <f>IF(T$24=0,0,T$24/MAE_fec!T$24)</f>
        <v>0.47117190631434408</v>
      </c>
      <c r="U79" s="351">
        <f>IF(U$24=0,0,U$24/MAE_fec!U$24)</f>
        <v>0.47114517197309741</v>
      </c>
      <c r="V79" s="351">
        <f>IF(V$24=0,0,V$24/MAE_fec!V$24)</f>
        <v>0.47258252113400301</v>
      </c>
      <c r="W79" s="351">
        <f>IF(W$24=0,0,W$24/MAE_fec!W$24)</f>
        <v>0.46971554847424785</v>
      </c>
      <c r="DA79" s="175"/>
    </row>
    <row r="80" spans="1:105" ht="12" customHeight="1" x14ac:dyDescent="0.25">
      <c r="A80" s="203" t="s">
        <v>2572</v>
      </c>
      <c r="B80" s="351">
        <f>IF(B$27=0,0,B$27/MAE_fec!B$27)</f>
        <v>0.48103855572220389</v>
      </c>
      <c r="C80" s="351">
        <f>IF(C$27=0,0,C$27/MAE_fec!C$27)</f>
        <v>0.48045707482026057</v>
      </c>
      <c r="D80" s="351">
        <f>IF(D$27=0,0,D$27/MAE_fec!D$27)</f>
        <v>0.48425170678972917</v>
      </c>
      <c r="E80" s="351">
        <f>IF(E$27=0,0,E$27/MAE_fec!E$27)</f>
        <v>0.4788077785797053</v>
      </c>
      <c r="F80" s="351">
        <f>IF(F$27=0,0,F$27/MAE_fec!F$27)</f>
        <v>0.47979599323778949</v>
      </c>
      <c r="G80" s="351">
        <f>IF(G$27=0,0,G$27/MAE_fec!G$27)</f>
        <v>0.47509296840420157</v>
      </c>
      <c r="H80" s="351">
        <f>IF(H$27=0,0,H$27/MAE_fec!H$27)</f>
        <v>0.4809072098137569</v>
      </c>
      <c r="I80" s="351">
        <f>IF(I$27=0,0,I$27/MAE_fec!I$27)</f>
        <v>0.48396656950316191</v>
      </c>
      <c r="J80" s="351">
        <f>IF(J$27=0,0,J$27/MAE_fec!J$27)</f>
        <v>0.50825968468679728</v>
      </c>
      <c r="K80" s="351">
        <f>IF(K$27=0,0,K$27/MAE_fec!K$27)</f>
        <v>0.50192948034056317</v>
      </c>
      <c r="L80" s="351">
        <f>IF(L$27=0,0,L$27/MAE_fec!L$27)</f>
        <v>0.49940679441639446</v>
      </c>
      <c r="M80" s="351">
        <f>IF(M$27=0,0,M$27/MAE_fec!M$27)</f>
        <v>0.48909482681350941</v>
      </c>
      <c r="N80" s="351">
        <f>IF(N$27=0,0,N$27/MAE_fec!N$27)</f>
        <v>0.48709103122364206</v>
      </c>
      <c r="O80" s="351">
        <f>IF(O$27=0,0,O$27/MAE_fec!O$27)</f>
        <v>0.48172211697852896</v>
      </c>
      <c r="P80" s="351">
        <f>IF(P$27=0,0,P$27/MAE_fec!P$27)</f>
        <v>0.48748400095999378</v>
      </c>
      <c r="Q80" s="351">
        <f>IF(Q$27=0,0,Q$27/MAE_fec!Q$27)</f>
        <v>0.48844058999361978</v>
      </c>
      <c r="R80" s="351">
        <f>IF(R$27=0,0,R$27/MAE_fec!R$27)</f>
        <v>0.48669300742323662</v>
      </c>
      <c r="S80" s="351">
        <f>IF(S$27=0,0,S$27/MAE_fec!S$27)</f>
        <v>0.49021332466392098</v>
      </c>
      <c r="T80" s="351">
        <f>IF(T$27=0,0,T$27/MAE_fec!T$27)</f>
        <v>0.49903433779404011</v>
      </c>
      <c r="U80" s="351">
        <f>IF(U$27=0,0,U$27/MAE_fec!U$27)</f>
        <v>0.49887257517715106</v>
      </c>
      <c r="V80" s="351">
        <f>IF(V$27=0,0,V$27/MAE_fec!V$27)</f>
        <v>0.50412020793517875</v>
      </c>
      <c r="W80" s="351">
        <f>IF(W$27=0,0,W$27/MAE_fec!W$27)</f>
        <v>0.49190324764746912</v>
      </c>
      <c r="DA80" s="175"/>
    </row>
    <row r="81" spans="1:105" ht="12" customHeight="1" x14ac:dyDescent="0.25">
      <c r="A81" s="203" t="s">
        <v>2582</v>
      </c>
      <c r="B81" s="351">
        <f>IF(B$35=0,0,B$35/MAE_fec!B$35)</f>
        <v>0.68064297691905784</v>
      </c>
      <c r="C81" s="351">
        <f>IF(C$35=0,0,C$35/MAE_fec!C$35)</f>
        <v>0.68068474355484077</v>
      </c>
      <c r="D81" s="351">
        <f>IF(D$35=0,0,D$35/MAE_fec!D$35)</f>
        <v>0.6795747157594817</v>
      </c>
      <c r="E81" s="351">
        <f>IF(E$35=0,0,E$35/MAE_fec!E$35)</f>
        <v>0.6778133894524967</v>
      </c>
      <c r="F81" s="351">
        <f>IF(F$35=0,0,F$35/MAE_fec!F$35)</f>
        <v>0.6778493433287669</v>
      </c>
      <c r="G81" s="351">
        <f>IF(G$35=0,0,G$35/MAE_fec!G$35)</f>
        <v>0.67477216134835061</v>
      </c>
      <c r="H81" s="351">
        <f>IF(H$35=0,0,H$35/MAE_fec!H$35)</f>
        <v>0.677869578377017</v>
      </c>
      <c r="I81" s="351">
        <f>IF(I$35=0,0,I$35/MAE_fec!I$35)</f>
        <v>0.67714520852251825</v>
      </c>
      <c r="J81" s="351">
        <f>IF(J$35=0,0,J$35/MAE_fec!J$35)</f>
        <v>0.67398160650103045</v>
      </c>
      <c r="K81" s="351">
        <f>IF(K$35=0,0,K$35/MAE_fec!K$35)</f>
        <v>0.67752222110979277</v>
      </c>
      <c r="L81" s="351">
        <f>IF(L$35=0,0,L$35/MAE_fec!L$35)</f>
        <v>0.67781723925647686</v>
      </c>
      <c r="M81" s="351">
        <f>IF(M$35=0,0,M$35/MAE_fec!M$35)</f>
        <v>0.67796405609649257</v>
      </c>
      <c r="N81" s="351">
        <f>IF(N$35=0,0,N$35/MAE_fec!N$35)</f>
        <v>0.68075529389886069</v>
      </c>
      <c r="O81" s="351">
        <f>IF(O$35=0,0,O$35/MAE_fec!O$35)</f>
        <v>0.68118575012034355</v>
      </c>
      <c r="P81" s="351">
        <f>IF(P$35=0,0,P$35/MAE_fec!P$35)</f>
        <v>0.68066334701418829</v>
      </c>
      <c r="Q81" s="351">
        <f>IF(Q$35=0,0,Q$35/MAE_fec!Q$35)</f>
        <v>0.68064656245036115</v>
      </c>
      <c r="R81" s="351">
        <f>IF(R$35=0,0,R$35/MAE_fec!R$35)</f>
        <v>0.67990449256075025</v>
      </c>
      <c r="S81" s="351">
        <f>IF(S$35=0,0,S$35/MAE_fec!S$35)</f>
        <v>0.67962420995300032</v>
      </c>
      <c r="T81" s="351">
        <f>IF(T$35=0,0,T$35/MAE_fec!T$35)</f>
        <v>0.67780649119047465</v>
      </c>
      <c r="U81" s="351">
        <f>IF(U$35=0,0,U$35/MAE_fec!U$35)</f>
        <v>0.67764334300703033</v>
      </c>
      <c r="V81" s="351">
        <f>IF(V$35=0,0,V$35/MAE_fec!V$35)</f>
        <v>0.67087910538206141</v>
      </c>
      <c r="W81" s="351">
        <f>IF(W$35=0,0,W$35/MAE_fec!W$35)</f>
        <v>0.68196232748532581</v>
      </c>
      <c r="DA81" s="175"/>
    </row>
    <row r="82" spans="1:105" ht="12" customHeight="1" x14ac:dyDescent="0.25">
      <c r="A82" s="203" t="s">
        <v>2594</v>
      </c>
      <c r="B82" s="351">
        <f>IF(B$46=0,0,B$46/MAE_fec!B$46)</f>
        <v>0.63195310390831783</v>
      </c>
      <c r="C82" s="351">
        <f>IF(C$46=0,0,C$46/MAE_fec!C$46)</f>
        <v>0.63195310390831771</v>
      </c>
      <c r="D82" s="351">
        <f>IF(D$46=0,0,D$46/MAE_fec!D$46)</f>
        <v>0.63195310390831805</v>
      </c>
      <c r="E82" s="351">
        <f>IF(E$46=0,0,E$46/MAE_fec!E$46)</f>
        <v>0.63195310390831794</v>
      </c>
      <c r="F82" s="351">
        <f>IF(F$46=0,0,F$46/MAE_fec!F$46)</f>
        <v>0.63195310390831749</v>
      </c>
      <c r="G82" s="351">
        <f>IF(G$46=0,0,G$46/MAE_fec!G$46)</f>
        <v>0.63195310390831783</v>
      </c>
      <c r="H82" s="351">
        <f>IF(H$46=0,0,H$46/MAE_fec!H$46)</f>
        <v>0.63195310390831749</v>
      </c>
      <c r="I82" s="351">
        <f>IF(I$46=0,0,I$46/MAE_fec!I$46)</f>
        <v>0.63195310390831794</v>
      </c>
      <c r="J82" s="351">
        <f>IF(J$46=0,0,J$46/MAE_fec!J$46)</f>
        <v>0.63195310390831783</v>
      </c>
      <c r="K82" s="351">
        <f>IF(K$46=0,0,K$46/MAE_fec!K$46)</f>
        <v>0.63195310390831794</v>
      </c>
      <c r="L82" s="351">
        <f>IF(L$46=0,0,L$46/MAE_fec!L$46)</f>
        <v>0.63195310390831783</v>
      </c>
      <c r="M82" s="351">
        <f>IF(M$46=0,0,M$46/MAE_fec!M$46)</f>
        <v>0.63195310390831805</v>
      </c>
      <c r="N82" s="351">
        <f>IF(N$46=0,0,N$46/MAE_fec!N$46)</f>
        <v>0.63195310390831771</v>
      </c>
      <c r="O82" s="351">
        <f>IF(O$46=0,0,O$46/MAE_fec!O$46)</f>
        <v>0.6319531039083176</v>
      </c>
      <c r="P82" s="351">
        <f>IF(P$46=0,0,P$46/MAE_fec!P$46)</f>
        <v>0.63195310390831749</v>
      </c>
      <c r="Q82" s="351">
        <f>IF(Q$46=0,0,Q$46/MAE_fec!Q$46)</f>
        <v>0.63195310390831771</v>
      </c>
      <c r="R82" s="351">
        <f>IF(R$46=0,0,R$46/MAE_fec!R$46)</f>
        <v>0.63195310390831783</v>
      </c>
      <c r="S82" s="351">
        <f>IF(S$46=0,0,S$46/MAE_fec!S$46)</f>
        <v>0.6319531039083176</v>
      </c>
      <c r="T82" s="351">
        <f>IF(T$46=0,0,T$46/MAE_fec!T$46)</f>
        <v>0.63195310390831771</v>
      </c>
      <c r="U82" s="351">
        <f>IF(U$46=0,0,U$46/MAE_fec!U$46)</f>
        <v>0.63195310390831771</v>
      </c>
      <c r="V82" s="351">
        <f>IF(V$46=0,0,V$46/MAE_fec!V$46)</f>
        <v>0.6319531039083176</v>
      </c>
      <c r="W82" s="351">
        <f>IF(W$46=0,0,W$46/MAE_fec!W$46)</f>
        <v>0.63195310390831738</v>
      </c>
      <c r="DA82" s="175"/>
    </row>
    <row r="83" spans="1:105" ht="12" customHeight="1" x14ac:dyDescent="0.25">
      <c r="A83" s="41" t="s">
        <v>2596</v>
      </c>
      <c r="B83" s="339">
        <f>IF(B$47=0,0,B$47/MAE_fec!B$47)</f>
        <v>0.58451148131547159</v>
      </c>
      <c r="C83" s="339">
        <f>IF(C$47=0,0,C$47/MAE_fec!C$47)</f>
        <v>0.5845114813154717</v>
      </c>
      <c r="D83" s="339">
        <f>IF(D$47=0,0,D$47/MAE_fec!D$47)</f>
        <v>0.58451148131547181</v>
      </c>
      <c r="E83" s="339">
        <f>IF(E$47=0,0,E$47/MAE_fec!E$47)</f>
        <v>0.58451148131547137</v>
      </c>
      <c r="F83" s="339">
        <f>IF(F$47=0,0,F$47/MAE_fec!F$47)</f>
        <v>0.5845114813154717</v>
      </c>
      <c r="G83" s="339">
        <f>IF(G$47=0,0,G$47/MAE_fec!G$47)</f>
        <v>0.58451148131547159</v>
      </c>
      <c r="H83" s="339">
        <f>IF(H$47=0,0,H$47/MAE_fec!H$47)</f>
        <v>0.58451148131547159</v>
      </c>
      <c r="I83" s="339">
        <f>IF(I$47=0,0,I$47/MAE_fec!I$47)</f>
        <v>0.58451148131547148</v>
      </c>
      <c r="J83" s="339">
        <f>IF(J$47=0,0,J$47/MAE_fec!J$47)</f>
        <v>0.58451148131547181</v>
      </c>
      <c r="K83" s="339">
        <f>IF(K$47=0,0,K$47/MAE_fec!K$47)</f>
        <v>0.58451148131547148</v>
      </c>
      <c r="L83" s="339">
        <f>IF(L$47=0,0,L$47/MAE_fec!L$47)</f>
        <v>0.58451148131547159</v>
      </c>
      <c r="M83" s="339">
        <f>IF(M$47=0,0,M$47/MAE_fec!M$47)</f>
        <v>0.5845114813154717</v>
      </c>
      <c r="N83" s="339">
        <f>IF(N$47=0,0,N$47/MAE_fec!N$47)</f>
        <v>0.58451148131547159</v>
      </c>
      <c r="O83" s="339">
        <f>IF(O$47=0,0,O$47/MAE_fec!O$47)</f>
        <v>0.58451148131547137</v>
      </c>
      <c r="P83" s="339">
        <f>IF(P$47=0,0,P$47/MAE_fec!P$47)</f>
        <v>0.58451148131547137</v>
      </c>
      <c r="Q83" s="339">
        <f>IF(Q$47=0,0,Q$47/MAE_fec!Q$47)</f>
        <v>0.5845114813154717</v>
      </c>
      <c r="R83" s="339">
        <f>IF(R$47=0,0,R$47/MAE_fec!R$47)</f>
        <v>0.58451148131547137</v>
      </c>
      <c r="S83" s="339">
        <f>IF(S$47=0,0,S$47/MAE_fec!S$47)</f>
        <v>0.58451148131547159</v>
      </c>
      <c r="T83" s="339">
        <f>IF(T$47=0,0,T$47/MAE_fec!T$47)</f>
        <v>0.58451148131547159</v>
      </c>
      <c r="U83" s="339">
        <f>IF(U$47=0,0,U$47/MAE_fec!U$47)</f>
        <v>0.58451148131547159</v>
      </c>
      <c r="V83" s="339">
        <f>IF(V$47=0,0,V$47/MAE_fec!V$47)</f>
        <v>0.5845114813154717</v>
      </c>
      <c r="W83" s="339">
        <f>IF(W$47=0,0,W$47/MAE_fec!W$47)</f>
        <v>0.58451148131547137</v>
      </c>
      <c r="DA83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theme="6" tint="0.59999389629810485"/>
    <pageSetUpPr fitToPage="1"/>
  </sheetPr>
  <dimension ref="A1:DA83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Machinery equipment / CO2 emissions"</f>
        <v>FR: Machinery equipment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26</v>
      </c>
      <c r="B5" s="225">
        <v>2945.0802347985868</v>
      </c>
      <c r="C5" s="225">
        <v>2946.6705185984988</v>
      </c>
      <c r="D5" s="225">
        <v>2687.3187145195579</v>
      </c>
      <c r="E5" s="225">
        <v>2852.6403380388492</v>
      </c>
      <c r="F5" s="225">
        <v>2791.1548198790638</v>
      </c>
      <c r="G5" s="225">
        <v>2650.046067719245</v>
      </c>
      <c r="H5" s="225">
        <v>2680.8400472385679</v>
      </c>
      <c r="I5" s="225">
        <v>2509.609582799083</v>
      </c>
      <c r="J5" s="225">
        <v>1917.0352634418721</v>
      </c>
      <c r="K5" s="225">
        <v>1870.2376217982589</v>
      </c>
      <c r="L5" s="225">
        <v>2151.0502567197032</v>
      </c>
      <c r="M5" s="225">
        <v>2240.9590305598331</v>
      </c>
      <c r="N5" s="225">
        <v>2305.5982556394192</v>
      </c>
      <c r="O5" s="225">
        <v>2566.5761087986971</v>
      </c>
      <c r="P5" s="225">
        <v>2173.7418535186612</v>
      </c>
      <c r="Q5" s="225">
        <v>2120.6033977625329</v>
      </c>
      <c r="R5" s="225">
        <v>2205.2360384102999</v>
      </c>
      <c r="S5" s="225">
        <v>2043.71355320621</v>
      </c>
      <c r="T5" s="225">
        <v>1677.776375778582</v>
      </c>
      <c r="U5" s="225">
        <v>1652.564970095983</v>
      </c>
      <c r="V5" s="225">
        <v>1312.033020594874</v>
      </c>
      <c r="W5" s="225">
        <v>1810.2971433706839</v>
      </c>
      <c r="DA5" s="89" t="s">
        <v>2638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2639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2640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2641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2642</v>
      </c>
    </row>
    <row r="10" spans="1:105" ht="12" customHeight="1" x14ac:dyDescent="0.25">
      <c r="A10" s="56" t="s">
        <v>96</v>
      </c>
      <c r="B10" s="262">
        <v>94.232334275905828</v>
      </c>
      <c r="C10" s="262">
        <v>91.868215255299901</v>
      </c>
      <c r="D10" s="262">
        <v>80.753712855365379</v>
      </c>
      <c r="E10" s="262">
        <v>85.272112010359052</v>
      </c>
      <c r="F10" s="262">
        <v>83.367800970888197</v>
      </c>
      <c r="G10" s="262">
        <v>84.434625303448229</v>
      </c>
      <c r="H10" s="262">
        <v>81.229631558719035</v>
      </c>
      <c r="I10" s="262">
        <v>75.005089484626055</v>
      </c>
      <c r="J10" s="262">
        <v>41.195233585914387</v>
      </c>
      <c r="K10" s="262">
        <v>46.049268818181247</v>
      </c>
      <c r="L10" s="262">
        <v>54.885920008485179</v>
      </c>
      <c r="M10" s="262">
        <v>63.712732519666623</v>
      </c>
      <c r="N10" s="262">
        <v>68.651624336731032</v>
      </c>
      <c r="O10" s="262">
        <v>78.68891673386446</v>
      </c>
      <c r="P10" s="262">
        <v>63.566380599845687</v>
      </c>
      <c r="Q10" s="262">
        <v>61.400589356900319</v>
      </c>
      <c r="R10" s="262">
        <v>64.404340729983275</v>
      </c>
      <c r="S10" s="262">
        <v>57.145280568910941</v>
      </c>
      <c r="T10" s="262">
        <v>41.980301351852262</v>
      </c>
      <c r="U10" s="262">
        <v>41.861276380134797</v>
      </c>
      <c r="V10" s="262">
        <v>28.578245594961139</v>
      </c>
      <c r="W10" s="262">
        <v>50.963063999688067</v>
      </c>
      <c r="DA10" s="68" t="s">
        <v>2643</v>
      </c>
    </row>
    <row r="11" spans="1:105" ht="12" customHeight="1" x14ac:dyDescent="0.25">
      <c r="A11" s="37" t="s">
        <v>160</v>
      </c>
      <c r="B11" s="228">
        <v>11.553032614524851</v>
      </c>
      <c r="C11" s="228">
        <v>7.7725978178741668</v>
      </c>
      <c r="D11" s="228">
        <v>6.6178639201365828</v>
      </c>
      <c r="E11" s="228">
        <v>8.4681980087908304</v>
      </c>
      <c r="F11" s="228">
        <v>8.9125710734221055</v>
      </c>
      <c r="G11" s="228">
        <v>10.282902519534151</v>
      </c>
      <c r="H11" s="228">
        <v>9.0611183229930727</v>
      </c>
      <c r="I11" s="228">
        <v>7.9910725155701021</v>
      </c>
      <c r="J11" s="228">
        <v>6.258877299106727</v>
      </c>
      <c r="K11" s="228">
        <v>5.1534596884045154</v>
      </c>
      <c r="L11" s="228">
        <v>5.0114799003103343</v>
      </c>
      <c r="M11" s="228">
        <v>5.1439894270420998</v>
      </c>
      <c r="N11" s="228">
        <v>5.2893579476345014</v>
      </c>
      <c r="O11" s="228">
        <v>5.2426956571855881</v>
      </c>
      <c r="P11" s="228">
        <v>4.5694678081458289</v>
      </c>
      <c r="Q11" s="228">
        <v>4.6665247215602088</v>
      </c>
      <c r="R11" s="228">
        <v>5.1842871036258114</v>
      </c>
      <c r="S11" s="228">
        <v>4.3838976249820503</v>
      </c>
      <c r="T11" s="228">
        <v>3.9519513250884639</v>
      </c>
      <c r="U11" s="228">
        <v>4.3955958160424267</v>
      </c>
      <c r="V11" s="228">
        <v>3.953233758262559</v>
      </c>
      <c r="W11" s="228">
        <v>4.3797792603245638</v>
      </c>
      <c r="DA11" s="69" t="s">
        <v>2644</v>
      </c>
    </row>
    <row r="12" spans="1:105" ht="12" customHeight="1" x14ac:dyDescent="0.25">
      <c r="A12" s="37" t="s">
        <v>162</v>
      </c>
      <c r="B12" s="228">
        <v>82.679301661380975</v>
      </c>
      <c r="C12" s="228">
        <v>84.09561743742573</v>
      </c>
      <c r="D12" s="228">
        <v>74.135848935228793</v>
      </c>
      <c r="E12" s="228">
        <v>76.803914001568216</v>
      </c>
      <c r="F12" s="228">
        <v>74.455229897466097</v>
      </c>
      <c r="G12" s="228">
        <v>74.151722783914082</v>
      </c>
      <c r="H12" s="228">
        <v>72.168513235725968</v>
      </c>
      <c r="I12" s="228">
        <v>67.014016969055959</v>
      </c>
      <c r="J12" s="228">
        <v>34.936356286807658</v>
      </c>
      <c r="K12" s="228">
        <v>40.89580912977673</v>
      </c>
      <c r="L12" s="228">
        <v>49.874440108174838</v>
      </c>
      <c r="M12" s="228">
        <v>58.568743092624523</v>
      </c>
      <c r="N12" s="228">
        <v>63.362266389096533</v>
      </c>
      <c r="O12" s="228">
        <v>73.446221076678867</v>
      </c>
      <c r="P12" s="228">
        <v>58.996912791699863</v>
      </c>
      <c r="Q12" s="228">
        <v>56.734064635340111</v>
      </c>
      <c r="R12" s="228">
        <v>59.220053626357462</v>
      </c>
      <c r="S12" s="228">
        <v>52.761382943928893</v>
      </c>
      <c r="T12" s="228">
        <v>38.028350026763803</v>
      </c>
      <c r="U12" s="228">
        <v>37.465680564092366</v>
      </c>
      <c r="V12" s="228">
        <v>24.62501183669858</v>
      </c>
      <c r="W12" s="228">
        <v>46.583284739363513</v>
      </c>
      <c r="DA12" s="69" t="s">
        <v>2645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2646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2647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2648</v>
      </c>
    </row>
    <row r="16" spans="1:105" ht="12" customHeight="1" x14ac:dyDescent="0.25">
      <c r="A16" s="57" t="s">
        <v>2557</v>
      </c>
      <c r="B16" s="263">
        <f t="shared" ref="B16:W16" si="0">B17+B23</f>
        <v>636.92517456206815</v>
      </c>
      <c r="C16" s="263">
        <f t="shared" si="0"/>
        <v>640.45809343615258</v>
      </c>
      <c r="D16" s="263">
        <f t="shared" si="0"/>
        <v>570.64385061230337</v>
      </c>
      <c r="E16" s="263">
        <f t="shared" si="0"/>
        <v>624.80534274520528</v>
      </c>
      <c r="F16" s="263">
        <f t="shared" si="0"/>
        <v>607.79566438141842</v>
      </c>
      <c r="G16" s="263">
        <f t="shared" si="0"/>
        <v>598.36368651452062</v>
      </c>
      <c r="H16" s="263">
        <f t="shared" si="0"/>
        <v>583.40981321517404</v>
      </c>
      <c r="I16" s="263">
        <f t="shared" si="0"/>
        <v>537.06185254634738</v>
      </c>
      <c r="J16" s="263">
        <f t="shared" si="0"/>
        <v>333.1814642023466</v>
      </c>
      <c r="K16" s="263">
        <f t="shared" si="0"/>
        <v>348.01518705379613</v>
      </c>
      <c r="L16" s="263">
        <f t="shared" si="0"/>
        <v>409.69477899965972</v>
      </c>
      <c r="M16" s="263">
        <f t="shared" si="0"/>
        <v>458.60322696424038</v>
      </c>
      <c r="N16" s="263">
        <f t="shared" si="0"/>
        <v>482.47390153783101</v>
      </c>
      <c r="O16" s="263">
        <f t="shared" si="0"/>
        <v>556.16054671287463</v>
      </c>
      <c r="P16" s="263">
        <f t="shared" si="0"/>
        <v>454.99715956393362</v>
      </c>
      <c r="Q16" s="263">
        <f t="shared" si="0"/>
        <v>441.02616155167271</v>
      </c>
      <c r="R16" s="263">
        <f t="shared" si="0"/>
        <v>463.47964410881588</v>
      </c>
      <c r="S16" s="263">
        <f t="shared" si="0"/>
        <v>419.76738234253583</v>
      </c>
      <c r="T16" s="263">
        <f t="shared" si="0"/>
        <v>322.50224380345901</v>
      </c>
      <c r="U16" s="263">
        <f t="shared" si="0"/>
        <v>317.50393480472002</v>
      </c>
      <c r="V16" s="263">
        <f t="shared" si="0"/>
        <v>238.7163675095745</v>
      </c>
      <c r="W16" s="263">
        <f t="shared" si="0"/>
        <v>370.16348213916461</v>
      </c>
      <c r="DA16" s="70"/>
    </row>
    <row r="17" spans="1:105" ht="12" customHeight="1" x14ac:dyDescent="0.25">
      <c r="A17" s="60" t="s">
        <v>2558</v>
      </c>
      <c r="B17" s="331">
        <v>636.92517456206815</v>
      </c>
      <c r="C17" s="331">
        <v>640.45809343615258</v>
      </c>
      <c r="D17" s="331">
        <v>570.64385061230337</v>
      </c>
      <c r="E17" s="331">
        <v>624.80534274520528</v>
      </c>
      <c r="F17" s="331">
        <v>607.79566438141842</v>
      </c>
      <c r="G17" s="331">
        <v>598.36368651452062</v>
      </c>
      <c r="H17" s="331">
        <v>583.40981321517404</v>
      </c>
      <c r="I17" s="331">
        <v>537.06185254634738</v>
      </c>
      <c r="J17" s="331">
        <v>333.1814642023466</v>
      </c>
      <c r="K17" s="331">
        <v>348.01518705379613</v>
      </c>
      <c r="L17" s="331">
        <v>409.69477899965972</v>
      </c>
      <c r="M17" s="331">
        <v>458.60322696424038</v>
      </c>
      <c r="N17" s="331">
        <v>482.47390153783101</v>
      </c>
      <c r="O17" s="331">
        <v>556.16054671287463</v>
      </c>
      <c r="P17" s="331">
        <v>454.99715956393362</v>
      </c>
      <c r="Q17" s="331">
        <v>441.02616155167271</v>
      </c>
      <c r="R17" s="331">
        <v>463.47964410881588</v>
      </c>
      <c r="S17" s="331">
        <v>419.76738234253583</v>
      </c>
      <c r="T17" s="331">
        <v>322.50224380345901</v>
      </c>
      <c r="U17" s="331">
        <v>317.50393480472002</v>
      </c>
      <c r="V17" s="331">
        <v>238.7163675095745</v>
      </c>
      <c r="W17" s="331">
        <v>370.16348213916461</v>
      </c>
      <c r="DA17" s="72" t="s">
        <v>2649</v>
      </c>
    </row>
    <row r="18" spans="1:105" ht="12" customHeight="1" x14ac:dyDescent="0.25">
      <c r="A18" s="59" t="s">
        <v>30</v>
      </c>
      <c r="B18" s="232">
        <v>21.50523226304659</v>
      </c>
      <c r="C18" s="232">
        <v>24.682757661176939</v>
      </c>
      <c r="D18" s="232">
        <v>32.391841482064443</v>
      </c>
      <c r="E18" s="232">
        <v>42.980319063630702</v>
      </c>
      <c r="F18" s="232">
        <v>38.55028072898736</v>
      </c>
      <c r="G18" s="232">
        <v>18.309067650346659</v>
      </c>
      <c r="H18" s="232">
        <v>17.070943561149679</v>
      </c>
      <c r="I18" s="232">
        <v>16.080474638246269</v>
      </c>
      <c r="J18" s="232">
        <v>25.32298323702928</v>
      </c>
      <c r="K18" s="232">
        <v>19.480726484257609</v>
      </c>
      <c r="L18" s="232">
        <v>28.744432654247021</v>
      </c>
      <c r="M18" s="232">
        <v>29.08721236368779</v>
      </c>
      <c r="N18" s="232">
        <v>18.044064971852169</v>
      </c>
      <c r="O18" s="232">
        <v>20.825427586590891</v>
      </c>
      <c r="P18" s="232">
        <v>23.20910006413488</v>
      </c>
      <c r="Q18" s="232">
        <v>17.807515182808761</v>
      </c>
      <c r="R18" s="232">
        <v>20.242086453496871</v>
      </c>
      <c r="S18" s="232">
        <v>21.833590157497419</v>
      </c>
      <c r="T18" s="232">
        <v>25.327358382184499</v>
      </c>
      <c r="U18" s="232">
        <v>22.315197942337551</v>
      </c>
      <c r="V18" s="232">
        <v>40.604099022656833</v>
      </c>
      <c r="W18" s="232">
        <v>24.01919841502573</v>
      </c>
      <c r="DA18" s="71" t="s">
        <v>2650</v>
      </c>
    </row>
    <row r="19" spans="1:105" ht="12" customHeight="1" x14ac:dyDescent="0.25">
      <c r="A19" s="59" t="s">
        <v>33</v>
      </c>
      <c r="B19" s="232">
        <v>0</v>
      </c>
      <c r="C19" s="232">
        <v>28.591137763758422</v>
      </c>
      <c r="D19" s="232">
        <v>21.188786440017399</v>
      </c>
      <c r="E19" s="232">
        <v>55.737700668848632</v>
      </c>
      <c r="F19" s="232">
        <v>50.976514448593527</v>
      </c>
      <c r="G19" s="232">
        <v>59.073400633823063</v>
      </c>
      <c r="H19" s="232">
        <v>63.899784111608128</v>
      </c>
      <c r="I19" s="232">
        <v>51.188816874892517</v>
      </c>
      <c r="J19" s="232">
        <v>49.680439827550288</v>
      </c>
      <c r="K19" s="232">
        <v>40.600706085768238</v>
      </c>
      <c r="L19" s="232">
        <v>38.119191749640592</v>
      </c>
      <c r="M19" s="232">
        <v>34.825102511703292</v>
      </c>
      <c r="N19" s="232">
        <v>34.462359207279547</v>
      </c>
      <c r="O19" s="232">
        <v>48.107620711327073</v>
      </c>
      <c r="P19" s="232">
        <v>37.936871709916467</v>
      </c>
      <c r="Q19" s="232">
        <v>44.179338558362844</v>
      </c>
      <c r="R19" s="232">
        <v>46.795843699584942</v>
      </c>
      <c r="S19" s="232">
        <v>50.088991210521421</v>
      </c>
      <c r="T19" s="232">
        <v>41.498508163973057</v>
      </c>
      <c r="U19" s="232">
        <v>39.152734597490031</v>
      </c>
      <c r="V19" s="232">
        <v>23.375800493412921</v>
      </c>
      <c r="W19" s="232">
        <v>31.285666595899759</v>
      </c>
      <c r="DA19" s="71" t="s">
        <v>2651</v>
      </c>
    </row>
    <row r="20" spans="1:105" ht="12" customHeight="1" x14ac:dyDescent="0.25">
      <c r="A20" s="59" t="s">
        <v>160</v>
      </c>
      <c r="B20" s="232">
        <v>73.473218312656712</v>
      </c>
      <c r="C20" s="232">
        <v>48.309369832645089</v>
      </c>
      <c r="D20" s="232">
        <v>41.13946130296226</v>
      </c>
      <c r="E20" s="232">
        <v>51.047861161542542</v>
      </c>
      <c r="F20" s="232">
        <v>53.953131089271281</v>
      </c>
      <c r="G20" s="232">
        <v>62.337210730566127</v>
      </c>
      <c r="H20" s="232">
        <v>54.883960395523218</v>
      </c>
      <c r="I20" s="232">
        <v>48.787279486151128</v>
      </c>
      <c r="J20" s="232">
        <v>38.032755046265493</v>
      </c>
      <c r="K20" s="232">
        <v>31.597841230395009</v>
      </c>
      <c r="L20" s="232">
        <v>30.84702408719702</v>
      </c>
      <c r="M20" s="232">
        <v>31.741286460569832</v>
      </c>
      <c r="N20" s="232">
        <v>32.82613374787185</v>
      </c>
      <c r="O20" s="232">
        <v>32.194722933571363</v>
      </c>
      <c r="P20" s="232">
        <v>28.144164899658069</v>
      </c>
      <c r="Q20" s="232">
        <v>28.63134229686775</v>
      </c>
      <c r="R20" s="232">
        <v>31.723602260353019</v>
      </c>
      <c r="S20" s="232">
        <v>26.6848982395958</v>
      </c>
      <c r="T20" s="232">
        <v>24.0343579134076</v>
      </c>
      <c r="U20" s="232">
        <v>26.826958558497029</v>
      </c>
      <c r="V20" s="232">
        <v>23.934322289965579</v>
      </c>
      <c r="W20" s="232">
        <v>26.997331769530799</v>
      </c>
      <c r="DA20" s="71" t="s">
        <v>2652</v>
      </c>
    </row>
    <row r="21" spans="1:105" ht="12" customHeight="1" x14ac:dyDescent="0.25">
      <c r="A21" s="59" t="s">
        <v>70</v>
      </c>
      <c r="B21" s="232">
        <v>16.135486055008091</v>
      </c>
      <c r="C21" s="232">
        <v>16.191630194661219</v>
      </c>
      <c r="D21" s="232">
        <v>15.06374292224463</v>
      </c>
      <c r="E21" s="232">
        <v>12.051287207055131</v>
      </c>
      <c r="F21" s="232">
        <v>13.59363493616193</v>
      </c>
      <c r="G21" s="232">
        <v>9.1199980642868272</v>
      </c>
      <c r="H21" s="232">
        <v>10.424333886569469</v>
      </c>
      <c r="I21" s="232">
        <v>11.869765758816889</v>
      </c>
      <c r="J21" s="232">
        <v>7.8506815855385161</v>
      </c>
      <c r="K21" s="232">
        <v>5.5879959311990053</v>
      </c>
      <c r="L21" s="232">
        <v>4.9933641169820708</v>
      </c>
      <c r="M21" s="232">
        <v>1.547784021558898</v>
      </c>
      <c r="N21" s="232">
        <v>3.910586371765159</v>
      </c>
      <c r="O21" s="232">
        <v>4.0089334163528401</v>
      </c>
      <c r="P21" s="232">
        <v>2.3345445415688979</v>
      </c>
      <c r="Q21" s="232">
        <v>2.3175724718602848</v>
      </c>
      <c r="R21" s="232">
        <v>2.3397577331891029</v>
      </c>
      <c r="S21" s="232">
        <v>0</v>
      </c>
      <c r="T21" s="232">
        <v>0.36716289582643152</v>
      </c>
      <c r="U21" s="232">
        <v>0.55056328138518906</v>
      </c>
      <c r="V21" s="232">
        <v>1.7133222910844501</v>
      </c>
      <c r="W21" s="232">
        <v>0.71795728835225925</v>
      </c>
      <c r="DA21" s="71" t="s">
        <v>2653</v>
      </c>
    </row>
    <row r="22" spans="1:105" ht="12" customHeight="1" x14ac:dyDescent="0.25">
      <c r="A22" s="59" t="s">
        <v>162</v>
      </c>
      <c r="B22" s="232">
        <v>525.8112379313568</v>
      </c>
      <c r="C22" s="232">
        <v>522.68319798391087</v>
      </c>
      <c r="D22" s="232">
        <v>460.8600184650146</v>
      </c>
      <c r="E22" s="232">
        <v>462.98817464412832</v>
      </c>
      <c r="F22" s="232">
        <v>450.72210317840438</v>
      </c>
      <c r="G22" s="232">
        <v>449.52400943549787</v>
      </c>
      <c r="H22" s="232">
        <v>437.13079126032352</v>
      </c>
      <c r="I22" s="232">
        <v>409.13551578824058</v>
      </c>
      <c r="J22" s="232">
        <v>212.29460450596301</v>
      </c>
      <c r="K22" s="232">
        <v>250.74791732217619</v>
      </c>
      <c r="L22" s="232">
        <v>306.99076639159301</v>
      </c>
      <c r="M22" s="232">
        <v>361.40184160672072</v>
      </c>
      <c r="N22" s="232">
        <v>393.23075723906231</v>
      </c>
      <c r="O22" s="232">
        <v>451.02384206503251</v>
      </c>
      <c r="P22" s="232">
        <v>363.37247834865531</v>
      </c>
      <c r="Q22" s="232">
        <v>348.09039304177298</v>
      </c>
      <c r="R22" s="232">
        <v>362.37835396219202</v>
      </c>
      <c r="S22" s="232">
        <v>321.15990273492122</v>
      </c>
      <c r="T22" s="232">
        <v>231.27485644806751</v>
      </c>
      <c r="U22" s="232">
        <v>228.6584804250102</v>
      </c>
      <c r="V22" s="232">
        <v>149.0888234124547</v>
      </c>
      <c r="W22" s="232">
        <v>287.14332807035601</v>
      </c>
      <c r="DA22" s="71" t="s">
        <v>2654</v>
      </c>
    </row>
    <row r="23" spans="1:105" ht="12" customHeight="1" x14ac:dyDescent="0.25">
      <c r="A23" s="60" t="s">
        <v>2565</v>
      </c>
      <c r="B23" s="331">
        <v>0</v>
      </c>
      <c r="C23" s="331">
        <v>0</v>
      </c>
      <c r="D23" s="331">
        <v>0</v>
      </c>
      <c r="E23" s="331">
        <v>0</v>
      </c>
      <c r="F23" s="331">
        <v>0</v>
      </c>
      <c r="G23" s="331">
        <v>0</v>
      </c>
      <c r="H23" s="331">
        <v>0</v>
      </c>
      <c r="I23" s="331">
        <v>0</v>
      </c>
      <c r="J23" s="331">
        <v>0</v>
      </c>
      <c r="K23" s="331">
        <v>0</v>
      </c>
      <c r="L23" s="331">
        <v>0</v>
      </c>
      <c r="M23" s="331">
        <v>0</v>
      </c>
      <c r="N23" s="331">
        <v>0</v>
      </c>
      <c r="O23" s="331">
        <v>0</v>
      </c>
      <c r="P23" s="331">
        <v>0</v>
      </c>
      <c r="Q23" s="331">
        <v>0</v>
      </c>
      <c r="R23" s="331">
        <v>0</v>
      </c>
      <c r="S23" s="331">
        <v>0</v>
      </c>
      <c r="T23" s="331">
        <v>0</v>
      </c>
      <c r="U23" s="331">
        <v>0</v>
      </c>
      <c r="V23" s="331">
        <v>0</v>
      </c>
      <c r="W23" s="331">
        <v>0</v>
      </c>
      <c r="DA23" s="72" t="s">
        <v>2655</v>
      </c>
    </row>
    <row r="24" spans="1:105" ht="12" customHeight="1" x14ac:dyDescent="0.25">
      <c r="A24" s="57" t="s">
        <v>2567</v>
      </c>
      <c r="B24" s="263">
        <f t="shared" ref="B24:W24" si="1">B25+B26</f>
        <v>382.20754693555881</v>
      </c>
      <c r="C24" s="263">
        <f t="shared" si="1"/>
        <v>381.07624851560843</v>
      </c>
      <c r="D24" s="263">
        <f t="shared" si="1"/>
        <v>355.91625866442348</v>
      </c>
      <c r="E24" s="263">
        <f t="shared" si="1"/>
        <v>359.5993268652656</v>
      </c>
      <c r="F24" s="263">
        <f t="shared" si="1"/>
        <v>354.45274472695002</v>
      </c>
      <c r="G24" s="263">
        <f t="shared" si="1"/>
        <v>331.144209223757</v>
      </c>
      <c r="H24" s="263">
        <f t="shared" si="1"/>
        <v>347.02944373943723</v>
      </c>
      <c r="I24" s="263">
        <f t="shared" si="1"/>
        <v>333.316109954642</v>
      </c>
      <c r="J24" s="263">
        <f t="shared" si="1"/>
        <v>299.07270997222213</v>
      </c>
      <c r="K24" s="263">
        <f t="shared" si="1"/>
        <v>281.62372417163988</v>
      </c>
      <c r="L24" s="263">
        <f t="shared" si="1"/>
        <v>317.97257551225522</v>
      </c>
      <c r="M24" s="263">
        <f t="shared" si="1"/>
        <v>305.12145281506582</v>
      </c>
      <c r="N24" s="263">
        <f t="shared" si="1"/>
        <v>313.91601225686048</v>
      </c>
      <c r="O24" s="263">
        <f t="shared" si="1"/>
        <v>336.07777871513491</v>
      </c>
      <c r="P24" s="263">
        <f t="shared" si="1"/>
        <v>296.4420476167665</v>
      </c>
      <c r="Q24" s="263">
        <f t="shared" si="1"/>
        <v>291.26779753540632</v>
      </c>
      <c r="R24" s="263">
        <f t="shared" si="1"/>
        <v>298.48369176170343</v>
      </c>
      <c r="S24" s="263">
        <f t="shared" si="1"/>
        <v>283.42228085675839</v>
      </c>
      <c r="T24" s="263">
        <f t="shared" si="1"/>
        <v>247.9641726058486</v>
      </c>
      <c r="U24" s="263">
        <f t="shared" si="1"/>
        <v>243.8244545773633</v>
      </c>
      <c r="V24" s="263">
        <f t="shared" si="1"/>
        <v>195.4557515500945</v>
      </c>
      <c r="W24" s="263">
        <f t="shared" si="1"/>
        <v>256.68674324392651</v>
      </c>
      <c r="DA24" s="70"/>
    </row>
    <row r="25" spans="1:105" ht="12" customHeight="1" x14ac:dyDescent="0.25">
      <c r="A25" s="60" t="s">
        <v>2568</v>
      </c>
      <c r="B25" s="264">
        <v>382.20754693555881</v>
      </c>
      <c r="C25" s="264">
        <v>381.07624851560843</v>
      </c>
      <c r="D25" s="264">
        <v>355.91625866442348</v>
      </c>
      <c r="E25" s="264">
        <v>359.5993268652656</v>
      </c>
      <c r="F25" s="264">
        <v>354.45274472695002</v>
      </c>
      <c r="G25" s="264">
        <v>331.144209223757</v>
      </c>
      <c r="H25" s="264">
        <v>347.02944373943723</v>
      </c>
      <c r="I25" s="264">
        <v>333.316109954642</v>
      </c>
      <c r="J25" s="264">
        <v>299.07270997222213</v>
      </c>
      <c r="K25" s="264">
        <v>281.62372417163988</v>
      </c>
      <c r="L25" s="264">
        <v>317.97257551225522</v>
      </c>
      <c r="M25" s="264">
        <v>305.12145281506582</v>
      </c>
      <c r="N25" s="264">
        <v>313.91601225686048</v>
      </c>
      <c r="O25" s="264">
        <v>336.07777871513491</v>
      </c>
      <c r="P25" s="264">
        <v>296.4420476167665</v>
      </c>
      <c r="Q25" s="264">
        <v>291.26779753540632</v>
      </c>
      <c r="R25" s="264">
        <v>298.48369176170343</v>
      </c>
      <c r="S25" s="264">
        <v>283.42228085675839</v>
      </c>
      <c r="T25" s="264">
        <v>247.9641726058486</v>
      </c>
      <c r="U25" s="264">
        <v>243.8244545773633</v>
      </c>
      <c r="V25" s="264">
        <v>195.4557515500945</v>
      </c>
      <c r="W25" s="264">
        <v>256.68674324392651</v>
      </c>
      <c r="DA25" s="72" t="s">
        <v>2656</v>
      </c>
    </row>
    <row r="26" spans="1:105" ht="12" customHeight="1" x14ac:dyDescent="0.25">
      <c r="A26" s="60" t="s">
        <v>2570</v>
      </c>
      <c r="B26" s="264">
        <v>0</v>
      </c>
      <c r="C26" s="264">
        <v>0</v>
      </c>
      <c r="D26" s="264">
        <v>0</v>
      </c>
      <c r="E26" s="264">
        <v>0</v>
      </c>
      <c r="F26" s="264">
        <v>0</v>
      </c>
      <c r="G26" s="264">
        <v>0</v>
      </c>
      <c r="H26" s="264">
        <v>0</v>
      </c>
      <c r="I26" s="264">
        <v>0</v>
      </c>
      <c r="J26" s="264">
        <v>0</v>
      </c>
      <c r="K26" s="264">
        <v>0</v>
      </c>
      <c r="L26" s="264">
        <v>0</v>
      </c>
      <c r="M26" s="264">
        <v>0</v>
      </c>
      <c r="N26" s="264">
        <v>0</v>
      </c>
      <c r="O26" s="264">
        <v>0</v>
      </c>
      <c r="P26" s="264">
        <v>0</v>
      </c>
      <c r="Q26" s="264">
        <v>0</v>
      </c>
      <c r="R26" s="264">
        <v>0</v>
      </c>
      <c r="S26" s="264">
        <v>0</v>
      </c>
      <c r="T26" s="264">
        <v>0</v>
      </c>
      <c r="U26" s="264">
        <v>0</v>
      </c>
      <c r="V26" s="264">
        <v>0</v>
      </c>
      <c r="W26" s="264">
        <v>0</v>
      </c>
      <c r="DA26" s="72" t="s">
        <v>2657</v>
      </c>
    </row>
    <row r="27" spans="1:105" ht="12" customHeight="1" x14ac:dyDescent="0.25">
      <c r="A27" s="57" t="s">
        <v>2572</v>
      </c>
      <c r="B27" s="263">
        <f t="shared" ref="B27:W27" si="2">B28+B34</f>
        <v>909.89310651724008</v>
      </c>
      <c r="C27" s="263">
        <f t="shared" si="2"/>
        <v>914.94013348021781</v>
      </c>
      <c r="D27" s="263">
        <f t="shared" si="2"/>
        <v>815.20550087471906</v>
      </c>
      <c r="E27" s="263">
        <f t="shared" si="2"/>
        <v>892.57906106457904</v>
      </c>
      <c r="F27" s="263">
        <f t="shared" si="2"/>
        <v>868.27952054488389</v>
      </c>
      <c r="G27" s="263">
        <f t="shared" si="2"/>
        <v>854.80526644931501</v>
      </c>
      <c r="H27" s="263">
        <f t="shared" si="2"/>
        <v>833.44259030739181</v>
      </c>
      <c r="I27" s="263">
        <f t="shared" si="2"/>
        <v>767.2312179233536</v>
      </c>
      <c r="J27" s="263">
        <f t="shared" si="2"/>
        <v>475.97352028906658</v>
      </c>
      <c r="K27" s="263">
        <f t="shared" si="2"/>
        <v>497.16455293399451</v>
      </c>
      <c r="L27" s="263">
        <f t="shared" si="2"/>
        <v>585.27825571379981</v>
      </c>
      <c r="M27" s="263">
        <f t="shared" si="2"/>
        <v>655.14746709177223</v>
      </c>
      <c r="N27" s="263">
        <f t="shared" si="2"/>
        <v>689.24843076832997</v>
      </c>
      <c r="O27" s="263">
        <f t="shared" si="2"/>
        <v>794.51506673267841</v>
      </c>
      <c r="P27" s="263">
        <f t="shared" si="2"/>
        <v>649.99594223419081</v>
      </c>
      <c r="Q27" s="263">
        <f t="shared" si="2"/>
        <v>630.03737364524659</v>
      </c>
      <c r="R27" s="263">
        <f t="shared" si="2"/>
        <v>662.11377729830849</v>
      </c>
      <c r="S27" s="263">
        <f t="shared" si="2"/>
        <v>599.66768906076538</v>
      </c>
      <c r="T27" s="263">
        <f t="shared" si="2"/>
        <v>460.71749114779863</v>
      </c>
      <c r="U27" s="263">
        <f t="shared" si="2"/>
        <v>453.57704972102857</v>
      </c>
      <c r="V27" s="263">
        <f t="shared" si="2"/>
        <v>341.02338215653498</v>
      </c>
      <c r="W27" s="263">
        <f t="shared" si="2"/>
        <v>528.80497448452081</v>
      </c>
      <c r="DA27" s="70"/>
    </row>
    <row r="28" spans="1:105" ht="12" customHeight="1" x14ac:dyDescent="0.25">
      <c r="A28" s="60" t="s">
        <v>2573</v>
      </c>
      <c r="B28" s="331">
        <v>909.89310651724008</v>
      </c>
      <c r="C28" s="331">
        <v>914.94013348021781</v>
      </c>
      <c r="D28" s="331">
        <v>815.20550087471906</v>
      </c>
      <c r="E28" s="331">
        <v>892.57906106457904</v>
      </c>
      <c r="F28" s="331">
        <v>868.27952054488389</v>
      </c>
      <c r="G28" s="331">
        <v>854.80526644931501</v>
      </c>
      <c r="H28" s="331">
        <v>833.44259030739181</v>
      </c>
      <c r="I28" s="331">
        <v>767.2312179233536</v>
      </c>
      <c r="J28" s="331">
        <v>475.97352028906658</v>
      </c>
      <c r="K28" s="331">
        <v>497.16455293399451</v>
      </c>
      <c r="L28" s="331">
        <v>585.27825571379981</v>
      </c>
      <c r="M28" s="331">
        <v>655.14746709177223</v>
      </c>
      <c r="N28" s="331">
        <v>689.24843076832997</v>
      </c>
      <c r="O28" s="331">
        <v>794.51506673267841</v>
      </c>
      <c r="P28" s="331">
        <v>649.99594223419081</v>
      </c>
      <c r="Q28" s="331">
        <v>630.03737364524659</v>
      </c>
      <c r="R28" s="331">
        <v>662.11377729830849</v>
      </c>
      <c r="S28" s="331">
        <v>599.66768906076538</v>
      </c>
      <c r="T28" s="331">
        <v>460.71749114779863</v>
      </c>
      <c r="U28" s="331">
        <v>453.57704972102857</v>
      </c>
      <c r="V28" s="331">
        <v>341.02338215653498</v>
      </c>
      <c r="W28" s="331">
        <v>528.80497448452081</v>
      </c>
      <c r="DA28" s="72" t="s">
        <v>2658</v>
      </c>
    </row>
    <row r="29" spans="1:105" ht="12" customHeight="1" x14ac:dyDescent="0.25">
      <c r="A29" s="59" t="s">
        <v>30</v>
      </c>
      <c r="B29" s="232">
        <v>30.72176037578085</v>
      </c>
      <c r="C29" s="232">
        <v>35.261082373109922</v>
      </c>
      <c r="D29" s="232">
        <v>46.274059260092052</v>
      </c>
      <c r="E29" s="232">
        <v>61.400455805186724</v>
      </c>
      <c r="F29" s="232">
        <v>55.07182961283911</v>
      </c>
      <c r="G29" s="232">
        <v>26.155810929066671</v>
      </c>
      <c r="H29" s="232">
        <v>24.387062230213839</v>
      </c>
      <c r="I29" s="232">
        <v>22.9721066260661</v>
      </c>
      <c r="J29" s="232">
        <v>36.175690338613258</v>
      </c>
      <c r="K29" s="232">
        <v>27.829609263225159</v>
      </c>
      <c r="L29" s="232">
        <v>41.063475220352899</v>
      </c>
      <c r="M29" s="232">
        <v>41.553160519553998</v>
      </c>
      <c r="N29" s="232">
        <v>25.777235674074522</v>
      </c>
      <c r="O29" s="232">
        <v>29.75061083798699</v>
      </c>
      <c r="P29" s="232">
        <v>33.155857234478397</v>
      </c>
      <c r="Q29" s="232">
        <v>25.43930740401251</v>
      </c>
      <c r="R29" s="232">
        <v>28.917266362138388</v>
      </c>
      <c r="S29" s="232">
        <v>31.190843082139171</v>
      </c>
      <c r="T29" s="232">
        <v>36.181940545977852</v>
      </c>
      <c r="U29" s="232">
        <v>31.878854203339369</v>
      </c>
      <c r="V29" s="232">
        <v>58.005855746652621</v>
      </c>
      <c r="W29" s="232">
        <v>34.313140592893888</v>
      </c>
      <c r="DA29" s="71" t="s">
        <v>2659</v>
      </c>
    </row>
    <row r="30" spans="1:105" ht="12" customHeight="1" x14ac:dyDescent="0.25">
      <c r="A30" s="59" t="s">
        <v>33</v>
      </c>
      <c r="B30" s="232">
        <v>0</v>
      </c>
      <c r="C30" s="232">
        <v>40.844482519654889</v>
      </c>
      <c r="D30" s="232">
        <v>30.26969491431057</v>
      </c>
      <c r="E30" s="232">
        <v>79.625286669783762</v>
      </c>
      <c r="F30" s="232">
        <v>72.823592069419377</v>
      </c>
      <c r="G30" s="232">
        <v>84.39057233403291</v>
      </c>
      <c r="H30" s="232">
        <v>91.285405873725921</v>
      </c>
      <c r="I30" s="232">
        <v>73.126881249846463</v>
      </c>
      <c r="J30" s="232">
        <v>70.972056896500433</v>
      </c>
      <c r="K30" s="232">
        <v>58.00100869395466</v>
      </c>
      <c r="L30" s="232">
        <v>54.455988213772279</v>
      </c>
      <c r="M30" s="232">
        <v>49.750146445290419</v>
      </c>
      <c r="N30" s="232">
        <v>49.231941724685058</v>
      </c>
      <c r="O30" s="232">
        <v>68.725172444752971</v>
      </c>
      <c r="P30" s="232">
        <v>54.195531014166392</v>
      </c>
      <c r="Q30" s="232">
        <v>63.113340797661181</v>
      </c>
      <c r="R30" s="232">
        <v>66.851205285121324</v>
      </c>
      <c r="S30" s="232">
        <v>71.555701729316311</v>
      </c>
      <c r="T30" s="232">
        <v>59.283583091390057</v>
      </c>
      <c r="U30" s="232">
        <v>55.932477996414342</v>
      </c>
      <c r="V30" s="232">
        <v>33.394000704875602</v>
      </c>
      <c r="W30" s="232">
        <v>44.693809422713947</v>
      </c>
      <c r="DA30" s="71" t="s">
        <v>2660</v>
      </c>
    </row>
    <row r="31" spans="1:105" ht="12" customHeight="1" x14ac:dyDescent="0.25">
      <c r="A31" s="59" t="s">
        <v>160</v>
      </c>
      <c r="B31" s="232">
        <v>104.9617404466524</v>
      </c>
      <c r="C31" s="232">
        <v>69.013385475207272</v>
      </c>
      <c r="D31" s="232">
        <v>58.770659004231788</v>
      </c>
      <c r="E31" s="232">
        <v>72.925515945060795</v>
      </c>
      <c r="F31" s="232">
        <v>77.075901556101883</v>
      </c>
      <c r="G31" s="232">
        <v>89.053158186523035</v>
      </c>
      <c r="H31" s="232">
        <v>78.405657707890356</v>
      </c>
      <c r="I31" s="232">
        <v>69.696113551644459</v>
      </c>
      <c r="J31" s="232">
        <v>54.332507208950688</v>
      </c>
      <c r="K31" s="232">
        <v>45.139773186278603</v>
      </c>
      <c r="L31" s="232">
        <v>44.067177267424327</v>
      </c>
      <c r="M31" s="232">
        <v>45.3446949436712</v>
      </c>
      <c r="N31" s="232">
        <v>46.894476782674083</v>
      </c>
      <c r="O31" s="232">
        <v>45.992461333673383</v>
      </c>
      <c r="P31" s="232">
        <v>40.205949856654392</v>
      </c>
      <c r="Q31" s="232">
        <v>40.901917566953927</v>
      </c>
      <c r="R31" s="232">
        <v>45.319431800504319</v>
      </c>
      <c r="S31" s="232">
        <v>38.121283199422557</v>
      </c>
      <c r="T31" s="232">
        <v>34.334797019153697</v>
      </c>
      <c r="U31" s="232">
        <v>38.324226512138608</v>
      </c>
      <c r="V31" s="232">
        <v>34.191888985665123</v>
      </c>
      <c r="W31" s="232">
        <v>38.567616813615423</v>
      </c>
      <c r="DA31" s="71" t="s">
        <v>2661</v>
      </c>
    </row>
    <row r="32" spans="1:105" ht="12" customHeight="1" x14ac:dyDescent="0.25">
      <c r="A32" s="59" t="s">
        <v>70</v>
      </c>
      <c r="B32" s="232">
        <v>23.050694364297279</v>
      </c>
      <c r="C32" s="232">
        <v>23.130900278087459</v>
      </c>
      <c r="D32" s="232">
        <v>21.51963274606376</v>
      </c>
      <c r="E32" s="232">
        <v>17.21612458150733</v>
      </c>
      <c r="F32" s="232">
        <v>19.419478480231341</v>
      </c>
      <c r="G32" s="232">
        <v>13.02856866326689</v>
      </c>
      <c r="H32" s="232">
        <v>14.891905552242109</v>
      </c>
      <c r="I32" s="232">
        <v>16.956808226881279</v>
      </c>
      <c r="J32" s="232">
        <v>11.215259407912169</v>
      </c>
      <c r="K32" s="232">
        <v>7.9828513302842943</v>
      </c>
      <c r="L32" s="232">
        <v>7.1333773099743896</v>
      </c>
      <c r="M32" s="232">
        <v>2.2111200307984271</v>
      </c>
      <c r="N32" s="232">
        <v>5.5865519596645132</v>
      </c>
      <c r="O32" s="232">
        <v>5.7270477376469158</v>
      </c>
      <c r="P32" s="232">
        <v>3.3350636308127131</v>
      </c>
      <c r="Q32" s="232">
        <v>3.3108178169432638</v>
      </c>
      <c r="R32" s="232">
        <v>3.342511047413006</v>
      </c>
      <c r="S32" s="232">
        <v>0</v>
      </c>
      <c r="T32" s="232">
        <v>0.52451842260918768</v>
      </c>
      <c r="U32" s="232">
        <v>0.78651897340741306</v>
      </c>
      <c r="V32" s="232">
        <v>2.4476032729777848</v>
      </c>
      <c r="W32" s="232">
        <v>1.025653269074656</v>
      </c>
      <c r="DA32" s="71" t="s">
        <v>2662</v>
      </c>
    </row>
    <row r="33" spans="1:105" ht="12" customHeight="1" x14ac:dyDescent="0.25">
      <c r="A33" s="59" t="s">
        <v>162</v>
      </c>
      <c r="B33" s="232">
        <v>751.15891133050957</v>
      </c>
      <c r="C33" s="232">
        <v>746.69028283415821</v>
      </c>
      <c r="D33" s="232">
        <v>658.37145495002085</v>
      </c>
      <c r="E33" s="232">
        <v>661.41167806304043</v>
      </c>
      <c r="F33" s="232">
        <v>643.88871882629223</v>
      </c>
      <c r="G33" s="232">
        <v>642.17715633642547</v>
      </c>
      <c r="H33" s="232">
        <v>624.47255894331954</v>
      </c>
      <c r="I33" s="232">
        <v>584.47930826891525</v>
      </c>
      <c r="J33" s="232">
        <v>303.27800643709003</v>
      </c>
      <c r="K33" s="232">
        <v>358.21131046025181</v>
      </c>
      <c r="L33" s="232">
        <v>438.55823770227579</v>
      </c>
      <c r="M33" s="232">
        <v>516.28834515245819</v>
      </c>
      <c r="N33" s="232">
        <v>561.75822462723181</v>
      </c>
      <c r="O33" s="232">
        <v>644.31977437861815</v>
      </c>
      <c r="P33" s="232">
        <v>519.10354049807893</v>
      </c>
      <c r="Q33" s="232">
        <v>497.27199005967577</v>
      </c>
      <c r="R33" s="232">
        <v>517.68336280313144</v>
      </c>
      <c r="S33" s="232">
        <v>458.79986104988728</v>
      </c>
      <c r="T33" s="232">
        <v>330.39265206866781</v>
      </c>
      <c r="U33" s="232">
        <v>326.65497203572892</v>
      </c>
      <c r="V33" s="232">
        <v>212.9840334463639</v>
      </c>
      <c r="W33" s="232">
        <v>410.20475438622287</v>
      </c>
      <c r="DA33" s="71" t="s">
        <v>2663</v>
      </c>
    </row>
    <row r="34" spans="1:105" ht="12" customHeight="1" x14ac:dyDescent="0.25">
      <c r="A34" s="60" t="s">
        <v>2580</v>
      </c>
      <c r="B34" s="331">
        <v>0</v>
      </c>
      <c r="C34" s="331">
        <v>0</v>
      </c>
      <c r="D34" s="331">
        <v>0</v>
      </c>
      <c r="E34" s="331">
        <v>0</v>
      </c>
      <c r="F34" s="331">
        <v>0</v>
      </c>
      <c r="G34" s="331">
        <v>0</v>
      </c>
      <c r="H34" s="331">
        <v>0</v>
      </c>
      <c r="I34" s="331">
        <v>0</v>
      </c>
      <c r="J34" s="331">
        <v>0</v>
      </c>
      <c r="K34" s="331">
        <v>0</v>
      </c>
      <c r="L34" s="331">
        <v>0</v>
      </c>
      <c r="M34" s="331">
        <v>0</v>
      </c>
      <c r="N34" s="331">
        <v>0</v>
      </c>
      <c r="O34" s="331">
        <v>0</v>
      </c>
      <c r="P34" s="331">
        <v>0</v>
      </c>
      <c r="Q34" s="331">
        <v>0</v>
      </c>
      <c r="R34" s="331">
        <v>0</v>
      </c>
      <c r="S34" s="331">
        <v>0</v>
      </c>
      <c r="T34" s="331">
        <v>0</v>
      </c>
      <c r="U34" s="331">
        <v>0</v>
      </c>
      <c r="V34" s="331">
        <v>0</v>
      </c>
      <c r="W34" s="331">
        <v>0</v>
      </c>
      <c r="DA34" s="72" t="s">
        <v>2664</v>
      </c>
    </row>
    <row r="35" spans="1:105" ht="12" customHeight="1" x14ac:dyDescent="0.25">
      <c r="A35" s="57" t="s">
        <v>2582</v>
      </c>
      <c r="B35" s="263">
        <v>921.82207250781403</v>
      </c>
      <c r="C35" s="263">
        <v>918.32782791122054</v>
      </c>
      <c r="D35" s="263">
        <v>864.79939151274709</v>
      </c>
      <c r="E35" s="263">
        <v>890.38449535344046</v>
      </c>
      <c r="F35" s="263">
        <v>877.25908925492342</v>
      </c>
      <c r="G35" s="263">
        <v>781.29828022820402</v>
      </c>
      <c r="H35" s="263">
        <v>835.72856841784539</v>
      </c>
      <c r="I35" s="263">
        <v>796.99531289011361</v>
      </c>
      <c r="J35" s="263">
        <v>767.61233539232273</v>
      </c>
      <c r="K35" s="263">
        <v>697.38488882064712</v>
      </c>
      <c r="L35" s="263">
        <v>783.21872648550311</v>
      </c>
      <c r="M35" s="263">
        <v>758.37415116908755</v>
      </c>
      <c r="N35" s="263">
        <v>751.30828673966619</v>
      </c>
      <c r="O35" s="263">
        <v>801.13379990414478</v>
      </c>
      <c r="P35" s="263">
        <v>708.74032350392417</v>
      </c>
      <c r="Q35" s="263">
        <v>696.87147567330703</v>
      </c>
      <c r="R35" s="263">
        <v>716.75458451148927</v>
      </c>
      <c r="S35" s="263">
        <v>683.71092037723906</v>
      </c>
      <c r="T35" s="263">
        <v>604.61216686962325</v>
      </c>
      <c r="U35" s="263">
        <v>595.79825461273617</v>
      </c>
      <c r="V35" s="263">
        <v>508.25927378370869</v>
      </c>
      <c r="W35" s="263">
        <v>603.67887950338422</v>
      </c>
      <c r="DA35" s="70" t="s">
        <v>2665</v>
      </c>
    </row>
    <row r="36" spans="1:105" ht="12" customHeight="1" x14ac:dyDescent="0.25">
      <c r="A36" s="46" t="s">
        <v>30</v>
      </c>
      <c r="B36" s="231">
        <v>31.12453168162796</v>
      </c>
      <c r="C36" s="231">
        <v>35.391641486231492</v>
      </c>
      <c r="D36" s="231">
        <v>49.089190698557807</v>
      </c>
      <c r="E36" s="231">
        <v>61.249491772042553</v>
      </c>
      <c r="F36" s="231">
        <v>55.641371178999457</v>
      </c>
      <c r="G36" s="231">
        <v>23.90660294097</v>
      </c>
      <c r="H36" s="231">
        <v>24.45395140900655</v>
      </c>
      <c r="I36" s="231">
        <v>23.863290336050468</v>
      </c>
      <c r="J36" s="231">
        <v>58.341283625164493</v>
      </c>
      <c r="K36" s="231">
        <v>39.037274172949729</v>
      </c>
      <c r="L36" s="231">
        <v>54.951097966094324</v>
      </c>
      <c r="M36" s="231">
        <v>45.728784717410171</v>
      </c>
      <c r="N36" s="231">
        <v>27.60772855445688</v>
      </c>
      <c r="O36" s="231">
        <v>29.840862375839201</v>
      </c>
      <c r="P36" s="231">
        <v>35.974438621914587</v>
      </c>
      <c r="Q36" s="231">
        <v>28.120744533586159</v>
      </c>
      <c r="R36" s="231">
        <v>31.196085904821299</v>
      </c>
      <c r="S36" s="231">
        <v>35.541740760794802</v>
      </c>
      <c r="T36" s="231">
        <v>47.415754912420937</v>
      </c>
      <c r="U36" s="231">
        <v>41.802555694839818</v>
      </c>
      <c r="V36" s="231">
        <v>85.997530431620021</v>
      </c>
      <c r="W36" s="231">
        <v>39.034664992579877</v>
      </c>
      <c r="DA36" s="73" t="s">
        <v>2666</v>
      </c>
    </row>
    <row r="37" spans="1:105" ht="12" customHeight="1" x14ac:dyDescent="0.25">
      <c r="A37" s="46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2667</v>
      </c>
    </row>
    <row r="38" spans="1:105" ht="12" customHeight="1" x14ac:dyDescent="0.25">
      <c r="A38" s="46" t="s">
        <v>33</v>
      </c>
      <c r="B38" s="231">
        <v>0</v>
      </c>
      <c r="C38" s="231">
        <v>40.995714956516849</v>
      </c>
      <c r="D38" s="231">
        <v>32.111183885638681</v>
      </c>
      <c r="E38" s="231">
        <v>79.429513621224146</v>
      </c>
      <c r="F38" s="231">
        <v>73.57671872186981</v>
      </c>
      <c r="G38" s="231">
        <v>77.133601792055956</v>
      </c>
      <c r="H38" s="231">
        <v>91.535784774514127</v>
      </c>
      <c r="I38" s="231">
        <v>75.963777595168068</v>
      </c>
      <c r="J38" s="231">
        <v>114.4581032760677</v>
      </c>
      <c r="K38" s="231">
        <v>81.359434740089199</v>
      </c>
      <c r="L38" s="231">
        <v>72.872944316517589</v>
      </c>
      <c r="M38" s="231">
        <v>54.749475322959967</v>
      </c>
      <c r="N38" s="231">
        <v>52.728000027983732</v>
      </c>
      <c r="O38" s="231">
        <v>68.933657323805519</v>
      </c>
      <c r="P38" s="231">
        <v>58.802696315864651</v>
      </c>
      <c r="Q38" s="231">
        <v>69.765819683921691</v>
      </c>
      <c r="R38" s="231">
        <v>72.119401495227279</v>
      </c>
      <c r="S38" s="231">
        <v>81.537206099967108</v>
      </c>
      <c r="T38" s="231">
        <v>77.690024464538467</v>
      </c>
      <c r="U38" s="231">
        <v>73.343932366006783</v>
      </c>
      <c r="V38" s="231">
        <v>49.508822081584483</v>
      </c>
      <c r="W38" s="231">
        <v>50.843724821246752</v>
      </c>
      <c r="DA38" s="73" t="s">
        <v>2668</v>
      </c>
    </row>
    <row r="39" spans="1:105" ht="12" customHeight="1" x14ac:dyDescent="0.25">
      <c r="A39" s="46" t="s">
        <v>160</v>
      </c>
      <c r="B39" s="231">
        <v>106.3378197059977</v>
      </c>
      <c r="C39" s="231">
        <v>69.268917234153818</v>
      </c>
      <c r="D39" s="231">
        <v>62.346034332603921</v>
      </c>
      <c r="E39" s="231">
        <v>72.746215484472756</v>
      </c>
      <c r="F39" s="231">
        <v>77.873004721079127</v>
      </c>
      <c r="G39" s="231">
        <v>81.395239443282208</v>
      </c>
      <c r="H39" s="231">
        <v>78.620709853461477</v>
      </c>
      <c r="I39" s="231">
        <v>72.39991612654498</v>
      </c>
      <c r="J39" s="231">
        <v>87.623157525767226</v>
      </c>
      <c r="K39" s="231">
        <v>63.318664854775982</v>
      </c>
      <c r="L39" s="231">
        <v>58.970648785012102</v>
      </c>
      <c r="M39" s="231">
        <v>49.901325608674391</v>
      </c>
      <c r="N39" s="231">
        <v>50.224547041769952</v>
      </c>
      <c r="O39" s="231">
        <v>46.131984195492137</v>
      </c>
      <c r="P39" s="231">
        <v>43.623860035502489</v>
      </c>
      <c r="Q39" s="231">
        <v>45.21319533458265</v>
      </c>
      <c r="R39" s="231">
        <v>48.890820795471448</v>
      </c>
      <c r="S39" s="231">
        <v>43.438927295895184</v>
      </c>
      <c r="T39" s="231">
        <v>44.995107942293338</v>
      </c>
      <c r="U39" s="231">
        <v>50.254334833261147</v>
      </c>
      <c r="V39" s="231">
        <v>50.691744405977389</v>
      </c>
      <c r="W39" s="231">
        <v>43.874561636408387</v>
      </c>
      <c r="DA39" s="73" t="s">
        <v>2669</v>
      </c>
    </row>
    <row r="40" spans="1:105" ht="12" customHeight="1" x14ac:dyDescent="0.25">
      <c r="A40" s="46" t="s">
        <v>70</v>
      </c>
      <c r="B40" s="231">
        <v>23.352895740658191</v>
      </c>
      <c r="C40" s="231">
        <v>23.21654568721177</v>
      </c>
      <c r="D40" s="231">
        <v>22.828802411667901</v>
      </c>
      <c r="E40" s="231">
        <v>17.1737956514065</v>
      </c>
      <c r="F40" s="231">
        <v>19.620310743575459</v>
      </c>
      <c r="G40" s="231">
        <v>11.908207272432691</v>
      </c>
      <c r="H40" s="231">
        <v>14.93275128116365</v>
      </c>
      <c r="I40" s="231">
        <v>17.614633454280259</v>
      </c>
      <c r="J40" s="231">
        <v>18.08708068656804</v>
      </c>
      <c r="K40" s="231">
        <v>11.19774097849084</v>
      </c>
      <c r="L40" s="231">
        <v>9.5458777730344337</v>
      </c>
      <c r="M40" s="231">
        <v>2.4333126676406152</v>
      </c>
      <c r="N40" s="231">
        <v>5.9832641485644631</v>
      </c>
      <c r="O40" s="231">
        <v>5.74442132599071</v>
      </c>
      <c r="P40" s="231">
        <v>3.6185775876151598</v>
      </c>
      <c r="Q40" s="231">
        <v>3.6597954711936072</v>
      </c>
      <c r="R40" s="231">
        <v>3.6059169793945709</v>
      </c>
      <c r="S40" s="231">
        <v>0</v>
      </c>
      <c r="T40" s="231">
        <v>0.68737156156351031</v>
      </c>
      <c r="U40" s="231">
        <v>1.031357745206148</v>
      </c>
      <c r="V40" s="231">
        <v>3.6287342759284522</v>
      </c>
      <c r="W40" s="231">
        <v>1.1667842425698829</v>
      </c>
      <c r="DA40" s="73" t="s">
        <v>2670</v>
      </c>
    </row>
    <row r="41" spans="1:105" ht="12" customHeight="1" x14ac:dyDescent="0.25">
      <c r="A41" s="46" t="s">
        <v>34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33.078239999976041</v>
      </c>
      <c r="N41" s="231">
        <v>9.3162419999924637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0.80484299999803455</v>
      </c>
      <c r="DA41" s="73" t="s">
        <v>2671</v>
      </c>
    </row>
    <row r="42" spans="1:105" ht="12" customHeight="1" x14ac:dyDescent="0.25">
      <c r="A42" s="46" t="s">
        <v>162</v>
      </c>
      <c r="B42" s="231">
        <v>761.00682537953014</v>
      </c>
      <c r="C42" s="231">
        <v>749.45500854710656</v>
      </c>
      <c r="D42" s="231">
        <v>698.42418018427884</v>
      </c>
      <c r="E42" s="231">
        <v>659.7854788242945</v>
      </c>
      <c r="F42" s="231">
        <v>650.54768388939954</v>
      </c>
      <c r="G42" s="231">
        <v>586.95462877946306</v>
      </c>
      <c r="H42" s="231">
        <v>626.18537109969964</v>
      </c>
      <c r="I42" s="231">
        <v>607.15369537806987</v>
      </c>
      <c r="J42" s="231">
        <v>489.1027102787553</v>
      </c>
      <c r="K42" s="231">
        <v>502.47177407434128</v>
      </c>
      <c r="L42" s="231">
        <v>586.87815764484458</v>
      </c>
      <c r="M42" s="231">
        <v>568.1695036524294</v>
      </c>
      <c r="N42" s="231">
        <v>601.64979576690178</v>
      </c>
      <c r="O42" s="231">
        <v>646.2743846830225</v>
      </c>
      <c r="P42" s="231">
        <v>563.23256322407303</v>
      </c>
      <c r="Q42" s="231">
        <v>549.68707968718172</v>
      </c>
      <c r="R42" s="231">
        <v>558.47929936586888</v>
      </c>
      <c r="S42" s="231">
        <v>522.79913305265518</v>
      </c>
      <c r="T42" s="231">
        <v>432.97337784980152</v>
      </c>
      <c r="U42" s="231">
        <v>428.34076075700079</v>
      </c>
      <c r="V42" s="231">
        <v>315.76296327306278</v>
      </c>
      <c r="W42" s="231">
        <v>466.64936199823637</v>
      </c>
      <c r="DA42" s="73" t="s">
        <v>2672</v>
      </c>
    </row>
    <row r="43" spans="1:105" ht="12" customHeight="1" x14ac:dyDescent="0.25">
      <c r="A43" s="46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2673</v>
      </c>
    </row>
    <row r="44" spans="1:105" ht="12" customHeight="1" x14ac:dyDescent="0.25">
      <c r="A44" s="46" t="s">
        <v>73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4.3135091999968758</v>
      </c>
      <c r="N44" s="231">
        <v>3.7987091999969271</v>
      </c>
      <c r="O44" s="231">
        <v>4.2084899999946819</v>
      </c>
      <c r="P44" s="231">
        <v>3.4881877189541881</v>
      </c>
      <c r="Q44" s="231">
        <v>0.42484096284113892</v>
      </c>
      <c r="R44" s="231">
        <v>2.463059970705773</v>
      </c>
      <c r="S44" s="231">
        <v>0.39391316792681941</v>
      </c>
      <c r="T44" s="231">
        <v>0.85053013900549324</v>
      </c>
      <c r="U44" s="231">
        <v>1.025313216421434</v>
      </c>
      <c r="V44" s="231">
        <v>2.669479315535495</v>
      </c>
      <c r="W44" s="231">
        <v>1.304938812344913</v>
      </c>
      <c r="DA44" s="73" t="s">
        <v>2674</v>
      </c>
    </row>
    <row r="45" spans="1:105" ht="12" customHeight="1" x14ac:dyDescent="0.25">
      <c r="A45" s="46" t="s">
        <v>79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2675</v>
      </c>
    </row>
    <row r="46" spans="1:105" ht="12" customHeight="1" x14ac:dyDescent="0.25">
      <c r="A46" s="57" t="s">
        <v>2594</v>
      </c>
      <c r="B46" s="263">
        <v>0</v>
      </c>
      <c r="C46" s="263">
        <v>0</v>
      </c>
      <c r="D46" s="263">
        <v>0</v>
      </c>
      <c r="E46" s="263">
        <v>0</v>
      </c>
      <c r="F46" s="263">
        <v>0</v>
      </c>
      <c r="G46" s="263">
        <v>0</v>
      </c>
      <c r="H46" s="263">
        <v>0</v>
      </c>
      <c r="I46" s="263">
        <v>0</v>
      </c>
      <c r="J46" s="263">
        <v>0</v>
      </c>
      <c r="K46" s="263">
        <v>0</v>
      </c>
      <c r="L46" s="263">
        <v>0</v>
      </c>
      <c r="M46" s="263">
        <v>0</v>
      </c>
      <c r="N46" s="263">
        <v>0</v>
      </c>
      <c r="O46" s="263">
        <v>0</v>
      </c>
      <c r="P46" s="263">
        <v>0</v>
      </c>
      <c r="Q46" s="263">
        <v>0</v>
      </c>
      <c r="R46" s="263">
        <v>0</v>
      </c>
      <c r="S46" s="263">
        <v>0</v>
      </c>
      <c r="T46" s="263">
        <v>0</v>
      </c>
      <c r="U46" s="263">
        <v>0</v>
      </c>
      <c r="V46" s="263">
        <v>0</v>
      </c>
      <c r="W46" s="263">
        <v>0</v>
      </c>
      <c r="DA46" s="70" t="s">
        <v>2676</v>
      </c>
    </row>
    <row r="47" spans="1:105" ht="12" customHeight="1" x14ac:dyDescent="0.25">
      <c r="A47" s="41" t="s">
        <v>2596</v>
      </c>
      <c r="B47" s="352">
        <v>0</v>
      </c>
      <c r="C47" s="352">
        <v>0</v>
      </c>
      <c r="D47" s="352">
        <v>0</v>
      </c>
      <c r="E47" s="352">
        <v>0</v>
      </c>
      <c r="F47" s="352">
        <v>0</v>
      </c>
      <c r="G47" s="352">
        <v>0</v>
      </c>
      <c r="H47" s="352">
        <v>0</v>
      </c>
      <c r="I47" s="352">
        <v>0</v>
      </c>
      <c r="J47" s="352">
        <v>0</v>
      </c>
      <c r="K47" s="352">
        <v>0</v>
      </c>
      <c r="L47" s="352">
        <v>0</v>
      </c>
      <c r="M47" s="352">
        <v>0</v>
      </c>
      <c r="N47" s="352">
        <v>0</v>
      </c>
      <c r="O47" s="352">
        <v>0</v>
      </c>
      <c r="P47" s="352">
        <v>0</v>
      </c>
      <c r="Q47" s="352">
        <v>0</v>
      </c>
      <c r="R47" s="352">
        <v>0</v>
      </c>
      <c r="S47" s="352">
        <v>0</v>
      </c>
      <c r="T47" s="352">
        <v>0</v>
      </c>
      <c r="U47" s="352">
        <v>0</v>
      </c>
      <c r="V47" s="352">
        <v>0</v>
      </c>
      <c r="W47" s="352">
        <v>0</v>
      </c>
      <c r="DA47" s="97" t="s">
        <v>2677</v>
      </c>
    </row>
    <row r="48" spans="1:105" ht="12" customHeight="1" x14ac:dyDescent="0.25">
      <c r="A48" s="201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DA48" s="173"/>
    </row>
    <row r="49" spans="1:105" ht="15" customHeight="1" x14ac:dyDescent="0.25">
      <c r="A49" s="32" t="s">
        <v>431</v>
      </c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DA49" s="88"/>
    </row>
    <row r="50" spans="1:105" ht="12" customHeight="1" x14ac:dyDescent="0.25">
      <c r="A50" s="201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DA50" s="173"/>
    </row>
    <row r="51" spans="1:105" ht="12" customHeight="1" x14ac:dyDescent="0.25">
      <c r="A51" s="35" t="s">
        <v>26</v>
      </c>
      <c r="B51" s="234">
        <f t="shared" ref="B51:W51" si="3">SUM(B$52:B$56,B$58:B$59,B$61:B$62,B$64:B$68)</f>
        <v>1</v>
      </c>
      <c r="C51" s="234">
        <f t="shared" si="3"/>
        <v>1.0000000000000002</v>
      </c>
      <c r="D51" s="234">
        <f t="shared" si="3"/>
        <v>1.0000000000000002</v>
      </c>
      <c r="E51" s="234">
        <f t="shared" si="3"/>
        <v>1</v>
      </c>
      <c r="F51" s="234">
        <f t="shared" si="3"/>
        <v>1</v>
      </c>
      <c r="G51" s="234">
        <f t="shared" si="3"/>
        <v>0.99999999999999989</v>
      </c>
      <c r="H51" s="234">
        <f t="shared" si="3"/>
        <v>0.99999999999999989</v>
      </c>
      <c r="I51" s="234">
        <f t="shared" si="3"/>
        <v>0.99999999999999978</v>
      </c>
      <c r="J51" s="234">
        <f t="shared" si="3"/>
        <v>1.0000000000000002</v>
      </c>
      <c r="K51" s="234">
        <f t="shared" si="3"/>
        <v>1</v>
      </c>
      <c r="L51" s="234">
        <f t="shared" si="3"/>
        <v>0.99999999999999989</v>
      </c>
      <c r="M51" s="234">
        <f t="shared" si="3"/>
        <v>0.99999999999999978</v>
      </c>
      <c r="N51" s="234">
        <f t="shared" si="3"/>
        <v>0.99999999999999978</v>
      </c>
      <c r="O51" s="234">
        <f t="shared" si="3"/>
        <v>1</v>
      </c>
      <c r="P51" s="234">
        <f t="shared" si="3"/>
        <v>0.99999999999999978</v>
      </c>
      <c r="Q51" s="234">
        <f t="shared" si="3"/>
        <v>1</v>
      </c>
      <c r="R51" s="234">
        <f t="shared" si="3"/>
        <v>1.0000000000000002</v>
      </c>
      <c r="S51" s="234">
        <f t="shared" si="3"/>
        <v>0.99999999999999978</v>
      </c>
      <c r="T51" s="234">
        <f t="shared" si="3"/>
        <v>1</v>
      </c>
      <c r="U51" s="234">
        <f t="shared" si="3"/>
        <v>1</v>
      </c>
      <c r="V51" s="234">
        <f t="shared" si="3"/>
        <v>0.99999999999999978</v>
      </c>
      <c r="W51" s="234">
        <f t="shared" si="3"/>
        <v>1.0000000000000002</v>
      </c>
      <c r="DA51" s="95"/>
    </row>
    <row r="52" spans="1:105" ht="12" customHeight="1" x14ac:dyDescent="0.25">
      <c r="A52" s="55" t="s">
        <v>92</v>
      </c>
      <c r="B52" s="301">
        <f t="shared" ref="B52:W52" si="4">IF(B$6=0,0,B$6/B$5)</f>
        <v>0</v>
      </c>
      <c r="C52" s="301">
        <f t="shared" si="4"/>
        <v>0</v>
      </c>
      <c r="D52" s="301">
        <f t="shared" si="4"/>
        <v>0</v>
      </c>
      <c r="E52" s="301">
        <f t="shared" si="4"/>
        <v>0</v>
      </c>
      <c r="F52" s="301">
        <f t="shared" si="4"/>
        <v>0</v>
      </c>
      <c r="G52" s="301">
        <f t="shared" si="4"/>
        <v>0</v>
      </c>
      <c r="H52" s="301">
        <f t="shared" si="4"/>
        <v>0</v>
      </c>
      <c r="I52" s="301">
        <f t="shared" si="4"/>
        <v>0</v>
      </c>
      <c r="J52" s="301">
        <f t="shared" si="4"/>
        <v>0</v>
      </c>
      <c r="K52" s="301">
        <f t="shared" si="4"/>
        <v>0</v>
      </c>
      <c r="L52" s="301">
        <f t="shared" si="4"/>
        <v>0</v>
      </c>
      <c r="M52" s="301">
        <f t="shared" si="4"/>
        <v>0</v>
      </c>
      <c r="N52" s="301">
        <f t="shared" si="4"/>
        <v>0</v>
      </c>
      <c r="O52" s="301">
        <f t="shared" si="4"/>
        <v>0</v>
      </c>
      <c r="P52" s="301">
        <f t="shared" si="4"/>
        <v>0</v>
      </c>
      <c r="Q52" s="301">
        <f t="shared" si="4"/>
        <v>0</v>
      </c>
      <c r="R52" s="301">
        <f t="shared" si="4"/>
        <v>0</v>
      </c>
      <c r="S52" s="301">
        <f t="shared" si="4"/>
        <v>0</v>
      </c>
      <c r="T52" s="301">
        <f t="shared" si="4"/>
        <v>0</v>
      </c>
      <c r="U52" s="301">
        <f t="shared" si="4"/>
        <v>0</v>
      </c>
      <c r="V52" s="301">
        <f t="shared" si="4"/>
        <v>0</v>
      </c>
      <c r="W52" s="301">
        <f t="shared" si="4"/>
        <v>0</v>
      </c>
      <c r="DA52" s="67"/>
    </row>
    <row r="53" spans="1:105" ht="12" customHeight="1" x14ac:dyDescent="0.25">
      <c r="A53" s="202" t="s">
        <v>93</v>
      </c>
      <c r="B53" s="235">
        <f t="shared" ref="B53:W53" si="5">IF(B$7=0,0,B$7/B$5)</f>
        <v>0</v>
      </c>
      <c r="C53" s="235">
        <f t="shared" si="5"/>
        <v>0</v>
      </c>
      <c r="D53" s="235">
        <f t="shared" si="5"/>
        <v>0</v>
      </c>
      <c r="E53" s="235">
        <f t="shared" si="5"/>
        <v>0</v>
      </c>
      <c r="F53" s="235">
        <f t="shared" si="5"/>
        <v>0</v>
      </c>
      <c r="G53" s="235">
        <f t="shared" si="5"/>
        <v>0</v>
      </c>
      <c r="H53" s="235">
        <f t="shared" si="5"/>
        <v>0</v>
      </c>
      <c r="I53" s="235">
        <f t="shared" si="5"/>
        <v>0</v>
      </c>
      <c r="J53" s="235">
        <f t="shared" si="5"/>
        <v>0</v>
      </c>
      <c r="K53" s="235">
        <f t="shared" si="5"/>
        <v>0</v>
      </c>
      <c r="L53" s="235">
        <f t="shared" si="5"/>
        <v>0</v>
      </c>
      <c r="M53" s="235">
        <f t="shared" si="5"/>
        <v>0</v>
      </c>
      <c r="N53" s="235">
        <f t="shared" si="5"/>
        <v>0</v>
      </c>
      <c r="O53" s="235">
        <f t="shared" si="5"/>
        <v>0</v>
      </c>
      <c r="P53" s="235">
        <f t="shared" si="5"/>
        <v>0</v>
      </c>
      <c r="Q53" s="235">
        <f t="shared" si="5"/>
        <v>0</v>
      </c>
      <c r="R53" s="235">
        <f t="shared" si="5"/>
        <v>0</v>
      </c>
      <c r="S53" s="235">
        <f t="shared" si="5"/>
        <v>0</v>
      </c>
      <c r="T53" s="235">
        <f t="shared" si="5"/>
        <v>0</v>
      </c>
      <c r="U53" s="235">
        <f t="shared" si="5"/>
        <v>0</v>
      </c>
      <c r="V53" s="235">
        <f t="shared" si="5"/>
        <v>0</v>
      </c>
      <c r="W53" s="235">
        <f t="shared" si="5"/>
        <v>0</v>
      </c>
      <c r="DA53" s="174"/>
    </row>
    <row r="54" spans="1:105" ht="12" customHeight="1" x14ac:dyDescent="0.25">
      <c r="A54" s="202" t="s">
        <v>94</v>
      </c>
      <c r="B54" s="235">
        <f t="shared" ref="B54:W54" si="6">IF(B$8=0,0,B$8/B$5)</f>
        <v>0</v>
      </c>
      <c r="C54" s="235">
        <f t="shared" si="6"/>
        <v>0</v>
      </c>
      <c r="D54" s="235">
        <f t="shared" si="6"/>
        <v>0</v>
      </c>
      <c r="E54" s="235">
        <f t="shared" si="6"/>
        <v>0</v>
      </c>
      <c r="F54" s="235">
        <f t="shared" si="6"/>
        <v>0</v>
      </c>
      <c r="G54" s="235">
        <f t="shared" si="6"/>
        <v>0</v>
      </c>
      <c r="H54" s="235">
        <f t="shared" si="6"/>
        <v>0</v>
      </c>
      <c r="I54" s="235">
        <f t="shared" si="6"/>
        <v>0</v>
      </c>
      <c r="J54" s="235">
        <f t="shared" si="6"/>
        <v>0</v>
      </c>
      <c r="K54" s="235">
        <f t="shared" si="6"/>
        <v>0</v>
      </c>
      <c r="L54" s="235">
        <f t="shared" si="6"/>
        <v>0</v>
      </c>
      <c r="M54" s="235">
        <f t="shared" si="6"/>
        <v>0</v>
      </c>
      <c r="N54" s="235">
        <f t="shared" si="6"/>
        <v>0</v>
      </c>
      <c r="O54" s="235">
        <f t="shared" si="6"/>
        <v>0</v>
      </c>
      <c r="P54" s="235">
        <f t="shared" si="6"/>
        <v>0</v>
      </c>
      <c r="Q54" s="235">
        <f t="shared" si="6"/>
        <v>0</v>
      </c>
      <c r="R54" s="235">
        <f t="shared" si="6"/>
        <v>0</v>
      </c>
      <c r="S54" s="235">
        <f t="shared" si="6"/>
        <v>0</v>
      </c>
      <c r="T54" s="235">
        <f t="shared" si="6"/>
        <v>0</v>
      </c>
      <c r="U54" s="235">
        <f t="shared" si="6"/>
        <v>0</v>
      </c>
      <c r="V54" s="235">
        <f t="shared" si="6"/>
        <v>0</v>
      </c>
      <c r="W54" s="235">
        <f t="shared" si="6"/>
        <v>0</v>
      </c>
      <c r="DA54" s="174"/>
    </row>
    <row r="55" spans="1:105" ht="12" customHeight="1" x14ac:dyDescent="0.25">
      <c r="A55" s="202" t="s">
        <v>95</v>
      </c>
      <c r="B55" s="235">
        <f t="shared" ref="B55:W55" si="7">IF(B$9=0,0,B$9/B$5)</f>
        <v>0</v>
      </c>
      <c r="C55" s="235">
        <f t="shared" si="7"/>
        <v>0</v>
      </c>
      <c r="D55" s="235">
        <f t="shared" si="7"/>
        <v>0</v>
      </c>
      <c r="E55" s="235">
        <f t="shared" si="7"/>
        <v>0</v>
      </c>
      <c r="F55" s="235">
        <f t="shared" si="7"/>
        <v>0</v>
      </c>
      <c r="G55" s="235">
        <f t="shared" si="7"/>
        <v>0</v>
      </c>
      <c r="H55" s="235">
        <f t="shared" si="7"/>
        <v>0</v>
      </c>
      <c r="I55" s="235">
        <f t="shared" si="7"/>
        <v>0</v>
      </c>
      <c r="J55" s="235">
        <f t="shared" si="7"/>
        <v>0</v>
      </c>
      <c r="K55" s="235">
        <f t="shared" si="7"/>
        <v>0</v>
      </c>
      <c r="L55" s="235">
        <f t="shared" si="7"/>
        <v>0</v>
      </c>
      <c r="M55" s="235">
        <f t="shared" si="7"/>
        <v>0</v>
      </c>
      <c r="N55" s="235">
        <f t="shared" si="7"/>
        <v>0</v>
      </c>
      <c r="O55" s="235">
        <f t="shared" si="7"/>
        <v>0</v>
      </c>
      <c r="P55" s="235">
        <f t="shared" si="7"/>
        <v>0</v>
      </c>
      <c r="Q55" s="235">
        <f t="shared" si="7"/>
        <v>0</v>
      </c>
      <c r="R55" s="235">
        <f t="shared" si="7"/>
        <v>0</v>
      </c>
      <c r="S55" s="235">
        <f t="shared" si="7"/>
        <v>0</v>
      </c>
      <c r="T55" s="235">
        <f t="shared" si="7"/>
        <v>0</v>
      </c>
      <c r="U55" s="235">
        <f t="shared" si="7"/>
        <v>0</v>
      </c>
      <c r="V55" s="235">
        <f t="shared" si="7"/>
        <v>0</v>
      </c>
      <c r="W55" s="235">
        <f t="shared" si="7"/>
        <v>0</v>
      </c>
      <c r="DA55" s="174"/>
    </row>
    <row r="56" spans="1:105" ht="12" customHeight="1" x14ac:dyDescent="0.25">
      <c r="A56" s="56" t="s">
        <v>96</v>
      </c>
      <c r="B56" s="302">
        <f t="shared" ref="B56:W56" si="8">IF(B$10=0,0,B$10/B$5)</f>
        <v>3.1996525311083879E-2</v>
      </c>
      <c r="C56" s="302">
        <f t="shared" si="8"/>
        <v>3.1176955372327966E-2</v>
      </c>
      <c r="D56" s="302">
        <f t="shared" si="8"/>
        <v>3.0049920174728E-2</v>
      </c>
      <c r="E56" s="302">
        <f t="shared" si="8"/>
        <v>2.9892346004257393E-2</v>
      </c>
      <c r="F56" s="302">
        <f t="shared" si="8"/>
        <v>2.9868569230602691E-2</v>
      </c>
      <c r="G56" s="302">
        <f t="shared" si="8"/>
        <v>3.1861568873071199E-2</v>
      </c>
      <c r="H56" s="302">
        <f t="shared" si="8"/>
        <v>3.0300066444617094E-2</v>
      </c>
      <c r="I56" s="302">
        <f t="shared" si="8"/>
        <v>2.9887154559303773E-2</v>
      </c>
      <c r="J56" s="302">
        <f t="shared" si="8"/>
        <v>2.1489032764035798E-2</v>
      </c>
      <c r="K56" s="302">
        <f t="shared" si="8"/>
        <v>2.462214869461574E-2</v>
      </c>
      <c r="L56" s="302">
        <f t="shared" si="8"/>
        <v>2.5515870601826297E-2</v>
      </c>
      <c r="M56" s="302">
        <f t="shared" si="8"/>
        <v>2.843101174578368E-2</v>
      </c>
      <c r="N56" s="302">
        <f t="shared" si="8"/>
        <v>2.9776056678049338E-2</v>
      </c>
      <c r="O56" s="302">
        <f t="shared" si="8"/>
        <v>3.0659101229885338E-2</v>
      </c>
      <c r="P56" s="302">
        <f t="shared" si="8"/>
        <v>2.9242837872836672E-2</v>
      </c>
      <c r="Q56" s="302">
        <f t="shared" si="8"/>
        <v>2.8954301130369127E-2</v>
      </c>
      <c r="R56" s="302">
        <f t="shared" si="8"/>
        <v>2.9205191466220901E-2</v>
      </c>
      <c r="S56" s="302">
        <f t="shared" si="8"/>
        <v>2.7961492196037222E-2</v>
      </c>
      <c r="T56" s="302">
        <f t="shared" si="8"/>
        <v>2.5021392575259656E-2</v>
      </c>
      <c r="U56" s="302">
        <f t="shared" si="8"/>
        <v>2.5331092657557328E-2</v>
      </c>
      <c r="V56" s="302">
        <f t="shared" si="8"/>
        <v>2.1781651182836696E-2</v>
      </c>
      <c r="W56" s="302">
        <f t="shared" si="8"/>
        <v>2.815176734179526E-2</v>
      </c>
      <c r="DA56" s="68"/>
    </row>
    <row r="57" spans="1:105" ht="12" customHeight="1" x14ac:dyDescent="0.25">
      <c r="A57" s="203" t="s">
        <v>2557</v>
      </c>
      <c r="B57" s="303">
        <f t="shared" ref="B57:W57" si="9">IF(B$16=0,0,B$16/B$5)</f>
        <v>0.21626751184441917</v>
      </c>
      <c r="C57" s="303">
        <f t="shared" si="9"/>
        <v>0.21734974758588502</v>
      </c>
      <c r="D57" s="303">
        <f t="shared" si="9"/>
        <v>0.2123469194513922</v>
      </c>
      <c r="E57" s="303">
        <f t="shared" si="9"/>
        <v>0.21902703064724602</v>
      </c>
      <c r="F57" s="303">
        <f t="shared" si="9"/>
        <v>0.21775777540271063</v>
      </c>
      <c r="G57" s="303">
        <f t="shared" si="9"/>
        <v>0.22579369234494129</v>
      </c>
      <c r="H57" s="303">
        <f t="shared" si="9"/>
        <v>0.21762201509042753</v>
      </c>
      <c r="I57" s="303">
        <f t="shared" si="9"/>
        <v>0.21400215245725099</v>
      </c>
      <c r="J57" s="303">
        <f t="shared" si="9"/>
        <v>0.17380038362160741</v>
      </c>
      <c r="K57" s="303">
        <f t="shared" si="9"/>
        <v>0.18608073273554127</v>
      </c>
      <c r="L57" s="303">
        <f t="shared" si="9"/>
        <v>0.19046267176687626</v>
      </c>
      <c r="M57" s="303">
        <f t="shared" si="9"/>
        <v>0.20464596661977921</v>
      </c>
      <c r="N57" s="303">
        <f t="shared" si="9"/>
        <v>0.20926191297972896</v>
      </c>
      <c r="O57" s="303">
        <f t="shared" si="9"/>
        <v>0.21669357273538609</v>
      </c>
      <c r="P57" s="303">
        <f t="shared" si="9"/>
        <v>0.20931517642144326</v>
      </c>
      <c r="Q57" s="303">
        <f t="shared" si="9"/>
        <v>0.2079720149543301</v>
      </c>
      <c r="R57" s="303">
        <f t="shared" si="9"/>
        <v>0.21017235163766274</v>
      </c>
      <c r="S57" s="303">
        <f t="shared" si="9"/>
        <v>0.20539443097786289</v>
      </c>
      <c r="T57" s="303">
        <f t="shared" si="9"/>
        <v>0.19222004103723295</v>
      </c>
      <c r="U57" s="303">
        <f t="shared" si="9"/>
        <v>0.19212795899109431</v>
      </c>
      <c r="V57" s="303">
        <f t="shared" si="9"/>
        <v>0.18194387165754475</v>
      </c>
      <c r="W57" s="303">
        <f t="shared" si="9"/>
        <v>0.20447664268526575</v>
      </c>
      <c r="DA57" s="175"/>
    </row>
    <row r="58" spans="1:105" ht="12" customHeight="1" x14ac:dyDescent="0.25">
      <c r="A58" s="62" t="s">
        <v>2558</v>
      </c>
      <c r="B58" s="304">
        <f t="shared" ref="B58:W58" si="10">IF(B$17=0,0,B$17/B$5)</f>
        <v>0.21626751184441917</v>
      </c>
      <c r="C58" s="304">
        <f t="shared" si="10"/>
        <v>0.21734974758588502</v>
      </c>
      <c r="D58" s="304">
        <f t="shared" si="10"/>
        <v>0.2123469194513922</v>
      </c>
      <c r="E58" s="304">
        <f t="shared" si="10"/>
        <v>0.21902703064724602</v>
      </c>
      <c r="F58" s="304">
        <f t="shared" si="10"/>
        <v>0.21775777540271063</v>
      </c>
      <c r="G58" s="304">
        <f t="shared" si="10"/>
        <v>0.22579369234494129</v>
      </c>
      <c r="H58" s="304">
        <f t="shared" si="10"/>
        <v>0.21762201509042753</v>
      </c>
      <c r="I58" s="304">
        <f t="shared" si="10"/>
        <v>0.21400215245725099</v>
      </c>
      <c r="J58" s="304">
        <f t="shared" si="10"/>
        <v>0.17380038362160741</v>
      </c>
      <c r="K58" s="304">
        <f t="shared" si="10"/>
        <v>0.18608073273554127</v>
      </c>
      <c r="L58" s="304">
        <f t="shared" si="10"/>
        <v>0.19046267176687626</v>
      </c>
      <c r="M58" s="304">
        <f t="shared" si="10"/>
        <v>0.20464596661977921</v>
      </c>
      <c r="N58" s="304">
        <f t="shared" si="10"/>
        <v>0.20926191297972896</v>
      </c>
      <c r="O58" s="304">
        <f t="shared" si="10"/>
        <v>0.21669357273538609</v>
      </c>
      <c r="P58" s="304">
        <f t="shared" si="10"/>
        <v>0.20931517642144326</v>
      </c>
      <c r="Q58" s="304">
        <f t="shared" si="10"/>
        <v>0.2079720149543301</v>
      </c>
      <c r="R58" s="304">
        <f t="shared" si="10"/>
        <v>0.21017235163766274</v>
      </c>
      <c r="S58" s="304">
        <f t="shared" si="10"/>
        <v>0.20539443097786289</v>
      </c>
      <c r="T58" s="304">
        <f t="shared" si="10"/>
        <v>0.19222004103723295</v>
      </c>
      <c r="U58" s="304">
        <f t="shared" si="10"/>
        <v>0.19212795899109431</v>
      </c>
      <c r="V58" s="304">
        <f t="shared" si="10"/>
        <v>0.18194387165754475</v>
      </c>
      <c r="W58" s="304">
        <f t="shared" si="10"/>
        <v>0.20447664268526575</v>
      </c>
      <c r="DA58" s="72"/>
    </row>
    <row r="59" spans="1:105" ht="12" customHeight="1" x14ac:dyDescent="0.25">
      <c r="A59" s="62" t="s">
        <v>2565</v>
      </c>
      <c r="B59" s="304">
        <f t="shared" ref="B59:W59" si="11">IF(B$23=0,0,B$23/B$5)</f>
        <v>0</v>
      </c>
      <c r="C59" s="304">
        <f t="shared" si="11"/>
        <v>0</v>
      </c>
      <c r="D59" s="304">
        <f t="shared" si="11"/>
        <v>0</v>
      </c>
      <c r="E59" s="304">
        <f t="shared" si="11"/>
        <v>0</v>
      </c>
      <c r="F59" s="304">
        <f t="shared" si="11"/>
        <v>0</v>
      </c>
      <c r="G59" s="304">
        <f t="shared" si="11"/>
        <v>0</v>
      </c>
      <c r="H59" s="304">
        <f t="shared" si="11"/>
        <v>0</v>
      </c>
      <c r="I59" s="304">
        <f t="shared" si="11"/>
        <v>0</v>
      </c>
      <c r="J59" s="304">
        <f t="shared" si="11"/>
        <v>0</v>
      </c>
      <c r="K59" s="304">
        <f t="shared" si="11"/>
        <v>0</v>
      </c>
      <c r="L59" s="304">
        <f t="shared" si="11"/>
        <v>0</v>
      </c>
      <c r="M59" s="304">
        <f t="shared" si="11"/>
        <v>0</v>
      </c>
      <c r="N59" s="304">
        <f t="shared" si="11"/>
        <v>0</v>
      </c>
      <c r="O59" s="304">
        <f t="shared" si="11"/>
        <v>0</v>
      </c>
      <c r="P59" s="304">
        <f t="shared" si="11"/>
        <v>0</v>
      </c>
      <c r="Q59" s="304">
        <f t="shared" si="11"/>
        <v>0</v>
      </c>
      <c r="R59" s="304">
        <f t="shared" si="11"/>
        <v>0</v>
      </c>
      <c r="S59" s="304">
        <f t="shared" si="11"/>
        <v>0</v>
      </c>
      <c r="T59" s="304">
        <f t="shared" si="11"/>
        <v>0</v>
      </c>
      <c r="U59" s="304">
        <f t="shared" si="11"/>
        <v>0</v>
      </c>
      <c r="V59" s="304">
        <f t="shared" si="11"/>
        <v>0</v>
      </c>
      <c r="W59" s="304">
        <f t="shared" si="11"/>
        <v>0</v>
      </c>
      <c r="DA59" s="72"/>
    </row>
    <row r="60" spans="1:105" ht="12" customHeight="1" x14ac:dyDescent="0.25">
      <c r="A60" s="203" t="s">
        <v>2567</v>
      </c>
      <c r="B60" s="303">
        <f t="shared" ref="B60:W60" si="12">IF(B$24=0,0,B$24/B$5)</f>
        <v>0.12977831381958865</v>
      </c>
      <c r="C60" s="303">
        <f t="shared" si="12"/>
        <v>0.12932434967206874</v>
      </c>
      <c r="D60" s="303">
        <f t="shared" si="12"/>
        <v>0.13244289065580916</v>
      </c>
      <c r="E60" s="303">
        <f t="shared" si="12"/>
        <v>0.12605841755448399</v>
      </c>
      <c r="F60" s="303">
        <f t="shared" si="12"/>
        <v>0.12699143100285204</v>
      </c>
      <c r="G60" s="303">
        <f t="shared" si="12"/>
        <v>0.12495790667848856</v>
      </c>
      <c r="H60" s="303">
        <f t="shared" si="12"/>
        <v>0.12944802286764523</v>
      </c>
      <c r="I60" s="303">
        <f t="shared" si="12"/>
        <v>0.13281592174304627</v>
      </c>
      <c r="J60" s="303">
        <f t="shared" si="12"/>
        <v>0.15600793353965894</v>
      </c>
      <c r="K60" s="303">
        <f t="shared" si="12"/>
        <v>0.15058178751684764</v>
      </c>
      <c r="L60" s="303">
        <f t="shared" si="12"/>
        <v>0.14782201137278647</v>
      </c>
      <c r="M60" s="303">
        <f t="shared" si="12"/>
        <v>0.13615664037322486</v>
      </c>
      <c r="N60" s="303">
        <f t="shared" si="12"/>
        <v>0.13615382102629198</v>
      </c>
      <c r="O60" s="303">
        <f t="shared" si="12"/>
        <v>0.13094401430878991</v>
      </c>
      <c r="P60" s="303">
        <f t="shared" si="12"/>
        <v>0.13637408100548476</v>
      </c>
      <c r="Q60" s="303">
        <f t="shared" si="12"/>
        <v>0.13735137736868927</v>
      </c>
      <c r="R60" s="303">
        <f t="shared" si="12"/>
        <v>0.1353522645933507</v>
      </c>
      <c r="S60" s="303">
        <f t="shared" si="12"/>
        <v>0.13868004173682807</v>
      </c>
      <c r="T60" s="303">
        <f t="shared" si="12"/>
        <v>0.14779333896078933</v>
      </c>
      <c r="U60" s="303">
        <f t="shared" si="12"/>
        <v>0.14754303703000657</v>
      </c>
      <c r="V60" s="303">
        <f t="shared" si="12"/>
        <v>0.14897167104946424</v>
      </c>
      <c r="W60" s="303">
        <f t="shared" si="12"/>
        <v>0.14179260249286393</v>
      </c>
      <c r="DA60" s="175"/>
    </row>
    <row r="61" spans="1:105" ht="12" customHeight="1" x14ac:dyDescent="0.25">
      <c r="A61" s="62" t="s">
        <v>2568</v>
      </c>
      <c r="B61" s="304">
        <f t="shared" ref="B61:W61" si="13">IF(B$25=0,0,B$25/B$5)</f>
        <v>0.12977831381958865</v>
      </c>
      <c r="C61" s="304">
        <f t="shared" si="13"/>
        <v>0.12932434967206874</v>
      </c>
      <c r="D61" s="304">
        <f t="shared" si="13"/>
        <v>0.13244289065580916</v>
      </c>
      <c r="E61" s="304">
        <f t="shared" si="13"/>
        <v>0.12605841755448399</v>
      </c>
      <c r="F61" s="304">
        <f t="shared" si="13"/>
        <v>0.12699143100285204</v>
      </c>
      <c r="G61" s="304">
        <f t="shared" si="13"/>
        <v>0.12495790667848856</v>
      </c>
      <c r="H61" s="304">
        <f t="shared" si="13"/>
        <v>0.12944802286764523</v>
      </c>
      <c r="I61" s="304">
        <f t="shared" si="13"/>
        <v>0.13281592174304627</v>
      </c>
      <c r="J61" s="304">
        <f t="shared" si="13"/>
        <v>0.15600793353965894</v>
      </c>
      <c r="K61" s="304">
        <f t="shared" si="13"/>
        <v>0.15058178751684764</v>
      </c>
      <c r="L61" s="304">
        <f t="shared" si="13"/>
        <v>0.14782201137278647</v>
      </c>
      <c r="M61" s="304">
        <f t="shared" si="13"/>
        <v>0.13615664037322486</v>
      </c>
      <c r="N61" s="304">
        <f t="shared" si="13"/>
        <v>0.13615382102629198</v>
      </c>
      <c r="O61" s="304">
        <f t="shared" si="13"/>
        <v>0.13094401430878991</v>
      </c>
      <c r="P61" s="304">
        <f t="shared" si="13"/>
        <v>0.13637408100548476</v>
      </c>
      <c r="Q61" s="304">
        <f t="shared" si="13"/>
        <v>0.13735137736868927</v>
      </c>
      <c r="R61" s="304">
        <f t="shared" si="13"/>
        <v>0.1353522645933507</v>
      </c>
      <c r="S61" s="304">
        <f t="shared" si="13"/>
        <v>0.13868004173682807</v>
      </c>
      <c r="T61" s="304">
        <f t="shared" si="13"/>
        <v>0.14779333896078933</v>
      </c>
      <c r="U61" s="304">
        <f t="shared" si="13"/>
        <v>0.14754303703000657</v>
      </c>
      <c r="V61" s="304">
        <f t="shared" si="13"/>
        <v>0.14897167104946424</v>
      </c>
      <c r="W61" s="304">
        <f t="shared" si="13"/>
        <v>0.14179260249286393</v>
      </c>
      <c r="DA61" s="72"/>
    </row>
    <row r="62" spans="1:105" ht="12" customHeight="1" x14ac:dyDescent="0.25">
      <c r="A62" s="62" t="s">
        <v>2570</v>
      </c>
      <c r="B62" s="304">
        <f t="shared" ref="B62:W62" si="14">IF(B$26=0,0,B$26/B$5)</f>
        <v>0</v>
      </c>
      <c r="C62" s="304">
        <f t="shared" si="14"/>
        <v>0</v>
      </c>
      <c r="D62" s="304">
        <f t="shared" si="14"/>
        <v>0</v>
      </c>
      <c r="E62" s="304">
        <f t="shared" si="14"/>
        <v>0</v>
      </c>
      <c r="F62" s="304">
        <f t="shared" si="14"/>
        <v>0</v>
      </c>
      <c r="G62" s="304">
        <f t="shared" si="14"/>
        <v>0</v>
      </c>
      <c r="H62" s="304">
        <f t="shared" si="14"/>
        <v>0</v>
      </c>
      <c r="I62" s="304">
        <f t="shared" si="14"/>
        <v>0</v>
      </c>
      <c r="J62" s="304">
        <f t="shared" si="14"/>
        <v>0</v>
      </c>
      <c r="K62" s="304">
        <f t="shared" si="14"/>
        <v>0</v>
      </c>
      <c r="L62" s="304">
        <f t="shared" si="14"/>
        <v>0</v>
      </c>
      <c r="M62" s="304">
        <f t="shared" si="14"/>
        <v>0</v>
      </c>
      <c r="N62" s="304">
        <f t="shared" si="14"/>
        <v>0</v>
      </c>
      <c r="O62" s="304">
        <f t="shared" si="14"/>
        <v>0</v>
      </c>
      <c r="P62" s="304">
        <f t="shared" si="14"/>
        <v>0</v>
      </c>
      <c r="Q62" s="304">
        <f t="shared" si="14"/>
        <v>0</v>
      </c>
      <c r="R62" s="304">
        <f t="shared" si="14"/>
        <v>0</v>
      </c>
      <c r="S62" s="304">
        <f t="shared" si="14"/>
        <v>0</v>
      </c>
      <c r="T62" s="304">
        <f t="shared" si="14"/>
        <v>0</v>
      </c>
      <c r="U62" s="304">
        <f t="shared" si="14"/>
        <v>0</v>
      </c>
      <c r="V62" s="304">
        <f t="shared" si="14"/>
        <v>0</v>
      </c>
      <c r="W62" s="304">
        <f t="shared" si="14"/>
        <v>0</v>
      </c>
      <c r="DA62" s="72"/>
    </row>
    <row r="63" spans="1:105" ht="12" customHeight="1" x14ac:dyDescent="0.25">
      <c r="A63" s="203" t="s">
        <v>2572</v>
      </c>
      <c r="B63" s="303">
        <f t="shared" ref="B63:W63" si="15">IF(B$27=0,0,B$27/B$5)</f>
        <v>0.30895358834917019</v>
      </c>
      <c r="C63" s="303">
        <f t="shared" si="15"/>
        <v>0.31049963940840708</v>
      </c>
      <c r="D63" s="303">
        <f t="shared" si="15"/>
        <v>0.30335274207341739</v>
      </c>
      <c r="E63" s="303">
        <f t="shared" si="15"/>
        <v>0.31289575806749437</v>
      </c>
      <c r="F63" s="303">
        <f t="shared" si="15"/>
        <v>0.31108253628958676</v>
      </c>
      <c r="G63" s="303">
        <f t="shared" si="15"/>
        <v>0.32256241763563032</v>
      </c>
      <c r="H63" s="303">
        <f t="shared" si="15"/>
        <v>0.31088859298632515</v>
      </c>
      <c r="I63" s="303">
        <f t="shared" si="15"/>
        <v>0.30571736065321575</v>
      </c>
      <c r="J63" s="303">
        <f t="shared" si="15"/>
        <v>0.24828626231658202</v>
      </c>
      <c r="K63" s="303">
        <f t="shared" si="15"/>
        <v>0.26582961819363038</v>
      </c>
      <c r="L63" s="303">
        <f t="shared" si="15"/>
        <v>0.27208953109553757</v>
      </c>
      <c r="M63" s="303">
        <f t="shared" si="15"/>
        <v>0.29235138088539897</v>
      </c>
      <c r="N63" s="303">
        <f t="shared" si="15"/>
        <v>0.29894558997104131</v>
      </c>
      <c r="O63" s="303">
        <f t="shared" si="15"/>
        <v>0.3095622467648374</v>
      </c>
      <c r="P63" s="303">
        <f t="shared" si="15"/>
        <v>0.29902168060206175</v>
      </c>
      <c r="Q63" s="303">
        <f t="shared" si="15"/>
        <v>0.29710287850618577</v>
      </c>
      <c r="R63" s="303">
        <f t="shared" si="15"/>
        <v>0.30024621662523254</v>
      </c>
      <c r="S63" s="303">
        <f t="shared" si="15"/>
        <v>0.29342061568266126</v>
      </c>
      <c r="T63" s="303">
        <f t="shared" si="15"/>
        <v>0.27460005862461856</v>
      </c>
      <c r="U63" s="303">
        <f t="shared" si="15"/>
        <v>0.27446851284442042</v>
      </c>
      <c r="V63" s="303">
        <f t="shared" si="15"/>
        <v>0.25991981665363534</v>
      </c>
      <c r="W63" s="303">
        <f t="shared" si="15"/>
        <v>0.29210948955037958</v>
      </c>
      <c r="DA63" s="175"/>
    </row>
    <row r="64" spans="1:105" ht="12" customHeight="1" x14ac:dyDescent="0.25">
      <c r="A64" s="62" t="s">
        <v>2573</v>
      </c>
      <c r="B64" s="304">
        <f t="shared" ref="B64:W64" si="16">IF(B$28=0,0,B$28/B$5)</f>
        <v>0.30895358834917019</v>
      </c>
      <c r="C64" s="304">
        <f t="shared" si="16"/>
        <v>0.31049963940840708</v>
      </c>
      <c r="D64" s="304">
        <f t="shared" si="16"/>
        <v>0.30335274207341739</v>
      </c>
      <c r="E64" s="304">
        <f t="shared" si="16"/>
        <v>0.31289575806749437</v>
      </c>
      <c r="F64" s="304">
        <f t="shared" si="16"/>
        <v>0.31108253628958676</v>
      </c>
      <c r="G64" s="304">
        <f t="shared" si="16"/>
        <v>0.32256241763563032</v>
      </c>
      <c r="H64" s="304">
        <f t="shared" si="16"/>
        <v>0.31088859298632515</v>
      </c>
      <c r="I64" s="304">
        <f t="shared" si="16"/>
        <v>0.30571736065321575</v>
      </c>
      <c r="J64" s="304">
        <f t="shared" si="16"/>
        <v>0.24828626231658202</v>
      </c>
      <c r="K64" s="304">
        <f t="shared" si="16"/>
        <v>0.26582961819363038</v>
      </c>
      <c r="L64" s="304">
        <f t="shared" si="16"/>
        <v>0.27208953109553757</v>
      </c>
      <c r="M64" s="304">
        <f t="shared" si="16"/>
        <v>0.29235138088539897</v>
      </c>
      <c r="N64" s="304">
        <f t="shared" si="16"/>
        <v>0.29894558997104131</v>
      </c>
      <c r="O64" s="304">
        <f t="shared" si="16"/>
        <v>0.3095622467648374</v>
      </c>
      <c r="P64" s="304">
        <f t="shared" si="16"/>
        <v>0.29902168060206175</v>
      </c>
      <c r="Q64" s="304">
        <f t="shared" si="16"/>
        <v>0.29710287850618577</v>
      </c>
      <c r="R64" s="304">
        <f t="shared" si="16"/>
        <v>0.30024621662523254</v>
      </c>
      <c r="S64" s="304">
        <f t="shared" si="16"/>
        <v>0.29342061568266126</v>
      </c>
      <c r="T64" s="304">
        <f t="shared" si="16"/>
        <v>0.27460005862461856</v>
      </c>
      <c r="U64" s="304">
        <f t="shared" si="16"/>
        <v>0.27446851284442042</v>
      </c>
      <c r="V64" s="304">
        <f t="shared" si="16"/>
        <v>0.25991981665363534</v>
      </c>
      <c r="W64" s="304">
        <f t="shared" si="16"/>
        <v>0.29210948955037958</v>
      </c>
      <c r="DA64" s="72"/>
    </row>
    <row r="65" spans="1:105" ht="12" customHeight="1" x14ac:dyDescent="0.25">
      <c r="A65" s="62" t="s">
        <v>2580</v>
      </c>
      <c r="B65" s="304">
        <f t="shared" ref="B65:W65" si="17">IF(B$34=0,0,B$34/B$5)</f>
        <v>0</v>
      </c>
      <c r="C65" s="304">
        <f t="shared" si="17"/>
        <v>0</v>
      </c>
      <c r="D65" s="304">
        <f t="shared" si="17"/>
        <v>0</v>
      </c>
      <c r="E65" s="304">
        <f t="shared" si="17"/>
        <v>0</v>
      </c>
      <c r="F65" s="304">
        <f t="shared" si="17"/>
        <v>0</v>
      </c>
      <c r="G65" s="304">
        <f t="shared" si="17"/>
        <v>0</v>
      </c>
      <c r="H65" s="304">
        <f t="shared" si="17"/>
        <v>0</v>
      </c>
      <c r="I65" s="304">
        <f t="shared" si="17"/>
        <v>0</v>
      </c>
      <c r="J65" s="304">
        <f t="shared" si="17"/>
        <v>0</v>
      </c>
      <c r="K65" s="304">
        <f t="shared" si="17"/>
        <v>0</v>
      </c>
      <c r="L65" s="304">
        <f t="shared" si="17"/>
        <v>0</v>
      </c>
      <c r="M65" s="304">
        <f t="shared" si="17"/>
        <v>0</v>
      </c>
      <c r="N65" s="304">
        <f t="shared" si="17"/>
        <v>0</v>
      </c>
      <c r="O65" s="304">
        <f t="shared" si="17"/>
        <v>0</v>
      </c>
      <c r="P65" s="304">
        <f t="shared" si="17"/>
        <v>0</v>
      </c>
      <c r="Q65" s="304">
        <f t="shared" si="17"/>
        <v>0</v>
      </c>
      <c r="R65" s="304">
        <f t="shared" si="17"/>
        <v>0</v>
      </c>
      <c r="S65" s="304">
        <f t="shared" si="17"/>
        <v>0</v>
      </c>
      <c r="T65" s="304">
        <f t="shared" si="17"/>
        <v>0</v>
      </c>
      <c r="U65" s="304">
        <f t="shared" si="17"/>
        <v>0</v>
      </c>
      <c r="V65" s="304">
        <f t="shared" si="17"/>
        <v>0</v>
      </c>
      <c r="W65" s="304">
        <f t="shared" si="17"/>
        <v>0</v>
      </c>
      <c r="DA65" s="72"/>
    </row>
    <row r="66" spans="1:105" ht="12" customHeight="1" x14ac:dyDescent="0.25">
      <c r="A66" s="203" t="s">
        <v>2582</v>
      </c>
      <c r="B66" s="303">
        <f t="shared" ref="B66:W66" si="18">IF(B$35=0,0,B$35/B$5)</f>
        <v>0.31300406067573816</v>
      </c>
      <c r="C66" s="303">
        <f t="shared" si="18"/>
        <v>0.31164930796131135</v>
      </c>
      <c r="D66" s="303">
        <f t="shared" si="18"/>
        <v>0.32180752764465342</v>
      </c>
      <c r="E66" s="303">
        <f t="shared" si="18"/>
        <v>0.31212644772651832</v>
      </c>
      <c r="F66" s="303">
        <f t="shared" si="18"/>
        <v>0.31429968807424791</v>
      </c>
      <c r="G66" s="303">
        <f t="shared" si="18"/>
        <v>0.29482441446786856</v>
      </c>
      <c r="H66" s="303">
        <f t="shared" si="18"/>
        <v>0.31174130261098487</v>
      </c>
      <c r="I66" s="303">
        <f t="shared" si="18"/>
        <v>0.31757741058718308</v>
      </c>
      <c r="J66" s="303">
        <f t="shared" si="18"/>
        <v>0.400416387758116</v>
      </c>
      <c r="K66" s="303">
        <f t="shared" si="18"/>
        <v>0.37288571285936495</v>
      </c>
      <c r="L66" s="303">
        <f t="shared" si="18"/>
        <v>0.36410991516297331</v>
      </c>
      <c r="M66" s="303">
        <f t="shared" si="18"/>
        <v>0.33841500037581307</v>
      </c>
      <c r="N66" s="303">
        <f t="shared" si="18"/>
        <v>0.32586261934488814</v>
      </c>
      <c r="O66" s="303">
        <f t="shared" si="18"/>
        <v>0.31214106496110133</v>
      </c>
      <c r="P66" s="303">
        <f t="shared" si="18"/>
        <v>0.32604622409817335</v>
      </c>
      <c r="Q66" s="303">
        <f t="shared" si="18"/>
        <v>0.32861942804042577</v>
      </c>
      <c r="R66" s="303">
        <f t="shared" si="18"/>
        <v>0.32502397567753333</v>
      </c>
      <c r="S66" s="303">
        <f t="shared" si="18"/>
        <v>0.33454341940661037</v>
      </c>
      <c r="T66" s="303">
        <f t="shared" si="18"/>
        <v>0.3603651688020994</v>
      </c>
      <c r="U66" s="303">
        <f t="shared" si="18"/>
        <v>0.36052939847692128</v>
      </c>
      <c r="V66" s="303">
        <f t="shared" si="18"/>
        <v>0.38738298945651889</v>
      </c>
      <c r="W66" s="303">
        <f t="shared" si="18"/>
        <v>0.33346949792969566</v>
      </c>
      <c r="DA66" s="175"/>
    </row>
    <row r="67" spans="1:105" ht="12" customHeight="1" x14ac:dyDescent="0.25">
      <c r="A67" s="203" t="s">
        <v>2594</v>
      </c>
      <c r="B67" s="303">
        <f t="shared" ref="B67:W67" si="19">IF(B$46=0,0,B$46/B$5)</f>
        <v>0</v>
      </c>
      <c r="C67" s="303">
        <f t="shared" si="19"/>
        <v>0</v>
      </c>
      <c r="D67" s="303">
        <f t="shared" si="19"/>
        <v>0</v>
      </c>
      <c r="E67" s="303">
        <f t="shared" si="19"/>
        <v>0</v>
      </c>
      <c r="F67" s="303">
        <f t="shared" si="19"/>
        <v>0</v>
      </c>
      <c r="G67" s="303">
        <f t="shared" si="19"/>
        <v>0</v>
      </c>
      <c r="H67" s="303">
        <f t="shared" si="19"/>
        <v>0</v>
      </c>
      <c r="I67" s="303">
        <f t="shared" si="19"/>
        <v>0</v>
      </c>
      <c r="J67" s="303">
        <f t="shared" si="19"/>
        <v>0</v>
      </c>
      <c r="K67" s="303">
        <f t="shared" si="19"/>
        <v>0</v>
      </c>
      <c r="L67" s="303">
        <f t="shared" si="19"/>
        <v>0</v>
      </c>
      <c r="M67" s="303">
        <f t="shared" si="19"/>
        <v>0</v>
      </c>
      <c r="N67" s="303">
        <f t="shared" si="19"/>
        <v>0</v>
      </c>
      <c r="O67" s="303">
        <f t="shared" si="19"/>
        <v>0</v>
      </c>
      <c r="P67" s="303">
        <f t="shared" si="19"/>
        <v>0</v>
      </c>
      <c r="Q67" s="303">
        <f t="shared" si="19"/>
        <v>0</v>
      </c>
      <c r="R67" s="303">
        <f t="shared" si="19"/>
        <v>0</v>
      </c>
      <c r="S67" s="303">
        <f t="shared" si="19"/>
        <v>0</v>
      </c>
      <c r="T67" s="303">
        <f t="shared" si="19"/>
        <v>0</v>
      </c>
      <c r="U67" s="303">
        <f t="shared" si="19"/>
        <v>0</v>
      </c>
      <c r="V67" s="303">
        <f t="shared" si="19"/>
        <v>0</v>
      </c>
      <c r="W67" s="303">
        <f t="shared" si="19"/>
        <v>0</v>
      </c>
      <c r="DA67" s="175"/>
    </row>
    <row r="68" spans="1:105" ht="12" customHeight="1" x14ac:dyDescent="0.25">
      <c r="A68" s="41" t="s">
        <v>2596</v>
      </c>
      <c r="B68" s="237">
        <f t="shared" ref="B68:W68" si="20">IF(B$47=0,0,B$47/B$5)</f>
        <v>0</v>
      </c>
      <c r="C68" s="237">
        <f t="shared" si="20"/>
        <v>0</v>
      </c>
      <c r="D68" s="237">
        <f t="shared" si="20"/>
        <v>0</v>
      </c>
      <c r="E68" s="237">
        <f t="shared" si="20"/>
        <v>0</v>
      </c>
      <c r="F68" s="237">
        <f t="shared" si="20"/>
        <v>0</v>
      </c>
      <c r="G68" s="237">
        <f t="shared" si="20"/>
        <v>0</v>
      </c>
      <c r="H68" s="237">
        <f t="shared" si="20"/>
        <v>0</v>
      </c>
      <c r="I68" s="237">
        <f t="shared" si="20"/>
        <v>0</v>
      </c>
      <c r="J68" s="237">
        <f t="shared" si="20"/>
        <v>0</v>
      </c>
      <c r="K68" s="237">
        <f t="shared" si="20"/>
        <v>0</v>
      </c>
      <c r="L68" s="237">
        <f t="shared" si="20"/>
        <v>0</v>
      </c>
      <c r="M68" s="237">
        <f t="shared" si="20"/>
        <v>0</v>
      </c>
      <c r="N68" s="237">
        <f t="shared" si="20"/>
        <v>0</v>
      </c>
      <c r="O68" s="237">
        <f t="shared" si="20"/>
        <v>0</v>
      </c>
      <c r="P68" s="237">
        <f t="shared" si="20"/>
        <v>0</v>
      </c>
      <c r="Q68" s="237">
        <f t="shared" si="20"/>
        <v>0</v>
      </c>
      <c r="R68" s="237">
        <f t="shared" si="20"/>
        <v>0</v>
      </c>
      <c r="S68" s="237">
        <f t="shared" si="20"/>
        <v>0</v>
      </c>
      <c r="T68" s="237">
        <f t="shared" si="20"/>
        <v>0</v>
      </c>
      <c r="U68" s="237">
        <f t="shared" si="20"/>
        <v>0</v>
      </c>
      <c r="V68" s="237">
        <f t="shared" si="20"/>
        <v>0</v>
      </c>
      <c r="W68" s="237">
        <f t="shared" si="20"/>
        <v>0</v>
      </c>
      <c r="DA68" s="97"/>
    </row>
    <row r="69" spans="1:105" ht="12" customHeight="1" x14ac:dyDescent="0.25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DA69" s="173"/>
    </row>
    <row r="70" spans="1:105" ht="15" customHeight="1" x14ac:dyDescent="0.25">
      <c r="A70" s="32" t="s">
        <v>432</v>
      </c>
      <c r="B70" s="259"/>
      <c r="C70" s="259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DA70" s="88"/>
    </row>
    <row r="71" spans="1:105" ht="12" customHeight="1" x14ac:dyDescent="0.25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DA71" s="173"/>
    </row>
    <row r="72" spans="1:105" ht="12" customHeight="1" x14ac:dyDescent="0.25">
      <c r="A72" s="35" t="s">
        <v>26</v>
      </c>
      <c r="B72" s="322">
        <f>IF(B$5=0,0,B$5/MAE_fec!B$5)</f>
        <v>1.1904641840703416</v>
      </c>
      <c r="C72" s="322">
        <f>IF(C$5=0,0,C$5/MAE_fec!C$5)</f>
        <v>1.1963618540573095</v>
      </c>
      <c r="D72" s="322">
        <f>IF(D$5=0,0,D$5/MAE_fec!D$5)</f>
        <v>1.1501270020487417</v>
      </c>
      <c r="E72" s="322">
        <f>IF(E$5=0,0,E$5/MAE_fec!E$5)</f>
        <v>1.22259310878331</v>
      </c>
      <c r="F72" s="322">
        <f>IF(F$5=0,0,F$5/MAE_fec!F$5)</f>
        <v>1.2093197137429637</v>
      </c>
      <c r="G72" s="322">
        <f>IF(G$5=0,0,G$5/MAE_fec!G$5)</f>
        <v>1.2519906411807442</v>
      </c>
      <c r="H72" s="322">
        <f>IF(H$5=0,0,H$5/MAE_fec!H$5)</f>
        <v>1.1840438690606276</v>
      </c>
      <c r="I72" s="322">
        <f>IF(I$5=0,0,I$5/MAE_fec!I$5)</f>
        <v>1.1425465028892272</v>
      </c>
      <c r="J72" s="322">
        <f>IF(J$5=0,0,J$5/MAE_fec!J$5)</f>
        <v>0.85347124595752566</v>
      </c>
      <c r="K72" s="322">
        <f>IF(K$5=0,0,K$5/MAE_fec!K$5)</f>
        <v>0.92825174338019545</v>
      </c>
      <c r="L72" s="322">
        <f>IF(L$5=0,0,L$5/MAE_fec!L$5)</f>
        <v>0.96106246484237878</v>
      </c>
      <c r="M72" s="322">
        <f>IF(M$5=0,0,M$5/MAE_fec!M$5)</f>
        <v>1.096678849618379</v>
      </c>
      <c r="N72" s="322">
        <f>IF(N$5=0,0,N$5/MAE_fec!N$5)</f>
        <v>1.1093927302377413</v>
      </c>
      <c r="O72" s="322">
        <f>IF(O$5=0,0,O$5/MAE_fec!O$5)</f>
        <v>1.1767376476162836</v>
      </c>
      <c r="P72" s="322">
        <f>IF(P$5=0,0,P$5/MAE_fec!P$5)</f>
        <v>1.1036915947347876</v>
      </c>
      <c r="Q72" s="322">
        <f>IF(Q$5=0,0,Q$5/MAE_fec!Q$5)</f>
        <v>1.0908545365832383</v>
      </c>
      <c r="R72" s="322">
        <f>IF(R$5=0,0,R$5/MAE_fec!R$5)</f>
        <v>1.1132547229727108</v>
      </c>
      <c r="S72" s="322">
        <f>IF(S$5=0,0,S$5/MAE_fec!S$5)</f>
        <v>1.0694267256378232</v>
      </c>
      <c r="T72" s="322">
        <f>IF(T$5=0,0,T$5/MAE_fec!T$5)</f>
        <v>0.9590287168526257</v>
      </c>
      <c r="U72" s="322">
        <f>IF(U$5=0,0,U$5/MAE_fec!U$5)</f>
        <v>0.96174342645070143</v>
      </c>
      <c r="V72" s="322">
        <f>IF(V$5=0,0,V$5/MAE_fec!V$5)</f>
        <v>0.9118018648605597</v>
      </c>
      <c r="W72" s="322">
        <f>IF(W$5=0,0,W$5/MAE_fec!W$5)</f>
        <v>1.0394396626220863</v>
      </c>
      <c r="DA72" s="95"/>
    </row>
    <row r="73" spans="1:105" ht="12" customHeight="1" x14ac:dyDescent="0.25">
      <c r="A73" s="55" t="s">
        <v>92</v>
      </c>
      <c r="B73" s="332">
        <f>IF(B$6=0,0,B$6/MAE_fec!B$6)</f>
        <v>0</v>
      </c>
      <c r="C73" s="332">
        <f>IF(C$6=0,0,C$6/MAE_fec!C$6)</f>
        <v>0</v>
      </c>
      <c r="D73" s="332">
        <f>IF(D$6=0,0,D$6/MAE_fec!D$6)</f>
        <v>0</v>
      </c>
      <c r="E73" s="332">
        <f>IF(E$6=0,0,E$6/MAE_fec!E$6)</f>
        <v>0</v>
      </c>
      <c r="F73" s="332">
        <f>IF(F$6=0,0,F$6/MAE_fec!F$6)</f>
        <v>0</v>
      </c>
      <c r="G73" s="332">
        <f>IF(G$6=0,0,G$6/MAE_fec!G$6)</f>
        <v>0</v>
      </c>
      <c r="H73" s="332">
        <f>IF(H$6=0,0,H$6/MAE_fec!H$6)</f>
        <v>0</v>
      </c>
      <c r="I73" s="332">
        <f>IF(I$6=0,0,I$6/MAE_fec!I$6)</f>
        <v>0</v>
      </c>
      <c r="J73" s="332">
        <f>IF(J$6=0,0,J$6/MAE_fec!J$6)</f>
        <v>0</v>
      </c>
      <c r="K73" s="332">
        <f>IF(K$6=0,0,K$6/MAE_fec!K$6)</f>
        <v>0</v>
      </c>
      <c r="L73" s="332">
        <f>IF(L$6=0,0,L$6/MAE_fec!L$6)</f>
        <v>0</v>
      </c>
      <c r="M73" s="332">
        <f>IF(M$6=0,0,M$6/MAE_fec!M$6)</f>
        <v>0</v>
      </c>
      <c r="N73" s="332">
        <f>IF(N$6=0,0,N$6/MAE_fec!N$6)</f>
        <v>0</v>
      </c>
      <c r="O73" s="332">
        <f>IF(O$6=0,0,O$6/MAE_fec!O$6)</f>
        <v>0</v>
      </c>
      <c r="P73" s="332">
        <f>IF(P$6=0,0,P$6/MAE_fec!P$6)</f>
        <v>0</v>
      </c>
      <c r="Q73" s="332">
        <f>IF(Q$6=0,0,Q$6/MAE_fec!Q$6)</f>
        <v>0</v>
      </c>
      <c r="R73" s="332">
        <f>IF(R$6=0,0,R$6/MAE_fec!R$6)</f>
        <v>0</v>
      </c>
      <c r="S73" s="332">
        <f>IF(S$6=0,0,S$6/MAE_fec!S$6)</f>
        <v>0</v>
      </c>
      <c r="T73" s="332">
        <f>IF(T$6=0,0,T$6/MAE_fec!T$6)</f>
        <v>0</v>
      </c>
      <c r="U73" s="332">
        <f>IF(U$6=0,0,U$6/MAE_fec!U$6)</f>
        <v>0</v>
      </c>
      <c r="V73" s="332">
        <f>IF(V$6=0,0,V$6/MAE_fec!V$6)</f>
        <v>0</v>
      </c>
      <c r="W73" s="332">
        <f>IF(W$6=0,0,W$6/MAE_fec!W$6)</f>
        <v>0</v>
      </c>
      <c r="DA73" s="67"/>
    </row>
    <row r="74" spans="1:105" ht="12" customHeight="1" x14ac:dyDescent="0.25">
      <c r="A74" s="202" t="s">
        <v>93</v>
      </c>
      <c r="B74" s="333">
        <f>IF(B$7=0,0,B$7/MAE_fec!B$7)</f>
        <v>0</v>
      </c>
      <c r="C74" s="333">
        <f>IF(C$7=0,0,C$7/MAE_fec!C$7)</f>
        <v>0</v>
      </c>
      <c r="D74" s="333">
        <f>IF(D$7=0,0,D$7/MAE_fec!D$7)</f>
        <v>0</v>
      </c>
      <c r="E74" s="333">
        <f>IF(E$7=0,0,E$7/MAE_fec!E$7)</f>
        <v>0</v>
      </c>
      <c r="F74" s="333">
        <f>IF(F$7=0,0,F$7/MAE_fec!F$7)</f>
        <v>0</v>
      </c>
      <c r="G74" s="333">
        <f>IF(G$7=0,0,G$7/MAE_fec!G$7)</f>
        <v>0</v>
      </c>
      <c r="H74" s="333">
        <f>IF(H$7=0,0,H$7/MAE_fec!H$7)</f>
        <v>0</v>
      </c>
      <c r="I74" s="333">
        <f>IF(I$7=0,0,I$7/MAE_fec!I$7)</f>
        <v>0</v>
      </c>
      <c r="J74" s="333">
        <f>IF(J$7=0,0,J$7/MAE_fec!J$7)</f>
        <v>0</v>
      </c>
      <c r="K74" s="333">
        <f>IF(K$7=0,0,K$7/MAE_fec!K$7)</f>
        <v>0</v>
      </c>
      <c r="L74" s="333">
        <f>IF(L$7=0,0,L$7/MAE_fec!L$7)</f>
        <v>0</v>
      </c>
      <c r="M74" s="333">
        <f>IF(M$7=0,0,M$7/MAE_fec!M$7)</f>
        <v>0</v>
      </c>
      <c r="N74" s="333">
        <f>IF(N$7=0,0,N$7/MAE_fec!N$7)</f>
        <v>0</v>
      </c>
      <c r="O74" s="333">
        <f>IF(O$7=0,0,O$7/MAE_fec!O$7)</f>
        <v>0</v>
      </c>
      <c r="P74" s="333">
        <f>IF(P$7=0,0,P$7/MAE_fec!P$7)</f>
        <v>0</v>
      </c>
      <c r="Q74" s="333">
        <f>IF(Q$7=0,0,Q$7/MAE_fec!Q$7)</f>
        <v>0</v>
      </c>
      <c r="R74" s="333">
        <f>IF(R$7=0,0,R$7/MAE_fec!R$7)</f>
        <v>0</v>
      </c>
      <c r="S74" s="333">
        <f>IF(S$7=0,0,S$7/MAE_fec!S$7)</f>
        <v>0</v>
      </c>
      <c r="T74" s="333">
        <f>IF(T$7=0,0,T$7/MAE_fec!T$7)</f>
        <v>0</v>
      </c>
      <c r="U74" s="333">
        <f>IF(U$7=0,0,U$7/MAE_fec!U$7)</f>
        <v>0</v>
      </c>
      <c r="V74" s="333">
        <f>IF(V$7=0,0,V$7/MAE_fec!V$7)</f>
        <v>0</v>
      </c>
      <c r="W74" s="333">
        <f>IF(W$7=0,0,W$7/MAE_fec!W$7)</f>
        <v>0</v>
      </c>
      <c r="DA74" s="174"/>
    </row>
    <row r="75" spans="1:105" ht="12" customHeight="1" x14ac:dyDescent="0.25">
      <c r="A75" s="202" t="s">
        <v>94</v>
      </c>
      <c r="B75" s="333">
        <f>IF(B$8=0,0,B$8/MAE_fec!B$8)</f>
        <v>0</v>
      </c>
      <c r="C75" s="333">
        <f>IF(C$8=0,0,C$8/MAE_fec!C$8)</f>
        <v>0</v>
      </c>
      <c r="D75" s="333">
        <f>IF(D$8=0,0,D$8/MAE_fec!D$8)</f>
        <v>0</v>
      </c>
      <c r="E75" s="333">
        <f>IF(E$8=0,0,E$8/MAE_fec!E$8)</f>
        <v>0</v>
      </c>
      <c r="F75" s="333">
        <f>IF(F$8=0,0,F$8/MAE_fec!F$8)</f>
        <v>0</v>
      </c>
      <c r="G75" s="333">
        <f>IF(G$8=0,0,G$8/MAE_fec!G$8)</f>
        <v>0</v>
      </c>
      <c r="H75" s="333">
        <f>IF(H$8=0,0,H$8/MAE_fec!H$8)</f>
        <v>0</v>
      </c>
      <c r="I75" s="333">
        <f>IF(I$8=0,0,I$8/MAE_fec!I$8)</f>
        <v>0</v>
      </c>
      <c r="J75" s="333">
        <f>IF(J$8=0,0,J$8/MAE_fec!J$8)</f>
        <v>0</v>
      </c>
      <c r="K75" s="333">
        <f>IF(K$8=0,0,K$8/MAE_fec!K$8)</f>
        <v>0</v>
      </c>
      <c r="L75" s="333">
        <f>IF(L$8=0,0,L$8/MAE_fec!L$8)</f>
        <v>0</v>
      </c>
      <c r="M75" s="333">
        <f>IF(M$8=0,0,M$8/MAE_fec!M$8)</f>
        <v>0</v>
      </c>
      <c r="N75" s="333">
        <f>IF(N$8=0,0,N$8/MAE_fec!N$8)</f>
        <v>0</v>
      </c>
      <c r="O75" s="333">
        <f>IF(O$8=0,0,O$8/MAE_fec!O$8)</f>
        <v>0</v>
      </c>
      <c r="P75" s="333">
        <f>IF(P$8=0,0,P$8/MAE_fec!P$8)</f>
        <v>0</v>
      </c>
      <c r="Q75" s="333">
        <f>IF(Q$8=0,0,Q$8/MAE_fec!Q$8)</f>
        <v>0</v>
      </c>
      <c r="R75" s="333">
        <f>IF(R$8=0,0,R$8/MAE_fec!R$8)</f>
        <v>0</v>
      </c>
      <c r="S75" s="333">
        <f>IF(S$8=0,0,S$8/MAE_fec!S$8)</f>
        <v>0</v>
      </c>
      <c r="T75" s="333">
        <f>IF(T$8=0,0,T$8/MAE_fec!T$8)</f>
        <v>0</v>
      </c>
      <c r="U75" s="333">
        <f>IF(U$8=0,0,U$8/MAE_fec!U$8)</f>
        <v>0</v>
      </c>
      <c r="V75" s="333">
        <f>IF(V$8=0,0,V$8/MAE_fec!V$8)</f>
        <v>0</v>
      </c>
      <c r="W75" s="333">
        <f>IF(W$8=0,0,W$8/MAE_fec!W$8)</f>
        <v>0</v>
      </c>
      <c r="DA75" s="174"/>
    </row>
    <row r="76" spans="1:105" ht="12" customHeight="1" x14ac:dyDescent="0.25">
      <c r="A76" s="202" t="s">
        <v>95</v>
      </c>
      <c r="B76" s="333">
        <f>IF(B$9=0,0,B$9/MAE_fec!B$9)</f>
        <v>0</v>
      </c>
      <c r="C76" s="333">
        <f>IF(C$9=0,0,C$9/MAE_fec!C$9)</f>
        <v>0</v>
      </c>
      <c r="D76" s="333">
        <f>IF(D$9=0,0,D$9/MAE_fec!D$9)</f>
        <v>0</v>
      </c>
      <c r="E76" s="333">
        <f>IF(E$9=0,0,E$9/MAE_fec!E$9)</f>
        <v>0</v>
      </c>
      <c r="F76" s="333">
        <f>IF(F$9=0,0,F$9/MAE_fec!F$9)</f>
        <v>0</v>
      </c>
      <c r="G76" s="333">
        <f>IF(G$9=0,0,G$9/MAE_fec!G$9)</f>
        <v>0</v>
      </c>
      <c r="H76" s="333">
        <f>IF(H$9=0,0,H$9/MAE_fec!H$9)</f>
        <v>0</v>
      </c>
      <c r="I76" s="333">
        <f>IF(I$9=0,0,I$9/MAE_fec!I$9)</f>
        <v>0</v>
      </c>
      <c r="J76" s="333">
        <f>IF(J$9=0,0,J$9/MAE_fec!J$9)</f>
        <v>0</v>
      </c>
      <c r="K76" s="333">
        <f>IF(K$9=0,0,K$9/MAE_fec!K$9)</f>
        <v>0</v>
      </c>
      <c r="L76" s="333">
        <f>IF(L$9=0,0,L$9/MAE_fec!L$9)</f>
        <v>0</v>
      </c>
      <c r="M76" s="333">
        <f>IF(M$9=0,0,M$9/MAE_fec!M$9)</f>
        <v>0</v>
      </c>
      <c r="N76" s="333">
        <f>IF(N$9=0,0,N$9/MAE_fec!N$9)</f>
        <v>0</v>
      </c>
      <c r="O76" s="333">
        <f>IF(O$9=0,0,O$9/MAE_fec!O$9)</f>
        <v>0</v>
      </c>
      <c r="P76" s="333">
        <f>IF(P$9=0,0,P$9/MAE_fec!P$9)</f>
        <v>0</v>
      </c>
      <c r="Q76" s="333">
        <f>IF(Q$9=0,0,Q$9/MAE_fec!Q$9)</f>
        <v>0</v>
      </c>
      <c r="R76" s="333">
        <f>IF(R$9=0,0,R$9/MAE_fec!R$9)</f>
        <v>0</v>
      </c>
      <c r="S76" s="333">
        <f>IF(S$9=0,0,S$9/MAE_fec!S$9)</f>
        <v>0</v>
      </c>
      <c r="T76" s="333">
        <f>IF(T$9=0,0,T$9/MAE_fec!T$9)</f>
        <v>0</v>
      </c>
      <c r="U76" s="333">
        <f>IF(U$9=0,0,U$9/MAE_fec!U$9)</f>
        <v>0</v>
      </c>
      <c r="V76" s="333">
        <f>IF(V$9=0,0,V$9/MAE_fec!V$9)</f>
        <v>0</v>
      </c>
      <c r="W76" s="333">
        <f>IF(W$9=0,0,W$9/MAE_fec!W$9)</f>
        <v>0</v>
      </c>
      <c r="DA76" s="174"/>
    </row>
    <row r="77" spans="1:105" ht="12" customHeight="1" x14ac:dyDescent="0.25">
      <c r="A77" s="56" t="s">
        <v>96</v>
      </c>
      <c r="B77" s="334">
        <f>IF(B$10=0,0,B$10/MAE_fec!B$10)</f>
        <v>1.3906564671958166</v>
      </c>
      <c r="C77" s="334">
        <f>IF(C$10=0,0,C$10/MAE_fec!C$10)</f>
        <v>1.3659710870106254</v>
      </c>
      <c r="D77" s="334">
        <f>IF(D$10=0,0,D$10/MAE_fec!D$10)</f>
        <v>1.2719176342095548</v>
      </c>
      <c r="E77" s="334">
        <f>IF(E$10=0,0,E$10/MAE_fec!E$10)</f>
        <v>1.3445533019679676</v>
      </c>
      <c r="F77" s="334">
        <f>IF(F$10=0,0,F$10/MAE_fec!F$10)</f>
        <v>1.3295121043258011</v>
      </c>
      <c r="G77" s="334">
        <f>IF(G$10=0,0,G$10/MAE_fec!G$10)</f>
        <v>1.4609255787439253</v>
      </c>
      <c r="H77" s="334">
        <f>IF(H$10=0,0,H$10/MAE_fec!H$10)</f>
        <v>1.3224427745338163</v>
      </c>
      <c r="I77" s="334">
        <f>IF(I$10=0,0,I$10/MAE_fec!I$10)</f>
        <v>1.2617467675592495</v>
      </c>
      <c r="J77" s="334">
        <f>IF(J$10=0,0,J$10/MAE_fec!J$10)</f>
        <v>0.68186324551645161</v>
      </c>
      <c r="K77" s="334">
        <f>IF(K$10=0,0,K$10/MAE_fec!K$10)</f>
        <v>0.85089800338552601</v>
      </c>
      <c r="L77" s="334">
        <f>IF(L$10=0,0,L$10/MAE_fec!L$10)</f>
        <v>0.91249425703065823</v>
      </c>
      <c r="M77" s="334">
        <f>IF(M$10=0,0,M$10/MAE_fec!M$10)</f>
        <v>1.1564262881448804</v>
      </c>
      <c r="N77" s="334">
        <f>IF(N$10=0,0,N$10/MAE_fec!N$10)</f>
        <v>1.2205579328827445</v>
      </c>
      <c r="O77" s="334">
        <f>IF(O$10=0,0,O$10/MAE_fec!O$10)</f>
        <v>1.326712365681755</v>
      </c>
      <c r="P77" s="334">
        <f>IF(P$10=0,0,P$10/MAE_fec!P$10)</f>
        <v>1.1942992778568693</v>
      </c>
      <c r="Q77" s="334">
        <f>IF(Q$10=0,0,Q$10/MAE_fec!Q$10)</f>
        <v>1.169778993887856</v>
      </c>
      <c r="R77" s="334">
        <f>IF(R$10=0,0,R$10/MAE_fec!R$10)</f>
        <v>1.2031162128103747</v>
      </c>
      <c r="S77" s="334">
        <f>IF(S$10=0,0,S$10/MAE_fec!S$10)</f>
        <v>1.1104749995008283</v>
      </c>
      <c r="T77" s="334">
        <f>IF(T$10=0,0,T$10/MAE_fec!T$10)</f>
        <v>0.89539602345392033</v>
      </c>
      <c r="U77" s="334">
        <f>IF(U$10=0,0,U$10/MAE_fec!U$10)</f>
        <v>0.90826661735935843</v>
      </c>
      <c r="V77" s="334">
        <f>IF(V$10=0,0,V$10/MAE_fec!V$10)</f>
        <v>0.74080516270908425</v>
      </c>
      <c r="W77" s="334">
        <f>IF(W$10=0,0,W$10/MAE_fec!W$10)</f>
        <v>1.0885084739939281</v>
      </c>
      <c r="DA77" s="68"/>
    </row>
    <row r="78" spans="1:105" ht="12" customHeight="1" x14ac:dyDescent="0.25">
      <c r="A78" s="203" t="s">
        <v>2557</v>
      </c>
      <c r="B78" s="350">
        <f>IF(B$16=0,0,B$16/MAE_fec!B$16)</f>
        <v>1.4451446716002747</v>
      </c>
      <c r="C78" s="350">
        <f>IF(C$16=0,0,C$16/MAE_fec!C$16)</f>
        <v>1.4577090508173511</v>
      </c>
      <c r="D78" s="350">
        <f>IF(D$16=0,0,D$16/MAE_fec!D$16)</f>
        <v>1.3763219579477453</v>
      </c>
      <c r="E78" s="350">
        <f>IF(E$16=0,0,E$16/MAE_fec!E$16)</f>
        <v>1.499069802197359</v>
      </c>
      <c r="F78" s="350">
        <f>IF(F$16=0,0,F$16/MAE_fec!F$16)</f>
        <v>1.4762765730106704</v>
      </c>
      <c r="G78" s="350">
        <f>IF(G$16=0,0,G$16/MAE_fec!G$16)</f>
        <v>1.5760981823155169</v>
      </c>
      <c r="H78" s="350">
        <f>IF(H$16=0,0,H$16/MAE_fec!H$16)</f>
        <v>1.446716960456385</v>
      </c>
      <c r="I78" s="350">
        <f>IF(I$16=0,0,I$16/MAE_fec!I$16)</f>
        <v>1.3786513304080183</v>
      </c>
      <c r="J78" s="350">
        <f>IF(J$16=0,0,J$16/MAE_fec!J$16)</f>
        <v>0.84563228026106274</v>
      </c>
      <c r="K78" s="350">
        <f>IF(K$16=0,0,K$16/MAE_fec!K$16)</f>
        <v>0.98510236304405163</v>
      </c>
      <c r="L78" s="350">
        <f>IF(L$16=0,0,L$16/MAE_fec!L$16)</f>
        <v>1.0433968991561042</v>
      </c>
      <c r="M78" s="350">
        <f>IF(M$16=0,0,M$16/MAE_fec!M$16)</f>
        <v>1.2733437122673008</v>
      </c>
      <c r="N78" s="350">
        <f>IF(N$16=0,0,N$16/MAE_fec!N$16)</f>
        <v>1.3132567402971953</v>
      </c>
      <c r="O78" s="350">
        <f>IF(O$16=0,0,O$16/MAE_fec!O$16)</f>
        <v>1.4320754760668413</v>
      </c>
      <c r="P78" s="350">
        <f>IF(P$16=0,0,P$16/MAE_fec!P$16)</f>
        <v>1.3070863331008451</v>
      </c>
      <c r="Q78" s="350">
        <f>IF(Q$16=0,0,Q$16/MAE_fec!Q$16)</f>
        <v>1.2840082995836435</v>
      </c>
      <c r="R78" s="350">
        <f>IF(R$16=0,0,R$16/MAE_fec!R$16)</f>
        <v>1.3221898914814794</v>
      </c>
      <c r="S78" s="350">
        <f>IF(S$16=0,0,S$16/MAE_fec!S$16)</f>
        <v>1.245179381938039</v>
      </c>
      <c r="T78" s="350">
        <f>IF(T$16=0,0,T$16/MAE_fec!T$16)</f>
        <v>1.0516985055279067</v>
      </c>
      <c r="U78" s="350">
        <f>IF(U$16=0,0,U$16/MAE_fec!U$16)</f>
        <v>1.0538020684871454</v>
      </c>
      <c r="V78" s="350">
        <f>IF(V$16=0,0,V$16/MAE_fec!V$16)</f>
        <v>0.94728150569513292</v>
      </c>
      <c r="W78" s="350">
        <f>IF(W$16=0,0,W$16/MAE_fec!W$16)</f>
        <v>1.2095947842470307</v>
      </c>
      <c r="DA78" s="175"/>
    </row>
    <row r="79" spans="1:105" ht="12" customHeight="1" x14ac:dyDescent="0.25">
      <c r="A79" s="203" t="s">
        <v>2567</v>
      </c>
      <c r="B79" s="350">
        <f>IF(B$24=0,0,B$24/MAE_fec!B$24)</f>
        <v>1.7338840470707588</v>
      </c>
      <c r="C79" s="350">
        <f>IF(C$24=0,0,C$24/MAE_fec!C$24)</f>
        <v>1.73600797009578</v>
      </c>
      <c r="D79" s="350">
        <f>IF(D$24=0,0,D$24/MAE_fec!D$24)</f>
        <v>1.7209450617412054</v>
      </c>
      <c r="E79" s="350">
        <f>IF(E$24=0,0,E$24/MAE_fec!E$24)</f>
        <v>1.7352118340895433</v>
      </c>
      <c r="F79" s="350">
        <f>IF(F$24=0,0,F$24/MAE_fec!F$24)</f>
        <v>1.7316385451512513</v>
      </c>
      <c r="G79" s="350">
        <f>IF(G$24=0,0,G$24/MAE_fec!G$24)</f>
        <v>1.753187144358016</v>
      </c>
      <c r="H79" s="350">
        <f>IF(H$24=0,0,H$24/MAE_fec!H$24)</f>
        <v>1.7307822044290082</v>
      </c>
      <c r="I79" s="350">
        <f>IF(I$24=0,0,I$24/MAE_fec!I$24)</f>
        <v>1.7207947603747036</v>
      </c>
      <c r="J79" s="350">
        <f>IF(J$24=0,0,J$24/MAE_fec!J$24)</f>
        <v>1.615620619737143</v>
      </c>
      <c r="K79" s="350">
        <f>IF(K$24=0,0,K$24/MAE_fec!K$24)</f>
        <v>1.6504552286587455</v>
      </c>
      <c r="L79" s="350">
        <f>IF(L$24=0,0,L$24/MAE_fec!L$24)</f>
        <v>1.6624453828571104</v>
      </c>
      <c r="M79" s="350">
        <f>IF(M$24=0,0,M$24/MAE_fec!M$24)</f>
        <v>1.7052690122317709</v>
      </c>
      <c r="N79" s="350">
        <f>IF(N$24=0,0,N$24/MAE_fec!N$24)</f>
        <v>1.7144916888364203</v>
      </c>
      <c r="O79" s="350">
        <f>IF(O$24=0,0,O$24/MAE_fec!O$24)</f>
        <v>1.7333002889105649</v>
      </c>
      <c r="P79" s="350">
        <f>IF(P$24=0,0,P$24/MAE_fec!P$24)</f>
        <v>1.7114738900871209</v>
      </c>
      <c r="Q79" s="350">
        <f>IF(Q$24=0,0,Q$24/MAE_fec!Q$24)</f>
        <v>1.7073952215836905</v>
      </c>
      <c r="R79" s="350">
        <f>IF(R$24=0,0,R$24/MAE_fec!R$24)</f>
        <v>1.7129719470216389</v>
      </c>
      <c r="S79" s="350">
        <f>IF(S$24=0,0,S$24/MAE_fec!S$24)</f>
        <v>1.6990446406904982</v>
      </c>
      <c r="T79" s="350">
        <f>IF(T$24=0,0,T$24/MAE_fec!T$24)</f>
        <v>1.6627352433620441</v>
      </c>
      <c r="U79" s="350">
        <f>IF(U$24=0,0,U$24/MAE_fec!U$24)</f>
        <v>1.6633262925539933</v>
      </c>
      <c r="V79" s="350">
        <f>IF(V$24=0,0,V$24/MAE_fec!V$24)</f>
        <v>1.6315490345224606</v>
      </c>
      <c r="W79" s="350">
        <f>IF(W$24=0,0,W$24/MAE_fec!W$24)</f>
        <v>1.6945999008328556</v>
      </c>
      <c r="DA79" s="175"/>
    </row>
    <row r="80" spans="1:105" ht="12" customHeight="1" x14ac:dyDescent="0.25">
      <c r="A80" s="203" t="s">
        <v>2572</v>
      </c>
      <c r="B80" s="350">
        <f>IF(B$27=0,0,B$27/MAE_fec!B$27)</f>
        <v>1.4451446716002745</v>
      </c>
      <c r="C80" s="350">
        <f>IF(C$27=0,0,C$27/MAE_fec!C$27)</f>
        <v>1.4577090508173514</v>
      </c>
      <c r="D80" s="350">
        <f>IF(D$27=0,0,D$27/MAE_fec!D$27)</f>
        <v>1.376321957947745</v>
      </c>
      <c r="E80" s="350">
        <f>IF(E$27=0,0,E$27/MAE_fec!E$27)</f>
        <v>1.499069802197359</v>
      </c>
      <c r="F80" s="350">
        <f>IF(F$27=0,0,F$27/MAE_fec!F$27)</f>
        <v>1.4762765730106711</v>
      </c>
      <c r="G80" s="350">
        <f>IF(G$27=0,0,G$27/MAE_fec!G$27)</f>
        <v>1.5760981823155171</v>
      </c>
      <c r="H80" s="350">
        <f>IF(H$27=0,0,H$27/MAE_fec!H$27)</f>
        <v>1.4467169604563852</v>
      </c>
      <c r="I80" s="350">
        <f>IF(I$27=0,0,I$27/MAE_fec!I$27)</f>
        <v>1.3786513304080183</v>
      </c>
      <c r="J80" s="350">
        <f>IF(J$27=0,0,J$27/MAE_fec!J$27)</f>
        <v>0.84563228026106274</v>
      </c>
      <c r="K80" s="350">
        <f>IF(K$27=0,0,K$27/MAE_fec!K$27)</f>
        <v>0.98510236304405152</v>
      </c>
      <c r="L80" s="350">
        <f>IF(L$27=0,0,L$27/MAE_fec!L$27)</f>
        <v>1.0433968991561047</v>
      </c>
      <c r="M80" s="350">
        <f>IF(M$27=0,0,M$27/MAE_fec!M$27)</f>
        <v>1.273343712267301</v>
      </c>
      <c r="N80" s="350">
        <f>IF(N$27=0,0,N$27/MAE_fec!N$27)</f>
        <v>1.3132567402971946</v>
      </c>
      <c r="O80" s="350">
        <f>IF(O$27=0,0,O$27/MAE_fec!O$27)</f>
        <v>1.4320754760668413</v>
      </c>
      <c r="P80" s="350">
        <f>IF(P$27=0,0,P$27/MAE_fec!P$27)</f>
        <v>1.3070863331008444</v>
      </c>
      <c r="Q80" s="350">
        <f>IF(Q$27=0,0,Q$27/MAE_fec!Q$27)</f>
        <v>1.2840082995836433</v>
      </c>
      <c r="R80" s="350">
        <f>IF(R$27=0,0,R$27/MAE_fec!R$27)</f>
        <v>1.3221898914814794</v>
      </c>
      <c r="S80" s="350">
        <f>IF(S$27=0,0,S$27/MAE_fec!S$27)</f>
        <v>1.2451793819380388</v>
      </c>
      <c r="T80" s="350">
        <f>IF(T$27=0,0,T$27/MAE_fec!T$27)</f>
        <v>1.0516985055279071</v>
      </c>
      <c r="U80" s="350">
        <f>IF(U$27=0,0,U$27/MAE_fec!U$27)</f>
        <v>1.0538020684871454</v>
      </c>
      <c r="V80" s="350">
        <f>IF(V$27=0,0,V$27/MAE_fec!V$27)</f>
        <v>0.94728150569513303</v>
      </c>
      <c r="W80" s="350">
        <f>IF(W$27=0,0,W$27/MAE_fec!W$27)</f>
        <v>1.2095947842470305</v>
      </c>
      <c r="DA80" s="175"/>
    </row>
    <row r="81" spans="1:105" ht="12" customHeight="1" x14ac:dyDescent="0.25">
      <c r="A81" s="203" t="s">
        <v>2582</v>
      </c>
      <c r="B81" s="350">
        <f>IF(B$35=0,0,B$35/MAE_fec!B$35)</f>
        <v>2.4749856323335813</v>
      </c>
      <c r="C81" s="350">
        <f>IF(C$35=0,0,C$35/MAE_fec!C$35)</f>
        <v>2.4685110143346658</v>
      </c>
      <c r="D81" s="350">
        <f>IF(D$35=0,0,D$35/MAE_fec!D$35)</f>
        <v>2.4874673557466891</v>
      </c>
      <c r="E81" s="350">
        <f>IF(E$35=0,0,E$35/MAE_fec!E$35)</f>
        <v>2.5187973124121741</v>
      </c>
      <c r="F81" s="350">
        <f>IF(F$35=0,0,F$35/MAE_fec!F$35)</f>
        <v>2.5177954134239831</v>
      </c>
      <c r="G81" s="350">
        <f>IF(G$35=0,0,G$35/MAE_fec!G$35)</f>
        <v>2.3574363308288602</v>
      </c>
      <c r="H81" s="350">
        <f>IF(H$35=0,0,H$35/MAE_fec!H$35)</f>
        <v>2.4313878407886764</v>
      </c>
      <c r="I81" s="350">
        <f>IF(I$35=0,0,I$35/MAE_fec!I$35)</f>
        <v>2.4106383208814712</v>
      </c>
      <c r="J81" s="350">
        <f>IF(J$35=0,0,J$35/MAE_fec!J$35)</f>
        <v>2.5592471557968874</v>
      </c>
      <c r="K81" s="350">
        <f>IF(K$35=0,0,K$35/MAE_fec!K$35)</f>
        <v>2.499525673413149</v>
      </c>
      <c r="L81" s="350">
        <f>IF(L$35=0,0,L$35/MAE_fec!L$35)</f>
        <v>2.4966081296016567</v>
      </c>
      <c r="M81" s="350">
        <f>IF(M$35=0,0,M$35/MAE_fec!M$35)</f>
        <v>2.4975537133057641</v>
      </c>
      <c r="N81" s="350">
        <f>IF(N$35=0,0,N$35/MAE_fec!N$35)</f>
        <v>2.4222202629871141</v>
      </c>
      <c r="O81" s="350">
        <f>IF(O$35=0,0,O$35/MAE_fec!O$35)</f>
        <v>2.422804733816152</v>
      </c>
      <c r="P81" s="350">
        <f>IF(P$35=0,0,P$35/MAE_fec!P$35)</f>
        <v>2.4214315996549858</v>
      </c>
      <c r="Q81" s="350">
        <f>IF(Q$35=0,0,Q$35/MAE_fec!Q$35)</f>
        <v>2.4275436175260072</v>
      </c>
      <c r="R81" s="350">
        <f>IF(R$35=0,0,R$35/MAE_fec!R$35)</f>
        <v>2.4330367252301714</v>
      </c>
      <c r="S81" s="350">
        <f>IF(S$35=0,0,S$35/MAE_fec!S$35)</f>
        <v>2.4415570399645361</v>
      </c>
      <c r="T81" s="350">
        <f>IF(T$35=0,0,T$35/MAE_fec!T$35)</f>
        <v>2.4381122204368912</v>
      </c>
      <c r="U81" s="350">
        <f>IF(U$35=0,0,U$35/MAE_fec!U$35)</f>
        <v>2.4497651941624516</v>
      </c>
      <c r="V81" s="350">
        <f>IF(V$35=0,0,V$35/MAE_fec!V$35)</f>
        <v>2.5715563672655382</v>
      </c>
      <c r="W81" s="350">
        <f>IF(W$35=0,0,W$35/MAE_fec!W$35)</f>
        <v>2.3461950979645816</v>
      </c>
      <c r="DA81" s="175"/>
    </row>
    <row r="82" spans="1:105" ht="12" customHeight="1" x14ac:dyDescent="0.25">
      <c r="A82" s="203" t="s">
        <v>2594</v>
      </c>
      <c r="B82" s="350">
        <f>IF(B$46=0,0,B$46/MAE_fec!B$46)</f>
        <v>0</v>
      </c>
      <c r="C82" s="350">
        <f>IF(C$46=0,0,C$46/MAE_fec!C$46)</f>
        <v>0</v>
      </c>
      <c r="D82" s="350">
        <f>IF(D$46=0,0,D$46/MAE_fec!D$46)</f>
        <v>0</v>
      </c>
      <c r="E82" s="350">
        <f>IF(E$46=0,0,E$46/MAE_fec!E$46)</f>
        <v>0</v>
      </c>
      <c r="F82" s="350">
        <f>IF(F$46=0,0,F$46/MAE_fec!F$46)</f>
        <v>0</v>
      </c>
      <c r="G82" s="350">
        <f>IF(G$46=0,0,G$46/MAE_fec!G$46)</f>
        <v>0</v>
      </c>
      <c r="H82" s="350">
        <f>IF(H$46=0,0,H$46/MAE_fec!H$46)</f>
        <v>0</v>
      </c>
      <c r="I82" s="350">
        <f>IF(I$46=0,0,I$46/MAE_fec!I$46)</f>
        <v>0</v>
      </c>
      <c r="J82" s="350">
        <f>IF(J$46=0,0,J$46/MAE_fec!J$46)</f>
        <v>0</v>
      </c>
      <c r="K82" s="350">
        <f>IF(K$46=0,0,K$46/MAE_fec!K$46)</f>
        <v>0</v>
      </c>
      <c r="L82" s="350">
        <f>IF(L$46=0,0,L$46/MAE_fec!L$46)</f>
        <v>0</v>
      </c>
      <c r="M82" s="350">
        <f>IF(M$46=0,0,M$46/MAE_fec!M$46)</f>
        <v>0</v>
      </c>
      <c r="N82" s="350">
        <f>IF(N$46=0,0,N$46/MAE_fec!N$46)</f>
        <v>0</v>
      </c>
      <c r="O82" s="350">
        <f>IF(O$46=0,0,O$46/MAE_fec!O$46)</f>
        <v>0</v>
      </c>
      <c r="P82" s="350">
        <f>IF(P$46=0,0,P$46/MAE_fec!P$46)</f>
        <v>0</v>
      </c>
      <c r="Q82" s="350">
        <f>IF(Q$46=0,0,Q$46/MAE_fec!Q$46)</f>
        <v>0</v>
      </c>
      <c r="R82" s="350">
        <f>IF(R$46=0,0,R$46/MAE_fec!R$46)</f>
        <v>0</v>
      </c>
      <c r="S82" s="350">
        <f>IF(S$46=0,0,S$46/MAE_fec!S$46)</f>
        <v>0</v>
      </c>
      <c r="T82" s="350">
        <f>IF(T$46=0,0,T$46/MAE_fec!T$46)</f>
        <v>0</v>
      </c>
      <c r="U82" s="350">
        <f>IF(U$46=0,0,U$46/MAE_fec!U$46)</f>
        <v>0</v>
      </c>
      <c r="V82" s="350">
        <f>IF(V$46=0,0,V$46/MAE_fec!V$46)</f>
        <v>0</v>
      </c>
      <c r="W82" s="350">
        <f>IF(W$46=0,0,W$46/MAE_fec!W$46)</f>
        <v>0</v>
      </c>
      <c r="DA82" s="175"/>
    </row>
    <row r="83" spans="1:105" ht="12" customHeight="1" x14ac:dyDescent="0.25">
      <c r="A83" s="41" t="s">
        <v>2596</v>
      </c>
      <c r="B83" s="335">
        <f>IF(B$47=0,0,B$47/MAE_fec!B$47)</f>
        <v>0</v>
      </c>
      <c r="C83" s="335">
        <f>IF(C$47=0,0,C$47/MAE_fec!C$47)</f>
        <v>0</v>
      </c>
      <c r="D83" s="335">
        <f>IF(D$47=0,0,D$47/MAE_fec!D$47)</f>
        <v>0</v>
      </c>
      <c r="E83" s="335">
        <f>IF(E$47=0,0,E$47/MAE_fec!E$47)</f>
        <v>0</v>
      </c>
      <c r="F83" s="335">
        <f>IF(F$47=0,0,F$47/MAE_fec!F$47)</f>
        <v>0</v>
      </c>
      <c r="G83" s="335">
        <f>IF(G$47=0,0,G$47/MAE_fec!G$47)</f>
        <v>0</v>
      </c>
      <c r="H83" s="335">
        <f>IF(H$47=0,0,H$47/MAE_fec!H$47)</f>
        <v>0</v>
      </c>
      <c r="I83" s="335">
        <f>IF(I$47=0,0,I$47/MAE_fec!I$47)</f>
        <v>0</v>
      </c>
      <c r="J83" s="335">
        <f>IF(J$47=0,0,J$47/MAE_fec!J$47)</f>
        <v>0</v>
      </c>
      <c r="K83" s="335">
        <f>IF(K$47=0,0,K$47/MAE_fec!K$47)</f>
        <v>0</v>
      </c>
      <c r="L83" s="335">
        <f>IF(L$47=0,0,L$47/MAE_fec!L$47)</f>
        <v>0</v>
      </c>
      <c r="M83" s="335">
        <f>IF(M$47=0,0,M$47/MAE_fec!M$47)</f>
        <v>0</v>
      </c>
      <c r="N83" s="335">
        <f>IF(N$47=0,0,N$47/MAE_fec!N$47)</f>
        <v>0</v>
      </c>
      <c r="O83" s="335">
        <f>IF(O$47=0,0,O$47/MAE_fec!O$47)</f>
        <v>0</v>
      </c>
      <c r="P83" s="335">
        <f>IF(P$47=0,0,P$47/MAE_fec!P$47)</f>
        <v>0</v>
      </c>
      <c r="Q83" s="335">
        <f>IF(Q$47=0,0,Q$47/MAE_fec!Q$47)</f>
        <v>0</v>
      </c>
      <c r="R83" s="335">
        <f>IF(R$47=0,0,R$47/MAE_fec!R$47)</f>
        <v>0</v>
      </c>
      <c r="S83" s="335">
        <f>IF(S$47=0,0,S$47/MAE_fec!S$47)</f>
        <v>0</v>
      </c>
      <c r="T83" s="335">
        <f>IF(T$47=0,0,T$47/MAE_fec!T$47)</f>
        <v>0</v>
      </c>
      <c r="U83" s="335">
        <f>IF(U$47=0,0,U$47/MAE_fec!U$47)</f>
        <v>0</v>
      </c>
      <c r="V83" s="335">
        <f>IF(V$47=0,0,V$47/MAE_fec!V$47)</f>
        <v>0</v>
      </c>
      <c r="W83" s="335">
        <f>IF(W$47=0,0,W$47/MAE_fec!W$47)</f>
        <v>0</v>
      </c>
      <c r="DA83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 tint="-0.249977111117893"/>
    <pageSetUpPr fitToPage="1"/>
  </sheetPr>
  <dimension ref="A1:DA38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Textiles and leather"</f>
        <v>FR: Textiles and leather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v>9895.994360693041</v>
      </c>
      <c r="C3" s="205">
        <v>9660.9657339699042</v>
      </c>
      <c r="D3" s="205">
        <v>9226.0567211486141</v>
      </c>
      <c r="E3" s="205">
        <v>8823.5976161213275</v>
      </c>
      <c r="F3" s="205">
        <v>8121.4786313041086</v>
      </c>
      <c r="G3" s="205">
        <v>7307.4590661006669</v>
      </c>
      <c r="H3" s="205">
        <v>6824.8014121800516</v>
      </c>
      <c r="I3" s="205">
        <v>6847.3578480346341</v>
      </c>
      <c r="J3" s="205">
        <v>6326.3506989630996</v>
      </c>
      <c r="K3" s="205">
        <v>5366.2468724809733</v>
      </c>
      <c r="L3" s="205">
        <v>5117.9428689926908</v>
      </c>
      <c r="M3" s="205">
        <v>5428.9779170704551</v>
      </c>
      <c r="N3" s="205">
        <v>5572.8724871996646</v>
      </c>
      <c r="O3" s="205">
        <v>5353.3364461316714</v>
      </c>
      <c r="P3" s="205">
        <v>5107.2957031131436</v>
      </c>
      <c r="Q3" s="205">
        <v>5246</v>
      </c>
      <c r="R3" s="205">
        <v>5204.0948297302948</v>
      </c>
      <c r="S3" s="205">
        <v>5331.9181017379569</v>
      </c>
      <c r="T3" s="205">
        <v>5466.6745380482907</v>
      </c>
      <c r="U3" s="205">
        <v>5678.4847013113158</v>
      </c>
      <c r="V3" s="205">
        <v>5207.2143382145077</v>
      </c>
      <c r="W3" s="205">
        <v>5428.4754743735657</v>
      </c>
      <c r="DA3" s="112" t="s">
        <v>2678</v>
      </c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2" customHeight="1" x14ac:dyDescent="0.25">
      <c r="A5" s="30" t="s">
        <v>2112</v>
      </c>
      <c r="B5" s="205">
        <v>16099.949616701289</v>
      </c>
      <c r="C5" s="205">
        <v>17818.28429797502</v>
      </c>
      <c r="D5" s="205">
        <v>16707.66896411866</v>
      </c>
      <c r="E5" s="205">
        <v>15782.678690468651</v>
      </c>
      <c r="F5" s="205">
        <v>14368.466008562969</v>
      </c>
      <c r="G5" s="205">
        <v>6040.9667926057018</v>
      </c>
      <c r="H5" s="205">
        <v>6673.775925794379</v>
      </c>
      <c r="I5" s="205">
        <v>5965.7113127306648</v>
      </c>
      <c r="J5" s="205">
        <v>6136.8720576646874</v>
      </c>
      <c r="K5" s="205">
        <v>4826.3804956215827</v>
      </c>
      <c r="L5" s="205">
        <v>4722.6975390095986</v>
      </c>
      <c r="M5" s="205">
        <v>5638.0342207374442</v>
      </c>
      <c r="N5" s="205">
        <v>5065.9261024299376</v>
      </c>
      <c r="O5" s="205">
        <v>5351.6872318343876</v>
      </c>
      <c r="P5" s="205">
        <v>5192.9473573894247</v>
      </c>
      <c r="Q5" s="205">
        <v>5186.6943885662604</v>
      </c>
      <c r="R5" s="205">
        <v>5421.0812716671007</v>
      </c>
      <c r="S5" s="205">
        <v>5787.7899640334836</v>
      </c>
      <c r="T5" s="205">
        <v>4925.9333538446717</v>
      </c>
      <c r="U5" s="205">
        <v>4549.3272388775231</v>
      </c>
      <c r="V5" s="205">
        <v>3427.500841255453</v>
      </c>
      <c r="W5" s="205">
        <v>4470.5048564417311</v>
      </c>
      <c r="DA5" s="112" t="s">
        <v>2679</v>
      </c>
    </row>
    <row r="6" spans="1:105" ht="12" customHeight="1" x14ac:dyDescent="0.25">
      <c r="A6" s="154" t="s">
        <v>2114</v>
      </c>
      <c r="B6" s="340">
        <v>20124.937020876619</v>
      </c>
      <c r="C6" s="340">
        <v>19118.690169832789</v>
      </c>
      <c r="D6" s="340">
        <v>19118.690169832789</v>
      </c>
      <c r="E6" s="340">
        <v>18112.443318788959</v>
      </c>
      <c r="F6" s="340">
        <v>17106.196467745129</v>
      </c>
      <c r="G6" s="340">
        <v>17106.196467745129</v>
      </c>
      <c r="H6" s="340">
        <v>16099.949616701289</v>
      </c>
      <c r="I6" s="340">
        <v>15093.702765657459</v>
      </c>
      <c r="J6" s="340">
        <v>15093.702765657459</v>
      </c>
      <c r="K6" s="340">
        <v>14087.455914613631</v>
      </c>
      <c r="L6" s="340">
        <v>13081.2090635698</v>
      </c>
      <c r="M6" s="340">
        <v>13081.2090635698</v>
      </c>
      <c r="N6" s="340">
        <v>12074.96221252597</v>
      </c>
      <c r="O6" s="340">
        <v>11068.71536148214</v>
      </c>
      <c r="P6" s="340">
        <v>11068.71536148214</v>
      </c>
      <c r="Q6" s="340">
        <v>10062.46851043831</v>
      </c>
      <c r="R6" s="340">
        <v>9056.2216593944831</v>
      </c>
      <c r="S6" s="340">
        <v>9056.2216593944831</v>
      </c>
      <c r="T6" s="340">
        <v>8049.974808350652</v>
      </c>
      <c r="U6" s="340">
        <v>7043.7279573068208</v>
      </c>
      <c r="V6" s="340">
        <v>7043.7279573068208</v>
      </c>
      <c r="W6" s="340">
        <v>6037.4811062629897</v>
      </c>
      <c r="DA6" s="160" t="s">
        <v>2680</v>
      </c>
    </row>
    <row r="7" spans="1:105" ht="12" customHeight="1" x14ac:dyDescent="0.25">
      <c r="A7" s="156" t="s">
        <v>2116</v>
      </c>
      <c r="B7" s="341">
        <v>0</v>
      </c>
      <c r="C7" s="342">
        <v>0</v>
      </c>
      <c r="D7" s="342">
        <v>0</v>
      </c>
      <c r="E7" s="342">
        <v>0</v>
      </c>
      <c r="F7" s="342">
        <v>0</v>
      </c>
      <c r="G7" s="342">
        <v>0</v>
      </c>
      <c r="H7" s="342">
        <v>0</v>
      </c>
      <c r="I7" s="342">
        <v>0</v>
      </c>
      <c r="J7" s="342">
        <v>0</v>
      </c>
      <c r="K7" s="342">
        <v>0</v>
      </c>
      <c r="L7" s="342">
        <v>0</v>
      </c>
      <c r="M7" s="342">
        <v>0</v>
      </c>
      <c r="N7" s="342">
        <v>0</v>
      </c>
      <c r="O7" s="342">
        <v>0</v>
      </c>
      <c r="P7" s="342">
        <v>0</v>
      </c>
      <c r="Q7" s="342">
        <v>0</v>
      </c>
      <c r="R7" s="342">
        <v>0</v>
      </c>
      <c r="S7" s="342">
        <v>0</v>
      </c>
      <c r="T7" s="342">
        <v>0</v>
      </c>
      <c r="U7" s="342">
        <v>0</v>
      </c>
      <c r="V7" s="342">
        <v>0</v>
      </c>
      <c r="W7" s="342">
        <v>0</v>
      </c>
      <c r="DA7" s="161" t="s">
        <v>2681</v>
      </c>
    </row>
    <row r="8" spans="1:105" ht="12" customHeight="1" x14ac:dyDescent="0.25">
      <c r="A8" s="157" t="s">
        <v>2118</v>
      </c>
      <c r="B8" s="343"/>
      <c r="C8" s="344">
        <f t="shared" ref="C8:W8" si="0">B6+C7-C6</f>
        <v>1006.2468510438302</v>
      </c>
      <c r="D8" s="344">
        <f t="shared" si="0"/>
        <v>0</v>
      </c>
      <c r="E8" s="344">
        <f t="shared" si="0"/>
        <v>1006.2468510438302</v>
      </c>
      <c r="F8" s="344">
        <f t="shared" si="0"/>
        <v>1006.2468510438302</v>
      </c>
      <c r="G8" s="344">
        <f t="shared" si="0"/>
        <v>0</v>
      </c>
      <c r="H8" s="344">
        <f t="shared" si="0"/>
        <v>1006.2468510438393</v>
      </c>
      <c r="I8" s="344">
        <f t="shared" si="0"/>
        <v>1006.2468510438302</v>
      </c>
      <c r="J8" s="344">
        <f t="shared" si="0"/>
        <v>0</v>
      </c>
      <c r="K8" s="344">
        <f t="shared" si="0"/>
        <v>1006.2468510438284</v>
      </c>
      <c r="L8" s="344">
        <f t="shared" si="0"/>
        <v>1006.2468510438302</v>
      </c>
      <c r="M8" s="344">
        <f t="shared" si="0"/>
        <v>0</v>
      </c>
      <c r="N8" s="344">
        <f t="shared" si="0"/>
        <v>1006.2468510438302</v>
      </c>
      <c r="O8" s="344">
        <f t="shared" si="0"/>
        <v>1006.2468510438302</v>
      </c>
      <c r="P8" s="344">
        <f t="shared" si="0"/>
        <v>0</v>
      </c>
      <c r="Q8" s="344">
        <f t="shared" si="0"/>
        <v>1006.2468510438302</v>
      </c>
      <c r="R8" s="344">
        <f t="shared" si="0"/>
        <v>1006.2468510438266</v>
      </c>
      <c r="S8" s="344">
        <f t="shared" si="0"/>
        <v>0</v>
      </c>
      <c r="T8" s="344">
        <f t="shared" si="0"/>
        <v>1006.2468510438312</v>
      </c>
      <c r="U8" s="344">
        <f t="shared" si="0"/>
        <v>1006.2468510438312</v>
      </c>
      <c r="V8" s="344">
        <f t="shared" si="0"/>
        <v>0</v>
      </c>
      <c r="W8" s="344">
        <f t="shared" si="0"/>
        <v>1006.2468510438312</v>
      </c>
      <c r="DA8" s="162"/>
    </row>
    <row r="9" spans="1:105" ht="12" customHeight="1" x14ac:dyDescent="0.25">
      <c r="A9" s="155" t="s">
        <v>2119</v>
      </c>
      <c r="B9" s="345">
        <f t="shared" ref="B9:W9" si="1">B6-B5</f>
        <v>4024.9874041753301</v>
      </c>
      <c r="C9" s="345">
        <f t="shared" si="1"/>
        <v>1300.4058718577689</v>
      </c>
      <c r="D9" s="345">
        <f t="shared" si="1"/>
        <v>2411.0212057141289</v>
      </c>
      <c r="E9" s="345">
        <f t="shared" si="1"/>
        <v>2329.7646283203085</v>
      </c>
      <c r="F9" s="345">
        <f t="shared" si="1"/>
        <v>2737.7304591821594</v>
      </c>
      <c r="G9" s="345">
        <f t="shared" si="1"/>
        <v>11065.229675139428</v>
      </c>
      <c r="H9" s="345">
        <f t="shared" si="1"/>
        <v>9426.1736909069114</v>
      </c>
      <c r="I9" s="345">
        <f t="shared" si="1"/>
        <v>9127.9914529267953</v>
      </c>
      <c r="J9" s="345">
        <f t="shared" si="1"/>
        <v>8956.8307079927727</v>
      </c>
      <c r="K9" s="345">
        <f t="shared" si="1"/>
        <v>9261.0754189920481</v>
      </c>
      <c r="L9" s="345">
        <f t="shared" si="1"/>
        <v>8358.5115245602028</v>
      </c>
      <c r="M9" s="345">
        <f t="shared" si="1"/>
        <v>7443.1748428323563</v>
      </c>
      <c r="N9" s="345">
        <f t="shared" si="1"/>
        <v>7009.0361100960326</v>
      </c>
      <c r="O9" s="345">
        <f t="shared" si="1"/>
        <v>5717.0281296477524</v>
      </c>
      <c r="P9" s="345">
        <f t="shared" si="1"/>
        <v>5875.7680040927153</v>
      </c>
      <c r="Q9" s="345">
        <f t="shared" si="1"/>
        <v>4875.7741218720494</v>
      </c>
      <c r="R9" s="345">
        <f t="shared" si="1"/>
        <v>3635.1403877273824</v>
      </c>
      <c r="S9" s="345">
        <f t="shared" si="1"/>
        <v>3268.4316953609996</v>
      </c>
      <c r="T9" s="345">
        <f t="shared" si="1"/>
        <v>3124.0414545059803</v>
      </c>
      <c r="U9" s="345">
        <f t="shared" si="1"/>
        <v>2494.4007184292977</v>
      </c>
      <c r="V9" s="345">
        <f t="shared" si="1"/>
        <v>3616.2271160513678</v>
      </c>
      <c r="W9" s="345">
        <f t="shared" si="1"/>
        <v>1566.9762498212585</v>
      </c>
      <c r="DA9" s="163"/>
    </row>
    <row r="10" spans="1:105" ht="12" customHeight="1" x14ac:dyDescent="0.25">
      <c r="A10" s="201"/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DA10" s="173"/>
    </row>
    <row r="11" spans="1:105" ht="12" customHeight="1" x14ac:dyDescent="0.25">
      <c r="A11" s="30" t="s">
        <v>67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DA11" s="112"/>
    </row>
    <row r="12" spans="1:105" ht="12" customHeight="1" x14ac:dyDescent="0.25">
      <c r="A12" s="31" t="s">
        <v>68</v>
      </c>
      <c r="B12" s="212">
        <v>1661.9959587274291</v>
      </c>
      <c r="C12" s="212">
        <v>1816.7559759243329</v>
      </c>
      <c r="D12" s="212">
        <v>1769.6053310404129</v>
      </c>
      <c r="E12" s="212">
        <v>1744.2306104901111</v>
      </c>
      <c r="F12" s="212">
        <v>1555.2276870163371</v>
      </c>
      <c r="G12" s="212">
        <v>566.59527085124682</v>
      </c>
      <c r="H12" s="212">
        <v>581.10163370593284</v>
      </c>
      <c r="I12" s="212">
        <v>469.86766981943248</v>
      </c>
      <c r="J12" s="212">
        <v>452.75554600171972</v>
      </c>
      <c r="K12" s="212">
        <v>355.09045571797083</v>
      </c>
      <c r="L12" s="212">
        <v>327.11857265692169</v>
      </c>
      <c r="M12" s="212">
        <v>348.45038693035252</v>
      </c>
      <c r="N12" s="212">
        <v>317.59638865004302</v>
      </c>
      <c r="O12" s="212">
        <v>326.96947549441097</v>
      </c>
      <c r="P12" s="212">
        <v>299.7822012037833</v>
      </c>
      <c r="Q12" s="212">
        <v>297.03920894239042</v>
      </c>
      <c r="R12" s="212">
        <v>306.58168529664658</v>
      </c>
      <c r="S12" s="212">
        <v>325.59165950128983</v>
      </c>
      <c r="T12" s="212">
        <v>276.15425623387779</v>
      </c>
      <c r="U12" s="212">
        <v>252.9904557179708</v>
      </c>
      <c r="V12" s="212">
        <v>200.07515047291491</v>
      </c>
      <c r="W12" s="212">
        <v>249.08108340498711</v>
      </c>
      <c r="DA12" s="109" t="s">
        <v>2682</v>
      </c>
    </row>
    <row r="13" spans="1:105" ht="12" customHeight="1" x14ac:dyDescent="0.25">
      <c r="A13" s="24" t="s">
        <v>30</v>
      </c>
      <c r="B13" s="215">
        <v>1.241960447119518</v>
      </c>
      <c r="C13" s="215">
        <v>0.62098022355975924</v>
      </c>
      <c r="D13" s="215">
        <v>0</v>
      </c>
      <c r="E13" s="215">
        <v>0</v>
      </c>
      <c r="F13" s="215">
        <v>0</v>
      </c>
      <c r="G13" s="215">
        <v>1.241960447119518</v>
      </c>
      <c r="H13" s="215">
        <v>0</v>
      </c>
      <c r="I13" s="215">
        <v>0</v>
      </c>
      <c r="J13" s="215">
        <v>0</v>
      </c>
      <c r="K13" s="215">
        <v>0</v>
      </c>
      <c r="L13" s="215">
        <v>0</v>
      </c>
      <c r="M13" s="215">
        <v>0</v>
      </c>
      <c r="N13" s="215">
        <v>0</v>
      </c>
      <c r="O13" s="215">
        <v>0</v>
      </c>
      <c r="P13" s="215">
        <v>0</v>
      </c>
      <c r="Q13" s="215">
        <v>0</v>
      </c>
      <c r="R13" s="215">
        <v>0</v>
      </c>
      <c r="S13" s="215">
        <v>0</v>
      </c>
      <c r="T13" s="215">
        <v>0</v>
      </c>
      <c r="U13" s="215">
        <v>3.0782459157351671E-2</v>
      </c>
      <c r="V13" s="215">
        <v>0</v>
      </c>
      <c r="W13" s="215">
        <v>0</v>
      </c>
      <c r="DA13" s="85" t="s">
        <v>2683</v>
      </c>
    </row>
    <row r="14" spans="1:105" ht="12" customHeight="1" x14ac:dyDescent="0.25">
      <c r="A14" s="14" t="s">
        <v>31</v>
      </c>
      <c r="B14" s="206">
        <f t="shared" ref="B14:W14" si="2">B15+B16+B17+B18+B19</f>
        <v>110.46620808254514</v>
      </c>
      <c r="C14" s="206">
        <f t="shared" si="2"/>
        <v>111.73207222699912</v>
      </c>
      <c r="D14" s="206">
        <f t="shared" si="2"/>
        <v>72.941100601891662</v>
      </c>
      <c r="E14" s="206">
        <f t="shared" si="2"/>
        <v>74.225365434221843</v>
      </c>
      <c r="F14" s="206">
        <f t="shared" si="2"/>
        <v>71.468701633705933</v>
      </c>
      <c r="G14" s="206">
        <f t="shared" si="2"/>
        <v>54.500945829750634</v>
      </c>
      <c r="H14" s="206">
        <f t="shared" si="2"/>
        <v>48.1188306104901</v>
      </c>
      <c r="I14" s="206">
        <f t="shared" si="2"/>
        <v>39.539208942390374</v>
      </c>
      <c r="J14" s="206">
        <f t="shared" si="2"/>
        <v>37.752536543422181</v>
      </c>
      <c r="K14" s="206">
        <f t="shared" si="2"/>
        <v>23.555288048151329</v>
      </c>
      <c r="L14" s="206">
        <f t="shared" si="2"/>
        <v>19.590369733447979</v>
      </c>
      <c r="M14" s="206">
        <f t="shared" si="2"/>
        <v>17.056491831470336</v>
      </c>
      <c r="N14" s="206">
        <f t="shared" si="2"/>
        <v>20.254686156491829</v>
      </c>
      <c r="O14" s="206">
        <f t="shared" si="2"/>
        <v>25.270937231298365</v>
      </c>
      <c r="P14" s="206">
        <f t="shared" si="2"/>
        <v>23.538349097162509</v>
      </c>
      <c r="Q14" s="206">
        <f t="shared" si="2"/>
        <v>23.029836629406702</v>
      </c>
      <c r="R14" s="206">
        <f t="shared" si="2"/>
        <v>18.220894239036973</v>
      </c>
      <c r="S14" s="206">
        <f t="shared" si="2"/>
        <v>16.999914015477216</v>
      </c>
      <c r="T14" s="206">
        <f t="shared" si="2"/>
        <v>22.219346517626825</v>
      </c>
      <c r="U14" s="206">
        <f t="shared" si="2"/>
        <v>17.067067927773</v>
      </c>
      <c r="V14" s="206">
        <f t="shared" si="2"/>
        <v>13.862252794496991</v>
      </c>
      <c r="W14" s="206">
        <f t="shared" si="2"/>
        <v>17.78804815133276</v>
      </c>
      <c r="DA14" s="71"/>
    </row>
    <row r="15" spans="1:105" ht="12" customHeight="1" x14ac:dyDescent="0.25">
      <c r="A15" s="18" t="s">
        <v>32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  <c r="R15" s="206">
        <v>0</v>
      </c>
      <c r="S15" s="206">
        <v>0</v>
      </c>
      <c r="T15" s="206">
        <v>0</v>
      </c>
      <c r="U15" s="206">
        <v>0</v>
      </c>
      <c r="V15" s="206">
        <v>0</v>
      </c>
      <c r="W15" s="206">
        <v>0</v>
      </c>
      <c r="DA15" s="71" t="s">
        <v>2684</v>
      </c>
    </row>
    <row r="16" spans="1:105" ht="12" customHeight="1" x14ac:dyDescent="0.25">
      <c r="A16" s="18" t="s">
        <v>33</v>
      </c>
      <c r="B16" s="206">
        <v>0</v>
      </c>
      <c r="C16" s="206">
        <v>29.373258813413582</v>
      </c>
      <c r="D16" s="206">
        <v>16.946087704213241</v>
      </c>
      <c r="E16" s="206">
        <v>12.085640584694749</v>
      </c>
      <c r="F16" s="206">
        <v>19.77644024075666</v>
      </c>
      <c r="G16" s="206">
        <v>8.7895098882201186</v>
      </c>
      <c r="H16" s="206">
        <v>12.085640584694749</v>
      </c>
      <c r="I16" s="206">
        <v>13.184264832330181</v>
      </c>
      <c r="J16" s="206">
        <v>13.184264832330181</v>
      </c>
      <c r="K16" s="206">
        <v>8.7895098882201186</v>
      </c>
      <c r="L16" s="206">
        <v>7.690799656061909</v>
      </c>
      <c r="M16" s="206">
        <v>4.3947549441100593</v>
      </c>
      <c r="N16" s="206">
        <v>8.7895098882201186</v>
      </c>
      <c r="O16" s="206">
        <v>14.28297506448839</v>
      </c>
      <c r="P16" s="206">
        <v>13.184264832330181</v>
      </c>
      <c r="Q16" s="206">
        <v>12.085640584694749</v>
      </c>
      <c r="R16" s="206">
        <v>7.690799656061909</v>
      </c>
      <c r="S16" s="206">
        <v>7.690799656061909</v>
      </c>
      <c r="T16" s="206">
        <v>6.3845227858985378</v>
      </c>
      <c r="U16" s="206">
        <v>7.1140154772141013</v>
      </c>
      <c r="V16" s="206">
        <v>5.8659501289767837</v>
      </c>
      <c r="W16" s="206">
        <v>8.2423903697334477</v>
      </c>
      <c r="DA16" s="71" t="s">
        <v>2685</v>
      </c>
    </row>
    <row r="17" spans="1:105" ht="12" customHeight="1" x14ac:dyDescent="0.25">
      <c r="A17" s="18" t="s">
        <v>69</v>
      </c>
      <c r="B17" s="206">
        <v>23.62184006878762</v>
      </c>
      <c r="C17" s="206">
        <v>21.56775580395529</v>
      </c>
      <c r="D17" s="206">
        <v>16.432588134135859</v>
      </c>
      <c r="E17" s="206">
        <v>16.280137575236459</v>
      </c>
      <c r="F17" s="206">
        <v>17.297592433361991</v>
      </c>
      <c r="G17" s="206">
        <v>13.22760103181427</v>
      </c>
      <c r="H17" s="206">
        <v>11.19260533104041</v>
      </c>
      <c r="I17" s="206">
        <v>9.1576096302665508</v>
      </c>
      <c r="J17" s="206">
        <v>11.19260533104041</v>
      </c>
      <c r="K17" s="206">
        <v>7.1225279449699048</v>
      </c>
      <c r="L17" s="206">
        <v>7.1225279449699048</v>
      </c>
      <c r="M17" s="206">
        <v>9.7955288048151328</v>
      </c>
      <c r="N17" s="206">
        <v>8.5989681857265694</v>
      </c>
      <c r="O17" s="206">
        <v>8.1217540842648326</v>
      </c>
      <c r="P17" s="206">
        <v>7.487876182287188</v>
      </c>
      <c r="Q17" s="206">
        <v>8.0779879621668105</v>
      </c>
      <c r="R17" s="206">
        <v>7.6638865004299221</v>
      </c>
      <c r="S17" s="206">
        <v>7.3982803095442824</v>
      </c>
      <c r="T17" s="206">
        <v>7.3403267411865851</v>
      </c>
      <c r="U17" s="206">
        <v>7.4756663800515897</v>
      </c>
      <c r="V17" s="206">
        <v>7.0991401547721411</v>
      </c>
      <c r="W17" s="206">
        <v>7.6424763542562344</v>
      </c>
      <c r="DA17" s="71" t="s">
        <v>2686</v>
      </c>
    </row>
    <row r="18" spans="1:105" ht="12" customHeight="1" x14ac:dyDescent="0.25">
      <c r="A18" s="18" t="s">
        <v>70</v>
      </c>
      <c r="B18" s="206">
        <v>86.844368013757517</v>
      </c>
      <c r="C18" s="206">
        <v>60.791057609630258</v>
      </c>
      <c r="D18" s="206">
        <v>39.562424763542559</v>
      </c>
      <c r="E18" s="206">
        <v>45.859587274290632</v>
      </c>
      <c r="F18" s="206">
        <v>34.394668959587271</v>
      </c>
      <c r="G18" s="206">
        <v>32.483834909716244</v>
      </c>
      <c r="H18" s="206">
        <v>24.840584694754941</v>
      </c>
      <c r="I18" s="206">
        <v>17.197334479793639</v>
      </c>
      <c r="J18" s="206">
        <v>13.375666380051589</v>
      </c>
      <c r="K18" s="206">
        <v>7.6432502149613066</v>
      </c>
      <c r="L18" s="206">
        <v>4.7770421324161649</v>
      </c>
      <c r="M18" s="206">
        <v>2.8662080825451421</v>
      </c>
      <c r="N18" s="206">
        <v>2.8662080825451421</v>
      </c>
      <c r="O18" s="206">
        <v>2.8662080825451421</v>
      </c>
      <c r="P18" s="206">
        <v>2.8662080825451421</v>
      </c>
      <c r="Q18" s="206">
        <v>2.8662080825451421</v>
      </c>
      <c r="R18" s="206">
        <v>2.8662080825451421</v>
      </c>
      <c r="S18" s="206">
        <v>1.910834049871023</v>
      </c>
      <c r="T18" s="206">
        <v>8.4944969905417018</v>
      </c>
      <c r="U18" s="206">
        <v>2.477386070507309</v>
      </c>
      <c r="V18" s="206">
        <v>0.89716251074806519</v>
      </c>
      <c r="W18" s="206">
        <v>1.903181427343078</v>
      </c>
      <c r="DA18" s="71" t="s">
        <v>2687</v>
      </c>
    </row>
    <row r="19" spans="1:105" ht="12" customHeight="1" x14ac:dyDescent="0.25">
      <c r="A19" s="18" t="s">
        <v>34</v>
      </c>
      <c r="B19" s="206">
        <v>0</v>
      </c>
      <c r="C19" s="206">
        <v>0</v>
      </c>
      <c r="D19" s="206">
        <v>0</v>
      </c>
      <c r="E19" s="206">
        <v>0</v>
      </c>
      <c r="F19" s="206">
        <v>0</v>
      </c>
      <c r="G19" s="206">
        <v>0</v>
      </c>
      <c r="H19" s="206">
        <v>0</v>
      </c>
      <c r="I19" s="206">
        <v>0</v>
      </c>
      <c r="J19" s="206">
        <v>0</v>
      </c>
      <c r="K19" s="206">
        <v>0</v>
      </c>
      <c r="L19" s="206">
        <v>0</v>
      </c>
      <c r="M19" s="206">
        <v>0</v>
      </c>
      <c r="N19" s="206">
        <v>0</v>
      </c>
      <c r="O19" s="206">
        <v>0</v>
      </c>
      <c r="P19" s="206">
        <v>0</v>
      </c>
      <c r="Q19" s="206">
        <v>0</v>
      </c>
      <c r="R19" s="206">
        <v>0</v>
      </c>
      <c r="S19" s="206">
        <v>0</v>
      </c>
      <c r="T19" s="206">
        <v>0</v>
      </c>
      <c r="U19" s="206">
        <v>0</v>
      </c>
      <c r="V19" s="206">
        <v>0</v>
      </c>
      <c r="W19" s="206">
        <v>0</v>
      </c>
      <c r="DA19" s="71" t="s">
        <v>2688</v>
      </c>
    </row>
    <row r="20" spans="1:105" ht="12" customHeight="1" x14ac:dyDescent="0.25">
      <c r="A20" s="14" t="s">
        <v>35</v>
      </c>
      <c r="B20" s="206">
        <f t="shared" ref="B20:W20" si="3">B21+B22</f>
        <v>1238.1639724849531</v>
      </c>
      <c r="C20" s="206">
        <f t="shared" si="3"/>
        <v>1410.5078245915729</v>
      </c>
      <c r="D20" s="206">
        <f t="shared" si="3"/>
        <v>1425.7269991401549</v>
      </c>
      <c r="E20" s="206">
        <f t="shared" si="3"/>
        <v>1417.038779019776</v>
      </c>
      <c r="F20" s="206">
        <f t="shared" si="3"/>
        <v>1240.8527085124681</v>
      </c>
      <c r="G20" s="206">
        <f t="shared" si="3"/>
        <v>290.13009458297512</v>
      </c>
      <c r="H20" s="206">
        <f t="shared" si="3"/>
        <v>326.69638865004288</v>
      </c>
      <c r="I20" s="206">
        <f t="shared" si="3"/>
        <v>235.05760963026651</v>
      </c>
      <c r="J20" s="206">
        <f t="shared" si="3"/>
        <v>237.1010318142734</v>
      </c>
      <c r="K20" s="206">
        <f t="shared" si="3"/>
        <v>184.13379191745489</v>
      </c>
      <c r="L20" s="206">
        <f t="shared" si="3"/>
        <v>156.3435081685297</v>
      </c>
      <c r="M20" s="206">
        <f t="shared" si="3"/>
        <v>183.153826311264</v>
      </c>
      <c r="N20" s="206">
        <f t="shared" si="3"/>
        <v>151.88357695614789</v>
      </c>
      <c r="O20" s="206">
        <f t="shared" si="3"/>
        <v>156.57420464316419</v>
      </c>
      <c r="P20" s="206">
        <f t="shared" si="3"/>
        <v>135.24428202923471</v>
      </c>
      <c r="Q20" s="206">
        <f t="shared" si="3"/>
        <v>143.78435081685299</v>
      </c>
      <c r="R20" s="206">
        <f t="shared" si="3"/>
        <v>155.02063628546861</v>
      </c>
      <c r="S20" s="206">
        <f t="shared" si="3"/>
        <v>176.39337919174551</v>
      </c>
      <c r="T20" s="206">
        <f t="shared" si="3"/>
        <v>113.2846947549441</v>
      </c>
      <c r="U20" s="206">
        <f t="shared" si="3"/>
        <v>100.83069647463461</v>
      </c>
      <c r="V20" s="206">
        <f t="shared" si="3"/>
        <v>68.121238177128106</v>
      </c>
      <c r="W20" s="206">
        <f t="shared" si="3"/>
        <v>109.8873602751505</v>
      </c>
      <c r="DA20" s="71"/>
    </row>
    <row r="21" spans="1:105" ht="12" customHeight="1" x14ac:dyDescent="0.25">
      <c r="A21" s="18" t="s">
        <v>72</v>
      </c>
      <c r="B21" s="206">
        <v>1238.1639724849531</v>
      </c>
      <c r="C21" s="206">
        <v>1410.5078245915729</v>
      </c>
      <c r="D21" s="206">
        <v>1425.7269991401549</v>
      </c>
      <c r="E21" s="206">
        <v>1417.038779019776</v>
      </c>
      <c r="F21" s="206">
        <v>1240.8527085124681</v>
      </c>
      <c r="G21" s="206">
        <v>290.13009458297512</v>
      </c>
      <c r="H21" s="206">
        <v>326.69638865004288</v>
      </c>
      <c r="I21" s="206">
        <v>235.05760963026651</v>
      </c>
      <c r="J21" s="206">
        <v>237.1010318142734</v>
      </c>
      <c r="K21" s="206">
        <v>184.13379191745489</v>
      </c>
      <c r="L21" s="206">
        <v>156.3435081685297</v>
      </c>
      <c r="M21" s="206">
        <v>183.153826311264</v>
      </c>
      <c r="N21" s="206">
        <v>151.88357695614789</v>
      </c>
      <c r="O21" s="206">
        <v>156.57420464316419</v>
      </c>
      <c r="P21" s="206">
        <v>135.24428202923471</v>
      </c>
      <c r="Q21" s="206">
        <v>143.78435081685299</v>
      </c>
      <c r="R21" s="206">
        <v>155.02063628546861</v>
      </c>
      <c r="S21" s="206">
        <v>176.39337919174551</v>
      </c>
      <c r="T21" s="206">
        <v>113.2846947549441</v>
      </c>
      <c r="U21" s="206">
        <v>100.83069647463461</v>
      </c>
      <c r="V21" s="206">
        <v>68.121238177128106</v>
      </c>
      <c r="W21" s="206">
        <v>109.8873602751505</v>
      </c>
      <c r="DA21" s="71" t="s">
        <v>2689</v>
      </c>
    </row>
    <row r="22" spans="1:105" ht="12" customHeight="1" x14ac:dyDescent="0.25">
      <c r="A22" s="18" t="s">
        <v>36</v>
      </c>
      <c r="B22" s="206">
        <v>0</v>
      </c>
      <c r="C22" s="206">
        <v>0</v>
      </c>
      <c r="D22" s="206">
        <v>0</v>
      </c>
      <c r="E22" s="206">
        <v>0</v>
      </c>
      <c r="F22" s="206">
        <v>0</v>
      </c>
      <c r="G22" s="206">
        <v>0</v>
      </c>
      <c r="H22" s="206">
        <v>0</v>
      </c>
      <c r="I22" s="206">
        <v>0</v>
      </c>
      <c r="J22" s="206">
        <v>0</v>
      </c>
      <c r="K22" s="206">
        <v>0</v>
      </c>
      <c r="L22" s="206">
        <v>0</v>
      </c>
      <c r="M22" s="206">
        <v>0</v>
      </c>
      <c r="N22" s="206">
        <v>0</v>
      </c>
      <c r="O22" s="206">
        <v>0</v>
      </c>
      <c r="P22" s="206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0</v>
      </c>
      <c r="W22" s="206">
        <v>0</v>
      </c>
      <c r="DA22" s="71" t="s">
        <v>2690</v>
      </c>
    </row>
    <row r="23" spans="1:105" ht="12" customHeight="1" x14ac:dyDescent="0.25">
      <c r="A23" s="14" t="s">
        <v>37</v>
      </c>
      <c r="B23" s="206">
        <f t="shared" ref="B23:W23" si="4">B24+B25+B26+B27+B28+B29</f>
        <v>0</v>
      </c>
      <c r="C23" s="206">
        <f t="shared" si="4"/>
        <v>0</v>
      </c>
      <c r="D23" s="206">
        <f t="shared" si="4"/>
        <v>0</v>
      </c>
      <c r="E23" s="206">
        <f t="shared" si="4"/>
        <v>0</v>
      </c>
      <c r="F23" s="206">
        <f t="shared" si="4"/>
        <v>0</v>
      </c>
      <c r="G23" s="206">
        <f t="shared" si="4"/>
        <v>0</v>
      </c>
      <c r="H23" s="206">
        <f t="shared" si="4"/>
        <v>9.5528804815133275E-2</v>
      </c>
      <c r="I23" s="206">
        <f t="shared" si="4"/>
        <v>0</v>
      </c>
      <c r="J23" s="206">
        <f t="shared" si="4"/>
        <v>0</v>
      </c>
      <c r="K23" s="206">
        <f t="shared" si="4"/>
        <v>2.3903697334479789E-2</v>
      </c>
      <c r="L23" s="206">
        <f t="shared" si="4"/>
        <v>2.3903697334479789E-2</v>
      </c>
      <c r="M23" s="206">
        <f t="shared" si="4"/>
        <v>5.0902837489251937E-2</v>
      </c>
      <c r="N23" s="206">
        <f t="shared" si="4"/>
        <v>0</v>
      </c>
      <c r="O23" s="206">
        <f t="shared" si="4"/>
        <v>8.4952708512467751E-2</v>
      </c>
      <c r="P23" s="206">
        <f t="shared" si="4"/>
        <v>9.9828030954428201E-2</v>
      </c>
      <c r="Q23" s="206">
        <f t="shared" si="4"/>
        <v>4.6431642304385207E-2</v>
      </c>
      <c r="R23" s="206">
        <f t="shared" si="4"/>
        <v>0.26311263972484944</v>
      </c>
      <c r="S23" s="206">
        <f t="shared" si="4"/>
        <v>0.21470335339638869</v>
      </c>
      <c r="T23" s="206">
        <f t="shared" si="4"/>
        <v>0.20378331900257959</v>
      </c>
      <c r="U23" s="206">
        <f t="shared" si="4"/>
        <v>0.2722269991401548</v>
      </c>
      <c r="V23" s="206">
        <f t="shared" si="4"/>
        <v>0.25485812553740322</v>
      </c>
      <c r="W23" s="206">
        <f t="shared" si="4"/>
        <v>0.28693035253654342</v>
      </c>
      <c r="DA23" s="71"/>
    </row>
    <row r="24" spans="1:105" ht="12" customHeight="1" x14ac:dyDescent="0.25">
      <c r="A24" s="18" t="s">
        <v>73</v>
      </c>
      <c r="B24" s="206">
        <v>0</v>
      </c>
      <c r="C24" s="206">
        <v>0</v>
      </c>
      <c r="D24" s="206">
        <v>0</v>
      </c>
      <c r="E24" s="206">
        <v>0</v>
      </c>
      <c r="F24" s="206">
        <v>0</v>
      </c>
      <c r="G24" s="206">
        <v>0</v>
      </c>
      <c r="H24" s="206">
        <v>9.5528804815133275E-2</v>
      </c>
      <c r="I24" s="206">
        <v>0</v>
      </c>
      <c r="J24" s="206">
        <v>0</v>
      </c>
      <c r="K24" s="206">
        <v>2.3903697334479789E-2</v>
      </c>
      <c r="L24" s="206">
        <v>2.3903697334479789E-2</v>
      </c>
      <c r="M24" s="206">
        <v>5.0902837489251937E-2</v>
      </c>
      <c r="N24" s="206">
        <v>0</v>
      </c>
      <c r="O24" s="206">
        <v>8.4952708512467751E-2</v>
      </c>
      <c r="P24" s="206">
        <v>9.9828030954428201E-2</v>
      </c>
      <c r="Q24" s="206">
        <v>4.6431642304385207E-2</v>
      </c>
      <c r="R24" s="206">
        <v>0.2067067927773</v>
      </c>
      <c r="S24" s="206">
        <v>0.13190025795356841</v>
      </c>
      <c r="T24" s="206">
        <v>0.1018916595012898</v>
      </c>
      <c r="U24" s="206">
        <v>0.1583834909716251</v>
      </c>
      <c r="V24" s="206">
        <v>0.13602751504729141</v>
      </c>
      <c r="W24" s="206">
        <v>0.15692175408426479</v>
      </c>
      <c r="DA24" s="71" t="s">
        <v>2691</v>
      </c>
    </row>
    <row r="25" spans="1:105" ht="12" customHeight="1" x14ac:dyDescent="0.25">
      <c r="A25" s="18" t="s">
        <v>74</v>
      </c>
      <c r="B25" s="206">
        <v>0</v>
      </c>
      <c r="C25" s="206">
        <v>0</v>
      </c>
      <c r="D25" s="206">
        <v>0</v>
      </c>
      <c r="E25" s="206">
        <v>0</v>
      </c>
      <c r="F25" s="206">
        <v>0</v>
      </c>
      <c r="G25" s="206">
        <v>0</v>
      </c>
      <c r="H25" s="206">
        <v>0</v>
      </c>
      <c r="I25" s="206">
        <v>0</v>
      </c>
      <c r="J25" s="206">
        <v>0</v>
      </c>
      <c r="K25" s="206">
        <v>0</v>
      </c>
      <c r="L25" s="206">
        <v>0</v>
      </c>
      <c r="M25" s="206">
        <v>0</v>
      </c>
      <c r="N25" s="206">
        <v>0</v>
      </c>
      <c r="O25" s="206">
        <v>0</v>
      </c>
      <c r="P25" s="206">
        <v>0</v>
      </c>
      <c r="Q25" s="206">
        <v>0</v>
      </c>
      <c r="R25" s="206">
        <v>0</v>
      </c>
      <c r="S25" s="206">
        <v>0</v>
      </c>
      <c r="T25" s="206">
        <v>0</v>
      </c>
      <c r="U25" s="206">
        <v>0</v>
      </c>
      <c r="V25" s="206">
        <v>0</v>
      </c>
      <c r="W25" s="206">
        <v>0</v>
      </c>
      <c r="DA25" s="71" t="s">
        <v>2692</v>
      </c>
    </row>
    <row r="26" spans="1:105" ht="12" customHeight="1" x14ac:dyDescent="0.25">
      <c r="A26" s="18" t="s">
        <v>75</v>
      </c>
      <c r="B26" s="206">
        <v>0</v>
      </c>
      <c r="C26" s="206">
        <v>0</v>
      </c>
      <c r="D26" s="206">
        <v>0</v>
      </c>
      <c r="E26" s="206">
        <v>0</v>
      </c>
      <c r="F26" s="206">
        <v>0</v>
      </c>
      <c r="G26" s="206">
        <v>0</v>
      </c>
      <c r="H26" s="206">
        <v>0</v>
      </c>
      <c r="I26" s="206">
        <v>0</v>
      </c>
      <c r="J26" s="206">
        <v>0</v>
      </c>
      <c r="K26" s="206">
        <v>0</v>
      </c>
      <c r="L26" s="206">
        <v>0</v>
      </c>
      <c r="M26" s="206">
        <v>0</v>
      </c>
      <c r="N26" s="206">
        <v>0</v>
      </c>
      <c r="O26" s="206">
        <v>0</v>
      </c>
      <c r="P26" s="206">
        <v>0</v>
      </c>
      <c r="Q26" s="206">
        <v>0</v>
      </c>
      <c r="R26" s="206">
        <v>5.6405846947549437E-2</v>
      </c>
      <c r="S26" s="206">
        <v>8.2803095442820288E-2</v>
      </c>
      <c r="T26" s="206">
        <v>0.1018916595012898</v>
      </c>
      <c r="U26" s="206">
        <v>0.1138435081685297</v>
      </c>
      <c r="V26" s="206">
        <v>0.1188306104901118</v>
      </c>
      <c r="W26" s="206">
        <v>0.13000859845227861</v>
      </c>
      <c r="DA26" s="71" t="s">
        <v>2693</v>
      </c>
    </row>
    <row r="27" spans="1:105" ht="12" customHeight="1" x14ac:dyDescent="0.25">
      <c r="A27" s="18" t="s">
        <v>76</v>
      </c>
      <c r="B27" s="206">
        <v>0</v>
      </c>
      <c r="C27" s="206">
        <v>0</v>
      </c>
      <c r="D27" s="206">
        <v>0</v>
      </c>
      <c r="E27" s="206">
        <v>0</v>
      </c>
      <c r="F27" s="206">
        <v>0</v>
      </c>
      <c r="G27" s="206">
        <v>0</v>
      </c>
      <c r="H27" s="206">
        <v>0</v>
      </c>
      <c r="I27" s="206">
        <v>0</v>
      </c>
      <c r="J27" s="206">
        <v>0</v>
      </c>
      <c r="K27" s="206">
        <v>0</v>
      </c>
      <c r="L27" s="206">
        <v>0</v>
      </c>
      <c r="M27" s="206">
        <v>0</v>
      </c>
      <c r="N27" s="206">
        <v>0</v>
      </c>
      <c r="O27" s="206">
        <v>0</v>
      </c>
      <c r="P27" s="206">
        <v>0</v>
      </c>
      <c r="Q27" s="206">
        <v>0</v>
      </c>
      <c r="R27" s="206">
        <v>0</v>
      </c>
      <c r="S27" s="206">
        <v>0</v>
      </c>
      <c r="T27" s="206">
        <v>0</v>
      </c>
      <c r="U27" s="206">
        <v>0</v>
      </c>
      <c r="V27" s="206">
        <v>0</v>
      </c>
      <c r="W27" s="206">
        <v>0</v>
      </c>
      <c r="DA27" s="71" t="s">
        <v>2694</v>
      </c>
    </row>
    <row r="28" spans="1:105" ht="12" customHeight="1" x14ac:dyDescent="0.25">
      <c r="A28" s="18" t="s">
        <v>77</v>
      </c>
      <c r="B28" s="206">
        <v>0</v>
      </c>
      <c r="C28" s="206">
        <v>0</v>
      </c>
      <c r="D28" s="206">
        <v>0</v>
      </c>
      <c r="E28" s="206">
        <v>0</v>
      </c>
      <c r="F28" s="206">
        <v>0</v>
      </c>
      <c r="G28" s="206">
        <v>0</v>
      </c>
      <c r="H28" s="206">
        <v>0</v>
      </c>
      <c r="I28" s="206">
        <v>0</v>
      </c>
      <c r="J28" s="206">
        <v>0</v>
      </c>
      <c r="K28" s="206">
        <v>0</v>
      </c>
      <c r="L28" s="206">
        <v>0</v>
      </c>
      <c r="M28" s="206">
        <v>0</v>
      </c>
      <c r="N28" s="206">
        <v>0</v>
      </c>
      <c r="O28" s="206">
        <v>0</v>
      </c>
      <c r="P28" s="206">
        <v>0</v>
      </c>
      <c r="Q28" s="206">
        <v>0</v>
      </c>
      <c r="R28" s="206">
        <v>0</v>
      </c>
      <c r="S28" s="206">
        <v>0</v>
      </c>
      <c r="T28" s="206">
        <v>0</v>
      </c>
      <c r="U28" s="206">
        <v>0</v>
      </c>
      <c r="V28" s="206">
        <v>0</v>
      </c>
      <c r="W28" s="206">
        <v>0</v>
      </c>
      <c r="DA28" s="71" t="s">
        <v>2695</v>
      </c>
    </row>
    <row r="29" spans="1:105" ht="12" customHeight="1" x14ac:dyDescent="0.25">
      <c r="A29" s="18" t="s">
        <v>78</v>
      </c>
      <c r="B29" s="206">
        <v>0</v>
      </c>
      <c r="C29" s="206">
        <v>0</v>
      </c>
      <c r="D29" s="206">
        <v>0</v>
      </c>
      <c r="E29" s="206">
        <v>0</v>
      </c>
      <c r="F29" s="206">
        <v>0</v>
      </c>
      <c r="G29" s="206">
        <v>0</v>
      </c>
      <c r="H29" s="206">
        <v>0</v>
      </c>
      <c r="I29" s="206">
        <v>0</v>
      </c>
      <c r="J29" s="206">
        <v>0</v>
      </c>
      <c r="K29" s="206">
        <v>0</v>
      </c>
      <c r="L29" s="206">
        <v>0</v>
      </c>
      <c r="M29" s="206">
        <v>0</v>
      </c>
      <c r="N29" s="206">
        <v>0</v>
      </c>
      <c r="O29" s="206">
        <v>0</v>
      </c>
      <c r="P29" s="206">
        <v>0</v>
      </c>
      <c r="Q29" s="206">
        <v>0</v>
      </c>
      <c r="R29" s="206">
        <v>0</v>
      </c>
      <c r="S29" s="206">
        <v>0</v>
      </c>
      <c r="T29" s="206">
        <v>0</v>
      </c>
      <c r="U29" s="206">
        <v>0</v>
      </c>
      <c r="V29" s="206">
        <v>0</v>
      </c>
      <c r="W29" s="206">
        <v>0</v>
      </c>
      <c r="DA29" s="71" t="s">
        <v>2696</v>
      </c>
    </row>
    <row r="30" spans="1:105" ht="12" customHeight="1" x14ac:dyDescent="0.25">
      <c r="A30" s="14" t="s">
        <v>79</v>
      </c>
      <c r="B30" s="206">
        <v>0</v>
      </c>
      <c r="C30" s="206">
        <v>0</v>
      </c>
      <c r="D30" s="206">
        <v>0</v>
      </c>
      <c r="E30" s="206">
        <v>0</v>
      </c>
      <c r="F30" s="206">
        <v>0</v>
      </c>
      <c r="G30" s="206">
        <v>0</v>
      </c>
      <c r="H30" s="206">
        <v>0</v>
      </c>
      <c r="I30" s="206">
        <v>0</v>
      </c>
      <c r="J30" s="206">
        <v>0</v>
      </c>
      <c r="K30" s="206">
        <v>0</v>
      </c>
      <c r="L30" s="206">
        <v>0</v>
      </c>
      <c r="M30" s="206">
        <v>2.732674118658641</v>
      </c>
      <c r="N30" s="206">
        <v>1.0282029234737751</v>
      </c>
      <c r="O30" s="206">
        <v>5.8177987962166808</v>
      </c>
      <c r="P30" s="206">
        <v>4.2625107480653481</v>
      </c>
      <c r="Q30" s="206">
        <v>0</v>
      </c>
      <c r="R30" s="206">
        <v>0.1043852106620808</v>
      </c>
      <c r="S30" s="206">
        <v>3.6801375752364571E-2</v>
      </c>
      <c r="T30" s="206">
        <v>8.7339638865004297</v>
      </c>
      <c r="U30" s="206">
        <v>9.1600171969045565</v>
      </c>
      <c r="V30" s="206">
        <v>8.441444539982804</v>
      </c>
      <c r="W30" s="206">
        <v>4.6928632846087703</v>
      </c>
      <c r="DA30" s="71" t="s">
        <v>2697</v>
      </c>
    </row>
    <row r="31" spans="1:105" ht="12" customHeight="1" x14ac:dyDescent="0.25">
      <c r="A31" s="21" t="s">
        <v>38</v>
      </c>
      <c r="B31" s="209">
        <v>312.12381771281167</v>
      </c>
      <c r="C31" s="209">
        <v>293.89509888220118</v>
      </c>
      <c r="D31" s="209">
        <v>270.93723129836633</v>
      </c>
      <c r="E31" s="209">
        <v>252.9664660361135</v>
      </c>
      <c r="F31" s="209">
        <v>242.9062768701634</v>
      </c>
      <c r="G31" s="209">
        <v>220.7222699914015</v>
      </c>
      <c r="H31" s="209">
        <v>206.1908856405847</v>
      </c>
      <c r="I31" s="209">
        <v>195.27085124677561</v>
      </c>
      <c r="J31" s="209">
        <v>177.9019776440241</v>
      </c>
      <c r="K31" s="209">
        <v>147.3774720550301</v>
      </c>
      <c r="L31" s="209">
        <v>151.1607910576096</v>
      </c>
      <c r="M31" s="209">
        <v>145.45649183147029</v>
      </c>
      <c r="N31" s="209">
        <v>144.42992261392951</v>
      </c>
      <c r="O31" s="209">
        <v>139.22158211521921</v>
      </c>
      <c r="P31" s="209">
        <v>136.63723129836629</v>
      </c>
      <c r="Q31" s="209">
        <v>130.17858985382631</v>
      </c>
      <c r="R31" s="209">
        <v>132.97265692175409</v>
      </c>
      <c r="S31" s="209">
        <v>131.94686156491829</v>
      </c>
      <c r="T31" s="209">
        <v>131.71246775580391</v>
      </c>
      <c r="U31" s="209">
        <v>125.6296646603611</v>
      </c>
      <c r="V31" s="209">
        <v>109.3953568357696</v>
      </c>
      <c r="W31" s="209">
        <v>116.4258813413585</v>
      </c>
      <c r="DA31" s="86" t="s">
        <v>2698</v>
      </c>
    </row>
    <row r="32" spans="1:105" ht="12" customHeight="1" x14ac:dyDescent="0.25">
      <c r="A32" s="201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DA32" s="173"/>
    </row>
    <row r="33" spans="1:105" ht="12" customHeight="1" x14ac:dyDescent="0.25">
      <c r="A33" s="30" t="s">
        <v>85</v>
      </c>
      <c r="B33" s="205">
        <f>TEL_emi!B5</f>
        <v>3267.8233894776158</v>
      </c>
      <c r="C33" s="205">
        <f>TEL_emi!C5</f>
        <v>3656.9640139186222</v>
      </c>
      <c r="D33" s="205">
        <f>TEL_emi!D5</f>
        <v>3572.6956354786462</v>
      </c>
      <c r="E33" s="205">
        <f>TEL_emi!E5</f>
        <v>3559.3816294786502</v>
      </c>
      <c r="F33" s="205">
        <f>TEL_emi!F5</f>
        <v>3131.8783516776189</v>
      </c>
      <c r="G33" s="205">
        <f>TEL_emi!G5</f>
        <v>855.89998343753507</v>
      </c>
      <c r="H33" s="205">
        <f>TEL_emi!H5</f>
        <v>914.49361043809256</v>
      </c>
      <c r="I33" s="205">
        <f>TEL_emi!I5</f>
        <v>671.07334895857923</v>
      </c>
      <c r="J33" s="205">
        <f>TEL_emi!J5</f>
        <v>669.80190383810532</v>
      </c>
      <c r="K33" s="205">
        <f>TEL_emi!K5</f>
        <v>502.57889531768637</v>
      </c>
      <c r="L33" s="205">
        <f>TEL_emi!L5</f>
        <v>425.11438511770791</v>
      </c>
      <c r="M33" s="205">
        <f>TEL_emi!M5</f>
        <v>481.50797687780192</v>
      </c>
      <c r="N33" s="205">
        <f>TEL_emi!N5</f>
        <v>415.92989159884439</v>
      </c>
      <c r="O33" s="205">
        <f>TEL_emi!O5</f>
        <v>439.97972075829188</v>
      </c>
      <c r="P33" s="205">
        <f>TEL_emi!P5</f>
        <v>385.0109042378208</v>
      </c>
      <c r="Q33" s="205">
        <f>TEL_emi!Q5</f>
        <v>404.05114835862361</v>
      </c>
      <c r="R33" s="205">
        <f>TEL_emi!R5</f>
        <v>418.21319555846048</v>
      </c>
      <c r="S33" s="205">
        <f>TEL_emi!S5</f>
        <v>463.77473147882728</v>
      </c>
      <c r="T33" s="205">
        <f>TEL_emi!T5</f>
        <v>333.46309258471541</v>
      </c>
      <c r="U33" s="205">
        <f>TEL_emi!U5</f>
        <v>287.14208491118751</v>
      </c>
      <c r="V33" s="205">
        <f>TEL_emi!V5</f>
        <v>200.5897049179749</v>
      </c>
      <c r="W33" s="205">
        <f>TEL_emi!W5</f>
        <v>309.75577091847731</v>
      </c>
      <c r="DA33" s="112"/>
    </row>
    <row r="34" spans="1:105" ht="12" customHeight="1" x14ac:dyDescent="0.25">
      <c r="A34" s="201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DA34" s="173"/>
    </row>
    <row r="35" spans="1:105" ht="12" customHeight="1" x14ac:dyDescent="0.25">
      <c r="A35" s="115" t="s">
        <v>87</v>
      </c>
      <c r="B35" s="286">
        <f t="shared" ref="B35:W35" si="5">IF(B$12=0,"",B$12/B$3*1000)</f>
        <v>167.94633244021327</v>
      </c>
      <c r="C35" s="286">
        <f t="shared" si="5"/>
        <v>188.05117686488137</v>
      </c>
      <c r="D35" s="286">
        <f t="shared" si="5"/>
        <v>191.80516492858749</v>
      </c>
      <c r="E35" s="286">
        <f t="shared" si="5"/>
        <v>197.67794117257569</v>
      </c>
      <c r="F35" s="286">
        <f t="shared" si="5"/>
        <v>191.49563246053953</v>
      </c>
      <c r="G35" s="286">
        <f t="shared" si="5"/>
        <v>77.536564450929959</v>
      </c>
      <c r="H35" s="286">
        <f t="shared" si="5"/>
        <v>85.145574004374012</v>
      </c>
      <c r="I35" s="286">
        <f t="shared" si="5"/>
        <v>68.62028832833623</v>
      </c>
      <c r="J35" s="286">
        <f t="shared" si="5"/>
        <v>71.566621508340859</v>
      </c>
      <c r="K35" s="286">
        <f t="shared" si="5"/>
        <v>66.171099495801258</v>
      </c>
      <c r="L35" s="286">
        <f t="shared" si="5"/>
        <v>63.916026620536485</v>
      </c>
      <c r="M35" s="286">
        <f t="shared" si="5"/>
        <v>64.183423151291947</v>
      </c>
      <c r="N35" s="286">
        <f t="shared" si="5"/>
        <v>56.989710311788116</v>
      </c>
      <c r="O35" s="286">
        <f t="shared" si="5"/>
        <v>61.077699633595714</v>
      </c>
      <c r="P35" s="286">
        <f t="shared" si="5"/>
        <v>58.696856150516517</v>
      </c>
      <c r="Q35" s="286">
        <f t="shared" si="5"/>
        <v>56.622037541439269</v>
      </c>
      <c r="R35" s="286">
        <f t="shared" si="5"/>
        <v>58.911625427189868</v>
      </c>
      <c r="S35" s="286">
        <f t="shared" si="5"/>
        <v>61.064640020476332</v>
      </c>
      <c r="T35" s="286">
        <f t="shared" si="5"/>
        <v>50.515949744553524</v>
      </c>
      <c r="U35" s="286">
        <f t="shared" si="5"/>
        <v>44.552458802882477</v>
      </c>
      <c r="V35" s="286">
        <f t="shared" si="5"/>
        <v>38.422683891579219</v>
      </c>
      <c r="W35" s="286">
        <f t="shared" si="5"/>
        <v>45.884168507499894</v>
      </c>
      <c r="DA35" s="118"/>
    </row>
    <row r="36" spans="1:105" ht="12" customHeight="1" x14ac:dyDescent="0.25">
      <c r="A36" s="158" t="s">
        <v>2137</v>
      </c>
      <c r="B36" s="346">
        <f t="shared" ref="B36:W36" si="6">IF(B$12=0,"",B$12/B$5*1000)</f>
        <v>103.22988570121716</v>
      </c>
      <c r="C36" s="346">
        <f t="shared" si="6"/>
        <v>101.960208151511</v>
      </c>
      <c r="D36" s="346">
        <f t="shared" si="6"/>
        <v>105.91575251106615</v>
      </c>
      <c r="E36" s="346">
        <f t="shared" si="6"/>
        <v>110.51549896555095</v>
      </c>
      <c r="F36" s="346">
        <f t="shared" si="6"/>
        <v>108.23895091441844</v>
      </c>
      <c r="G36" s="346">
        <f t="shared" si="6"/>
        <v>93.792151207448114</v>
      </c>
      <c r="H36" s="346">
        <f t="shared" si="6"/>
        <v>87.072392026222303</v>
      </c>
      <c r="I36" s="346">
        <f t="shared" si="6"/>
        <v>78.761382371411059</v>
      </c>
      <c r="J36" s="346">
        <f t="shared" si="6"/>
        <v>73.776272626744387</v>
      </c>
      <c r="K36" s="346">
        <f t="shared" si="6"/>
        <v>73.572826684531691</v>
      </c>
      <c r="L36" s="346">
        <f t="shared" si="6"/>
        <v>69.265196416860107</v>
      </c>
      <c r="M36" s="346">
        <f t="shared" si="6"/>
        <v>61.803524648485698</v>
      </c>
      <c r="N36" s="346">
        <f t="shared" si="6"/>
        <v>62.692661169633681</v>
      </c>
      <c r="O36" s="346">
        <f t="shared" si="6"/>
        <v>61.096521775308659</v>
      </c>
      <c r="P36" s="346">
        <f t="shared" si="6"/>
        <v>57.728719467414066</v>
      </c>
      <c r="Q36" s="346">
        <f t="shared" si="6"/>
        <v>57.269464265562775</v>
      </c>
      <c r="R36" s="346">
        <f t="shared" si="6"/>
        <v>56.553604333322603</v>
      </c>
      <c r="S36" s="346">
        <f t="shared" si="6"/>
        <v>56.254919671339721</v>
      </c>
      <c r="T36" s="346">
        <f t="shared" si="6"/>
        <v>56.061305827116087</v>
      </c>
      <c r="U36" s="346">
        <f t="shared" si="6"/>
        <v>55.61052050860873</v>
      </c>
      <c r="V36" s="346">
        <f t="shared" si="6"/>
        <v>58.373479610767873</v>
      </c>
      <c r="W36" s="346">
        <f t="shared" si="6"/>
        <v>55.716544641725669</v>
      </c>
      <c r="DA36" s="119"/>
    </row>
    <row r="37" spans="1:105" ht="12" customHeight="1" x14ac:dyDescent="0.25">
      <c r="A37" s="158" t="s">
        <v>2138</v>
      </c>
      <c r="B37" s="346">
        <f>IF(TEL_ued!B$5=0,"",TEL_ued!B$5/B$5*1000)</f>
        <v>50.728008219786226</v>
      </c>
      <c r="C37" s="346">
        <f>IF(TEL_ued!C$5=0,"",TEL_ued!C$5/C$5*1000)</f>
        <v>50.321238168842719</v>
      </c>
      <c r="D37" s="346">
        <f>IF(TEL_ued!D$5=0,"",TEL_ued!D$5/D$5*1000)</f>
        <v>52.421298967619158</v>
      </c>
      <c r="E37" s="346">
        <f>IF(TEL_ued!E$5=0,"",TEL_ued!E$5/E$5*1000)</f>
        <v>54.705708622799094</v>
      </c>
      <c r="F37" s="346">
        <f>IF(TEL_ued!F$5=0,"",TEL_ued!F$5/F$5*1000)</f>
        <v>53.546864727246017</v>
      </c>
      <c r="G37" s="346">
        <f>IF(TEL_ued!G$5=0,"",TEL_ued!G$5/G$5*1000)</f>
        <v>45.559191759767458</v>
      </c>
      <c r="H37" s="346">
        <f>IF(TEL_ued!H$5=0,"",TEL_ued!H$5/H$5*1000)</f>
        <v>42.43131336476128</v>
      </c>
      <c r="I37" s="346">
        <f>IF(TEL_ued!I$5=0,"",TEL_ued!I$5/I$5*1000)</f>
        <v>38.378034861000074</v>
      </c>
      <c r="J37" s="346">
        <f>IF(TEL_ued!J$5=0,"",TEL_ued!J$5/J$5*1000)</f>
        <v>35.975110782740423</v>
      </c>
      <c r="K37" s="346">
        <f>IF(TEL_ued!K$5=0,"",TEL_ued!K$5/K$5*1000)</f>
        <v>35.931238357383045</v>
      </c>
      <c r="L37" s="346">
        <f>IF(TEL_ued!L$5=0,"",TEL_ued!L$5/L$5*1000)</f>
        <v>33.876057457855396</v>
      </c>
      <c r="M37" s="346">
        <f>IF(TEL_ued!M$5=0,"",TEL_ued!M$5/M$5*1000)</f>
        <v>30.247597715430746</v>
      </c>
      <c r="N37" s="346">
        <f>IF(TEL_ued!N$5=0,"",TEL_ued!N$5/N$5*1000)</f>
        <v>30.671111282142416</v>
      </c>
      <c r="O37" s="346">
        <f>IF(TEL_ued!O$5=0,"",TEL_ued!O$5/O$5*1000)</f>
        <v>29.885318075981143</v>
      </c>
      <c r="P37" s="346">
        <f>IF(TEL_ued!P$5=0,"",TEL_ued!P$5/P$5*1000)</f>
        <v>28.241843180678931</v>
      </c>
      <c r="Q37" s="346">
        <f>IF(TEL_ued!Q$5=0,"",TEL_ued!Q$5/Q$5*1000)</f>
        <v>27.991624357111444</v>
      </c>
      <c r="R37" s="346">
        <f>IF(TEL_ued!R$5=0,"",TEL_ued!R$5/R$5*1000)</f>
        <v>27.658251142684069</v>
      </c>
      <c r="S37" s="346">
        <f>IF(TEL_ued!S$5=0,"",TEL_ued!S$5/S$5*1000)</f>
        <v>27.531441859516836</v>
      </c>
      <c r="T37" s="346">
        <f>IF(TEL_ued!T$5=0,"",TEL_ued!T$5/T$5*1000)</f>
        <v>27.395502813885106</v>
      </c>
      <c r="U37" s="346">
        <f>IF(TEL_ued!U$5=0,"",TEL_ued!U$5/U$5*1000)</f>
        <v>27.26950996094207</v>
      </c>
      <c r="V37" s="346">
        <f>IF(TEL_ued!V$5=0,"",TEL_ued!V$5/V$5*1000)</f>
        <v>28.719315596675134</v>
      </c>
      <c r="W37" s="346">
        <f>IF(TEL_ued!W$5=0,"",TEL_ued!W$5/W$5*1000)</f>
        <v>27.274948471117106</v>
      </c>
      <c r="DA37" s="119"/>
    </row>
    <row r="38" spans="1:105" ht="12" customHeight="1" x14ac:dyDescent="0.25">
      <c r="A38" s="159" t="s">
        <v>88</v>
      </c>
      <c r="B38" s="347">
        <f t="shared" ref="B38:W38" si="7">IF(B$12=0,"",B$33/B$12)</f>
        <v>1.9662041729510282</v>
      </c>
      <c r="C38" s="347">
        <f t="shared" si="7"/>
        <v>2.0129087573569282</v>
      </c>
      <c r="D38" s="347">
        <f t="shared" si="7"/>
        <v>2.0189222832969955</v>
      </c>
      <c r="E38" s="347">
        <f t="shared" si="7"/>
        <v>2.0406599953423017</v>
      </c>
      <c r="F38" s="347">
        <f t="shared" si="7"/>
        <v>2.0137748175548777</v>
      </c>
      <c r="G38" s="347">
        <f t="shared" si="7"/>
        <v>1.5106020601824648</v>
      </c>
      <c r="H38" s="347">
        <f t="shared" si="7"/>
        <v>1.5737240396417007</v>
      </c>
      <c r="I38" s="347">
        <f t="shared" si="7"/>
        <v>1.4282177558981</v>
      </c>
      <c r="J38" s="347">
        <f t="shared" si="7"/>
        <v>1.4793897275320427</v>
      </c>
      <c r="K38" s="347">
        <f t="shared" si="7"/>
        <v>1.4153545588869829</v>
      </c>
      <c r="L38" s="347">
        <f t="shared" si="7"/>
        <v>1.2995727563398338</v>
      </c>
      <c r="M38" s="347">
        <f t="shared" si="7"/>
        <v>1.381855193560295</v>
      </c>
      <c r="N38" s="347">
        <f t="shared" si="7"/>
        <v>1.3096178245816084</v>
      </c>
      <c r="O38" s="347">
        <f t="shared" si="7"/>
        <v>1.3456293438187095</v>
      </c>
      <c r="P38" s="347">
        <f t="shared" si="7"/>
        <v>1.2843020789486481</v>
      </c>
      <c r="Q38" s="347">
        <f t="shared" si="7"/>
        <v>1.360261999744915</v>
      </c>
      <c r="R38" s="347">
        <f t="shared" si="7"/>
        <v>1.3641166958613327</v>
      </c>
      <c r="S38" s="347">
        <f t="shared" si="7"/>
        <v>1.424406055699317</v>
      </c>
      <c r="T38" s="347">
        <f t="shared" si="7"/>
        <v>1.2075247259716402</v>
      </c>
      <c r="U38" s="347">
        <f t="shared" si="7"/>
        <v>1.1349917691412372</v>
      </c>
      <c r="V38" s="347">
        <f t="shared" si="7"/>
        <v>1.0025718058631656</v>
      </c>
      <c r="W38" s="347">
        <f t="shared" si="7"/>
        <v>1.2435941207740682</v>
      </c>
      <c r="DA38" s="164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CY48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34" width="9.140625" style="1" hidden="1" customWidth="1"/>
    <col min="35" max="103" width="13" style="1" hidden="1" customWidth="1"/>
    <col min="104" max="104" width="2.7109375" style="1" customWidth="1"/>
    <col min="105" max="107" width="9.140625" style="1" customWidth="1"/>
    <col min="108" max="16384" width="9.140625" style="1"/>
  </cols>
  <sheetData>
    <row r="1" spans="1:23" ht="15" customHeight="1" x14ac:dyDescent="0.25">
      <c r="A1" s="9" t="str">
        <f>index!$A$1&amp;": Industry Summary / final energy consumption"</f>
        <v>FR: Industry Summary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</row>
    <row r="3" spans="1:23" ht="15" customHeight="1" x14ac:dyDescent="0.25">
      <c r="A3" s="32" t="s">
        <v>90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5" spans="1:23" ht="15" customHeight="1" x14ac:dyDescent="0.25">
      <c r="A5" s="34" t="s">
        <v>91</v>
      </c>
      <c r="B5" s="225">
        <f t="shared" ref="B5:W5" si="0">SUM(B6:B10,B16,B27)</f>
        <v>32197.208254513767</v>
      </c>
      <c r="C5" s="225">
        <f t="shared" si="0"/>
        <v>33687.652794496513</v>
      </c>
      <c r="D5" s="225">
        <f t="shared" si="0"/>
        <v>32854.517884780267</v>
      </c>
      <c r="E5" s="225">
        <f t="shared" si="0"/>
        <v>32783.493207222331</v>
      </c>
      <c r="F5" s="225">
        <f t="shared" si="0"/>
        <v>31671.681255373558</v>
      </c>
      <c r="G5" s="225">
        <f t="shared" si="0"/>
        <v>32516.390455717956</v>
      </c>
      <c r="H5" s="225">
        <f t="shared" si="0"/>
        <v>31298.830094582983</v>
      </c>
      <c r="I5" s="225">
        <f t="shared" si="0"/>
        <v>32212.925623387651</v>
      </c>
      <c r="J5" s="225">
        <f t="shared" si="0"/>
        <v>31702.966723989506</v>
      </c>
      <c r="K5" s="225">
        <f t="shared" si="0"/>
        <v>26277.823989681681</v>
      </c>
      <c r="L5" s="225">
        <f t="shared" si="0"/>
        <v>27739.166981943152</v>
      </c>
      <c r="M5" s="225">
        <f t="shared" si="0"/>
        <v>29453.648495270423</v>
      </c>
      <c r="N5" s="225">
        <f t="shared" si="0"/>
        <v>29303.531212381466</v>
      </c>
      <c r="O5" s="225">
        <f t="shared" si="0"/>
        <v>29273.92682717085</v>
      </c>
      <c r="P5" s="225">
        <f t="shared" si="0"/>
        <v>27952.958985382247</v>
      </c>
      <c r="Q5" s="225">
        <f t="shared" si="0"/>
        <v>27584.303611349649</v>
      </c>
      <c r="R5" s="225">
        <f t="shared" si="0"/>
        <v>28228.524677557751</v>
      </c>
      <c r="S5" s="225">
        <f t="shared" si="0"/>
        <v>27216.280137574977</v>
      </c>
      <c r="T5" s="225">
        <f t="shared" si="0"/>
        <v>27264.788736027294</v>
      </c>
      <c r="U5" s="225">
        <f t="shared" si="0"/>
        <v>26954.698624247249</v>
      </c>
      <c r="V5" s="225">
        <f t="shared" si="0"/>
        <v>24767.385038692497</v>
      </c>
      <c r="W5" s="225">
        <f t="shared" si="0"/>
        <v>26707.221582114915</v>
      </c>
    </row>
    <row r="6" spans="1:23" ht="12" customHeight="1" x14ac:dyDescent="0.25">
      <c r="A6" s="202" t="s">
        <v>92</v>
      </c>
      <c r="B6" s="226">
        <v>360.8584369669951</v>
      </c>
      <c r="C6" s="226">
        <v>365.35866531915815</v>
      </c>
      <c r="D6" s="226">
        <v>359.57515891599024</v>
      </c>
      <c r="E6" s="226">
        <v>365.58128950878131</v>
      </c>
      <c r="F6" s="226">
        <v>365.23947440321638</v>
      </c>
      <c r="G6" s="226">
        <v>370.28017309957113</v>
      </c>
      <c r="H6" s="226">
        <v>354.57571602486701</v>
      </c>
      <c r="I6" s="226">
        <v>348.51271316840393</v>
      </c>
      <c r="J6" s="226">
        <v>337.81185738229169</v>
      </c>
      <c r="K6" s="226">
        <v>298.76360612387265</v>
      </c>
      <c r="L6" s="226">
        <v>313.03732094294838</v>
      </c>
      <c r="M6" s="226">
        <v>348.10330032971524</v>
      </c>
      <c r="N6" s="226">
        <v>352.53893444530462</v>
      </c>
      <c r="O6" s="226">
        <v>352.43052829293458</v>
      </c>
      <c r="P6" s="226">
        <v>338.94461657143739</v>
      </c>
      <c r="Q6" s="226">
        <v>335.1867326932325</v>
      </c>
      <c r="R6" s="226">
        <v>341.69030837572768</v>
      </c>
      <c r="S6" s="226">
        <v>335.57851666424187</v>
      </c>
      <c r="T6" s="226">
        <v>338.61784558575027</v>
      </c>
      <c r="U6" s="226">
        <v>335.74971051128409</v>
      </c>
      <c r="V6" s="226">
        <v>308.44410216100192</v>
      </c>
      <c r="W6" s="226">
        <v>331.92660383249478</v>
      </c>
    </row>
    <row r="7" spans="1:23" ht="12" customHeight="1" x14ac:dyDescent="0.25">
      <c r="A7" s="202" t="s">
        <v>93</v>
      </c>
      <c r="B7" s="226">
        <v>689.69127226442106</v>
      </c>
      <c r="C7" s="226">
        <v>693.67239771967525</v>
      </c>
      <c r="D7" s="226">
        <v>681.10820956099599</v>
      </c>
      <c r="E7" s="226">
        <v>675.22879197647126</v>
      </c>
      <c r="F7" s="226">
        <v>671.12646568536832</v>
      </c>
      <c r="G7" s="226">
        <v>678.08001581501844</v>
      </c>
      <c r="H7" s="226">
        <v>652.28852971650861</v>
      </c>
      <c r="I7" s="226">
        <v>656.11782716310768</v>
      </c>
      <c r="J7" s="226">
        <v>742.99784027820419</v>
      </c>
      <c r="K7" s="226">
        <v>637.41879844640584</v>
      </c>
      <c r="L7" s="226">
        <v>645.93467343394764</v>
      </c>
      <c r="M7" s="226">
        <v>605.95747527819992</v>
      </c>
      <c r="N7" s="226">
        <v>604.54698978372141</v>
      </c>
      <c r="O7" s="226">
        <v>605.25932413874546</v>
      </c>
      <c r="P7" s="226">
        <v>597.29591065437796</v>
      </c>
      <c r="Q7" s="226">
        <v>585.68164041920636</v>
      </c>
      <c r="R7" s="226">
        <v>596.67736102942979</v>
      </c>
      <c r="S7" s="226">
        <v>592.305721868207</v>
      </c>
      <c r="T7" s="226">
        <v>594.26622279040384</v>
      </c>
      <c r="U7" s="226">
        <v>598.71075035282706</v>
      </c>
      <c r="V7" s="226">
        <v>558.92323164150218</v>
      </c>
      <c r="W7" s="226">
        <v>581.07172399020078</v>
      </c>
    </row>
    <row r="8" spans="1:23" ht="12" customHeight="1" x14ac:dyDescent="0.25">
      <c r="A8" s="202" t="s">
        <v>94</v>
      </c>
      <c r="B8" s="226">
        <v>1166.6393061603926</v>
      </c>
      <c r="C8" s="226">
        <v>1166.0697076147912</v>
      </c>
      <c r="D8" s="226">
        <v>1151.4200234615969</v>
      </c>
      <c r="E8" s="226">
        <v>1145.1735743447573</v>
      </c>
      <c r="F8" s="226">
        <v>1142.6900944324734</v>
      </c>
      <c r="G8" s="226">
        <v>1161.3631538835343</v>
      </c>
      <c r="H8" s="226">
        <v>1126.3833323668518</v>
      </c>
      <c r="I8" s="226">
        <v>1115.2602971018996</v>
      </c>
      <c r="J8" s="226">
        <v>1172.0806672750257</v>
      </c>
      <c r="K8" s="226">
        <v>1020.7013467164666</v>
      </c>
      <c r="L8" s="226">
        <v>1055.2606260103871</v>
      </c>
      <c r="M8" s="226">
        <v>1046.484499336246</v>
      </c>
      <c r="N8" s="226">
        <v>1045.3489955137804</v>
      </c>
      <c r="O8" s="226">
        <v>1044.5608761054843</v>
      </c>
      <c r="P8" s="226">
        <v>1030.3374982193811</v>
      </c>
      <c r="Q8" s="226">
        <v>1016.3753020470726</v>
      </c>
      <c r="R8" s="226">
        <v>1032.1697018732614</v>
      </c>
      <c r="S8" s="226">
        <v>1025.5025297359612</v>
      </c>
      <c r="T8" s="226">
        <v>1029.1711865502036</v>
      </c>
      <c r="U8" s="226">
        <v>1023.6195010602322</v>
      </c>
      <c r="V8" s="226">
        <v>945.89864182107112</v>
      </c>
      <c r="W8" s="226">
        <v>999.61606153333969</v>
      </c>
    </row>
    <row r="9" spans="1:23" ht="12" customHeight="1" x14ac:dyDescent="0.25">
      <c r="A9" s="202" t="s">
        <v>95</v>
      </c>
      <c r="B9" s="226">
        <v>1125.4411109514176</v>
      </c>
      <c r="C9" s="226">
        <v>1127.6173302891391</v>
      </c>
      <c r="D9" s="226">
        <v>1111.3992987760257</v>
      </c>
      <c r="E9" s="226">
        <v>1096.8307539404732</v>
      </c>
      <c r="F9" s="226">
        <v>1087.3215489503218</v>
      </c>
      <c r="G9" s="226">
        <v>1100.1498348271737</v>
      </c>
      <c r="H9" s="226">
        <v>1067.738845906081</v>
      </c>
      <c r="I9" s="226">
        <v>1073.7134597860024</v>
      </c>
      <c r="J9" s="226">
        <v>1243.7998011211339</v>
      </c>
      <c r="K9" s="226">
        <v>1067.6209323910959</v>
      </c>
      <c r="L9" s="226">
        <v>1076.8059300980419</v>
      </c>
      <c r="M9" s="226">
        <v>988.44233160705448</v>
      </c>
      <c r="N9" s="226">
        <v>983.40976866320239</v>
      </c>
      <c r="O9" s="226">
        <v>983.03753994550277</v>
      </c>
      <c r="P9" s="226">
        <v>977.06916890073956</v>
      </c>
      <c r="Q9" s="226">
        <v>959.13067725384951</v>
      </c>
      <c r="R9" s="226">
        <v>972.39006649165628</v>
      </c>
      <c r="S9" s="226">
        <v>969.56680251262139</v>
      </c>
      <c r="T9" s="226">
        <v>976.60292389892879</v>
      </c>
      <c r="U9" s="226">
        <v>987.19230831474226</v>
      </c>
      <c r="V9" s="226">
        <v>930.59050471413241</v>
      </c>
      <c r="W9" s="226">
        <v>957.8004840164283</v>
      </c>
    </row>
    <row r="10" spans="1:23" ht="12" customHeight="1" x14ac:dyDescent="0.25">
      <c r="A10" s="36" t="s">
        <v>96</v>
      </c>
      <c r="B10" s="227">
        <f t="shared" ref="B10:W10" si="1">SUM(B11:B15)</f>
        <v>798.63746144817128</v>
      </c>
      <c r="C10" s="227">
        <f t="shared" si="1"/>
        <v>849.57269761496525</v>
      </c>
      <c r="D10" s="227">
        <f t="shared" si="1"/>
        <v>829.77366802391077</v>
      </c>
      <c r="E10" s="227">
        <f t="shared" si="1"/>
        <v>844.51651046494271</v>
      </c>
      <c r="F10" s="227">
        <f t="shared" si="1"/>
        <v>781.09309366655691</v>
      </c>
      <c r="G10" s="227">
        <f t="shared" si="1"/>
        <v>678.62114755555217</v>
      </c>
      <c r="H10" s="227">
        <f t="shared" si="1"/>
        <v>671.90553986227314</v>
      </c>
      <c r="I10" s="227">
        <f t="shared" si="1"/>
        <v>690.12651882648288</v>
      </c>
      <c r="J10" s="227">
        <f t="shared" si="1"/>
        <v>716.5112769033617</v>
      </c>
      <c r="K10" s="227">
        <f t="shared" si="1"/>
        <v>561.86204204790511</v>
      </c>
      <c r="L10" s="227">
        <f t="shared" si="1"/>
        <v>614.71989830160987</v>
      </c>
      <c r="M10" s="227">
        <f t="shared" si="1"/>
        <v>634.7366402095173</v>
      </c>
      <c r="N10" s="227">
        <f t="shared" si="1"/>
        <v>632.20492891340905</v>
      </c>
      <c r="O10" s="227">
        <f t="shared" si="1"/>
        <v>636.08175361592259</v>
      </c>
      <c r="P10" s="227">
        <f t="shared" si="1"/>
        <v>591.24797036737209</v>
      </c>
      <c r="Q10" s="227">
        <f t="shared" si="1"/>
        <v>576.87744539183268</v>
      </c>
      <c r="R10" s="227">
        <f t="shared" si="1"/>
        <v>585.08627127609338</v>
      </c>
      <c r="S10" s="227">
        <f t="shared" si="1"/>
        <v>556.51913728452962</v>
      </c>
      <c r="T10" s="227">
        <f t="shared" si="1"/>
        <v>556.45023684740045</v>
      </c>
      <c r="U10" s="227">
        <f t="shared" si="1"/>
        <v>560.0932933351545</v>
      </c>
      <c r="V10" s="227">
        <f t="shared" si="1"/>
        <v>507.85014000148794</v>
      </c>
      <c r="W10" s="227">
        <f t="shared" si="1"/>
        <v>533.13185238922279</v>
      </c>
    </row>
    <row r="11" spans="1:23" ht="12" customHeight="1" x14ac:dyDescent="0.25">
      <c r="A11" s="37" t="s">
        <v>83</v>
      </c>
      <c r="B11" s="228">
        <v>29.023423293347562</v>
      </c>
      <c r="C11" s="228">
        <v>29.945243399450472</v>
      </c>
      <c r="D11" s="228">
        <v>30.72358394969104</v>
      </c>
      <c r="E11" s="228">
        <v>28.123205133061099</v>
      </c>
      <c r="F11" s="228">
        <v>26.814501163338356</v>
      </c>
      <c r="G11" s="228">
        <v>24.764738073728559</v>
      </c>
      <c r="H11" s="228">
        <v>24.347178296969361</v>
      </c>
      <c r="I11" s="228">
        <v>20.194980924609062</v>
      </c>
      <c r="J11" s="228">
        <v>15.742759962460532</v>
      </c>
      <c r="K11" s="228">
        <v>12.519878319681617</v>
      </c>
      <c r="L11" s="228">
        <v>11.190803551248907</v>
      </c>
      <c r="M11" s="228">
        <v>15.212290698653682</v>
      </c>
      <c r="N11" s="228">
        <v>13.864872616872105</v>
      </c>
      <c r="O11" s="228">
        <v>14.070997376238143</v>
      </c>
      <c r="P11" s="228">
        <v>14.562592156159042</v>
      </c>
      <c r="Q11" s="228">
        <v>14.648206887102614</v>
      </c>
      <c r="R11" s="228">
        <v>15.30045248553612</v>
      </c>
      <c r="S11" s="228">
        <v>14.438200675303586</v>
      </c>
      <c r="T11" s="228">
        <v>15.541393509979617</v>
      </c>
      <c r="U11" s="228">
        <v>15.034673324107047</v>
      </c>
      <c r="V11" s="228">
        <v>13.834013561505234</v>
      </c>
      <c r="W11" s="228">
        <v>14.392502854176339</v>
      </c>
    </row>
    <row r="12" spans="1:23" ht="12" customHeight="1" x14ac:dyDescent="0.25">
      <c r="A12" s="37" t="s">
        <v>72</v>
      </c>
      <c r="B12" s="228">
        <v>513.25457032821862</v>
      </c>
      <c r="C12" s="228">
        <v>574.31528738842917</v>
      </c>
      <c r="D12" s="228">
        <v>545.53383837187084</v>
      </c>
      <c r="E12" s="228">
        <v>570.09186263843583</v>
      </c>
      <c r="F12" s="228">
        <v>478.87972055883773</v>
      </c>
      <c r="G12" s="228">
        <v>365.41594872783185</v>
      </c>
      <c r="H12" s="228">
        <v>350.59715508483754</v>
      </c>
      <c r="I12" s="228">
        <v>364.3550415830137</v>
      </c>
      <c r="J12" s="228">
        <v>371.41251655822384</v>
      </c>
      <c r="K12" s="228">
        <v>255.02115448740699</v>
      </c>
      <c r="L12" s="228">
        <v>296.88996947216884</v>
      </c>
      <c r="M12" s="228">
        <v>395.63725940955658</v>
      </c>
      <c r="N12" s="228">
        <v>387.24631729414227</v>
      </c>
      <c r="O12" s="228">
        <v>403.80864049675972</v>
      </c>
      <c r="P12" s="228">
        <v>356.97611794758456</v>
      </c>
      <c r="Q12" s="228">
        <v>345.92978460923689</v>
      </c>
      <c r="R12" s="228">
        <v>355.00219956715006</v>
      </c>
      <c r="S12" s="228">
        <v>321.29968629382017</v>
      </c>
      <c r="T12" s="228">
        <v>311.25547188983222</v>
      </c>
      <c r="U12" s="228">
        <v>312.82677091831596</v>
      </c>
      <c r="V12" s="228">
        <v>276.05105438798807</v>
      </c>
      <c r="W12" s="228">
        <v>299.95061140522205</v>
      </c>
    </row>
    <row r="13" spans="1:23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7.1625107480644115E-2</v>
      </c>
      <c r="H13" s="228">
        <v>7.1625107480640382E-2</v>
      </c>
      <c r="I13" s="228">
        <v>7.1625107480647002E-2</v>
      </c>
      <c r="J13" s="228">
        <v>9.5528804815122215E-2</v>
      </c>
      <c r="K13" s="228">
        <v>0.1194325021495963</v>
      </c>
      <c r="L13" s="228">
        <v>0.1194325021495964</v>
      </c>
      <c r="M13" s="228">
        <v>0.20300945829750949</v>
      </c>
      <c r="N13" s="228">
        <v>0.17970765262256069</v>
      </c>
      <c r="O13" s="228">
        <v>0.24823731728292281</v>
      </c>
      <c r="P13" s="228">
        <v>0.41134995700777671</v>
      </c>
      <c r="Q13" s="228">
        <v>0.45141874462601461</v>
      </c>
      <c r="R13" s="228">
        <v>0.46233877901981169</v>
      </c>
      <c r="S13" s="228">
        <v>0.52889079965616226</v>
      </c>
      <c r="T13" s="228">
        <v>0.98589853826274088</v>
      </c>
      <c r="U13" s="228">
        <v>1.267755803954673</v>
      </c>
      <c r="V13" s="228">
        <v>1.3331040412717401</v>
      </c>
      <c r="W13" s="228">
        <v>2.0176268271700581</v>
      </c>
    </row>
    <row r="14" spans="1:23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</row>
    <row r="15" spans="1:23" ht="12" customHeight="1" x14ac:dyDescent="0.25">
      <c r="A15" s="38" t="s">
        <v>38</v>
      </c>
      <c r="B15" s="229">
        <v>256.35946782660511</v>
      </c>
      <c r="C15" s="229">
        <v>245.31216682708566</v>
      </c>
      <c r="D15" s="229">
        <v>253.51624570234893</v>
      </c>
      <c r="E15" s="229">
        <v>246.30144269344572</v>
      </c>
      <c r="F15" s="229">
        <v>275.3988719443808</v>
      </c>
      <c r="G15" s="229">
        <v>288.36883564651106</v>
      </c>
      <c r="H15" s="229">
        <v>296.8895813729855</v>
      </c>
      <c r="I15" s="229">
        <v>305.5048712113794</v>
      </c>
      <c r="J15" s="229">
        <v>329.26047157786218</v>
      </c>
      <c r="K15" s="229">
        <v>294.20157673866692</v>
      </c>
      <c r="L15" s="229">
        <v>306.51969277604258</v>
      </c>
      <c r="M15" s="229">
        <v>223.68408064300951</v>
      </c>
      <c r="N15" s="229">
        <v>230.91403134977207</v>
      </c>
      <c r="O15" s="229">
        <v>217.95387842564179</v>
      </c>
      <c r="P15" s="229">
        <v>219.29791030662079</v>
      </c>
      <c r="Q15" s="229">
        <v>215.8480351508671</v>
      </c>
      <c r="R15" s="229">
        <v>214.3212804443873</v>
      </c>
      <c r="S15" s="229">
        <v>220.2523595157497</v>
      </c>
      <c r="T15" s="229">
        <v>228.66747290932582</v>
      </c>
      <c r="U15" s="229">
        <v>230.96409328877687</v>
      </c>
      <c r="V15" s="229">
        <v>216.63196801072294</v>
      </c>
      <c r="W15" s="229">
        <v>216.77111130265439</v>
      </c>
    </row>
    <row r="16" spans="1:23" ht="12" customHeight="1" x14ac:dyDescent="0.25">
      <c r="A16" s="39" t="s">
        <v>98</v>
      </c>
      <c r="B16" s="230">
        <f t="shared" ref="B16:W16" si="2">SUM(B17:B26)</f>
        <v>10968.717196823931</v>
      </c>
      <c r="C16" s="230">
        <f t="shared" si="2"/>
        <v>11513.399614759503</v>
      </c>
      <c r="D16" s="230">
        <f t="shared" si="2"/>
        <v>10892.409709895748</v>
      </c>
      <c r="E16" s="230">
        <f t="shared" si="2"/>
        <v>10883.320544446789</v>
      </c>
      <c r="F16" s="230">
        <f t="shared" si="2"/>
        <v>10087.57557290023</v>
      </c>
      <c r="G16" s="230">
        <f t="shared" si="2"/>
        <v>9567.453505378533</v>
      </c>
      <c r="H16" s="230">
        <f t="shared" si="2"/>
        <v>9216.0394634769982</v>
      </c>
      <c r="I16" s="230">
        <f t="shared" si="2"/>
        <v>10026.9243547354</v>
      </c>
      <c r="J16" s="230">
        <f t="shared" si="2"/>
        <v>10189.048194610761</v>
      </c>
      <c r="K16" s="230">
        <f t="shared" si="2"/>
        <v>8361.298883476833</v>
      </c>
      <c r="L16" s="230">
        <f t="shared" si="2"/>
        <v>8760.1119313651561</v>
      </c>
      <c r="M16" s="230">
        <f t="shared" si="2"/>
        <v>9675.6189450398833</v>
      </c>
      <c r="N16" s="230">
        <f t="shared" si="2"/>
        <v>9617.2885510334727</v>
      </c>
      <c r="O16" s="230">
        <f t="shared" si="2"/>
        <v>9647.1912387785142</v>
      </c>
      <c r="P16" s="230">
        <f t="shared" si="2"/>
        <v>8955.316750105223</v>
      </c>
      <c r="Q16" s="230">
        <f t="shared" si="2"/>
        <v>8942.1369230994787</v>
      </c>
      <c r="R16" s="230">
        <f t="shared" si="2"/>
        <v>9198.950367884343</v>
      </c>
      <c r="S16" s="230">
        <f t="shared" si="2"/>
        <v>8759.6124494792857</v>
      </c>
      <c r="T16" s="230">
        <f t="shared" si="2"/>
        <v>8819.1895129485765</v>
      </c>
      <c r="U16" s="230">
        <f t="shared" si="2"/>
        <v>8600.8182609534542</v>
      </c>
      <c r="V16" s="230">
        <f t="shared" si="2"/>
        <v>8068.7885320262776</v>
      </c>
      <c r="W16" s="230">
        <f t="shared" si="2"/>
        <v>8594.4407648899578</v>
      </c>
    </row>
    <row r="17" spans="1:23" ht="12" customHeight="1" x14ac:dyDescent="0.25">
      <c r="A17" s="46" t="s">
        <v>30</v>
      </c>
      <c r="B17" s="231">
        <v>894.03847706515137</v>
      </c>
      <c r="C17" s="231">
        <v>736.60320787670184</v>
      </c>
      <c r="D17" s="231">
        <v>597.88876032039263</v>
      </c>
      <c r="E17" s="231">
        <v>624.65751077595939</v>
      </c>
      <c r="F17" s="231">
        <v>712.68748058294022</v>
      </c>
      <c r="G17" s="231">
        <v>838.10201085654921</v>
      </c>
      <c r="H17" s="231">
        <v>784.55359707034791</v>
      </c>
      <c r="I17" s="231">
        <v>834.65890412180295</v>
      </c>
      <c r="J17" s="231">
        <v>761.69678812047084</v>
      </c>
      <c r="K17" s="231">
        <v>510.39252462806689</v>
      </c>
      <c r="L17" s="231">
        <v>563.94761583800846</v>
      </c>
      <c r="M17" s="231">
        <v>461.46811281992876</v>
      </c>
      <c r="N17" s="231">
        <v>519.562390046362</v>
      </c>
      <c r="O17" s="231">
        <v>494.02444705793522</v>
      </c>
      <c r="P17" s="231">
        <v>428.15005151644255</v>
      </c>
      <c r="Q17" s="231">
        <v>479.74545930247228</v>
      </c>
      <c r="R17" s="231">
        <v>431.83847460667971</v>
      </c>
      <c r="S17" s="231">
        <v>481.51575348261059</v>
      </c>
      <c r="T17" s="231">
        <v>534.63105810538048</v>
      </c>
      <c r="U17" s="231">
        <v>360.59078140717526</v>
      </c>
      <c r="V17" s="231">
        <v>324.49306614378105</v>
      </c>
      <c r="W17" s="231">
        <v>370.25489563532687</v>
      </c>
    </row>
    <row r="18" spans="1:23" ht="12" customHeight="1" x14ac:dyDescent="0.25">
      <c r="A18" s="46" t="s">
        <v>32</v>
      </c>
      <c r="B18" s="231">
        <v>190.34823731723941</v>
      </c>
      <c r="C18" s="231">
        <v>303.84780739459694</v>
      </c>
      <c r="D18" s="231">
        <v>209.26483233012621</v>
      </c>
      <c r="E18" s="231">
        <v>73.303267411846832</v>
      </c>
      <c r="F18" s="231">
        <v>48.474720550286918</v>
      </c>
      <c r="G18" s="231">
        <v>35.469303525356452</v>
      </c>
      <c r="H18" s="231">
        <v>26.010834049879445</v>
      </c>
      <c r="I18" s="231">
        <v>28.375494410997394</v>
      </c>
      <c r="J18" s="231">
        <v>28.375494411014945</v>
      </c>
      <c r="K18" s="231">
        <v>40.198538263126039</v>
      </c>
      <c r="L18" s="231">
        <v>26.010834049889098</v>
      </c>
      <c r="M18" s="231">
        <v>34.287016337052968</v>
      </c>
      <c r="N18" s="231">
        <v>31.922441960441514</v>
      </c>
      <c r="O18" s="231">
        <v>36.651676698188837</v>
      </c>
      <c r="P18" s="231">
        <v>112.31951848665128</v>
      </c>
      <c r="Q18" s="231">
        <v>112.31951848665157</v>
      </c>
      <c r="R18" s="231">
        <v>39.016251074799541</v>
      </c>
      <c r="S18" s="231">
        <v>52.021668099733894</v>
      </c>
      <c r="T18" s="231">
        <v>61.330008598440372</v>
      </c>
      <c r="U18" s="231">
        <v>116.01900257951357</v>
      </c>
      <c r="V18" s="231">
        <v>123.12115219258311</v>
      </c>
      <c r="W18" s="231">
        <v>33.305674978498736</v>
      </c>
    </row>
    <row r="19" spans="1:23" ht="12" customHeight="1" x14ac:dyDescent="0.25">
      <c r="A19" s="46" t="s">
        <v>33</v>
      </c>
      <c r="B19" s="231">
        <v>533.48418706353868</v>
      </c>
      <c r="C19" s="231">
        <v>633.98758031087186</v>
      </c>
      <c r="D19" s="231">
        <v>430.75468474820002</v>
      </c>
      <c r="E19" s="231">
        <v>333.52135579006909</v>
      </c>
      <c r="F19" s="231">
        <v>303.57355554350187</v>
      </c>
      <c r="G19" s="231">
        <v>292.3233395791691</v>
      </c>
      <c r="H19" s="231">
        <v>306.11140262565999</v>
      </c>
      <c r="I19" s="231">
        <v>254.35749454364498</v>
      </c>
      <c r="J19" s="231">
        <v>282.45172991744363</v>
      </c>
      <c r="K19" s="231">
        <v>212.99454470367127</v>
      </c>
      <c r="L19" s="231">
        <v>238.61431217012955</v>
      </c>
      <c r="M19" s="231">
        <v>207.78282397554202</v>
      </c>
      <c r="N19" s="231">
        <v>239.07109788426334</v>
      </c>
      <c r="O19" s="231">
        <v>248.06808970476405</v>
      </c>
      <c r="P19" s="231">
        <v>221.82271209632009</v>
      </c>
      <c r="Q19" s="231">
        <v>171.19384604475391</v>
      </c>
      <c r="R19" s="231">
        <v>202.23461472287352</v>
      </c>
      <c r="S19" s="231">
        <v>188.15232710602922</v>
      </c>
      <c r="T19" s="231">
        <v>211.59701218298019</v>
      </c>
      <c r="U19" s="231">
        <v>205.99386005789734</v>
      </c>
      <c r="V19" s="231">
        <v>201.41047783459641</v>
      </c>
      <c r="W19" s="231">
        <v>199.01274445722271</v>
      </c>
    </row>
    <row r="20" spans="1:23" ht="12" customHeight="1" x14ac:dyDescent="0.25">
      <c r="A20" s="46" t="s">
        <v>83</v>
      </c>
      <c r="B20" s="231">
        <v>250.89241633248898</v>
      </c>
      <c r="C20" s="231">
        <v>289.80392537114091</v>
      </c>
      <c r="D20" s="231">
        <v>310.385262671889</v>
      </c>
      <c r="E20" s="231">
        <v>291.23256168902407</v>
      </c>
      <c r="F20" s="231">
        <v>297.50051056518555</v>
      </c>
      <c r="G20" s="231">
        <v>260.68383301375826</v>
      </c>
      <c r="H20" s="231">
        <v>275.35988647417929</v>
      </c>
      <c r="I20" s="231">
        <v>253.03462387196106</v>
      </c>
      <c r="J20" s="231">
        <v>218.71704697160354</v>
      </c>
      <c r="K20" s="231">
        <v>152.90979568465303</v>
      </c>
      <c r="L20" s="231">
        <v>149.32577523200521</v>
      </c>
      <c r="M20" s="231">
        <v>260.94297858854719</v>
      </c>
      <c r="N20" s="231">
        <v>245.13983397200121</v>
      </c>
      <c r="O20" s="231">
        <v>247.58002806146803</v>
      </c>
      <c r="P20" s="231">
        <v>247.99458176522893</v>
      </c>
      <c r="Q20" s="231">
        <v>246.98946157189323</v>
      </c>
      <c r="R20" s="231">
        <v>251.92558513894886</v>
      </c>
      <c r="S20" s="231">
        <v>244.857800814211</v>
      </c>
      <c r="T20" s="231">
        <v>266.06430368351113</v>
      </c>
      <c r="U20" s="231">
        <v>268.22703052137484</v>
      </c>
      <c r="V20" s="231">
        <v>258.71452856601917</v>
      </c>
      <c r="W20" s="231">
        <v>241.79046681200924</v>
      </c>
    </row>
    <row r="21" spans="1:23" ht="12" customHeight="1" x14ac:dyDescent="0.25">
      <c r="A21" s="46" t="s">
        <v>70</v>
      </c>
      <c r="B21" s="231">
        <v>855.50661904751587</v>
      </c>
      <c r="C21" s="231">
        <v>929.0238895736054</v>
      </c>
      <c r="D21" s="231">
        <v>884.02299448297504</v>
      </c>
      <c r="E21" s="231">
        <v>832.57690329056481</v>
      </c>
      <c r="F21" s="231">
        <v>768.23623818452052</v>
      </c>
      <c r="G21" s="231">
        <v>638.94515879818391</v>
      </c>
      <c r="H21" s="231">
        <v>619.35153717522144</v>
      </c>
      <c r="I21" s="231">
        <v>581.89832751115318</v>
      </c>
      <c r="J21" s="231">
        <v>426.63296650477537</v>
      </c>
      <c r="K21" s="231">
        <v>389.99283524193572</v>
      </c>
      <c r="L21" s="231">
        <v>387.495068630937</v>
      </c>
      <c r="M21" s="231">
        <v>425.56819285533555</v>
      </c>
      <c r="N21" s="231">
        <v>379.14134674983063</v>
      </c>
      <c r="O21" s="231">
        <v>316.08908158692361</v>
      </c>
      <c r="P21" s="231">
        <v>234.09061342087284</v>
      </c>
      <c r="Q21" s="231">
        <v>244.09252343410341</v>
      </c>
      <c r="R21" s="231">
        <v>169.87323317562397</v>
      </c>
      <c r="S21" s="231">
        <v>120.8196671584011</v>
      </c>
      <c r="T21" s="231">
        <v>102.91553254357622</v>
      </c>
      <c r="U21" s="231">
        <v>81.716172128080984</v>
      </c>
      <c r="V21" s="231">
        <v>84.979805591073799</v>
      </c>
      <c r="W21" s="231">
        <v>87.02256653457431</v>
      </c>
    </row>
    <row r="22" spans="1:23" ht="12" customHeight="1" x14ac:dyDescent="0.25">
      <c r="A22" s="46" t="s">
        <v>34</v>
      </c>
      <c r="B22" s="231">
        <v>325.26020495937433</v>
      </c>
      <c r="C22" s="231">
        <v>491.22931871745845</v>
      </c>
      <c r="D22" s="231">
        <v>328.61661546205079</v>
      </c>
      <c r="E22" s="231">
        <v>171.13813395515174</v>
      </c>
      <c r="F22" s="231">
        <v>163.87661567879968</v>
      </c>
      <c r="G22" s="231">
        <v>138.71185278539372</v>
      </c>
      <c r="H22" s="231">
        <v>241.42959477021958</v>
      </c>
      <c r="I22" s="231">
        <v>189.89942242247977</v>
      </c>
      <c r="J22" s="231">
        <v>162.63949205922205</v>
      </c>
      <c r="K22" s="231">
        <v>323.08339540266041</v>
      </c>
      <c r="L22" s="231">
        <v>230.99790721915832</v>
      </c>
      <c r="M22" s="231">
        <v>31.441964704435716</v>
      </c>
      <c r="N22" s="231">
        <v>26.426152533240789</v>
      </c>
      <c r="O22" s="231">
        <v>26.121943886880885</v>
      </c>
      <c r="P22" s="231">
        <v>26.686391710392698</v>
      </c>
      <c r="Q22" s="231">
        <v>27.5991793129404</v>
      </c>
      <c r="R22" s="231">
        <v>28.416200078603506</v>
      </c>
      <c r="S22" s="231">
        <v>24.723360446336748</v>
      </c>
      <c r="T22" s="231">
        <v>24.515547356711593</v>
      </c>
      <c r="U22" s="231">
        <v>24.713318368023078</v>
      </c>
      <c r="V22" s="231">
        <v>16.371191101965081</v>
      </c>
      <c r="W22" s="231">
        <v>39.36677890976285</v>
      </c>
    </row>
    <row r="23" spans="1:23" ht="12" customHeight="1" x14ac:dyDescent="0.25">
      <c r="A23" s="46" t="s">
        <v>72</v>
      </c>
      <c r="B23" s="231">
        <v>6346.2960834138885</v>
      </c>
      <c r="C23" s="231">
        <v>6585.9451580864679</v>
      </c>
      <c r="D23" s="231">
        <v>6592.9507645236945</v>
      </c>
      <c r="E23" s="231">
        <v>6985.1414564184488</v>
      </c>
      <c r="F23" s="231">
        <v>6191.5497536011371</v>
      </c>
      <c r="G23" s="231">
        <v>6027.4286559877737</v>
      </c>
      <c r="H23" s="231">
        <v>6008.7097256939014</v>
      </c>
      <c r="I23" s="231">
        <v>5433.786749392636</v>
      </c>
      <c r="J23" s="231">
        <v>5801.9484305149044</v>
      </c>
      <c r="K23" s="231">
        <v>4265.8626639967015</v>
      </c>
      <c r="L23" s="231">
        <v>5076.4763944653141</v>
      </c>
      <c r="M23" s="231">
        <v>5925.6565451798988</v>
      </c>
      <c r="N23" s="231">
        <v>5729.7778998541316</v>
      </c>
      <c r="O23" s="231">
        <v>5894.1160866946666</v>
      </c>
      <c r="P23" s="231">
        <v>5534.5012897580436</v>
      </c>
      <c r="Q23" s="231">
        <v>5290.7675248169526</v>
      </c>
      <c r="R23" s="231">
        <v>5461.226150758871</v>
      </c>
      <c r="S23" s="231">
        <v>5023.2319099150518</v>
      </c>
      <c r="T23" s="231">
        <v>4918.1377073872382</v>
      </c>
      <c r="U23" s="231">
        <v>4742.766717631901</v>
      </c>
      <c r="V23" s="231">
        <v>4291.2860720193075</v>
      </c>
      <c r="W23" s="231">
        <v>4639.6905542660852</v>
      </c>
    </row>
    <row r="24" spans="1:23" ht="12" customHeight="1" x14ac:dyDescent="0.25">
      <c r="A24" s="46" t="s">
        <v>36</v>
      </c>
      <c r="B24" s="231">
        <v>27.558039552867381</v>
      </c>
      <c r="C24" s="231">
        <v>24.376612209790949</v>
      </c>
      <c r="D24" s="231">
        <v>3.0094582975043291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1.1487637712275456E-2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</row>
    <row r="25" spans="1:23" ht="12" customHeight="1" x14ac:dyDescent="0.25">
      <c r="A25" s="46" t="s">
        <v>73</v>
      </c>
      <c r="B25" s="231">
        <v>1545.3329320718658</v>
      </c>
      <c r="C25" s="231">
        <v>1518.5821152188682</v>
      </c>
      <c r="D25" s="231">
        <v>1535.516337058916</v>
      </c>
      <c r="E25" s="231">
        <v>1571.7493551157245</v>
      </c>
      <c r="F25" s="231">
        <v>1601.6766981938583</v>
      </c>
      <c r="G25" s="231">
        <v>1335.7893508323491</v>
      </c>
      <c r="H25" s="231">
        <v>954.51288561758804</v>
      </c>
      <c r="I25" s="231">
        <v>1058.539477755784</v>
      </c>
      <c r="J25" s="231">
        <v>994.46629770221796</v>
      </c>
      <c r="K25" s="231">
        <v>1143.683502151219</v>
      </c>
      <c r="L25" s="231">
        <v>1295.5904554021311</v>
      </c>
      <c r="M25" s="231">
        <v>1154.1407860739728</v>
      </c>
      <c r="N25" s="231">
        <v>1231.5133724508187</v>
      </c>
      <c r="O25" s="231">
        <v>1171.5525248127915</v>
      </c>
      <c r="P25" s="231">
        <v>1051.4510754444941</v>
      </c>
      <c r="Q25" s="231">
        <v>1153.5559793475384</v>
      </c>
      <c r="R25" s="231">
        <v>1197.742128319622</v>
      </c>
      <c r="S25" s="231">
        <v>1094.0633072550938</v>
      </c>
      <c r="T25" s="231">
        <v>1254.056382643827</v>
      </c>
      <c r="U25" s="231">
        <v>1193.3035020775637</v>
      </c>
      <c r="V25" s="231">
        <v>1257.0781887064413</v>
      </c>
      <c r="W25" s="231">
        <v>1246.9705140792316</v>
      </c>
    </row>
    <row r="26" spans="1:23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1392.3738607049402</v>
      </c>
      <c r="J26" s="231">
        <v>1512.1199484091094</v>
      </c>
      <c r="K26" s="231">
        <v>1322.1810834047988</v>
      </c>
      <c r="L26" s="231">
        <v>791.65356835758439</v>
      </c>
      <c r="M26" s="231">
        <v>1174.3305245051686</v>
      </c>
      <c r="N26" s="231">
        <v>1214.7225279446709</v>
      </c>
      <c r="O26" s="231">
        <v>1212.9873602748951</v>
      </c>
      <c r="P26" s="231">
        <v>1098.3005159067761</v>
      </c>
      <c r="Q26" s="231">
        <v>1215.8734307821728</v>
      </c>
      <c r="R26" s="231">
        <v>1416.677730008322</v>
      </c>
      <c r="S26" s="231">
        <v>1530.2266552018164</v>
      </c>
      <c r="T26" s="231">
        <v>1445.9419604469115</v>
      </c>
      <c r="U26" s="231">
        <v>1607.4878761819239</v>
      </c>
      <c r="V26" s="231">
        <v>1511.3340498705099</v>
      </c>
      <c r="W26" s="231">
        <v>1737.0265692172461</v>
      </c>
    </row>
    <row r="27" spans="1:23" ht="12" customHeight="1" x14ac:dyDescent="0.25">
      <c r="A27" s="39" t="s">
        <v>99</v>
      </c>
      <c r="B27" s="230">
        <f t="shared" ref="B27:W27" si="3">SUM(B28:B37)</f>
        <v>17087.223469898439</v>
      </c>
      <c r="C27" s="230">
        <f t="shared" si="3"/>
        <v>17971.962381179281</v>
      </c>
      <c r="D27" s="230">
        <f t="shared" si="3"/>
        <v>17828.831816146001</v>
      </c>
      <c r="E27" s="230">
        <f t="shared" si="3"/>
        <v>17772.841742540113</v>
      </c>
      <c r="F27" s="230">
        <f t="shared" si="3"/>
        <v>17536.635005335389</v>
      </c>
      <c r="G27" s="230">
        <f t="shared" si="3"/>
        <v>18960.442625158576</v>
      </c>
      <c r="H27" s="230">
        <f t="shared" si="3"/>
        <v>18209.898667229405</v>
      </c>
      <c r="I27" s="230">
        <f t="shared" si="3"/>
        <v>18302.270452606354</v>
      </c>
      <c r="J27" s="230">
        <f t="shared" si="3"/>
        <v>17300.717086418728</v>
      </c>
      <c r="K27" s="230">
        <f t="shared" si="3"/>
        <v>14330.158380479103</v>
      </c>
      <c r="L27" s="230">
        <f t="shared" si="3"/>
        <v>15273.296601791062</v>
      </c>
      <c r="M27" s="230">
        <f t="shared" si="3"/>
        <v>16154.305303469808</v>
      </c>
      <c r="N27" s="230">
        <f t="shared" si="3"/>
        <v>16068.193044028576</v>
      </c>
      <c r="O27" s="230">
        <f t="shared" si="3"/>
        <v>16005.365566293747</v>
      </c>
      <c r="P27" s="230">
        <f t="shared" si="3"/>
        <v>15462.747070563715</v>
      </c>
      <c r="Q27" s="230">
        <f t="shared" si="3"/>
        <v>15168.914890444976</v>
      </c>
      <c r="R27" s="230">
        <f t="shared" si="3"/>
        <v>15501.560600627239</v>
      </c>
      <c r="S27" s="230">
        <f t="shared" si="3"/>
        <v>14977.19498003013</v>
      </c>
      <c r="T27" s="230">
        <f t="shared" si="3"/>
        <v>14950.490807406029</v>
      </c>
      <c r="U27" s="230">
        <f t="shared" si="3"/>
        <v>14848.514799719553</v>
      </c>
      <c r="V27" s="230">
        <f t="shared" si="3"/>
        <v>13446.889886327024</v>
      </c>
      <c r="W27" s="230">
        <f t="shared" si="3"/>
        <v>14709.23409146327</v>
      </c>
    </row>
    <row r="28" spans="1:23" ht="12" customHeight="1" x14ac:dyDescent="0.25">
      <c r="A28" s="18" t="s">
        <v>30</v>
      </c>
      <c r="B28" s="232">
        <v>779.96074907414334</v>
      </c>
      <c r="C28" s="232">
        <v>777.56033468563669</v>
      </c>
      <c r="D28" s="232">
        <v>452.38836779654628</v>
      </c>
      <c r="E28" s="232">
        <v>428.81996127907098</v>
      </c>
      <c r="F28" s="232">
        <v>433.10409293382668</v>
      </c>
      <c r="G28" s="232">
        <v>524.41819550630521</v>
      </c>
      <c r="H28" s="232">
        <v>489.66523354014225</v>
      </c>
      <c r="I28" s="232">
        <v>651.65511135541112</v>
      </c>
      <c r="J28" s="232">
        <v>625.30518952355317</v>
      </c>
      <c r="K28" s="232">
        <v>563.67368345447812</v>
      </c>
      <c r="L28" s="232">
        <v>597.89434460911093</v>
      </c>
      <c r="M28" s="232">
        <v>642.96009010354487</v>
      </c>
      <c r="N28" s="232">
        <v>685.71766154435159</v>
      </c>
      <c r="O28" s="232">
        <v>523.14021330319974</v>
      </c>
      <c r="P28" s="232">
        <v>483.06327608458923</v>
      </c>
      <c r="Q28" s="232">
        <v>497.8550566046643</v>
      </c>
      <c r="R28" s="232">
        <v>504.69093210011295</v>
      </c>
      <c r="S28" s="232">
        <v>511.04323190002054</v>
      </c>
      <c r="T28" s="232">
        <v>503.33067878198005</v>
      </c>
      <c r="U28" s="232">
        <v>474.61162615946256</v>
      </c>
      <c r="V28" s="232">
        <v>422.03135346069013</v>
      </c>
      <c r="W28" s="232">
        <v>474.16376300611762</v>
      </c>
    </row>
    <row r="29" spans="1:23" ht="12" customHeight="1" x14ac:dyDescent="0.25">
      <c r="A29" s="18" t="s">
        <v>40</v>
      </c>
      <c r="B29" s="232">
        <v>0</v>
      </c>
      <c r="C29" s="232">
        <v>0</v>
      </c>
      <c r="D29" s="232">
        <v>223.36870163370591</v>
      </c>
      <c r="E29" s="232">
        <v>257.47583834909722</v>
      </c>
      <c r="F29" s="232">
        <v>200.63052450558899</v>
      </c>
      <c r="G29" s="232">
        <v>219.35606190885639</v>
      </c>
      <c r="H29" s="232">
        <v>240.75666380051589</v>
      </c>
      <c r="I29" s="232">
        <v>251.45692175408419</v>
      </c>
      <c r="J29" s="232">
        <v>246.77558039552881</v>
      </c>
      <c r="K29" s="232">
        <v>200.63052450558899</v>
      </c>
      <c r="L29" s="232">
        <v>196.61797076526221</v>
      </c>
      <c r="M29" s="232">
        <v>26.750730868443679</v>
      </c>
      <c r="N29" s="232">
        <v>27.419518486672398</v>
      </c>
      <c r="O29" s="232">
        <v>22.738091143594151</v>
      </c>
      <c r="P29" s="232">
        <v>61.526741186586413</v>
      </c>
      <c r="Q29" s="232">
        <v>52.832674118658637</v>
      </c>
      <c r="R29" s="232">
        <v>57.514101461736892</v>
      </c>
      <c r="S29" s="232">
        <v>53.00662080825451</v>
      </c>
      <c r="T29" s="232">
        <v>57.325537403267411</v>
      </c>
      <c r="U29" s="232">
        <v>54.342820292347369</v>
      </c>
      <c r="V29" s="232">
        <v>38.365950128976777</v>
      </c>
      <c r="W29" s="232">
        <v>60.834565778159927</v>
      </c>
    </row>
    <row r="30" spans="1:23" ht="12" customHeight="1" x14ac:dyDescent="0.25">
      <c r="A30" s="18" t="s">
        <v>33</v>
      </c>
      <c r="B30" s="232">
        <v>503.61813451857643</v>
      </c>
      <c r="C30" s="232">
        <v>466.38026147760615</v>
      </c>
      <c r="D30" s="232">
        <v>313.74471336014051</v>
      </c>
      <c r="E30" s="232">
        <v>237.79807671208044</v>
      </c>
      <c r="F30" s="232">
        <v>221.60073508418515</v>
      </c>
      <c r="G30" s="232">
        <v>227.35731390320404</v>
      </c>
      <c r="H30" s="232">
        <v>243.23416917141645</v>
      </c>
      <c r="I30" s="232">
        <v>198.30338249848745</v>
      </c>
      <c r="J30" s="232">
        <v>188.88661917971882</v>
      </c>
      <c r="K30" s="232">
        <v>160.56039940638883</v>
      </c>
      <c r="L30" s="232">
        <v>159.11191310932008</v>
      </c>
      <c r="M30" s="232">
        <v>159.17994472609163</v>
      </c>
      <c r="N30" s="232">
        <v>182.82640856457584</v>
      </c>
      <c r="O30" s="232">
        <v>181.52013041561415</v>
      </c>
      <c r="P30" s="232">
        <v>150.63352178158183</v>
      </c>
      <c r="Q30" s="232">
        <v>156.21595619084366</v>
      </c>
      <c r="R30" s="232">
        <v>169.12308089191583</v>
      </c>
      <c r="S30" s="232">
        <v>171.11946997049702</v>
      </c>
      <c r="T30" s="232">
        <v>181.45638420566988</v>
      </c>
      <c r="U30" s="232">
        <v>182.65257158440704</v>
      </c>
      <c r="V30" s="232">
        <v>169.47911803814657</v>
      </c>
      <c r="W30" s="232">
        <v>183.71528649720545</v>
      </c>
    </row>
    <row r="31" spans="1:23" ht="12" customHeight="1" x14ac:dyDescent="0.25">
      <c r="A31" s="18" t="s">
        <v>83</v>
      </c>
      <c r="B31" s="232">
        <v>957.66412598035424</v>
      </c>
      <c r="C31" s="232">
        <v>1278.3209086154793</v>
      </c>
      <c r="D31" s="232">
        <v>1564.0455815813427</v>
      </c>
      <c r="E31" s="232">
        <v>1469.4221351555589</v>
      </c>
      <c r="F31" s="232">
        <v>1373.9048506962406</v>
      </c>
      <c r="G31" s="232">
        <v>1293.7229680354719</v>
      </c>
      <c r="H31" s="232">
        <v>1291.6745345409752</v>
      </c>
      <c r="I31" s="232">
        <v>1103.458099416672</v>
      </c>
      <c r="J31" s="232">
        <v>965.18137965235053</v>
      </c>
      <c r="K31" s="232">
        <v>775.76473700168435</v>
      </c>
      <c r="L31" s="232">
        <v>719.62735930788949</v>
      </c>
      <c r="M31" s="232">
        <v>1177.6063816156361</v>
      </c>
      <c r="N31" s="232">
        <v>1144.7046657241101</v>
      </c>
      <c r="O31" s="232">
        <v>1146.627134493506</v>
      </c>
      <c r="P31" s="232">
        <v>1117.9954486065571</v>
      </c>
      <c r="Q31" s="232">
        <v>1099.1227786605223</v>
      </c>
      <c r="R31" s="232">
        <v>1121.5854843015684</v>
      </c>
      <c r="S31" s="232">
        <v>1138.7396820874417</v>
      </c>
      <c r="T31" s="232">
        <v>1160.878653623362</v>
      </c>
      <c r="U31" s="232">
        <v>1171.9132746583869</v>
      </c>
      <c r="V31" s="232">
        <v>1114.7837020685199</v>
      </c>
      <c r="W31" s="232">
        <v>1151.6081739279671</v>
      </c>
    </row>
    <row r="32" spans="1:23" ht="12" customHeight="1" x14ac:dyDescent="0.25">
      <c r="A32" s="18" t="s">
        <v>70</v>
      </c>
      <c r="B32" s="232">
        <v>898.74961483038578</v>
      </c>
      <c r="C32" s="232">
        <v>906.2870304607884</v>
      </c>
      <c r="D32" s="232">
        <v>805.58233655743743</v>
      </c>
      <c r="E32" s="232">
        <v>759.1319531152817</v>
      </c>
      <c r="F32" s="232">
        <v>741.30752793757756</v>
      </c>
      <c r="G32" s="232">
        <v>713.91184894042294</v>
      </c>
      <c r="H32" s="232">
        <v>713.44175603200074</v>
      </c>
      <c r="I32" s="232">
        <v>678.28421763072151</v>
      </c>
      <c r="J32" s="232">
        <v>569.85714527510402</v>
      </c>
      <c r="K32" s="232">
        <v>514.77801600483986</v>
      </c>
      <c r="L32" s="232">
        <v>422.69048596923506</v>
      </c>
      <c r="M32" s="232">
        <v>461.04986389444952</v>
      </c>
      <c r="N32" s="232">
        <v>362.25478394664401</v>
      </c>
      <c r="O32" s="232">
        <v>297.28254352055706</v>
      </c>
      <c r="P32" s="232">
        <v>222.59416731859409</v>
      </c>
      <c r="Q32" s="232">
        <v>246.98684028042797</v>
      </c>
      <c r="R32" s="232">
        <v>224.71008582695561</v>
      </c>
      <c r="S32" s="232">
        <v>159.30862174959549</v>
      </c>
      <c r="T32" s="232">
        <v>111.44233504025867</v>
      </c>
      <c r="U32" s="232">
        <v>90.488385051626693</v>
      </c>
      <c r="V32" s="232">
        <v>58.070323385710381</v>
      </c>
      <c r="W32" s="232">
        <v>54.137020739716263</v>
      </c>
    </row>
    <row r="33" spans="1:23" ht="12" customHeight="1" x14ac:dyDescent="0.25">
      <c r="A33" s="18" t="s">
        <v>34</v>
      </c>
      <c r="B33" s="232">
        <v>461.85639005352328</v>
      </c>
      <c r="C33" s="232">
        <v>751.13482573653982</v>
      </c>
      <c r="D33" s="232">
        <v>816.76420998936783</v>
      </c>
      <c r="E33" s="232">
        <v>788.8371884868086</v>
      </c>
      <c r="F33" s="232">
        <v>862.9751470039173</v>
      </c>
      <c r="G33" s="232">
        <v>753.80852554650642</v>
      </c>
      <c r="H33" s="232">
        <v>746.81967436133664</v>
      </c>
      <c r="I33" s="232">
        <v>654.6597349291967</v>
      </c>
      <c r="J33" s="232">
        <v>610.83909779460419</v>
      </c>
      <c r="K33" s="232">
        <v>519.94712910292856</v>
      </c>
      <c r="L33" s="232">
        <v>529.48738942744512</v>
      </c>
      <c r="M33" s="232">
        <v>572.95820726460977</v>
      </c>
      <c r="N33" s="232">
        <v>539.46671075136794</v>
      </c>
      <c r="O33" s="232">
        <v>605.87117735129618</v>
      </c>
      <c r="P33" s="232">
        <v>606.65574070577236</v>
      </c>
      <c r="Q33" s="232">
        <v>522.44338302583867</v>
      </c>
      <c r="R33" s="232">
        <v>508.44433302543763</v>
      </c>
      <c r="S33" s="232">
        <v>404.84534118736917</v>
      </c>
      <c r="T33" s="232">
        <v>403.76992125893759</v>
      </c>
      <c r="U33" s="232">
        <v>410.58092066895028</v>
      </c>
      <c r="V33" s="232">
        <v>429.54686564781991</v>
      </c>
      <c r="W33" s="232">
        <v>402.72161317966101</v>
      </c>
    </row>
    <row r="34" spans="1:23" ht="12" customHeight="1" x14ac:dyDescent="0.25">
      <c r="A34" s="18" t="s">
        <v>72</v>
      </c>
      <c r="B34" s="232">
        <v>5506.0321493533356</v>
      </c>
      <c r="C34" s="232">
        <v>5811.5474651011955</v>
      </c>
      <c r="D34" s="232">
        <v>5743.920728144848</v>
      </c>
      <c r="E34" s="232">
        <v>5852.3039122414812</v>
      </c>
      <c r="F34" s="232">
        <v>5500.4345843095016</v>
      </c>
      <c r="G34" s="232">
        <v>6600.0093075801806</v>
      </c>
      <c r="H34" s="232">
        <v>6223.2294046898769</v>
      </c>
      <c r="I34" s="232">
        <v>6667.702147115494</v>
      </c>
      <c r="J34" s="232">
        <v>6646.6765421788032</v>
      </c>
      <c r="K34" s="232">
        <v>5112.0516931238008</v>
      </c>
      <c r="L34" s="232">
        <v>5794.7945131046481</v>
      </c>
      <c r="M34" s="232">
        <v>5638.3695660038366</v>
      </c>
      <c r="N34" s="232">
        <v>5614.0458602377958</v>
      </c>
      <c r="O34" s="232">
        <v>5801.1682220777075</v>
      </c>
      <c r="P34" s="232">
        <v>5436.1729792247206</v>
      </c>
      <c r="Q34" s="232">
        <v>5255.9112030415654</v>
      </c>
      <c r="R34" s="232">
        <v>5434.2624493300382</v>
      </c>
      <c r="S34" s="232">
        <v>5239.3287649261219</v>
      </c>
      <c r="T34" s="232">
        <v>5178.324619519145</v>
      </c>
      <c r="U34" s="232">
        <v>5201.7510514325859</v>
      </c>
      <c r="V34" s="232">
        <v>4673.1494600071474</v>
      </c>
      <c r="W34" s="232">
        <v>5305.5561688084845</v>
      </c>
    </row>
    <row r="35" spans="1:23" ht="12" customHeight="1" x14ac:dyDescent="0.25">
      <c r="A35" s="18" t="s">
        <v>36</v>
      </c>
      <c r="B35" s="232">
        <v>0</v>
      </c>
      <c r="C35" s="232">
        <v>0</v>
      </c>
      <c r="D35" s="232">
        <v>0</v>
      </c>
      <c r="E35" s="232">
        <v>0</v>
      </c>
      <c r="F35" s="232">
        <v>0</v>
      </c>
      <c r="G35" s="232">
        <v>0</v>
      </c>
      <c r="H35" s="232">
        <v>0</v>
      </c>
      <c r="I35" s="232">
        <v>0</v>
      </c>
      <c r="J35" s="232">
        <v>0</v>
      </c>
      <c r="K35" s="232">
        <v>0</v>
      </c>
      <c r="L35" s="232">
        <v>0</v>
      </c>
      <c r="M35" s="232">
        <v>0</v>
      </c>
      <c r="N35" s="232">
        <v>0.17956997191799115</v>
      </c>
      <c r="O35" s="232">
        <v>0</v>
      </c>
      <c r="P35" s="232">
        <v>0</v>
      </c>
      <c r="Q35" s="232">
        <v>0</v>
      </c>
      <c r="R35" s="232">
        <v>0</v>
      </c>
      <c r="S35" s="232">
        <v>0</v>
      </c>
      <c r="T35" s="232">
        <v>0</v>
      </c>
      <c r="U35" s="232">
        <v>0</v>
      </c>
      <c r="V35" s="232">
        <v>0</v>
      </c>
      <c r="W35" s="232">
        <v>0</v>
      </c>
    </row>
    <row r="36" spans="1:23" ht="12" customHeight="1" x14ac:dyDescent="0.25">
      <c r="A36" s="18" t="s">
        <v>73</v>
      </c>
      <c r="B36" s="232">
        <v>0</v>
      </c>
      <c r="C36" s="232">
        <v>0</v>
      </c>
      <c r="D36" s="232">
        <v>0</v>
      </c>
      <c r="E36" s="232">
        <v>0</v>
      </c>
      <c r="F36" s="232">
        <v>0</v>
      </c>
      <c r="G36" s="232">
        <v>227.2182158056562</v>
      </c>
      <c r="H36" s="232">
        <v>214.32726915455294</v>
      </c>
      <c r="I36" s="232">
        <v>194.39826944971901</v>
      </c>
      <c r="J36" s="232">
        <v>211.75322078445458</v>
      </c>
      <c r="K36" s="232">
        <v>195.09560360974388</v>
      </c>
      <c r="L36" s="232">
        <v>152.26457469245202</v>
      </c>
      <c r="M36" s="232">
        <v>441.00186224932895</v>
      </c>
      <c r="N36" s="232">
        <v>435.12523459991212</v>
      </c>
      <c r="O36" s="232">
        <v>472.30069960681294</v>
      </c>
      <c r="P36" s="232">
        <v>477.05330976616824</v>
      </c>
      <c r="Q36" s="232">
        <v>483.48572314601256</v>
      </c>
      <c r="R36" s="232">
        <v>517.59037382999122</v>
      </c>
      <c r="S36" s="232">
        <v>405.33738062108819</v>
      </c>
      <c r="T36" s="232">
        <v>467.67749525815043</v>
      </c>
      <c r="U36" s="232">
        <v>493.77680746671854</v>
      </c>
      <c r="V36" s="232">
        <v>404.50246477593214</v>
      </c>
      <c r="W36" s="232">
        <v>470.74754267055323</v>
      </c>
    </row>
    <row r="37" spans="1:23" ht="12" customHeight="1" x14ac:dyDescent="0.25">
      <c r="A37" s="47" t="s">
        <v>38</v>
      </c>
      <c r="B37" s="233">
        <v>7979.3423060881232</v>
      </c>
      <c r="C37" s="233">
        <v>7980.7315551020338</v>
      </c>
      <c r="D37" s="233">
        <v>7909.0171770826128</v>
      </c>
      <c r="E37" s="233">
        <v>7979.0526772007343</v>
      </c>
      <c r="F37" s="233">
        <v>8202.6775428645487</v>
      </c>
      <c r="G37" s="233">
        <v>8400.6401879319728</v>
      </c>
      <c r="H37" s="233">
        <v>8046.749961938589</v>
      </c>
      <c r="I37" s="233">
        <v>7902.3525684565675</v>
      </c>
      <c r="J37" s="233">
        <v>7235.4423116346115</v>
      </c>
      <c r="K37" s="233">
        <v>6287.6565942696488</v>
      </c>
      <c r="L37" s="233">
        <v>6700.8080508056983</v>
      </c>
      <c r="M37" s="233">
        <v>7034.4286567438667</v>
      </c>
      <c r="N37" s="233">
        <v>7076.4526302012273</v>
      </c>
      <c r="O37" s="233">
        <v>6954.7173543814606</v>
      </c>
      <c r="P37" s="233">
        <v>6907.0518858891446</v>
      </c>
      <c r="Q37" s="233">
        <v>6854.0612753764426</v>
      </c>
      <c r="R37" s="233">
        <v>6963.639759859484</v>
      </c>
      <c r="S37" s="233">
        <v>6894.4658667797421</v>
      </c>
      <c r="T37" s="233">
        <v>6886.2851823152587</v>
      </c>
      <c r="U37" s="233">
        <v>6768.3973424050682</v>
      </c>
      <c r="V37" s="233">
        <v>6136.9606488140807</v>
      </c>
      <c r="W37" s="233">
        <v>6605.7499568554049</v>
      </c>
    </row>
    <row r="39" spans="1:23" ht="15" customHeight="1" x14ac:dyDescent="0.25">
      <c r="A39" s="32" t="s">
        <v>100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1" spans="1:23" ht="12" customHeight="1" x14ac:dyDescent="0.25">
      <c r="A41" s="35" t="str">
        <f>$A$5</f>
        <v>All industrial sectors</v>
      </c>
      <c r="B41" s="234">
        <f t="shared" ref="B41:W41" si="4">SUM(B42:B46,B47,B48)</f>
        <v>1</v>
      </c>
      <c r="C41" s="234">
        <f t="shared" si="4"/>
        <v>1</v>
      </c>
      <c r="D41" s="234">
        <f t="shared" si="4"/>
        <v>1</v>
      </c>
      <c r="E41" s="234">
        <f t="shared" si="4"/>
        <v>0.99999999999999989</v>
      </c>
      <c r="F41" s="234">
        <f t="shared" si="4"/>
        <v>1</v>
      </c>
      <c r="G41" s="234">
        <f t="shared" si="4"/>
        <v>1</v>
      </c>
      <c r="H41" s="234">
        <f t="shared" si="4"/>
        <v>1</v>
      </c>
      <c r="I41" s="234">
        <f t="shared" si="4"/>
        <v>1</v>
      </c>
      <c r="J41" s="234">
        <f t="shared" si="4"/>
        <v>1</v>
      </c>
      <c r="K41" s="234">
        <f t="shared" si="4"/>
        <v>1</v>
      </c>
      <c r="L41" s="234">
        <f t="shared" si="4"/>
        <v>1</v>
      </c>
      <c r="M41" s="234">
        <f t="shared" si="4"/>
        <v>1</v>
      </c>
      <c r="N41" s="234">
        <f t="shared" si="4"/>
        <v>1</v>
      </c>
      <c r="O41" s="234">
        <f t="shared" si="4"/>
        <v>1</v>
      </c>
      <c r="P41" s="234">
        <f t="shared" si="4"/>
        <v>1</v>
      </c>
      <c r="Q41" s="234">
        <f t="shared" si="4"/>
        <v>1</v>
      </c>
      <c r="R41" s="234">
        <f t="shared" si="4"/>
        <v>1</v>
      </c>
      <c r="S41" s="234">
        <f t="shared" si="4"/>
        <v>1</v>
      </c>
      <c r="T41" s="234">
        <f t="shared" si="4"/>
        <v>1</v>
      </c>
      <c r="U41" s="234">
        <f t="shared" si="4"/>
        <v>1</v>
      </c>
      <c r="V41" s="234">
        <f t="shared" si="4"/>
        <v>1</v>
      </c>
      <c r="W41" s="234">
        <f t="shared" si="4"/>
        <v>1</v>
      </c>
    </row>
    <row r="42" spans="1:23" ht="12" customHeight="1" x14ac:dyDescent="0.25">
      <c r="A42" s="202" t="s">
        <v>92</v>
      </c>
      <c r="B42" s="235">
        <f t="shared" ref="B42:W42" si="5">IF(B6=0,0,B6/B$5)</f>
        <v>1.1207755471047895E-2</v>
      </c>
      <c r="C42" s="235">
        <f t="shared" si="5"/>
        <v>1.0845477052020856E-2</v>
      </c>
      <c r="D42" s="235">
        <f t="shared" si="5"/>
        <v>1.0944466151565782E-2</v>
      </c>
      <c r="E42" s="235">
        <f t="shared" si="5"/>
        <v>1.1151383020655112E-2</v>
      </c>
      <c r="F42" s="235">
        <f t="shared" si="5"/>
        <v>1.1532051975966644E-2</v>
      </c>
      <c r="G42" s="235">
        <f t="shared" si="5"/>
        <v>1.1387493135310716E-2</v>
      </c>
      <c r="H42" s="235">
        <f t="shared" si="5"/>
        <v>1.1328721072109174E-2</v>
      </c>
      <c r="I42" s="235">
        <f t="shared" si="5"/>
        <v>1.0819033242835049E-2</v>
      </c>
      <c r="J42" s="235">
        <f t="shared" si="5"/>
        <v>1.0655528245142775E-2</v>
      </c>
      <c r="K42" s="235">
        <f t="shared" si="5"/>
        <v>1.1369419562334612E-2</v>
      </c>
      <c r="L42" s="235">
        <f t="shared" si="5"/>
        <v>1.1285029617029251E-2</v>
      </c>
      <c r="M42" s="235">
        <f t="shared" si="5"/>
        <v>1.1818681831067978E-2</v>
      </c>
      <c r="N42" s="235">
        <f t="shared" si="5"/>
        <v>1.2030595626521224E-2</v>
      </c>
      <c r="O42" s="235">
        <f t="shared" si="5"/>
        <v>1.2039058865373098E-2</v>
      </c>
      <c r="P42" s="235">
        <f t="shared" si="5"/>
        <v>1.2125536217782364E-2</v>
      </c>
      <c r="Q42" s="235">
        <f t="shared" si="5"/>
        <v>1.2151357431960648E-2</v>
      </c>
      <c r="R42" s="235">
        <f t="shared" si="5"/>
        <v>1.2104433805121186E-2</v>
      </c>
      <c r="S42" s="235">
        <f t="shared" si="5"/>
        <v>1.2330065496384275E-2</v>
      </c>
      <c r="T42" s="235">
        <f t="shared" si="5"/>
        <v>1.2419602765463779E-2</v>
      </c>
      <c r="U42" s="235">
        <f t="shared" si="5"/>
        <v>1.2456073621585908E-2</v>
      </c>
      <c r="V42" s="235">
        <f t="shared" si="5"/>
        <v>1.245364020784348E-2</v>
      </c>
      <c r="W42" s="235">
        <f t="shared" si="5"/>
        <v>1.2428346498415874E-2</v>
      </c>
    </row>
    <row r="43" spans="1:23" ht="12" customHeight="1" x14ac:dyDescent="0.25">
      <c r="A43" s="202" t="s">
        <v>93</v>
      </c>
      <c r="B43" s="235">
        <f t="shared" ref="B43:W43" si="6">IF(B7=0,0,B7/B$5)</f>
        <v>2.1420840801243454E-2</v>
      </c>
      <c r="C43" s="235">
        <f t="shared" si="6"/>
        <v>2.0591295034749324E-2</v>
      </c>
      <c r="D43" s="235">
        <f t="shared" si="6"/>
        <v>2.0731036503095875E-2</v>
      </c>
      <c r="E43" s="235">
        <f t="shared" si="6"/>
        <v>2.0596609022363599E-2</v>
      </c>
      <c r="F43" s="235">
        <f t="shared" si="6"/>
        <v>2.119011176811152E-2</v>
      </c>
      <c r="G43" s="235">
        <f t="shared" si="6"/>
        <v>2.085348362200452E-2</v>
      </c>
      <c r="H43" s="235">
        <f t="shared" si="6"/>
        <v>2.084066809351455E-2</v>
      </c>
      <c r="I43" s="235">
        <f t="shared" si="6"/>
        <v>2.0368153915419109E-2</v>
      </c>
      <c r="J43" s="235">
        <f t="shared" si="6"/>
        <v>2.3436224336569132E-2</v>
      </c>
      <c r="K43" s="235">
        <f t="shared" si="6"/>
        <v>2.4256909502731138E-2</v>
      </c>
      <c r="L43" s="235">
        <f t="shared" si="6"/>
        <v>2.3286015540928812E-2</v>
      </c>
      <c r="M43" s="235">
        <f t="shared" si="6"/>
        <v>2.0573256836941702E-2</v>
      </c>
      <c r="N43" s="235">
        <f t="shared" si="6"/>
        <v>2.0630516691049351E-2</v>
      </c>
      <c r="O43" s="235">
        <f t="shared" si="6"/>
        <v>2.0675713501373132E-2</v>
      </c>
      <c r="P43" s="235">
        <f t="shared" si="6"/>
        <v>2.1367895648068191E-2</v>
      </c>
      <c r="Q43" s="235">
        <f t="shared" si="6"/>
        <v>2.1232424376964362E-2</v>
      </c>
      <c r="R43" s="235">
        <f t="shared" si="6"/>
        <v>2.1137390913801471E-2</v>
      </c>
      <c r="S43" s="235">
        <f t="shared" si="6"/>
        <v>2.1762919799258894E-2</v>
      </c>
      <c r="T43" s="235">
        <f t="shared" si="6"/>
        <v>2.1796105905825307E-2</v>
      </c>
      <c r="U43" s="235">
        <f t="shared" si="6"/>
        <v>2.2211739730387987E-2</v>
      </c>
      <c r="V43" s="235">
        <f t="shared" si="6"/>
        <v>2.2566905257391214E-2</v>
      </c>
      <c r="W43" s="235">
        <f t="shared" si="6"/>
        <v>2.1757101247077248E-2</v>
      </c>
    </row>
    <row r="44" spans="1:23" ht="12" customHeight="1" x14ac:dyDescent="0.25">
      <c r="A44" s="202" t="s">
        <v>94</v>
      </c>
      <c r="B44" s="235">
        <f t="shared" ref="B44:W44" si="7">IF(B8=0,0,B8/B$5)</f>
        <v>3.623417586202804E-2</v>
      </c>
      <c r="C44" s="235">
        <f t="shared" si="7"/>
        <v>3.4614157143215682E-2</v>
      </c>
      <c r="D44" s="235">
        <f t="shared" si="7"/>
        <v>3.5046017947960452E-2</v>
      </c>
      <c r="E44" s="235">
        <f t="shared" si="7"/>
        <v>3.4931407922462368E-2</v>
      </c>
      <c r="F44" s="235">
        <f t="shared" si="7"/>
        <v>3.6079237007305996E-2</v>
      </c>
      <c r="G44" s="235">
        <f t="shared" si="7"/>
        <v>3.5716238414135244E-2</v>
      </c>
      <c r="H44" s="235">
        <f t="shared" si="7"/>
        <v>3.598803306586848E-2</v>
      </c>
      <c r="I44" s="235">
        <f t="shared" si="7"/>
        <v>3.4621515292984864E-2</v>
      </c>
      <c r="J44" s="235">
        <f t="shared" si="7"/>
        <v>3.6970693546737286E-2</v>
      </c>
      <c r="K44" s="235">
        <f t="shared" si="7"/>
        <v>3.8842689071867512E-2</v>
      </c>
      <c r="L44" s="235">
        <f t="shared" si="7"/>
        <v>3.8042260847173617E-2</v>
      </c>
      <c r="M44" s="235">
        <f t="shared" si="7"/>
        <v>3.5529876697764196E-2</v>
      </c>
      <c r="N44" s="235">
        <f t="shared" si="7"/>
        <v>3.5673140821748293E-2</v>
      </c>
      <c r="O44" s="235">
        <f t="shared" si="7"/>
        <v>3.5682294427817111E-2</v>
      </c>
      <c r="P44" s="235">
        <f t="shared" si="7"/>
        <v>3.6859693414145779E-2</v>
      </c>
      <c r="Q44" s="235">
        <f t="shared" si="7"/>
        <v>3.6846146865526876E-2</v>
      </c>
      <c r="R44" s="235">
        <f t="shared" si="7"/>
        <v>3.6564776716576236E-2</v>
      </c>
      <c r="S44" s="235">
        <f t="shared" si="7"/>
        <v>3.7679746260406308E-2</v>
      </c>
      <c r="T44" s="235">
        <f t="shared" si="7"/>
        <v>3.7747264301750183E-2</v>
      </c>
      <c r="U44" s="235">
        <f t="shared" si="7"/>
        <v>3.7975549841222471E-2</v>
      </c>
      <c r="V44" s="235">
        <f t="shared" si="7"/>
        <v>3.8191300387318015E-2</v>
      </c>
      <c r="W44" s="235">
        <f t="shared" si="7"/>
        <v>3.7428680421132045E-2</v>
      </c>
    </row>
    <row r="45" spans="1:23" ht="12" customHeight="1" x14ac:dyDescent="0.25">
      <c r="A45" s="202" t="s">
        <v>95</v>
      </c>
      <c r="B45" s="235">
        <f t="shared" ref="B45:W45" si="8">IF(B9=0,0,B9/B$5)</f>
        <v>3.4954617867952592E-2</v>
      </c>
      <c r="C45" s="235">
        <f t="shared" si="8"/>
        <v>3.347271883760794E-2</v>
      </c>
      <c r="D45" s="235">
        <f t="shared" si="8"/>
        <v>3.3827898576191777E-2</v>
      </c>
      <c r="E45" s="235">
        <f t="shared" si="8"/>
        <v>3.3456799341286703E-2</v>
      </c>
      <c r="F45" s="235">
        <f t="shared" si="8"/>
        <v>3.4331033461188362E-2</v>
      </c>
      <c r="G45" s="235">
        <f t="shared" si="8"/>
        <v>3.383370107839611E-2</v>
      </c>
      <c r="H45" s="235">
        <f t="shared" si="8"/>
        <v>3.4114337266902474E-2</v>
      </c>
      <c r="I45" s="235">
        <f t="shared" si="8"/>
        <v>3.3331758572293445E-2</v>
      </c>
      <c r="J45" s="235">
        <f t="shared" si="8"/>
        <v>3.9232915075419601E-2</v>
      </c>
      <c r="K45" s="235">
        <f t="shared" si="8"/>
        <v>4.0628209276776905E-2</v>
      </c>
      <c r="L45" s="235">
        <f t="shared" si="8"/>
        <v>3.8818971413200336E-2</v>
      </c>
      <c r="M45" s="235">
        <f t="shared" si="8"/>
        <v>3.3559249264680249E-2</v>
      </c>
      <c r="N45" s="235">
        <f t="shared" si="8"/>
        <v>3.3559428777910814E-2</v>
      </c>
      <c r="O45" s="235">
        <f t="shared" si="8"/>
        <v>3.358065167509703E-2</v>
      </c>
      <c r="P45" s="235">
        <f t="shared" si="8"/>
        <v>3.4954051533924876E-2</v>
      </c>
      <c r="Q45" s="235">
        <f t="shared" si="8"/>
        <v>3.4770886036043051E-2</v>
      </c>
      <c r="R45" s="235">
        <f t="shared" si="8"/>
        <v>3.4447073575358547E-2</v>
      </c>
      <c r="S45" s="235">
        <f t="shared" si="8"/>
        <v>3.5624515826982214E-2</v>
      </c>
      <c r="T45" s="235">
        <f t="shared" si="8"/>
        <v>3.5819200117566286E-2</v>
      </c>
      <c r="U45" s="235">
        <f t="shared" si="8"/>
        <v>3.6624127098446133E-2</v>
      </c>
      <c r="V45" s="235">
        <f t="shared" si="8"/>
        <v>3.7573223949978189E-2</v>
      </c>
      <c r="W45" s="235">
        <f t="shared" si="8"/>
        <v>3.5862977400009322E-2</v>
      </c>
    </row>
    <row r="46" spans="1:23" ht="12" customHeight="1" x14ac:dyDescent="0.25">
      <c r="A46" s="202" t="s">
        <v>96</v>
      </c>
      <c r="B46" s="235">
        <f t="shared" ref="B46:W46" si="9">IF(B10=0,0,B10/B$5)</f>
        <v>2.4804556194284618E-2</v>
      </c>
      <c r="C46" s="235">
        <f t="shared" si="9"/>
        <v>2.5219112260435026E-2</v>
      </c>
      <c r="D46" s="235">
        <f t="shared" si="9"/>
        <v>2.5255998914179786E-2</v>
      </c>
      <c r="E46" s="235">
        <f t="shared" si="9"/>
        <v>2.576041866944467E-2</v>
      </c>
      <c r="F46" s="235">
        <f t="shared" si="9"/>
        <v>2.4662192302596288E-2</v>
      </c>
      <c r="G46" s="235">
        <f t="shared" si="9"/>
        <v>2.0870125436577101E-2</v>
      </c>
      <c r="H46" s="235">
        <f t="shared" si="9"/>
        <v>2.1467433058418455E-2</v>
      </c>
      <c r="I46" s="235">
        <f t="shared" si="9"/>
        <v>2.1423900669407941E-2</v>
      </c>
      <c r="J46" s="235">
        <f t="shared" si="9"/>
        <v>2.2600764248387535E-2</v>
      </c>
      <c r="K46" s="235">
        <f t="shared" si="9"/>
        <v>2.1381604590567593E-2</v>
      </c>
      <c r="L46" s="235">
        <f t="shared" si="9"/>
        <v>2.2160719487422337E-2</v>
      </c>
      <c r="M46" s="235">
        <f t="shared" si="9"/>
        <v>2.1550357006244622E-2</v>
      </c>
      <c r="N46" s="235">
        <f t="shared" si="9"/>
        <v>2.1574359906709362E-2</v>
      </c>
      <c r="O46" s="235">
        <f t="shared" si="9"/>
        <v>2.1728610492581329E-2</v>
      </c>
      <c r="P46" s="235">
        <f t="shared" si="9"/>
        <v>2.1151534285746277E-2</v>
      </c>
      <c r="Q46" s="235">
        <f t="shared" si="9"/>
        <v>2.0913250286096568E-2</v>
      </c>
      <c r="R46" s="235">
        <f t="shared" si="9"/>
        <v>2.0726774706056418E-2</v>
      </c>
      <c r="S46" s="235">
        <f t="shared" si="9"/>
        <v>2.044802355323333E-2</v>
      </c>
      <c r="T46" s="235">
        <f t="shared" si="9"/>
        <v>2.0409116030014024E-2</v>
      </c>
      <c r="U46" s="235">
        <f t="shared" si="9"/>
        <v>2.0779059752918903E-2</v>
      </c>
      <c r="V46" s="235">
        <f t="shared" si="9"/>
        <v>2.0504794479033868E-2</v>
      </c>
      <c r="W46" s="235">
        <f t="shared" si="9"/>
        <v>1.9962085938068766E-2</v>
      </c>
    </row>
    <row r="47" spans="1:23" ht="12" customHeight="1" x14ac:dyDescent="0.25">
      <c r="A47" s="40" t="str">
        <f>$A$16</f>
        <v>Steam processes</v>
      </c>
      <c r="B47" s="236">
        <f t="shared" ref="B47:W47" si="10">IF(B16=0,0,B16/B$5)</f>
        <v>0.34067292760657947</v>
      </c>
      <c r="C47" s="236">
        <f t="shared" si="10"/>
        <v>0.34176912487771854</v>
      </c>
      <c r="D47" s="236">
        <f t="shared" si="10"/>
        <v>0.33153460805893048</v>
      </c>
      <c r="E47" s="236">
        <f t="shared" si="10"/>
        <v>0.33197562186720087</v>
      </c>
      <c r="F47" s="236">
        <f t="shared" si="10"/>
        <v>0.31850458116077207</v>
      </c>
      <c r="G47" s="236">
        <f t="shared" si="10"/>
        <v>0.29423479578423228</v>
      </c>
      <c r="H47" s="236">
        <f t="shared" si="10"/>
        <v>0.29445316120847775</v>
      </c>
      <c r="I47" s="236">
        <f t="shared" si="10"/>
        <v>0.3112702171781479</v>
      </c>
      <c r="J47" s="236">
        <f t="shared" si="10"/>
        <v>0.32139100051165714</v>
      </c>
      <c r="K47" s="236">
        <f t="shared" si="10"/>
        <v>0.31818840428948769</v>
      </c>
      <c r="L47" s="236">
        <f t="shared" si="10"/>
        <v>0.31580299210382068</v>
      </c>
      <c r="M47" s="236">
        <f t="shared" si="10"/>
        <v>0.32850323947451077</v>
      </c>
      <c r="N47" s="236">
        <f t="shared" si="10"/>
        <v>0.32819555026767322</v>
      </c>
      <c r="O47" s="236">
        <f t="shared" si="10"/>
        <v>0.32954892917968182</v>
      </c>
      <c r="P47" s="236">
        <f t="shared" si="10"/>
        <v>0.32037097592381281</v>
      </c>
      <c r="Q47" s="236">
        <f t="shared" si="10"/>
        <v>0.32417482960926403</v>
      </c>
      <c r="R47" s="236">
        <f t="shared" si="10"/>
        <v>0.3258742875499156</v>
      </c>
      <c r="S47" s="236">
        <f t="shared" si="10"/>
        <v>0.32185193587075506</v>
      </c>
      <c r="T47" s="236">
        <f t="shared" si="10"/>
        <v>0.32346443606566544</v>
      </c>
      <c r="U47" s="236">
        <f t="shared" si="10"/>
        <v>0.31908419310674618</v>
      </c>
      <c r="V47" s="236">
        <f t="shared" si="10"/>
        <v>0.32578281960008804</v>
      </c>
      <c r="W47" s="236">
        <f t="shared" si="10"/>
        <v>0.32180212900339344</v>
      </c>
    </row>
    <row r="48" spans="1:23" ht="12" customHeight="1" x14ac:dyDescent="0.25">
      <c r="A48" s="41" t="str">
        <f>$A$27</f>
        <v>Other processes</v>
      </c>
      <c r="B48" s="237">
        <f t="shared" ref="B48:W48" si="11">IF(B27=0,0,B27/B$5)</f>
        <v>0.53070512619686394</v>
      </c>
      <c r="C48" s="237">
        <f t="shared" si="11"/>
        <v>0.53348811479425262</v>
      </c>
      <c r="D48" s="237">
        <f t="shared" si="11"/>
        <v>0.54265997384807585</v>
      </c>
      <c r="E48" s="237">
        <f t="shared" si="11"/>
        <v>0.54212776015658659</v>
      </c>
      <c r="F48" s="237">
        <f t="shared" si="11"/>
        <v>0.55370079232405911</v>
      </c>
      <c r="G48" s="237">
        <f t="shared" si="11"/>
        <v>0.58310416252934405</v>
      </c>
      <c r="H48" s="237">
        <f t="shared" si="11"/>
        <v>0.58180764623470915</v>
      </c>
      <c r="I48" s="237">
        <f t="shared" si="11"/>
        <v>0.56816542112891166</v>
      </c>
      <c r="J48" s="237">
        <f t="shared" si="11"/>
        <v>0.54571287403608648</v>
      </c>
      <c r="K48" s="237">
        <f t="shared" si="11"/>
        <v>0.54533276370623462</v>
      </c>
      <c r="L48" s="237">
        <f t="shared" si="11"/>
        <v>0.550604010990425</v>
      </c>
      <c r="M48" s="237">
        <f t="shared" si="11"/>
        <v>0.54846533888879057</v>
      </c>
      <c r="N48" s="237">
        <f t="shared" si="11"/>
        <v>0.54833640790838778</v>
      </c>
      <c r="O48" s="237">
        <f t="shared" si="11"/>
        <v>0.54674474185807653</v>
      </c>
      <c r="P48" s="237">
        <f t="shared" si="11"/>
        <v>0.55317031297651964</v>
      </c>
      <c r="Q48" s="237">
        <f t="shared" si="11"/>
        <v>0.54991110539414445</v>
      </c>
      <c r="R48" s="237">
        <f t="shared" si="11"/>
        <v>0.54914526273317055</v>
      </c>
      <c r="S48" s="237">
        <f t="shared" si="11"/>
        <v>0.55030279319297992</v>
      </c>
      <c r="T48" s="237">
        <f t="shared" si="11"/>
        <v>0.54834427481371495</v>
      </c>
      <c r="U48" s="237">
        <f t="shared" si="11"/>
        <v>0.55086925684869237</v>
      </c>
      <c r="V48" s="237">
        <f t="shared" si="11"/>
        <v>0.54292731611834721</v>
      </c>
      <c r="W48" s="237">
        <f t="shared" si="11"/>
        <v>0.55075867949190327</v>
      </c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theme="6" tint="-0.249977111117893"/>
    <pageSetUpPr fitToPage="1"/>
  </sheetPr>
  <dimension ref="A1:DA91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Textiles and leather / final energy consumption"</f>
        <v>FR: Textiles and leather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90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27</v>
      </c>
      <c r="B5" s="225">
        <v>1661.9959587274291</v>
      </c>
      <c r="C5" s="225">
        <v>1816.7559759243329</v>
      </c>
      <c r="D5" s="225">
        <v>1769.6053310404129</v>
      </c>
      <c r="E5" s="225">
        <v>1744.2306104901111</v>
      </c>
      <c r="F5" s="225">
        <v>1555.2276870163371</v>
      </c>
      <c r="G5" s="225">
        <v>566.59527085124682</v>
      </c>
      <c r="H5" s="225">
        <v>581.10163370593273</v>
      </c>
      <c r="I5" s="225">
        <v>469.86766981943231</v>
      </c>
      <c r="J5" s="225">
        <v>452.75554600171949</v>
      </c>
      <c r="K5" s="225">
        <v>355.09045571797083</v>
      </c>
      <c r="L5" s="225">
        <v>327.11857265692157</v>
      </c>
      <c r="M5" s="225">
        <v>348.45038693035241</v>
      </c>
      <c r="N5" s="225">
        <v>317.59638865004291</v>
      </c>
      <c r="O5" s="225">
        <v>326.9694754944108</v>
      </c>
      <c r="P5" s="225">
        <v>299.78220120378319</v>
      </c>
      <c r="Q5" s="225">
        <v>297.0392089423903</v>
      </c>
      <c r="R5" s="225">
        <v>306.58168529664653</v>
      </c>
      <c r="S5" s="225">
        <v>325.59165950128971</v>
      </c>
      <c r="T5" s="225">
        <v>276.15425623387767</v>
      </c>
      <c r="U5" s="225">
        <v>252.9904557179708</v>
      </c>
      <c r="V5" s="225">
        <v>200.07515047291491</v>
      </c>
      <c r="W5" s="225">
        <v>249.081083404987</v>
      </c>
      <c r="DA5" s="89" t="s">
        <v>2682</v>
      </c>
    </row>
    <row r="6" spans="1:105" ht="12" customHeight="1" x14ac:dyDescent="0.25">
      <c r="A6" s="55" t="s">
        <v>92</v>
      </c>
      <c r="B6" s="261">
        <v>21.659768468210601</v>
      </c>
      <c r="C6" s="261">
        <v>20.426593292981099</v>
      </c>
      <c r="D6" s="261">
        <v>18.840661100763331</v>
      </c>
      <c r="E6" s="261">
        <v>17.597500966445029</v>
      </c>
      <c r="F6" s="261">
        <v>16.88868260052508</v>
      </c>
      <c r="G6" s="261">
        <v>14.91224846750673</v>
      </c>
      <c r="H6" s="261">
        <v>14.02887457223647</v>
      </c>
      <c r="I6" s="261">
        <v>13.126429153244001</v>
      </c>
      <c r="J6" s="261">
        <v>12.019415323437791</v>
      </c>
      <c r="K6" s="261">
        <v>9.9167417405998144</v>
      </c>
      <c r="L6" s="261">
        <v>10.06751859395149</v>
      </c>
      <c r="M6" s="261">
        <v>9.7900812462260962</v>
      </c>
      <c r="N6" s="261">
        <v>9.6349105969742403</v>
      </c>
      <c r="O6" s="261">
        <v>9.334142030759855</v>
      </c>
      <c r="P6" s="261">
        <v>9.0977314766774118</v>
      </c>
      <c r="Q6" s="261">
        <v>8.7126869827366082</v>
      </c>
      <c r="R6" s="261">
        <v>8.9156250840432811</v>
      </c>
      <c r="S6" s="261">
        <v>8.9030308369184077</v>
      </c>
      <c r="T6" s="261">
        <v>8.7130840691789437</v>
      </c>
      <c r="U6" s="261">
        <v>8.2749347682730043</v>
      </c>
      <c r="V6" s="261">
        <v>7.1107348310807987</v>
      </c>
      <c r="W6" s="261">
        <v>7.7335291175123499</v>
      </c>
      <c r="DA6" s="67" t="s">
        <v>2699</v>
      </c>
    </row>
    <row r="7" spans="1:105" ht="12" customHeight="1" x14ac:dyDescent="0.25">
      <c r="A7" s="202" t="s">
        <v>93</v>
      </c>
      <c r="B7" s="226">
        <v>17.772117717506131</v>
      </c>
      <c r="C7" s="226">
        <v>16.760281676292191</v>
      </c>
      <c r="D7" s="226">
        <v>15.459003980113501</v>
      </c>
      <c r="E7" s="226">
        <v>14.438975151954899</v>
      </c>
      <c r="F7" s="226">
        <v>13.857380595302621</v>
      </c>
      <c r="G7" s="226">
        <v>12.23569105026194</v>
      </c>
      <c r="H7" s="226">
        <v>11.51087144388633</v>
      </c>
      <c r="I7" s="226">
        <v>10.770403407789949</v>
      </c>
      <c r="J7" s="226">
        <v>9.8620843679489543</v>
      </c>
      <c r="K7" s="226">
        <v>8.1368137358767711</v>
      </c>
      <c r="L7" s="226">
        <v>8.260528077088404</v>
      </c>
      <c r="M7" s="226">
        <v>8.0328871763906413</v>
      </c>
      <c r="N7" s="226">
        <v>7.9055676693121928</v>
      </c>
      <c r="O7" s="226">
        <v>7.6587832047260358</v>
      </c>
      <c r="P7" s="226">
        <v>7.46480531419685</v>
      </c>
      <c r="Q7" s="226">
        <v>7.1488713704505491</v>
      </c>
      <c r="R7" s="226">
        <v>7.3153846843432069</v>
      </c>
      <c r="S7" s="226">
        <v>7.3050509431125397</v>
      </c>
      <c r="T7" s="226">
        <v>7.1491971849673401</v>
      </c>
      <c r="U7" s="226">
        <v>6.7896900662752824</v>
      </c>
      <c r="V7" s="226">
        <v>5.8344490921688594</v>
      </c>
      <c r="W7" s="226">
        <v>6.3454597887280828</v>
      </c>
      <c r="DA7" s="174" t="s">
        <v>2700</v>
      </c>
    </row>
    <row r="8" spans="1:105" ht="12" customHeight="1" x14ac:dyDescent="0.25">
      <c r="A8" s="202" t="s">
        <v>94</v>
      </c>
      <c r="B8" s="226">
        <v>12.77370960945753</v>
      </c>
      <c r="C8" s="226">
        <v>12.046452454835009</v>
      </c>
      <c r="D8" s="226">
        <v>11.111159110706581</v>
      </c>
      <c r="E8" s="226">
        <v>10.378013390467579</v>
      </c>
      <c r="F8" s="226">
        <v>9.9599923028737596</v>
      </c>
      <c r="G8" s="226">
        <v>8.7944029423757684</v>
      </c>
      <c r="H8" s="226">
        <v>8.2734388502932994</v>
      </c>
      <c r="I8" s="226">
        <v>7.7412274493490276</v>
      </c>
      <c r="J8" s="226">
        <v>7.08837313946331</v>
      </c>
      <c r="K8" s="226">
        <v>5.8483348726614279</v>
      </c>
      <c r="L8" s="226">
        <v>5.9372545554072893</v>
      </c>
      <c r="M8" s="226">
        <v>5.7736376580307729</v>
      </c>
      <c r="N8" s="226">
        <v>5.6821267623181404</v>
      </c>
      <c r="O8" s="226">
        <v>5.5047504283968376</v>
      </c>
      <c r="P8" s="226">
        <v>5.3653288195789877</v>
      </c>
      <c r="Q8" s="226">
        <v>5.1382512975113306</v>
      </c>
      <c r="R8" s="226">
        <v>5.257932741871679</v>
      </c>
      <c r="S8" s="226">
        <v>5.2505053653621374</v>
      </c>
      <c r="T8" s="226">
        <v>5.1384854766952746</v>
      </c>
      <c r="U8" s="226">
        <v>4.8800897351353596</v>
      </c>
      <c r="V8" s="226">
        <v>4.1935102849963677</v>
      </c>
      <c r="W8" s="226">
        <v>4.5607992231483081</v>
      </c>
      <c r="DA8" s="174" t="s">
        <v>2701</v>
      </c>
    </row>
    <row r="9" spans="1:105" ht="12" customHeight="1" x14ac:dyDescent="0.25">
      <c r="A9" s="202" t="s">
        <v>95</v>
      </c>
      <c r="B9" s="226">
        <v>24.992040540243</v>
      </c>
      <c r="C9" s="226">
        <v>23.569146107285889</v>
      </c>
      <c r="D9" s="226">
        <v>21.739224347034611</v>
      </c>
      <c r="E9" s="226">
        <v>20.304808807436569</v>
      </c>
      <c r="F9" s="226">
        <v>19.486941462144308</v>
      </c>
      <c r="G9" s="226">
        <v>17.206440539430851</v>
      </c>
      <c r="H9" s="226">
        <v>16.187162967965161</v>
      </c>
      <c r="I9" s="226">
        <v>15.145879792204621</v>
      </c>
      <c r="J9" s="226">
        <v>13.86855614242821</v>
      </c>
      <c r="K9" s="226">
        <v>11.44239431607671</v>
      </c>
      <c r="L9" s="226">
        <v>11.61636760840557</v>
      </c>
      <c r="M9" s="226">
        <v>11.296247591799339</v>
      </c>
      <c r="N9" s="226">
        <v>11.117204534970281</v>
      </c>
      <c r="O9" s="226">
        <v>10.77016388164599</v>
      </c>
      <c r="P9" s="226">
        <v>10.497382473089321</v>
      </c>
      <c r="Q9" s="226">
        <v>10.053100364696091</v>
      </c>
      <c r="R9" s="226">
        <v>10.287259712357629</v>
      </c>
      <c r="S9" s="226">
        <v>10.27272788875201</v>
      </c>
      <c r="T9" s="226">
        <v>10.053558541360321</v>
      </c>
      <c r="U9" s="226">
        <v>9.5480016556996201</v>
      </c>
      <c r="V9" s="226">
        <v>8.2046940358624578</v>
      </c>
      <c r="W9" s="226">
        <v>8.9233028278988638</v>
      </c>
      <c r="DA9" s="174" t="s">
        <v>2702</v>
      </c>
    </row>
    <row r="10" spans="1:105" ht="12" customHeight="1" x14ac:dyDescent="0.25">
      <c r="A10" s="56" t="s">
        <v>96</v>
      </c>
      <c r="B10" s="262">
        <v>211.92470666088099</v>
      </c>
      <c r="C10" s="262">
        <v>242.20969745029271</v>
      </c>
      <c r="D10" s="262">
        <v>240.1505821583778</v>
      </c>
      <c r="E10" s="262">
        <v>239.81646350346179</v>
      </c>
      <c r="F10" s="262">
        <v>209.8754873122987</v>
      </c>
      <c r="G10" s="262">
        <v>50.953590896675273</v>
      </c>
      <c r="H10" s="262">
        <v>55.424244156381853</v>
      </c>
      <c r="I10" s="262">
        <v>40.801511532729123</v>
      </c>
      <c r="J10" s="262">
        <v>40.72067587265061</v>
      </c>
      <c r="K10" s="262">
        <v>31.032171062467071</v>
      </c>
      <c r="L10" s="262">
        <v>26.957628879094159</v>
      </c>
      <c r="M10" s="262">
        <v>30.484542085679841</v>
      </c>
      <c r="N10" s="262">
        <v>26.381736284363761</v>
      </c>
      <c r="O10" s="262">
        <v>27.901065427025522</v>
      </c>
      <c r="P10" s="262">
        <v>24.650148101384168</v>
      </c>
      <c r="Q10" s="262">
        <v>25.12006222515944</v>
      </c>
      <c r="R10" s="262">
        <v>26.1934468334304</v>
      </c>
      <c r="S10" s="262">
        <v>28.997907656011289</v>
      </c>
      <c r="T10" s="262">
        <v>22.040091562200679</v>
      </c>
      <c r="U10" s="262">
        <v>19.876212299638581</v>
      </c>
      <c r="V10" s="262">
        <v>15.21166233067397</v>
      </c>
      <c r="W10" s="262">
        <v>20.248852288652781</v>
      </c>
      <c r="DA10" s="68" t="s">
        <v>2703</v>
      </c>
    </row>
    <row r="11" spans="1:105" ht="12" customHeight="1" x14ac:dyDescent="0.25">
      <c r="A11" s="37" t="s">
        <v>160</v>
      </c>
      <c r="B11" s="228">
        <v>3.9362232877000651</v>
      </c>
      <c r="C11" s="228">
        <v>3.631019720261381</v>
      </c>
      <c r="D11" s="228">
        <v>2.726263806467363</v>
      </c>
      <c r="E11" s="228">
        <v>2.71556385496734</v>
      </c>
      <c r="F11" s="228">
        <v>2.8739764940944741</v>
      </c>
      <c r="G11" s="228">
        <v>1.917421478737146</v>
      </c>
      <c r="H11" s="228">
        <v>1.666652565799458</v>
      </c>
      <c r="I11" s="228">
        <v>1.262791848123777</v>
      </c>
      <c r="J11" s="228">
        <v>1.582105367964576</v>
      </c>
      <c r="K11" s="228">
        <v>0.96061251718800422</v>
      </c>
      <c r="L11" s="228">
        <v>0.87570559655171265</v>
      </c>
      <c r="M11" s="228">
        <v>1.2870818624655791</v>
      </c>
      <c r="N11" s="228">
        <v>1.0744359779718771</v>
      </c>
      <c r="O11" s="228">
        <v>1.108020471842933</v>
      </c>
      <c r="P11" s="228">
        <v>0.96600350421433223</v>
      </c>
      <c r="Q11" s="228">
        <v>1.054458495344331</v>
      </c>
      <c r="R11" s="228">
        <v>0.99676385287959601</v>
      </c>
      <c r="S11" s="228">
        <v>1.003359318992888</v>
      </c>
      <c r="T11" s="228">
        <v>0.93793965751769492</v>
      </c>
      <c r="U11" s="228">
        <v>0.89978753424090752</v>
      </c>
      <c r="V11" s="228">
        <v>0.7412378203875386</v>
      </c>
      <c r="W11" s="228">
        <v>0.96909932746307226</v>
      </c>
      <c r="DA11" s="69" t="s">
        <v>2704</v>
      </c>
    </row>
    <row r="12" spans="1:105" ht="12" customHeight="1" x14ac:dyDescent="0.25">
      <c r="A12" s="37" t="s">
        <v>162</v>
      </c>
      <c r="B12" s="228">
        <v>206.32134703707001</v>
      </c>
      <c r="C12" s="228">
        <v>237.46474937998599</v>
      </c>
      <c r="D12" s="228">
        <v>236.53656283058359</v>
      </c>
      <c r="E12" s="228">
        <v>236.3652807975283</v>
      </c>
      <c r="F12" s="228">
        <v>206.1663512212356</v>
      </c>
      <c r="G12" s="228">
        <v>42.056127459805531</v>
      </c>
      <c r="H12" s="228">
        <v>48.647241484605978</v>
      </c>
      <c r="I12" s="228">
        <v>32.413352967080087</v>
      </c>
      <c r="J12" s="228">
        <v>33.514879162493664</v>
      </c>
      <c r="K12" s="228">
        <v>24.83405143789097</v>
      </c>
      <c r="L12" s="228">
        <v>19.222232070623111</v>
      </c>
      <c r="M12" s="228">
        <v>24.065466253391079</v>
      </c>
      <c r="N12" s="228">
        <v>18.977762915279001</v>
      </c>
      <c r="O12" s="228">
        <v>21.360831946791759</v>
      </c>
      <c r="P12" s="228">
        <v>17.447731130255669</v>
      </c>
      <c r="Q12" s="228">
        <v>18.76886062797891</v>
      </c>
      <c r="R12" s="228">
        <v>20.014652262778519</v>
      </c>
      <c r="S12" s="228">
        <v>23.657795434107879</v>
      </c>
      <c r="T12" s="228">
        <v>14.27722247315773</v>
      </c>
      <c r="U12" s="228">
        <v>11.954158449351709</v>
      </c>
      <c r="V12" s="228">
        <v>6.9956002525704601</v>
      </c>
      <c r="W12" s="228">
        <v>13.701122303521601</v>
      </c>
      <c r="DA12" s="69" t="s">
        <v>2705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2706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2707</v>
      </c>
    </row>
    <row r="15" spans="1:105" ht="12" customHeight="1" x14ac:dyDescent="0.25">
      <c r="A15" s="37" t="s">
        <v>38</v>
      </c>
      <c r="B15" s="228">
        <v>1.6671363361109679</v>
      </c>
      <c r="C15" s="228">
        <v>1.113928350045235</v>
      </c>
      <c r="D15" s="228">
        <v>0.88775552132679925</v>
      </c>
      <c r="E15" s="228">
        <v>0.73561885096617874</v>
      </c>
      <c r="F15" s="228">
        <v>0.83515959696861497</v>
      </c>
      <c r="G15" s="228">
        <v>6.9800419581325928</v>
      </c>
      <c r="H15" s="228">
        <v>5.1103501059764112</v>
      </c>
      <c r="I15" s="228">
        <v>7.125366717525254</v>
      </c>
      <c r="J15" s="228">
        <v>5.6236913421923829</v>
      </c>
      <c r="K15" s="228">
        <v>5.2375071073880974</v>
      </c>
      <c r="L15" s="228">
        <v>6.8596912119193343</v>
      </c>
      <c r="M15" s="228">
        <v>5.131993969823184</v>
      </c>
      <c r="N15" s="228">
        <v>6.3295373911128863</v>
      </c>
      <c r="O15" s="228">
        <v>5.4322130083908293</v>
      </c>
      <c r="P15" s="228">
        <v>6.2364134669141702</v>
      </c>
      <c r="Q15" s="228">
        <v>5.2967431018361992</v>
      </c>
      <c r="R15" s="228">
        <v>5.1820307177722826</v>
      </c>
      <c r="S15" s="228">
        <v>4.3367529029105212</v>
      </c>
      <c r="T15" s="228">
        <v>6.8249294315252547</v>
      </c>
      <c r="U15" s="228">
        <v>7.0222663160459664</v>
      </c>
      <c r="V15" s="228">
        <v>7.4748242577159703</v>
      </c>
      <c r="W15" s="228">
        <v>5.5786306576681071</v>
      </c>
      <c r="DA15" s="69" t="s">
        <v>2708</v>
      </c>
    </row>
    <row r="16" spans="1:105" ht="12" customHeight="1" x14ac:dyDescent="0.25">
      <c r="A16" s="57" t="s">
        <v>2709</v>
      </c>
      <c r="B16" s="263">
        <v>93.666951015522955</v>
      </c>
      <c r="C16" s="263">
        <v>105.350556817094</v>
      </c>
      <c r="D16" s="263">
        <v>103.5127621729666</v>
      </c>
      <c r="E16" s="263">
        <v>102.91917532610439</v>
      </c>
      <c r="F16" s="263">
        <v>90.680636912042118</v>
      </c>
      <c r="G16" s="263">
        <v>24.813653582491089</v>
      </c>
      <c r="H16" s="263">
        <v>26.679340978270801</v>
      </c>
      <c r="I16" s="263">
        <v>19.801699212893631</v>
      </c>
      <c r="J16" s="263">
        <v>19.706020588476221</v>
      </c>
      <c r="K16" s="263">
        <v>14.95222626883991</v>
      </c>
      <c r="L16" s="263">
        <v>12.81043245269273</v>
      </c>
      <c r="M16" s="263">
        <v>14.60487394112789</v>
      </c>
      <c r="N16" s="263">
        <v>12.58622811556932</v>
      </c>
      <c r="O16" s="263">
        <v>13.59351082942033</v>
      </c>
      <c r="P16" s="263">
        <v>11.90212145078303</v>
      </c>
      <c r="Q16" s="263">
        <v>12.08532535831837</v>
      </c>
      <c r="R16" s="263">
        <v>12.54272838726712</v>
      </c>
      <c r="S16" s="263">
        <v>13.889320952481681</v>
      </c>
      <c r="T16" s="263">
        <v>10.63443127051015</v>
      </c>
      <c r="U16" s="263">
        <v>9.4252375712548364</v>
      </c>
      <c r="V16" s="263">
        <v>6.8293485838392618</v>
      </c>
      <c r="W16" s="263">
        <v>9.704525651821541</v>
      </c>
      <c r="DA16" s="70" t="s">
        <v>2710</v>
      </c>
    </row>
    <row r="17" spans="1:105" ht="12" customHeight="1" x14ac:dyDescent="0.25">
      <c r="A17" s="46" t="s">
        <v>30</v>
      </c>
      <c r="B17" s="231">
        <v>0.1020789408590634</v>
      </c>
      <c r="C17" s="231">
        <v>5.1039470429549927E-2</v>
      </c>
      <c r="D17" s="231">
        <v>0</v>
      </c>
      <c r="E17" s="231">
        <v>0</v>
      </c>
      <c r="F17" s="231">
        <v>0</v>
      </c>
      <c r="G17" s="231">
        <v>0.102078940858831</v>
      </c>
      <c r="H17" s="231">
        <v>0</v>
      </c>
      <c r="I17" s="231">
        <v>0</v>
      </c>
      <c r="J17" s="231">
        <v>0</v>
      </c>
      <c r="K17" s="231">
        <v>0</v>
      </c>
      <c r="L17" s="231">
        <v>0</v>
      </c>
      <c r="M17" s="231">
        <v>0</v>
      </c>
      <c r="N17" s="231">
        <v>0</v>
      </c>
      <c r="O17" s="231">
        <v>0</v>
      </c>
      <c r="P17" s="231">
        <v>0</v>
      </c>
      <c r="Q17" s="231">
        <v>0</v>
      </c>
      <c r="R17" s="231">
        <v>0</v>
      </c>
      <c r="S17" s="231">
        <v>0</v>
      </c>
      <c r="T17" s="231">
        <v>0</v>
      </c>
      <c r="U17" s="231">
        <v>2.5001409572401258E-3</v>
      </c>
      <c r="V17" s="231">
        <v>0</v>
      </c>
      <c r="W17" s="231">
        <v>0</v>
      </c>
      <c r="DA17" s="73" t="s">
        <v>2711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2712</v>
      </c>
    </row>
    <row r="19" spans="1:105" ht="12" customHeight="1" x14ac:dyDescent="0.25">
      <c r="A19" s="46" t="s">
        <v>33</v>
      </c>
      <c r="B19" s="231">
        <v>0</v>
      </c>
      <c r="C19" s="231">
        <v>2.4142404504166399</v>
      </c>
      <c r="D19" s="231">
        <v>1.3928291263731609</v>
      </c>
      <c r="E19" s="231">
        <v>0.99334032202932743</v>
      </c>
      <c r="F19" s="231">
        <v>1.625460841704786</v>
      </c>
      <c r="G19" s="231">
        <v>0.7224254702624916</v>
      </c>
      <c r="H19" s="231">
        <v>0.9933015363800346</v>
      </c>
      <c r="I19" s="231">
        <v>1.0836382053945841</v>
      </c>
      <c r="J19" s="231">
        <v>1.083638205393793</v>
      </c>
      <c r="K19" s="231">
        <v>0.72241281548589809</v>
      </c>
      <c r="L19" s="231">
        <v>0.63210753169657352</v>
      </c>
      <c r="M19" s="231">
        <v>0.36044798966915309</v>
      </c>
      <c r="N19" s="231">
        <v>0.72177225845851867</v>
      </c>
      <c r="O19" s="231">
        <v>1.168160088862866</v>
      </c>
      <c r="P19" s="231">
        <v>1.079140308264821</v>
      </c>
      <c r="Q19" s="231">
        <v>0.99329838673808113</v>
      </c>
      <c r="R19" s="231">
        <v>0.63194816631004802</v>
      </c>
      <c r="S19" s="231">
        <v>0.63203645787826435</v>
      </c>
      <c r="T19" s="231">
        <v>0.51961645420724067</v>
      </c>
      <c r="U19" s="231">
        <v>0.57779793921290257</v>
      </c>
      <c r="V19" s="231">
        <v>0.47466838660240279</v>
      </c>
      <c r="W19" s="231">
        <v>0.67357887182531184</v>
      </c>
      <c r="DA19" s="73" t="s">
        <v>2713</v>
      </c>
    </row>
    <row r="20" spans="1:105" ht="12" customHeight="1" x14ac:dyDescent="0.25">
      <c r="A20" s="46" t="s">
        <v>160</v>
      </c>
      <c r="B20" s="231">
        <v>1.6179958998139989</v>
      </c>
      <c r="C20" s="231">
        <v>1.474252280850886</v>
      </c>
      <c r="D20" s="231">
        <v>1.1265472050133369</v>
      </c>
      <c r="E20" s="231">
        <v>1.1148964701585979</v>
      </c>
      <c r="F20" s="231">
        <v>1.1855026799387149</v>
      </c>
      <c r="G20" s="231">
        <v>0.92960379887994671</v>
      </c>
      <c r="H20" s="231">
        <v>0.78292445078812767</v>
      </c>
      <c r="I20" s="231">
        <v>0.648889132777278</v>
      </c>
      <c r="J20" s="231">
        <v>0.78990410655159149</v>
      </c>
      <c r="K20" s="231">
        <v>0.50644993060805965</v>
      </c>
      <c r="L20" s="231">
        <v>0.51342690385802103</v>
      </c>
      <c r="M20" s="231">
        <v>0.69784382396235378</v>
      </c>
      <c r="N20" s="231">
        <v>0.61789549980626657</v>
      </c>
      <c r="O20" s="231">
        <v>0.5736314488369415</v>
      </c>
      <c r="P20" s="231">
        <v>0.53381935070192343</v>
      </c>
      <c r="Q20" s="231">
        <v>0.5772520239791995</v>
      </c>
      <c r="R20" s="231">
        <v>0.55246810387018119</v>
      </c>
      <c r="S20" s="231">
        <v>0.53234487563285016</v>
      </c>
      <c r="T20" s="231">
        <v>0.52936301913835215</v>
      </c>
      <c r="U20" s="231">
        <v>0.54333699475562736</v>
      </c>
      <c r="V20" s="231">
        <v>0.52409248455957624</v>
      </c>
      <c r="W20" s="231">
        <v>0.55598153065785649</v>
      </c>
      <c r="DA20" s="73" t="s">
        <v>2714</v>
      </c>
    </row>
    <row r="21" spans="1:105" ht="12" customHeight="1" x14ac:dyDescent="0.25">
      <c r="A21" s="46" t="s">
        <v>70</v>
      </c>
      <c r="B21" s="231">
        <v>7.1378932613994808</v>
      </c>
      <c r="C21" s="231">
        <v>4.9965252829814162</v>
      </c>
      <c r="D21" s="231">
        <v>3.251706144947466</v>
      </c>
      <c r="E21" s="231">
        <v>3.7692811458306732</v>
      </c>
      <c r="F21" s="231">
        <v>2.8269590925666579</v>
      </c>
      <c r="G21" s="231">
        <v>2.6699042391467169</v>
      </c>
      <c r="H21" s="231">
        <v>2.0416121734685579</v>
      </c>
      <c r="I21" s="231">
        <v>1.4134795462812559</v>
      </c>
      <c r="J21" s="231">
        <v>1.09936983945304</v>
      </c>
      <c r="K21" s="231">
        <v>0.6282013419944531</v>
      </c>
      <c r="L21" s="231">
        <v>0.39262553260662009</v>
      </c>
      <c r="M21" s="231">
        <v>0.23507998841015751</v>
      </c>
      <c r="N21" s="231">
        <v>0.23536573793758939</v>
      </c>
      <c r="O21" s="231">
        <v>0.23441824082784871</v>
      </c>
      <c r="P21" s="231">
        <v>0.23460092110439079</v>
      </c>
      <c r="Q21" s="231">
        <v>0.23556880121465609</v>
      </c>
      <c r="R21" s="231">
        <v>0.2355145138385934</v>
      </c>
      <c r="S21" s="231">
        <v>0.15703396766053249</v>
      </c>
      <c r="T21" s="231">
        <v>0.69134069287813826</v>
      </c>
      <c r="U21" s="231">
        <v>0.2012124616201188</v>
      </c>
      <c r="V21" s="231">
        <v>7.2597733041284487E-2</v>
      </c>
      <c r="W21" s="231">
        <v>0.15553046400422971</v>
      </c>
      <c r="DA21" s="73" t="s">
        <v>2715</v>
      </c>
    </row>
    <row r="22" spans="1:105" ht="12" customHeight="1" x14ac:dyDescent="0.25">
      <c r="A22" s="46" t="s">
        <v>34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2716</v>
      </c>
    </row>
    <row r="23" spans="1:105" ht="12" customHeight="1" x14ac:dyDescent="0.25">
      <c r="A23" s="46" t="s">
        <v>162</v>
      </c>
      <c r="B23" s="231">
        <v>84.808982913450407</v>
      </c>
      <c r="C23" s="231">
        <v>96.414499332415517</v>
      </c>
      <c r="D23" s="231">
        <v>97.741679696632644</v>
      </c>
      <c r="E23" s="231">
        <v>97.041657388085795</v>
      </c>
      <c r="F23" s="231">
        <v>85.042714297831964</v>
      </c>
      <c r="G23" s="231">
        <v>20.389641133343101</v>
      </c>
      <c r="H23" s="231">
        <v>22.85246223673677</v>
      </c>
      <c r="I23" s="231">
        <v>16.655692328440519</v>
      </c>
      <c r="J23" s="231">
        <v>16.733108437077789</v>
      </c>
      <c r="K23" s="231">
        <v>13.092900001193041</v>
      </c>
      <c r="L23" s="231">
        <v>11.270010304973059</v>
      </c>
      <c r="M23" s="231">
        <v>13.04807214323754</v>
      </c>
      <c r="N23" s="231">
        <v>10.913888349006941</v>
      </c>
      <c r="O23" s="231">
        <v>11.058681034674549</v>
      </c>
      <c r="P23" s="231">
        <v>9.6417212386305042</v>
      </c>
      <c r="Q23" s="231">
        <v>10.274811984654169</v>
      </c>
      <c r="R23" s="231">
        <v>11.09335671964217</v>
      </c>
      <c r="S23" s="231">
        <v>12.55194019701613</v>
      </c>
      <c r="T23" s="231">
        <v>8.0579102639746516</v>
      </c>
      <c r="U23" s="231">
        <v>7.2185224617307799</v>
      </c>
      <c r="V23" s="231">
        <v>4.9462418356343338</v>
      </c>
      <c r="W23" s="231">
        <v>7.8604645924003158</v>
      </c>
      <c r="DA23" s="73" t="s">
        <v>2717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2718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9.0405808973116984E-3</v>
      </c>
      <c r="I25" s="231">
        <v>0</v>
      </c>
      <c r="J25" s="231">
        <v>0</v>
      </c>
      <c r="K25" s="231">
        <v>2.2621795584571529E-3</v>
      </c>
      <c r="L25" s="231">
        <v>2.262179558455109E-3</v>
      </c>
      <c r="M25" s="231">
        <v>4.8173032323981409E-3</v>
      </c>
      <c r="N25" s="231">
        <v>0</v>
      </c>
      <c r="O25" s="231">
        <v>8.0396885027241051E-3</v>
      </c>
      <c r="P25" s="231">
        <v>9.4474477243366699E-3</v>
      </c>
      <c r="Q25" s="231">
        <v>4.3941617322603276E-3</v>
      </c>
      <c r="R25" s="231">
        <v>1.956215704509414E-2</v>
      </c>
      <c r="S25" s="231">
        <v>1.2482674254247801E-2</v>
      </c>
      <c r="T25" s="231">
        <v>9.6427438013393946E-3</v>
      </c>
      <c r="U25" s="231">
        <v>1.4988973908868291E-2</v>
      </c>
      <c r="V25" s="231">
        <v>1.287326640814219E-2</v>
      </c>
      <c r="W25" s="231">
        <v>1.485063918770696E-2</v>
      </c>
      <c r="DA25" s="73" t="s">
        <v>2719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0.25861269261629272</v>
      </c>
      <c r="N26" s="231">
        <v>9.730627036000615E-2</v>
      </c>
      <c r="O26" s="231">
        <v>0.55058032771540055</v>
      </c>
      <c r="P26" s="231">
        <v>0.40339218435705571</v>
      </c>
      <c r="Q26" s="231">
        <v>0</v>
      </c>
      <c r="R26" s="231">
        <v>9.8787265610417157E-3</v>
      </c>
      <c r="S26" s="231">
        <v>3.4827800396467121E-3</v>
      </c>
      <c r="T26" s="231">
        <v>0.82655809651042234</v>
      </c>
      <c r="U26" s="231">
        <v>0.86687859906929798</v>
      </c>
      <c r="V26" s="231">
        <v>0.7988748775935216</v>
      </c>
      <c r="W26" s="231">
        <v>0.44411955374612111</v>
      </c>
      <c r="DA26" s="73" t="s">
        <v>2720</v>
      </c>
    </row>
    <row r="27" spans="1:105" ht="12" customHeight="1" x14ac:dyDescent="0.25">
      <c r="A27" s="57" t="s">
        <v>2721</v>
      </c>
      <c r="B27" s="263">
        <v>796.16908363194523</v>
      </c>
      <c r="C27" s="263">
        <v>895.47973294529936</v>
      </c>
      <c r="D27" s="263">
        <v>879.85847847021637</v>
      </c>
      <c r="E27" s="263">
        <v>874.81299027188754</v>
      </c>
      <c r="F27" s="263">
        <v>770.78541375235818</v>
      </c>
      <c r="G27" s="263">
        <v>210.9160554511742</v>
      </c>
      <c r="H27" s="263">
        <v>226.77439831530171</v>
      </c>
      <c r="I27" s="263">
        <v>168.3144433095959</v>
      </c>
      <c r="J27" s="263">
        <v>167.50117500204789</v>
      </c>
      <c r="K27" s="263">
        <v>127.0939232851393</v>
      </c>
      <c r="L27" s="263">
        <v>108.88867584788819</v>
      </c>
      <c r="M27" s="263">
        <v>124.14142849958709</v>
      </c>
      <c r="N27" s="263">
        <v>106.98293898233921</v>
      </c>
      <c r="O27" s="263">
        <v>115.5448420500728</v>
      </c>
      <c r="P27" s="263">
        <v>101.16803233165579</v>
      </c>
      <c r="Q27" s="263">
        <v>102.72526554570609</v>
      </c>
      <c r="R27" s="263">
        <v>106.6131912917706</v>
      </c>
      <c r="S27" s="263">
        <v>118.0592280960942</v>
      </c>
      <c r="T27" s="263">
        <v>90.392665799336214</v>
      </c>
      <c r="U27" s="263">
        <v>80.114519355666104</v>
      </c>
      <c r="V27" s="263">
        <v>58.049462962633712</v>
      </c>
      <c r="W27" s="263">
        <v>82.488468040483141</v>
      </c>
      <c r="DA27" s="70" t="s">
        <v>2722</v>
      </c>
    </row>
    <row r="28" spans="1:105" ht="12" customHeight="1" x14ac:dyDescent="0.25">
      <c r="A28" s="46" t="s">
        <v>30</v>
      </c>
      <c r="B28" s="231">
        <v>0.86767099730203923</v>
      </c>
      <c r="C28" s="231">
        <v>0.43383549865117438</v>
      </c>
      <c r="D28" s="231">
        <v>0</v>
      </c>
      <c r="E28" s="231">
        <v>0</v>
      </c>
      <c r="F28" s="231">
        <v>0</v>
      </c>
      <c r="G28" s="231">
        <v>0.86767099730006336</v>
      </c>
      <c r="H28" s="231">
        <v>0</v>
      </c>
      <c r="I28" s="231">
        <v>0</v>
      </c>
      <c r="J28" s="231">
        <v>0</v>
      </c>
      <c r="K28" s="231">
        <v>0</v>
      </c>
      <c r="L28" s="231">
        <v>0</v>
      </c>
      <c r="M28" s="231">
        <v>0</v>
      </c>
      <c r="N28" s="231">
        <v>0</v>
      </c>
      <c r="O28" s="231">
        <v>0</v>
      </c>
      <c r="P28" s="231">
        <v>0</v>
      </c>
      <c r="Q28" s="231">
        <v>0</v>
      </c>
      <c r="R28" s="231">
        <v>0</v>
      </c>
      <c r="S28" s="231">
        <v>0</v>
      </c>
      <c r="T28" s="231">
        <v>0</v>
      </c>
      <c r="U28" s="231">
        <v>2.1251198136541069E-2</v>
      </c>
      <c r="V28" s="231">
        <v>0</v>
      </c>
      <c r="W28" s="231">
        <v>0</v>
      </c>
      <c r="DA28" s="73" t="s">
        <v>2723</v>
      </c>
    </row>
    <row r="29" spans="1:105" ht="12" customHeight="1" x14ac:dyDescent="0.25">
      <c r="A29" s="46" t="s">
        <v>32</v>
      </c>
      <c r="B29" s="231">
        <v>0</v>
      </c>
      <c r="C29" s="231">
        <v>0</v>
      </c>
      <c r="D29" s="231">
        <v>0</v>
      </c>
      <c r="E29" s="231">
        <v>0</v>
      </c>
      <c r="F29" s="231">
        <v>0</v>
      </c>
      <c r="G29" s="231">
        <v>0</v>
      </c>
      <c r="H29" s="231">
        <v>0</v>
      </c>
      <c r="I29" s="231">
        <v>0</v>
      </c>
      <c r="J29" s="231">
        <v>0</v>
      </c>
      <c r="K29" s="231">
        <v>0</v>
      </c>
      <c r="L29" s="231">
        <v>0</v>
      </c>
      <c r="M29" s="231">
        <v>0</v>
      </c>
      <c r="N29" s="231">
        <v>0</v>
      </c>
      <c r="O29" s="231">
        <v>0</v>
      </c>
      <c r="P29" s="231">
        <v>0</v>
      </c>
      <c r="Q29" s="231">
        <v>0</v>
      </c>
      <c r="R29" s="231">
        <v>0</v>
      </c>
      <c r="S29" s="231">
        <v>0</v>
      </c>
      <c r="T29" s="231">
        <v>0</v>
      </c>
      <c r="U29" s="231">
        <v>0</v>
      </c>
      <c r="V29" s="231">
        <v>0</v>
      </c>
      <c r="W29" s="231">
        <v>0</v>
      </c>
      <c r="DA29" s="73" t="s">
        <v>2724</v>
      </c>
    </row>
    <row r="30" spans="1:105" ht="12" customHeight="1" x14ac:dyDescent="0.25">
      <c r="A30" s="46" t="s">
        <v>33</v>
      </c>
      <c r="B30" s="231">
        <v>0</v>
      </c>
      <c r="C30" s="231">
        <v>20.521043828541451</v>
      </c>
      <c r="D30" s="231">
        <v>11.83904757417187</v>
      </c>
      <c r="E30" s="231">
        <v>8.443392737249285</v>
      </c>
      <c r="F30" s="231">
        <v>13.816417154490679</v>
      </c>
      <c r="G30" s="231">
        <v>6.1406164972311768</v>
      </c>
      <c r="H30" s="231">
        <v>8.4430630592302922</v>
      </c>
      <c r="I30" s="231">
        <v>9.2109247458539656</v>
      </c>
      <c r="J30" s="231">
        <v>9.2109247458472403</v>
      </c>
      <c r="K30" s="231">
        <v>6.1405089316301353</v>
      </c>
      <c r="L30" s="231">
        <v>5.3729140194208753</v>
      </c>
      <c r="M30" s="231">
        <v>3.0638079121878028</v>
      </c>
      <c r="N30" s="231">
        <v>6.1350641968974102</v>
      </c>
      <c r="O30" s="231">
        <v>9.9293607553343595</v>
      </c>
      <c r="P30" s="231">
        <v>9.1726926202509826</v>
      </c>
      <c r="Q30" s="231">
        <v>8.4430362872736904</v>
      </c>
      <c r="R30" s="231">
        <v>5.3715594136354099</v>
      </c>
      <c r="S30" s="231">
        <v>5.3723098919652488</v>
      </c>
      <c r="T30" s="231">
        <v>4.4167398607615453</v>
      </c>
      <c r="U30" s="231">
        <v>4.9112824833096713</v>
      </c>
      <c r="V30" s="231">
        <v>4.0346812861204233</v>
      </c>
      <c r="W30" s="231">
        <v>5.7254204105151514</v>
      </c>
      <c r="DA30" s="73" t="s">
        <v>2725</v>
      </c>
    </row>
    <row r="31" spans="1:105" ht="12" customHeight="1" x14ac:dyDescent="0.25">
      <c r="A31" s="46" t="s">
        <v>160</v>
      </c>
      <c r="B31" s="231">
        <v>13.752965148418999</v>
      </c>
      <c r="C31" s="231">
        <v>12.531144387232541</v>
      </c>
      <c r="D31" s="231">
        <v>9.5756512426133629</v>
      </c>
      <c r="E31" s="231">
        <v>9.4766199963480897</v>
      </c>
      <c r="F31" s="231">
        <v>10.07677277947908</v>
      </c>
      <c r="G31" s="231">
        <v>7.9016322904795437</v>
      </c>
      <c r="H31" s="231">
        <v>6.6548578316990827</v>
      </c>
      <c r="I31" s="231">
        <v>5.5155576286068628</v>
      </c>
      <c r="J31" s="231">
        <v>6.714184905688529</v>
      </c>
      <c r="K31" s="231">
        <v>4.304824410168508</v>
      </c>
      <c r="L31" s="231">
        <v>4.3641286827931776</v>
      </c>
      <c r="M31" s="231">
        <v>5.9316725036800069</v>
      </c>
      <c r="N31" s="231">
        <v>5.2521117483532684</v>
      </c>
      <c r="O31" s="231">
        <v>4.8758673151140046</v>
      </c>
      <c r="P31" s="231">
        <v>4.5374644809663502</v>
      </c>
      <c r="Q31" s="231">
        <v>4.9066422038231963</v>
      </c>
      <c r="R31" s="231">
        <v>4.6959788828965419</v>
      </c>
      <c r="S31" s="231">
        <v>4.5249314428792271</v>
      </c>
      <c r="T31" s="231">
        <v>4.499585662675992</v>
      </c>
      <c r="U31" s="231">
        <v>4.6183644554228316</v>
      </c>
      <c r="V31" s="231">
        <v>4.454786118756398</v>
      </c>
      <c r="W31" s="231">
        <v>4.7258430105917819</v>
      </c>
      <c r="DA31" s="73" t="s">
        <v>2726</v>
      </c>
    </row>
    <row r="32" spans="1:105" ht="12" customHeight="1" x14ac:dyDescent="0.25">
      <c r="A32" s="46" t="s">
        <v>70</v>
      </c>
      <c r="B32" s="231">
        <v>60.672092721895609</v>
      </c>
      <c r="C32" s="231">
        <v>42.470464905342062</v>
      </c>
      <c r="D32" s="231">
        <v>27.639502232053459</v>
      </c>
      <c r="E32" s="231">
        <v>32.03888973956073</v>
      </c>
      <c r="F32" s="231">
        <v>24.02915228681659</v>
      </c>
      <c r="G32" s="231">
        <v>22.694186032747101</v>
      </c>
      <c r="H32" s="231">
        <v>17.353703474482732</v>
      </c>
      <c r="I32" s="231">
        <v>12.014576143390681</v>
      </c>
      <c r="J32" s="231">
        <v>9.3446436353508417</v>
      </c>
      <c r="K32" s="231">
        <v>5.3397114069528522</v>
      </c>
      <c r="L32" s="231">
        <v>3.3373170271562711</v>
      </c>
      <c r="M32" s="231">
        <v>1.998179901486338</v>
      </c>
      <c r="N32" s="231">
        <v>2.0006087724695121</v>
      </c>
      <c r="O32" s="231">
        <v>1.9925550470367139</v>
      </c>
      <c r="P32" s="231">
        <v>1.994107829387322</v>
      </c>
      <c r="Q32" s="231">
        <v>2.0023348103245771</v>
      </c>
      <c r="R32" s="231">
        <v>2.0018733676280451</v>
      </c>
      <c r="S32" s="231">
        <v>1.334788725114527</v>
      </c>
      <c r="T32" s="231">
        <v>5.876395889464173</v>
      </c>
      <c r="U32" s="231">
        <v>1.710305923771009</v>
      </c>
      <c r="V32" s="231">
        <v>0.6170807308509183</v>
      </c>
      <c r="W32" s="231">
        <v>1.322008944035953</v>
      </c>
      <c r="DA32" s="73" t="s">
        <v>2727</v>
      </c>
    </row>
    <row r="33" spans="1:105" ht="12" customHeight="1" x14ac:dyDescent="0.25">
      <c r="A33" s="46" t="s">
        <v>34</v>
      </c>
      <c r="B33" s="231">
        <v>0</v>
      </c>
      <c r="C33" s="231">
        <v>0</v>
      </c>
      <c r="D33" s="231">
        <v>0</v>
      </c>
      <c r="E33" s="231">
        <v>0</v>
      </c>
      <c r="F33" s="231">
        <v>0</v>
      </c>
      <c r="G33" s="231">
        <v>0</v>
      </c>
      <c r="H33" s="231">
        <v>0</v>
      </c>
      <c r="I33" s="231">
        <v>0</v>
      </c>
      <c r="J33" s="231">
        <v>0</v>
      </c>
      <c r="K33" s="231">
        <v>0</v>
      </c>
      <c r="L33" s="231">
        <v>0</v>
      </c>
      <c r="M33" s="231">
        <v>0</v>
      </c>
      <c r="N33" s="231">
        <v>0</v>
      </c>
      <c r="O33" s="231">
        <v>0</v>
      </c>
      <c r="P33" s="231">
        <v>0</v>
      </c>
      <c r="Q33" s="231">
        <v>0</v>
      </c>
      <c r="R33" s="231">
        <v>0</v>
      </c>
      <c r="S33" s="231">
        <v>0</v>
      </c>
      <c r="T33" s="231">
        <v>0</v>
      </c>
      <c r="U33" s="231">
        <v>0</v>
      </c>
      <c r="V33" s="231">
        <v>0</v>
      </c>
      <c r="W33" s="231">
        <v>0</v>
      </c>
      <c r="DA33" s="73" t="s">
        <v>2728</v>
      </c>
    </row>
    <row r="34" spans="1:105" ht="12" customHeight="1" x14ac:dyDescent="0.25">
      <c r="A34" s="46" t="s">
        <v>162</v>
      </c>
      <c r="B34" s="231">
        <v>720.87635476432854</v>
      </c>
      <c r="C34" s="231">
        <v>819.52324432553212</v>
      </c>
      <c r="D34" s="231">
        <v>830.80427742137761</v>
      </c>
      <c r="E34" s="231">
        <v>824.85408779872944</v>
      </c>
      <c r="F34" s="231">
        <v>722.86307153157179</v>
      </c>
      <c r="G34" s="231">
        <v>173.31194963341639</v>
      </c>
      <c r="H34" s="231">
        <v>194.24592901226251</v>
      </c>
      <c r="I34" s="231">
        <v>141.57338479174439</v>
      </c>
      <c r="J34" s="231">
        <v>142.23142171516119</v>
      </c>
      <c r="K34" s="231">
        <v>111.2896500101409</v>
      </c>
      <c r="L34" s="231">
        <v>95.795087592270988</v>
      </c>
      <c r="M34" s="231">
        <v>110.9086132175191</v>
      </c>
      <c r="N34" s="231">
        <v>92.768050966559017</v>
      </c>
      <c r="O34" s="231">
        <v>93.998788794733684</v>
      </c>
      <c r="P34" s="231">
        <v>81.954630528359289</v>
      </c>
      <c r="Q34" s="231">
        <v>87.335901869560459</v>
      </c>
      <c r="R34" s="231">
        <v>94.293532116958431</v>
      </c>
      <c r="S34" s="231">
        <v>106.69149167463711</v>
      </c>
      <c r="T34" s="231">
        <v>68.49223724378453</v>
      </c>
      <c r="U34" s="231">
        <v>61.357440924711632</v>
      </c>
      <c r="V34" s="231">
        <v>42.043055602891833</v>
      </c>
      <c r="W34" s="231">
        <v>66.813949035402715</v>
      </c>
      <c r="DA34" s="73" t="s">
        <v>2729</v>
      </c>
    </row>
    <row r="35" spans="1:105" ht="12" customHeight="1" x14ac:dyDescent="0.25">
      <c r="A35" s="46" t="s">
        <v>36</v>
      </c>
      <c r="B35" s="231">
        <v>0</v>
      </c>
      <c r="C35" s="231">
        <v>0</v>
      </c>
      <c r="D35" s="231">
        <v>0</v>
      </c>
      <c r="E35" s="231">
        <v>0</v>
      </c>
      <c r="F35" s="231">
        <v>0</v>
      </c>
      <c r="G35" s="231">
        <v>0</v>
      </c>
      <c r="H35" s="231">
        <v>0</v>
      </c>
      <c r="I35" s="231">
        <v>0</v>
      </c>
      <c r="J35" s="231">
        <v>0</v>
      </c>
      <c r="K35" s="231">
        <v>0</v>
      </c>
      <c r="L35" s="231">
        <v>0</v>
      </c>
      <c r="M35" s="231">
        <v>0</v>
      </c>
      <c r="N35" s="231">
        <v>0</v>
      </c>
      <c r="O35" s="231">
        <v>0</v>
      </c>
      <c r="P35" s="231">
        <v>0</v>
      </c>
      <c r="Q35" s="231">
        <v>0</v>
      </c>
      <c r="R35" s="231">
        <v>0</v>
      </c>
      <c r="S35" s="231">
        <v>0</v>
      </c>
      <c r="T35" s="231">
        <v>0</v>
      </c>
      <c r="U35" s="231">
        <v>0</v>
      </c>
      <c r="V35" s="231">
        <v>0</v>
      </c>
      <c r="W35" s="231">
        <v>0</v>
      </c>
      <c r="DA35" s="73" t="s">
        <v>2730</v>
      </c>
    </row>
    <row r="36" spans="1:105" ht="12" customHeight="1" x14ac:dyDescent="0.25">
      <c r="A36" s="46" t="s">
        <v>73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7.6844937627149404E-2</v>
      </c>
      <c r="I36" s="231">
        <v>0</v>
      </c>
      <c r="J36" s="231">
        <v>0</v>
      </c>
      <c r="K36" s="231">
        <v>1.922852624688581E-2</v>
      </c>
      <c r="L36" s="231">
        <v>1.9228526246868421E-2</v>
      </c>
      <c r="M36" s="231">
        <v>4.094707747538421E-2</v>
      </c>
      <c r="N36" s="231">
        <v>0</v>
      </c>
      <c r="O36" s="231">
        <v>6.8337352273154905E-2</v>
      </c>
      <c r="P36" s="231">
        <v>8.0303305656861723E-2</v>
      </c>
      <c r="Q36" s="231">
        <v>3.7350374724212793E-2</v>
      </c>
      <c r="R36" s="231">
        <v>0.16627833488330021</v>
      </c>
      <c r="S36" s="231">
        <v>0.1061027311611063</v>
      </c>
      <c r="T36" s="231">
        <v>8.1963322311384826E-2</v>
      </c>
      <c r="U36" s="231">
        <v>0.12740627822538039</v>
      </c>
      <c r="V36" s="231">
        <v>0.10942276446920859</v>
      </c>
      <c r="W36" s="231">
        <v>0.12623043309550919</v>
      </c>
      <c r="DA36" s="73" t="s">
        <v>2731</v>
      </c>
    </row>
    <row r="37" spans="1:105" ht="12" customHeight="1" x14ac:dyDescent="0.25">
      <c r="A37" s="46" t="s">
        <v>79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2.198207887238488</v>
      </c>
      <c r="N37" s="231">
        <v>0.82710329806005267</v>
      </c>
      <c r="O37" s="231">
        <v>4.6799327855809052</v>
      </c>
      <c r="P37" s="231">
        <v>3.4288335670349741</v>
      </c>
      <c r="Q37" s="231">
        <v>0</v>
      </c>
      <c r="R37" s="231">
        <v>8.3969175768854626E-2</v>
      </c>
      <c r="S37" s="231">
        <v>2.9603630336997061E-2</v>
      </c>
      <c r="T37" s="231">
        <v>7.0257438203385876</v>
      </c>
      <c r="U37" s="231">
        <v>7.3684680920890351</v>
      </c>
      <c r="V37" s="231">
        <v>6.7904364595449351</v>
      </c>
      <c r="W37" s="231">
        <v>3.7750162068420292</v>
      </c>
      <c r="DA37" s="73" t="s">
        <v>2732</v>
      </c>
    </row>
    <row r="38" spans="1:105" ht="12" customHeight="1" x14ac:dyDescent="0.25">
      <c r="A38" s="57" t="s">
        <v>2733</v>
      </c>
      <c r="B38" s="263">
        <v>78.863772371433456</v>
      </c>
      <c r="C38" s="263">
        <v>74.373749938546595</v>
      </c>
      <c r="D38" s="263">
        <v>68.599330161753656</v>
      </c>
      <c r="E38" s="263">
        <v>64.07295223679985</v>
      </c>
      <c r="F38" s="263">
        <v>61.492126391655368</v>
      </c>
      <c r="G38" s="263">
        <v>54.295879035537347</v>
      </c>
      <c r="H38" s="263">
        <v>51.079492032245597</v>
      </c>
      <c r="I38" s="263">
        <v>47.793665122067928</v>
      </c>
      <c r="J38" s="263">
        <v>43.762999382773472</v>
      </c>
      <c r="K38" s="263">
        <v>36.107110952953178</v>
      </c>
      <c r="L38" s="263">
        <v>36.656093342079792</v>
      </c>
      <c r="M38" s="263">
        <v>35.645936845233472</v>
      </c>
      <c r="N38" s="263">
        <v>35.080956532572863</v>
      </c>
      <c r="O38" s="263">
        <v>33.985850470971783</v>
      </c>
      <c r="P38" s="263">
        <v>33.125073581748516</v>
      </c>
      <c r="Q38" s="263">
        <v>31.723116706374309</v>
      </c>
      <c r="R38" s="263">
        <v>32.462019536772978</v>
      </c>
      <c r="S38" s="263">
        <v>32.416163560061882</v>
      </c>
      <c r="T38" s="263">
        <v>31.724562508292571</v>
      </c>
      <c r="U38" s="263">
        <v>30.129249669096581</v>
      </c>
      <c r="V38" s="263">
        <v>25.89036784649932</v>
      </c>
      <c r="W38" s="263">
        <v>28.157977812480858</v>
      </c>
      <c r="DA38" s="70" t="s">
        <v>2734</v>
      </c>
    </row>
    <row r="39" spans="1:105" ht="12" customHeight="1" x14ac:dyDescent="0.25">
      <c r="A39" s="57" t="s">
        <v>2735</v>
      </c>
      <c r="B39" s="263">
        <f t="shared" ref="B39:W39" si="0">B40+B46+B57+B58</f>
        <v>375.23411802380406</v>
      </c>
      <c r="C39" s="263">
        <f t="shared" si="0"/>
        <v>399.24772412018012</v>
      </c>
      <c r="D39" s="263">
        <f t="shared" si="0"/>
        <v>385.16105784005617</v>
      </c>
      <c r="E39" s="263">
        <f t="shared" si="0"/>
        <v>376.37764964199772</v>
      </c>
      <c r="F39" s="263">
        <f t="shared" si="0"/>
        <v>339.63599913519084</v>
      </c>
      <c r="G39" s="263">
        <f t="shared" si="0"/>
        <v>152.54300273487743</v>
      </c>
      <c r="H39" s="263">
        <f t="shared" si="0"/>
        <v>152.39978311948033</v>
      </c>
      <c r="I39" s="263">
        <f t="shared" si="0"/>
        <v>128.834143978768</v>
      </c>
      <c r="J39" s="263">
        <f t="shared" si="0"/>
        <v>122.16706428373374</v>
      </c>
      <c r="K39" s="263">
        <f t="shared" si="0"/>
        <v>97.310946946046926</v>
      </c>
      <c r="L39" s="263">
        <f t="shared" si="0"/>
        <v>92.472827293851353</v>
      </c>
      <c r="M39" s="263">
        <f t="shared" si="0"/>
        <v>95.600190868454789</v>
      </c>
      <c r="N39" s="263">
        <f t="shared" si="0"/>
        <v>89.351482188674623</v>
      </c>
      <c r="O39" s="263">
        <f t="shared" si="0"/>
        <v>90.204988097858347</v>
      </c>
      <c r="P39" s="263">
        <f t="shared" si="0"/>
        <v>84.356067530550831</v>
      </c>
      <c r="Q39" s="263">
        <f t="shared" si="0"/>
        <v>82.691478231843718</v>
      </c>
      <c r="R39" s="263">
        <f t="shared" si="0"/>
        <v>85.08189987435108</v>
      </c>
      <c r="S39" s="263">
        <f t="shared" si="0"/>
        <v>88.602354268690505</v>
      </c>
      <c r="T39" s="263">
        <f t="shared" si="0"/>
        <v>78.666598413189519</v>
      </c>
      <c r="U39" s="263">
        <f t="shared" si="0"/>
        <v>72.89635196741979</v>
      </c>
      <c r="V39" s="263">
        <f t="shared" si="0"/>
        <v>59.250243391233006</v>
      </c>
      <c r="W39" s="263">
        <f t="shared" si="0"/>
        <v>70.585373965379219</v>
      </c>
      <c r="DA39" s="70"/>
    </row>
    <row r="40" spans="1:105" ht="12" customHeight="1" x14ac:dyDescent="0.25">
      <c r="A40" s="60" t="s">
        <v>2736</v>
      </c>
      <c r="B40" s="331">
        <v>149.86712162483681</v>
      </c>
      <c r="C40" s="331">
        <v>168.56089090735051</v>
      </c>
      <c r="D40" s="331">
        <v>165.6204194767466</v>
      </c>
      <c r="E40" s="331">
        <v>164.670680521767</v>
      </c>
      <c r="F40" s="331">
        <v>145.0890190592674</v>
      </c>
      <c r="G40" s="331">
        <v>39.701845731985742</v>
      </c>
      <c r="H40" s="331">
        <v>42.685151010433479</v>
      </c>
      <c r="I40" s="331">
        <v>31.682718740629809</v>
      </c>
      <c r="J40" s="331">
        <v>31.52963294156195</v>
      </c>
      <c r="K40" s="331">
        <v>23.923128799497938</v>
      </c>
      <c r="L40" s="331">
        <v>20.4962743477363</v>
      </c>
      <c r="M40" s="331">
        <v>23.316512337513739</v>
      </c>
      <c r="N40" s="331">
        <v>20.119790054532491</v>
      </c>
      <c r="O40" s="331">
        <v>21.640943195619229</v>
      </c>
      <c r="P40" s="331">
        <v>18.96548527341546</v>
      </c>
      <c r="Q40" s="331">
        <v>19.335695345108761</v>
      </c>
      <c r="R40" s="331">
        <v>20.062782299806411</v>
      </c>
      <c r="S40" s="331">
        <v>22.219818451558169</v>
      </c>
      <c r="T40" s="331">
        <v>16.856135921721641</v>
      </c>
      <c r="U40" s="331">
        <v>14.91350140349306</v>
      </c>
      <c r="V40" s="331">
        <v>10.77950552751463</v>
      </c>
      <c r="W40" s="331">
        <v>15.4404927110762</v>
      </c>
      <c r="DA40" s="72" t="s">
        <v>2737</v>
      </c>
    </row>
    <row r="41" spans="1:105" ht="12" customHeight="1" x14ac:dyDescent="0.25">
      <c r="A41" s="59" t="s">
        <v>30</v>
      </c>
      <c r="B41" s="232">
        <v>0.16332630537450149</v>
      </c>
      <c r="C41" s="232">
        <v>8.166315268727993E-2</v>
      </c>
      <c r="D41" s="232">
        <v>0</v>
      </c>
      <c r="E41" s="232">
        <v>0</v>
      </c>
      <c r="F41" s="232">
        <v>0</v>
      </c>
      <c r="G41" s="232">
        <v>0.16332630537412959</v>
      </c>
      <c r="H41" s="232">
        <v>0</v>
      </c>
      <c r="I41" s="232">
        <v>0</v>
      </c>
      <c r="J41" s="232">
        <v>0</v>
      </c>
      <c r="K41" s="232">
        <v>0</v>
      </c>
      <c r="L41" s="232">
        <v>0</v>
      </c>
      <c r="M41" s="232">
        <v>0</v>
      </c>
      <c r="N41" s="232">
        <v>0</v>
      </c>
      <c r="O41" s="232">
        <v>0</v>
      </c>
      <c r="P41" s="232">
        <v>0</v>
      </c>
      <c r="Q41" s="232">
        <v>0</v>
      </c>
      <c r="R41" s="232">
        <v>0</v>
      </c>
      <c r="S41" s="232">
        <v>0</v>
      </c>
      <c r="T41" s="232">
        <v>0</v>
      </c>
      <c r="U41" s="232">
        <v>4.3643030422716384E-3</v>
      </c>
      <c r="V41" s="232">
        <v>0</v>
      </c>
      <c r="W41" s="232">
        <v>0</v>
      </c>
      <c r="DA41" s="71" t="s">
        <v>2738</v>
      </c>
    </row>
    <row r="42" spans="1:105" ht="12" customHeight="1" x14ac:dyDescent="0.25">
      <c r="A42" s="59" t="s">
        <v>33</v>
      </c>
      <c r="B42" s="297">
        <v>0</v>
      </c>
      <c r="C42" s="297">
        <v>3.8627847206666281</v>
      </c>
      <c r="D42" s="297">
        <v>2.228526602197058</v>
      </c>
      <c r="E42" s="297">
        <v>1.589344515246923</v>
      </c>
      <c r="F42" s="297">
        <v>2.600737346727656</v>
      </c>
      <c r="G42" s="297">
        <v>1.1558807524199859</v>
      </c>
      <c r="H42" s="297">
        <v>1.589754350252945</v>
      </c>
      <c r="I42" s="297">
        <v>1.733821128631333</v>
      </c>
      <c r="J42" s="297">
        <v>1.7338211286300691</v>
      </c>
      <c r="K42" s="297">
        <v>1.156014471209859</v>
      </c>
      <c r="L42" s="297">
        <v>1.011530071090551</v>
      </c>
      <c r="M42" s="297">
        <v>0.58602118658486446</v>
      </c>
      <c r="N42" s="297">
        <v>1.162783023815757</v>
      </c>
      <c r="O42" s="297">
        <v>1.939416792111998</v>
      </c>
      <c r="P42" s="297">
        <v>1.781348908252153</v>
      </c>
      <c r="Q42" s="297">
        <v>1.5897876314520289</v>
      </c>
      <c r="R42" s="297">
        <v>1.013214032022439</v>
      </c>
      <c r="S42" s="297">
        <v>1.0122810844611749</v>
      </c>
      <c r="T42" s="297">
        <v>0.89390891974592634</v>
      </c>
      <c r="U42" s="297">
        <v>1.008617252808341</v>
      </c>
      <c r="V42" s="297">
        <v>0.85028751049066675</v>
      </c>
      <c r="W42" s="297">
        <v>1.1249069574025219</v>
      </c>
      <c r="DA42" s="122" t="s">
        <v>2739</v>
      </c>
    </row>
    <row r="43" spans="1:105" ht="12" customHeight="1" x14ac:dyDescent="0.25">
      <c r="A43" s="59" t="s">
        <v>160</v>
      </c>
      <c r="B43" s="297">
        <v>2.5887934397024002</v>
      </c>
      <c r="C43" s="297">
        <v>2.3588036493614188</v>
      </c>
      <c r="D43" s="297">
        <v>1.8024755280213389</v>
      </c>
      <c r="E43" s="297">
        <v>1.783834352253757</v>
      </c>
      <c r="F43" s="297">
        <v>1.896804287901944</v>
      </c>
      <c r="G43" s="297">
        <v>1.4873660782079141</v>
      </c>
      <c r="H43" s="297">
        <v>1.2530510685565091</v>
      </c>
      <c r="I43" s="297">
        <v>1.0382226124436451</v>
      </c>
      <c r="J43" s="297">
        <v>1.263846570482547</v>
      </c>
      <c r="K43" s="297">
        <v>0.81042782765746002</v>
      </c>
      <c r="L43" s="297">
        <v>0.82161139761360091</v>
      </c>
      <c r="M43" s="297">
        <v>1.1345638691027371</v>
      </c>
      <c r="N43" s="297">
        <v>0.99543642644471531</v>
      </c>
      <c r="O43" s="297">
        <v>0.9523613030135808</v>
      </c>
      <c r="P43" s="297">
        <v>0.8811815389471942</v>
      </c>
      <c r="Q43" s="297">
        <v>0.92389974674827313</v>
      </c>
      <c r="R43" s="297">
        <v>0.88578219690800253</v>
      </c>
      <c r="S43" s="297">
        <v>0.85261323345490303</v>
      </c>
      <c r="T43" s="297">
        <v>0.91067617424346847</v>
      </c>
      <c r="U43" s="297">
        <v>0.94846144267335519</v>
      </c>
      <c r="V43" s="297">
        <v>0.9388223579682029</v>
      </c>
      <c r="W43" s="297">
        <v>0.92851411792281813</v>
      </c>
      <c r="DA43" s="122" t="s">
        <v>2740</v>
      </c>
    </row>
    <row r="44" spans="1:105" ht="12" customHeight="1" x14ac:dyDescent="0.25">
      <c r="A44" s="59" t="s">
        <v>70</v>
      </c>
      <c r="B44" s="297">
        <v>11.420629218239171</v>
      </c>
      <c r="C44" s="297">
        <v>7.9944404527702719</v>
      </c>
      <c r="D44" s="297">
        <v>5.2027298319159456</v>
      </c>
      <c r="E44" s="297">
        <v>6.030849833329075</v>
      </c>
      <c r="F44" s="297">
        <v>4.5231345481066532</v>
      </c>
      <c r="G44" s="297">
        <v>4.2718467826347482</v>
      </c>
      <c r="H44" s="297">
        <v>3.267549395050195</v>
      </c>
      <c r="I44" s="297">
        <v>2.2615672740500088</v>
      </c>
      <c r="J44" s="297">
        <v>1.7589917431248641</v>
      </c>
      <c r="K44" s="297">
        <v>1.005256034516206</v>
      </c>
      <c r="L44" s="297">
        <v>0.62829900451207144</v>
      </c>
      <c r="M44" s="297">
        <v>0.3821962049973564</v>
      </c>
      <c r="N44" s="297">
        <v>0.37917678499613061</v>
      </c>
      <c r="O44" s="297">
        <v>0.38918867111907951</v>
      </c>
      <c r="P44" s="297">
        <v>0.38725834952474208</v>
      </c>
      <c r="Q44" s="297">
        <v>0.37703108303325339</v>
      </c>
      <c r="R44" s="297">
        <v>0.37760471963950643</v>
      </c>
      <c r="S44" s="297">
        <v>0.25150845825299267</v>
      </c>
      <c r="T44" s="297">
        <v>1.189330335756879</v>
      </c>
      <c r="U44" s="297">
        <v>0.35124105936852079</v>
      </c>
      <c r="V44" s="297">
        <v>0.13004646493689059</v>
      </c>
      <c r="W44" s="297">
        <v>0.25974285768834871</v>
      </c>
      <c r="DA44" s="122" t="s">
        <v>2741</v>
      </c>
    </row>
    <row r="45" spans="1:105" ht="12" customHeight="1" x14ac:dyDescent="0.25">
      <c r="A45" s="59" t="s">
        <v>162</v>
      </c>
      <c r="B45" s="297">
        <v>135.6943726615207</v>
      </c>
      <c r="C45" s="297">
        <v>154.26319893186491</v>
      </c>
      <c r="D45" s="297">
        <v>156.3866875146123</v>
      </c>
      <c r="E45" s="297">
        <v>155.2666518209372</v>
      </c>
      <c r="F45" s="297">
        <v>136.06834287653109</v>
      </c>
      <c r="G45" s="297">
        <v>32.623425813348973</v>
      </c>
      <c r="H45" s="297">
        <v>36.574796196573828</v>
      </c>
      <c r="I45" s="297">
        <v>26.64910772550482</v>
      </c>
      <c r="J45" s="297">
        <v>26.772973499324468</v>
      </c>
      <c r="K45" s="297">
        <v>20.95143046611441</v>
      </c>
      <c r="L45" s="297">
        <v>18.034833874520078</v>
      </c>
      <c r="M45" s="297">
        <v>21.21373107682879</v>
      </c>
      <c r="N45" s="297">
        <v>17.582393819275879</v>
      </c>
      <c r="O45" s="297">
        <v>18.359976429374569</v>
      </c>
      <c r="P45" s="297">
        <v>15.91569647669137</v>
      </c>
      <c r="Q45" s="297">
        <v>16.44497688387521</v>
      </c>
      <c r="R45" s="297">
        <v>17.786181351236468</v>
      </c>
      <c r="S45" s="297">
        <v>20.10341567538909</v>
      </c>
      <c r="T45" s="297">
        <v>13.86222049197537</v>
      </c>
      <c r="U45" s="297">
        <v>12.60081734560057</v>
      </c>
      <c r="V45" s="297">
        <v>8.8603491941188697</v>
      </c>
      <c r="W45" s="297">
        <v>13.127328778062511</v>
      </c>
      <c r="DA45" s="122" t="s">
        <v>2742</v>
      </c>
    </row>
    <row r="46" spans="1:105" ht="12" customHeight="1" x14ac:dyDescent="0.25">
      <c r="A46" s="60" t="s">
        <v>2743</v>
      </c>
      <c r="B46" s="331">
        <v>99.911414416557832</v>
      </c>
      <c r="C46" s="331">
        <v>112.373927271567</v>
      </c>
      <c r="D46" s="331">
        <v>110.4136129844978</v>
      </c>
      <c r="E46" s="331">
        <v>109.780453681178</v>
      </c>
      <c r="F46" s="331">
        <v>96.726012706178295</v>
      </c>
      <c r="G46" s="331">
        <v>26.46789715465717</v>
      </c>
      <c r="H46" s="331">
        <v>28.457963710155521</v>
      </c>
      <c r="I46" s="331">
        <v>21.121812493753211</v>
      </c>
      <c r="J46" s="331">
        <v>21.01975529437464</v>
      </c>
      <c r="K46" s="331">
        <v>15.949041353429241</v>
      </c>
      <c r="L46" s="331">
        <v>13.664461282872249</v>
      </c>
      <c r="M46" s="331">
        <v>15.578532203869759</v>
      </c>
      <c r="N46" s="331">
        <v>13.42530998994061</v>
      </c>
      <c r="O46" s="331">
        <v>14.499744884715019</v>
      </c>
      <c r="P46" s="331">
        <v>12.695596214168569</v>
      </c>
      <c r="Q46" s="331">
        <v>12.8910137155396</v>
      </c>
      <c r="R46" s="331">
        <v>13.378910279751601</v>
      </c>
      <c r="S46" s="331">
        <v>14.815275682647121</v>
      </c>
      <c r="T46" s="331">
        <v>11.34339335521083</v>
      </c>
      <c r="U46" s="331">
        <v>10.053586742671831</v>
      </c>
      <c r="V46" s="331">
        <v>7.284638489428545</v>
      </c>
      <c r="W46" s="331">
        <v>10.35149402860965</v>
      </c>
      <c r="DA46" s="72" t="s">
        <v>2744</v>
      </c>
    </row>
    <row r="47" spans="1:105" ht="12" customHeight="1" x14ac:dyDescent="0.25">
      <c r="A47" s="64" t="s">
        <v>30</v>
      </c>
      <c r="B47" s="231">
        <v>0.10888420358300099</v>
      </c>
      <c r="C47" s="231">
        <v>5.444210179151996E-2</v>
      </c>
      <c r="D47" s="231">
        <v>0</v>
      </c>
      <c r="E47" s="231">
        <v>0</v>
      </c>
      <c r="F47" s="231">
        <v>0</v>
      </c>
      <c r="G47" s="231">
        <v>0.10888420358275309</v>
      </c>
      <c r="H47" s="231">
        <v>0</v>
      </c>
      <c r="I47" s="231">
        <v>0</v>
      </c>
      <c r="J47" s="231">
        <v>0</v>
      </c>
      <c r="K47" s="231">
        <v>0</v>
      </c>
      <c r="L47" s="231">
        <v>0</v>
      </c>
      <c r="M47" s="231">
        <v>0</v>
      </c>
      <c r="N47" s="231">
        <v>0</v>
      </c>
      <c r="O47" s="231">
        <v>0</v>
      </c>
      <c r="P47" s="231">
        <v>0</v>
      </c>
      <c r="Q47" s="231">
        <v>0</v>
      </c>
      <c r="R47" s="231">
        <v>0</v>
      </c>
      <c r="S47" s="231">
        <v>0</v>
      </c>
      <c r="T47" s="231">
        <v>0</v>
      </c>
      <c r="U47" s="231">
        <v>2.6668170210561348E-3</v>
      </c>
      <c r="V47" s="231">
        <v>0</v>
      </c>
      <c r="W47" s="231">
        <v>0</v>
      </c>
      <c r="DA47" s="73" t="s">
        <v>2745</v>
      </c>
    </row>
    <row r="48" spans="1:105" ht="12" customHeight="1" x14ac:dyDescent="0.25">
      <c r="A48" s="64" t="s">
        <v>32</v>
      </c>
      <c r="B48" s="231">
        <v>0</v>
      </c>
      <c r="C48" s="231">
        <v>0</v>
      </c>
      <c r="D48" s="231">
        <v>0</v>
      </c>
      <c r="E48" s="231">
        <v>0</v>
      </c>
      <c r="F48" s="231">
        <v>0</v>
      </c>
      <c r="G48" s="231">
        <v>0</v>
      </c>
      <c r="H48" s="231">
        <v>0</v>
      </c>
      <c r="I48" s="231">
        <v>0</v>
      </c>
      <c r="J48" s="231">
        <v>0</v>
      </c>
      <c r="K48" s="231">
        <v>0</v>
      </c>
      <c r="L48" s="231">
        <v>0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2746</v>
      </c>
    </row>
    <row r="49" spans="1:105" ht="12" customHeight="1" x14ac:dyDescent="0.25">
      <c r="A49" s="64" t="s">
        <v>33</v>
      </c>
      <c r="B49" s="231">
        <v>0</v>
      </c>
      <c r="C49" s="231">
        <v>2.5751898137777518</v>
      </c>
      <c r="D49" s="231">
        <v>1.485684401464705</v>
      </c>
      <c r="E49" s="231">
        <v>1.0595630101646161</v>
      </c>
      <c r="F49" s="231">
        <v>1.7338248978184381</v>
      </c>
      <c r="G49" s="231">
        <v>0.77058716827999096</v>
      </c>
      <c r="H49" s="231">
        <v>1.0595216388053701</v>
      </c>
      <c r="I49" s="231">
        <v>1.1558807524208901</v>
      </c>
      <c r="J49" s="231">
        <v>1.1558807524200461</v>
      </c>
      <c r="K49" s="231">
        <v>0.77057366985162479</v>
      </c>
      <c r="L49" s="231">
        <v>0.6742480338096789</v>
      </c>
      <c r="M49" s="231">
        <v>0.3844778556470968</v>
      </c>
      <c r="N49" s="231">
        <v>0.76989040902242023</v>
      </c>
      <c r="O49" s="231">
        <v>1.2460374281203901</v>
      </c>
      <c r="P49" s="231">
        <v>1.1510829954824759</v>
      </c>
      <c r="Q49" s="231">
        <v>1.059518279187287</v>
      </c>
      <c r="R49" s="231">
        <v>0.67407804406405136</v>
      </c>
      <c r="S49" s="231">
        <v>0.67417222173681535</v>
      </c>
      <c r="T49" s="231">
        <v>0.55425755115439024</v>
      </c>
      <c r="U49" s="231">
        <v>0.61631780182709628</v>
      </c>
      <c r="V49" s="231">
        <v>0.50631294570922969</v>
      </c>
      <c r="W49" s="231">
        <v>0.71848412994699962</v>
      </c>
      <c r="DA49" s="73" t="s">
        <v>2747</v>
      </c>
    </row>
    <row r="50" spans="1:105" ht="12" customHeight="1" x14ac:dyDescent="0.25">
      <c r="A50" s="64" t="s">
        <v>160</v>
      </c>
      <c r="B50" s="231">
        <v>1.725862293134933</v>
      </c>
      <c r="C50" s="231">
        <v>1.572535766240946</v>
      </c>
      <c r="D50" s="231">
        <v>1.2016503520142261</v>
      </c>
      <c r="E50" s="231">
        <v>1.1892229015025051</v>
      </c>
      <c r="F50" s="231">
        <v>1.2645361919346301</v>
      </c>
      <c r="G50" s="231">
        <v>0.99157738547194307</v>
      </c>
      <c r="H50" s="231">
        <v>0.83511941417400293</v>
      </c>
      <c r="I50" s="231">
        <v>0.69214840829576341</v>
      </c>
      <c r="J50" s="231">
        <v>0.84256438032169811</v>
      </c>
      <c r="K50" s="231">
        <v>0.54021325931526376</v>
      </c>
      <c r="L50" s="231">
        <v>0.54765536411522275</v>
      </c>
      <c r="M50" s="231">
        <v>0.74436674555984406</v>
      </c>
      <c r="N50" s="231">
        <v>0.65908853312668458</v>
      </c>
      <c r="O50" s="231">
        <v>0.61187354542607086</v>
      </c>
      <c r="P50" s="231">
        <v>0.56940730741538514</v>
      </c>
      <c r="Q50" s="231">
        <v>0.61573549224447965</v>
      </c>
      <c r="R50" s="231">
        <v>0.5892993107948602</v>
      </c>
      <c r="S50" s="231">
        <v>0.56783453400837358</v>
      </c>
      <c r="T50" s="231">
        <v>0.56465388708090891</v>
      </c>
      <c r="U50" s="231">
        <v>0.57955946107266931</v>
      </c>
      <c r="V50" s="231">
        <v>0.55903198353021466</v>
      </c>
      <c r="W50" s="231">
        <v>0.59304696603504725</v>
      </c>
      <c r="DA50" s="73" t="s">
        <v>2748</v>
      </c>
    </row>
    <row r="51" spans="1:105" ht="12" customHeight="1" x14ac:dyDescent="0.25">
      <c r="A51" s="64" t="s">
        <v>70</v>
      </c>
      <c r="B51" s="231">
        <v>7.6137528121594489</v>
      </c>
      <c r="C51" s="231">
        <v>5.3296269685135149</v>
      </c>
      <c r="D51" s="231">
        <v>3.4684865546106312</v>
      </c>
      <c r="E51" s="231">
        <v>4.020566555552719</v>
      </c>
      <c r="F51" s="231">
        <v>3.0154230320711028</v>
      </c>
      <c r="G51" s="231">
        <v>2.847897855089832</v>
      </c>
      <c r="H51" s="231">
        <v>2.1777196516997952</v>
      </c>
      <c r="I51" s="231">
        <v>1.5077115160333401</v>
      </c>
      <c r="J51" s="231">
        <v>1.172661162083243</v>
      </c>
      <c r="K51" s="231">
        <v>0.67008143146075017</v>
      </c>
      <c r="L51" s="231">
        <v>0.41880056811372818</v>
      </c>
      <c r="M51" s="231">
        <v>0.25075198763750128</v>
      </c>
      <c r="N51" s="231">
        <v>0.25105678713342888</v>
      </c>
      <c r="O51" s="231">
        <v>0.25004612354970529</v>
      </c>
      <c r="P51" s="231">
        <v>0.25024098251135019</v>
      </c>
      <c r="Q51" s="231">
        <v>0.25127338796229998</v>
      </c>
      <c r="R51" s="231">
        <v>0.25121548142783301</v>
      </c>
      <c r="S51" s="231">
        <v>0.1675028988379014</v>
      </c>
      <c r="T51" s="231">
        <v>0.73743007240334746</v>
      </c>
      <c r="U51" s="231">
        <v>0.2146266257281268</v>
      </c>
      <c r="V51" s="231">
        <v>7.7437581910703462E-2</v>
      </c>
      <c r="W51" s="231">
        <v>0.16589916160451171</v>
      </c>
      <c r="DA51" s="73" t="s">
        <v>2749</v>
      </c>
    </row>
    <row r="52" spans="1:105" ht="12" customHeight="1" x14ac:dyDescent="0.25">
      <c r="A52" s="64" t="s">
        <v>34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0</v>
      </c>
      <c r="T52" s="231">
        <v>0</v>
      </c>
      <c r="U52" s="231">
        <v>0</v>
      </c>
      <c r="V52" s="231">
        <v>0</v>
      </c>
      <c r="W52" s="231">
        <v>0</v>
      </c>
      <c r="DA52" s="73" t="s">
        <v>2750</v>
      </c>
    </row>
    <row r="53" spans="1:105" ht="12" customHeight="1" x14ac:dyDescent="0.25">
      <c r="A53" s="64" t="s">
        <v>162</v>
      </c>
      <c r="B53" s="231">
        <v>90.462915107680445</v>
      </c>
      <c r="C53" s="231">
        <v>102.84213262124329</v>
      </c>
      <c r="D53" s="231">
        <v>104.2577916764082</v>
      </c>
      <c r="E53" s="231">
        <v>103.5111012139582</v>
      </c>
      <c r="F53" s="231">
        <v>90.712228584354122</v>
      </c>
      <c r="G53" s="231">
        <v>21.748950542232649</v>
      </c>
      <c r="H53" s="231">
        <v>24.375959719185889</v>
      </c>
      <c r="I53" s="231">
        <v>17.766071817003219</v>
      </c>
      <c r="J53" s="231">
        <v>17.848648999549649</v>
      </c>
      <c r="K53" s="231">
        <v>13.96576000127258</v>
      </c>
      <c r="L53" s="231">
        <v>12.0213443253046</v>
      </c>
      <c r="M53" s="231">
        <v>13.91794361945338</v>
      </c>
      <c r="N53" s="231">
        <v>11.641480905607409</v>
      </c>
      <c r="O53" s="231">
        <v>11.79592643698618</v>
      </c>
      <c r="P53" s="231">
        <v>10.28450265453921</v>
      </c>
      <c r="Q53" s="231">
        <v>10.95979945029779</v>
      </c>
      <c r="R53" s="231">
        <v>11.83291383428498</v>
      </c>
      <c r="S53" s="231">
        <v>13.38873621015054</v>
      </c>
      <c r="T53" s="231">
        <v>8.595104281572965</v>
      </c>
      <c r="U53" s="231">
        <v>7.6997572925128344</v>
      </c>
      <c r="V53" s="231">
        <v>5.2759912913432894</v>
      </c>
      <c r="W53" s="231">
        <v>8.3844955652270095</v>
      </c>
      <c r="DA53" s="73" t="s">
        <v>2751</v>
      </c>
    </row>
    <row r="54" spans="1:105" ht="12" customHeight="1" x14ac:dyDescent="0.25">
      <c r="A54" s="64" t="s">
        <v>36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2752</v>
      </c>
    </row>
    <row r="55" spans="1:105" ht="12" customHeight="1" x14ac:dyDescent="0.25">
      <c r="A55" s="64" t="s">
        <v>73</v>
      </c>
      <c r="B55" s="231">
        <v>0</v>
      </c>
      <c r="C55" s="231">
        <v>0</v>
      </c>
      <c r="D55" s="231">
        <v>0</v>
      </c>
      <c r="E55" s="231">
        <v>0</v>
      </c>
      <c r="F55" s="231">
        <v>0</v>
      </c>
      <c r="G55" s="231">
        <v>0</v>
      </c>
      <c r="H55" s="231">
        <v>9.643286290465812E-3</v>
      </c>
      <c r="I55" s="231">
        <v>0</v>
      </c>
      <c r="J55" s="231">
        <v>0</v>
      </c>
      <c r="K55" s="231">
        <v>2.4129915290209639E-3</v>
      </c>
      <c r="L55" s="231">
        <v>2.4129915290187838E-3</v>
      </c>
      <c r="M55" s="231">
        <v>5.1384567812246843E-3</v>
      </c>
      <c r="N55" s="231">
        <v>0</v>
      </c>
      <c r="O55" s="231">
        <v>8.575667736239044E-3</v>
      </c>
      <c r="P55" s="231">
        <v>1.0077277572625779E-2</v>
      </c>
      <c r="Q55" s="231">
        <v>4.6871058477443509E-3</v>
      </c>
      <c r="R55" s="231">
        <v>2.0866300848100421E-2</v>
      </c>
      <c r="S55" s="231">
        <v>1.3314852537864319E-2</v>
      </c>
      <c r="T55" s="231">
        <v>1.0285593388095361E-2</v>
      </c>
      <c r="U55" s="231">
        <v>1.5988238836126181E-2</v>
      </c>
      <c r="V55" s="231">
        <v>1.3731484168685E-2</v>
      </c>
      <c r="W55" s="231">
        <v>1.584068180022077E-2</v>
      </c>
      <c r="DA55" s="73" t="s">
        <v>2753</v>
      </c>
    </row>
    <row r="56" spans="1:105" ht="12" customHeight="1" x14ac:dyDescent="0.25">
      <c r="A56" s="64" t="s">
        <v>79</v>
      </c>
      <c r="B56" s="231">
        <v>0</v>
      </c>
      <c r="C56" s="231">
        <v>0</v>
      </c>
      <c r="D56" s="231">
        <v>0</v>
      </c>
      <c r="E56" s="231">
        <v>0</v>
      </c>
      <c r="F56" s="231">
        <v>0</v>
      </c>
      <c r="G56" s="231">
        <v>0</v>
      </c>
      <c r="H56" s="231">
        <v>0</v>
      </c>
      <c r="I56" s="231">
        <v>0</v>
      </c>
      <c r="J56" s="231">
        <v>0</v>
      </c>
      <c r="K56" s="231">
        <v>0</v>
      </c>
      <c r="L56" s="231">
        <v>0</v>
      </c>
      <c r="M56" s="231">
        <v>0.27585353879071228</v>
      </c>
      <c r="N56" s="231">
        <v>0.1037933550506733</v>
      </c>
      <c r="O56" s="231">
        <v>0.58728568289642724</v>
      </c>
      <c r="P56" s="231">
        <v>0.43028499664752617</v>
      </c>
      <c r="Q56" s="231">
        <v>0</v>
      </c>
      <c r="R56" s="231">
        <v>1.053730833177784E-2</v>
      </c>
      <c r="S56" s="231">
        <v>3.7149653756231599E-3</v>
      </c>
      <c r="T56" s="231">
        <v>0.88166196961111709</v>
      </c>
      <c r="U56" s="231">
        <v>0.92467050567391829</v>
      </c>
      <c r="V56" s="231">
        <v>0.85213320276642324</v>
      </c>
      <c r="W56" s="231">
        <v>0.47372752399586271</v>
      </c>
      <c r="DA56" s="73" t="s">
        <v>2754</v>
      </c>
    </row>
    <row r="57" spans="1:105" ht="12" customHeight="1" x14ac:dyDescent="0.25">
      <c r="A57" s="60" t="s">
        <v>2755</v>
      </c>
      <c r="B57" s="331">
        <v>0</v>
      </c>
      <c r="C57" s="331">
        <v>0</v>
      </c>
      <c r="D57" s="331">
        <v>0</v>
      </c>
      <c r="E57" s="331">
        <v>0</v>
      </c>
      <c r="F57" s="331">
        <v>0</v>
      </c>
      <c r="G57" s="331">
        <v>0</v>
      </c>
      <c r="H57" s="331">
        <v>0</v>
      </c>
      <c r="I57" s="331">
        <v>0</v>
      </c>
      <c r="J57" s="331">
        <v>0</v>
      </c>
      <c r="K57" s="331">
        <v>0</v>
      </c>
      <c r="L57" s="331">
        <v>0</v>
      </c>
      <c r="M57" s="331">
        <v>0</v>
      </c>
      <c r="N57" s="331">
        <v>0</v>
      </c>
      <c r="O57" s="331">
        <v>0</v>
      </c>
      <c r="P57" s="331">
        <v>0</v>
      </c>
      <c r="Q57" s="331">
        <v>0</v>
      </c>
      <c r="R57" s="331">
        <v>0</v>
      </c>
      <c r="S57" s="331">
        <v>0</v>
      </c>
      <c r="T57" s="331">
        <v>0</v>
      </c>
      <c r="U57" s="331">
        <v>0</v>
      </c>
      <c r="V57" s="331">
        <v>0</v>
      </c>
      <c r="W57" s="331">
        <v>0</v>
      </c>
      <c r="DA57" s="72" t="s">
        <v>2756</v>
      </c>
    </row>
    <row r="58" spans="1:105" ht="12" customHeight="1" x14ac:dyDescent="0.25">
      <c r="A58" s="60" t="s">
        <v>2757</v>
      </c>
      <c r="B58" s="331">
        <v>125.4555819824094</v>
      </c>
      <c r="C58" s="331">
        <v>118.3129059412626</v>
      </c>
      <c r="D58" s="331">
        <v>109.12702537881179</v>
      </c>
      <c r="E58" s="331">
        <v>101.92651543905269</v>
      </c>
      <c r="F58" s="331">
        <v>97.820967369745162</v>
      </c>
      <c r="G58" s="331">
        <v>86.373259848234525</v>
      </c>
      <c r="H58" s="331">
        <v>81.256668398891335</v>
      </c>
      <c r="I58" s="331">
        <v>76.029612744384963</v>
      </c>
      <c r="J58" s="331">
        <v>69.617676047797147</v>
      </c>
      <c r="K58" s="331">
        <v>57.438776793119743</v>
      </c>
      <c r="L58" s="331">
        <v>58.312091663242803</v>
      </c>
      <c r="M58" s="331">
        <v>56.70514632707129</v>
      </c>
      <c r="N58" s="331">
        <v>55.806382144201521</v>
      </c>
      <c r="O58" s="331">
        <v>54.06430001752409</v>
      </c>
      <c r="P58" s="331">
        <v>52.694986042966804</v>
      </c>
      <c r="Q58" s="331">
        <v>50.464769171195357</v>
      </c>
      <c r="R58" s="331">
        <v>51.640207294793072</v>
      </c>
      <c r="S58" s="331">
        <v>51.56726013448521</v>
      </c>
      <c r="T58" s="331">
        <v>50.467069136257052</v>
      </c>
      <c r="U58" s="331">
        <v>47.929263821254899</v>
      </c>
      <c r="V58" s="331">
        <v>41.186099374289832</v>
      </c>
      <c r="W58" s="331">
        <v>44.793387225693372</v>
      </c>
      <c r="DA58" s="72" t="s">
        <v>2758</v>
      </c>
    </row>
    <row r="59" spans="1:105" ht="12" customHeight="1" x14ac:dyDescent="0.25">
      <c r="A59" s="132" t="s">
        <v>2759</v>
      </c>
      <c r="B59" s="318">
        <v>28.939690688425099</v>
      </c>
      <c r="C59" s="318">
        <v>27.29204112152582</v>
      </c>
      <c r="D59" s="318">
        <v>25.173071698424231</v>
      </c>
      <c r="E59" s="318">
        <v>23.51208119355552</v>
      </c>
      <c r="F59" s="318">
        <v>22.56502655194636</v>
      </c>
      <c r="G59" s="318">
        <v>19.92430615091607</v>
      </c>
      <c r="H59" s="318">
        <v>18.744027269871189</v>
      </c>
      <c r="I59" s="318">
        <v>17.538266860790252</v>
      </c>
      <c r="J59" s="318">
        <v>16.05918189875937</v>
      </c>
      <c r="K59" s="318">
        <v>13.24979253730972</v>
      </c>
      <c r="L59" s="318">
        <v>13.4512460064627</v>
      </c>
      <c r="M59" s="318">
        <v>13.08056101782241</v>
      </c>
      <c r="N59" s="318">
        <v>12.873236982948191</v>
      </c>
      <c r="O59" s="318">
        <v>12.47137907353331</v>
      </c>
      <c r="P59" s="318">
        <v>12.155510124118351</v>
      </c>
      <c r="Q59" s="318">
        <v>11.641050859593779</v>
      </c>
      <c r="R59" s="318">
        <v>11.912197150438541</v>
      </c>
      <c r="S59" s="318">
        <v>11.89536993380497</v>
      </c>
      <c r="T59" s="318">
        <v>11.641581408146729</v>
      </c>
      <c r="U59" s="318">
        <v>11.056168629511641</v>
      </c>
      <c r="V59" s="318">
        <v>9.5006771139271375</v>
      </c>
      <c r="W59" s="318">
        <v>10.33279468888183</v>
      </c>
      <c r="DA59" s="139" t="s">
        <v>2760</v>
      </c>
    </row>
    <row r="60" spans="1:105" ht="12" customHeight="1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DA60" s="173"/>
    </row>
    <row r="61" spans="1:105" ht="15" customHeight="1" x14ac:dyDescent="0.25">
      <c r="A61" s="32" t="s">
        <v>100</v>
      </c>
      <c r="B61" s="259"/>
      <c r="C61" s="259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DA61" s="88"/>
    </row>
    <row r="62" spans="1:105" ht="12" customHeight="1" x14ac:dyDescent="0.25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DA62" s="173"/>
    </row>
    <row r="63" spans="1:105" ht="12" customHeight="1" x14ac:dyDescent="0.25">
      <c r="A63" s="35" t="s">
        <v>27</v>
      </c>
      <c r="B63" s="234">
        <f t="shared" ref="B63:W63" si="1">SUM(B$64:B$71,B$73:B$77)</f>
        <v>1</v>
      </c>
      <c r="C63" s="234">
        <f t="shared" si="1"/>
        <v>1</v>
      </c>
      <c r="D63" s="234">
        <f t="shared" si="1"/>
        <v>0.99999999999999989</v>
      </c>
      <c r="E63" s="234">
        <f t="shared" si="1"/>
        <v>1</v>
      </c>
      <c r="F63" s="234">
        <f t="shared" si="1"/>
        <v>1.0000000000000002</v>
      </c>
      <c r="G63" s="234">
        <f t="shared" si="1"/>
        <v>0.99999999999999978</v>
      </c>
      <c r="H63" s="234">
        <f t="shared" si="1"/>
        <v>1</v>
      </c>
      <c r="I63" s="234">
        <f t="shared" si="1"/>
        <v>1.0000000000000002</v>
      </c>
      <c r="J63" s="234">
        <f t="shared" si="1"/>
        <v>1</v>
      </c>
      <c r="K63" s="234">
        <f t="shared" si="1"/>
        <v>1</v>
      </c>
      <c r="L63" s="234">
        <f t="shared" si="1"/>
        <v>1.0000000000000004</v>
      </c>
      <c r="M63" s="234">
        <f t="shared" si="1"/>
        <v>0.99999999999999978</v>
      </c>
      <c r="N63" s="234">
        <f t="shared" si="1"/>
        <v>0.99999999999999978</v>
      </c>
      <c r="O63" s="234">
        <f t="shared" si="1"/>
        <v>1</v>
      </c>
      <c r="P63" s="234">
        <f t="shared" si="1"/>
        <v>1.0000000000000002</v>
      </c>
      <c r="Q63" s="234">
        <f t="shared" si="1"/>
        <v>0.99999999999999989</v>
      </c>
      <c r="R63" s="234">
        <f t="shared" si="1"/>
        <v>1</v>
      </c>
      <c r="S63" s="234">
        <f t="shared" si="1"/>
        <v>0.99999999999999967</v>
      </c>
      <c r="T63" s="234">
        <f t="shared" si="1"/>
        <v>1.0000000000000002</v>
      </c>
      <c r="U63" s="234">
        <f t="shared" si="1"/>
        <v>1.0000000000000002</v>
      </c>
      <c r="V63" s="234">
        <f t="shared" si="1"/>
        <v>1</v>
      </c>
      <c r="W63" s="234">
        <f t="shared" si="1"/>
        <v>1</v>
      </c>
      <c r="DA63" s="95"/>
    </row>
    <row r="64" spans="1:105" ht="12" customHeight="1" x14ac:dyDescent="0.25">
      <c r="A64" s="55" t="s">
        <v>92</v>
      </c>
      <c r="B64" s="301">
        <f t="shared" ref="B64:W64" si="2">IF(B$6=0,0,B$6/B$5)</f>
        <v>1.3032383354767741E-2</v>
      </c>
      <c r="C64" s="301">
        <f t="shared" si="2"/>
        <v>1.1243443568467369E-2</v>
      </c>
      <c r="D64" s="301">
        <f t="shared" si="2"/>
        <v>1.0646815292812351E-2</v>
      </c>
      <c r="E64" s="301">
        <f t="shared" si="2"/>
        <v>1.0088976113944194E-2</v>
      </c>
      <c r="F64" s="301">
        <f t="shared" si="2"/>
        <v>1.0859299086248631E-2</v>
      </c>
      <c r="G64" s="301">
        <f t="shared" si="2"/>
        <v>2.6319048595486377E-2</v>
      </c>
      <c r="H64" s="301">
        <f t="shared" si="2"/>
        <v>2.4141860491371122E-2</v>
      </c>
      <c r="I64" s="301">
        <f t="shared" si="2"/>
        <v>2.7936438270563323E-2</v>
      </c>
      <c r="J64" s="301">
        <f t="shared" si="2"/>
        <v>2.6547251446351457E-2</v>
      </c>
      <c r="K64" s="301">
        <f t="shared" si="2"/>
        <v>2.7927367747884912E-2</v>
      </c>
      <c r="L64" s="301">
        <f t="shared" si="2"/>
        <v>3.0776358896962404E-2</v>
      </c>
      <c r="M64" s="301">
        <f t="shared" si="2"/>
        <v>2.8096055029443599E-2</v>
      </c>
      <c r="N64" s="301">
        <f t="shared" si="2"/>
        <v>3.0336965221575224E-2</v>
      </c>
      <c r="O64" s="301">
        <f t="shared" si="2"/>
        <v>2.8547441673708811E-2</v>
      </c>
      <c r="P64" s="301">
        <f t="shared" si="2"/>
        <v>3.0347803972835062E-2</v>
      </c>
      <c r="Q64" s="301">
        <f t="shared" si="2"/>
        <v>2.9331774124224802E-2</v>
      </c>
      <c r="R64" s="301">
        <f t="shared" si="2"/>
        <v>2.9080749149827976E-2</v>
      </c>
      <c r="S64" s="301">
        <f t="shared" si="2"/>
        <v>2.7344161243427496E-2</v>
      </c>
      <c r="T64" s="301">
        <f t="shared" si="2"/>
        <v>3.1551511057645081E-2</v>
      </c>
      <c r="U64" s="301">
        <f t="shared" si="2"/>
        <v>3.2708485957659024E-2</v>
      </c>
      <c r="V64" s="301">
        <f t="shared" si="2"/>
        <v>3.5540319796202834E-2</v>
      </c>
      <c r="W64" s="301">
        <f t="shared" si="2"/>
        <v>3.1048239439918513E-2</v>
      </c>
      <c r="DA64" s="67"/>
    </row>
    <row r="65" spans="1:105" ht="12" customHeight="1" x14ac:dyDescent="0.25">
      <c r="A65" s="202" t="s">
        <v>93</v>
      </c>
      <c r="B65" s="235">
        <f t="shared" ref="B65:W65" si="3">IF(B$7=0,0,B$7/B$5)</f>
        <v>1.0693237624424812E-2</v>
      </c>
      <c r="C65" s="235">
        <f t="shared" si="3"/>
        <v>9.2253895946398969E-3</v>
      </c>
      <c r="D65" s="235">
        <f t="shared" si="3"/>
        <v>8.7358484453844924E-3</v>
      </c>
      <c r="E65" s="235">
        <f t="shared" si="3"/>
        <v>8.2781342473388277E-3</v>
      </c>
      <c r="F65" s="235">
        <f t="shared" si="3"/>
        <v>8.9101941220501527E-3</v>
      </c>
      <c r="G65" s="235">
        <f t="shared" si="3"/>
        <v>2.1595116796296526E-2</v>
      </c>
      <c r="H65" s="235">
        <f t="shared" si="3"/>
        <v>1.980870604420194E-2</v>
      </c>
      <c r="I65" s="235">
        <f t="shared" si="3"/>
        <v>2.2922205760462215E-2</v>
      </c>
      <c r="J65" s="235">
        <f t="shared" si="3"/>
        <v>2.178236016110888E-2</v>
      </c>
      <c r="K65" s="235">
        <f t="shared" si="3"/>
        <v>2.2914763280315827E-2</v>
      </c>
      <c r="L65" s="235">
        <f t="shared" si="3"/>
        <v>2.5252397043661463E-2</v>
      </c>
      <c r="M65" s="235">
        <f t="shared" si="3"/>
        <v>2.3053173357492178E-2</v>
      </c>
      <c r="N65" s="235">
        <f t="shared" si="3"/>
        <v>2.4891868899754015E-2</v>
      </c>
      <c r="O65" s="235">
        <f t="shared" si="3"/>
        <v>2.3423541886120055E-2</v>
      </c>
      <c r="P65" s="235">
        <f t="shared" si="3"/>
        <v>2.4900762234121077E-2</v>
      </c>
      <c r="Q65" s="235">
        <f t="shared" si="3"/>
        <v>2.4067096717312653E-2</v>
      </c>
      <c r="R65" s="235">
        <f t="shared" si="3"/>
        <v>2.3861127507551164E-2</v>
      </c>
      <c r="S65" s="235">
        <f t="shared" si="3"/>
        <v>2.2436234866402047E-2</v>
      </c>
      <c r="T65" s="235">
        <f t="shared" si="3"/>
        <v>2.5888419329349814E-2</v>
      </c>
      <c r="U65" s="235">
        <f t="shared" si="3"/>
        <v>2.6837732067822775E-2</v>
      </c>
      <c r="V65" s="235">
        <f t="shared" si="3"/>
        <v>2.9161288037910012E-2</v>
      </c>
      <c r="W65" s="235">
        <f t="shared" si="3"/>
        <v>2.5475478514804938E-2</v>
      </c>
      <c r="DA65" s="174"/>
    </row>
    <row r="66" spans="1:105" ht="12" customHeight="1" x14ac:dyDescent="0.25">
      <c r="A66" s="202" t="s">
        <v>94</v>
      </c>
      <c r="B66" s="235">
        <f t="shared" ref="B66:W66" si="4">IF(B$8=0,0,B$8/B$5)</f>
        <v>7.6857645425553326E-3</v>
      </c>
      <c r="C66" s="235">
        <f t="shared" si="4"/>
        <v>6.6307487711474242E-3</v>
      </c>
      <c r="D66" s="235">
        <f t="shared" si="4"/>
        <v>6.278891070120105E-3</v>
      </c>
      <c r="E66" s="235">
        <f t="shared" si="4"/>
        <v>5.94990899027478E-3</v>
      </c>
      <c r="F66" s="235">
        <f t="shared" si="4"/>
        <v>6.4042020252235475E-3</v>
      </c>
      <c r="G66" s="235">
        <f t="shared" si="4"/>
        <v>1.5521490197338127E-2</v>
      </c>
      <c r="H66" s="235">
        <f t="shared" si="4"/>
        <v>1.4237507469270142E-2</v>
      </c>
      <c r="I66" s="235">
        <f t="shared" si="4"/>
        <v>1.6475335390332222E-2</v>
      </c>
      <c r="J66" s="235">
        <f t="shared" si="4"/>
        <v>1.5656071365797008E-2</v>
      </c>
      <c r="K66" s="235">
        <f t="shared" si="4"/>
        <v>1.6469986107726996E-2</v>
      </c>
      <c r="L66" s="235">
        <f t="shared" si="4"/>
        <v>1.8150160375131674E-2</v>
      </c>
      <c r="M66" s="235">
        <f t="shared" si="4"/>
        <v>1.6569468350697503E-2</v>
      </c>
      <c r="N66" s="235">
        <f t="shared" si="4"/>
        <v>1.7891030771698204E-2</v>
      </c>
      <c r="O66" s="235">
        <f t="shared" si="4"/>
        <v>1.6835670730648785E-2</v>
      </c>
      <c r="P66" s="235">
        <f t="shared" si="4"/>
        <v>1.7897422855774527E-2</v>
      </c>
      <c r="Q66" s="235">
        <f t="shared" si="4"/>
        <v>1.7298225765568463E-2</v>
      </c>
      <c r="R66" s="235">
        <f t="shared" si="4"/>
        <v>1.7150185396052398E-2</v>
      </c>
      <c r="S66" s="235">
        <f t="shared" si="4"/>
        <v>1.6126043810226469E-2</v>
      </c>
      <c r="T66" s="235">
        <f t="shared" si="4"/>
        <v>1.8607301392970173E-2</v>
      </c>
      <c r="U66" s="235">
        <f t="shared" si="4"/>
        <v>1.9289619923747621E-2</v>
      </c>
      <c r="V66" s="235">
        <f t="shared" si="4"/>
        <v>2.0959675777247822E-2</v>
      </c>
      <c r="W66" s="235">
        <f t="shared" si="4"/>
        <v>1.8310500182516044E-2</v>
      </c>
      <c r="DA66" s="174"/>
    </row>
    <row r="67" spans="1:105" ht="12" customHeight="1" x14ac:dyDescent="0.25">
      <c r="A67" s="202" t="s">
        <v>95</v>
      </c>
      <c r="B67" s="235">
        <f t="shared" ref="B67:W67" si="5">IF(B$9=0,0,B$9/B$5)</f>
        <v>1.5037365409347393E-2</v>
      </c>
      <c r="C67" s="235">
        <f t="shared" si="5"/>
        <v>1.2973204117462351E-2</v>
      </c>
      <c r="D67" s="235">
        <f t="shared" si="5"/>
        <v>1.2284786876321943E-2</v>
      </c>
      <c r="E67" s="235">
        <f t="shared" si="5"/>
        <v>1.1641126285320222E-2</v>
      </c>
      <c r="F67" s="235">
        <f t="shared" si="5"/>
        <v>1.2529960484133025E-2</v>
      </c>
      <c r="G67" s="235">
        <f t="shared" si="5"/>
        <v>3.0368132994791987E-2</v>
      </c>
      <c r="H67" s="235">
        <f t="shared" si="5"/>
        <v>2.7855992874658991E-2</v>
      </c>
      <c r="I67" s="235">
        <f t="shared" si="5"/>
        <v>3.2234351850650003E-2</v>
      </c>
      <c r="J67" s="235">
        <f t="shared" si="5"/>
        <v>3.0631443976559349E-2</v>
      </c>
      <c r="K67" s="235">
        <f t="shared" si="5"/>
        <v>3.2223885862944134E-2</v>
      </c>
      <c r="L67" s="235">
        <f t="shared" si="5"/>
        <v>3.5511183342648939E-2</v>
      </c>
      <c r="M67" s="235">
        <f t="shared" si="5"/>
        <v>3.2418525033973376E-2</v>
      </c>
      <c r="N67" s="235">
        <f t="shared" si="5"/>
        <v>3.5004190640279119E-2</v>
      </c>
      <c r="O67" s="235">
        <f t="shared" si="5"/>
        <v>3.2939355777356336E-2</v>
      </c>
      <c r="P67" s="235">
        <f t="shared" si="5"/>
        <v>3.5016696891732764E-2</v>
      </c>
      <c r="Q67" s="235">
        <f t="shared" si="5"/>
        <v>3.384435475872094E-2</v>
      </c>
      <c r="R67" s="235">
        <f t="shared" si="5"/>
        <v>3.355471055749381E-2</v>
      </c>
      <c r="S67" s="235">
        <f t="shared" si="5"/>
        <v>3.1550955280877882E-2</v>
      </c>
      <c r="T67" s="235">
        <f t="shared" si="5"/>
        <v>3.6405589681898172E-2</v>
      </c>
      <c r="U67" s="235">
        <f t="shared" si="5"/>
        <v>3.7740560720375793E-2</v>
      </c>
      <c r="V67" s="235">
        <f t="shared" si="5"/>
        <v>4.1008061303310951E-2</v>
      </c>
      <c r="W67" s="235">
        <f t="shared" si="5"/>
        <v>3.5824891661444432E-2</v>
      </c>
      <c r="DA67" s="174"/>
    </row>
    <row r="68" spans="1:105" ht="12" customHeight="1" x14ac:dyDescent="0.25">
      <c r="A68" s="56" t="s">
        <v>96</v>
      </c>
      <c r="B68" s="302">
        <f t="shared" ref="B68:W68" si="6">IF(B$10=0,0,B$10/B$5)</f>
        <v>0.12751216725168771</v>
      </c>
      <c r="C68" s="302">
        <f t="shared" si="6"/>
        <v>0.13331988481670509</v>
      </c>
      <c r="D68" s="302">
        <f t="shared" si="6"/>
        <v>0.1357085548658383</v>
      </c>
      <c r="E68" s="302">
        <f t="shared" si="6"/>
        <v>0.13749125950500077</v>
      </c>
      <c r="F68" s="302">
        <f t="shared" si="6"/>
        <v>0.13494839955874194</v>
      </c>
      <c r="G68" s="302">
        <f t="shared" si="6"/>
        <v>8.9929432026714815E-2</v>
      </c>
      <c r="H68" s="302">
        <f t="shared" si="6"/>
        <v>9.53778839046069E-2</v>
      </c>
      <c r="I68" s="302">
        <f t="shared" si="6"/>
        <v>8.6836175701147794E-2</v>
      </c>
      <c r="J68" s="302">
        <f t="shared" si="6"/>
        <v>8.9939651169940515E-2</v>
      </c>
      <c r="K68" s="302">
        <f t="shared" si="6"/>
        <v>8.7392298392593937E-2</v>
      </c>
      <c r="L68" s="302">
        <f t="shared" si="6"/>
        <v>8.2409349796738779E-2</v>
      </c>
      <c r="M68" s="302">
        <f t="shared" si="6"/>
        <v>8.74860331028217E-2</v>
      </c>
      <c r="N68" s="302">
        <f t="shared" si="6"/>
        <v>8.3066864823307551E-2</v>
      </c>
      <c r="O68" s="302">
        <f t="shared" si="6"/>
        <v>8.5332324630108966E-2</v>
      </c>
      <c r="P68" s="302">
        <f t="shared" si="6"/>
        <v>8.2226856705971407E-2</v>
      </c>
      <c r="Q68" s="302">
        <f t="shared" si="6"/>
        <v>8.456816968574471E-2</v>
      </c>
      <c r="R68" s="302">
        <f t="shared" si="6"/>
        <v>8.5437089329343935E-2</v>
      </c>
      <c r="S68" s="302">
        <f t="shared" si="6"/>
        <v>8.9062194346217358E-2</v>
      </c>
      <c r="T68" s="302">
        <f t="shared" si="6"/>
        <v>7.9810798003905156E-2</v>
      </c>
      <c r="U68" s="302">
        <f t="shared" si="6"/>
        <v>7.8565067773925135E-2</v>
      </c>
      <c r="V68" s="302">
        <f t="shared" si="6"/>
        <v>7.6029743297547803E-2</v>
      </c>
      <c r="W68" s="302">
        <f t="shared" si="6"/>
        <v>8.1294219584430186E-2</v>
      </c>
      <c r="DA68" s="68"/>
    </row>
    <row r="69" spans="1:105" ht="12" customHeight="1" x14ac:dyDescent="0.25">
      <c r="A69" s="203" t="s">
        <v>2709</v>
      </c>
      <c r="B69" s="303">
        <f t="shared" ref="B69:W69" si="7">IF(B$16=0,0,B$16/B$5)</f>
        <v>5.6358109972326674E-2</v>
      </c>
      <c r="C69" s="303">
        <f t="shared" si="7"/>
        <v>5.7988281427555799E-2</v>
      </c>
      <c r="D69" s="303">
        <f t="shared" si="7"/>
        <v>5.8494829529083657E-2</v>
      </c>
      <c r="E69" s="303">
        <f t="shared" si="7"/>
        <v>5.9005486262613607E-2</v>
      </c>
      <c r="F69" s="303">
        <f t="shared" si="7"/>
        <v>5.8306984674385852E-2</v>
      </c>
      <c r="G69" s="303">
        <f t="shared" si="7"/>
        <v>4.3794318200381932E-2</v>
      </c>
      <c r="H69" s="303">
        <f t="shared" si="7"/>
        <v>4.5911660595626409E-2</v>
      </c>
      <c r="I69" s="303">
        <f t="shared" si="7"/>
        <v>4.2143140472940648E-2</v>
      </c>
      <c r="J69" s="303">
        <f t="shared" si="7"/>
        <v>4.3524636556084025E-2</v>
      </c>
      <c r="K69" s="303">
        <f t="shared" si="7"/>
        <v>4.2108217858481831E-2</v>
      </c>
      <c r="L69" s="303">
        <f t="shared" si="7"/>
        <v>3.9161434181629831E-2</v>
      </c>
      <c r="M69" s="303">
        <f t="shared" si="7"/>
        <v>4.1913783106365392E-2</v>
      </c>
      <c r="N69" s="303">
        <f t="shared" si="7"/>
        <v>3.9629632342696411E-2</v>
      </c>
      <c r="O69" s="303">
        <f t="shared" si="7"/>
        <v>4.1574250345129529E-2</v>
      </c>
      <c r="P69" s="303">
        <f t="shared" si="7"/>
        <v>3.9702562070028681E-2</v>
      </c>
      <c r="Q69" s="303">
        <f t="shared" si="7"/>
        <v>4.0685959949018968E-2</v>
      </c>
      <c r="R69" s="303">
        <f t="shared" si="7"/>
        <v>4.0911538388638105E-2</v>
      </c>
      <c r="S69" s="303">
        <f t="shared" si="7"/>
        <v>4.265871236921738E-2</v>
      </c>
      <c r="T69" s="303">
        <f t="shared" si="7"/>
        <v>3.8509025410434918E-2</v>
      </c>
      <c r="U69" s="303">
        <f t="shared" si="7"/>
        <v>3.7255308879169426E-2</v>
      </c>
      <c r="V69" s="303">
        <f t="shared" si="7"/>
        <v>3.4133917019164163E-2</v>
      </c>
      <c r="W69" s="303">
        <f t="shared" si="7"/>
        <v>3.8961311389683964E-2</v>
      </c>
      <c r="DA69" s="175"/>
    </row>
    <row r="70" spans="1:105" ht="12" customHeight="1" x14ac:dyDescent="0.25">
      <c r="A70" s="203" t="s">
        <v>2721</v>
      </c>
      <c r="B70" s="303">
        <f t="shared" ref="B70:W70" si="8">IF(B$27=0,0,B$27/B$5)</f>
        <v>0.4790439347647768</v>
      </c>
      <c r="C70" s="303">
        <f t="shared" si="8"/>
        <v>0.49290039213422449</v>
      </c>
      <c r="D70" s="303">
        <f t="shared" si="8"/>
        <v>0.49720605099721121</v>
      </c>
      <c r="E70" s="303">
        <f t="shared" si="8"/>
        <v>0.50154663323221582</v>
      </c>
      <c r="F70" s="303">
        <f t="shared" si="8"/>
        <v>0.49560936973227981</v>
      </c>
      <c r="G70" s="303">
        <f t="shared" si="8"/>
        <v>0.37225170470324631</v>
      </c>
      <c r="H70" s="303">
        <f t="shared" si="8"/>
        <v>0.39024911506282428</v>
      </c>
      <c r="I70" s="303">
        <f t="shared" si="8"/>
        <v>0.35821669401999562</v>
      </c>
      <c r="J70" s="303">
        <f t="shared" si="8"/>
        <v>0.36995941072671418</v>
      </c>
      <c r="K70" s="303">
        <f t="shared" si="8"/>
        <v>0.35791985179709573</v>
      </c>
      <c r="L70" s="303">
        <f t="shared" si="8"/>
        <v>0.33287219054385353</v>
      </c>
      <c r="M70" s="303">
        <f t="shared" si="8"/>
        <v>0.35626715640410594</v>
      </c>
      <c r="N70" s="303">
        <f t="shared" si="8"/>
        <v>0.33685187491291946</v>
      </c>
      <c r="O70" s="303">
        <f t="shared" si="8"/>
        <v>0.35338112793360099</v>
      </c>
      <c r="P70" s="303">
        <f t="shared" si="8"/>
        <v>0.33747177759524394</v>
      </c>
      <c r="Q70" s="303">
        <f t="shared" si="8"/>
        <v>0.34583065956666109</v>
      </c>
      <c r="R70" s="303">
        <f t="shared" si="8"/>
        <v>0.34774807630342414</v>
      </c>
      <c r="S70" s="303">
        <f t="shared" si="8"/>
        <v>0.36259905513834745</v>
      </c>
      <c r="T70" s="303">
        <f t="shared" si="8"/>
        <v>0.32732671598869656</v>
      </c>
      <c r="U70" s="303">
        <f t="shared" si="8"/>
        <v>0.3166701254729401</v>
      </c>
      <c r="V70" s="303">
        <f t="shared" si="8"/>
        <v>0.29013829466289537</v>
      </c>
      <c r="W70" s="303">
        <f t="shared" si="8"/>
        <v>0.33117114681231385</v>
      </c>
      <c r="DA70" s="175"/>
    </row>
    <row r="71" spans="1:105" ht="12" customHeight="1" x14ac:dyDescent="0.25">
      <c r="A71" s="203" t="s">
        <v>2733</v>
      </c>
      <c r="B71" s="303">
        <f t="shared" ref="B71:W71" si="9">IF(B$38=0,0,B$38/B$5)</f>
        <v>4.7451241958385099E-2</v>
      </c>
      <c r="C71" s="303">
        <f t="shared" si="9"/>
        <v>4.0937666326214539E-2</v>
      </c>
      <c r="D71" s="303">
        <f t="shared" si="9"/>
        <v>3.8765327476393684E-2</v>
      </c>
      <c r="E71" s="303">
        <f t="shared" si="9"/>
        <v>3.673422072256604E-2</v>
      </c>
      <c r="F71" s="303">
        <f t="shared" si="9"/>
        <v>3.9538986416597546E-2</v>
      </c>
      <c r="G71" s="303">
        <f t="shared" si="9"/>
        <v>9.5828330783565813E-2</v>
      </c>
      <c r="H71" s="303">
        <f t="shared" si="9"/>
        <v>8.7901133071146109E-2</v>
      </c>
      <c r="I71" s="303">
        <f t="shared" si="9"/>
        <v>0.10171728806205114</v>
      </c>
      <c r="J71" s="303">
        <f t="shared" si="9"/>
        <v>9.6659223214920639E-2</v>
      </c>
      <c r="K71" s="303">
        <f t="shared" si="9"/>
        <v>0.10168426205640151</v>
      </c>
      <c r="L71" s="303">
        <f t="shared" si="9"/>
        <v>0.11205751188124774</v>
      </c>
      <c r="M71" s="303">
        <f t="shared" si="9"/>
        <v>0.10229845677387155</v>
      </c>
      <c r="N71" s="303">
        <f t="shared" si="9"/>
        <v>0.11045766824265847</v>
      </c>
      <c r="O71" s="303">
        <f t="shared" si="9"/>
        <v>0.10394196711965774</v>
      </c>
      <c r="P71" s="303">
        <f t="shared" si="9"/>
        <v>0.11049713241391225</v>
      </c>
      <c r="Q71" s="303">
        <f t="shared" si="9"/>
        <v>0.10679774168307489</v>
      </c>
      <c r="R71" s="303">
        <f t="shared" si="9"/>
        <v>0.10588375331475829</v>
      </c>
      <c r="S71" s="303">
        <f t="shared" si="9"/>
        <v>9.956079221965905E-2</v>
      </c>
      <c r="T71" s="303">
        <f t="shared" si="9"/>
        <v>0.1148798607739898</v>
      </c>
      <c r="U71" s="303">
        <f t="shared" si="9"/>
        <v>0.11909243605096362</v>
      </c>
      <c r="V71" s="303">
        <f t="shared" si="9"/>
        <v>0.12940321566822571</v>
      </c>
      <c r="W71" s="303">
        <f t="shared" si="9"/>
        <v>0.11304743590944687</v>
      </c>
      <c r="DA71" s="175"/>
    </row>
    <row r="72" spans="1:105" ht="12" customHeight="1" x14ac:dyDescent="0.25">
      <c r="A72" s="203" t="s">
        <v>2735</v>
      </c>
      <c r="B72" s="303">
        <f t="shared" ref="B72:W72" si="10">IF(B$39=0,0,B$39/B$5)</f>
        <v>0.22577318317375239</v>
      </c>
      <c r="C72" s="303">
        <f t="shared" si="10"/>
        <v>0.21975858585908878</v>
      </c>
      <c r="D72" s="303">
        <f t="shared" si="10"/>
        <v>0.21765364914085475</v>
      </c>
      <c r="E72" s="303">
        <f t="shared" si="10"/>
        <v>0.21578433916845402</v>
      </c>
      <c r="F72" s="303">
        <f t="shared" si="10"/>
        <v>0.21838345727163169</v>
      </c>
      <c r="G72" s="303">
        <f t="shared" si="10"/>
        <v>0.26922745490921307</v>
      </c>
      <c r="H72" s="303">
        <f t="shared" si="10"/>
        <v>0.2622601181613653</v>
      </c>
      <c r="I72" s="303">
        <f t="shared" si="10"/>
        <v>0.27419239980541393</v>
      </c>
      <c r="J72" s="303">
        <f t="shared" si="10"/>
        <v>0.26983007798046887</v>
      </c>
      <c r="K72" s="303">
        <f t="shared" si="10"/>
        <v>0.27404551538646749</v>
      </c>
      <c r="L72" s="303">
        <f t="shared" si="10"/>
        <v>0.28268901561525173</v>
      </c>
      <c r="M72" s="303">
        <f t="shared" si="10"/>
        <v>0.27435811367763863</v>
      </c>
      <c r="N72" s="303">
        <f t="shared" si="10"/>
        <v>0.28133658121387001</v>
      </c>
      <c r="O72" s="303">
        <f t="shared" si="10"/>
        <v>0.27588198550173321</v>
      </c>
      <c r="P72" s="303">
        <f t="shared" si="10"/>
        <v>0.28139118063653162</v>
      </c>
      <c r="Q72" s="303">
        <f t="shared" si="10"/>
        <v>0.27838573407957545</v>
      </c>
      <c r="R72" s="303">
        <f t="shared" si="10"/>
        <v>0.27751788170916458</v>
      </c>
      <c r="S72" s="303">
        <f t="shared" si="10"/>
        <v>0.27212722341967588</v>
      </c>
      <c r="T72" s="303">
        <f t="shared" si="10"/>
        <v>0.28486469658670055</v>
      </c>
      <c r="U72" s="303">
        <f t="shared" si="10"/>
        <v>0.28813874326027272</v>
      </c>
      <c r="V72" s="303">
        <f t="shared" si="10"/>
        <v>0.29613994167283647</v>
      </c>
      <c r="W72" s="303">
        <f t="shared" si="10"/>
        <v>0.28338311765977325</v>
      </c>
      <c r="DA72" s="175"/>
    </row>
    <row r="73" spans="1:105" ht="12" customHeight="1" x14ac:dyDescent="0.25">
      <c r="A73" s="62" t="s">
        <v>2736</v>
      </c>
      <c r="B73" s="304">
        <f t="shared" ref="B73:W73" si="11">IF(B$40=0,0,B$40/B$5)</f>
        <v>9.0172975955722739E-2</v>
      </c>
      <c r="C73" s="304">
        <f t="shared" si="11"/>
        <v>9.2781250284089331E-2</v>
      </c>
      <c r="D73" s="304">
        <f t="shared" si="11"/>
        <v>9.3591727246533876E-2</v>
      </c>
      <c r="E73" s="304">
        <f t="shared" si="11"/>
        <v>9.4408778020181758E-2</v>
      </c>
      <c r="F73" s="304">
        <f t="shared" si="11"/>
        <v>9.3291175479017371E-2</v>
      </c>
      <c r="G73" s="304">
        <f t="shared" si="11"/>
        <v>7.0070909120611091E-2</v>
      </c>
      <c r="H73" s="304">
        <f t="shared" si="11"/>
        <v>7.3455568758621595E-2</v>
      </c>
      <c r="I73" s="304">
        <f t="shared" si="11"/>
        <v>6.7429024756705036E-2</v>
      </c>
      <c r="J73" s="304">
        <f t="shared" si="11"/>
        <v>6.9639418489734428E-2</v>
      </c>
      <c r="K73" s="304">
        <f t="shared" si="11"/>
        <v>6.7371928516430715E-2</v>
      </c>
      <c r="L73" s="304">
        <f t="shared" si="11"/>
        <v>6.2657018160911862E-2</v>
      </c>
      <c r="M73" s="304">
        <f t="shared" si="11"/>
        <v>6.6914869984558797E-2</v>
      </c>
      <c r="N73" s="304">
        <f t="shared" si="11"/>
        <v>6.3350185246288604E-2</v>
      </c>
      <c r="O73" s="304">
        <f t="shared" si="11"/>
        <v>6.6186432733196091E-2</v>
      </c>
      <c r="P73" s="304">
        <f t="shared" si="11"/>
        <v>6.3264213810089676E-2</v>
      </c>
      <c r="Q73" s="304">
        <f t="shared" si="11"/>
        <v>6.5094757739066186E-2</v>
      </c>
      <c r="R73" s="304">
        <f t="shared" si="11"/>
        <v>6.5440250549845425E-2</v>
      </c>
      <c r="S73" s="304">
        <f t="shared" si="11"/>
        <v>6.8244433796591633E-2</v>
      </c>
      <c r="T73" s="304">
        <f t="shared" si="11"/>
        <v>6.1038841666253438E-2</v>
      </c>
      <c r="U73" s="304">
        <f t="shared" si="11"/>
        <v>5.8948869676405349E-2</v>
      </c>
      <c r="V73" s="304">
        <f t="shared" si="11"/>
        <v>5.3877283121043562E-2</v>
      </c>
      <c r="W73" s="304">
        <f t="shared" si="11"/>
        <v>6.198982475907705E-2</v>
      </c>
      <c r="DA73" s="72"/>
    </row>
    <row r="74" spans="1:105" ht="12" customHeight="1" x14ac:dyDescent="0.25">
      <c r="A74" s="62" t="s">
        <v>2743</v>
      </c>
      <c r="B74" s="304">
        <f t="shared" ref="B74:W74" si="12">IF(B$46=0,0,B$46/B$5)</f>
        <v>6.0115317303815127E-2</v>
      </c>
      <c r="C74" s="304">
        <f t="shared" si="12"/>
        <v>6.1854166856059552E-2</v>
      </c>
      <c r="D74" s="304">
        <f t="shared" si="12"/>
        <v>6.2394484831022619E-2</v>
      </c>
      <c r="E74" s="304">
        <f t="shared" si="12"/>
        <v>6.2939185346787843E-2</v>
      </c>
      <c r="F74" s="304">
        <f t="shared" si="12"/>
        <v>6.2194116986011592E-2</v>
      </c>
      <c r="G74" s="304">
        <f t="shared" si="12"/>
        <v>4.6713939413740739E-2</v>
      </c>
      <c r="H74" s="304">
        <f t="shared" si="12"/>
        <v>4.8972437968668167E-2</v>
      </c>
      <c r="I74" s="304">
        <f t="shared" si="12"/>
        <v>4.4952683171136702E-2</v>
      </c>
      <c r="J74" s="304">
        <f t="shared" si="12"/>
        <v>4.6426278993156302E-2</v>
      </c>
      <c r="K74" s="304">
        <f t="shared" si="12"/>
        <v>4.4915432382380625E-2</v>
      </c>
      <c r="L74" s="304">
        <f t="shared" si="12"/>
        <v>4.1772196460405163E-2</v>
      </c>
      <c r="M74" s="304">
        <f t="shared" si="12"/>
        <v>4.4708035313456448E-2</v>
      </c>
      <c r="N74" s="304">
        <f t="shared" si="12"/>
        <v>4.2271607832209512E-2</v>
      </c>
      <c r="O74" s="304">
        <f t="shared" si="12"/>
        <v>4.4345867034804837E-2</v>
      </c>
      <c r="P74" s="304">
        <f t="shared" si="12"/>
        <v>4.2349399541363943E-2</v>
      </c>
      <c r="Q74" s="304">
        <f t="shared" si="12"/>
        <v>4.3398357278953588E-2</v>
      </c>
      <c r="R74" s="304">
        <f t="shared" si="12"/>
        <v>4.3638974281213994E-2</v>
      </c>
      <c r="S74" s="304">
        <f t="shared" si="12"/>
        <v>4.5502626527165191E-2</v>
      </c>
      <c r="T74" s="304">
        <f t="shared" si="12"/>
        <v>4.107629377113059E-2</v>
      </c>
      <c r="U74" s="304">
        <f t="shared" si="12"/>
        <v>3.9738996137780737E-2</v>
      </c>
      <c r="V74" s="304">
        <f t="shared" si="12"/>
        <v>3.6409511487108442E-2</v>
      </c>
      <c r="W74" s="304">
        <f t="shared" si="12"/>
        <v>4.1558732148996254E-2</v>
      </c>
      <c r="DA74" s="72"/>
    </row>
    <row r="75" spans="1:105" ht="12" customHeight="1" x14ac:dyDescent="0.25">
      <c r="A75" s="62" t="s">
        <v>2755</v>
      </c>
      <c r="B75" s="304">
        <f t="shared" ref="B75:W75" si="13">IF(B$57=0,0,B$57/B$5)</f>
        <v>0</v>
      </c>
      <c r="C75" s="304">
        <f t="shared" si="13"/>
        <v>0</v>
      </c>
      <c r="D75" s="304">
        <f t="shared" si="13"/>
        <v>0</v>
      </c>
      <c r="E75" s="304">
        <f t="shared" si="13"/>
        <v>0</v>
      </c>
      <c r="F75" s="304">
        <f t="shared" si="13"/>
        <v>0</v>
      </c>
      <c r="G75" s="304">
        <f t="shared" si="13"/>
        <v>0</v>
      </c>
      <c r="H75" s="304">
        <f t="shared" si="13"/>
        <v>0</v>
      </c>
      <c r="I75" s="304">
        <f t="shared" si="13"/>
        <v>0</v>
      </c>
      <c r="J75" s="304">
        <f t="shared" si="13"/>
        <v>0</v>
      </c>
      <c r="K75" s="304">
        <f t="shared" si="13"/>
        <v>0</v>
      </c>
      <c r="L75" s="304">
        <f t="shared" si="13"/>
        <v>0</v>
      </c>
      <c r="M75" s="304">
        <f t="shared" si="13"/>
        <v>0</v>
      </c>
      <c r="N75" s="304">
        <f t="shared" si="13"/>
        <v>0</v>
      </c>
      <c r="O75" s="304">
        <f t="shared" si="13"/>
        <v>0</v>
      </c>
      <c r="P75" s="304">
        <f t="shared" si="13"/>
        <v>0</v>
      </c>
      <c r="Q75" s="304">
        <f t="shared" si="13"/>
        <v>0</v>
      </c>
      <c r="R75" s="304">
        <f t="shared" si="13"/>
        <v>0</v>
      </c>
      <c r="S75" s="304">
        <f t="shared" si="13"/>
        <v>0</v>
      </c>
      <c r="T75" s="304">
        <f t="shared" si="13"/>
        <v>0</v>
      </c>
      <c r="U75" s="304">
        <f t="shared" si="13"/>
        <v>0</v>
      </c>
      <c r="V75" s="304">
        <f t="shared" si="13"/>
        <v>0</v>
      </c>
      <c r="W75" s="304">
        <f t="shared" si="13"/>
        <v>0</v>
      </c>
      <c r="DA75" s="72"/>
    </row>
    <row r="76" spans="1:105" ht="12" customHeight="1" x14ac:dyDescent="0.25">
      <c r="A76" s="62" t="s">
        <v>2757</v>
      </c>
      <c r="B76" s="304">
        <f t="shared" ref="B76:W76" si="14">IF(B$58=0,0,B$58/B$5)</f>
        <v>7.5484889914214523E-2</v>
      </c>
      <c r="C76" s="304">
        <f t="shared" si="14"/>
        <v>6.5123168718939875E-2</v>
      </c>
      <c r="D76" s="304">
        <f t="shared" si="14"/>
        <v>6.1667437063298289E-2</v>
      </c>
      <c r="E76" s="304">
        <f t="shared" si="14"/>
        <v>5.8436375801484405E-2</v>
      </c>
      <c r="F76" s="304">
        <f t="shared" si="14"/>
        <v>6.2898164806602749E-2</v>
      </c>
      <c r="G76" s="304">
        <f t="shared" si="14"/>
        <v>0.15244260637486126</v>
      </c>
      <c r="H76" s="304">
        <f t="shared" si="14"/>
        <v>0.13983211143407553</v>
      </c>
      <c r="I76" s="304">
        <f t="shared" si="14"/>
        <v>0.16181069187757213</v>
      </c>
      <c r="J76" s="304">
        <f t="shared" si="14"/>
        <v>0.15376438049757815</v>
      </c>
      <c r="K76" s="304">
        <f t="shared" si="14"/>
        <v>0.16175815448765613</v>
      </c>
      <c r="L76" s="304">
        <f t="shared" si="14"/>
        <v>0.17825980099393468</v>
      </c>
      <c r="M76" s="304">
        <f t="shared" si="14"/>
        <v>0.16273520837962338</v>
      </c>
      <c r="N76" s="304">
        <f t="shared" si="14"/>
        <v>0.17571478813537189</v>
      </c>
      <c r="O76" s="304">
        <f t="shared" si="14"/>
        <v>0.16534968573373224</v>
      </c>
      <c r="P76" s="304">
        <f t="shared" si="14"/>
        <v>0.17577756728507804</v>
      </c>
      <c r="Q76" s="304">
        <f t="shared" si="14"/>
        <v>0.16989261906155567</v>
      </c>
      <c r="R76" s="304">
        <f t="shared" si="14"/>
        <v>0.16843865687810519</v>
      </c>
      <c r="S76" s="304">
        <f t="shared" si="14"/>
        <v>0.15838016309591907</v>
      </c>
      <c r="T76" s="304">
        <f t="shared" si="14"/>
        <v>0.18274956114931654</v>
      </c>
      <c r="U76" s="304">
        <f t="shared" si="14"/>
        <v>0.18945087744608666</v>
      </c>
      <c r="V76" s="304">
        <f t="shared" si="14"/>
        <v>0.20585314706468449</v>
      </c>
      <c r="W76" s="304">
        <f t="shared" si="14"/>
        <v>0.17983456075169993</v>
      </c>
      <c r="DA76" s="72"/>
    </row>
    <row r="77" spans="1:105" ht="12" customHeight="1" x14ac:dyDescent="0.25">
      <c r="A77" s="41" t="s">
        <v>2759</v>
      </c>
      <c r="B77" s="237">
        <f t="shared" ref="B77:W77" si="15">IF(B$59=0,0,B$59/B$5)</f>
        <v>1.7412611947976026E-2</v>
      </c>
      <c r="C77" s="237">
        <f t="shared" si="15"/>
        <v>1.5022403384494232E-2</v>
      </c>
      <c r="D77" s="237">
        <f t="shared" si="15"/>
        <v>1.4225246305979482E-2</v>
      </c>
      <c r="E77" s="237">
        <f t="shared" si="15"/>
        <v>1.3479915472271677E-2</v>
      </c>
      <c r="F77" s="237">
        <f t="shared" si="15"/>
        <v>1.4509146628707956E-2</v>
      </c>
      <c r="G77" s="237">
        <f t="shared" si="15"/>
        <v>3.5164970792964795E-2</v>
      </c>
      <c r="H77" s="237">
        <f t="shared" si="15"/>
        <v>3.2256022324928843E-2</v>
      </c>
      <c r="I77" s="237">
        <f t="shared" si="15"/>
        <v>3.7325970666443421E-2</v>
      </c>
      <c r="J77" s="237">
        <f t="shared" si="15"/>
        <v>3.5469873402055201E-2</v>
      </c>
      <c r="K77" s="237">
        <f t="shared" si="15"/>
        <v>3.7313851510087655E-2</v>
      </c>
      <c r="L77" s="237">
        <f t="shared" si="15"/>
        <v>4.1120398322874264E-2</v>
      </c>
      <c r="M77" s="237">
        <f t="shared" si="15"/>
        <v>3.7539235163589951E-2</v>
      </c>
      <c r="N77" s="237">
        <f t="shared" si="15"/>
        <v>4.0533322931241247E-2</v>
      </c>
      <c r="O77" s="237">
        <f t="shared" si="15"/>
        <v>3.8142334401935617E-2</v>
      </c>
      <c r="P77" s="237">
        <f t="shared" si="15"/>
        <v>4.0547804623848868E-2</v>
      </c>
      <c r="Q77" s="237">
        <f t="shared" si="15"/>
        <v>3.9190283670097976E-2</v>
      </c>
      <c r="R77" s="237">
        <f t="shared" si="15"/>
        <v>3.8854888343745557E-2</v>
      </c>
      <c r="S77" s="237">
        <f t="shared" si="15"/>
        <v>3.6534627305948697E-2</v>
      </c>
      <c r="T77" s="237">
        <f t="shared" si="15"/>
        <v>4.2156081774410034E-2</v>
      </c>
      <c r="U77" s="237">
        <f t="shared" si="15"/>
        <v>4.3701919893123789E-2</v>
      </c>
      <c r="V77" s="237">
        <f t="shared" si="15"/>
        <v>4.7485542764658759E-2</v>
      </c>
      <c r="W77" s="237">
        <f t="shared" si="15"/>
        <v>4.148365884566789E-2</v>
      </c>
      <c r="DA77" s="97"/>
    </row>
    <row r="78" spans="1:105" ht="12" customHeight="1" x14ac:dyDescent="0.25">
      <c r="A78" s="171"/>
      <c r="B78" s="171"/>
      <c r="C78" s="171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DA78" s="172"/>
    </row>
    <row r="79" spans="1:105" ht="15" customHeight="1" x14ac:dyDescent="0.25">
      <c r="A79" s="32" t="s">
        <v>54</v>
      </c>
      <c r="B79" s="259"/>
      <c r="C79" s="259"/>
      <c r="D79" s="259"/>
      <c r="E79" s="259"/>
      <c r="F79" s="259"/>
      <c r="G79" s="259"/>
      <c r="H79" s="259"/>
      <c r="I79" s="259"/>
      <c r="J79" s="259"/>
      <c r="K79" s="259"/>
      <c r="L79" s="259"/>
      <c r="M79" s="259"/>
      <c r="N79" s="259"/>
      <c r="O79" s="259"/>
      <c r="P79" s="259"/>
      <c r="Q79" s="259"/>
      <c r="R79" s="259"/>
      <c r="S79" s="259"/>
      <c r="T79" s="259"/>
      <c r="U79" s="259"/>
      <c r="V79" s="259"/>
      <c r="W79" s="259"/>
      <c r="DA79" s="88"/>
    </row>
    <row r="80" spans="1:105" ht="12" customHeight="1" x14ac:dyDescent="0.25">
      <c r="A80" s="201"/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DA80" s="173"/>
    </row>
    <row r="81" spans="1:105" ht="12" customHeight="1" x14ac:dyDescent="0.25">
      <c r="A81" s="35" t="s">
        <v>27</v>
      </c>
      <c r="B81" s="324">
        <f t="shared" ref="B81:W81" si="16">SUM(B$82:B$91)</f>
        <v>103.22988570121716</v>
      </c>
      <c r="C81" s="324">
        <f t="shared" si="16"/>
        <v>101.96020815151097</v>
      </c>
      <c r="D81" s="324">
        <f t="shared" si="16"/>
        <v>105.91575251106615</v>
      </c>
      <c r="E81" s="324">
        <f t="shared" si="16"/>
        <v>110.51549896555095</v>
      </c>
      <c r="F81" s="324">
        <f t="shared" si="16"/>
        <v>108.23895091441847</v>
      </c>
      <c r="G81" s="324">
        <f t="shared" si="16"/>
        <v>93.792151207448086</v>
      </c>
      <c r="H81" s="324">
        <f t="shared" si="16"/>
        <v>87.072392026222303</v>
      </c>
      <c r="I81" s="324">
        <f t="shared" si="16"/>
        <v>78.761382371411045</v>
      </c>
      <c r="J81" s="324">
        <f t="shared" si="16"/>
        <v>73.776272626744344</v>
      </c>
      <c r="K81" s="324">
        <f t="shared" si="16"/>
        <v>73.572826684531691</v>
      </c>
      <c r="L81" s="324">
        <f t="shared" si="16"/>
        <v>69.265196416860107</v>
      </c>
      <c r="M81" s="324">
        <f t="shared" si="16"/>
        <v>61.80352464848567</v>
      </c>
      <c r="N81" s="324">
        <f t="shared" si="16"/>
        <v>62.692661169633631</v>
      </c>
      <c r="O81" s="324">
        <f t="shared" si="16"/>
        <v>61.096521775308631</v>
      </c>
      <c r="P81" s="324">
        <f t="shared" si="16"/>
        <v>57.728719467414059</v>
      </c>
      <c r="Q81" s="324">
        <f t="shared" si="16"/>
        <v>57.269464265562746</v>
      </c>
      <c r="R81" s="324">
        <f t="shared" si="16"/>
        <v>56.553604333322589</v>
      </c>
      <c r="S81" s="324">
        <f t="shared" si="16"/>
        <v>56.254919671339692</v>
      </c>
      <c r="T81" s="324">
        <f t="shared" si="16"/>
        <v>56.061305827116072</v>
      </c>
      <c r="U81" s="324">
        <f t="shared" si="16"/>
        <v>55.610520508608722</v>
      </c>
      <c r="V81" s="324">
        <f t="shared" si="16"/>
        <v>58.373479610767873</v>
      </c>
      <c r="W81" s="324">
        <f t="shared" si="16"/>
        <v>55.716544641725633</v>
      </c>
      <c r="DA81" s="95"/>
    </row>
    <row r="82" spans="1:105" ht="12" customHeight="1" x14ac:dyDescent="0.25">
      <c r="A82" s="55" t="s">
        <v>92</v>
      </c>
      <c r="B82" s="336">
        <f>IF(B$6=0,0,B$6/TEL!B$5*1000)</f>
        <v>1.3453314441271189</v>
      </c>
      <c r="C82" s="336">
        <f>IF(C$6=0,0,C$6/TEL!C$5*1000)</f>
        <v>1.1463838465807004</v>
      </c>
      <c r="D82" s="336">
        <f>IF(D$6=0,0,D$6/TEL!D$5*1000)</f>
        <v>1.1276654535845472</v>
      </c>
      <c r="E82" s="336">
        <f>IF(E$6=0,0,E$6/TEL!E$5*1000)</f>
        <v>1.1149882292840678</v>
      </c>
      <c r="F82" s="336">
        <f>IF(F$6=0,0,F$6/TEL!F$5*1000)</f>
        <v>1.1753991407614546</v>
      </c>
      <c r="G82" s="336">
        <f>IF(G$6=0,0,G$6/TEL!G$5*1000)</f>
        <v>2.4685201855040328</v>
      </c>
      <c r="H82" s="336">
        <f>IF(H$6=0,0,H$6/TEL!H$5*1000)</f>
        <v>2.1020895409470333</v>
      </c>
      <c r="I82" s="336">
        <f>IF(I$6=0,0,I$6/TEL!I$5*1000)</f>
        <v>2.2003124967231584</v>
      </c>
      <c r="J82" s="336">
        <f>IF(J$6=0,0,J$6/TEL!J$5*1000)</f>
        <v>1.9585572601967578</v>
      </c>
      <c r="K82" s="336">
        <f>IF(K$6=0,0,K$6/TEL!K$5*1000)</f>
        <v>2.0546953870703168</v>
      </c>
      <c r="L82" s="336">
        <f>IF(L$6=0,0,L$6/TEL!L$5*1000)</f>
        <v>2.1317305439938798</v>
      </c>
      <c r="M82" s="336">
        <f>IF(M$6=0,0,M$6/TEL!M$5*1000)</f>
        <v>1.7364352295374277</v>
      </c>
      <c r="N82" s="336">
        <f>IF(N$6=0,0,N$6/TEL!N$5*1000)</f>
        <v>1.9019050815511758</v>
      </c>
      <c r="O82" s="336">
        <f>IF(O$6=0,0,O$6/TEL!O$5*1000)</f>
        <v>1.7441493918471034</v>
      </c>
      <c r="P82" s="336">
        <f>IF(P$6=0,0,P$6/TEL!P$5*1000)</f>
        <v>1.7519398619998687</v>
      </c>
      <c r="Q82" s="336">
        <f>IF(Q$6=0,0,Q$6/TEL!Q$5*1000)</f>
        <v>1.6798149900528505</v>
      </c>
      <c r="R82" s="336">
        <f>IF(R$6=0,0,R$6/TEL!R$5*1000)</f>
        <v>1.6446211811359788</v>
      </c>
      <c r="S82" s="336">
        <f>IF(S$6=0,0,S$6/TEL!S$5*1000)</f>
        <v>1.5382435942291741</v>
      </c>
      <c r="T82" s="336">
        <f>IF(T$6=0,0,T$6/TEL!T$5*1000)</f>
        <v>1.768818910710275</v>
      </c>
      <c r="U82" s="336">
        <f>IF(U$6=0,0,U$6/TEL!U$5*1000)</f>
        <v>1.8189359291539373</v>
      </c>
      <c r="V82" s="336">
        <f>IF(V$6=0,0,V$6/TEL!V$5*1000)</f>
        <v>2.0746121329838156</v>
      </c>
      <c r="W82" s="336">
        <f>IF(W$6=0,0,W$6/TEL!W$5*1000)</f>
        <v>1.7299006188012065</v>
      </c>
      <c r="DA82" s="67"/>
    </row>
    <row r="83" spans="1:105" ht="12" customHeight="1" x14ac:dyDescent="0.25">
      <c r="A83" s="202" t="s">
        <v>93</v>
      </c>
      <c r="B83" s="337">
        <f>IF(B$7=0,0,B$7/TEL!B$5*1000)</f>
        <v>1.1038616977453282</v>
      </c>
      <c r="C83" s="337">
        <f>IF(C$7=0,0,C$7/TEL!C$5*1000)</f>
        <v>0.94062264334826751</v>
      </c>
      <c r="D83" s="337">
        <f>IF(D$7=0,0,D$7/TEL!D$5*1000)</f>
        <v>0.92526396191552585</v>
      </c>
      <c r="E83" s="337">
        <f>IF(E$7=0,0,E$7/TEL!E$5*1000)</f>
        <v>0.91486213684846607</v>
      </c>
      <c r="F83" s="337">
        <f>IF(F$7=0,0,F$7/TEL!F$5*1000)</f>
        <v>0.96443006421452615</v>
      </c>
      <c r="G83" s="337">
        <f>IF(G$7=0,0,G$7/TEL!G$5*1000)</f>
        <v>2.025452459900746</v>
      </c>
      <c r="H83" s="337">
        <f>IF(H$7=0,0,H$7/TEL!H$5*1000)</f>
        <v>1.72479141821295</v>
      </c>
      <c r="I83" s="337">
        <f>IF(I$7=0,0,I$7/TEL!I$5*1000)</f>
        <v>1.805384612695925</v>
      </c>
      <c r="J83" s="337">
        <f>IF(J$7=0,0,J$7/TEL!J$5*1000)</f>
        <v>1.6070213416999035</v>
      </c>
      <c r="K83" s="337">
        <f>IF(K$7=0,0,K$7/TEL!K$5*1000)</f>
        <v>1.685903907339747</v>
      </c>
      <c r="L83" s="337">
        <f>IF(L$7=0,0,L$7/TEL!L$5*1000)</f>
        <v>1.749112241225748</v>
      </c>
      <c r="M83" s="337">
        <f>IF(M$7=0,0,M$7/TEL!M$5*1000)</f>
        <v>1.4247673678255814</v>
      </c>
      <c r="N83" s="337">
        <f>IF(N$7=0,0,N$7/TEL!N$5*1000)</f>
        <v>1.5605375028112203</v>
      </c>
      <c r="O83" s="337">
        <f>IF(O$7=0,0,O$7/TEL!O$5*1000)</f>
        <v>1.4310969369001876</v>
      </c>
      <c r="P83" s="337">
        <f>IF(P$7=0,0,P$7/TEL!P$5*1000)</f>
        <v>1.4374891175383537</v>
      </c>
      <c r="Q83" s="337">
        <f>IF(Q$7=0,0,Q$7/TEL!Q$5*1000)</f>
        <v>1.3783097354279796</v>
      </c>
      <c r="R83" s="337">
        <f>IF(R$7=0,0,R$7/TEL!R$5*1000)</f>
        <v>1.3494327640090087</v>
      </c>
      <c r="S83" s="337">
        <f>IF(S$7=0,0,S$7/TEL!S$5*1000)</f>
        <v>1.2621485901367582</v>
      </c>
      <c r="T83" s="337">
        <f>IF(T$7=0,0,T$7/TEL!T$5*1000)</f>
        <v>1.451338593403303</v>
      </c>
      <c r="U83" s="337">
        <f>IF(U$7=0,0,U$7/TEL!U$5*1000)</f>
        <v>1.4924602495622044</v>
      </c>
      <c r="V83" s="337">
        <f>IF(V$7=0,0,V$7/TEL!V$5*1000)</f>
        <v>1.7022458527046691</v>
      </c>
      <c r="W83" s="337">
        <f>IF(W$7=0,0,W$7/TEL!W$5*1000)</f>
        <v>1.4194056359394518</v>
      </c>
      <c r="DA83" s="174"/>
    </row>
    <row r="84" spans="1:105" ht="12" customHeight="1" x14ac:dyDescent="0.25">
      <c r="A84" s="202" t="s">
        <v>94</v>
      </c>
      <c r="B84" s="337">
        <f>IF(B$8=0,0,B$8/TEL!B$5*1000)</f>
        <v>0.7934005952544545</v>
      </c>
      <c r="C84" s="337">
        <f>IF(C$8=0,0,C$8/TEL!C$5*1000)</f>
        <v>0.676072524906567</v>
      </c>
      <c r="D84" s="337">
        <f>IF(D$8=0,0,D$8/TEL!D$5*1000)</f>
        <v>0.66503347262678425</v>
      </c>
      <c r="E84" s="337">
        <f>IF(E$8=0,0,E$8/TEL!E$5*1000)</f>
        <v>0.65755716085983473</v>
      </c>
      <c r="F84" s="337">
        <f>IF(F$8=0,0,F$8/TEL!F$5*1000)</f>
        <v>0.69318410865419067</v>
      </c>
      <c r="G84" s="337">
        <f>IF(G$8=0,0,G$8/TEL!G$5*1000)</f>
        <v>1.4557939555536612</v>
      </c>
      <c r="H84" s="337">
        <f>IF(H$8=0,0,H$8/TEL!H$5*1000)</f>
        <v>1.2396938318405577</v>
      </c>
      <c r="I84" s="337">
        <f>IF(I$8=0,0,I$8/TEL!I$5*1000)</f>
        <v>1.2976201903751963</v>
      </c>
      <c r="J84" s="337">
        <f>IF(J$8=0,0,J$8/TEL!J$5*1000)</f>
        <v>1.1550465893468056</v>
      </c>
      <c r="K84" s="337">
        <f>IF(K$8=0,0,K$8/TEL!K$5*1000)</f>
        <v>1.2117434334004429</v>
      </c>
      <c r="L84" s="337">
        <f>IF(L$8=0,0,L$8/TEL!L$5*1000)</f>
        <v>1.2571744233810063</v>
      </c>
      <c r="M84" s="337">
        <f>IF(M$8=0,0,M$8/TEL!M$5*1000)</f>
        <v>1.0240515456246366</v>
      </c>
      <c r="N84" s="337">
        <f>IF(N$8=0,0,N$8/TEL!N$5*1000)</f>
        <v>1.1216363301455647</v>
      </c>
      <c r="O84" s="337">
        <f>IF(O$8=0,0,O$8/TEL!O$5*1000)</f>
        <v>1.0286009233970097</v>
      </c>
      <c r="P84" s="337">
        <f>IF(P$8=0,0,P$8/TEL!P$5*1000)</f>
        <v>1.033195303230692</v>
      </c>
      <c r="Q84" s="337">
        <f>IF(Q$8=0,0,Q$8/TEL!Q$5*1000)</f>
        <v>0.99066012233886014</v>
      </c>
      <c r="R84" s="337">
        <f>IF(R$8=0,0,R$8/TEL!R$5*1000)</f>
        <v>0.96990479913147465</v>
      </c>
      <c r="S84" s="337">
        <f>IF(S$8=0,0,S$8/TEL!S$5*1000)</f>
        <v>0.90716929916079492</v>
      </c>
      <c r="T84" s="337">
        <f>IF(T$8=0,0,T$8/TEL!T$5*1000)</f>
        <v>1.0431496140086236</v>
      </c>
      <c r="U84" s="337">
        <f>IF(U$8=0,0,U$8/TEL!U$5*1000)</f>
        <v>1.0727058043728346</v>
      </c>
      <c r="V84" s="337">
        <f>IF(V$8=0,0,V$8/TEL!V$5*1000)</f>
        <v>1.2234892066314809</v>
      </c>
      <c r="W84" s="337">
        <f>IF(W$8=0,0,W$8/TEL!W$5*1000)</f>
        <v>1.0201978008314805</v>
      </c>
      <c r="DA84" s="174"/>
    </row>
    <row r="85" spans="1:105" ht="12" customHeight="1" x14ac:dyDescent="0.25">
      <c r="A85" s="202" t="s">
        <v>95</v>
      </c>
      <c r="B85" s="337">
        <f>IF(B$9=0,0,B$9/TEL!B$5*1000)</f>
        <v>1.5523055124543679</v>
      </c>
      <c r="C85" s="337">
        <f>IF(C$9=0,0,C$9/TEL!C$5*1000)</f>
        <v>1.3227505922085008</v>
      </c>
      <c r="D85" s="337">
        <f>IF(D$9=0,0,D$9/TEL!D$5*1000)</f>
        <v>1.3011524464437083</v>
      </c>
      <c r="E85" s="337">
        <f>IF(E$9=0,0,E$9/TEL!E$5*1000)</f>
        <v>1.2865248799431548</v>
      </c>
      <c r="F85" s="337">
        <f>IF(F$9=0,0,F$9/TEL!F$5*1000)</f>
        <v>1.3562297778016772</v>
      </c>
      <c r="G85" s="337">
        <f>IF(G$9=0,0,G$9/TEL!G$5*1000)</f>
        <v>2.848292521735424</v>
      </c>
      <c r="H85" s="337">
        <f>IF(H$9=0,0,H$9/TEL!H$5*1000)</f>
        <v>2.4254879318619622</v>
      </c>
      <c r="I85" s="337">
        <f>IF(I$9=0,0,I$9/TEL!I$5*1000)</f>
        <v>2.5388221116036451</v>
      </c>
      <c r="J85" s="337">
        <f>IF(J$9=0,0,J$9/TEL!J$5*1000)</f>
        <v>2.2598737617654883</v>
      </c>
      <c r="K85" s="337">
        <f>IF(K$9=0,0,K$9/TEL!K$5*1000)</f>
        <v>2.3708023696965195</v>
      </c>
      <c r="L85" s="337">
        <f>IF(L$9=0,0,L$9/TEL!L$5*1000)</f>
        <v>2.4596890892237089</v>
      </c>
      <c r="M85" s="337">
        <f>IF(M$9=0,0,M$9/TEL!M$5*1000)</f>
        <v>2.0035791110047239</v>
      </c>
      <c r="N85" s="337">
        <f>IF(N$9=0,0,N$9/TEL!N$5*1000)</f>
        <v>2.1945058633282803</v>
      </c>
      <c r="O85" s="337">
        <f>IF(O$9=0,0,O$9/TEL!O$5*1000)</f>
        <v>2.0124800675158894</v>
      </c>
      <c r="P85" s="337">
        <f>IF(P$9=0,0,P$9/TEL!P$5*1000)</f>
        <v>2.0214690715383101</v>
      </c>
      <c r="Q85" s="337">
        <f>IF(Q$9=0,0,Q$9/TEL!Q$5*1000)</f>
        <v>1.9382480654455976</v>
      </c>
      <c r="R85" s="337">
        <f>IF(R$9=0,0,R$9/TEL!R$5*1000)</f>
        <v>1.8976398243876673</v>
      </c>
      <c r="S85" s="337">
        <f>IF(S$9=0,0,S$9/TEL!S$5*1000)</f>
        <v>1.7748964548798165</v>
      </c>
      <c r="T85" s="337">
        <f>IF(T$9=0,0,T$9/TEL!T$5*1000)</f>
        <v>2.0409448969733943</v>
      </c>
      <c r="U85" s="337">
        <f>IF(U$9=0,0,U$9/TEL!U$5*1000)</f>
        <v>2.0987722259468509</v>
      </c>
      <c r="V85" s="337">
        <f>IF(V$9=0,0,V$9/TEL!V$5*1000)</f>
        <v>2.3937832303659405</v>
      </c>
      <c r="W85" s="337">
        <f>IF(W$9=0,0,W$9/TEL!W$5*1000)</f>
        <v>1.9960391755398532</v>
      </c>
      <c r="DA85" s="174"/>
    </row>
    <row r="86" spans="1:105" ht="12" customHeight="1" x14ac:dyDescent="0.25">
      <c r="A86" s="56" t="s">
        <v>96</v>
      </c>
      <c r="B86" s="338">
        <f>IF(B$10=0,0,B$10/TEL!B$5*1000)</f>
        <v>13.163066450906207</v>
      </c>
      <c r="C86" s="338">
        <f>IF(C$10=0,0,C$10/TEL!C$5*1000)</f>
        <v>13.593323206646719</v>
      </c>
      <c r="D86" s="338">
        <f>IF(D$10=0,0,D$10/TEL!D$5*1000)</f>
        <v>14.373673710804569</v>
      </c>
      <c r="E86" s="338">
        <f>IF(E$10=0,0,E$10/TEL!E$5*1000)</f>
        <v>15.194915147597211</v>
      </c>
      <c r="F86" s="338">
        <f>IF(F$10=0,0,F$10/TEL!F$5*1000)</f>
        <v>14.606673195817995</v>
      </c>
      <c r="G86" s="338">
        <f>IF(G$10=0,0,G$10/TEL!G$5*1000)</f>
        <v>8.434674886649562</v>
      </c>
      <c r="H86" s="338">
        <f>IF(H$10=0,0,H$10/TEL!H$5*1000)</f>
        <v>8.3047804979734483</v>
      </c>
      <c r="I86" s="338">
        <f>IF(I$10=0,0,I$10/TEL!I$5*1000)</f>
        <v>6.839337238069132</v>
      </c>
      <c r="J86" s="338">
        <f>IF(J$10=0,0,J$10/TEL!J$5*1000)</f>
        <v>6.6354122246678173</v>
      </c>
      <c r="K86" s="338">
        <f>IF(K$10=0,0,K$10/TEL!K$5*1000)</f>
        <v>6.4296984232011907</v>
      </c>
      <c r="L86" s="338">
        <f>IF(L$10=0,0,L$10/TEL!L$5*1000)</f>
        <v>5.7080998002568402</v>
      </c>
      <c r="M86" s="338">
        <f>IF(M$10=0,0,M$10/TEL!M$5*1000)</f>
        <v>5.4069452032684753</v>
      </c>
      <c r="N86" s="338">
        <f>IF(N$10=0,0,N$10/TEL!N$5*1000)</f>
        <v>5.2076828107913808</v>
      </c>
      <c r="O86" s="338">
        <f>IF(O$10=0,0,O$10/TEL!O$5*1000)</f>
        <v>5.2135082299011577</v>
      </c>
      <c r="P86" s="338">
        <f>IF(P$10=0,0,P$10/TEL!P$5*1000)</f>
        <v>4.7468511434662757</v>
      </c>
      <c r="Q86" s="338">
        <f>IF(Q$10=0,0,Q$10/TEL!Q$5*1000)</f>
        <v>4.843173771821804</v>
      </c>
      <c r="R86" s="338">
        <f>IF(R$10=0,0,R$10/TEL!R$5*1000)</f>
        <v>4.8317753453224555</v>
      </c>
      <c r="S86" s="338">
        <f>IF(S$10=0,0,S$10/TEL!S$5*1000)</f>
        <v>5.0101865886997015</v>
      </c>
      <c r="T86" s="338">
        <f>IF(T$10=0,0,T$10/TEL!T$5*1000)</f>
        <v>4.474297555203111</v>
      </c>
      <c r="U86" s="338">
        <f>IF(U$10=0,0,U$10/TEL!U$5*1000)</f>
        <v>4.3690443127020986</v>
      </c>
      <c r="V86" s="338">
        <f>IF(V$10=0,0,V$10/TEL!V$5*1000)</f>
        <v>4.4381206701913216</v>
      </c>
      <c r="W86" s="338">
        <f>IF(W$10=0,0,W$10/TEL!W$5*1000)</f>
        <v>4.5294330145901514</v>
      </c>
      <c r="DA86" s="68"/>
    </row>
    <row r="87" spans="1:105" ht="12" customHeight="1" x14ac:dyDescent="0.25">
      <c r="A87" s="203" t="s">
        <v>2709</v>
      </c>
      <c r="B87" s="351">
        <f>IF(B$16=0,0,B$16/TEL!B$5*1000)</f>
        <v>5.8178412507799093</v>
      </c>
      <c r="C87" s="351">
        <f>IF(C$16=0,0,C$16/TEL!C$5*1000)</f>
        <v>5.9124972447019877</v>
      </c>
      <c r="D87" s="351">
        <f>IF(D$16=0,0,D$16/TEL!D$5*1000)</f>
        <v>6.1955238875794283</v>
      </c>
      <c r="E87" s="351">
        <f>IF(E$16=0,0,E$16/TEL!E$5*1000)</f>
        <v>6.5210207560177045</v>
      </c>
      <c r="F87" s="351">
        <f>IF(F$16=0,0,F$16/TEL!F$5*1000)</f>
        <v>6.3110868521385983</v>
      </c>
      <c r="G87" s="351">
        <f>IF(G$16=0,0,G$16/TEL!G$5*1000)</f>
        <v>4.1075633146773187</v>
      </c>
      <c r="H87" s="351">
        <f>IF(H$16=0,0,H$16/TEL!H$5*1000)</f>
        <v>3.9976381099572444</v>
      </c>
      <c r="I87" s="351">
        <f>IF(I$16=0,0,I$16/TEL!I$5*1000)</f>
        <v>3.3192520011213662</v>
      </c>
      <c r="J87" s="351">
        <f>IF(J$16=0,0,J$16/TEL!J$5*1000)</f>
        <v>3.2110854525416177</v>
      </c>
      <c r="K87" s="351">
        <f>IF(K$16=0,0,K$16/TEL!K$5*1000)</f>
        <v>3.0980206144965856</v>
      </c>
      <c r="L87" s="351">
        <f>IF(L$16=0,0,L$16/TEL!L$5*1000)</f>
        <v>2.7125244305565284</v>
      </c>
      <c r="M87" s="351">
        <f>IF(M$16=0,0,M$16/TEL!M$5*1000)</f>
        <v>2.5904195273255364</v>
      </c>
      <c r="N87" s="351">
        <f>IF(N$16=0,0,N$16/TEL!N$5*1000)</f>
        <v>2.4844871127378214</v>
      </c>
      <c r="O87" s="351">
        <f>IF(O$16=0,0,O$16/TEL!O$5*1000)</f>
        <v>2.5400420915033384</v>
      </c>
      <c r="P87" s="351">
        <f>IF(P$16=0,0,P$16/TEL!P$5*1000)</f>
        <v>2.2919780678782793</v>
      </c>
      <c r="Q87" s="351">
        <f>IF(Q$16=0,0,Q$16/TEL!Q$5*1000)</f>
        <v>2.3300631294104592</v>
      </c>
      <c r="R87" s="351">
        <f>IF(R$16=0,0,R$16/TEL!R$5*1000)</f>
        <v>2.3136949546985774</v>
      </c>
      <c r="S87" s="351">
        <f>IF(S$16=0,0,S$16/TEL!S$5*1000)</f>
        <v>2.3997624376131093</v>
      </c>
      <c r="T87" s="351">
        <f>IF(T$16=0,0,T$16/TEL!T$5*1000)</f>
        <v>2.1588662506385754</v>
      </c>
      <c r="U87" s="351">
        <f>IF(U$16=0,0,U$16/TEL!U$5*1000)</f>
        <v>2.071787118479604</v>
      </c>
      <c r="V87" s="351">
        <f>IF(V$16=0,0,V$16/TEL!V$5*1000)</f>
        <v>1.9925155091538218</v>
      </c>
      <c r="W87" s="351">
        <f>IF(W$16=0,0,W$16/TEL!W$5*1000)</f>
        <v>2.1707896453435001</v>
      </c>
      <c r="DA87" s="175"/>
    </row>
    <row r="88" spans="1:105" ht="12" customHeight="1" x14ac:dyDescent="0.25">
      <c r="A88" s="203" t="s">
        <v>2721</v>
      </c>
      <c r="B88" s="351">
        <f>IF(B$27=0,0,B$27/TEL!B$5*1000)</f>
        <v>49.451650631629235</v>
      </c>
      <c r="C88" s="351">
        <f>IF(C$27=0,0,C$27/TEL!C$5*1000)</f>
        <v>50.256226579966913</v>
      </c>
      <c r="D88" s="351">
        <f>IF(D$27=0,0,D$27/TEL!D$5*1000)</f>
        <v>52.661953044425154</v>
      </c>
      <c r="E88" s="351">
        <f>IF(E$27=0,0,E$27/TEL!E$5*1000)</f>
        <v>55.428676426150503</v>
      </c>
      <c r="F88" s="351">
        <f>IF(F$27=0,0,F$27/TEL!F$5*1000)</f>
        <v>53.644238243178101</v>
      </c>
      <c r="G88" s="351">
        <f>IF(G$27=0,0,G$27/TEL!G$5*1000)</f>
        <v>34.914288174757203</v>
      </c>
      <c r="H88" s="351">
        <f>IF(H$27=0,0,H$27/TEL!H$5*1000)</f>
        <v>33.979923934636567</v>
      </c>
      <c r="I88" s="351">
        <f>IF(I$27=0,0,I$27/TEL!I$5*1000)</f>
        <v>28.213642009531618</v>
      </c>
      <c r="J88" s="351">
        <f>IF(J$27=0,0,J$27/TEL!J$5*1000)</f>
        <v>27.29422634660375</v>
      </c>
      <c r="K88" s="351">
        <f>IF(K$27=0,0,K$27/TEL!K$5*1000)</f>
        <v>26.333175223220991</v>
      </c>
      <c r="L88" s="351">
        <f>IF(L$27=0,0,L$27/TEL!L$5*1000)</f>
        <v>23.056457659730491</v>
      </c>
      <c r="M88" s="351">
        <f>IF(M$27=0,0,M$27/TEL!M$5*1000)</f>
        <v>22.018565982267067</v>
      </c>
      <c r="N88" s="351">
        <f>IF(N$27=0,0,N$27/TEL!N$5*1000)</f>
        <v>21.118140458271476</v>
      </c>
      <c r="O88" s="351">
        <f>IF(O$27=0,0,O$27/TEL!O$5*1000)</f>
        <v>21.590357777778376</v>
      </c>
      <c r="P88" s="351">
        <f>IF(P$27=0,0,P$27/TEL!P$5*1000)</f>
        <v>19.481813576965383</v>
      </c>
      <c r="Q88" s="351">
        <f>IF(Q$27=0,0,Q$27/TEL!Q$5*1000)</f>
        <v>19.805536599988894</v>
      </c>
      <c r="R88" s="351">
        <f>IF(R$27=0,0,R$27/TEL!R$5*1000)</f>
        <v>19.666407114937925</v>
      </c>
      <c r="S88" s="351">
        <f>IF(S$27=0,0,S$27/TEL!S$5*1000)</f>
        <v>20.397980719711413</v>
      </c>
      <c r="T88" s="351">
        <f>IF(T$27=0,0,T$27/TEL!T$5*1000)</f>
        <v>18.35036313042788</v>
      </c>
      <c r="U88" s="351">
        <f>IF(U$27=0,0,U$27/TEL!U$5*1000)</f>
        <v>17.610190507076631</v>
      </c>
      <c r="V88" s="351">
        <f>IF(V$27=0,0,V$27/TEL!V$5*1000)</f>
        <v>16.936381827807484</v>
      </c>
      <c r="W88" s="351">
        <f>IF(W$27=0,0,W$27/TEL!W$5*1000)</f>
        <v>18.451711985419763</v>
      </c>
      <c r="DA88" s="175"/>
    </row>
    <row r="89" spans="1:105" ht="12" customHeight="1" x14ac:dyDescent="0.25">
      <c r="A89" s="203" t="s">
        <v>2733</v>
      </c>
      <c r="B89" s="351">
        <f>IF(B$38=0,0,B$38/TEL!B$5*1000)</f>
        <v>4.8983862837448937</v>
      </c>
      <c r="C89" s="351">
        <f>IF(C$38=0,0,C$38/TEL!C$5*1000)</f>
        <v>4.1740129798579364</v>
      </c>
      <c r="D89" s="351">
        <f>IF(D$38=0,0,D$38/TEL!D$5*1000)</f>
        <v>4.1058588310001456</v>
      </c>
      <c r="E89" s="351">
        <f>IF(E$38=0,0,E$38/TEL!E$5*1000)</f>
        <v>4.0597007322650676</v>
      </c>
      <c r="F89" s="351">
        <f>IF(F$38=0,0,F$38/TEL!F$5*1000)</f>
        <v>4.279658409951959</v>
      </c>
      <c r="G89" s="351">
        <f>IF(G$38=0,0,G$38/TEL!G$5*1000)</f>
        <v>8.9879452908095594</v>
      </c>
      <c r="H89" s="351">
        <f>IF(H$38=0,0,H$38/TEL!H$5*1000)</f>
        <v>7.6537619183199661</v>
      </c>
      <c r="I89" s="351">
        <f>IF(I$38=0,0,I$38/TEL!I$5*1000)</f>
        <v>8.0113942188381717</v>
      </c>
      <c r="J89" s="351">
        <f>IF(J$38=0,0,J$38/TEL!J$5*1000)</f>
        <v>7.1311572037933209</v>
      </c>
      <c r="K89" s="351">
        <f>IF(K$38=0,0,K$38/TEL!K$5*1000)</f>
        <v>7.4811985888201287</v>
      </c>
      <c r="L89" s="351">
        <f>IF(L$38=0,0,L$38/TEL!L$5*1000)</f>
        <v>7.7616855704392576</v>
      </c>
      <c r="M89" s="351">
        <f>IF(M$38=0,0,M$38/TEL!M$5*1000)</f>
        <v>6.3224051947260174</v>
      </c>
      <c r="N89" s="351">
        <f>IF(N$38=0,0,N$38/TEL!N$5*1000)</f>
        <v>6.9248851687247912</v>
      </c>
      <c r="O89" s="351">
        <f>IF(O$38=0,0,O$38/TEL!O$5*1000)</f>
        <v>6.3504926574945824</v>
      </c>
      <c r="P89" s="351">
        <f>IF(P$38=0,0,P$38/TEL!P$5*1000)</f>
        <v>6.3788579590764432</v>
      </c>
      <c r="Q89" s="351">
        <f>IF(Q$38=0,0,Q$38/TEL!Q$5*1000)</f>
        <v>6.116249450961659</v>
      </c>
      <c r="R89" s="351">
        <f>IF(R$38=0,0,R$38/TEL!R$5*1000)</f>
        <v>5.9881078902899745</v>
      </c>
      <c r="S89" s="351">
        <f>IF(S$38=0,0,S$38/TEL!S$5*1000)</f>
        <v>5.6007843687318619</v>
      </c>
      <c r="T89" s="351">
        <f>IF(T$38=0,0,T$38/TEL!T$5*1000)</f>
        <v>6.4403150082271559</v>
      </c>
      <c r="U89" s="351">
        <f>IF(U$38=0,0,U$38/TEL!U$5*1000)</f>
        <v>6.6227923574322851</v>
      </c>
      <c r="V89" s="351">
        <f>IF(V$38=0,0,V$38/TEL!V$5*1000)</f>
        <v>7.5537159713769713</v>
      </c>
      <c r="W89" s="351">
        <f>IF(W$38=0,0,W$38/TEL!W$5*1000)</f>
        <v>6.2986125094813152</v>
      </c>
      <c r="DA89" s="175"/>
    </row>
    <row r="90" spans="1:105" ht="12" customHeight="1" x14ac:dyDescent="0.25">
      <c r="A90" s="203" t="s">
        <v>2735</v>
      </c>
      <c r="B90" s="351">
        <f>IF(B$39=0,0,B$39/TEL!B$5*1000)</f>
        <v>23.306539893426425</v>
      </c>
      <c r="C90" s="351">
        <f>IF(C$39=0,0,C$39/TEL!C$5*1000)</f>
        <v>22.40663115727439</v>
      </c>
      <c r="D90" s="351">
        <f>IF(D$39=0,0,D$39/TEL!D$5*1000)</f>
        <v>23.052950035533197</v>
      </c>
      <c r="E90" s="351">
        <f>IF(E$39=0,0,E$39/TEL!E$5*1000)</f>
        <v>23.847513912153374</v>
      </c>
      <c r="F90" s="351">
        <f>IF(F$39=0,0,F$39/TEL!F$5*1000)</f>
        <v>23.637596312145138</v>
      </c>
      <c r="G90" s="351">
        <f>IF(G$39=0,0,G$39/TEL!G$5*1000)</f>
        <v>25.251422160041333</v>
      </c>
      <c r="H90" s="351">
        <f>IF(H$39=0,0,H$39/TEL!H$5*1000)</f>
        <v>22.83561582138978</v>
      </c>
      <c r="I90" s="351">
        <f>IF(I$39=0,0,I$39/TEL!I$5*1000)</f>
        <v>21.595772444409011</v>
      </c>
      <c r="J90" s="351">
        <f>IF(J$39=0,0,J$39/TEL!J$5*1000)</f>
        <v>19.907057395982754</v>
      </c>
      <c r="K90" s="351">
        <f>IF(K$39=0,0,K$39/TEL!K$5*1000)</f>
        <v>20.162303207201735</v>
      </c>
      <c r="L90" s="351">
        <f>IF(L$39=0,0,L$39/TEL!L$5*1000)</f>
        <v>19.580510191479238</v>
      </c>
      <c r="M90" s="351">
        <f>IF(M$39=0,0,M$39/TEL!M$5*1000)</f>
        <v>16.956298441187975</v>
      </c>
      <c r="N90" s="351">
        <f>IF(N$39=0,0,N$39/TEL!N$5*1000)</f>
        <v>17.637738960664272</v>
      </c>
      <c r="O90" s="351">
        <f>IF(O$39=0,0,O$39/TEL!O$5*1000)</f>
        <v>16.855429734622021</v>
      </c>
      <c r="P90" s="351">
        <f>IF(P$39=0,0,P$39/TEL!P$5*1000)</f>
        <v>16.244352527570765</v>
      </c>
      <c r="Q90" s="351">
        <f>IF(Q$39=0,0,Q$39/TEL!Q$5*1000)</f>
        <v>15.943001849912701</v>
      </c>
      <c r="R90" s="351">
        <f>IF(R$39=0,0,R$39/TEL!R$5*1000)</f>
        <v>15.694636477601922</v>
      </c>
      <c r="S90" s="351">
        <f>IF(S$39=0,0,S$39/TEL!S$5*1000)</f>
        <v>15.308495093858578</v>
      </c>
      <c r="T90" s="351">
        <f>IF(T$39=0,0,T$39/TEL!T$5*1000)</f>
        <v>15.969886874695645</v>
      </c>
      <c r="U90" s="351">
        <f>IF(U$39=0,0,U$39/TEL!U$5*1000)</f>
        <v>16.023545491400142</v>
      </c>
      <c r="V90" s="351">
        <f>IF(V$39=0,0,V$39/TEL!V$5*1000)</f>
        <v>17.286718847173308</v>
      </c>
      <c r="W90" s="351">
        <f>IF(W$39=0,0,W$39/TEL!W$5*1000)</f>
        <v>15.789128125802145</v>
      </c>
      <c r="DA90" s="175"/>
    </row>
    <row r="91" spans="1:105" ht="12" customHeight="1" x14ac:dyDescent="0.25">
      <c r="A91" s="41" t="s">
        <v>2759</v>
      </c>
      <c r="B91" s="339">
        <f>IF(B$59=0,0,B$59/TEL!B$5*1000)</f>
        <v>1.7975019411492132</v>
      </c>
      <c r="C91" s="339">
        <f>IF(C$59=0,0,C$59/TEL!C$5*1000)</f>
        <v>1.5316873760189951</v>
      </c>
      <c r="D91" s="339">
        <f>IF(D$59=0,0,D$59/TEL!D$5*1000)</f>
        <v>1.5066776671530806</v>
      </c>
      <c r="E91" s="339">
        <f>IF(E$59=0,0,E$59/TEL!E$5*1000)</f>
        <v>1.4897395844315546</v>
      </c>
      <c r="F91" s="339">
        <f>IF(F$59=0,0,F$59/TEL!F$5*1000)</f>
        <v>1.5704548097548203</v>
      </c>
      <c r="G91" s="339">
        <f>IF(G$59=0,0,G$59/TEL!G$5*1000)</f>
        <v>3.2981982578192501</v>
      </c>
      <c r="H91" s="339">
        <f>IF(H$59=0,0,H$59/TEL!H$5*1000)</f>
        <v>2.8086090210827823</v>
      </c>
      <c r="I91" s="339">
        <f>IF(I$59=0,0,I$59/TEL!I$5*1000)</f>
        <v>2.9398450480438214</v>
      </c>
      <c r="J91" s="339">
        <f>IF(J$59=0,0,J$59/TEL!J$5*1000)</f>
        <v>2.6168350501461322</v>
      </c>
      <c r="K91" s="339">
        <f>IF(K$59=0,0,K$59/TEL!K$5*1000)</f>
        <v>2.7452855300840295</v>
      </c>
      <c r="L91" s="339">
        <f>IF(L$59=0,0,L$59/TEL!L$5*1000)</f>
        <v>2.8482124665734094</v>
      </c>
      <c r="M91" s="339">
        <f>IF(M$59=0,0,M$59/TEL!M$5*1000)</f>
        <v>2.3200570457182321</v>
      </c>
      <c r="N91" s="339">
        <f>IF(N$59=0,0,N$59/TEL!N$5*1000)</f>
        <v>2.5411418806076496</v>
      </c>
      <c r="O91" s="339">
        <f>IF(O$59=0,0,O$59/TEL!O$5*1000)</f>
        <v>2.3303639643489631</v>
      </c>
      <c r="P91" s="339">
        <f>IF(P$59=0,0,P$59/TEL!P$5*1000)</f>
        <v>2.3407728381496851</v>
      </c>
      <c r="Q91" s="339">
        <f>IF(Q$59=0,0,Q$59/TEL!Q$5*1000)</f>
        <v>2.2444065502019437</v>
      </c>
      <c r="R91" s="339">
        <f>IF(R$59=0,0,R$59/TEL!R$5*1000)</f>
        <v>2.1973839818076146</v>
      </c>
      <c r="S91" s="339">
        <f>IF(S$59=0,0,S$59/TEL!S$5*1000)</f>
        <v>2.0552525243184778</v>
      </c>
      <c r="T91" s="339">
        <f>IF(T$59=0,0,T$59/TEL!T$5*1000)</f>
        <v>2.3633249928281144</v>
      </c>
      <c r="U91" s="339">
        <f>IF(U$59=0,0,U$59/TEL!U$5*1000)</f>
        <v>2.430286512482136</v>
      </c>
      <c r="V91" s="339">
        <f>IF(V$59=0,0,V$59/TEL!V$5*1000)</f>
        <v>2.7718963623790542</v>
      </c>
      <c r="W91" s="339">
        <f>IF(W$59=0,0,W$59/TEL!W$5*1000)</f>
        <v>2.3113261299767718</v>
      </c>
      <c r="DA91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-0.249977111117893"/>
    <pageSetUpPr fitToPage="1"/>
  </sheetPr>
  <dimension ref="A1:DA91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Textiles and leather / useful energy demand"</f>
        <v>FR: Textiles and leather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101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27</v>
      </c>
      <c r="B5" s="225">
        <v>816.71837649416716</v>
      </c>
      <c r="C5" s="225">
        <v>896.6381279185515</v>
      </c>
      <c r="D5" s="225">
        <v>875.83770982007616</v>
      </c>
      <c r="E5" s="225">
        <v>863.40262172803841</v>
      </c>
      <c r="F5" s="225">
        <v>769.38630569855388</v>
      </c>
      <c r="G5" s="225">
        <v>275.22156451871052</v>
      </c>
      <c r="H5" s="225">
        <v>283.17707763358112</v>
      </c>
      <c r="I5" s="225">
        <v>228.95227673063999</v>
      </c>
      <c r="J5" s="225">
        <v>220.77465213399131</v>
      </c>
      <c r="K5" s="225">
        <v>173.41782799160359</v>
      </c>
      <c r="L5" s="225">
        <v>159.98637318756141</v>
      </c>
      <c r="M5" s="225">
        <v>170.53699101469829</v>
      </c>
      <c r="N5" s="225">
        <v>155.37758323473861</v>
      </c>
      <c r="O5" s="225">
        <v>159.9368751665377</v>
      </c>
      <c r="P5" s="225">
        <v>146.6584049129132</v>
      </c>
      <c r="Q5" s="225">
        <v>145.18400097988459</v>
      </c>
      <c r="R5" s="225">
        <v>149.93762727666979</v>
      </c>
      <c r="S5" s="225">
        <v>159.3462028898829</v>
      </c>
      <c r="T5" s="225">
        <v>134.94842105626219</v>
      </c>
      <c r="U5" s="225">
        <v>124.0579244561557</v>
      </c>
      <c r="V5" s="225">
        <v>98.435478367884883</v>
      </c>
      <c r="W5" s="225">
        <v>121.93278959932699</v>
      </c>
      <c r="DA5" s="89" t="s">
        <v>2761</v>
      </c>
    </row>
    <row r="6" spans="1:105" ht="12" customHeight="1" x14ac:dyDescent="0.25">
      <c r="A6" s="55" t="s">
        <v>92</v>
      </c>
      <c r="B6" s="261">
        <v>10.477797229612429</v>
      </c>
      <c r="C6" s="261">
        <v>9.881255329655831</v>
      </c>
      <c r="D6" s="261">
        <v>9.1140691081428518</v>
      </c>
      <c r="E6" s="261">
        <v>8.5126970375945348</v>
      </c>
      <c r="F6" s="261">
        <v>8.169809941565104</v>
      </c>
      <c r="G6" s="261">
        <v>7.2137204933401833</v>
      </c>
      <c r="H6" s="261">
        <v>6.7863930929499521</v>
      </c>
      <c r="I6" s="261">
        <v>6.3498399448923708</v>
      </c>
      <c r="J6" s="261">
        <v>5.8143279214785544</v>
      </c>
      <c r="K6" s="261">
        <v>4.7971708141265639</v>
      </c>
      <c r="L6" s="261">
        <v>4.8701083110650263</v>
      </c>
      <c r="M6" s="261">
        <v>4.735899476946849</v>
      </c>
      <c r="N6" s="261">
        <v>4.6608365047255882</v>
      </c>
      <c r="O6" s="261">
        <v>4.5153413183637934</v>
      </c>
      <c r="P6" s="261">
        <v>4.4009789763908556</v>
      </c>
      <c r="Q6" s="261">
        <v>4.2147157604284287</v>
      </c>
      <c r="R6" s="261">
        <v>4.3128859822742749</v>
      </c>
      <c r="S6" s="261">
        <v>4.3067935825412036</v>
      </c>
      <c r="T6" s="261">
        <v>4.2149078488725662</v>
      </c>
      <c r="U6" s="261">
        <v>4.0029554663747247</v>
      </c>
      <c r="V6" s="261">
        <v>3.4397799691605919</v>
      </c>
      <c r="W6" s="261">
        <v>3.7410533765180278</v>
      </c>
      <c r="DA6" s="67" t="s">
        <v>2762</v>
      </c>
    </row>
    <row r="7" spans="1:105" ht="12" customHeight="1" x14ac:dyDescent="0.25">
      <c r="A7" s="202" t="s">
        <v>93</v>
      </c>
      <c r="B7" s="226">
        <v>2.208412086407944</v>
      </c>
      <c r="C7" s="226">
        <v>2.082678565034803</v>
      </c>
      <c r="D7" s="226">
        <v>1.920978229841583</v>
      </c>
      <c r="E7" s="226">
        <v>1.794226650294535</v>
      </c>
      <c r="F7" s="226">
        <v>1.721956115701194</v>
      </c>
      <c r="G7" s="226">
        <v>1.520440525460562</v>
      </c>
      <c r="H7" s="226">
        <v>1.4303724534035891</v>
      </c>
      <c r="I7" s="226">
        <v>1.338359864554753</v>
      </c>
      <c r="J7" s="226">
        <v>1.225489649660588</v>
      </c>
      <c r="K7" s="226">
        <v>1.0111027894812969</v>
      </c>
      <c r="L7" s="226">
        <v>1.0264758727984671</v>
      </c>
      <c r="M7" s="226">
        <v>0.99818859018799166</v>
      </c>
      <c r="N7" s="226">
        <v>0.98236751907328812</v>
      </c>
      <c r="O7" s="226">
        <v>0.95170140471411202</v>
      </c>
      <c r="P7" s="226">
        <v>0.92759718006571257</v>
      </c>
      <c r="Q7" s="226">
        <v>0.88833836178832792</v>
      </c>
      <c r="R7" s="226">
        <v>0.90902976282412895</v>
      </c>
      <c r="S7" s="226">
        <v>0.90774566379921995</v>
      </c>
      <c r="T7" s="226">
        <v>0.88837884839370862</v>
      </c>
      <c r="U7" s="226">
        <v>0.84370550790107979</v>
      </c>
      <c r="V7" s="226">
        <v>0.72500464477486204</v>
      </c>
      <c r="W7" s="226">
        <v>0.78850423534157887</v>
      </c>
      <c r="DA7" s="174" t="s">
        <v>2763</v>
      </c>
    </row>
    <row r="8" spans="1:105" ht="12" customHeight="1" x14ac:dyDescent="0.25">
      <c r="A8" s="202" t="s">
        <v>94</v>
      </c>
      <c r="B8" s="226">
        <v>8.5574322370776699</v>
      </c>
      <c r="C8" s="226">
        <v>8.0702242129493946</v>
      </c>
      <c r="D8" s="226">
        <v>7.4436474659531333</v>
      </c>
      <c r="E8" s="226">
        <v>6.9524945422790552</v>
      </c>
      <c r="F8" s="226">
        <v>6.6724516072098927</v>
      </c>
      <c r="G8" s="226">
        <v>5.8915937144224069</v>
      </c>
      <c r="H8" s="226">
        <v>5.5425866481708246</v>
      </c>
      <c r="I8" s="226">
        <v>5.1860447242798378</v>
      </c>
      <c r="J8" s="226">
        <v>4.7486810540274034</v>
      </c>
      <c r="K8" s="226">
        <v>3.9179479495513418</v>
      </c>
      <c r="L8" s="226">
        <v>3.97751750161606</v>
      </c>
      <c r="M8" s="226">
        <v>3.867906389813129</v>
      </c>
      <c r="N8" s="226">
        <v>3.8066009184224732</v>
      </c>
      <c r="O8" s="226">
        <v>3.6877720108928251</v>
      </c>
      <c r="P8" s="226">
        <v>3.5943699369205349</v>
      </c>
      <c r="Q8" s="226">
        <v>3.44224494214073</v>
      </c>
      <c r="R8" s="226">
        <v>3.5224225789793642</v>
      </c>
      <c r="S8" s="226">
        <v>3.5174467909645331</v>
      </c>
      <c r="T8" s="226">
        <v>3.4424018247190258</v>
      </c>
      <c r="U8" s="226">
        <v>3.2692959599112599</v>
      </c>
      <c r="V8" s="226">
        <v>2.8093389623305089</v>
      </c>
      <c r="W8" s="226">
        <v>3.0553951430140249</v>
      </c>
      <c r="DA8" s="174" t="s">
        <v>2764</v>
      </c>
    </row>
    <row r="9" spans="1:105" ht="12" customHeight="1" x14ac:dyDescent="0.25">
      <c r="A9" s="202" t="s">
        <v>95</v>
      </c>
      <c r="B9" s="226">
        <v>12.035817002486869</v>
      </c>
      <c r="C9" s="226">
        <v>11.350570954596041</v>
      </c>
      <c r="D9" s="226">
        <v>10.46930624154516</v>
      </c>
      <c r="E9" s="226">
        <v>9.7785117899146172</v>
      </c>
      <c r="F9" s="226">
        <v>9.3846383211037505</v>
      </c>
      <c r="G9" s="226">
        <v>8.2863809885108193</v>
      </c>
      <c r="H9" s="226">
        <v>7.7955111731731606</v>
      </c>
      <c r="I9" s="226">
        <v>7.2940437667386364</v>
      </c>
      <c r="J9" s="226">
        <v>6.6789025710086429</v>
      </c>
      <c r="K9" s="226">
        <v>5.5104969855036963</v>
      </c>
      <c r="L9" s="226">
        <v>5.5942800886248119</v>
      </c>
      <c r="M9" s="226">
        <v>5.4401147681700239</v>
      </c>
      <c r="N9" s="226">
        <v>5.3538901374084613</v>
      </c>
      <c r="O9" s="226">
        <v>5.186760215019417</v>
      </c>
      <c r="P9" s="226">
        <v>5.0553925057768687</v>
      </c>
      <c r="Q9" s="226">
        <v>4.8414324593577041</v>
      </c>
      <c r="R9" s="226">
        <v>4.9542003245241366</v>
      </c>
      <c r="S9" s="226">
        <v>4.9472020016241656</v>
      </c>
      <c r="T9" s="226">
        <v>4.8416531108277869</v>
      </c>
      <c r="U9" s="226">
        <v>4.5981839891143572</v>
      </c>
      <c r="V9" s="226">
        <v>3.9512658367381088</v>
      </c>
      <c r="W9" s="226">
        <v>4.29733777525795</v>
      </c>
      <c r="DA9" s="174" t="s">
        <v>2765</v>
      </c>
    </row>
    <row r="10" spans="1:105" ht="12" customHeight="1" x14ac:dyDescent="0.25">
      <c r="A10" s="56" t="s">
        <v>96</v>
      </c>
      <c r="B10" s="262">
        <v>142.55266754926251</v>
      </c>
      <c r="C10" s="262">
        <v>162.85068530301581</v>
      </c>
      <c r="D10" s="262">
        <v>161.48834320566621</v>
      </c>
      <c r="E10" s="262">
        <v>161.23915568926591</v>
      </c>
      <c r="F10" s="262">
        <v>141.1071893462894</v>
      </c>
      <c r="G10" s="262">
        <v>35.298510365581727</v>
      </c>
      <c r="H10" s="262">
        <v>38.012683012156238</v>
      </c>
      <c r="I10" s="262">
        <v>28.53781882061859</v>
      </c>
      <c r="J10" s="262">
        <v>28.213793948575301</v>
      </c>
      <c r="K10" s="262">
        <v>21.674752814500561</v>
      </c>
      <c r="L10" s="262">
        <v>19.208312786932431</v>
      </c>
      <c r="M10" s="262">
        <v>21.267309372631569</v>
      </c>
      <c r="N10" s="262">
        <v>18.720070113014309</v>
      </c>
      <c r="O10" s="262">
        <v>19.591248727337039</v>
      </c>
      <c r="P10" s="262">
        <v>17.54720955504391</v>
      </c>
      <c r="Q10" s="262">
        <v>17.701918077231451</v>
      </c>
      <c r="R10" s="262">
        <v>18.408709549100021</v>
      </c>
      <c r="S10" s="262">
        <v>20.15465394295131</v>
      </c>
      <c r="T10" s="262">
        <v>15.890958159258931</v>
      </c>
      <c r="U10" s="262">
        <v>14.470742950634261</v>
      </c>
      <c r="V10" s="262">
        <v>11.41882432027043</v>
      </c>
      <c r="W10" s="262">
        <v>14.477907519513931</v>
      </c>
      <c r="DA10" s="68" t="s">
        <v>2766</v>
      </c>
    </row>
    <row r="11" spans="1:105" ht="12" customHeight="1" x14ac:dyDescent="0.25">
      <c r="A11" s="37" t="s">
        <v>160</v>
      </c>
      <c r="B11" s="228">
        <v>2.386345997937998</v>
      </c>
      <c r="C11" s="228">
        <v>2.2013155109761509</v>
      </c>
      <c r="D11" s="228">
        <v>1.6528047949454481</v>
      </c>
      <c r="E11" s="228">
        <v>1.6463179204533429</v>
      </c>
      <c r="F11" s="228">
        <v>1.7423560107174541</v>
      </c>
      <c r="G11" s="228">
        <v>1.1624419494805349</v>
      </c>
      <c r="H11" s="228">
        <v>1.0104126188106859</v>
      </c>
      <c r="I11" s="228">
        <v>0.765570968094055</v>
      </c>
      <c r="J11" s="228">
        <v>0.95915565180360618</v>
      </c>
      <c r="K11" s="228">
        <v>0.58237393267904836</v>
      </c>
      <c r="L11" s="228">
        <v>0.53089888275218233</v>
      </c>
      <c r="M11" s="228">
        <v>0.78029685488394918</v>
      </c>
      <c r="N11" s="228">
        <v>0.65137971315949383</v>
      </c>
      <c r="O11" s="228">
        <v>0.67174040326373696</v>
      </c>
      <c r="P11" s="228">
        <v>0.58564223312211861</v>
      </c>
      <c r="Q11" s="228">
        <v>0.63926831036735765</v>
      </c>
      <c r="R11" s="228">
        <v>0.60429077756874727</v>
      </c>
      <c r="S11" s="228">
        <v>0.60828929671098508</v>
      </c>
      <c r="T11" s="228">
        <v>0.56862845027587239</v>
      </c>
      <c r="U11" s="228">
        <v>0.54549862250952241</v>
      </c>
      <c r="V11" s="228">
        <v>0.44937743032246169</v>
      </c>
      <c r="W11" s="228">
        <v>0.587519084326937</v>
      </c>
      <c r="DA11" s="69" t="s">
        <v>2767</v>
      </c>
    </row>
    <row r="12" spans="1:105" ht="12" customHeight="1" x14ac:dyDescent="0.25">
      <c r="A12" s="37" t="s">
        <v>162</v>
      </c>
      <c r="B12" s="228">
        <v>138.769174238201</v>
      </c>
      <c r="C12" s="228">
        <v>159.7158396616195</v>
      </c>
      <c r="D12" s="228">
        <v>159.09155292227189</v>
      </c>
      <c r="E12" s="228">
        <v>158.97635075521421</v>
      </c>
      <c r="F12" s="228">
        <v>138.66492597847119</v>
      </c>
      <c r="G12" s="228">
        <v>28.286428733935931</v>
      </c>
      <c r="H12" s="228">
        <v>32.719530124879498</v>
      </c>
      <c r="I12" s="228">
        <v>21.80081843264086</v>
      </c>
      <c r="J12" s="228">
        <v>22.541691263952021</v>
      </c>
      <c r="K12" s="228">
        <v>16.70307440560649</v>
      </c>
      <c r="L12" s="228">
        <v>12.92863443246214</v>
      </c>
      <c r="M12" s="228">
        <v>16.18613356106265</v>
      </c>
      <c r="N12" s="228">
        <v>12.76420751638681</v>
      </c>
      <c r="O12" s="228">
        <v>14.36703013462146</v>
      </c>
      <c r="P12" s="228">
        <v>11.73512715017662</v>
      </c>
      <c r="Q12" s="228">
        <v>12.62370243379884</v>
      </c>
      <c r="R12" s="228">
        <v>13.46160640697782</v>
      </c>
      <c r="S12" s="228">
        <v>15.911939233789401</v>
      </c>
      <c r="T12" s="228">
        <v>9.6026824246121887</v>
      </c>
      <c r="U12" s="228">
        <v>8.0402184289301832</v>
      </c>
      <c r="V12" s="228">
        <v>4.7051538015372358</v>
      </c>
      <c r="W12" s="228">
        <v>9.2152046092190556</v>
      </c>
      <c r="DA12" s="69" t="s">
        <v>2768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2769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2770</v>
      </c>
    </row>
    <row r="15" spans="1:105" ht="12" customHeight="1" x14ac:dyDescent="0.25">
      <c r="A15" s="37" t="s">
        <v>38</v>
      </c>
      <c r="B15" s="228">
        <v>1.397147313123513</v>
      </c>
      <c r="C15" s="228">
        <v>0.93353013042012889</v>
      </c>
      <c r="D15" s="228">
        <v>0.74398548844882384</v>
      </c>
      <c r="E15" s="228">
        <v>0.61648701359838409</v>
      </c>
      <c r="F15" s="228">
        <v>0.6999073571007266</v>
      </c>
      <c r="G15" s="228">
        <v>5.8496396821652699</v>
      </c>
      <c r="H15" s="228">
        <v>4.2827402684660552</v>
      </c>
      <c r="I15" s="228">
        <v>5.971429419883675</v>
      </c>
      <c r="J15" s="228">
        <v>4.7129470328196748</v>
      </c>
      <c r="K15" s="228">
        <v>4.3893044762150213</v>
      </c>
      <c r="L15" s="228">
        <v>5.748779471718108</v>
      </c>
      <c r="M15" s="228">
        <v>4.3008789566849632</v>
      </c>
      <c r="N15" s="228">
        <v>5.3044828834679967</v>
      </c>
      <c r="O15" s="228">
        <v>4.5524781894518451</v>
      </c>
      <c r="P15" s="228">
        <v>5.2264401717451729</v>
      </c>
      <c r="Q15" s="228">
        <v>4.4389473330652462</v>
      </c>
      <c r="R15" s="228">
        <v>4.3428123645534544</v>
      </c>
      <c r="S15" s="228">
        <v>3.6344254124509252</v>
      </c>
      <c r="T15" s="228">
        <v>5.7196472843708666</v>
      </c>
      <c r="U15" s="228">
        <v>5.8850258991945577</v>
      </c>
      <c r="V15" s="228">
        <v>6.2642930884107306</v>
      </c>
      <c r="W15" s="228">
        <v>4.6751838259679417</v>
      </c>
      <c r="DA15" s="69" t="s">
        <v>2771</v>
      </c>
    </row>
    <row r="16" spans="1:105" ht="12" customHeight="1" x14ac:dyDescent="0.25">
      <c r="A16" s="57" t="s">
        <v>2709</v>
      </c>
      <c r="B16" s="263">
        <v>50.495163167685376</v>
      </c>
      <c r="C16" s="263">
        <v>57.012896722589417</v>
      </c>
      <c r="D16" s="263">
        <v>56.183407585160452</v>
      </c>
      <c r="E16" s="263">
        <v>55.824969733614843</v>
      </c>
      <c r="F16" s="263">
        <v>49.207147271918821</v>
      </c>
      <c r="G16" s="263">
        <v>13.27905586654923</v>
      </c>
      <c r="H16" s="263">
        <v>14.35683029417585</v>
      </c>
      <c r="I16" s="263">
        <v>10.65650094608997</v>
      </c>
      <c r="J16" s="263">
        <v>10.625199280115661</v>
      </c>
      <c r="K16" s="263">
        <v>8.0830060294203268</v>
      </c>
      <c r="L16" s="263">
        <v>6.9341821422753069</v>
      </c>
      <c r="M16" s="263">
        <v>7.9315245093829336</v>
      </c>
      <c r="N16" s="263">
        <v>6.8222722329676806</v>
      </c>
      <c r="O16" s="263">
        <v>7.3763379970937004</v>
      </c>
      <c r="P16" s="263">
        <v>6.4520694909040923</v>
      </c>
      <c r="Q16" s="263">
        <v>6.5426263065082662</v>
      </c>
      <c r="R16" s="263">
        <v>6.7982461923870394</v>
      </c>
      <c r="S16" s="263">
        <v>7.5406981877081609</v>
      </c>
      <c r="T16" s="263">
        <v>5.7435109818568408</v>
      </c>
      <c r="U16" s="263">
        <v>5.1217734077598633</v>
      </c>
      <c r="V16" s="263">
        <v>3.7162391131450381</v>
      </c>
      <c r="W16" s="263">
        <v>5.2656906379922006</v>
      </c>
      <c r="DA16" s="70" t="s">
        <v>2772</v>
      </c>
    </row>
    <row r="17" spans="1:105" ht="12" customHeight="1" x14ac:dyDescent="0.25">
      <c r="A17" s="46" t="s">
        <v>30</v>
      </c>
      <c r="B17" s="231">
        <v>4.6032777649876497E-2</v>
      </c>
      <c r="C17" s="231">
        <v>2.3016388824946471E-2</v>
      </c>
      <c r="D17" s="231">
        <v>0</v>
      </c>
      <c r="E17" s="231">
        <v>0</v>
      </c>
      <c r="F17" s="231">
        <v>0</v>
      </c>
      <c r="G17" s="231">
        <v>4.6032777649771678E-2</v>
      </c>
      <c r="H17" s="231">
        <v>0</v>
      </c>
      <c r="I17" s="231">
        <v>0</v>
      </c>
      <c r="J17" s="231">
        <v>0</v>
      </c>
      <c r="K17" s="231">
        <v>0</v>
      </c>
      <c r="L17" s="231">
        <v>0</v>
      </c>
      <c r="M17" s="231">
        <v>0</v>
      </c>
      <c r="N17" s="231">
        <v>0</v>
      </c>
      <c r="O17" s="231">
        <v>0</v>
      </c>
      <c r="P17" s="231">
        <v>0</v>
      </c>
      <c r="Q17" s="231">
        <v>0</v>
      </c>
      <c r="R17" s="231">
        <v>0</v>
      </c>
      <c r="S17" s="231">
        <v>0</v>
      </c>
      <c r="T17" s="231">
        <v>0</v>
      </c>
      <c r="U17" s="231">
        <v>1.1274454045999791E-3</v>
      </c>
      <c r="V17" s="231">
        <v>0</v>
      </c>
      <c r="W17" s="231">
        <v>0</v>
      </c>
      <c r="DA17" s="73" t="s">
        <v>2773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2774</v>
      </c>
    </row>
    <row r="19" spans="1:105" ht="12" customHeight="1" x14ac:dyDescent="0.25">
      <c r="A19" s="46" t="s">
        <v>33</v>
      </c>
      <c r="B19" s="231">
        <v>0</v>
      </c>
      <c r="C19" s="231">
        <v>1.2762060484518529</v>
      </c>
      <c r="D19" s="231">
        <v>0.7362717144560218</v>
      </c>
      <c r="E19" s="231">
        <v>0.52509555414257225</v>
      </c>
      <c r="F19" s="231">
        <v>0.85924455343596429</v>
      </c>
      <c r="G19" s="231">
        <v>0.38188563800492908</v>
      </c>
      <c r="H19" s="231">
        <v>0.52507505142909483</v>
      </c>
      <c r="I19" s="231">
        <v>0.57282845700784091</v>
      </c>
      <c r="J19" s="231">
        <v>0.5728284570074228</v>
      </c>
      <c r="K19" s="231">
        <v>0.38187894848797238</v>
      </c>
      <c r="L19" s="231">
        <v>0.3341421336403842</v>
      </c>
      <c r="M19" s="231">
        <v>0.19053856234108671</v>
      </c>
      <c r="N19" s="231">
        <v>0.38154033981600738</v>
      </c>
      <c r="O19" s="231">
        <v>0.61750807410652253</v>
      </c>
      <c r="P19" s="231">
        <v>0.57045079677050781</v>
      </c>
      <c r="Q19" s="231">
        <v>0.52507338647807023</v>
      </c>
      <c r="R19" s="231">
        <v>0.3340578905525996</v>
      </c>
      <c r="S19" s="231">
        <v>0.33410456288524382</v>
      </c>
      <c r="T19" s="231">
        <v>0.27467755401908878</v>
      </c>
      <c r="U19" s="231">
        <v>0.30543321593309669</v>
      </c>
      <c r="V19" s="231">
        <v>0.25091728783117973</v>
      </c>
      <c r="W19" s="231">
        <v>0.35606454617413419</v>
      </c>
      <c r="DA19" s="73" t="s">
        <v>2775</v>
      </c>
    </row>
    <row r="20" spans="1:105" ht="12" customHeight="1" x14ac:dyDescent="0.25">
      <c r="A20" s="46" t="s">
        <v>160</v>
      </c>
      <c r="B20" s="231">
        <v>0.83314381679621285</v>
      </c>
      <c r="C20" s="231">
        <v>0.75912687561805814</v>
      </c>
      <c r="D20" s="231">
        <v>0.58008542437827793</v>
      </c>
      <c r="E20" s="231">
        <v>0.57408618933295197</v>
      </c>
      <c r="F20" s="231">
        <v>0.61044297312485341</v>
      </c>
      <c r="G20" s="231">
        <v>0.47867467228818789</v>
      </c>
      <c r="H20" s="231">
        <v>0.40314605572714057</v>
      </c>
      <c r="I20" s="231">
        <v>0.33412814508478922</v>
      </c>
      <c r="J20" s="231">
        <v>0.40674004322943552</v>
      </c>
      <c r="K20" s="231">
        <v>0.26078287852984161</v>
      </c>
      <c r="L20" s="231">
        <v>0.26437548474338401</v>
      </c>
      <c r="M20" s="231">
        <v>0.35933605708796701</v>
      </c>
      <c r="N20" s="231">
        <v>0.31816880076703302</v>
      </c>
      <c r="O20" s="231">
        <v>0.29537620878599952</v>
      </c>
      <c r="P20" s="231">
        <v>0.27487603112875858</v>
      </c>
      <c r="Q20" s="231">
        <v>0.2972405273503203</v>
      </c>
      <c r="R20" s="231">
        <v>0.28447870898157568</v>
      </c>
      <c r="S20" s="231">
        <v>0.27411678953428992</v>
      </c>
      <c r="T20" s="231">
        <v>0.27258136209516581</v>
      </c>
      <c r="U20" s="231">
        <v>0.27977688798180878</v>
      </c>
      <c r="V20" s="231">
        <v>0.26986744094368298</v>
      </c>
      <c r="W20" s="231">
        <v>0.28628785435966608</v>
      </c>
      <c r="DA20" s="73" t="s">
        <v>2776</v>
      </c>
    </row>
    <row r="21" spans="1:105" ht="12" customHeight="1" x14ac:dyDescent="0.25">
      <c r="A21" s="46" t="s">
        <v>70</v>
      </c>
      <c r="B21" s="231">
        <v>3.3216511071035542</v>
      </c>
      <c r="C21" s="231">
        <v>2.3251557749733158</v>
      </c>
      <c r="D21" s="231">
        <v>1.5131962500406579</v>
      </c>
      <c r="E21" s="231">
        <v>1.7540521317039479</v>
      </c>
      <c r="F21" s="231">
        <v>1.3155382765865891</v>
      </c>
      <c r="G21" s="231">
        <v>1.242452085937102</v>
      </c>
      <c r="H21" s="231">
        <v>0.95007351440112697</v>
      </c>
      <c r="I21" s="231">
        <v>0.65776913829232952</v>
      </c>
      <c r="J21" s="231">
        <v>0.51159675699878393</v>
      </c>
      <c r="K21" s="231">
        <v>0.29233635285696252</v>
      </c>
      <c r="L21" s="231">
        <v>0.18271007807199999</v>
      </c>
      <c r="M21" s="231">
        <v>0.1093955422369812</v>
      </c>
      <c r="N21" s="231">
        <v>0.10952851707975191</v>
      </c>
      <c r="O21" s="231">
        <v>0.10908759498855621</v>
      </c>
      <c r="P21" s="231">
        <v>0.109172606086453</v>
      </c>
      <c r="Q21" s="231">
        <v>0.10962301349968689</v>
      </c>
      <c r="R21" s="231">
        <v>0.10959775062222479</v>
      </c>
      <c r="S21" s="231">
        <v>7.3076471366314955E-2</v>
      </c>
      <c r="T21" s="231">
        <v>0.3217185370791279</v>
      </c>
      <c r="U21" s="231">
        <v>9.3635134545631798E-2</v>
      </c>
      <c r="V21" s="231">
        <v>3.3783685395501598E-2</v>
      </c>
      <c r="W21" s="231">
        <v>7.2376809098808129E-2</v>
      </c>
      <c r="DA21" s="73" t="s">
        <v>2777</v>
      </c>
    </row>
    <row r="22" spans="1:105" ht="12" customHeight="1" x14ac:dyDescent="0.25">
      <c r="A22" s="46" t="s">
        <v>34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2778</v>
      </c>
    </row>
    <row r="23" spans="1:105" ht="12" customHeight="1" x14ac:dyDescent="0.25">
      <c r="A23" s="46" t="s">
        <v>162</v>
      </c>
      <c r="B23" s="231">
        <v>46.294335466135728</v>
      </c>
      <c r="C23" s="231">
        <v>52.629391634721237</v>
      </c>
      <c r="D23" s="231">
        <v>53.353854196285489</v>
      </c>
      <c r="E23" s="231">
        <v>52.971735858435359</v>
      </c>
      <c r="F23" s="231">
        <v>46.421921468771423</v>
      </c>
      <c r="G23" s="231">
        <v>11.13001069266924</v>
      </c>
      <c r="H23" s="231">
        <v>12.474380857678049</v>
      </c>
      <c r="I23" s="231">
        <v>9.0917752057050141</v>
      </c>
      <c r="J23" s="231">
        <v>9.1340340228800123</v>
      </c>
      <c r="K23" s="231">
        <v>7.1469682108835881</v>
      </c>
      <c r="L23" s="231">
        <v>6.1519148071575778</v>
      </c>
      <c r="M23" s="231">
        <v>7.1224982099104839</v>
      </c>
      <c r="N23" s="231">
        <v>5.9575199597016564</v>
      </c>
      <c r="O23" s="231">
        <v>6.0365573556598147</v>
      </c>
      <c r="P23" s="231">
        <v>5.2630872598442124</v>
      </c>
      <c r="Q23" s="231">
        <v>5.6086699371749358</v>
      </c>
      <c r="R23" s="231">
        <v>6.0554856311474143</v>
      </c>
      <c r="S23" s="231">
        <v>6.8516766770396069</v>
      </c>
      <c r="T23" s="231">
        <v>4.3985387880096694</v>
      </c>
      <c r="U23" s="231">
        <v>3.9403455734663861</v>
      </c>
      <c r="V23" s="231">
        <v>2.6999849658517121</v>
      </c>
      <c r="W23" s="231">
        <v>4.2907599202271491</v>
      </c>
      <c r="DA23" s="73" t="s">
        <v>2779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2780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4.1548149404415638E-3</v>
      </c>
      <c r="I25" s="231">
        <v>0</v>
      </c>
      <c r="J25" s="231">
        <v>0</v>
      </c>
      <c r="K25" s="231">
        <v>1.039638661961881E-3</v>
      </c>
      <c r="L25" s="231">
        <v>1.0396386619609421E-3</v>
      </c>
      <c r="M25" s="231">
        <v>2.21390679094049E-3</v>
      </c>
      <c r="N25" s="231">
        <v>0</v>
      </c>
      <c r="O25" s="231">
        <v>3.6948309281262218E-3</v>
      </c>
      <c r="P25" s="231">
        <v>4.3418003112816253E-3</v>
      </c>
      <c r="Q25" s="231">
        <v>2.0194420052521908E-3</v>
      </c>
      <c r="R25" s="231">
        <v>8.9902566307868362E-3</v>
      </c>
      <c r="S25" s="231">
        <v>5.7367111778885826E-3</v>
      </c>
      <c r="T25" s="231">
        <v>4.431553289298981E-3</v>
      </c>
      <c r="U25" s="231">
        <v>6.8885410623307636E-3</v>
      </c>
      <c r="V25" s="231">
        <v>5.9162171338722541E-3</v>
      </c>
      <c r="W25" s="231">
        <v>6.824966036257628E-3</v>
      </c>
      <c r="DA25" s="73" t="s">
        <v>2781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0.14754223101547509</v>
      </c>
      <c r="N26" s="231">
        <v>5.5514615603232093E-2</v>
      </c>
      <c r="O26" s="231">
        <v>0.31411393262468151</v>
      </c>
      <c r="P26" s="231">
        <v>0.2301409967628798</v>
      </c>
      <c r="Q26" s="231">
        <v>0</v>
      </c>
      <c r="R26" s="231">
        <v>5.6359544524385904E-3</v>
      </c>
      <c r="S26" s="231">
        <v>1.9869757048160742E-3</v>
      </c>
      <c r="T26" s="231">
        <v>0.47156318736449021</v>
      </c>
      <c r="U26" s="231">
        <v>0.4945666093660091</v>
      </c>
      <c r="V26" s="231">
        <v>0.45576951598908899</v>
      </c>
      <c r="W26" s="231">
        <v>0.25337654209618532</v>
      </c>
      <c r="DA26" s="73" t="s">
        <v>2782</v>
      </c>
    </row>
    <row r="27" spans="1:105" ht="12" customHeight="1" x14ac:dyDescent="0.25">
      <c r="A27" s="57" t="s">
        <v>2721</v>
      </c>
      <c r="B27" s="263">
        <v>379.6847845877881</v>
      </c>
      <c r="C27" s="263">
        <v>428.69312727947039</v>
      </c>
      <c r="D27" s="263">
        <v>422.45600703457171</v>
      </c>
      <c r="E27" s="263">
        <v>419.76083011237313</v>
      </c>
      <c r="F27" s="263">
        <v>369.99989583308189</v>
      </c>
      <c r="G27" s="263">
        <v>99.848285458091269</v>
      </c>
      <c r="H27" s="263">
        <v>107.95232009659139</v>
      </c>
      <c r="I27" s="263">
        <v>80.12868980617651</v>
      </c>
      <c r="J27" s="263">
        <v>79.893325356254223</v>
      </c>
      <c r="K27" s="263">
        <v>60.777987644295173</v>
      </c>
      <c r="L27" s="263">
        <v>52.139715723647008</v>
      </c>
      <c r="M27" s="263">
        <v>59.638963137860138</v>
      </c>
      <c r="N27" s="263">
        <v>51.298239290199298</v>
      </c>
      <c r="O27" s="263">
        <v>55.46438763199302</v>
      </c>
      <c r="P27" s="263">
        <v>48.514599441221158</v>
      </c>
      <c r="Q27" s="263">
        <v>49.195517035475611</v>
      </c>
      <c r="R27" s="263">
        <v>51.117581946602549</v>
      </c>
      <c r="S27" s="263">
        <v>56.700249834497889</v>
      </c>
      <c r="T27" s="263">
        <v>43.186784498192758</v>
      </c>
      <c r="U27" s="263">
        <v>38.511796200655887</v>
      </c>
      <c r="V27" s="263">
        <v>27.943259485379031</v>
      </c>
      <c r="W27" s="263">
        <v>39.593943066441362</v>
      </c>
      <c r="DA27" s="70" t="s">
        <v>2783</v>
      </c>
    </row>
    <row r="28" spans="1:105" ht="12" customHeight="1" x14ac:dyDescent="0.25">
      <c r="A28" s="46" t="s">
        <v>30</v>
      </c>
      <c r="B28" s="231">
        <v>0.34613107809810978</v>
      </c>
      <c r="C28" s="231">
        <v>0.1730655390491167</v>
      </c>
      <c r="D28" s="231">
        <v>0</v>
      </c>
      <c r="E28" s="231">
        <v>0</v>
      </c>
      <c r="F28" s="231">
        <v>0</v>
      </c>
      <c r="G28" s="231">
        <v>0.34613107809732158</v>
      </c>
      <c r="H28" s="231">
        <v>0</v>
      </c>
      <c r="I28" s="231">
        <v>0</v>
      </c>
      <c r="J28" s="231">
        <v>0</v>
      </c>
      <c r="K28" s="231">
        <v>0</v>
      </c>
      <c r="L28" s="231">
        <v>0</v>
      </c>
      <c r="M28" s="231">
        <v>0</v>
      </c>
      <c r="N28" s="231">
        <v>0</v>
      </c>
      <c r="O28" s="231">
        <v>0</v>
      </c>
      <c r="P28" s="231">
        <v>0</v>
      </c>
      <c r="Q28" s="231">
        <v>0</v>
      </c>
      <c r="R28" s="231">
        <v>0</v>
      </c>
      <c r="S28" s="231">
        <v>0</v>
      </c>
      <c r="T28" s="231">
        <v>0</v>
      </c>
      <c r="U28" s="231">
        <v>8.4775221768959956E-3</v>
      </c>
      <c r="V28" s="231">
        <v>0</v>
      </c>
      <c r="W28" s="231">
        <v>0</v>
      </c>
      <c r="DA28" s="73" t="s">
        <v>2784</v>
      </c>
    </row>
    <row r="29" spans="1:105" ht="12" customHeight="1" x14ac:dyDescent="0.25">
      <c r="A29" s="46" t="s">
        <v>32</v>
      </c>
      <c r="B29" s="231">
        <v>0</v>
      </c>
      <c r="C29" s="231">
        <v>0</v>
      </c>
      <c r="D29" s="231">
        <v>0</v>
      </c>
      <c r="E29" s="231">
        <v>0</v>
      </c>
      <c r="F29" s="231">
        <v>0</v>
      </c>
      <c r="G29" s="231">
        <v>0</v>
      </c>
      <c r="H29" s="231">
        <v>0</v>
      </c>
      <c r="I29" s="231">
        <v>0</v>
      </c>
      <c r="J29" s="231">
        <v>0</v>
      </c>
      <c r="K29" s="231">
        <v>0</v>
      </c>
      <c r="L29" s="231">
        <v>0</v>
      </c>
      <c r="M29" s="231">
        <v>0</v>
      </c>
      <c r="N29" s="231">
        <v>0</v>
      </c>
      <c r="O29" s="231">
        <v>0</v>
      </c>
      <c r="P29" s="231">
        <v>0</v>
      </c>
      <c r="Q29" s="231">
        <v>0</v>
      </c>
      <c r="R29" s="231">
        <v>0</v>
      </c>
      <c r="S29" s="231">
        <v>0</v>
      </c>
      <c r="T29" s="231">
        <v>0</v>
      </c>
      <c r="U29" s="231">
        <v>0</v>
      </c>
      <c r="V29" s="231">
        <v>0</v>
      </c>
      <c r="W29" s="231">
        <v>0</v>
      </c>
      <c r="DA29" s="73" t="s">
        <v>2785</v>
      </c>
    </row>
    <row r="30" spans="1:105" ht="12" customHeight="1" x14ac:dyDescent="0.25">
      <c r="A30" s="46" t="s">
        <v>33</v>
      </c>
      <c r="B30" s="231">
        <v>0</v>
      </c>
      <c r="C30" s="231">
        <v>9.5960877873975896</v>
      </c>
      <c r="D30" s="231">
        <v>5.5361969298520108</v>
      </c>
      <c r="E30" s="231">
        <v>3.9483146474951121</v>
      </c>
      <c r="F30" s="231">
        <v>6.4608580844896544</v>
      </c>
      <c r="G30" s="231">
        <v>2.8714862396139851</v>
      </c>
      <c r="H30" s="231">
        <v>3.948160482861077</v>
      </c>
      <c r="I30" s="231">
        <v>4.3072293594243449</v>
      </c>
      <c r="J30" s="231">
        <v>4.3072293594211999</v>
      </c>
      <c r="K30" s="231">
        <v>2.8714359395922551</v>
      </c>
      <c r="L30" s="231">
        <v>2.5124918125651972</v>
      </c>
      <c r="M30" s="231">
        <v>1.4327034206800939</v>
      </c>
      <c r="N30" s="231">
        <v>2.8688898628472872</v>
      </c>
      <c r="O30" s="231">
        <v>4.6431857110701982</v>
      </c>
      <c r="P30" s="231">
        <v>4.2893511834090106</v>
      </c>
      <c r="Q30" s="231">
        <v>3.948147963710106</v>
      </c>
      <c r="R30" s="231">
        <v>2.5118583693474319</v>
      </c>
      <c r="S30" s="231">
        <v>2.5122093093871229</v>
      </c>
      <c r="T30" s="231">
        <v>2.065363915797378</v>
      </c>
      <c r="U30" s="231">
        <v>2.296622835189245</v>
      </c>
      <c r="V30" s="231">
        <v>1.886704991192139</v>
      </c>
      <c r="W30" s="231">
        <v>2.6773314914247401</v>
      </c>
      <c r="DA30" s="73" t="s">
        <v>2786</v>
      </c>
    </row>
    <row r="31" spans="1:105" ht="12" customHeight="1" x14ac:dyDescent="0.25">
      <c r="A31" s="46" t="s">
        <v>160</v>
      </c>
      <c r="B31" s="231">
        <v>6.2646006224484481</v>
      </c>
      <c r="C31" s="231">
        <v>5.7080501608973213</v>
      </c>
      <c r="D31" s="231">
        <v>4.3617961717674341</v>
      </c>
      <c r="E31" s="231">
        <v>4.3166865390227764</v>
      </c>
      <c r="F31" s="231">
        <v>4.5900615863811094</v>
      </c>
      <c r="G31" s="231">
        <v>3.599265324320795</v>
      </c>
      <c r="H31" s="231">
        <v>3.0313482267175358</v>
      </c>
      <c r="I31" s="231">
        <v>2.512386629387549</v>
      </c>
      <c r="J31" s="231">
        <v>3.0583722481290239</v>
      </c>
      <c r="K31" s="231">
        <v>1.960886644330156</v>
      </c>
      <c r="L31" s="231">
        <v>1.9879002795127521</v>
      </c>
      <c r="M31" s="231">
        <v>2.7019307369499059</v>
      </c>
      <c r="N31" s="231">
        <v>2.3923846365367289</v>
      </c>
      <c r="O31" s="231">
        <v>2.221001877602419</v>
      </c>
      <c r="P31" s="231">
        <v>2.0668563109873972</v>
      </c>
      <c r="Q31" s="231">
        <v>2.2350201191149091</v>
      </c>
      <c r="R31" s="231">
        <v>2.1390610617653101</v>
      </c>
      <c r="S31" s="231">
        <v>2.0611473982289881</v>
      </c>
      <c r="T31" s="231">
        <v>2.0496021649848042</v>
      </c>
      <c r="U31" s="231">
        <v>2.103706984632447</v>
      </c>
      <c r="V31" s="231">
        <v>2.0291955655573082</v>
      </c>
      <c r="W31" s="231">
        <v>2.1526644433582591</v>
      </c>
      <c r="DA31" s="73" t="s">
        <v>2787</v>
      </c>
    </row>
    <row r="32" spans="1:105" ht="12" customHeight="1" x14ac:dyDescent="0.25">
      <c r="A32" s="46" t="s">
        <v>70</v>
      </c>
      <c r="B32" s="231">
        <v>24.9762612091825</v>
      </c>
      <c r="C32" s="231">
        <v>17.48338284643398</v>
      </c>
      <c r="D32" s="231">
        <v>11.378071803190339</v>
      </c>
      <c r="E32" s="231">
        <v>13.189122759543149</v>
      </c>
      <c r="F32" s="231">
        <v>9.8918358874106964</v>
      </c>
      <c r="G32" s="231">
        <v>9.3422839538732045</v>
      </c>
      <c r="H32" s="231">
        <v>7.1438220025161634</v>
      </c>
      <c r="I32" s="231">
        <v>4.9459179436980936</v>
      </c>
      <c r="J32" s="231">
        <v>3.8468140766639332</v>
      </c>
      <c r="K32" s="231">
        <v>2.198144499366776</v>
      </c>
      <c r="L32" s="231">
        <v>1.3738392408875391</v>
      </c>
      <c r="M32" s="231">
        <v>0.8225703272049929</v>
      </c>
      <c r="N32" s="231">
        <v>0.8235701957342888</v>
      </c>
      <c r="O32" s="231">
        <v>0.82025480077933621</v>
      </c>
      <c r="P32" s="231">
        <v>0.82089401884236823</v>
      </c>
      <c r="Q32" s="231">
        <v>0.82428073612264596</v>
      </c>
      <c r="R32" s="231">
        <v>0.82409077871711367</v>
      </c>
      <c r="S32" s="231">
        <v>0.54947885200440671</v>
      </c>
      <c r="T32" s="231">
        <v>2.4190759230372878</v>
      </c>
      <c r="U32" s="231">
        <v>0.70406418475657739</v>
      </c>
      <c r="V32" s="231">
        <v>0.2540273267238678</v>
      </c>
      <c r="W32" s="231">
        <v>0.54421792995449958</v>
      </c>
      <c r="DA32" s="73" t="s">
        <v>2788</v>
      </c>
    </row>
    <row r="33" spans="1:105" ht="12" customHeight="1" x14ac:dyDescent="0.25">
      <c r="A33" s="46" t="s">
        <v>34</v>
      </c>
      <c r="B33" s="231">
        <v>0</v>
      </c>
      <c r="C33" s="231">
        <v>0</v>
      </c>
      <c r="D33" s="231">
        <v>0</v>
      </c>
      <c r="E33" s="231">
        <v>0</v>
      </c>
      <c r="F33" s="231">
        <v>0</v>
      </c>
      <c r="G33" s="231">
        <v>0</v>
      </c>
      <c r="H33" s="231">
        <v>0</v>
      </c>
      <c r="I33" s="231">
        <v>0</v>
      </c>
      <c r="J33" s="231">
        <v>0</v>
      </c>
      <c r="K33" s="231">
        <v>0</v>
      </c>
      <c r="L33" s="231">
        <v>0</v>
      </c>
      <c r="M33" s="231">
        <v>0</v>
      </c>
      <c r="N33" s="231">
        <v>0</v>
      </c>
      <c r="O33" s="231">
        <v>0</v>
      </c>
      <c r="P33" s="231">
        <v>0</v>
      </c>
      <c r="Q33" s="231">
        <v>0</v>
      </c>
      <c r="R33" s="231">
        <v>0</v>
      </c>
      <c r="S33" s="231">
        <v>0</v>
      </c>
      <c r="T33" s="231">
        <v>0</v>
      </c>
      <c r="U33" s="231">
        <v>0</v>
      </c>
      <c r="V33" s="231">
        <v>0</v>
      </c>
      <c r="W33" s="231">
        <v>0</v>
      </c>
      <c r="DA33" s="73" t="s">
        <v>2789</v>
      </c>
    </row>
    <row r="34" spans="1:105" ht="12" customHeight="1" x14ac:dyDescent="0.25">
      <c r="A34" s="46" t="s">
        <v>162</v>
      </c>
      <c r="B34" s="231">
        <v>348.09779167805902</v>
      </c>
      <c r="C34" s="231">
        <v>395.73254094569239</v>
      </c>
      <c r="D34" s="231">
        <v>401.17994212976203</v>
      </c>
      <c r="E34" s="231">
        <v>398.3067061663121</v>
      </c>
      <c r="F34" s="231">
        <v>349.05714027480042</v>
      </c>
      <c r="G34" s="231">
        <v>83.689118862185964</v>
      </c>
      <c r="H34" s="231">
        <v>93.79774837215605</v>
      </c>
      <c r="I34" s="231">
        <v>68.363155873666528</v>
      </c>
      <c r="J34" s="231">
        <v>68.680909672040073</v>
      </c>
      <c r="K34" s="231">
        <v>53.739703277990081</v>
      </c>
      <c r="L34" s="231">
        <v>46.257667107665618</v>
      </c>
      <c r="M34" s="231">
        <v>53.55570769374998</v>
      </c>
      <c r="N34" s="231">
        <v>44.79596738929515</v>
      </c>
      <c r="O34" s="231">
        <v>45.390267808903609</v>
      </c>
      <c r="P34" s="231">
        <v>39.574367665367063</v>
      </c>
      <c r="Q34" s="231">
        <v>42.17288356606538</v>
      </c>
      <c r="R34" s="231">
        <v>45.532593880358441</v>
      </c>
      <c r="S34" s="231">
        <v>51.519338090817037</v>
      </c>
      <c r="T34" s="231">
        <v>33.073628194457307</v>
      </c>
      <c r="U34" s="231">
        <v>29.628367677410701</v>
      </c>
      <c r="V34" s="231">
        <v>20.301810031692678</v>
      </c>
      <c r="W34" s="231">
        <v>32.263214015554148</v>
      </c>
      <c r="DA34" s="73" t="s">
        <v>2790</v>
      </c>
    </row>
    <row r="35" spans="1:105" ht="12" customHeight="1" x14ac:dyDescent="0.25">
      <c r="A35" s="46" t="s">
        <v>36</v>
      </c>
      <c r="B35" s="231">
        <v>0</v>
      </c>
      <c r="C35" s="231">
        <v>0</v>
      </c>
      <c r="D35" s="231">
        <v>0</v>
      </c>
      <c r="E35" s="231">
        <v>0</v>
      </c>
      <c r="F35" s="231">
        <v>0</v>
      </c>
      <c r="G35" s="231">
        <v>0</v>
      </c>
      <c r="H35" s="231">
        <v>0</v>
      </c>
      <c r="I35" s="231">
        <v>0</v>
      </c>
      <c r="J35" s="231">
        <v>0</v>
      </c>
      <c r="K35" s="231">
        <v>0</v>
      </c>
      <c r="L35" s="231">
        <v>0</v>
      </c>
      <c r="M35" s="231">
        <v>0</v>
      </c>
      <c r="N35" s="231">
        <v>0</v>
      </c>
      <c r="O35" s="231">
        <v>0</v>
      </c>
      <c r="P35" s="231">
        <v>0</v>
      </c>
      <c r="Q35" s="231">
        <v>0</v>
      </c>
      <c r="R35" s="231">
        <v>0</v>
      </c>
      <c r="S35" s="231">
        <v>0</v>
      </c>
      <c r="T35" s="231">
        <v>0</v>
      </c>
      <c r="U35" s="231">
        <v>0</v>
      </c>
      <c r="V35" s="231">
        <v>0</v>
      </c>
      <c r="W35" s="231">
        <v>0</v>
      </c>
      <c r="DA35" s="73" t="s">
        <v>2791</v>
      </c>
    </row>
    <row r="36" spans="1:105" ht="12" customHeight="1" x14ac:dyDescent="0.25">
      <c r="A36" s="46" t="s">
        <v>73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3.1241012340627889E-2</v>
      </c>
      <c r="I36" s="231">
        <v>0</v>
      </c>
      <c r="J36" s="231">
        <v>0</v>
      </c>
      <c r="K36" s="231">
        <v>7.8172830159056877E-3</v>
      </c>
      <c r="L36" s="231">
        <v>7.8172830158986188E-3</v>
      </c>
      <c r="M36" s="231">
        <v>1.664687606264869E-2</v>
      </c>
      <c r="N36" s="231">
        <v>0</v>
      </c>
      <c r="O36" s="231">
        <v>2.7782286401872171E-2</v>
      </c>
      <c r="P36" s="231">
        <v>3.264699849444453E-2</v>
      </c>
      <c r="Q36" s="231">
        <v>1.518465046256936E-2</v>
      </c>
      <c r="R36" s="231">
        <v>6.7599814281493351E-2</v>
      </c>
      <c r="S36" s="231">
        <v>4.3135655202969928E-2</v>
      </c>
      <c r="T36" s="231">
        <v>3.3321871848382707E-2</v>
      </c>
      <c r="U36" s="231">
        <v>5.1796529910987078E-2</v>
      </c>
      <c r="V36" s="231">
        <v>4.4485401910462512E-2</v>
      </c>
      <c r="W36" s="231">
        <v>5.1318494618783322E-2</v>
      </c>
      <c r="DA36" s="73" t="s">
        <v>2792</v>
      </c>
    </row>
    <row r="37" spans="1:105" ht="12" customHeight="1" x14ac:dyDescent="0.25">
      <c r="A37" s="46" t="s">
        <v>79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1.1094040832125149</v>
      </c>
      <c r="N37" s="231">
        <v>0.41742720578584142</v>
      </c>
      <c r="O37" s="231">
        <v>2.361895147235586</v>
      </c>
      <c r="P37" s="231">
        <v>1.730483264120884</v>
      </c>
      <c r="Q37" s="231">
        <v>0</v>
      </c>
      <c r="R37" s="231">
        <v>4.2378042132759412E-2</v>
      </c>
      <c r="S37" s="231">
        <v>1.4940528857367019E-2</v>
      </c>
      <c r="T37" s="231">
        <v>3.5457924280676059</v>
      </c>
      <c r="U37" s="231">
        <v>3.7187604665790301</v>
      </c>
      <c r="V37" s="231">
        <v>3.4270361683025738</v>
      </c>
      <c r="W37" s="231">
        <v>1.905196691530932</v>
      </c>
      <c r="DA37" s="73" t="s">
        <v>2793</v>
      </c>
    </row>
    <row r="38" spans="1:105" ht="12" customHeight="1" x14ac:dyDescent="0.25">
      <c r="A38" s="57" t="s">
        <v>2733</v>
      </c>
      <c r="B38" s="263">
        <v>46.622153411871402</v>
      </c>
      <c r="C38" s="263">
        <v>43.967772212569017</v>
      </c>
      <c r="D38" s="263">
        <v>40.554089648282982</v>
      </c>
      <c r="E38" s="263">
        <v>37.878216054215038</v>
      </c>
      <c r="F38" s="263">
        <v>36.352500825745537</v>
      </c>
      <c r="G38" s="263">
        <v>32.098271816175142</v>
      </c>
      <c r="H38" s="263">
        <v>30.19682982588893</v>
      </c>
      <c r="I38" s="263">
        <v>28.254336819472091</v>
      </c>
      <c r="J38" s="263">
        <v>25.871515014241911</v>
      </c>
      <c r="K38" s="263">
        <v>21.345558492682681</v>
      </c>
      <c r="L38" s="263">
        <v>21.6701022013672</v>
      </c>
      <c r="M38" s="263">
        <v>21.072924691975992</v>
      </c>
      <c r="N38" s="263">
        <v>20.738923438682011</v>
      </c>
      <c r="O38" s="263">
        <v>20.091526018155751</v>
      </c>
      <c r="P38" s="263">
        <v>19.582657738386569</v>
      </c>
      <c r="Q38" s="263">
        <v>18.753858321936129</v>
      </c>
      <c r="R38" s="263">
        <v>19.190677917035671</v>
      </c>
      <c r="S38" s="263">
        <v>19.163569089791061</v>
      </c>
      <c r="T38" s="263">
        <v>18.754713041369509</v>
      </c>
      <c r="U38" s="263">
        <v>17.811606749438379</v>
      </c>
      <c r="V38" s="263">
        <v>15.305693163449339</v>
      </c>
      <c r="W38" s="263">
        <v>16.646243539537799</v>
      </c>
      <c r="DA38" s="70" t="s">
        <v>2794</v>
      </c>
    </row>
    <row r="39" spans="1:105" ht="12" customHeight="1" x14ac:dyDescent="0.25">
      <c r="A39" s="57" t="s">
        <v>2735</v>
      </c>
      <c r="B39" s="263">
        <f t="shared" ref="B39:W39" si="0">B40+B46+B57+B58</f>
        <v>150.54927900442442</v>
      </c>
      <c r="C39" s="263">
        <f t="shared" si="0"/>
        <v>159.96464012061307</v>
      </c>
      <c r="D39" s="263">
        <f t="shared" si="0"/>
        <v>154.43460974534048</v>
      </c>
      <c r="E39" s="263">
        <f t="shared" si="0"/>
        <v>150.66510101624107</v>
      </c>
      <c r="F39" s="263">
        <f t="shared" si="0"/>
        <v>136.21722748803018</v>
      </c>
      <c r="G39" s="263">
        <f t="shared" si="0"/>
        <v>62.466860914971136</v>
      </c>
      <c r="H39" s="263">
        <f t="shared" si="0"/>
        <v>62.337113994487098</v>
      </c>
      <c r="I39" s="263">
        <f t="shared" si="0"/>
        <v>53.004129842463819</v>
      </c>
      <c r="J39" s="263">
        <f t="shared" si="0"/>
        <v>50.192661776660309</v>
      </c>
      <c r="K39" s="263">
        <f t="shared" si="0"/>
        <v>40.102978654767981</v>
      </c>
      <c r="L39" s="263">
        <f t="shared" si="0"/>
        <v>38.274634507591763</v>
      </c>
      <c r="M39" s="263">
        <f t="shared" si="0"/>
        <v>39.466482537389354</v>
      </c>
      <c r="N39" s="263">
        <f t="shared" si="0"/>
        <v>36.973669392601892</v>
      </c>
      <c r="O39" s="263">
        <f t="shared" si="0"/>
        <v>37.239032001338593</v>
      </c>
      <c r="P39" s="263">
        <f t="shared" si="0"/>
        <v>34.898491718948677</v>
      </c>
      <c r="Q39" s="263">
        <f t="shared" si="0"/>
        <v>34.158919977435261</v>
      </c>
      <c r="R39" s="263">
        <f t="shared" si="0"/>
        <v>35.15263025559868</v>
      </c>
      <c r="S39" s="263">
        <f t="shared" si="0"/>
        <v>36.544470988147545</v>
      </c>
      <c r="T39" s="263">
        <f t="shared" si="0"/>
        <v>32.540434871720656</v>
      </c>
      <c r="U39" s="263">
        <f t="shared" si="0"/>
        <v>30.25697939650405</v>
      </c>
      <c r="V39" s="263">
        <f t="shared" si="0"/>
        <v>24.682679434182326</v>
      </c>
      <c r="W39" s="263">
        <f t="shared" si="0"/>
        <v>29.234145892857484</v>
      </c>
      <c r="DA39" s="70"/>
    </row>
    <row r="40" spans="1:105" ht="12" customHeight="1" x14ac:dyDescent="0.25">
      <c r="A40" s="60" t="s">
        <v>2736</v>
      </c>
      <c r="B40" s="331">
        <v>57.83415405104126</v>
      </c>
      <c r="C40" s="331">
        <v>65.283789709385488</v>
      </c>
      <c r="D40" s="331">
        <v>64.330513585908278</v>
      </c>
      <c r="E40" s="331">
        <v>63.923534064867447</v>
      </c>
      <c r="F40" s="331">
        <v>56.339468471801787</v>
      </c>
      <c r="G40" s="331">
        <v>15.206176397066701</v>
      </c>
      <c r="H40" s="331">
        <v>16.438085577826779</v>
      </c>
      <c r="I40" s="331">
        <v>12.199367153719569</v>
      </c>
      <c r="J40" s="331">
        <v>12.160138767442451</v>
      </c>
      <c r="K40" s="331">
        <v>9.2509682025585036</v>
      </c>
      <c r="L40" s="331">
        <v>7.9343965551713449</v>
      </c>
      <c r="M40" s="331">
        <v>9.0457343525491716</v>
      </c>
      <c r="N40" s="331">
        <v>7.7936696654104471</v>
      </c>
      <c r="O40" s="331">
        <v>8.3783317184759447</v>
      </c>
      <c r="P40" s="331">
        <v>7.3375385574404142</v>
      </c>
      <c r="Q40" s="331">
        <v>7.4839724680826576</v>
      </c>
      <c r="R40" s="331">
        <v>7.776745716101261</v>
      </c>
      <c r="S40" s="331">
        <v>8.6272110346538202</v>
      </c>
      <c r="T40" s="331">
        <v>6.4808449252429128</v>
      </c>
      <c r="U40" s="331">
        <v>5.7646045661631309</v>
      </c>
      <c r="V40" s="331">
        <v>4.1644264203548094</v>
      </c>
      <c r="W40" s="331">
        <v>5.9747782367281417</v>
      </c>
      <c r="DA40" s="72" t="s">
        <v>2795</v>
      </c>
    </row>
    <row r="41" spans="1:105" ht="12" customHeight="1" x14ac:dyDescent="0.25">
      <c r="A41" s="59" t="s">
        <v>30</v>
      </c>
      <c r="B41" s="232">
        <v>5.3104611751434307E-2</v>
      </c>
      <c r="C41" s="232">
        <v>2.6552305875726639E-2</v>
      </c>
      <c r="D41" s="232">
        <v>0</v>
      </c>
      <c r="E41" s="232">
        <v>0</v>
      </c>
      <c r="F41" s="232">
        <v>0</v>
      </c>
      <c r="G41" s="232">
        <v>5.3104611751313369E-2</v>
      </c>
      <c r="H41" s="232">
        <v>0</v>
      </c>
      <c r="I41" s="232">
        <v>0</v>
      </c>
      <c r="J41" s="232">
        <v>0</v>
      </c>
      <c r="K41" s="232">
        <v>0</v>
      </c>
      <c r="L41" s="232">
        <v>0</v>
      </c>
      <c r="M41" s="232">
        <v>0</v>
      </c>
      <c r="N41" s="232">
        <v>0</v>
      </c>
      <c r="O41" s="232">
        <v>0</v>
      </c>
      <c r="P41" s="232">
        <v>0</v>
      </c>
      <c r="Q41" s="232">
        <v>0</v>
      </c>
      <c r="R41" s="232">
        <v>0</v>
      </c>
      <c r="S41" s="232">
        <v>0</v>
      </c>
      <c r="T41" s="232">
        <v>0</v>
      </c>
      <c r="U41" s="232">
        <v>1.4190281112035851E-3</v>
      </c>
      <c r="V41" s="232">
        <v>0</v>
      </c>
      <c r="W41" s="232">
        <v>0</v>
      </c>
      <c r="DA41" s="71" t="s">
        <v>2796</v>
      </c>
    </row>
    <row r="42" spans="1:105" ht="12" customHeight="1" x14ac:dyDescent="0.25">
      <c r="A42" s="59" t="s">
        <v>33</v>
      </c>
      <c r="B42" s="297">
        <v>0</v>
      </c>
      <c r="C42" s="297">
        <v>1.4577344203273901</v>
      </c>
      <c r="D42" s="297">
        <v>0.84099947824098809</v>
      </c>
      <c r="E42" s="297">
        <v>0.59978548461125658</v>
      </c>
      <c r="F42" s="297">
        <v>0.98146405319257923</v>
      </c>
      <c r="G42" s="297">
        <v>0.43620529758794052</v>
      </c>
      <c r="H42" s="297">
        <v>0.59994014779808569</v>
      </c>
      <c r="I42" s="297">
        <v>0.65430794638242173</v>
      </c>
      <c r="J42" s="297">
        <v>0.65430794638194445</v>
      </c>
      <c r="K42" s="297">
        <v>0.43625576027140289</v>
      </c>
      <c r="L42" s="297">
        <v>0.38173035994882859</v>
      </c>
      <c r="M42" s="297">
        <v>0.2211521781567031</v>
      </c>
      <c r="N42" s="297">
        <v>0.4388100709107261</v>
      </c>
      <c r="O42" s="297">
        <v>0.73189546341963585</v>
      </c>
      <c r="P42" s="297">
        <v>0.67224393952859096</v>
      </c>
      <c r="Q42" s="297">
        <v>0.59995270742875706</v>
      </c>
      <c r="R42" s="297">
        <v>0.38236585169647053</v>
      </c>
      <c r="S42" s="297">
        <v>0.38201377673740278</v>
      </c>
      <c r="T42" s="297">
        <v>0.33734258965548281</v>
      </c>
      <c r="U42" s="297">
        <v>0.38063112305700347</v>
      </c>
      <c r="V42" s="297">
        <v>0.3208807792433287</v>
      </c>
      <c r="W42" s="297">
        <v>0.42451643310539422</v>
      </c>
      <c r="DA42" s="122" t="s">
        <v>2797</v>
      </c>
    </row>
    <row r="43" spans="1:105" ht="12" customHeight="1" x14ac:dyDescent="0.25">
      <c r="A43" s="59" t="s">
        <v>160</v>
      </c>
      <c r="B43" s="297">
        <v>0.93389106954927481</v>
      </c>
      <c r="C43" s="297">
        <v>0.8509236886864574</v>
      </c>
      <c r="D43" s="297">
        <v>0.65023179249625696</v>
      </c>
      <c r="E43" s="297">
        <v>0.64350710472926209</v>
      </c>
      <c r="F43" s="297">
        <v>0.68426030365637547</v>
      </c>
      <c r="G43" s="297">
        <v>0.53655802594608681</v>
      </c>
      <c r="H43" s="297">
        <v>0.45203034922269569</v>
      </c>
      <c r="I43" s="297">
        <v>0.37453232501883132</v>
      </c>
      <c r="J43" s="297">
        <v>0.45592475913791403</v>
      </c>
      <c r="K43" s="297">
        <v>0.29235677870480309</v>
      </c>
      <c r="L43" s="297">
        <v>0.29639118173887458</v>
      </c>
      <c r="M43" s="297">
        <v>0.40928683182622788</v>
      </c>
      <c r="N43" s="297">
        <v>0.35909747556669902</v>
      </c>
      <c r="O43" s="297">
        <v>0.34355839373995672</v>
      </c>
      <c r="P43" s="297">
        <v>0.31788073828287838</v>
      </c>
      <c r="Q43" s="297">
        <v>0.33329106502457623</v>
      </c>
      <c r="R43" s="297">
        <v>0.31954039691680308</v>
      </c>
      <c r="S43" s="297">
        <v>0.30757490045038088</v>
      </c>
      <c r="T43" s="297">
        <v>0.3285207438083752</v>
      </c>
      <c r="U43" s="297">
        <v>0.34215154347204008</v>
      </c>
      <c r="V43" s="297">
        <v>0.33867430384885661</v>
      </c>
      <c r="W43" s="297">
        <v>0.3349556706147343</v>
      </c>
      <c r="DA43" s="122" t="s">
        <v>2798</v>
      </c>
    </row>
    <row r="44" spans="1:105" ht="12" customHeight="1" x14ac:dyDescent="0.25">
      <c r="A44" s="59" t="s">
        <v>70</v>
      </c>
      <c r="B44" s="297">
        <v>3.8405451143373739</v>
      </c>
      <c r="C44" s="297">
        <v>2.6883815800371198</v>
      </c>
      <c r="D44" s="297">
        <v>1.7495812406965441</v>
      </c>
      <c r="E44" s="297">
        <v>2.0280625892051689</v>
      </c>
      <c r="F44" s="297">
        <v>1.521045991273315</v>
      </c>
      <c r="G44" s="297">
        <v>1.436542591194919</v>
      </c>
      <c r="H44" s="297">
        <v>1.0988160656660291</v>
      </c>
      <c r="I44" s="297">
        <v>0.76052299563554193</v>
      </c>
      <c r="J44" s="297">
        <v>0.59151619548502732</v>
      </c>
      <c r="K44" s="297">
        <v>0.33804890065545973</v>
      </c>
      <c r="L44" s="297">
        <v>0.211285265112031</v>
      </c>
      <c r="M44" s="297">
        <v>0.12852547261377539</v>
      </c>
      <c r="N44" s="297">
        <v>0.12751009784656731</v>
      </c>
      <c r="O44" s="297">
        <v>0.13087690886897449</v>
      </c>
      <c r="P44" s="297">
        <v>0.1302277776322828</v>
      </c>
      <c r="Q44" s="297">
        <v>0.12678853819929389</v>
      </c>
      <c r="R44" s="297">
        <v>0.12698144151691779</v>
      </c>
      <c r="S44" s="297">
        <v>8.4577614954474717E-2</v>
      </c>
      <c r="T44" s="297">
        <v>0.39994966328383719</v>
      </c>
      <c r="U44" s="297">
        <v>0.11811583308896161</v>
      </c>
      <c r="V44" s="297">
        <v>4.3732206519110382E-2</v>
      </c>
      <c r="W44" s="297">
        <v>8.7346690275688477E-2</v>
      </c>
      <c r="DA44" s="122" t="s">
        <v>2799</v>
      </c>
    </row>
    <row r="45" spans="1:105" ht="12" customHeight="1" x14ac:dyDescent="0.25">
      <c r="A45" s="59" t="s">
        <v>162</v>
      </c>
      <c r="B45" s="297">
        <v>53.006613255403167</v>
      </c>
      <c r="C45" s="297">
        <v>60.260197714458798</v>
      </c>
      <c r="D45" s="297">
        <v>61.08970107447449</v>
      </c>
      <c r="E45" s="297">
        <v>60.652178886321757</v>
      </c>
      <c r="F45" s="297">
        <v>53.152698123679528</v>
      </c>
      <c r="G45" s="297">
        <v>12.74376587058644</v>
      </c>
      <c r="H45" s="297">
        <v>14.28729901513997</v>
      </c>
      <c r="I45" s="297">
        <v>10.41000388668277</v>
      </c>
      <c r="J45" s="297">
        <v>10.45838986643756</v>
      </c>
      <c r="K45" s="297">
        <v>8.1843067629268376</v>
      </c>
      <c r="L45" s="297">
        <v>7.0449897483716111</v>
      </c>
      <c r="M45" s="297">
        <v>8.2867698699524652</v>
      </c>
      <c r="N45" s="297">
        <v>6.8682520210864544</v>
      </c>
      <c r="O45" s="297">
        <v>7.1720009524473776</v>
      </c>
      <c r="P45" s="297">
        <v>6.2171861019966634</v>
      </c>
      <c r="Q45" s="297">
        <v>6.4239401574300308</v>
      </c>
      <c r="R45" s="297">
        <v>6.9478580259710698</v>
      </c>
      <c r="S45" s="297">
        <v>7.8530447425115621</v>
      </c>
      <c r="T45" s="297">
        <v>5.4150319284952184</v>
      </c>
      <c r="U45" s="297">
        <v>4.9222870384339217</v>
      </c>
      <c r="V45" s="297">
        <v>3.461139130743514</v>
      </c>
      <c r="W45" s="297">
        <v>5.1279594427323243</v>
      </c>
      <c r="DA45" s="122" t="s">
        <v>2800</v>
      </c>
    </row>
    <row r="46" spans="1:105" ht="12" customHeight="1" x14ac:dyDescent="0.25">
      <c r="A46" s="60" t="s">
        <v>2743</v>
      </c>
      <c r="B46" s="331">
        <v>38.946013027794258</v>
      </c>
      <c r="C46" s="331">
        <v>43.973023933730538</v>
      </c>
      <c r="D46" s="331">
        <v>43.333253850298107</v>
      </c>
      <c r="E46" s="331">
        <v>43.056797168900893</v>
      </c>
      <c r="F46" s="331">
        <v>37.952589485623541</v>
      </c>
      <c r="G46" s="331">
        <v>10.241897447841041</v>
      </c>
      <c r="H46" s="331">
        <v>11.07316551920025</v>
      </c>
      <c r="I46" s="331">
        <v>8.2191679091893963</v>
      </c>
      <c r="J46" s="331">
        <v>8.1950254960481761</v>
      </c>
      <c r="K46" s="331">
        <v>6.2342774708965001</v>
      </c>
      <c r="L46" s="331">
        <v>5.3482102266574696</v>
      </c>
      <c r="M46" s="331">
        <v>6.117442493390735</v>
      </c>
      <c r="N46" s="331">
        <v>5.2618961222478946</v>
      </c>
      <c r="O46" s="331">
        <v>5.6892371013481684</v>
      </c>
      <c r="P46" s="331">
        <v>4.9763653919588497</v>
      </c>
      <c r="Q46" s="331">
        <v>5.0462102384556076</v>
      </c>
      <c r="R46" s="331">
        <v>5.2433652683846708</v>
      </c>
      <c r="S46" s="331">
        <v>5.8160051663143966</v>
      </c>
      <c r="T46" s="331">
        <v>4.429866931647533</v>
      </c>
      <c r="U46" s="331">
        <v>3.9503319001388899</v>
      </c>
      <c r="V46" s="331">
        <v>2.866268526241095</v>
      </c>
      <c r="W46" s="331">
        <v>4.0613326766873197</v>
      </c>
      <c r="DA46" s="72" t="s">
        <v>2801</v>
      </c>
    </row>
    <row r="47" spans="1:105" ht="12" customHeight="1" x14ac:dyDescent="0.25">
      <c r="A47" s="64" t="s">
        <v>30</v>
      </c>
      <c r="B47" s="231">
        <v>3.5504255172007317E-2</v>
      </c>
      <c r="C47" s="231">
        <v>1.775212758601E-2</v>
      </c>
      <c r="D47" s="231">
        <v>0</v>
      </c>
      <c r="E47" s="231">
        <v>0</v>
      </c>
      <c r="F47" s="231">
        <v>0</v>
      </c>
      <c r="G47" s="231">
        <v>3.5504255171926458E-2</v>
      </c>
      <c r="H47" s="231">
        <v>0</v>
      </c>
      <c r="I47" s="231">
        <v>0</v>
      </c>
      <c r="J47" s="231">
        <v>0</v>
      </c>
      <c r="K47" s="231">
        <v>0</v>
      </c>
      <c r="L47" s="231">
        <v>0</v>
      </c>
      <c r="M47" s="231">
        <v>0</v>
      </c>
      <c r="N47" s="231">
        <v>0</v>
      </c>
      <c r="O47" s="231">
        <v>0</v>
      </c>
      <c r="P47" s="231">
        <v>0</v>
      </c>
      <c r="Q47" s="231">
        <v>0</v>
      </c>
      <c r="R47" s="231">
        <v>0</v>
      </c>
      <c r="S47" s="231">
        <v>0</v>
      </c>
      <c r="T47" s="231">
        <v>0</v>
      </c>
      <c r="U47" s="231">
        <v>8.6957840436839432E-4</v>
      </c>
      <c r="V47" s="231">
        <v>0</v>
      </c>
      <c r="W47" s="231">
        <v>0</v>
      </c>
      <c r="DA47" s="73" t="s">
        <v>2802</v>
      </c>
    </row>
    <row r="48" spans="1:105" ht="12" customHeight="1" x14ac:dyDescent="0.25">
      <c r="A48" s="64" t="s">
        <v>32</v>
      </c>
      <c r="B48" s="231">
        <v>0</v>
      </c>
      <c r="C48" s="231">
        <v>0</v>
      </c>
      <c r="D48" s="231">
        <v>0</v>
      </c>
      <c r="E48" s="231">
        <v>0</v>
      </c>
      <c r="F48" s="231">
        <v>0</v>
      </c>
      <c r="G48" s="231">
        <v>0</v>
      </c>
      <c r="H48" s="231">
        <v>0</v>
      </c>
      <c r="I48" s="231">
        <v>0</v>
      </c>
      <c r="J48" s="231">
        <v>0</v>
      </c>
      <c r="K48" s="231">
        <v>0</v>
      </c>
      <c r="L48" s="231">
        <v>0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2803</v>
      </c>
    </row>
    <row r="49" spans="1:105" ht="12" customHeight="1" x14ac:dyDescent="0.25">
      <c r="A49" s="64" t="s">
        <v>33</v>
      </c>
      <c r="B49" s="231">
        <v>0</v>
      </c>
      <c r="C49" s="231">
        <v>0.98431481890850669</v>
      </c>
      <c r="D49" s="231">
        <v>0.56787315822659334</v>
      </c>
      <c r="E49" s="231">
        <v>0.40499677611816859</v>
      </c>
      <c r="F49" s="231">
        <v>0.66271990172702078</v>
      </c>
      <c r="G49" s="231">
        <v>0.29454153823559642</v>
      </c>
      <c r="H49" s="231">
        <v>0.40498096274326079</v>
      </c>
      <c r="I49" s="231">
        <v>0.44181230735374022</v>
      </c>
      <c r="J49" s="231">
        <v>0.44181230735341748</v>
      </c>
      <c r="K49" s="231">
        <v>0.29453637873123611</v>
      </c>
      <c r="L49" s="231">
        <v>0.25771783025391698</v>
      </c>
      <c r="M49" s="231">
        <v>0.1469589732107664</v>
      </c>
      <c r="N49" s="231">
        <v>0.29427521594014111</v>
      </c>
      <c r="O49" s="231">
        <v>0.47627289408010759</v>
      </c>
      <c r="P49" s="231">
        <v>0.43997846068863788</v>
      </c>
      <c r="Q49" s="231">
        <v>0.40497967859641942</v>
      </c>
      <c r="R49" s="231">
        <v>0.25765285507236402</v>
      </c>
      <c r="S49" s="231">
        <v>0.25768885260482388</v>
      </c>
      <c r="T49" s="231">
        <v>0.21185386730497929</v>
      </c>
      <c r="U49" s="231">
        <v>0.23557515731455261</v>
      </c>
      <c r="V49" s="231">
        <v>0.19352800046056109</v>
      </c>
      <c r="W49" s="231">
        <v>0.27462619356199902</v>
      </c>
      <c r="DA49" s="73" t="s">
        <v>2804</v>
      </c>
    </row>
    <row r="50" spans="1:105" ht="12" customHeight="1" x14ac:dyDescent="0.25">
      <c r="A50" s="64" t="s">
        <v>160</v>
      </c>
      <c r="B50" s="231">
        <v>0.64258887203154069</v>
      </c>
      <c r="C50" s="231">
        <v>0.58550093381003077</v>
      </c>
      <c r="D50" s="231">
        <v>0.44740947603329728</v>
      </c>
      <c r="E50" s="231">
        <v>0.44278237372141538</v>
      </c>
      <c r="F50" s="231">
        <v>0.47082370850245098</v>
      </c>
      <c r="G50" s="231">
        <v>0.36919318313919719</v>
      </c>
      <c r="H50" s="231">
        <v>0.31093931682749709</v>
      </c>
      <c r="I50" s="231">
        <v>0.25770704113206311</v>
      </c>
      <c r="J50" s="231">
        <v>0.31371129488054927</v>
      </c>
      <c r="K50" s="231">
        <v>0.20113715349173431</v>
      </c>
      <c r="L50" s="231">
        <v>0.20390806618156401</v>
      </c>
      <c r="M50" s="231">
        <v>0.27714945121041151</v>
      </c>
      <c r="N50" s="231">
        <v>0.24539788530954751</v>
      </c>
      <c r="O50" s="231">
        <v>0.22781836821238111</v>
      </c>
      <c r="P50" s="231">
        <v>0.2120069491372579</v>
      </c>
      <c r="Q50" s="231">
        <v>0.22925628365891379</v>
      </c>
      <c r="R50" s="231">
        <v>0.2194133222093794</v>
      </c>
      <c r="S50" s="231">
        <v>0.2114213597228575</v>
      </c>
      <c r="T50" s="231">
        <v>0.21023711209801499</v>
      </c>
      <c r="U50" s="231">
        <v>0.21578689206391821</v>
      </c>
      <c r="V50" s="231">
        <v>0.2081439134252816</v>
      </c>
      <c r="W50" s="231">
        <v>0.22080868356766051</v>
      </c>
      <c r="DA50" s="73" t="s">
        <v>2805</v>
      </c>
    </row>
    <row r="51" spans="1:105" ht="12" customHeight="1" x14ac:dyDescent="0.25">
      <c r="A51" s="64" t="s">
        <v>70</v>
      </c>
      <c r="B51" s="231">
        <v>2.5619298795301271</v>
      </c>
      <c r="C51" s="231">
        <v>1.793350915671728</v>
      </c>
      <c r="D51" s="231">
        <v>1.167101107723667</v>
      </c>
      <c r="E51" s="231">
        <v>1.352868926196277</v>
      </c>
      <c r="F51" s="231">
        <v>1.014651060505759</v>
      </c>
      <c r="G51" s="231">
        <v>0.9582809934612313</v>
      </c>
      <c r="H51" s="231">
        <v>0.73277464905604883</v>
      </c>
      <c r="I51" s="231">
        <v>0.50732553025213534</v>
      </c>
      <c r="J51" s="231">
        <v>0.39458539616726729</v>
      </c>
      <c r="K51" s="231">
        <v>0.22547378189583159</v>
      </c>
      <c r="L51" s="231">
        <v>0.140921003805276</v>
      </c>
      <c r="M51" s="231">
        <v>8.437481821765111E-2</v>
      </c>
      <c r="N51" s="231">
        <v>8.4477379327152269E-2</v>
      </c>
      <c r="O51" s="231">
        <v>8.4137304032199253E-2</v>
      </c>
      <c r="P51" s="231">
        <v>8.420287156616689E-2</v>
      </c>
      <c r="Q51" s="231">
        <v>8.4550262719758559E-2</v>
      </c>
      <c r="R51" s="231">
        <v>8.4530777915808264E-2</v>
      </c>
      <c r="S51" s="231">
        <v>5.636257073586548E-2</v>
      </c>
      <c r="T51" s="231">
        <v>0.24813573321385041</v>
      </c>
      <c r="U51" s="231">
        <v>7.2219098644425772E-2</v>
      </c>
      <c r="V51" s="231">
        <v>2.6056750171709948E-2</v>
      </c>
      <c r="W51" s="231">
        <v>5.5822933786978182E-2</v>
      </c>
      <c r="DA51" s="73" t="s">
        <v>2806</v>
      </c>
    </row>
    <row r="52" spans="1:105" ht="12" customHeight="1" x14ac:dyDescent="0.25">
      <c r="A52" s="64" t="s">
        <v>34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0</v>
      </c>
      <c r="T52" s="231">
        <v>0</v>
      </c>
      <c r="U52" s="231">
        <v>0</v>
      </c>
      <c r="V52" s="231">
        <v>0</v>
      </c>
      <c r="W52" s="231">
        <v>0</v>
      </c>
      <c r="DA52" s="73" t="s">
        <v>2807</v>
      </c>
    </row>
    <row r="53" spans="1:105" ht="12" customHeight="1" x14ac:dyDescent="0.25">
      <c r="A53" s="64" t="s">
        <v>162</v>
      </c>
      <c r="B53" s="231">
        <v>35.705990021060593</v>
      </c>
      <c r="C53" s="231">
        <v>40.59210513775426</v>
      </c>
      <c r="D53" s="231">
        <v>41.150870108314557</v>
      </c>
      <c r="E53" s="231">
        <v>40.856149092865017</v>
      </c>
      <c r="F53" s="231">
        <v>35.804394814888312</v>
      </c>
      <c r="G53" s="231">
        <v>8.5843774778330921</v>
      </c>
      <c r="H53" s="231">
        <v>9.6212660563834795</v>
      </c>
      <c r="I53" s="231">
        <v>7.0123230304514577</v>
      </c>
      <c r="J53" s="231">
        <v>7.0449164976469421</v>
      </c>
      <c r="K53" s="231">
        <v>5.5123283021379077</v>
      </c>
      <c r="L53" s="231">
        <v>4.7448614717769244</v>
      </c>
      <c r="M53" s="231">
        <v>5.4934550295924964</v>
      </c>
      <c r="N53" s="231">
        <v>4.5949282150724589</v>
      </c>
      <c r="O53" s="231">
        <v>4.6558883399550561</v>
      </c>
      <c r="P53" s="231">
        <v>4.0593247378490753</v>
      </c>
      <c r="Q53" s="231">
        <v>4.3258664541082599</v>
      </c>
      <c r="R53" s="231">
        <v>4.6704873791003649</v>
      </c>
      <c r="S53" s="231">
        <v>5.2845752421884962</v>
      </c>
      <c r="T53" s="231">
        <v>3.392514019059766</v>
      </c>
      <c r="U53" s="231">
        <v>3.039117816663305</v>
      </c>
      <c r="V53" s="231">
        <v>2.0824499428928069</v>
      </c>
      <c r="W53" s="231">
        <v>3.309386112831608</v>
      </c>
      <c r="DA53" s="73" t="s">
        <v>2808</v>
      </c>
    </row>
    <row r="54" spans="1:105" ht="12" customHeight="1" x14ac:dyDescent="0.25">
      <c r="A54" s="64" t="s">
        <v>36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2809</v>
      </c>
    </row>
    <row r="55" spans="1:105" ht="12" customHeight="1" x14ac:dyDescent="0.25">
      <c r="A55" s="64" t="s">
        <v>73</v>
      </c>
      <c r="B55" s="231">
        <v>0</v>
      </c>
      <c r="C55" s="231">
        <v>0</v>
      </c>
      <c r="D55" s="231">
        <v>0</v>
      </c>
      <c r="E55" s="231">
        <v>0</v>
      </c>
      <c r="F55" s="231">
        <v>0</v>
      </c>
      <c r="G55" s="231">
        <v>0</v>
      </c>
      <c r="H55" s="231">
        <v>3.2045341899610831E-3</v>
      </c>
      <c r="I55" s="231">
        <v>0</v>
      </c>
      <c r="J55" s="231">
        <v>0</v>
      </c>
      <c r="K55" s="231">
        <v>8.0185463979008719E-4</v>
      </c>
      <c r="L55" s="231">
        <v>8.0185463978936261E-4</v>
      </c>
      <c r="M55" s="231">
        <v>1.7075465710638441E-3</v>
      </c>
      <c r="N55" s="231">
        <v>0</v>
      </c>
      <c r="O55" s="231">
        <v>2.8497567773855571E-3</v>
      </c>
      <c r="P55" s="231">
        <v>3.3487526503423412E-3</v>
      </c>
      <c r="Q55" s="231">
        <v>1.5575593722560489E-3</v>
      </c>
      <c r="R55" s="231">
        <v>6.9340235757453361E-3</v>
      </c>
      <c r="S55" s="231">
        <v>4.4246223648945794E-3</v>
      </c>
      <c r="T55" s="231">
        <v>3.4179775113362398E-3</v>
      </c>
      <c r="U55" s="231">
        <v>5.3130080808951137E-3</v>
      </c>
      <c r="V55" s="231">
        <v>4.563072086843009E-3</v>
      </c>
      <c r="W55" s="231">
        <v>5.2639738043751159E-3</v>
      </c>
      <c r="DA55" s="73" t="s">
        <v>2810</v>
      </c>
    </row>
    <row r="56" spans="1:105" ht="12" customHeight="1" x14ac:dyDescent="0.25">
      <c r="A56" s="64" t="s">
        <v>79</v>
      </c>
      <c r="B56" s="231">
        <v>0</v>
      </c>
      <c r="C56" s="231">
        <v>0</v>
      </c>
      <c r="D56" s="231">
        <v>0</v>
      </c>
      <c r="E56" s="231">
        <v>0</v>
      </c>
      <c r="F56" s="231">
        <v>0</v>
      </c>
      <c r="G56" s="231">
        <v>0</v>
      </c>
      <c r="H56" s="231">
        <v>0</v>
      </c>
      <c r="I56" s="231">
        <v>0</v>
      </c>
      <c r="J56" s="231">
        <v>0</v>
      </c>
      <c r="K56" s="231">
        <v>0</v>
      </c>
      <c r="L56" s="231">
        <v>0</v>
      </c>
      <c r="M56" s="231">
        <v>0.113796674588346</v>
      </c>
      <c r="N56" s="231">
        <v>4.2817426598595443E-2</v>
      </c>
      <c r="O56" s="231">
        <v>0.24227043829103631</v>
      </c>
      <c r="P56" s="231">
        <v>0.17750362006736989</v>
      </c>
      <c r="Q56" s="231">
        <v>0</v>
      </c>
      <c r="R56" s="231">
        <v>4.3469105110090474E-3</v>
      </c>
      <c r="S56" s="231">
        <v>1.532518697458141E-3</v>
      </c>
      <c r="T56" s="231">
        <v>0.36370822245958612</v>
      </c>
      <c r="U56" s="231">
        <v>0.38145034896742452</v>
      </c>
      <c r="V56" s="231">
        <v>0.35152684720389232</v>
      </c>
      <c r="W56" s="231">
        <v>0.19542477913469891</v>
      </c>
      <c r="DA56" s="73" t="s">
        <v>2811</v>
      </c>
    </row>
    <row r="57" spans="1:105" ht="12" customHeight="1" x14ac:dyDescent="0.25">
      <c r="A57" s="60" t="s">
        <v>2755</v>
      </c>
      <c r="B57" s="331">
        <v>0</v>
      </c>
      <c r="C57" s="331">
        <v>0</v>
      </c>
      <c r="D57" s="331">
        <v>0</v>
      </c>
      <c r="E57" s="331">
        <v>0</v>
      </c>
      <c r="F57" s="331">
        <v>0</v>
      </c>
      <c r="G57" s="331">
        <v>0</v>
      </c>
      <c r="H57" s="331">
        <v>0</v>
      </c>
      <c r="I57" s="331">
        <v>0</v>
      </c>
      <c r="J57" s="331">
        <v>0</v>
      </c>
      <c r="K57" s="331">
        <v>0</v>
      </c>
      <c r="L57" s="331">
        <v>0</v>
      </c>
      <c r="M57" s="331">
        <v>0</v>
      </c>
      <c r="N57" s="331">
        <v>0</v>
      </c>
      <c r="O57" s="331">
        <v>0</v>
      </c>
      <c r="P57" s="331">
        <v>0</v>
      </c>
      <c r="Q57" s="331">
        <v>0</v>
      </c>
      <c r="R57" s="331">
        <v>0</v>
      </c>
      <c r="S57" s="331">
        <v>0</v>
      </c>
      <c r="T57" s="331">
        <v>0</v>
      </c>
      <c r="U57" s="331">
        <v>0</v>
      </c>
      <c r="V57" s="331">
        <v>0</v>
      </c>
      <c r="W57" s="331">
        <v>0</v>
      </c>
      <c r="DA57" s="72" t="s">
        <v>2812</v>
      </c>
    </row>
    <row r="58" spans="1:105" ht="12" customHeight="1" x14ac:dyDescent="0.25">
      <c r="A58" s="60" t="s">
        <v>2757</v>
      </c>
      <c r="B58" s="331">
        <v>53.769111925588902</v>
      </c>
      <c r="C58" s="331">
        <v>50.707826477497044</v>
      </c>
      <c r="D58" s="331">
        <v>46.770842309134089</v>
      </c>
      <c r="E58" s="331">
        <v>43.684769782472728</v>
      </c>
      <c r="F58" s="331">
        <v>41.92516953060484</v>
      </c>
      <c r="G58" s="331">
        <v>37.018787070063397</v>
      </c>
      <c r="H58" s="331">
        <v>34.82586289746007</v>
      </c>
      <c r="I58" s="331">
        <v>32.585594779554853</v>
      </c>
      <c r="J58" s="331">
        <v>29.83749751316968</v>
      </c>
      <c r="K58" s="331">
        <v>24.617732981312979</v>
      </c>
      <c r="L58" s="331">
        <v>24.992027725762949</v>
      </c>
      <c r="M58" s="331">
        <v>24.303305691449449</v>
      </c>
      <c r="N58" s="331">
        <v>23.91810360494355</v>
      </c>
      <c r="O58" s="331">
        <v>23.171463181514479</v>
      </c>
      <c r="P58" s="331">
        <v>22.584587769549412</v>
      </c>
      <c r="Q58" s="331">
        <v>21.628737270896991</v>
      </c>
      <c r="R58" s="331">
        <v>22.132519271112749</v>
      </c>
      <c r="S58" s="331">
        <v>22.101254787179329</v>
      </c>
      <c r="T58" s="331">
        <v>21.629723014830208</v>
      </c>
      <c r="U58" s="331">
        <v>20.54204293020203</v>
      </c>
      <c r="V58" s="331">
        <v>17.651984487586422</v>
      </c>
      <c r="W58" s="331">
        <v>19.198034979442021</v>
      </c>
      <c r="DA58" s="72" t="s">
        <v>2813</v>
      </c>
    </row>
    <row r="59" spans="1:105" ht="12" customHeight="1" x14ac:dyDescent="0.25">
      <c r="A59" s="132" t="s">
        <v>2759</v>
      </c>
      <c r="B59" s="318">
        <v>13.53487021755044</v>
      </c>
      <c r="C59" s="318">
        <v>12.764277218057719</v>
      </c>
      <c r="D59" s="318">
        <v>11.773251555571671</v>
      </c>
      <c r="E59" s="318">
        <v>10.99641910224579</v>
      </c>
      <c r="F59" s="318">
        <v>10.553488947908111</v>
      </c>
      <c r="G59" s="318">
        <v>9.318444375608026</v>
      </c>
      <c r="H59" s="318">
        <v>8.7664370425839913</v>
      </c>
      <c r="I59" s="318">
        <v>8.2025121953533855</v>
      </c>
      <c r="J59" s="318">
        <v>7.5107555619687218</v>
      </c>
      <c r="K59" s="318">
        <v>6.1968258172739548</v>
      </c>
      <c r="L59" s="318">
        <v>6.2910440516433894</v>
      </c>
      <c r="M59" s="318">
        <v>6.1176775403403756</v>
      </c>
      <c r="N59" s="318">
        <v>6.0207136876436431</v>
      </c>
      <c r="O59" s="318">
        <v>5.8327678416294031</v>
      </c>
      <c r="P59" s="318">
        <v>5.685038369254789</v>
      </c>
      <c r="Q59" s="318">
        <v>5.4444297375826656</v>
      </c>
      <c r="R59" s="318">
        <v>5.5712427673439624</v>
      </c>
      <c r="S59" s="318">
        <v>5.5633728078578679</v>
      </c>
      <c r="T59" s="318">
        <v>5.4446778710504873</v>
      </c>
      <c r="U59" s="318">
        <v>5.1708848278618609</v>
      </c>
      <c r="V59" s="318">
        <v>4.4433934384546578</v>
      </c>
      <c r="W59" s="318">
        <v>4.832568412852682</v>
      </c>
      <c r="DA59" s="139" t="s">
        <v>2814</v>
      </c>
    </row>
    <row r="60" spans="1:105" ht="12" customHeight="1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DA60" s="173"/>
    </row>
    <row r="61" spans="1:105" ht="15" customHeight="1" x14ac:dyDescent="0.25">
      <c r="A61" s="32" t="s">
        <v>102</v>
      </c>
      <c r="B61" s="259"/>
      <c r="C61" s="259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DA61" s="88"/>
    </row>
    <row r="62" spans="1:105" ht="12" customHeight="1" x14ac:dyDescent="0.25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DA62" s="173"/>
    </row>
    <row r="63" spans="1:105" ht="12" customHeight="1" x14ac:dyDescent="0.25">
      <c r="A63" s="35" t="s">
        <v>27</v>
      </c>
      <c r="B63" s="234">
        <f t="shared" ref="B63:W63" si="1">SUM(B$64:B$71,B$73:B$77)</f>
        <v>1</v>
      </c>
      <c r="C63" s="234">
        <f t="shared" si="1"/>
        <v>1</v>
      </c>
      <c r="D63" s="234">
        <f t="shared" si="1"/>
        <v>1</v>
      </c>
      <c r="E63" s="234">
        <f t="shared" si="1"/>
        <v>1</v>
      </c>
      <c r="F63" s="234">
        <f t="shared" si="1"/>
        <v>0.99999999999999989</v>
      </c>
      <c r="G63" s="234">
        <f t="shared" si="1"/>
        <v>1</v>
      </c>
      <c r="H63" s="234">
        <f t="shared" si="1"/>
        <v>0.99999999999999967</v>
      </c>
      <c r="I63" s="234">
        <f t="shared" si="1"/>
        <v>0.99999999999999989</v>
      </c>
      <c r="J63" s="234">
        <f t="shared" si="1"/>
        <v>1.0000000000000002</v>
      </c>
      <c r="K63" s="234">
        <f t="shared" si="1"/>
        <v>1</v>
      </c>
      <c r="L63" s="234">
        <f t="shared" si="1"/>
        <v>1.0000000000000004</v>
      </c>
      <c r="M63" s="234">
        <f t="shared" si="1"/>
        <v>1.0000000000000004</v>
      </c>
      <c r="N63" s="234">
        <f t="shared" si="1"/>
        <v>1.0000000000000002</v>
      </c>
      <c r="O63" s="234">
        <f t="shared" si="1"/>
        <v>0.99999999999999956</v>
      </c>
      <c r="P63" s="234">
        <f t="shared" si="1"/>
        <v>0.99999999999999989</v>
      </c>
      <c r="Q63" s="234">
        <f t="shared" si="1"/>
        <v>0.99999999999999978</v>
      </c>
      <c r="R63" s="234">
        <f t="shared" si="1"/>
        <v>1.0000000000000002</v>
      </c>
      <c r="S63" s="234">
        <f t="shared" si="1"/>
        <v>1.0000000000000002</v>
      </c>
      <c r="T63" s="234">
        <f t="shared" si="1"/>
        <v>1.0000000000000007</v>
      </c>
      <c r="U63" s="234">
        <f t="shared" si="1"/>
        <v>1.0000000000000002</v>
      </c>
      <c r="V63" s="234">
        <f t="shared" si="1"/>
        <v>1</v>
      </c>
      <c r="W63" s="234">
        <f t="shared" si="1"/>
        <v>1.0000000000000004</v>
      </c>
      <c r="DA63" s="95"/>
    </row>
    <row r="64" spans="1:105" ht="12" customHeight="1" x14ac:dyDescent="0.25">
      <c r="A64" s="55" t="s">
        <v>92</v>
      </c>
      <c r="B64" s="301">
        <f t="shared" ref="B64:W64" si="2">IF(B$6=0,0,B$6/B$5)</f>
        <v>1.2829143473652769E-2</v>
      </c>
      <c r="C64" s="301">
        <f t="shared" si="2"/>
        <v>1.1020338107408054E-2</v>
      </c>
      <c r="D64" s="301">
        <f t="shared" si="2"/>
        <v>1.0406116345475875E-2</v>
      </c>
      <c r="E64" s="301">
        <f t="shared" si="2"/>
        <v>9.8594755486808485E-3</v>
      </c>
      <c r="F64" s="301">
        <f t="shared" si="2"/>
        <v>1.0618605869449984E-2</v>
      </c>
      <c r="G64" s="301">
        <f t="shared" si="2"/>
        <v>2.6210593294006834E-2</v>
      </c>
      <c r="H64" s="301">
        <f t="shared" si="2"/>
        <v>2.3965192202919938E-2</v>
      </c>
      <c r="I64" s="301">
        <f t="shared" si="2"/>
        <v>2.7734338507421318E-2</v>
      </c>
      <c r="J64" s="301">
        <f t="shared" si="2"/>
        <v>2.6336030270131532E-2</v>
      </c>
      <c r="K64" s="301">
        <f t="shared" si="2"/>
        <v>2.7662500849444556E-2</v>
      </c>
      <c r="L64" s="301">
        <f t="shared" si="2"/>
        <v>3.0440769510760222E-2</v>
      </c>
      <c r="M64" s="301">
        <f t="shared" si="2"/>
        <v>2.777051153986099E-2</v>
      </c>
      <c r="N64" s="301">
        <f t="shared" si="2"/>
        <v>2.9996840005447709E-2</v>
      </c>
      <c r="O64" s="301">
        <f t="shared" si="2"/>
        <v>2.8232021625169915E-2</v>
      </c>
      <c r="P64" s="301">
        <f t="shared" si="2"/>
        <v>3.0008365214419099E-2</v>
      </c>
      <c r="Q64" s="301">
        <f t="shared" si="2"/>
        <v>2.9030166767565403E-2</v>
      </c>
      <c r="R64" s="301">
        <f t="shared" si="2"/>
        <v>2.8764534030647274E-2</v>
      </c>
      <c r="S64" s="301">
        <f t="shared" si="2"/>
        <v>2.7027902167944585E-2</v>
      </c>
      <c r="T64" s="301">
        <f t="shared" si="2"/>
        <v>3.1233472877132091E-2</v>
      </c>
      <c r="U64" s="301">
        <f t="shared" si="2"/>
        <v>3.2266826032459062E-2</v>
      </c>
      <c r="V64" s="301">
        <f t="shared" si="2"/>
        <v>3.4944514175113094E-2</v>
      </c>
      <c r="W64" s="301">
        <f t="shared" si="2"/>
        <v>3.0681274403802177E-2</v>
      </c>
      <c r="DA64" s="67"/>
    </row>
    <row r="65" spans="1:105" ht="12" customHeight="1" x14ac:dyDescent="0.25">
      <c r="A65" s="202" t="s">
        <v>93</v>
      </c>
      <c r="B65" s="235">
        <f t="shared" ref="B65:W65" si="3">IF(B$7=0,0,B$7/B$5)</f>
        <v>2.7040068522612899E-3</v>
      </c>
      <c r="C65" s="235">
        <f t="shared" si="3"/>
        <v>2.3227637774778953E-3</v>
      </c>
      <c r="D65" s="235">
        <f t="shared" si="3"/>
        <v>2.1933038601822828E-3</v>
      </c>
      <c r="E65" s="235">
        <f t="shared" si="3"/>
        <v>2.0780880265379772E-3</v>
      </c>
      <c r="F65" s="235">
        <f t="shared" si="3"/>
        <v>2.2380904143306361E-3</v>
      </c>
      <c r="G65" s="235">
        <f t="shared" si="3"/>
        <v>5.5244236697782343E-3</v>
      </c>
      <c r="H65" s="235">
        <f t="shared" si="3"/>
        <v>5.0511590322096234E-3</v>
      </c>
      <c r="I65" s="235">
        <f t="shared" si="3"/>
        <v>5.8455844321186621E-3</v>
      </c>
      <c r="J65" s="235">
        <f t="shared" si="3"/>
        <v>5.5508621022164299E-3</v>
      </c>
      <c r="K65" s="235">
        <f t="shared" si="3"/>
        <v>5.8304431625694894E-3</v>
      </c>
      <c r="L65" s="235">
        <f t="shared" si="3"/>
        <v>6.4160206419272298E-3</v>
      </c>
      <c r="M65" s="235">
        <f t="shared" si="3"/>
        <v>5.8532086455187864E-3</v>
      </c>
      <c r="N65" s="235">
        <f t="shared" si="3"/>
        <v>6.3224533334976917E-3</v>
      </c>
      <c r="O65" s="235">
        <f t="shared" si="3"/>
        <v>5.9504814241439479E-3</v>
      </c>
      <c r="P65" s="235">
        <f t="shared" si="3"/>
        <v>6.3248825092331144E-3</v>
      </c>
      <c r="Q65" s="235">
        <f t="shared" si="3"/>
        <v>6.1187069910782262E-3</v>
      </c>
      <c r="R65" s="235">
        <f t="shared" si="3"/>
        <v>6.0627194076291312E-3</v>
      </c>
      <c r="S65" s="235">
        <f t="shared" si="3"/>
        <v>5.6966883887815184E-3</v>
      </c>
      <c r="T65" s="235">
        <f t="shared" si="3"/>
        <v>6.5830992422158761E-3</v>
      </c>
      <c r="U65" s="235">
        <f t="shared" si="3"/>
        <v>6.8008997538827956E-3</v>
      </c>
      <c r="V65" s="235">
        <f t="shared" si="3"/>
        <v>7.3652778123888185E-3</v>
      </c>
      <c r="W65" s="235">
        <f t="shared" si="3"/>
        <v>6.4667120135003539E-3</v>
      </c>
      <c r="DA65" s="174"/>
    </row>
    <row r="66" spans="1:105" ht="12" customHeight="1" x14ac:dyDescent="0.25">
      <c r="A66" s="202" t="s">
        <v>94</v>
      </c>
      <c r="B66" s="235">
        <f t="shared" ref="B66:W66" si="4">IF(B$8=0,0,B$8/B$5)</f>
        <v>1.0477825017004236E-2</v>
      </c>
      <c r="C66" s="235">
        <f t="shared" si="4"/>
        <v>9.0005365170936335E-3</v>
      </c>
      <c r="D66" s="235">
        <f t="shared" si="4"/>
        <v>8.4988889865021747E-3</v>
      </c>
      <c r="E66" s="235">
        <f t="shared" si="4"/>
        <v>8.0524362184170063E-3</v>
      </c>
      <c r="F66" s="235">
        <f t="shared" si="4"/>
        <v>8.6724335457878093E-3</v>
      </c>
      <c r="G66" s="235">
        <f t="shared" si="4"/>
        <v>2.1406729973086378E-2</v>
      </c>
      <c r="H66" s="235">
        <f t="shared" si="4"/>
        <v>1.9572864775950164E-2</v>
      </c>
      <c r="I66" s="235">
        <f t="shared" si="4"/>
        <v>2.2651203990345842E-2</v>
      </c>
      <c r="J66" s="235">
        <f t="shared" si="4"/>
        <v>2.1509176928270556E-2</v>
      </c>
      <c r="K66" s="235">
        <f t="shared" si="4"/>
        <v>2.2592532699354521E-2</v>
      </c>
      <c r="L66" s="235">
        <f t="shared" si="4"/>
        <v>2.4861601787503382E-2</v>
      </c>
      <c r="M66" s="235">
        <f t="shared" si="4"/>
        <v>2.2680747249022123E-2</v>
      </c>
      <c r="N66" s="235">
        <f t="shared" si="4"/>
        <v>2.4499035441113818E-2</v>
      </c>
      <c r="O66" s="235">
        <f t="shared" si="4"/>
        <v>2.3057672016242991E-2</v>
      </c>
      <c r="P66" s="235">
        <f t="shared" si="4"/>
        <v>2.4508448316036827E-2</v>
      </c>
      <c r="Q66" s="235">
        <f t="shared" si="4"/>
        <v>2.3709533549896154E-2</v>
      </c>
      <c r="R66" s="235">
        <f t="shared" si="4"/>
        <v>2.3492585836907207E-2</v>
      </c>
      <c r="S66" s="235">
        <f t="shared" si="4"/>
        <v>2.2074242919960161E-2</v>
      </c>
      <c r="T66" s="235">
        <f t="shared" si="4"/>
        <v>2.5509018910890646E-2</v>
      </c>
      <c r="U66" s="235">
        <f t="shared" si="4"/>
        <v>2.6352979660454402E-2</v>
      </c>
      <c r="V66" s="235">
        <f t="shared" si="4"/>
        <v>2.8539902572841776E-2</v>
      </c>
      <c r="W66" s="235">
        <f t="shared" si="4"/>
        <v>2.5058027074211127E-2</v>
      </c>
      <c r="DA66" s="174"/>
    </row>
    <row r="67" spans="1:105" ht="12" customHeight="1" x14ac:dyDescent="0.25">
      <c r="A67" s="202" t="s">
        <v>95</v>
      </c>
      <c r="B67" s="235">
        <f t="shared" ref="B67:W67" si="5">IF(B$9=0,0,B$9/B$5)</f>
        <v>1.4736801997956302E-2</v>
      </c>
      <c r="C67" s="235">
        <f t="shared" si="5"/>
        <v>1.2659032224008993E-2</v>
      </c>
      <c r="D67" s="235">
        <f t="shared" si="5"/>
        <v>1.1953477367052254E-2</v>
      </c>
      <c r="E67" s="235">
        <f t="shared" si="5"/>
        <v>1.1325552579796002E-2</v>
      </c>
      <c r="F67" s="235">
        <f t="shared" si="5"/>
        <v>1.219756350170945E-2</v>
      </c>
      <c r="G67" s="235">
        <f t="shared" si="5"/>
        <v>3.0108036784840971E-2</v>
      </c>
      <c r="H67" s="235">
        <f t="shared" si="5"/>
        <v>2.7528750696623173E-2</v>
      </c>
      <c r="I67" s="235">
        <f t="shared" si="5"/>
        <v>3.1858358741372134E-2</v>
      </c>
      <c r="J67" s="235">
        <f t="shared" si="5"/>
        <v>3.0252125896025061E-2</v>
      </c>
      <c r="K67" s="235">
        <f t="shared" si="5"/>
        <v>3.1775839020256325E-2</v>
      </c>
      <c r="L67" s="235">
        <f t="shared" si="5"/>
        <v>3.4967228628067649E-2</v>
      </c>
      <c r="M67" s="235">
        <f t="shared" si="5"/>
        <v>3.1899910604738825E-2</v>
      </c>
      <c r="N67" s="235">
        <f t="shared" si="5"/>
        <v>3.4457288020241665E-2</v>
      </c>
      <c r="O67" s="235">
        <f t="shared" si="5"/>
        <v>3.2430045976692939E-2</v>
      </c>
      <c r="P67" s="235">
        <f t="shared" si="5"/>
        <v>3.4470526996245435E-2</v>
      </c>
      <c r="Q67" s="235">
        <f t="shared" si="5"/>
        <v>3.3346873117434547E-2</v>
      </c>
      <c r="R67" s="235">
        <f t="shared" si="5"/>
        <v>3.304174151950854E-2</v>
      </c>
      <c r="S67" s="235">
        <f t="shared" si="5"/>
        <v>3.1046877251558719E-2</v>
      </c>
      <c r="T67" s="235">
        <f t="shared" si="5"/>
        <v>3.5877804815583746E-2</v>
      </c>
      <c r="U67" s="235">
        <f t="shared" si="5"/>
        <v>3.706481475707292E-2</v>
      </c>
      <c r="V67" s="235">
        <f t="shared" si="5"/>
        <v>4.014066779836193E-2</v>
      </c>
      <c r="W67" s="235">
        <f t="shared" si="5"/>
        <v>3.5243495940501871E-2</v>
      </c>
      <c r="DA67" s="174"/>
    </row>
    <row r="68" spans="1:105" ht="12" customHeight="1" x14ac:dyDescent="0.25">
      <c r="A68" s="56" t="s">
        <v>96</v>
      </c>
      <c r="B68" s="302">
        <f t="shared" ref="B68:W68" si="6">IF(B$10=0,0,B$10/B$5)</f>
        <v>0.17454323503920888</v>
      </c>
      <c r="C68" s="302">
        <f t="shared" si="6"/>
        <v>0.18162364529495981</v>
      </c>
      <c r="D68" s="302">
        <f t="shared" si="6"/>
        <v>0.18438158279213721</v>
      </c>
      <c r="E68" s="302">
        <f t="shared" si="6"/>
        <v>0.18674851295512321</v>
      </c>
      <c r="F68" s="302">
        <f t="shared" si="6"/>
        <v>0.18340226268801735</v>
      </c>
      <c r="G68" s="302">
        <f t="shared" si="6"/>
        <v>0.12825488594002238</v>
      </c>
      <c r="H68" s="302">
        <f t="shared" si="6"/>
        <v>0.13423644078050345</v>
      </c>
      <c r="I68" s="302">
        <f t="shared" si="6"/>
        <v>0.12464527205463452</v>
      </c>
      <c r="J68" s="302">
        <f t="shared" si="6"/>
        <v>0.12779453472517283</v>
      </c>
      <c r="K68" s="302">
        <f t="shared" si="6"/>
        <v>0.12498572416412684</v>
      </c>
      <c r="L68" s="302">
        <f t="shared" si="6"/>
        <v>0.12006218032340417</v>
      </c>
      <c r="M68" s="302">
        <f t="shared" si="6"/>
        <v>0.12470789619360985</v>
      </c>
      <c r="N68" s="302">
        <f t="shared" si="6"/>
        <v>0.12048115129151372</v>
      </c>
      <c r="O68" s="302">
        <f t="shared" si="6"/>
        <v>0.12249363198410142</v>
      </c>
      <c r="P68" s="302">
        <f t="shared" si="6"/>
        <v>0.11964680486920315</v>
      </c>
      <c r="Q68" s="302">
        <f t="shared" si="6"/>
        <v>0.12192747105574031</v>
      </c>
      <c r="R68" s="302">
        <f t="shared" si="6"/>
        <v>0.12277578272685129</v>
      </c>
      <c r="S68" s="302">
        <f t="shared" si="6"/>
        <v>0.12648342776563867</v>
      </c>
      <c r="T68" s="302">
        <f t="shared" si="6"/>
        <v>0.11775579169343324</v>
      </c>
      <c r="U68" s="302">
        <f t="shared" si="6"/>
        <v>0.1166450512054833</v>
      </c>
      <c r="V68" s="302">
        <f t="shared" si="6"/>
        <v>0.11600313738096166</v>
      </c>
      <c r="W68" s="302">
        <f t="shared" si="6"/>
        <v>0.11873678579066842</v>
      </c>
      <c r="DA68" s="68"/>
    </row>
    <row r="69" spans="1:105" ht="12" customHeight="1" x14ac:dyDescent="0.25">
      <c r="A69" s="203" t="s">
        <v>2709</v>
      </c>
      <c r="B69" s="303">
        <f t="shared" ref="B69:W69" si="7">IF(B$16=0,0,B$16/B$5)</f>
        <v>6.1826897276929339E-2</v>
      </c>
      <c r="C69" s="303">
        <f t="shared" si="7"/>
        <v>6.3585179959878238E-2</v>
      </c>
      <c r="D69" s="303">
        <f t="shared" si="7"/>
        <v>6.4148194300405539E-2</v>
      </c>
      <c r="E69" s="303">
        <f t="shared" si="7"/>
        <v>6.4656937943835716E-2</v>
      </c>
      <c r="F69" s="303">
        <f t="shared" si="7"/>
        <v>6.3956359643341787E-2</v>
      </c>
      <c r="G69" s="303">
        <f t="shared" si="7"/>
        <v>4.8248602502390305E-2</v>
      </c>
      <c r="H69" s="303">
        <f t="shared" si="7"/>
        <v>5.0699125840803286E-2</v>
      </c>
      <c r="I69" s="303">
        <f t="shared" si="7"/>
        <v>4.6544638464666742E-2</v>
      </c>
      <c r="J69" s="303">
        <f t="shared" si="7"/>
        <v>4.8126898524868129E-2</v>
      </c>
      <c r="K69" s="303">
        <f t="shared" si="7"/>
        <v>4.6610006151222717E-2</v>
      </c>
      <c r="L69" s="303">
        <f t="shared" si="7"/>
        <v>4.3342329750459173E-2</v>
      </c>
      <c r="M69" s="303">
        <f t="shared" si="7"/>
        <v>4.6509114897537562E-2</v>
      </c>
      <c r="N69" s="303">
        <f t="shared" si="7"/>
        <v>4.3907699495240884E-2</v>
      </c>
      <c r="O69" s="303">
        <f t="shared" si="7"/>
        <v>4.6120308336729289E-2</v>
      </c>
      <c r="P69" s="303">
        <f t="shared" si="7"/>
        <v>4.3993861072847321E-2</v>
      </c>
      <c r="Q69" s="303">
        <f t="shared" si="7"/>
        <v>4.5064375291701424E-2</v>
      </c>
      <c r="R69" s="303">
        <f t="shared" si="7"/>
        <v>4.5340494683450569E-2</v>
      </c>
      <c r="S69" s="303">
        <f t="shared" si="7"/>
        <v>4.7322735345750301E-2</v>
      </c>
      <c r="T69" s="303">
        <f t="shared" si="7"/>
        <v>4.2560786831750165E-2</v>
      </c>
      <c r="U69" s="303">
        <f t="shared" si="7"/>
        <v>4.1285338524021414E-2</v>
      </c>
      <c r="V69" s="303">
        <f t="shared" si="7"/>
        <v>3.7753045698180721E-2</v>
      </c>
      <c r="W69" s="303">
        <f t="shared" si="7"/>
        <v>4.3185189605645373E-2</v>
      </c>
      <c r="DA69" s="175"/>
    </row>
    <row r="70" spans="1:105" ht="12" customHeight="1" x14ac:dyDescent="0.25">
      <c r="A70" s="203" t="s">
        <v>2721</v>
      </c>
      <c r="B70" s="303">
        <f t="shared" ref="B70:W70" si="8">IF(B$27=0,0,B$27/B$5)</f>
        <v>0.46489070837075713</v>
      </c>
      <c r="C70" s="303">
        <f t="shared" si="8"/>
        <v>0.47811164162139208</v>
      </c>
      <c r="D70" s="303">
        <f t="shared" si="8"/>
        <v>0.48234507637420304</v>
      </c>
      <c r="E70" s="303">
        <f t="shared" si="8"/>
        <v>0.48617043723153391</v>
      </c>
      <c r="F70" s="303">
        <f t="shared" si="8"/>
        <v>0.4809026273182046</v>
      </c>
      <c r="G70" s="303">
        <f t="shared" si="8"/>
        <v>0.36279237650835761</v>
      </c>
      <c r="H70" s="303">
        <f t="shared" si="8"/>
        <v>0.38121842699527053</v>
      </c>
      <c r="I70" s="303">
        <f t="shared" si="8"/>
        <v>0.34997987768624417</v>
      </c>
      <c r="J70" s="303">
        <f t="shared" si="8"/>
        <v>0.36187725621583505</v>
      </c>
      <c r="K70" s="303">
        <f t="shared" si="8"/>
        <v>0.35047139240630942</v>
      </c>
      <c r="L70" s="303">
        <f t="shared" si="8"/>
        <v>0.32590097946979873</v>
      </c>
      <c r="M70" s="303">
        <f t="shared" si="8"/>
        <v>0.34971276778725363</v>
      </c>
      <c r="N70" s="303">
        <f t="shared" si="8"/>
        <v>0.33015212505075359</v>
      </c>
      <c r="O70" s="303">
        <f t="shared" si="8"/>
        <v>0.34678924153194524</v>
      </c>
      <c r="P70" s="303">
        <f t="shared" si="8"/>
        <v>0.33079999383621739</v>
      </c>
      <c r="Q70" s="303">
        <f t="shared" si="8"/>
        <v>0.3388494372895241</v>
      </c>
      <c r="R70" s="303">
        <f t="shared" si="8"/>
        <v>0.34092564271594566</v>
      </c>
      <c r="S70" s="303">
        <f t="shared" si="8"/>
        <v>0.35583056769593008</v>
      </c>
      <c r="T70" s="303">
        <f t="shared" si="8"/>
        <v>0.32002437790796739</v>
      </c>
      <c r="U70" s="303">
        <f t="shared" si="8"/>
        <v>0.31043398774793018</v>
      </c>
      <c r="V70" s="303">
        <f t="shared" si="8"/>
        <v>0.28387386284593574</v>
      </c>
      <c r="W70" s="303">
        <f t="shared" si="8"/>
        <v>0.32471940645783354</v>
      </c>
      <c r="DA70" s="175"/>
    </row>
    <row r="71" spans="1:105" ht="12" customHeight="1" x14ac:dyDescent="0.25">
      <c r="A71" s="203" t="s">
        <v>2733</v>
      </c>
      <c r="B71" s="303">
        <f t="shared" ref="B71:W71" si="9">IF(B$38=0,0,B$38/B$5)</f>
        <v>5.7084736616311915E-2</v>
      </c>
      <c r="C71" s="303">
        <f t="shared" si="9"/>
        <v>4.9036250906076731E-2</v>
      </c>
      <c r="D71" s="303">
        <f t="shared" si="9"/>
        <v>4.6303201145123145E-2</v>
      </c>
      <c r="E71" s="303">
        <f t="shared" si="9"/>
        <v>4.3870860593872768E-2</v>
      </c>
      <c r="F71" s="303">
        <f t="shared" si="9"/>
        <v>4.7248697509295771E-2</v>
      </c>
      <c r="G71" s="303">
        <f t="shared" si="9"/>
        <v>0.11662702329414666</v>
      </c>
      <c r="H71" s="303">
        <f t="shared" si="9"/>
        <v>0.1066358551272371</v>
      </c>
      <c r="I71" s="303">
        <f t="shared" si="9"/>
        <v>0.12340710135288599</v>
      </c>
      <c r="J71" s="303">
        <f t="shared" si="9"/>
        <v>0.11718516942126181</v>
      </c>
      <c r="K71" s="303">
        <f t="shared" si="9"/>
        <v>0.123087451503061</v>
      </c>
      <c r="L71" s="303">
        <f t="shared" si="9"/>
        <v>0.13544967467924326</v>
      </c>
      <c r="M71" s="303">
        <f t="shared" si="9"/>
        <v>0.12356805738503826</v>
      </c>
      <c r="N71" s="303">
        <f t="shared" si="9"/>
        <v>0.13347435973019625</v>
      </c>
      <c r="O71" s="303">
        <f t="shared" si="9"/>
        <v>0.12562159912925033</v>
      </c>
      <c r="P71" s="303">
        <f t="shared" si="9"/>
        <v>0.13352564246157519</v>
      </c>
      <c r="Q71" s="303">
        <f t="shared" si="9"/>
        <v>0.12917303694182183</v>
      </c>
      <c r="R71" s="303">
        <f t="shared" si="9"/>
        <v>0.1279910737924671</v>
      </c>
      <c r="S71" s="303">
        <f t="shared" si="9"/>
        <v>0.12026373231519143</v>
      </c>
      <c r="T71" s="303">
        <f t="shared" si="9"/>
        <v>0.13897689868894697</v>
      </c>
      <c r="U71" s="303">
        <f t="shared" si="9"/>
        <v>0.14357492137258285</v>
      </c>
      <c r="V71" s="303">
        <f t="shared" si="9"/>
        <v>0.15548960006317097</v>
      </c>
      <c r="W71" s="303">
        <f t="shared" si="9"/>
        <v>0.13651982862228945</v>
      </c>
      <c r="DA71" s="175"/>
    </row>
    <row r="72" spans="1:105" ht="12" customHeight="1" x14ac:dyDescent="0.25">
      <c r="A72" s="203" t="s">
        <v>2735</v>
      </c>
      <c r="B72" s="303">
        <f t="shared" ref="B72:W72" si="10">IF(B$39=0,0,B$39/B$5)</f>
        <v>0.18433438421046672</v>
      </c>
      <c r="C72" s="303">
        <f t="shared" si="10"/>
        <v>0.17840490510029244</v>
      </c>
      <c r="D72" s="303">
        <f t="shared" si="10"/>
        <v>0.17632788359508531</v>
      </c>
      <c r="E72" s="303">
        <f t="shared" si="10"/>
        <v>0.17450155608132817</v>
      </c>
      <c r="F72" s="303">
        <f t="shared" si="10"/>
        <v>0.17704659737133427</v>
      </c>
      <c r="G72" s="303">
        <f t="shared" si="10"/>
        <v>0.22696935476044219</v>
      </c>
      <c r="H72" s="303">
        <f t="shared" si="10"/>
        <v>0.22013474577609923</v>
      </c>
      <c r="I72" s="303">
        <f t="shared" si="10"/>
        <v>0.23150732807441191</v>
      </c>
      <c r="J72" s="303">
        <f t="shared" si="10"/>
        <v>0.2273479373265988</v>
      </c>
      <c r="K72" s="303">
        <f t="shared" si="10"/>
        <v>0.23125061084670981</v>
      </c>
      <c r="L72" s="303">
        <f t="shared" si="10"/>
        <v>0.23923684089469396</v>
      </c>
      <c r="M72" s="303">
        <f t="shared" si="10"/>
        <v>0.23142476188047556</v>
      </c>
      <c r="N72" s="303">
        <f t="shared" si="10"/>
        <v>0.23796012669822172</v>
      </c>
      <c r="O72" s="303">
        <f t="shared" si="10"/>
        <v>0.23283581076948423</v>
      </c>
      <c r="P72" s="303">
        <f t="shared" si="10"/>
        <v>0.23795766590855566</v>
      </c>
      <c r="Q72" s="303">
        <f t="shared" si="10"/>
        <v>0.23528019442147774</v>
      </c>
      <c r="R72" s="303">
        <f t="shared" si="10"/>
        <v>0.23444835625372346</v>
      </c>
      <c r="S72" s="303">
        <f t="shared" si="10"/>
        <v>0.22934008043732179</v>
      </c>
      <c r="T72" s="303">
        <f t="shared" si="10"/>
        <v>0.24113238685581967</v>
      </c>
      <c r="U72" s="303">
        <f t="shared" si="10"/>
        <v>0.24389396750868109</v>
      </c>
      <c r="V72" s="303">
        <f t="shared" si="10"/>
        <v>0.25074982966949433</v>
      </c>
      <c r="W72" s="303">
        <f t="shared" si="10"/>
        <v>0.239756229550077</v>
      </c>
      <c r="DA72" s="175"/>
    </row>
    <row r="73" spans="1:105" ht="12" customHeight="1" x14ac:dyDescent="0.25">
      <c r="A73" s="62" t="s">
        <v>2736</v>
      </c>
      <c r="B73" s="304">
        <f t="shared" ref="B73:W73" si="11">IF(B$40=0,0,B$40/B$5)</f>
        <v>7.0812847752121447E-2</v>
      </c>
      <c r="C73" s="304">
        <f t="shared" si="11"/>
        <v>7.28095177716062E-2</v>
      </c>
      <c r="D73" s="304">
        <f t="shared" si="11"/>
        <v>7.3450266944002363E-2</v>
      </c>
      <c r="E73" s="304">
        <f t="shared" si="11"/>
        <v>7.4036761594410125E-2</v>
      </c>
      <c r="F73" s="304">
        <f t="shared" si="11"/>
        <v>7.3226502804269608E-2</v>
      </c>
      <c r="G73" s="304">
        <f t="shared" si="11"/>
        <v>5.5250672030944477E-2</v>
      </c>
      <c r="H73" s="304">
        <f t="shared" si="11"/>
        <v>5.8048785993536349E-2</v>
      </c>
      <c r="I73" s="304">
        <f t="shared" si="11"/>
        <v>5.328344984344488E-2</v>
      </c>
      <c r="J73" s="304">
        <f t="shared" si="11"/>
        <v>5.5079415367223807E-2</v>
      </c>
      <c r="K73" s="304">
        <f t="shared" si="11"/>
        <v>5.3344966372237172E-2</v>
      </c>
      <c r="L73" s="304">
        <f t="shared" si="11"/>
        <v>4.959420228789977E-2</v>
      </c>
      <c r="M73" s="304">
        <f t="shared" si="11"/>
        <v>5.3042652498598006E-2</v>
      </c>
      <c r="N73" s="304">
        <f t="shared" si="11"/>
        <v>5.0159550066086842E-2</v>
      </c>
      <c r="O73" s="304">
        <f t="shared" si="11"/>
        <v>5.2385240800483485E-2</v>
      </c>
      <c r="P73" s="304">
        <f t="shared" si="11"/>
        <v>5.0031490263360609E-2</v>
      </c>
      <c r="Q73" s="304">
        <f t="shared" si="11"/>
        <v>5.1548190004211077E-2</v>
      </c>
      <c r="R73" s="304">
        <f t="shared" si="11"/>
        <v>5.1866538489043559E-2</v>
      </c>
      <c r="S73" s="304">
        <f t="shared" si="11"/>
        <v>5.4141302887623269E-2</v>
      </c>
      <c r="T73" s="304">
        <f t="shared" si="11"/>
        <v>4.8024607287112629E-2</v>
      </c>
      <c r="U73" s="304">
        <f t="shared" si="11"/>
        <v>4.646704022684537E-2</v>
      </c>
      <c r="V73" s="304">
        <f t="shared" si="11"/>
        <v>4.2306153120839372E-2</v>
      </c>
      <c r="W73" s="304">
        <f t="shared" si="11"/>
        <v>4.9000586768836785E-2</v>
      </c>
      <c r="DA73" s="72"/>
    </row>
    <row r="74" spans="1:105" ht="12" customHeight="1" x14ac:dyDescent="0.25">
      <c r="A74" s="62" t="s">
        <v>2743</v>
      </c>
      <c r="B74" s="304">
        <f t="shared" ref="B74:W74" si="12">IF(B$46=0,0,B$46/B$5)</f>
        <v>4.7685976156154733E-2</v>
      </c>
      <c r="C74" s="304">
        <f t="shared" si="12"/>
        <v>4.90421080305933E-2</v>
      </c>
      <c r="D74" s="304">
        <f t="shared" si="12"/>
        <v>4.9476350886056369E-2</v>
      </c>
      <c r="E74" s="304">
        <f t="shared" si="12"/>
        <v>4.9868735726937917E-2</v>
      </c>
      <c r="F74" s="304">
        <f t="shared" si="12"/>
        <v>4.9328392258249254E-2</v>
      </c>
      <c r="G74" s="304">
        <f t="shared" si="12"/>
        <v>3.7213281109535881E-2</v>
      </c>
      <c r="H74" s="304">
        <f t="shared" si="12"/>
        <v>3.9103325776701628E-2</v>
      </c>
      <c r="I74" s="304">
        <f t="shared" si="12"/>
        <v>3.5899044231209647E-2</v>
      </c>
      <c r="J74" s="304">
        <f t="shared" si="12"/>
        <v>3.7119413016103393E-2</v>
      </c>
      <c r="K74" s="304">
        <f t="shared" si="12"/>
        <v>3.5949461154584098E-2</v>
      </c>
      <c r="L74" s="304">
        <f t="shared" si="12"/>
        <v>3.3429160997277239E-2</v>
      </c>
      <c r="M74" s="304">
        <f t="shared" si="12"/>
        <v>3.5871645541485385E-2</v>
      </c>
      <c r="N74" s="304">
        <f t="shared" si="12"/>
        <v>3.3865220533765283E-2</v>
      </c>
      <c r="O74" s="304">
        <f t="shared" si="12"/>
        <v>3.5571766019713263E-2</v>
      </c>
      <c r="P74" s="304">
        <f t="shared" si="12"/>
        <v>3.3931675412083272E-2</v>
      </c>
      <c r="Q74" s="304">
        <f t="shared" si="12"/>
        <v>3.475734381472767E-2</v>
      </c>
      <c r="R74" s="304">
        <f t="shared" si="12"/>
        <v>3.4970309745594695E-2</v>
      </c>
      <c r="S74" s="304">
        <f t="shared" si="12"/>
        <v>3.6499176389747923E-2</v>
      </c>
      <c r="T74" s="304">
        <f t="shared" si="12"/>
        <v>3.2826370971770387E-2</v>
      </c>
      <c r="U74" s="304">
        <f t="shared" si="12"/>
        <v>3.1842640584681135E-2</v>
      </c>
      <c r="V74" s="304">
        <f t="shared" si="12"/>
        <v>2.9118246528237839E-2</v>
      </c>
      <c r="W74" s="304">
        <f t="shared" si="12"/>
        <v>3.3307961624046499E-2</v>
      </c>
      <c r="DA74" s="72"/>
    </row>
    <row r="75" spans="1:105" ht="12" customHeight="1" x14ac:dyDescent="0.25">
      <c r="A75" s="62" t="s">
        <v>2755</v>
      </c>
      <c r="B75" s="304">
        <f t="shared" ref="B75:W75" si="13">IF(B$57=0,0,B$57/B$5)</f>
        <v>0</v>
      </c>
      <c r="C75" s="304">
        <f t="shared" si="13"/>
        <v>0</v>
      </c>
      <c r="D75" s="304">
        <f t="shared" si="13"/>
        <v>0</v>
      </c>
      <c r="E75" s="304">
        <f t="shared" si="13"/>
        <v>0</v>
      </c>
      <c r="F75" s="304">
        <f t="shared" si="13"/>
        <v>0</v>
      </c>
      <c r="G75" s="304">
        <f t="shared" si="13"/>
        <v>0</v>
      </c>
      <c r="H75" s="304">
        <f t="shared" si="13"/>
        <v>0</v>
      </c>
      <c r="I75" s="304">
        <f t="shared" si="13"/>
        <v>0</v>
      </c>
      <c r="J75" s="304">
        <f t="shared" si="13"/>
        <v>0</v>
      </c>
      <c r="K75" s="304">
        <f t="shared" si="13"/>
        <v>0</v>
      </c>
      <c r="L75" s="304">
        <f t="shared" si="13"/>
        <v>0</v>
      </c>
      <c r="M75" s="304">
        <f t="shared" si="13"/>
        <v>0</v>
      </c>
      <c r="N75" s="304">
        <f t="shared" si="13"/>
        <v>0</v>
      </c>
      <c r="O75" s="304">
        <f t="shared" si="13"/>
        <v>0</v>
      </c>
      <c r="P75" s="304">
        <f t="shared" si="13"/>
        <v>0</v>
      </c>
      <c r="Q75" s="304">
        <f t="shared" si="13"/>
        <v>0</v>
      </c>
      <c r="R75" s="304">
        <f t="shared" si="13"/>
        <v>0</v>
      </c>
      <c r="S75" s="304">
        <f t="shared" si="13"/>
        <v>0</v>
      </c>
      <c r="T75" s="304">
        <f t="shared" si="13"/>
        <v>0</v>
      </c>
      <c r="U75" s="304">
        <f t="shared" si="13"/>
        <v>0</v>
      </c>
      <c r="V75" s="304">
        <f t="shared" si="13"/>
        <v>0</v>
      </c>
      <c r="W75" s="304">
        <f t="shared" si="13"/>
        <v>0</v>
      </c>
      <c r="DA75" s="72"/>
    </row>
    <row r="76" spans="1:105" ht="12" customHeight="1" x14ac:dyDescent="0.25">
      <c r="A76" s="62" t="s">
        <v>2757</v>
      </c>
      <c r="B76" s="304">
        <f t="shared" ref="B76:W76" si="14">IF(B$58=0,0,B$58/B$5)</f>
        <v>6.5835560302190538E-2</v>
      </c>
      <c r="C76" s="304">
        <f t="shared" si="14"/>
        <v>5.6553279298092958E-2</v>
      </c>
      <c r="D76" s="304">
        <f t="shared" si="14"/>
        <v>5.3401265765026545E-2</v>
      </c>
      <c r="E76" s="304">
        <f t="shared" si="14"/>
        <v>5.0596058759980127E-2</v>
      </c>
      <c r="F76" s="304">
        <f t="shared" si="14"/>
        <v>5.44917023088154E-2</v>
      </c>
      <c r="G76" s="304">
        <f t="shared" si="14"/>
        <v>0.13450540161996183</v>
      </c>
      <c r="H76" s="304">
        <f t="shared" si="14"/>
        <v>0.12298263400586126</v>
      </c>
      <c r="I76" s="304">
        <f t="shared" si="14"/>
        <v>0.1423248339997574</v>
      </c>
      <c r="J76" s="304">
        <f t="shared" si="14"/>
        <v>0.13514910894327159</v>
      </c>
      <c r="K76" s="304">
        <f t="shared" si="14"/>
        <v>0.14195618331988855</v>
      </c>
      <c r="L76" s="304">
        <f t="shared" si="14"/>
        <v>0.15621347760951695</v>
      </c>
      <c r="M76" s="304">
        <f t="shared" si="14"/>
        <v>0.1425104638403922</v>
      </c>
      <c r="N76" s="304">
        <f t="shared" si="14"/>
        <v>0.15393535609836959</v>
      </c>
      <c r="O76" s="304">
        <f t="shared" si="14"/>
        <v>0.14487880394928745</v>
      </c>
      <c r="P76" s="304">
        <f t="shared" si="14"/>
        <v>0.15399450023311176</v>
      </c>
      <c r="Q76" s="304">
        <f t="shared" si="14"/>
        <v>0.14897466060253897</v>
      </c>
      <c r="R76" s="304">
        <f t="shared" si="14"/>
        <v>0.14761150801908518</v>
      </c>
      <c r="S76" s="304">
        <f t="shared" si="14"/>
        <v>0.13869960115995061</v>
      </c>
      <c r="T76" s="304">
        <f t="shared" si="14"/>
        <v>0.16028140859693665</v>
      </c>
      <c r="U76" s="304">
        <f t="shared" si="14"/>
        <v>0.16558428669715458</v>
      </c>
      <c r="V76" s="304">
        <f t="shared" si="14"/>
        <v>0.17932543002041709</v>
      </c>
      <c r="W76" s="304">
        <f t="shared" si="14"/>
        <v>0.15744768115719371</v>
      </c>
      <c r="DA76" s="72"/>
    </row>
    <row r="77" spans="1:105" ht="12" customHeight="1" x14ac:dyDescent="0.25">
      <c r="A77" s="41" t="s">
        <v>2759</v>
      </c>
      <c r="B77" s="237">
        <f t="shared" ref="B77:W77" si="15">IF(B$59=0,0,B$59/B$5)</f>
        <v>1.6572261145451406E-2</v>
      </c>
      <c r="C77" s="237">
        <f t="shared" si="15"/>
        <v>1.4235706491412103E-2</v>
      </c>
      <c r="D77" s="237">
        <f t="shared" si="15"/>
        <v>1.3442275233833283E-2</v>
      </c>
      <c r="E77" s="237">
        <f t="shared" si="15"/>
        <v>1.2736142820874513E-2</v>
      </c>
      <c r="F77" s="237">
        <f t="shared" si="15"/>
        <v>1.3716762138528335E-2</v>
      </c>
      <c r="G77" s="237">
        <f t="shared" si="15"/>
        <v>3.3857973272928346E-2</v>
      </c>
      <c r="H77" s="237">
        <f t="shared" si="15"/>
        <v>3.0957438772383199E-2</v>
      </c>
      <c r="I77" s="237">
        <f t="shared" si="15"/>
        <v>3.5826296695898582E-2</v>
      </c>
      <c r="J77" s="237">
        <f t="shared" si="15"/>
        <v>3.4020008589619864E-2</v>
      </c>
      <c r="K77" s="237">
        <f t="shared" si="15"/>
        <v>3.573349919694524E-2</v>
      </c>
      <c r="L77" s="237">
        <f t="shared" si="15"/>
        <v>3.9322374314142552E-2</v>
      </c>
      <c r="M77" s="237">
        <f t="shared" si="15"/>
        <v>3.5873023816944814E-2</v>
      </c>
      <c r="N77" s="237">
        <f t="shared" si="15"/>
        <v>3.8748920933773148E-2</v>
      </c>
      <c r="O77" s="237">
        <f t="shared" si="15"/>
        <v>3.6469187206239387E-2</v>
      </c>
      <c r="P77" s="237">
        <f t="shared" si="15"/>
        <v>3.8763808815666614E-2</v>
      </c>
      <c r="Q77" s="237">
        <f t="shared" si="15"/>
        <v>3.7500204573760146E-2</v>
      </c>
      <c r="R77" s="237">
        <f t="shared" si="15"/>
        <v>3.7157069032870076E-2</v>
      </c>
      <c r="S77" s="237">
        <f t="shared" si="15"/>
        <v>3.4913745711923037E-2</v>
      </c>
      <c r="T77" s="237">
        <f t="shared" si="15"/>
        <v>4.0346362176260753E-2</v>
      </c>
      <c r="U77" s="237">
        <f t="shared" si="15"/>
        <v>4.1681213437432162E-2</v>
      </c>
      <c r="V77" s="237">
        <f t="shared" si="15"/>
        <v>4.5140161983551037E-2</v>
      </c>
      <c r="W77" s="237">
        <f t="shared" si="15"/>
        <v>3.9633050541471045E-2</v>
      </c>
      <c r="DA77" s="97"/>
    </row>
    <row r="78" spans="1:105" ht="12" customHeight="1" x14ac:dyDescent="0.25">
      <c r="A78" s="171"/>
      <c r="B78" s="171"/>
      <c r="C78" s="171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DA78" s="172"/>
    </row>
    <row r="79" spans="1:105" ht="15" customHeight="1" x14ac:dyDescent="0.25">
      <c r="A79" s="32" t="s">
        <v>343</v>
      </c>
      <c r="B79" s="259"/>
      <c r="C79" s="259"/>
      <c r="D79" s="259"/>
      <c r="E79" s="259"/>
      <c r="F79" s="259"/>
      <c r="G79" s="259"/>
      <c r="H79" s="259"/>
      <c r="I79" s="259"/>
      <c r="J79" s="259"/>
      <c r="K79" s="259"/>
      <c r="L79" s="259"/>
      <c r="M79" s="259"/>
      <c r="N79" s="259"/>
      <c r="O79" s="259"/>
      <c r="P79" s="259"/>
      <c r="Q79" s="259"/>
      <c r="R79" s="259"/>
      <c r="S79" s="259"/>
      <c r="T79" s="259"/>
      <c r="U79" s="259"/>
      <c r="V79" s="259"/>
      <c r="W79" s="259"/>
      <c r="DA79" s="88"/>
    </row>
    <row r="80" spans="1:105" ht="12" customHeight="1" x14ac:dyDescent="0.25">
      <c r="A80" s="201"/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DA80" s="173"/>
    </row>
    <row r="81" spans="1:105" ht="12" customHeight="1" x14ac:dyDescent="0.25">
      <c r="A81" s="35" t="s">
        <v>27</v>
      </c>
      <c r="B81" s="324">
        <f>IF(B$5=0,0,B$5/TEL_fec!B$5)</f>
        <v>0.49140816029391488</v>
      </c>
      <c r="C81" s="324">
        <f>IF(C$5=0,0,C$5/TEL_fec!C$5)</f>
        <v>0.49353800939741405</v>
      </c>
      <c r="D81" s="324">
        <f>IF(D$5=0,0,D$5/TEL_fec!D$5)</f>
        <v>0.49493392365920402</v>
      </c>
      <c r="E81" s="324">
        <f>IF(E$5=0,0,E$5/TEL_fec!E$5)</f>
        <v>0.49500485574291753</v>
      </c>
      <c r="F81" s="324">
        <f>IF(F$5=0,0,F$5/TEL_fec!F$5)</f>
        <v>0.49470975351178387</v>
      </c>
      <c r="G81" s="324">
        <f>IF(G$5=0,0,G$5/TEL_fec!G$5)</f>
        <v>0.48574631430513093</v>
      </c>
      <c r="H81" s="324">
        <f>IF(H$5=0,0,H$5/TEL_fec!H$5)</f>
        <v>0.48731075806419649</v>
      </c>
      <c r="I81" s="324">
        <f>IF(I$5=0,0,I$5/TEL_fec!I$5)</f>
        <v>0.48726969620749849</v>
      </c>
      <c r="J81" s="324">
        <f>IF(J$5=0,0,J$5/TEL_fec!J$5)</f>
        <v>0.48762440147591884</v>
      </c>
      <c r="K81" s="324">
        <f>IF(K$5=0,0,K$5/TEL_fec!K$5)</f>
        <v>0.48837648322865657</v>
      </c>
      <c r="L81" s="324">
        <f>IF(L$5=0,0,L$5/TEL_fec!L$5)</f>
        <v>0.48907762065638932</v>
      </c>
      <c r="M81" s="324">
        <f>IF(M$5=0,0,M$5/TEL_fec!M$5)</f>
        <v>0.48941541582728931</v>
      </c>
      <c r="N81" s="324">
        <f>IF(N$5=0,0,N$5/TEL_fec!N$5)</f>
        <v>0.48922969148099477</v>
      </c>
      <c r="O81" s="324">
        <f>IF(O$5=0,0,O$5/TEL_fec!O$5)</f>
        <v>0.48914925445164881</v>
      </c>
      <c r="P81" s="324">
        <f>IF(P$5=0,0,P$5/TEL_fec!P$5)</f>
        <v>0.4892165189394253</v>
      </c>
      <c r="Q81" s="324">
        <f>IF(Q$5=0,0,Q$5/TEL_fec!Q$5)</f>
        <v>0.48877049429539288</v>
      </c>
      <c r="R81" s="324">
        <f>IF(R$5=0,0,R$5/TEL_fec!R$5)</f>
        <v>0.48906257114344931</v>
      </c>
      <c r="S81" s="324">
        <f>IF(S$5=0,0,S$5/TEL_fec!S$5)</f>
        <v>0.48940505151131403</v>
      </c>
      <c r="T81" s="324">
        <f>IF(T$5=0,0,T$5/TEL_fec!T$5)</f>
        <v>0.48867043693859669</v>
      </c>
      <c r="U81" s="324">
        <f>IF(U$5=0,0,U$5/TEL_fec!U$5)</f>
        <v>0.49036602627592102</v>
      </c>
      <c r="V81" s="324">
        <f>IF(V$5=0,0,V$5/TEL_fec!V$5)</f>
        <v>0.49199252448499614</v>
      </c>
      <c r="W81" s="324">
        <f>IF(W$5=0,0,W$5/TEL_fec!W$5)</f>
        <v>0.48953050923210217</v>
      </c>
      <c r="DA81" s="95"/>
    </row>
    <row r="82" spans="1:105" ht="12" customHeight="1" x14ac:dyDescent="0.25">
      <c r="A82" s="55" t="s">
        <v>92</v>
      </c>
      <c r="B82" s="336">
        <f>IF(B$6=0,0,B$6/TEL_fec!B$6)</f>
        <v>0.48374465521136023</v>
      </c>
      <c r="C82" s="336">
        <f>IF(C$6=0,0,C$6/TEL_fec!C$6)</f>
        <v>0.48374465521136051</v>
      </c>
      <c r="D82" s="336">
        <f>IF(D$6=0,0,D$6/TEL_fec!D$6)</f>
        <v>0.48374465521136062</v>
      </c>
      <c r="E82" s="336">
        <f>IF(E$6=0,0,E$6/TEL_fec!E$6)</f>
        <v>0.48374465521136056</v>
      </c>
      <c r="F82" s="336">
        <f>IF(F$6=0,0,F$6/TEL_fec!F$6)</f>
        <v>0.48374465521136029</v>
      </c>
      <c r="G82" s="336">
        <f>IF(G$6=0,0,G$6/TEL_fec!G$6)</f>
        <v>0.48374465521136056</v>
      </c>
      <c r="H82" s="336">
        <f>IF(H$6=0,0,H$6/TEL_fec!H$6)</f>
        <v>0.4837446552113604</v>
      </c>
      <c r="I82" s="336">
        <f>IF(I$6=0,0,I$6/TEL_fec!I$6)</f>
        <v>0.48374465521136056</v>
      </c>
      <c r="J82" s="336">
        <f>IF(J$6=0,0,J$6/TEL_fec!J$6)</f>
        <v>0.48374465521136029</v>
      </c>
      <c r="K82" s="336">
        <f>IF(K$6=0,0,K$6/TEL_fec!K$6)</f>
        <v>0.48374465521136045</v>
      </c>
      <c r="L82" s="336">
        <f>IF(L$6=0,0,L$6/TEL_fec!L$6)</f>
        <v>0.48374465521136067</v>
      </c>
      <c r="M82" s="336">
        <f>IF(M$6=0,0,M$6/TEL_fec!M$6)</f>
        <v>0.48374465521136045</v>
      </c>
      <c r="N82" s="336">
        <f>IF(N$6=0,0,N$6/TEL_fec!N$6)</f>
        <v>0.48374465521136056</v>
      </c>
      <c r="O82" s="336">
        <f>IF(O$6=0,0,O$6/TEL_fec!O$6)</f>
        <v>0.4837446552113604</v>
      </c>
      <c r="P82" s="336">
        <f>IF(P$6=0,0,P$6/TEL_fec!P$6)</f>
        <v>0.48374465521136045</v>
      </c>
      <c r="Q82" s="336">
        <f>IF(Q$6=0,0,Q$6/TEL_fec!Q$6)</f>
        <v>0.4837446552113604</v>
      </c>
      <c r="R82" s="336">
        <f>IF(R$6=0,0,R$6/TEL_fec!R$6)</f>
        <v>0.48374465521136062</v>
      </c>
      <c r="S82" s="336">
        <f>IF(S$6=0,0,S$6/TEL_fec!S$6)</f>
        <v>0.48374465521136029</v>
      </c>
      <c r="T82" s="336">
        <f>IF(T$6=0,0,T$6/TEL_fec!T$6)</f>
        <v>0.48374465521136051</v>
      </c>
      <c r="U82" s="336">
        <f>IF(U$6=0,0,U$6/TEL_fec!U$6)</f>
        <v>0.48374465521136062</v>
      </c>
      <c r="V82" s="336">
        <f>IF(V$6=0,0,V$6/TEL_fec!V$6)</f>
        <v>0.4837446552113604</v>
      </c>
      <c r="W82" s="336">
        <f>IF(W$6=0,0,W$6/TEL_fec!W$6)</f>
        <v>0.4837446552113604</v>
      </c>
      <c r="DA82" s="67"/>
    </row>
    <row r="83" spans="1:105" ht="12" customHeight="1" x14ac:dyDescent="0.25">
      <c r="A83" s="202" t="s">
        <v>93</v>
      </c>
      <c r="B83" s="337">
        <f>IF(B$7=0,0,B$7/TEL_fec!B$7)</f>
        <v>0.12426274243235426</v>
      </c>
      <c r="C83" s="337">
        <f>IF(C$7=0,0,C$7/TEL_fec!C$7)</f>
        <v>0.12426274243235425</v>
      </c>
      <c r="D83" s="337">
        <f>IF(D$7=0,0,D$7/TEL_fec!D$7)</f>
        <v>0.12426274243235425</v>
      </c>
      <c r="E83" s="337">
        <f>IF(E$7=0,0,E$7/TEL_fec!E$7)</f>
        <v>0.12426274243235427</v>
      </c>
      <c r="F83" s="337">
        <f>IF(F$7=0,0,F$7/TEL_fec!F$7)</f>
        <v>0.1242627424323543</v>
      </c>
      <c r="G83" s="337">
        <f>IF(G$7=0,0,G$7/TEL_fec!G$7)</f>
        <v>0.12426274243235429</v>
      </c>
      <c r="H83" s="337">
        <f>IF(H$7=0,0,H$7/TEL_fec!H$7)</f>
        <v>0.12426274243235429</v>
      </c>
      <c r="I83" s="337">
        <f>IF(I$7=0,0,I$7/TEL_fec!I$7)</f>
        <v>0.12426274243235426</v>
      </c>
      <c r="J83" s="337">
        <f>IF(J$7=0,0,J$7/TEL_fec!J$7)</f>
        <v>0.12426274243235425</v>
      </c>
      <c r="K83" s="337">
        <f>IF(K$7=0,0,K$7/TEL_fec!K$7)</f>
        <v>0.1242627424323542</v>
      </c>
      <c r="L83" s="337">
        <f>IF(L$7=0,0,L$7/TEL_fec!L$7)</f>
        <v>0.12426274243235427</v>
      </c>
      <c r="M83" s="337">
        <f>IF(M$7=0,0,M$7/TEL_fec!M$7)</f>
        <v>0.12426274243235425</v>
      </c>
      <c r="N83" s="337">
        <f>IF(N$7=0,0,N$7/TEL_fec!N$7)</f>
        <v>0.12426274243235425</v>
      </c>
      <c r="O83" s="337">
        <f>IF(O$7=0,0,O$7/TEL_fec!O$7)</f>
        <v>0.12426274243235425</v>
      </c>
      <c r="P83" s="337">
        <f>IF(P$7=0,0,P$7/TEL_fec!P$7)</f>
        <v>0.12426274243235427</v>
      </c>
      <c r="Q83" s="337">
        <f>IF(Q$7=0,0,Q$7/TEL_fec!Q$7)</f>
        <v>0.12426274243235425</v>
      </c>
      <c r="R83" s="337">
        <f>IF(R$7=0,0,R$7/TEL_fec!R$7)</f>
        <v>0.12426274243235425</v>
      </c>
      <c r="S83" s="337">
        <f>IF(S$7=0,0,S$7/TEL_fec!S$7)</f>
        <v>0.12426274243235425</v>
      </c>
      <c r="T83" s="337">
        <f>IF(T$7=0,0,T$7/TEL_fec!T$7)</f>
        <v>0.12426274243235425</v>
      </c>
      <c r="U83" s="337">
        <f>IF(U$7=0,0,U$7/TEL_fec!U$7)</f>
        <v>0.12426274243235427</v>
      </c>
      <c r="V83" s="337">
        <f>IF(V$7=0,0,V$7/TEL_fec!V$7)</f>
        <v>0.12426274243235425</v>
      </c>
      <c r="W83" s="337">
        <f>IF(W$7=0,0,W$7/TEL_fec!W$7)</f>
        <v>0.12426274243235427</v>
      </c>
      <c r="DA83" s="174"/>
    </row>
    <row r="84" spans="1:105" ht="12" customHeight="1" x14ac:dyDescent="0.25">
      <c r="A84" s="202" t="s">
        <v>94</v>
      </c>
      <c r="B84" s="337">
        <f>IF(B$8=0,0,B$8/TEL_fec!B$8)</f>
        <v>0.66992537788254014</v>
      </c>
      <c r="C84" s="337">
        <f>IF(C$8=0,0,C$8/TEL_fec!C$8)</f>
        <v>0.66992537788253992</v>
      </c>
      <c r="D84" s="337">
        <f>IF(D$8=0,0,D$8/TEL_fec!D$8)</f>
        <v>0.66992537788254003</v>
      </c>
      <c r="E84" s="337">
        <f>IF(E$8=0,0,E$8/TEL_fec!E$8)</f>
        <v>0.66992537788254014</v>
      </c>
      <c r="F84" s="337">
        <f>IF(F$8=0,0,F$8/TEL_fec!F$8)</f>
        <v>0.66992537788253992</v>
      </c>
      <c r="G84" s="337">
        <f>IF(G$8=0,0,G$8/TEL_fec!G$8)</f>
        <v>0.66992537788253981</v>
      </c>
      <c r="H84" s="337">
        <f>IF(H$8=0,0,H$8/TEL_fec!H$8)</f>
        <v>0.66992537788253981</v>
      </c>
      <c r="I84" s="337">
        <f>IF(I$8=0,0,I$8/TEL_fec!I$8)</f>
        <v>0.66992537788253992</v>
      </c>
      <c r="J84" s="337">
        <f>IF(J$8=0,0,J$8/TEL_fec!J$8)</f>
        <v>0.66992537788253981</v>
      </c>
      <c r="K84" s="337">
        <f>IF(K$8=0,0,K$8/TEL_fec!K$8)</f>
        <v>0.6699253778825397</v>
      </c>
      <c r="L84" s="337">
        <f>IF(L$8=0,0,L$8/TEL_fec!L$8)</f>
        <v>0.66992537788253992</v>
      </c>
      <c r="M84" s="337">
        <f>IF(M$8=0,0,M$8/TEL_fec!M$8)</f>
        <v>0.66992537788254003</v>
      </c>
      <c r="N84" s="337">
        <f>IF(N$8=0,0,N$8/TEL_fec!N$8)</f>
        <v>0.66992537788253992</v>
      </c>
      <c r="O84" s="337">
        <f>IF(O$8=0,0,O$8/TEL_fec!O$8)</f>
        <v>0.66992537788253992</v>
      </c>
      <c r="P84" s="337">
        <f>IF(P$8=0,0,P$8/TEL_fec!P$8)</f>
        <v>0.66992537788253992</v>
      </c>
      <c r="Q84" s="337">
        <f>IF(Q$8=0,0,Q$8/TEL_fec!Q$8)</f>
        <v>0.66992537788254003</v>
      </c>
      <c r="R84" s="337">
        <f>IF(R$8=0,0,R$8/TEL_fec!R$8)</f>
        <v>0.66992537788254003</v>
      </c>
      <c r="S84" s="337">
        <f>IF(S$8=0,0,S$8/TEL_fec!S$8)</f>
        <v>0.66992537788253992</v>
      </c>
      <c r="T84" s="337">
        <f>IF(T$8=0,0,T$8/TEL_fec!T$8)</f>
        <v>0.66992537788254003</v>
      </c>
      <c r="U84" s="337">
        <f>IF(U$8=0,0,U$8/TEL_fec!U$8)</f>
        <v>0.66992537788253992</v>
      </c>
      <c r="V84" s="337">
        <f>IF(V$8=0,0,V$8/TEL_fec!V$8)</f>
        <v>0.66992537788253981</v>
      </c>
      <c r="W84" s="337">
        <f>IF(W$8=0,0,W$8/TEL_fec!W$8)</f>
        <v>0.66992537788253992</v>
      </c>
      <c r="DA84" s="174"/>
    </row>
    <row r="85" spans="1:105" ht="12" customHeight="1" x14ac:dyDescent="0.25">
      <c r="A85" s="202" t="s">
        <v>95</v>
      </c>
      <c r="B85" s="337">
        <f>IF(B$9=0,0,B$9/TEL_fec!B$9)</f>
        <v>0.48158600667706197</v>
      </c>
      <c r="C85" s="337">
        <f>IF(C$9=0,0,C$9/TEL_fec!C$9)</f>
        <v>0.48158600667706236</v>
      </c>
      <c r="D85" s="337">
        <f>IF(D$9=0,0,D$9/TEL_fec!D$9)</f>
        <v>0.48158600667706208</v>
      </c>
      <c r="E85" s="337">
        <f>IF(E$9=0,0,E$9/TEL_fec!E$9)</f>
        <v>0.48158600667706214</v>
      </c>
      <c r="F85" s="337">
        <f>IF(F$9=0,0,F$9/TEL_fec!F$9)</f>
        <v>0.48158600667706225</v>
      </c>
      <c r="G85" s="337">
        <f>IF(G$9=0,0,G$9/TEL_fec!G$9)</f>
        <v>0.4815860066770622</v>
      </c>
      <c r="H85" s="337">
        <f>IF(H$9=0,0,H$9/TEL_fec!H$9)</f>
        <v>0.48158600667706197</v>
      </c>
      <c r="I85" s="337">
        <f>IF(I$9=0,0,I$9/TEL_fec!I$9)</f>
        <v>0.48158600667706225</v>
      </c>
      <c r="J85" s="337">
        <f>IF(J$9=0,0,J$9/TEL_fec!J$9)</f>
        <v>0.48158600667706214</v>
      </c>
      <c r="K85" s="337">
        <f>IF(K$9=0,0,K$9/TEL_fec!K$9)</f>
        <v>0.48158600667706214</v>
      </c>
      <c r="L85" s="337">
        <f>IF(L$9=0,0,L$9/TEL_fec!L$9)</f>
        <v>0.48158600667706203</v>
      </c>
      <c r="M85" s="337">
        <f>IF(M$9=0,0,M$9/TEL_fec!M$9)</f>
        <v>0.48158600667706214</v>
      </c>
      <c r="N85" s="337">
        <f>IF(N$9=0,0,N$9/TEL_fec!N$9)</f>
        <v>0.48158600667706197</v>
      </c>
      <c r="O85" s="337">
        <f>IF(O$9=0,0,O$9/TEL_fec!O$9)</f>
        <v>0.48158600667706192</v>
      </c>
      <c r="P85" s="337">
        <f>IF(P$9=0,0,P$9/TEL_fec!P$9)</f>
        <v>0.48158600667706214</v>
      </c>
      <c r="Q85" s="337">
        <f>IF(Q$9=0,0,Q$9/TEL_fec!Q$9)</f>
        <v>0.48158600667706181</v>
      </c>
      <c r="R85" s="337">
        <f>IF(R$9=0,0,R$9/TEL_fec!R$9)</f>
        <v>0.48158600667706242</v>
      </c>
      <c r="S85" s="337">
        <f>IF(S$9=0,0,S$9/TEL_fec!S$9)</f>
        <v>0.48158600667706192</v>
      </c>
      <c r="T85" s="337">
        <f>IF(T$9=0,0,T$9/TEL_fec!T$9)</f>
        <v>0.4815860066770622</v>
      </c>
      <c r="U85" s="337">
        <f>IF(U$9=0,0,U$9/TEL_fec!U$9)</f>
        <v>0.48158600667706208</v>
      </c>
      <c r="V85" s="337">
        <f>IF(V$9=0,0,V$9/TEL_fec!V$9)</f>
        <v>0.48158600667706203</v>
      </c>
      <c r="W85" s="337">
        <f>IF(W$9=0,0,W$9/TEL_fec!W$9)</f>
        <v>0.4815860066770622</v>
      </c>
      <c r="DA85" s="174"/>
    </row>
    <row r="86" spans="1:105" ht="12" customHeight="1" x14ac:dyDescent="0.25">
      <c r="A86" s="56" t="s">
        <v>96</v>
      </c>
      <c r="B86" s="338">
        <f>IF(B$10=0,0,B$10/TEL_fec!B$10)</f>
        <v>0.67265714222444739</v>
      </c>
      <c r="C86" s="338">
        <f>IF(C$10=0,0,C$10/TEL_fec!C$10)</f>
        <v>0.67235410892842851</v>
      </c>
      <c r="D86" s="338">
        <f>IF(D$10=0,0,D$10/TEL_fec!D$10)</f>
        <v>0.67244618669783474</v>
      </c>
      <c r="E86" s="338">
        <f>IF(E$10=0,0,E$10/TEL_fec!E$10)</f>
        <v>0.67234398061640333</v>
      </c>
      <c r="F86" s="338">
        <f>IF(F$10=0,0,F$10/TEL_fec!F$10)</f>
        <v>0.67233763767904553</v>
      </c>
      <c r="G86" s="338">
        <f>IF(G$10=0,0,G$10/TEL_fec!G$10)</f>
        <v>0.6927580518743176</v>
      </c>
      <c r="H86" s="338">
        <f>IF(H$10=0,0,H$10/TEL_fec!H$10)</f>
        <v>0.68584937134914903</v>
      </c>
      <c r="I86" s="338">
        <f>IF(I$10=0,0,I$10/TEL_fec!I$10)</f>
        <v>0.69943043158405649</v>
      </c>
      <c r="J86" s="338">
        <f>IF(J$10=0,0,J$10/TEL_fec!J$10)</f>
        <v>0.69286163217945618</v>
      </c>
      <c r="K86" s="338">
        <f>IF(K$10=0,0,K$10/TEL_fec!K$10)</f>
        <v>0.69846072873437581</v>
      </c>
      <c r="L86" s="338">
        <f>IF(L$10=0,0,L$10/TEL_fec!L$10)</f>
        <v>0.7125371772525817</v>
      </c>
      <c r="M86" s="338">
        <f>IF(M$10=0,0,M$10/TEL_fec!M$10)</f>
        <v>0.69764240882666628</v>
      </c>
      <c r="N86" s="338">
        <f>IF(N$10=0,0,N$10/TEL_fec!N$10)</f>
        <v>0.70958446067515057</v>
      </c>
      <c r="O86" s="338">
        <f>IF(O$10=0,0,O$10/TEL_fec!O$10)</f>
        <v>0.70216848093408535</v>
      </c>
      <c r="P86" s="338">
        <f>IF(P$10=0,0,P$10/TEL_fec!P$10)</f>
        <v>0.71185006608778101</v>
      </c>
      <c r="Q86" s="338">
        <f>IF(Q$10=0,0,Q$10/TEL_fec!Q$10)</f>
        <v>0.7046924453675032</v>
      </c>
      <c r="R86" s="338">
        <f>IF(R$10=0,0,R$10/TEL_fec!R$10)</f>
        <v>0.70279828638685282</v>
      </c>
      <c r="S86" s="338">
        <f>IF(S$10=0,0,S$10/TEL_fec!S$10)</f>
        <v>0.69503821386137954</v>
      </c>
      <c r="T86" s="338">
        <f>IF(T$10=0,0,T$10/TEL_fec!T$10)</f>
        <v>0.7210023658210355</v>
      </c>
      <c r="U86" s="338">
        <f>IF(U$10=0,0,U$10/TEL_fec!U$10)</f>
        <v>0.7280432877494164</v>
      </c>
      <c r="V86" s="338">
        <f>IF(V$10=0,0,V$10/TEL_fec!V$10)</f>
        <v>0.75066248987427431</v>
      </c>
      <c r="W86" s="338">
        <f>IF(W$10=0,0,W$10/TEL_fec!W$10)</f>
        <v>0.7149989200932233</v>
      </c>
      <c r="DA86" s="68"/>
    </row>
    <row r="87" spans="1:105" ht="12" customHeight="1" x14ac:dyDescent="0.25">
      <c r="A87" s="203" t="s">
        <v>2709</v>
      </c>
      <c r="B87" s="351">
        <f>IF(B$16=0,0,B$16/TEL_fec!B$16)</f>
        <v>0.53909263214212089</v>
      </c>
      <c r="C87" s="351">
        <f>IF(C$16=0,0,C$16/TEL_fec!C$16)</f>
        <v>0.54117318830666683</v>
      </c>
      <c r="D87" s="351">
        <f>IF(D$16=0,0,D$16/TEL_fec!D$16)</f>
        <v>0.54276792934266138</v>
      </c>
      <c r="E87" s="351">
        <f>IF(E$16=0,0,E$16/TEL_fec!E$16)</f>
        <v>0.54241563398395609</v>
      </c>
      <c r="F87" s="351">
        <f>IF(F$16=0,0,F$16/TEL_fec!F$16)</f>
        <v>0.54264227675913312</v>
      </c>
      <c r="G87" s="351">
        <f>IF(G$16=0,0,G$16/TEL_fec!G$16)</f>
        <v>0.53515117483219576</v>
      </c>
      <c r="H87" s="351">
        <f>IF(H$16=0,0,H$16/TEL_fec!H$16)</f>
        <v>0.53812537220724022</v>
      </c>
      <c r="I87" s="351">
        <f>IF(I$16=0,0,I$16/TEL_fec!I$16)</f>
        <v>0.53816093414605159</v>
      </c>
      <c r="J87" s="351">
        <f>IF(J$16=0,0,J$16/TEL_fec!J$16)</f>
        <v>0.5391854348477193</v>
      </c>
      <c r="K87" s="351">
        <f>IF(K$16=0,0,K$16/TEL_fec!K$16)</f>
        <v>0.54058879822231709</v>
      </c>
      <c r="L87" s="351">
        <f>IF(L$16=0,0,L$16/TEL_fec!L$16)</f>
        <v>0.54129180789815989</v>
      </c>
      <c r="M87" s="351">
        <f>IF(M$16=0,0,M$16/TEL_fec!M$16)</f>
        <v>0.54307380819271944</v>
      </c>
      <c r="N87" s="351">
        <f>IF(N$16=0,0,N$16/TEL_fec!N$16)</f>
        <v>0.54204263345016335</v>
      </c>
      <c r="O87" s="351">
        <f>IF(O$16=0,0,O$16/TEL_fec!O$16)</f>
        <v>0.5426367102403854</v>
      </c>
      <c r="P87" s="351">
        <f>IF(P$16=0,0,P$16/TEL_fec!P$16)</f>
        <v>0.54209407268984111</v>
      </c>
      <c r="Q87" s="351">
        <f>IF(Q$16=0,0,Q$16/TEL_fec!Q$16)</f>
        <v>0.54136948013608543</v>
      </c>
      <c r="R87" s="351">
        <f>IF(R$16=0,0,R$16/TEL_fec!R$16)</f>
        <v>0.54200696869816212</v>
      </c>
      <c r="S87" s="351">
        <f>IF(S$16=0,0,S$16/TEL_fec!S$16)</f>
        <v>0.54291338025138103</v>
      </c>
      <c r="T87" s="351">
        <f>IF(T$16=0,0,T$16/TEL_fec!T$16)</f>
        <v>0.54008633238186465</v>
      </c>
      <c r="U87" s="351">
        <f>IF(U$16=0,0,U$16/TEL_fec!U$16)</f>
        <v>0.54341053676782514</v>
      </c>
      <c r="V87" s="351">
        <f>IF(V$16=0,0,V$16/TEL_fec!V$16)</f>
        <v>0.54415718681266612</v>
      </c>
      <c r="W87" s="351">
        <f>IF(W$16=0,0,W$16/TEL_fec!W$16)</f>
        <v>0.5426015476607895</v>
      </c>
      <c r="DA87" s="175"/>
    </row>
    <row r="88" spans="1:105" ht="12" customHeight="1" x14ac:dyDescent="0.25">
      <c r="A88" s="203" t="s">
        <v>2721</v>
      </c>
      <c r="B88" s="351">
        <f>IF(B$27=0,0,B$27/TEL_fec!B$27)</f>
        <v>0.47688963612572227</v>
      </c>
      <c r="C88" s="351">
        <f>IF(C$27=0,0,C$27/TEL_fec!C$27)</f>
        <v>0.47873012811743582</v>
      </c>
      <c r="D88" s="351">
        <f>IF(D$27=0,0,D$27/TEL_fec!D$27)</f>
        <v>0.480140860572354</v>
      </c>
      <c r="E88" s="351">
        <f>IF(E$27=0,0,E$27/TEL_fec!E$27)</f>
        <v>0.47982921467811485</v>
      </c>
      <c r="F88" s="351">
        <f>IF(F$27=0,0,F$27/TEL_fec!F$27)</f>
        <v>0.4800297063638484</v>
      </c>
      <c r="G88" s="351">
        <f>IF(G$27=0,0,G$27/TEL_fec!G$27)</f>
        <v>0.47340296235155765</v>
      </c>
      <c r="H88" s="351">
        <f>IF(H$27=0,0,H$27/TEL_fec!H$27)</f>
        <v>0.47603398310640455</v>
      </c>
      <c r="I88" s="351">
        <f>IF(I$27=0,0,I$27/TEL_fec!I$27)</f>
        <v>0.47606544174458398</v>
      </c>
      <c r="J88" s="351">
        <f>IF(J$27=0,0,J$27/TEL_fec!J$27)</f>
        <v>0.47697173082682814</v>
      </c>
      <c r="K88" s="351">
        <f>IF(K$27=0,0,K$27/TEL_fec!K$27)</f>
        <v>0.47821316765820349</v>
      </c>
      <c r="L88" s="351">
        <f>IF(L$27=0,0,L$27/TEL_fec!L$27)</f>
        <v>0.47883506083298755</v>
      </c>
      <c r="M88" s="351">
        <f>IF(M$27=0,0,M$27/TEL_fec!M$27)</f>
        <v>0.48041144570894401</v>
      </c>
      <c r="N88" s="351">
        <f>IF(N$27=0,0,N$27/TEL_fec!N$27)</f>
        <v>0.4794992526674523</v>
      </c>
      <c r="O88" s="351">
        <f>IF(O$27=0,0,O$27/TEL_fec!O$27)</f>
        <v>0.48002478213572558</v>
      </c>
      <c r="P88" s="351">
        <f>IF(P$27=0,0,P$27/TEL_fec!P$27)</f>
        <v>0.47954475661024382</v>
      </c>
      <c r="Q88" s="351">
        <f>IF(Q$27=0,0,Q$27/TEL_fec!Q$27)</f>
        <v>0.47890377088961422</v>
      </c>
      <c r="R88" s="351">
        <f>IF(R$27=0,0,R$27/TEL_fec!R$27)</f>
        <v>0.47946770307914305</v>
      </c>
      <c r="S88" s="351">
        <f>IF(S$27=0,0,S$27/TEL_fec!S$27)</f>
        <v>0.48026952868391426</v>
      </c>
      <c r="T88" s="351">
        <f>IF(T$27=0,0,T$27/TEL_fec!T$27)</f>
        <v>0.47776867864549577</v>
      </c>
      <c r="U88" s="351">
        <f>IF(U$27=0,0,U$27/TEL_fec!U$27)</f>
        <v>0.48070932098692215</v>
      </c>
      <c r="V88" s="351">
        <f>IF(V$27=0,0,V$27/TEL_fec!V$27)</f>
        <v>0.48136981910351234</v>
      </c>
      <c r="W88" s="351">
        <f>IF(W$27=0,0,W$27/TEL_fec!W$27)</f>
        <v>0.47999367677685212</v>
      </c>
      <c r="DA88" s="175"/>
    </row>
    <row r="89" spans="1:105" ht="12" customHeight="1" x14ac:dyDescent="0.25">
      <c r="A89" s="203" t="s">
        <v>2733</v>
      </c>
      <c r="B89" s="351">
        <f>IF(B$38=0,0,B$38/TEL_fec!B$38)</f>
        <v>0.59117326003998227</v>
      </c>
      <c r="C89" s="351">
        <f>IF(C$38=0,0,C$38/TEL_fec!C$38)</f>
        <v>0.59117326003998216</v>
      </c>
      <c r="D89" s="351">
        <f>IF(D$38=0,0,D$38/TEL_fec!D$38)</f>
        <v>0.59117326003998216</v>
      </c>
      <c r="E89" s="351">
        <f>IF(E$38=0,0,E$38/TEL_fec!E$38)</f>
        <v>0.59117326003998216</v>
      </c>
      <c r="F89" s="351">
        <f>IF(F$38=0,0,F$38/TEL_fec!F$38)</f>
        <v>0.59117326003998227</v>
      </c>
      <c r="G89" s="351">
        <f>IF(G$38=0,0,G$38/TEL_fec!G$38)</f>
        <v>0.59117326003998227</v>
      </c>
      <c r="H89" s="351">
        <f>IF(H$38=0,0,H$38/TEL_fec!H$38)</f>
        <v>0.59117326003998227</v>
      </c>
      <c r="I89" s="351">
        <f>IF(I$38=0,0,I$38/TEL_fec!I$38)</f>
        <v>0.59117326003998216</v>
      </c>
      <c r="J89" s="351">
        <f>IF(J$38=0,0,J$38/TEL_fec!J$38)</f>
        <v>0.59117326003998194</v>
      </c>
      <c r="K89" s="351">
        <f>IF(K$38=0,0,K$38/TEL_fec!K$38)</f>
        <v>0.59117326003998227</v>
      </c>
      <c r="L89" s="351">
        <f>IF(L$38=0,0,L$38/TEL_fec!L$38)</f>
        <v>0.59117326003998227</v>
      </c>
      <c r="M89" s="351">
        <f>IF(M$38=0,0,M$38/TEL_fec!M$38)</f>
        <v>0.59117326003998227</v>
      </c>
      <c r="N89" s="351">
        <f>IF(N$38=0,0,N$38/TEL_fec!N$38)</f>
        <v>0.59117326003998227</v>
      </c>
      <c r="O89" s="351">
        <f>IF(O$38=0,0,O$38/TEL_fec!O$38)</f>
        <v>0.59117326003998216</v>
      </c>
      <c r="P89" s="351">
        <f>IF(P$38=0,0,P$38/TEL_fec!P$38)</f>
        <v>0.5911732600399825</v>
      </c>
      <c r="Q89" s="351">
        <f>IF(Q$38=0,0,Q$38/TEL_fec!Q$38)</f>
        <v>0.59117326003998238</v>
      </c>
      <c r="R89" s="351">
        <f>IF(R$38=0,0,R$38/TEL_fec!R$38)</f>
        <v>0.59117326003998216</v>
      </c>
      <c r="S89" s="351">
        <f>IF(S$38=0,0,S$38/TEL_fec!S$38)</f>
        <v>0.59117326003998227</v>
      </c>
      <c r="T89" s="351">
        <f>IF(T$38=0,0,T$38/TEL_fec!T$38)</f>
        <v>0.59117326003998205</v>
      </c>
      <c r="U89" s="351">
        <f>IF(U$38=0,0,U$38/TEL_fec!U$38)</f>
        <v>0.59117326003998216</v>
      </c>
      <c r="V89" s="351">
        <f>IF(V$38=0,0,V$38/TEL_fec!V$38)</f>
        <v>0.59117326003998227</v>
      </c>
      <c r="W89" s="351">
        <f>IF(W$38=0,0,W$38/TEL_fec!W$38)</f>
        <v>0.59117326003998238</v>
      </c>
      <c r="DA89" s="175"/>
    </row>
    <row r="90" spans="1:105" ht="12" customHeight="1" x14ac:dyDescent="0.25">
      <c r="A90" s="203" t="s">
        <v>2735</v>
      </c>
      <c r="B90" s="351">
        <f>IF(B$39=0,0,B$39/TEL_fec!B$39)</f>
        <v>0.40121426003931204</v>
      </c>
      <c r="C90" s="351">
        <f>IF(C$39=0,0,C$39/TEL_fec!C$39)</f>
        <v>0.40066512707899893</v>
      </c>
      <c r="D90" s="351">
        <f>IF(D$39=0,0,D$39/TEL_fec!D$39)</f>
        <v>0.40096112159259811</v>
      </c>
      <c r="E90" s="351">
        <f>IF(E$39=0,0,E$39/TEL_fec!E$39)</f>
        <v>0.40030299662998176</v>
      </c>
      <c r="F90" s="351">
        <f>IF(F$39=0,0,F$39/TEL_fec!F$39)</f>
        <v>0.40106828438350972</v>
      </c>
      <c r="G90" s="351">
        <f>IF(G$39=0,0,G$39/TEL_fec!G$39)</f>
        <v>0.40950328625390769</v>
      </c>
      <c r="H90" s="351">
        <f>IF(H$39=0,0,H$39/TEL_fec!H$39)</f>
        <v>0.4090367631666198</v>
      </c>
      <c r="I90" s="351">
        <f>IF(I$39=0,0,I$39/TEL_fec!I$39)</f>
        <v>0.41141368433510106</v>
      </c>
      <c r="J90" s="351">
        <f>IF(J$39=0,0,J$39/TEL_fec!J$39)</f>
        <v>0.41085264732307514</v>
      </c>
      <c r="K90" s="351">
        <f>IF(K$39=0,0,K$39/TEL_fec!K$39)</f>
        <v>0.41211168849279284</v>
      </c>
      <c r="L90" s="351">
        <f>IF(L$39=0,0,L$39/TEL_fec!L$39)</f>
        <v>0.41390141977563066</v>
      </c>
      <c r="M90" s="351">
        <f>IF(M$39=0,0,M$39/TEL_fec!M$39)</f>
        <v>0.41282849101938474</v>
      </c>
      <c r="N90" s="351">
        <f>IF(N$39=0,0,N$39/TEL_fec!N$39)</f>
        <v>0.41380029168993837</v>
      </c>
      <c r="O90" s="351">
        <f>IF(O$39=0,0,O$39/TEL_fec!O$39)</f>
        <v>0.41282674923630663</v>
      </c>
      <c r="P90" s="351">
        <f>IF(P$39=0,0,P$39/TEL_fec!P$39)</f>
        <v>0.41370458273567173</v>
      </c>
      <c r="Q90" s="351">
        <f>IF(Q$39=0,0,Q$39/TEL_fec!Q$39)</f>
        <v>0.41308875724368149</v>
      </c>
      <c r="R90" s="351">
        <f>IF(R$39=0,0,R$39/TEL_fec!R$39)</f>
        <v>0.41316226256715083</v>
      </c>
      <c r="S90" s="351">
        <f>IF(S$39=0,0,S$39/TEL_fec!S$39)</f>
        <v>0.41245485280588418</v>
      </c>
      <c r="T90" s="351">
        <f>IF(T$39=0,0,T$39/TEL_fec!T$39)</f>
        <v>0.41364995472163207</v>
      </c>
      <c r="U90" s="351">
        <f>IF(U$39=0,0,U$39/TEL_fec!U$39)</f>
        <v>0.41506849903856741</v>
      </c>
      <c r="V90" s="351">
        <f>IF(V$39=0,0,V$39/TEL_fec!V$39)</f>
        <v>0.41658359563522929</v>
      </c>
      <c r="W90" s="351">
        <f>IF(W$39=0,0,W$39/TEL_fec!W$39)</f>
        <v>0.41416718861893792</v>
      </c>
      <c r="DA90" s="175"/>
    </row>
    <row r="91" spans="1:105" ht="12" customHeight="1" x14ac:dyDescent="0.25">
      <c r="A91" s="41" t="s">
        <v>2759</v>
      </c>
      <c r="B91" s="339">
        <f>IF(B$59=0,0,B$59/TEL_fec!B$59)</f>
        <v>0.4676922902622429</v>
      </c>
      <c r="C91" s="339">
        <f>IF(C$59=0,0,C$59/TEL_fec!C$59)</f>
        <v>0.46769229026224274</v>
      </c>
      <c r="D91" s="339">
        <f>IF(D$59=0,0,D$59/TEL_fec!D$59)</f>
        <v>0.46769229026224263</v>
      </c>
      <c r="E91" s="339">
        <f>IF(E$59=0,0,E$59/TEL_fec!E$59)</f>
        <v>0.46769229026224285</v>
      </c>
      <c r="F91" s="339">
        <f>IF(F$59=0,0,F$59/TEL_fec!F$59)</f>
        <v>0.46769229026224268</v>
      </c>
      <c r="G91" s="339">
        <f>IF(G$59=0,0,G$59/TEL_fec!G$59)</f>
        <v>0.46769229026224268</v>
      </c>
      <c r="H91" s="339">
        <f>IF(H$59=0,0,H$59/TEL_fec!H$59)</f>
        <v>0.46769229026224285</v>
      </c>
      <c r="I91" s="339">
        <f>IF(I$59=0,0,I$59/TEL_fec!I$59)</f>
        <v>0.46769229026224263</v>
      </c>
      <c r="J91" s="339">
        <f>IF(J$59=0,0,J$59/TEL_fec!J$59)</f>
        <v>0.46769229026224274</v>
      </c>
      <c r="K91" s="339">
        <f>IF(K$59=0,0,K$59/TEL_fec!K$59)</f>
        <v>0.46769229026224274</v>
      </c>
      <c r="L91" s="339">
        <f>IF(L$59=0,0,L$59/TEL_fec!L$59)</f>
        <v>0.46769229026224296</v>
      </c>
      <c r="M91" s="339">
        <f>IF(M$59=0,0,M$59/TEL_fec!M$59)</f>
        <v>0.46769229026224274</v>
      </c>
      <c r="N91" s="339">
        <f>IF(N$59=0,0,N$59/TEL_fec!N$59)</f>
        <v>0.46769229026224274</v>
      </c>
      <c r="O91" s="339">
        <f>IF(O$59=0,0,O$59/TEL_fec!O$59)</f>
        <v>0.4676922902622429</v>
      </c>
      <c r="P91" s="339">
        <f>IF(P$59=0,0,P$59/TEL_fec!P$59)</f>
        <v>0.46769229026224268</v>
      </c>
      <c r="Q91" s="339">
        <f>IF(Q$59=0,0,Q$59/TEL_fec!Q$59)</f>
        <v>0.46769229026224285</v>
      </c>
      <c r="R91" s="339">
        <f>IF(R$59=0,0,R$59/TEL_fec!R$59)</f>
        <v>0.46769229026224268</v>
      </c>
      <c r="S91" s="339">
        <f>IF(S$59=0,0,S$59/TEL_fec!S$59)</f>
        <v>0.46769229026224263</v>
      </c>
      <c r="T91" s="339">
        <f>IF(T$59=0,0,T$59/TEL_fec!T$59)</f>
        <v>0.46769229026224263</v>
      </c>
      <c r="U91" s="339">
        <f>IF(U$59=0,0,U$59/TEL_fec!U$59)</f>
        <v>0.46769229026224274</v>
      </c>
      <c r="V91" s="339">
        <f>IF(V$59=0,0,V$59/TEL_fec!V$59)</f>
        <v>0.46769229026224279</v>
      </c>
      <c r="W91" s="339">
        <f>IF(W$59=0,0,W$59/TEL_fec!W$59)</f>
        <v>0.46769229026224285</v>
      </c>
      <c r="DA91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theme="6" tint="-0.249977111117893"/>
    <pageSetUpPr fitToPage="1"/>
  </sheetPr>
  <dimension ref="A1:DA91"/>
  <sheetViews>
    <sheetView workbookViewId="0">
      <pane xSplit="1" ySplit="1" topLeftCell="B2" activePane="bottomRight" state="frozen"/>
      <selection activeCell="DA5" sqref="DA5"/>
      <selection pane="topRight" activeCell="DA5" sqref="DA5"/>
      <selection pane="bottomLeft" activeCell="DA5" sqref="DA5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Textiles and leather / CO2 emissions"</f>
        <v>FR: Textiles and leather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27</v>
      </c>
      <c r="B5" s="225">
        <v>3267.8233894776158</v>
      </c>
      <c r="C5" s="225">
        <v>3656.9640139186222</v>
      </c>
      <c r="D5" s="225">
        <v>3572.6956354786462</v>
      </c>
      <c r="E5" s="225">
        <v>3559.3816294786502</v>
      </c>
      <c r="F5" s="225">
        <v>3131.8783516776189</v>
      </c>
      <c r="G5" s="225">
        <v>855.89998343753507</v>
      </c>
      <c r="H5" s="225">
        <v>914.49361043809256</v>
      </c>
      <c r="I5" s="225">
        <v>671.07334895857923</v>
      </c>
      <c r="J5" s="225">
        <v>669.80190383810532</v>
      </c>
      <c r="K5" s="225">
        <v>502.57889531768637</v>
      </c>
      <c r="L5" s="225">
        <v>425.11438511770791</v>
      </c>
      <c r="M5" s="225">
        <v>481.50797687780192</v>
      </c>
      <c r="N5" s="225">
        <v>415.92989159884439</v>
      </c>
      <c r="O5" s="225">
        <v>439.97972075829188</v>
      </c>
      <c r="P5" s="225">
        <v>385.0109042378208</v>
      </c>
      <c r="Q5" s="225">
        <v>404.05114835862361</v>
      </c>
      <c r="R5" s="225">
        <v>418.21319555846048</v>
      </c>
      <c r="S5" s="225">
        <v>463.77473147882728</v>
      </c>
      <c r="T5" s="225">
        <v>333.46309258471541</v>
      </c>
      <c r="U5" s="225">
        <v>287.14208491118751</v>
      </c>
      <c r="V5" s="225">
        <v>200.5897049179749</v>
      </c>
      <c r="W5" s="225">
        <v>309.75577091847731</v>
      </c>
      <c r="DA5" s="89" t="s">
        <v>2815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2816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2817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2818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2819</v>
      </c>
    </row>
    <row r="10" spans="1:105" ht="12" customHeight="1" x14ac:dyDescent="0.25">
      <c r="A10" s="56" t="s">
        <v>96</v>
      </c>
      <c r="B10" s="262">
        <v>496.81832017842379</v>
      </c>
      <c r="C10" s="262">
        <v>569.02091237032414</v>
      </c>
      <c r="D10" s="262">
        <v>564.03386087329216</v>
      </c>
      <c r="E10" s="262">
        <v>563.59835879402556</v>
      </c>
      <c r="F10" s="262">
        <v>493.15873238944869</v>
      </c>
      <c r="G10" s="262">
        <v>104.7298579288864</v>
      </c>
      <c r="H10" s="262">
        <v>119.4330420865913</v>
      </c>
      <c r="I10" s="262">
        <v>80.050024069748233</v>
      </c>
      <c r="J10" s="262">
        <v>83.627927336647687</v>
      </c>
      <c r="K10" s="262">
        <v>61.310313213090232</v>
      </c>
      <c r="L10" s="262">
        <v>47.865884237880053</v>
      </c>
      <c r="M10" s="262">
        <v>60.517908962792667</v>
      </c>
      <c r="N10" s="262">
        <v>47.908221228496508</v>
      </c>
      <c r="O10" s="262">
        <v>53.609754542928748</v>
      </c>
      <c r="P10" s="262">
        <v>43.978087582883063</v>
      </c>
      <c r="Q10" s="262">
        <v>47.355574104697567</v>
      </c>
      <c r="R10" s="262">
        <v>50.0800965974028</v>
      </c>
      <c r="S10" s="262">
        <v>58.645693761971764</v>
      </c>
      <c r="T10" s="262">
        <v>36.404308244068929</v>
      </c>
      <c r="U10" s="262">
        <v>30.827509883752519</v>
      </c>
      <c r="V10" s="262">
        <v>18.69300046534379</v>
      </c>
      <c r="W10" s="262">
        <v>35.137386878197503</v>
      </c>
      <c r="DA10" s="68" t="s">
        <v>2820</v>
      </c>
    </row>
    <row r="11" spans="1:105" ht="12" customHeight="1" x14ac:dyDescent="0.25">
      <c r="A11" s="37" t="s">
        <v>160</v>
      </c>
      <c r="B11" s="228">
        <v>12.211813128758489</v>
      </c>
      <c r="C11" s="228">
        <v>11.26494384330965</v>
      </c>
      <c r="D11" s="228">
        <v>8.4580120869439082</v>
      </c>
      <c r="E11" s="228">
        <v>8.4248163562511493</v>
      </c>
      <c r="F11" s="228">
        <v>8.9162787060367847</v>
      </c>
      <c r="G11" s="228">
        <v>5.9486444431579208</v>
      </c>
      <c r="H11" s="228">
        <v>5.1706542532044768</v>
      </c>
      <c r="I11" s="228">
        <v>3.9177091701059501</v>
      </c>
      <c r="J11" s="228">
        <v>4.9083534371542186</v>
      </c>
      <c r="K11" s="228">
        <v>2.980222332839388</v>
      </c>
      <c r="L11" s="228">
        <v>2.716805506007248</v>
      </c>
      <c r="M11" s="228">
        <v>3.993066967252227</v>
      </c>
      <c r="N11" s="228">
        <v>3.333350377456338</v>
      </c>
      <c r="O11" s="228">
        <v>3.437543542630384</v>
      </c>
      <c r="P11" s="228">
        <v>2.996947432340423</v>
      </c>
      <c r="Q11" s="228">
        <v>3.271371859775964</v>
      </c>
      <c r="R11" s="228">
        <v>3.0697854387803809</v>
      </c>
      <c r="S11" s="228">
        <v>3.07838686687542</v>
      </c>
      <c r="T11" s="228">
        <v>2.8700423406729101</v>
      </c>
      <c r="U11" s="228">
        <v>2.7496446795391618</v>
      </c>
      <c r="V11" s="228">
        <v>2.261770969227606</v>
      </c>
      <c r="W11" s="228">
        <v>2.9562620575219261</v>
      </c>
      <c r="DA11" s="69" t="s">
        <v>2821</v>
      </c>
    </row>
    <row r="12" spans="1:105" ht="12" customHeight="1" x14ac:dyDescent="0.25">
      <c r="A12" s="37" t="s">
        <v>162</v>
      </c>
      <c r="B12" s="228">
        <v>484.60650704966542</v>
      </c>
      <c r="C12" s="228">
        <v>557.75596852701449</v>
      </c>
      <c r="D12" s="228">
        <v>555.57584878634827</v>
      </c>
      <c r="E12" s="228">
        <v>555.17354243777436</v>
      </c>
      <c r="F12" s="228">
        <v>484.24245368341201</v>
      </c>
      <c r="G12" s="228">
        <v>98.781213485728458</v>
      </c>
      <c r="H12" s="228">
        <v>114.2623878333868</v>
      </c>
      <c r="I12" s="228">
        <v>76.132314899642282</v>
      </c>
      <c r="J12" s="228">
        <v>78.719573899493469</v>
      </c>
      <c r="K12" s="228">
        <v>58.330090880250843</v>
      </c>
      <c r="L12" s="228">
        <v>45.149078731872798</v>
      </c>
      <c r="M12" s="228">
        <v>56.524841995540449</v>
      </c>
      <c r="N12" s="228">
        <v>44.574870851040167</v>
      </c>
      <c r="O12" s="228">
        <v>50.172211000298361</v>
      </c>
      <c r="P12" s="228">
        <v>40.981140150542643</v>
      </c>
      <c r="Q12" s="228">
        <v>44.084202244921613</v>
      </c>
      <c r="R12" s="228">
        <v>47.010311158622422</v>
      </c>
      <c r="S12" s="228">
        <v>55.567306895096337</v>
      </c>
      <c r="T12" s="228">
        <v>33.534265903396019</v>
      </c>
      <c r="U12" s="228">
        <v>28.07786520421336</v>
      </c>
      <c r="V12" s="228">
        <v>16.431229496116181</v>
      </c>
      <c r="W12" s="228">
        <v>32.181124820675571</v>
      </c>
      <c r="DA12" s="69" t="s">
        <v>2822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2823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2824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2825</v>
      </c>
    </row>
    <row r="16" spans="1:105" ht="12" customHeight="1" x14ac:dyDescent="0.25">
      <c r="A16" s="57" t="s">
        <v>2709</v>
      </c>
      <c r="B16" s="263">
        <v>227.75384131226241</v>
      </c>
      <c r="C16" s="263">
        <v>253.80354259301069</v>
      </c>
      <c r="D16" s="263">
        <v>247.2872691456455</v>
      </c>
      <c r="E16" s="263">
        <v>246.22876197407871</v>
      </c>
      <c r="F16" s="263">
        <v>216.8810645990277</v>
      </c>
      <c r="G16" s="263">
        <v>61.740010315779358</v>
      </c>
      <c r="H16" s="263">
        <v>65.344892438763694</v>
      </c>
      <c r="I16" s="263">
        <v>48.577259579903917</v>
      </c>
      <c r="J16" s="263">
        <v>48.17868300011979</v>
      </c>
      <c r="K16" s="263">
        <v>36.268015263562013</v>
      </c>
      <c r="L16" s="263">
        <v>31.00608901452738</v>
      </c>
      <c r="M16" s="263">
        <v>34.529029356512183</v>
      </c>
      <c r="N16" s="263">
        <v>30.22100612705022</v>
      </c>
      <c r="O16" s="263">
        <v>31.599997341737659</v>
      </c>
      <c r="P16" s="263">
        <v>27.91374897090958</v>
      </c>
      <c r="Q16" s="263">
        <v>29.316866877354229</v>
      </c>
      <c r="R16" s="263">
        <v>30.258225156161838</v>
      </c>
      <c r="S16" s="263">
        <v>33.293848940798547</v>
      </c>
      <c r="T16" s="263">
        <v>24.17952109132283</v>
      </c>
      <c r="U16" s="263">
        <v>20.819909193774102</v>
      </c>
      <c r="V16" s="263">
        <v>14.72111517382911</v>
      </c>
      <c r="W16" s="263">
        <v>22.44217187098592</v>
      </c>
      <c r="DA16" s="70" t="s">
        <v>2826</v>
      </c>
    </row>
    <row r="17" spans="1:105" ht="12" customHeight="1" x14ac:dyDescent="0.25">
      <c r="A17" s="46" t="s">
        <v>30</v>
      </c>
      <c r="B17" s="231">
        <v>0.40430536767093561</v>
      </c>
      <c r="C17" s="231">
        <v>0.20215268383553989</v>
      </c>
      <c r="D17" s="231">
        <v>0</v>
      </c>
      <c r="E17" s="231">
        <v>0</v>
      </c>
      <c r="F17" s="231">
        <v>0</v>
      </c>
      <c r="G17" s="231">
        <v>0.4043053676700149</v>
      </c>
      <c r="H17" s="231">
        <v>0</v>
      </c>
      <c r="I17" s="231">
        <v>0</v>
      </c>
      <c r="J17" s="231">
        <v>0</v>
      </c>
      <c r="K17" s="231">
        <v>0</v>
      </c>
      <c r="L17" s="231">
        <v>0</v>
      </c>
      <c r="M17" s="231">
        <v>0</v>
      </c>
      <c r="N17" s="231">
        <v>0</v>
      </c>
      <c r="O17" s="231">
        <v>0</v>
      </c>
      <c r="P17" s="231">
        <v>0</v>
      </c>
      <c r="Q17" s="231">
        <v>0</v>
      </c>
      <c r="R17" s="231">
        <v>0</v>
      </c>
      <c r="S17" s="231">
        <v>0</v>
      </c>
      <c r="T17" s="231">
        <v>0</v>
      </c>
      <c r="U17" s="231">
        <v>1.120032147102685E-2</v>
      </c>
      <c r="V17" s="231">
        <v>0</v>
      </c>
      <c r="W17" s="231">
        <v>0</v>
      </c>
      <c r="DA17" s="73" t="s">
        <v>2827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2828</v>
      </c>
    </row>
    <row r="19" spans="1:105" ht="12" customHeight="1" x14ac:dyDescent="0.25">
      <c r="A19" s="46" t="s">
        <v>33</v>
      </c>
      <c r="B19" s="231">
        <v>0</v>
      </c>
      <c r="C19" s="231">
        <v>6.3781113501345708</v>
      </c>
      <c r="D19" s="231">
        <v>3.6796745983547638</v>
      </c>
      <c r="E19" s="231">
        <v>2.624276791231877</v>
      </c>
      <c r="F19" s="231">
        <v>4.2942575342432958</v>
      </c>
      <c r="G19" s="231">
        <v>1.9085547550627451</v>
      </c>
      <c r="H19" s="231">
        <v>2.624174324557552</v>
      </c>
      <c r="I19" s="231">
        <v>2.8628321325963539</v>
      </c>
      <c r="J19" s="231">
        <v>2.8628321325942641</v>
      </c>
      <c r="K19" s="231">
        <v>1.908521322777982</v>
      </c>
      <c r="L19" s="231">
        <v>1.669946430449252</v>
      </c>
      <c r="M19" s="231">
        <v>0.95225701882563751</v>
      </c>
      <c r="N19" s="231">
        <v>1.9068290538716139</v>
      </c>
      <c r="O19" s="231">
        <v>3.0861280284922099</v>
      </c>
      <c r="P19" s="231">
        <v>2.8509492695078298</v>
      </c>
      <c r="Q19" s="231">
        <v>2.6241660036104442</v>
      </c>
      <c r="R19" s="231">
        <v>1.6695254076880599</v>
      </c>
      <c r="S19" s="231">
        <v>1.6697586626040171</v>
      </c>
      <c r="T19" s="231">
        <v>1.372759537569646</v>
      </c>
      <c r="U19" s="231">
        <v>1.5264675039067419</v>
      </c>
      <c r="V19" s="231">
        <v>1.2540125502479991</v>
      </c>
      <c r="W19" s="231">
        <v>1.779508352972234</v>
      </c>
      <c r="DA19" s="73" t="s">
        <v>2829</v>
      </c>
    </row>
    <row r="20" spans="1:105" ht="12" customHeight="1" x14ac:dyDescent="0.25">
      <c r="A20" s="46" t="s">
        <v>160</v>
      </c>
      <c r="B20" s="231">
        <v>5.0197008979058682</v>
      </c>
      <c r="C20" s="231">
        <v>4.5737479920546704</v>
      </c>
      <c r="D20" s="231">
        <v>3.495021227920831</v>
      </c>
      <c r="E20" s="231">
        <v>3.458875769073674</v>
      </c>
      <c r="F20" s="231">
        <v>3.6779258016922518</v>
      </c>
      <c r="G20" s="231">
        <v>2.884020302196566</v>
      </c>
      <c r="H20" s="231">
        <v>2.4289595351047621</v>
      </c>
      <c r="I20" s="231">
        <v>2.0131258446439242</v>
      </c>
      <c r="J20" s="231">
        <v>2.4506133503628611</v>
      </c>
      <c r="K20" s="231">
        <v>1.57121978597714</v>
      </c>
      <c r="L20" s="231">
        <v>1.5928652789549169</v>
      </c>
      <c r="M20" s="231">
        <v>2.1650037989246971</v>
      </c>
      <c r="N20" s="231">
        <v>1.9169706150343579</v>
      </c>
      <c r="O20" s="231">
        <v>1.779644991142965</v>
      </c>
      <c r="P20" s="231">
        <v>1.656131189421441</v>
      </c>
      <c r="Q20" s="231">
        <v>1.7908775315311189</v>
      </c>
      <c r="R20" s="231">
        <v>1.701464730840468</v>
      </c>
      <c r="S20" s="231">
        <v>1.633276776101992</v>
      </c>
      <c r="T20" s="231">
        <v>1.61982091954018</v>
      </c>
      <c r="U20" s="231">
        <v>1.6603738326814961</v>
      </c>
      <c r="V20" s="231">
        <v>1.5991860293198079</v>
      </c>
      <c r="W20" s="231">
        <v>1.696035749059392</v>
      </c>
      <c r="DA20" s="73" t="s">
        <v>2830</v>
      </c>
    </row>
    <row r="21" spans="1:105" ht="12" customHeight="1" x14ac:dyDescent="0.25">
      <c r="A21" s="46" t="s">
        <v>70</v>
      </c>
      <c r="B21" s="231">
        <v>23.130936986284372</v>
      </c>
      <c r="C21" s="231">
        <v>16.191655890404821</v>
      </c>
      <c r="D21" s="231">
        <v>10.53742430465352</v>
      </c>
      <c r="E21" s="231">
        <v>12.21466915725563</v>
      </c>
      <c r="F21" s="231">
        <v>9.1609961424587585</v>
      </c>
      <c r="G21" s="231">
        <v>8.6520468229876357</v>
      </c>
      <c r="H21" s="231">
        <v>6.6160141102576944</v>
      </c>
      <c r="I21" s="231">
        <v>4.5804980712226602</v>
      </c>
      <c r="J21" s="231">
        <v>3.5625994323182191</v>
      </c>
      <c r="K21" s="231">
        <v>2.0357387150846802</v>
      </c>
      <c r="L21" s="231">
        <v>1.272335704856066</v>
      </c>
      <c r="M21" s="231">
        <v>0.76179626109815113</v>
      </c>
      <c r="N21" s="231">
        <v>0.76272225621615508</v>
      </c>
      <c r="O21" s="231">
        <v>0.75965181300028084</v>
      </c>
      <c r="P21" s="231">
        <v>0.76024380363541433</v>
      </c>
      <c r="Q21" s="231">
        <v>0.76338029966035448</v>
      </c>
      <c r="R21" s="231">
        <v>0.76320437690151333</v>
      </c>
      <c r="S21" s="231">
        <v>0.50888163743006509</v>
      </c>
      <c r="T21" s="231">
        <v>2.2403470348172552</v>
      </c>
      <c r="U21" s="231">
        <v>0.65204572275680184</v>
      </c>
      <c r="V21" s="231">
        <v>0.23525899405167139</v>
      </c>
      <c r="W21" s="231">
        <v>0.50400940874031164</v>
      </c>
      <c r="DA21" s="73" t="s">
        <v>2831</v>
      </c>
    </row>
    <row r="22" spans="1:105" ht="12" customHeight="1" x14ac:dyDescent="0.25">
      <c r="A22" s="46" t="s">
        <v>34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2832</v>
      </c>
    </row>
    <row r="23" spans="1:105" ht="12" customHeight="1" x14ac:dyDescent="0.25">
      <c r="A23" s="46" t="s">
        <v>162</v>
      </c>
      <c r="B23" s="231">
        <v>199.19889806040121</v>
      </c>
      <c r="C23" s="231">
        <v>226.4578746765811</v>
      </c>
      <c r="D23" s="231">
        <v>229.5751490147164</v>
      </c>
      <c r="E23" s="231">
        <v>227.93094025651749</v>
      </c>
      <c r="F23" s="231">
        <v>199.74788512063341</v>
      </c>
      <c r="G23" s="231">
        <v>47.891083067862397</v>
      </c>
      <c r="H23" s="231">
        <v>53.675744468843689</v>
      </c>
      <c r="I23" s="231">
        <v>39.120803531440977</v>
      </c>
      <c r="J23" s="231">
        <v>39.302638084844453</v>
      </c>
      <c r="K23" s="231">
        <v>30.752535439722209</v>
      </c>
      <c r="L23" s="231">
        <v>26.470941600267139</v>
      </c>
      <c r="M23" s="231">
        <v>30.647244000061189</v>
      </c>
      <c r="N23" s="231">
        <v>25.634484201928089</v>
      </c>
      <c r="O23" s="231">
        <v>25.974572509102199</v>
      </c>
      <c r="P23" s="231">
        <v>22.646424708344892</v>
      </c>
      <c r="Q23" s="231">
        <v>24.1334249605334</v>
      </c>
      <c r="R23" s="231">
        <v>26.056018577640579</v>
      </c>
      <c r="S23" s="231">
        <v>29.481931864662471</v>
      </c>
      <c r="T23" s="231">
        <v>18.926377726890291</v>
      </c>
      <c r="U23" s="231">
        <v>16.954828021796459</v>
      </c>
      <c r="V23" s="231">
        <v>11.617707103080379</v>
      </c>
      <c r="W23" s="231">
        <v>18.46261836021398</v>
      </c>
      <c r="DA23" s="73" t="s">
        <v>2833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2834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2.7282776025105331E-3</v>
      </c>
      <c r="N25" s="231">
        <v>0</v>
      </c>
      <c r="O25" s="231">
        <v>0</v>
      </c>
      <c r="P25" s="231">
        <v>0</v>
      </c>
      <c r="Q25" s="231">
        <v>5.0180820189093152E-3</v>
      </c>
      <c r="R25" s="231">
        <v>6.8012063091217656E-2</v>
      </c>
      <c r="S25" s="231">
        <v>0</v>
      </c>
      <c r="T25" s="231">
        <v>2.0215872505453009E-2</v>
      </c>
      <c r="U25" s="231">
        <v>1.4993791161578099E-2</v>
      </c>
      <c r="V25" s="231">
        <v>1.495049712925705E-2</v>
      </c>
      <c r="W25" s="231">
        <v>0</v>
      </c>
      <c r="DA25" s="73" t="s">
        <v>2835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2836</v>
      </c>
    </row>
    <row r="27" spans="1:105" ht="12" customHeight="1" x14ac:dyDescent="0.25">
      <c r="A27" s="57" t="s">
        <v>2721</v>
      </c>
      <c r="B27" s="263">
        <v>1935.907651154231</v>
      </c>
      <c r="C27" s="263">
        <v>2157.3301120405908</v>
      </c>
      <c r="D27" s="263">
        <v>2101.9417877379869</v>
      </c>
      <c r="E27" s="263">
        <v>2092.944476779669</v>
      </c>
      <c r="F27" s="263">
        <v>1843.489049091736</v>
      </c>
      <c r="G27" s="263">
        <v>524.79008768412439</v>
      </c>
      <c r="H27" s="263">
        <v>555.43158572949119</v>
      </c>
      <c r="I27" s="263">
        <v>412.90670642918332</v>
      </c>
      <c r="J27" s="263">
        <v>409.51880550101828</v>
      </c>
      <c r="K27" s="263">
        <v>308.27812974027722</v>
      </c>
      <c r="L27" s="263">
        <v>263.55175662348262</v>
      </c>
      <c r="M27" s="263">
        <v>293.49674953035372</v>
      </c>
      <c r="N27" s="263">
        <v>256.87855207992692</v>
      </c>
      <c r="O27" s="263">
        <v>268.59997740477019</v>
      </c>
      <c r="P27" s="263">
        <v>237.2668662527314</v>
      </c>
      <c r="Q27" s="263">
        <v>249.19336845751101</v>
      </c>
      <c r="R27" s="263">
        <v>257.19491382737567</v>
      </c>
      <c r="S27" s="263">
        <v>282.99771599678769</v>
      </c>
      <c r="T27" s="263">
        <v>205.525929276244</v>
      </c>
      <c r="U27" s="263">
        <v>176.96922814707989</v>
      </c>
      <c r="V27" s="263">
        <v>125.12947897754751</v>
      </c>
      <c r="W27" s="263">
        <v>190.75846090338041</v>
      </c>
      <c r="DA27" s="70" t="s">
        <v>2837</v>
      </c>
    </row>
    <row r="28" spans="1:105" ht="12" customHeight="1" x14ac:dyDescent="0.25">
      <c r="A28" s="46" t="s">
        <v>30</v>
      </c>
      <c r="B28" s="231">
        <v>3.436595625202953</v>
      </c>
      <c r="C28" s="231">
        <v>1.71829781260209</v>
      </c>
      <c r="D28" s="231">
        <v>0</v>
      </c>
      <c r="E28" s="231">
        <v>0</v>
      </c>
      <c r="F28" s="231">
        <v>0</v>
      </c>
      <c r="G28" s="231">
        <v>3.4365956251951268</v>
      </c>
      <c r="H28" s="231">
        <v>0</v>
      </c>
      <c r="I28" s="231">
        <v>0</v>
      </c>
      <c r="J28" s="231">
        <v>0</v>
      </c>
      <c r="K28" s="231">
        <v>0</v>
      </c>
      <c r="L28" s="231">
        <v>0</v>
      </c>
      <c r="M28" s="231">
        <v>0</v>
      </c>
      <c r="N28" s="231">
        <v>0</v>
      </c>
      <c r="O28" s="231">
        <v>0</v>
      </c>
      <c r="P28" s="231">
        <v>0</v>
      </c>
      <c r="Q28" s="231">
        <v>0</v>
      </c>
      <c r="R28" s="231">
        <v>0</v>
      </c>
      <c r="S28" s="231">
        <v>0</v>
      </c>
      <c r="T28" s="231">
        <v>0</v>
      </c>
      <c r="U28" s="231">
        <v>9.5202732503728224E-2</v>
      </c>
      <c r="V28" s="231">
        <v>0</v>
      </c>
      <c r="W28" s="231">
        <v>0</v>
      </c>
      <c r="DA28" s="73" t="s">
        <v>2838</v>
      </c>
    </row>
    <row r="29" spans="1:105" ht="12" customHeight="1" x14ac:dyDescent="0.25">
      <c r="A29" s="46" t="s">
        <v>32</v>
      </c>
      <c r="B29" s="231">
        <v>0</v>
      </c>
      <c r="C29" s="231">
        <v>0</v>
      </c>
      <c r="D29" s="231">
        <v>0</v>
      </c>
      <c r="E29" s="231">
        <v>0</v>
      </c>
      <c r="F29" s="231">
        <v>0</v>
      </c>
      <c r="G29" s="231">
        <v>0</v>
      </c>
      <c r="H29" s="231">
        <v>0</v>
      </c>
      <c r="I29" s="231">
        <v>0</v>
      </c>
      <c r="J29" s="231">
        <v>0</v>
      </c>
      <c r="K29" s="231">
        <v>0</v>
      </c>
      <c r="L29" s="231">
        <v>0</v>
      </c>
      <c r="M29" s="231">
        <v>0</v>
      </c>
      <c r="N29" s="231">
        <v>0</v>
      </c>
      <c r="O29" s="231">
        <v>0</v>
      </c>
      <c r="P29" s="231">
        <v>0</v>
      </c>
      <c r="Q29" s="231">
        <v>0</v>
      </c>
      <c r="R29" s="231">
        <v>0</v>
      </c>
      <c r="S29" s="231">
        <v>0</v>
      </c>
      <c r="T29" s="231">
        <v>0</v>
      </c>
      <c r="U29" s="231">
        <v>0</v>
      </c>
      <c r="V29" s="231">
        <v>0</v>
      </c>
      <c r="W29" s="231">
        <v>0</v>
      </c>
      <c r="DA29" s="73" t="s">
        <v>2839</v>
      </c>
    </row>
    <row r="30" spans="1:105" ht="12" customHeight="1" x14ac:dyDescent="0.25">
      <c r="A30" s="46" t="s">
        <v>33</v>
      </c>
      <c r="B30" s="231">
        <v>0</v>
      </c>
      <c r="C30" s="231">
        <v>54.213946476143867</v>
      </c>
      <c r="D30" s="231">
        <v>31.2772340860155</v>
      </c>
      <c r="E30" s="231">
        <v>22.306352725470958</v>
      </c>
      <c r="F30" s="231">
        <v>36.501189041068017</v>
      </c>
      <c r="G30" s="231">
        <v>16.222715418033332</v>
      </c>
      <c r="H30" s="231">
        <v>22.30548175873918</v>
      </c>
      <c r="I30" s="231">
        <v>24.334073127069011</v>
      </c>
      <c r="J30" s="231">
        <v>24.334073127051251</v>
      </c>
      <c r="K30" s="231">
        <v>16.222431243612849</v>
      </c>
      <c r="L30" s="231">
        <v>14.19454465881865</v>
      </c>
      <c r="M30" s="231">
        <v>8.0941846600179215</v>
      </c>
      <c r="N30" s="231">
        <v>16.208046957908721</v>
      </c>
      <c r="O30" s="231">
        <v>26.232088242183789</v>
      </c>
      <c r="P30" s="231">
        <v>24.23306879081656</v>
      </c>
      <c r="Q30" s="231">
        <v>22.305411030688781</v>
      </c>
      <c r="R30" s="231">
        <v>14.190965965348511</v>
      </c>
      <c r="S30" s="231">
        <v>14.192948632134151</v>
      </c>
      <c r="T30" s="231">
        <v>11.668456069341991</v>
      </c>
      <c r="U30" s="231">
        <v>12.974973783207311</v>
      </c>
      <c r="V30" s="231">
        <v>10.659106677107991</v>
      </c>
      <c r="W30" s="231">
        <v>15.12582100026399</v>
      </c>
      <c r="DA30" s="73" t="s">
        <v>2840</v>
      </c>
    </row>
    <row r="31" spans="1:105" ht="12" customHeight="1" x14ac:dyDescent="0.25">
      <c r="A31" s="46" t="s">
        <v>160</v>
      </c>
      <c r="B31" s="231">
        <v>42.667457632199898</v>
      </c>
      <c r="C31" s="231">
        <v>38.876857932464702</v>
      </c>
      <c r="D31" s="231">
        <v>29.70768043732706</v>
      </c>
      <c r="E31" s="231">
        <v>29.400444037126249</v>
      </c>
      <c r="F31" s="231">
        <v>31.262369314384149</v>
      </c>
      <c r="G31" s="231">
        <v>24.514172568670801</v>
      </c>
      <c r="H31" s="231">
        <v>20.64615604839047</v>
      </c>
      <c r="I31" s="231">
        <v>17.111569679473352</v>
      </c>
      <c r="J31" s="231">
        <v>20.830213478084321</v>
      </c>
      <c r="K31" s="231">
        <v>13.355368180805691</v>
      </c>
      <c r="L31" s="231">
        <v>13.539354871116791</v>
      </c>
      <c r="M31" s="231">
        <v>18.40253229085992</v>
      </c>
      <c r="N31" s="231">
        <v>16.294250227792048</v>
      </c>
      <c r="O31" s="231">
        <v>15.12698242471521</v>
      </c>
      <c r="P31" s="231">
        <v>14.07711511008225</v>
      </c>
      <c r="Q31" s="231">
        <v>15.22245901801452</v>
      </c>
      <c r="R31" s="231">
        <v>14.462450212143979</v>
      </c>
      <c r="S31" s="231">
        <v>13.882852596866931</v>
      </c>
      <c r="T31" s="231">
        <v>13.768477816091529</v>
      </c>
      <c r="U31" s="231">
        <v>14.113177577792721</v>
      </c>
      <c r="V31" s="231">
        <v>13.593081249218359</v>
      </c>
      <c r="W31" s="231">
        <v>14.41630386700484</v>
      </c>
      <c r="DA31" s="73" t="s">
        <v>2841</v>
      </c>
    </row>
    <row r="32" spans="1:105" ht="12" customHeight="1" x14ac:dyDescent="0.25">
      <c r="A32" s="46" t="s">
        <v>70</v>
      </c>
      <c r="B32" s="231">
        <v>196.61296438341719</v>
      </c>
      <c r="C32" s="231">
        <v>137.6290750684411</v>
      </c>
      <c r="D32" s="231">
        <v>89.568106589554958</v>
      </c>
      <c r="E32" s="231">
        <v>103.82468783667289</v>
      </c>
      <c r="F32" s="231">
        <v>77.868467210899453</v>
      </c>
      <c r="G32" s="231">
        <v>73.542397995394907</v>
      </c>
      <c r="H32" s="231">
        <v>56.236119937190381</v>
      </c>
      <c r="I32" s="231">
        <v>38.934233605392627</v>
      </c>
      <c r="J32" s="231">
        <v>30.282095174704871</v>
      </c>
      <c r="K32" s="231">
        <v>17.30377907821978</v>
      </c>
      <c r="L32" s="231">
        <v>10.81485349127656</v>
      </c>
      <c r="M32" s="231">
        <v>6.4752682193342839</v>
      </c>
      <c r="N32" s="231">
        <v>6.4831391778373231</v>
      </c>
      <c r="O32" s="231">
        <v>6.4570404105023869</v>
      </c>
      <c r="P32" s="231">
        <v>6.4620723309010222</v>
      </c>
      <c r="Q32" s="231">
        <v>6.4887325471130133</v>
      </c>
      <c r="R32" s="231">
        <v>6.4872372036628656</v>
      </c>
      <c r="S32" s="231">
        <v>4.3254939181555541</v>
      </c>
      <c r="T32" s="231">
        <v>19.042949795946662</v>
      </c>
      <c r="U32" s="231">
        <v>5.5423886434328136</v>
      </c>
      <c r="V32" s="231">
        <v>1.999701449439208</v>
      </c>
      <c r="W32" s="231">
        <v>4.2840799742926494</v>
      </c>
      <c r="DA32" s="73" t="s">
        <v>2842</v>
      </c>
    </row>
    <row r="33" spans="1:105" ht="12" customHeight="1" x14ac:dyDescent="0.25">
      <c r="A33" s="46" t="s">
        <v>34</v>
      </c>
      <c r="B33" s="231">
        <v>0</v>
      </c>
      <c r="C33" s="231">
        <v>0</v>
      </c>
      <c r="D33" s="231">
        <v>0</v>
      </c>
      <c r="E33" s="231">
        <v>0</v>
      </c>
      <c r="F33" s="231">
        <v>0</v>
      </c>
      <c r="G33" s="231">
        <v>0</v>
      </c>
      <c r="H33" s="231">
        <v>0</v>
      </c>
      <c r="I33" s="231">
        <v>0</v>
      </c>
      <c r="J33" s="231">
        <v>0</v>
      </c>
      <c r="K33" s="231">
        <v>0</v>
      </c>
      <c r="L33" s="231">
        <v>0</v>
      </c>
      <c r="M33" s="231">
        <v>0</v>
      </c>
      <c r="N33" s="231">
        <v>0</v>
      </c>
      <c r="O33" s="231">
        <v>0</v>
      </c>
      <c r="P33" s="231">
        <v>0</v>
      </c>
      <c r="Q33" s="231">
        <v>0</v>
      </c>
      <c r="R33" s="231">
        <v>0</v>
      </c>
      <c r="S33" s="231">
        <v>0</v>
      </c>
      <c r="T33" s="231">
        <v>0</v>
      </c>
      <c r="U33" s="231">
        <v>0</v>
      </c>
      <c r="V33" s="231">
        <v>0</v>
      </c>
      <c r="W33" s="231">
        <v>0</v>
      </c>
      <c r="DA33" s="73" t="s">
        <v>2843</v>
      </c>
    </row>
    <row r="34" spans="1:105" ht="12" customHeight="1" x14ac:dyDescent="0.25">
      <c r="A34" s="46" t="s">
        <v>162</v>
      </c>
      <c r="B34" s="231">
        <v>1693.1906335134099</v>
      </c>
      <c r="C34" s="231">
        <v>1924.89193475094</v>
      </c>
      <c r="D34" s="231">
        <v>1951.3887666250889</v>
      </c>
      <c r="E34" s="231">
        <v>1937.412992180399</v>
      </c>
      <c r="F34" s="231">
        <v>1697.857023525384</v>
      </c>
      <c r="G34" s="231">
        <v>407.07420607683031</v>
      </c>
      <c r="H34" s="231">
        <v>456.24382798517132</v>
      </c>
      <c r="I34" s="231">
        <v>332.5268300172483</v>
      </c>
      <c r="J34" s="231">
        <v>334.07242372117793</v>
      </c>
      <c r="K34" s="231">
        <v>261.3965512376389</v>
      </c>
      <c r="L34" s="231">
        <v>225.00300360227061</v>
      </c>
      <c r="M34" s="231">
        <v>260.50157400052018</v>
      </c>
      <c r="N34" s="231">
        <v>217.89311571638879</v>
      </c>
      <c r="O34" s="231">
        <v>220.7838663273688</v>
      </c>
      <c r="P34" s="231">
        <v>192.49461002093159</v>
      </c>
      <c r="Q34" s="231">
        <v>205.13411216453389</v>
      </c>
      <c r="R34" s="231">
        <v>221.47615790994499</v>
      </c>
      <c r="S34" s="231">
        <v>250.59642084963099</v>
      </c>
      <c r="T34" s="231">
        <v>160.87421067856749</v>
      </c>
      <c r="U34" s="231">
        <v>144.1160381852699</v>
      </c>
      <c r="V34" s="231">
        <v>98.750510376183215</v>
      </c>
      <c r="W34" s="231">
        <v>156.93225606181889</v>
      </c>
      <c r="DA34" s="73" t="s">
        <v>2844</v>
      </c>
    </row>
    <row r="35" spans="1:105" ht="12" customHeight="1" x14ac:dyDescent="0.25">
      <c r="A35" s="46" t="s">
        <v>36</v>
      </c>
      <c r="B35" s="231">
        <v>0</v>
      </c>
      <c r="C35" s="231">
        <v>0</v>
      </c>
      <c r="D35" s="231">
        <v>0</v>
      </c>
      <c r="E35" s="231">
        <v>0</v>
      </c>
      <c r="F35" s="231">
        <v>0</v>
      </c>
      <c r="G35" s="231">
        <v>0</v>
      </c>
      <c r="H35" s="231">
        <v>0</v>
      </c>
      <c r="I35" s="231">
        <v>0</v>
      </c>
      <c r="J35" s="231">
        <v>0</v>
      </c>
      <c r="K35" s="231">
        <v>0</v>
      </c>
      <c r="L35" s="231">
        <v>0</v>
      </c>
      <c r="M35" s="231">
        <v>0</v>
      </c>
      <c r="N35" s="231">
        <v>0</v>
      </c>
      <c r="O35" s="231">
        <v>0</v>
      </c>
      <c r="P35" s="231">
        <v>0</v>
      </c>
      <c r="Q35" s="231">
        <v>0</v>
      </c>
      <c r="R35" s="231">
        <v>0</v>
      </c>
      <c r="S35" s="231">
        <v>0</v>
      </c>
      <c r="T35" s="231">
        <v>0</v>
      </c>
      <c r="U35" s="231">
        <v>0</v>
      </c>
      <c r="V35" s="231">
        <v>0</v>
      </c>
      <c r="W35" s="231">
        <v>0</v>
      </c>
      <c r="DA35" s="73" t="s">
        <v>2845</v>
      </c>
    </row>
    <row r="36" spans="1:105" ht="12" customHeight="1" x14ac:dyDescent="0.25">
      <c r="A36" s="46" t="s">
        <v>73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2.319035962133954E-2</v>
      </c>
      <c r="N36" s="231">
        <v>0</v>
      </c>
      <c r="O36" s="231">
        <v>0</v>
      </c>
      <c r="P36" s="231">
        <v>0</v>
      </c>
      <c r="Q36" s="231">
        <v>4.2653697160729177E-2</v>
      </c>
      <c r="R36" s="231">
        <v>0.57810253627535024</v>
      </c>
      <c r="S36" s="231">
        <v>0</v>
      </c>
      <c r="T36" s="231">
        <v>0.1718349162963505</v>
      </c>
      <c r="U36" s="231">
        <v>0.12744722487341389</v>
      </c>
      <c r="V36" s="231">
        <v>0.1270792255986849</v>
      </c>
      <c r="W36" s="231">
        <v>0</v>
      </c>
      <c r="DA36" s="73" t="s">
        <v>2846</v>
      </c>
    </row>
    <row r="37" spans="1:105" ht="12" customHeight="1" x14ac:dyDescent="0.25">
      <c r="A37" s="46" t="s">
        <v>79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2847</v>
      </c>
    </row>
    <row r="38" spans="1:105" ht="12" customHeight="1" x14ac:dyDescent="0.25">
      <c r="A38" s="57" t="s">
        <v>2733</v>
      </c>
      <c r="B38" s="263">
        <v>0</v>
      </c>
      <c r="C38" s="263">
        <v>0</v>
      </c>
      <c r="D38" s="263">
        <v>0</v>
      </c>
      <c r="E38" s="263">
        <v>0</v>
      </c>
      <c r="F38" s="263">
        <v>0</v>
      </c>
      <c r="G38" s="263">
        <v>0</v>
      </c>
      <c r="H38" s="263">
        <v>0</v>
      </c>
      <c r="I38" s="263">
        <v>0</v>
      </c>
      <c r="J38" s="263">
        <v>0</v>
      </c>
      <c r="K38" s="263">
        <v>0</v>
      </c>
      <c r="L38" s="263">
        <v>0</v>
      </c>
      <c r="M38" s="263">
        <v>0</v>
      </c>
      <c r="N38" s="263">
        <v>0</v>
      </c>
      <c r="O38" s="263">
        <v>0</v>
      </c>
      <c r="P38" s="263">
        <v>0</v>
      </c>
      <c r="Q38" s="263">
        <v>0</v>
      </c>
      <c r="R38" s="263">
        <v>0</v>
      </c>
      <c r="S38" s="263">
        <v>0</v>
      </c>
      <c r="T38" s="263">
        <v>0</v>
      </c>
      <c r="U38" s="263">
        <v>0</v>
      </c>
      <c r="V38" s="263">
        <v>0</v>
      </c>
      <c r="W38" s="263">
        <v>0</v>
      </c>
      <c r="DA38" s="70" t="s">
        <v>2848</v>
      </c>
    </row>
    <row r="39" spans="1:105" ht="12" customHeight="1" x14ac:dyDescent="0.25">
      <c r="A39" s="57" t="s">
        <v>2735</v>
      </c>
      <c r="B39" s="263">
        <f t="shared" ref="B39:W39" si="0">B40+B46+B57+B58</f>
        <v>607.34357683269968</v>
      </c>
      <c r="C39" s="263">
        <f t="shared" si="0"/>
        <v>676.80944691469563</v>
      </c>
      <c r="D39" s="263">
        <f t="shared" si="0"/>
        <v>659.43271772172147</v>
      </c>
      <c r="E39" s="263">
        <f t="shared" si="0"/>
        <v>656.61003193087663</v>
      </c>
      <c r="F39" s="263">
        <f t="shared" si="0"/>
        <v>578.34950559740741</v>
      </c>
      <c r="G39" s="263">
        <f t="shared" si="0"/>
        <v>164.64002750874494</v>
      </c>
      <c r="H39" s="263">
        <f t="shared" si="0"/>
        <v>174.28409018324615</v>
      </c>
      <c r="I39" s="263">
        <f t="shared" si="0"/>
        <v>129.53935887974376</v>
      </c>
      <c r="J39" s="263">
        <f t="shared" si="0"/>
        <v>128.47648800031948</v>
      </c>
      <c r="K39" s="263">
        <f t="shared" si="0"/>
        <v>96.722437100756878</v>
      </c>
      <c r="L39" s="263">
        <f t="shared" si="0"/>
        <v>82.690655241817794</v>
      </c>
      <c r="M39" s="263">
        <f t="shared" si="0"/>
        <v>92.964289028143369</v>
      </c>
      <c r="N39" s="263">
        <f t="shared" si="0"/>
        <v>80.922112163370841</v>
      </c>
      <c r="O39" s="263">
        <f t="shared" si="0"/>
        <v>86.169991468855386</v>
      </c>
      <c r="P39" s="263">
        <f t="shared" si="0"/>
        <v>75.852201431296777</v>
      </c>
      <c r="Q39" s="263">
        <f t="shared" si="0"/>
        <v>78.185338919060868</v>
      </c>
      <c r="R39" s="263">
        <f t="shared" si="0"/>
        <v>80.679959977520227</v>
      </c>
      <c r="S39" s="263">
        <f t="shared" si="0"/>
        <v>88.837472779269376</v>
      </c>
      <c r="T39" s="263">
        <f t="shared" si="0"/>
        <v>67.353333973079543</v>
      </c>
      <c r="U39" s="263">
        <f t="shared" si="0"/>
        <v>58.525437686580943</v>
      </c>
      <c r="V39" s="263">
        <f t="shared" si="0"/>
        <v>42.046110301254544</v>
      </c>
      <c r="W39" s="263">
        <f t="shared" si="0"/>
        <v>61.417751265913452</v>
      </c>
      <c r="DA39" s="70"/>
    </row>
    <row r="40" spans="1:105" ht="12" customHeight="1" x14ac:dyDescent="0.25">
      <c r="A40" s="60" t="s">
        <v>2736</v>
      </c>
      <c r="B40" s="331">
        <v>364.40614609961978</v>
      </c>
      <c r="C40" s="331">
        <v>406.08566814881738</v>
      </c>
      <c r="D40" s="331">
        <v>395.65963063303292</v>
      </c>
      <c r="E40" s="331">
        <v>393.96601915852591</v>
      </c>
      <c r="F40" s="331">
        <v>347.00970335844443</v>
      </c>
      <c r="G40" s="331">
        <v>98.784016505246967</v>
      </c>
      <c r="H40" s="331">
        <v>104.5828715818982</v>
      </c>
      <c r="I40" s="331">
        <v>77.723615327846247</v>
      </c>
      <c r="J40" s="331">
        <v>77.085892800191672</v>
      </c>
      <c r="K40" s="331">
        <v>58.036554152957393</v>
      </c>
      <c r="L40" s="331">
        <v>49.617493626321917</v>
      </c>
      <c r="M40" s="331">
        <v>56.133324381197028</v>
      </c>
      <c r="N40" s="331">
        <v>48.686372294517263</v>
      </c>
      <c r="O40" s="331">
        <v>52.463327637668563</v>
      </c>
      <c r="P40" s="331">
        <v>46.077535862326563</v>
      </c>
      <c r="Q40" s="331">
        <v>46.914014249883017</v>
      </c>
      <c r="R40" s="331">
        <v>48.404519810947583</v>
      </c>
      <c r="S40" s="331">
        <v>53.324033909084257</v>
      </c>
      <c r="T40" s="331">
        <v>41.561844809001848</v>
      </c>
      <c r="U40" s="331">
        <v>36.317534546555223</v>
      </c>
      <c r="V40" s="331">
        <v>26.343587449170151</v>
      </c>
      <c r="W40" s="331">
        <v>37.479434603528453</v>
      </c>
      <c r="DA40" s="72" t="s">
        <v>2849</v>
      </c>
    </row>
    <row r="41" spans="1:105" ht="12" customHeight="1" x14ac:dyDescent="0.25">
      <c r="A41" s="59" t="s">
        <v>30</v>
      </c>
      <c r="B41" s="232">
        <v>0.64688858827349704</v>
      </c>
      <c r="C41" s="232">
        <v>0.32344429413686399</v>
      </c>
      <c r="D41" s="232">
        <v>0</v>
      </c>
      <c r="E41" s="232">
        <v>0</v>
      </c>
      <c r="F41" s="232">
        <v>0</v>
      </c>
      <c r="G41" s="232">
        <v>0.646888588272024</v>
      </c>
      <c r="H41" s="232">
        <v>0</v>
      </c>
      <c r="I41" s="232">
        <v>0</v>
      </c>
      <c r="J41" s="232">
        <v>0</v>
      </c>
      <c r="K41" s="232">
        <v>0</v>
      </c>
      <c r="L41" s="232">
        <v>0</v>
      </c>
      <c r="M41" s="232">
        <v>0</v>
      </c>
      <c r="N41" s="232">
        <v>0</v>
      </c>
      <c r="O41" s="232">
        <v>0</v>
      </c>
      <c r="P41" s="232">
        <v>0</v>
      </c>
      <c r="Q41" s="232">
        <v>0</v>
      </c>
      <c r="R41" s="232">
        <v>0</v>
      </c>
      <c r="S41" s="232">
        <v>0</v>
      </c>
      <c r="T41" s="232">
        <v>0</v>
      </c>
      <c r="U41" s="232">
        <v>1.955153645592151E-2</v>
      </c>
      <c r="V41" s="232">
        <v>0</v>
      </c>
      <c r="W41" s="232">
        <v>0</v>
      </c>
      <c r="DA41" s="71" t="s">
        <v>2850</v>
      </c>
    </row>
    <row r="42" spans="1:105" ht="12" customHeight="1" x14ac:dyDescent="0.25">
      <c r="A42" s="59" t="s">
        <v>33</v>
      </c>
      <c r="B42" s="297">
        <v>0</v>
      </c>
      <c r="C42" s="297">
        <v>10.204978160215321</v>
      </c>
      <c r="D42" s="297">
        <v>5.8874793573676234</v>
      </c>
      <c r="E42" s="297">
        <v>4.1988428659710024</v>
      </c>
      <c r="F42" s="297">
        <v>6.8708120547892726</v>
      </c>
      <c r="G42" s="297">
        <v>3.053687608100391</v>
      </c>
      <c r="H42" s="297">
        <v>4.1999255971062288</v>
      </c>
      <c r="I42" s="297">
        <v>4.5805314121541647</v>
      </c>
      <c r="J42" s="297">
        <v>4.5805314121508234</v>
      </c>
      <c r="K42" s="297">
        <v>3.0540408758667681</v>
      </c>
      <c r="L42" s="297">
        <v>2.6723317581360502</v>
      </c>
      <c r="M42" s="297">
        <v>1.548192261019905</v>
      </c>
      <c r="N42" s="297">
        <v>3.0719225173545541</v>
      </c>
      <c r="O42" s="297">
        <v>5.1236885921103594</v>
      </c>
      <c r="P42" s="297">
        <v>4.7060936653232437</v>
      </c>
      <c r="Q42" s="297">
        <v>4.2000135217342791</v>
      </c>
      <c r="R42" s="297">
        <v>2.6767805653503469</v>
      </c>
      <c r="S42" s="297">
        <v>2.674315838430311</v>
      </c>
      <c r="T42" s="297">
        <v>2.3615918729363061</v>
      </c>
      <c r="U42" s="297">
        <v>2.664636468570575</v>
      </c>
      <c r="V42" s="297">
        <v>2.246349745569987</v>
      </c>
      <c r="W42" s="297">
        <v>2.9718588434785671</v>
      </c>
      <c r="DA42" s="122" t="s">
        <v>2851</v>
      </c>
    </row>
    <row r="43" spans="1:105" ht="12" customHeight="1" x14ac:dyDescent="0.25">
      <c r="A43" s="59" t="s">
        <v>160</v>
      </c>
      <c r="B43" s="297">
        <v>8.0315214366493919</v>
      </c>
      <c r="C43" s="297">
        <v>7.3179967872874743</v>
      </c>
      <c r="D43" s="297">
        <v>5.5920339646733286</v>
      </c>
      <c r="E43" s="297">
        <v>5.5342012305178772</v>
      </c>
      <c r="F43" s="297">
        <v>5.8846812827076036</v>
      </c>
      <c r="G43" s="297">
        <v>4.6144324835145039</v>
      </c>
      <c r="H43" s="297">
        <v>3.887489192449801</v>
      </c>
      <c r="I43" s="297">
        <v>3.2210013514302771</v>
      </c>
      <c r="J43" s="297">
        <v>3.920981360580579</v>
      </c>
      <c r="K43" s="297">
        <v>2.5142865285676641</v>
      </c>
      <c r="L43" s="297">
        <v>2.5489826462507108</v>
      </c>
      <c r="M43" s="297">
        <v>3.51989227730507</v>
      </c>
      <c r="N43" s="297">
        <v>3.0882606836069022</v>
      </c>
      <c r="O43" s="297">
        <v>2.9546236108618298</v>
      </c>
      <c r="P43" s="297">
        <v>2.7337941726427082</v>
      </c>
      <c r="Q43" s="297">
        <v>2.8663239436270822</v>
      </c>
      <c r="R43" s="297">
        <v>2.727989465251548</v>
      </c>
      <c r="S43" s="297">
        <v>2.6158857855890041</v>
      </c>
      <c r="T43" s="297">
        <v>2.7866176227562551</v>
      </c>
      <c r="U43" s="297">
        <v>2.8983864082924562</v>
      </c>
      <c r="V43" s="297">
        <v>2.8646692007756949</v>
      </c>
      <c r="W43" s="297">
        <v>2.8324558473014338</v>
      </c>
      <c r="DA43" s="122" t="s">
        <v>2852</v>
      </c>
    </row>
    <row r="44" spans="1:105" ht="12" customHeight="1" x14ac:dyDescent="0.25">
      <c r="A44" s="59" t="s">
        <v>70</v>
      </c>
      <c r="B44" s="297">
        <v>37.009499178055002</v>
      </c>
      <c r="C44" s="297">
        <v>25.906649424647739</v>
      </c>
      <c r="D44" s="297">
        <v>16.859878887445639</v>
      </c>
      <c r="E44" s="297">
        <v>19.543470651608999</v>
      </c>
      <c r="F44" s="297">
        <v>14.65759382793401</v>
      </c>
      <c r="G44" s="297">
        <v>13.843274916780221</v>
      </c>
      <c r="H44" s="297">
        <v>10.58876567476983</v>
      </c>
      <c r="I44" s="297">
        <v>7.3287969139562561</v>
      </c>
      <c r="J44" s="297">
        <v>5.7001590917091516</v>
      </c>
      <c r="K44" s="297">
        <v>3.2576158171518368</v>
      </c>
      <c r="L44" s="297">
        <v>2.0360551985985431</v>
      </c>
      <c r="M44" s="297">
        <v>1.2385386010181889</v>
      </c>
      <c r="N44" s="297">
        <v>1.2287539192884731</v>
      </c>
      <c r="O44" s="297">
        <v>1.261198269258814</v>
      </c>
      <c r="P44" s="297">
        <v>1.254942901529607</v>
      </c>
      <c r="Q44" s="297">
        <v>1.221800593555366</v>
      </c>
      <c r="R44" s="297">
        <v>1.223659510704495</v>
      </c>
      <c r="S44" s="297">
        <v>0.81503408447254977</v>
      </c>
      <c r="T44" s="297">
        <v>3.8541239053041032</v>
      </c>
      <c r="U44" s="297">
        <v>1.1382258761398309</v>
      </c>
      <c r="V44" s="297">
        <v>0.42142638949387679</v>
      </c>
      <c r="W44" s="297">
        <v>0.84171834094485376</v>
      </c>
      <c r="DA44" s="122" t="s">
        <v>2853</v>
      </c>
    </row>
    <row r="45" spans="1:105" ht="12" customHeight="1" x14ac:dyDescent="0.25">
      <c r="A45" s="59" t="s">
        <v>162</v>
      </c>
      <c r="B45" s="297">
        <v>318.71823689664188</v>
      </c>
      <c r="C45" s="297">
        <v>362.33259948252999</v>
      </c>
      <c r="D45" s="297">
        <v>367.3202384235463</v>
      </c>
      <c r="E45" s="297">
        <v>364.68950441042801</v>
      </c>
      <c r="F45" s="297">
        <v>319.59661619301352</v>
      </c>
      <c r="G45" s="297">
        <v>76.625732908579835</v>
      </c>
      <c r="H45" s="297">
        <v>85.906691117572393</v>
      </c>
      <c r="I45" s="297">
        <v>62.593285650305553</v>
      </c>
      <c r="J45" s="297">
        <v>62.884220935751117</v>
      </c>
      <c r="K45" s="297">
        <v>49.210610931371107</v>
      </c>
      <c r="L45" s="297">
        <v>42.360124023336617</v>
      </c>
      <c r="M45" s="297">
        <v>49.826701241853861</v>
      </c>
      <c r="N45" s="297">
        <v>41.297435174267328</v>
      </c>
      <c r="O45" s="297">
        <v>43.123817165437551</v>
      </c>
      <c r="P45" s="297">
        <v>37.382705122831013</v>
      </c>
      <c r="Q45" s="297">
        <v>38.625876190966302</v>
      </c>
      <c r="R45" s="297">
        <v>41.776090269641188</v>
      </c>
      <c r="S45" s="297">
        <v>47.218798200592403</v>
      </c>
      <c r="T45" s="297">
        <v>32.559511408005193</v>
      </c>
      <c r="U45" s="297">
        <v>29.596734257096429</v>
      </c>
      <c r="V45" s="297">
        <v>20.81114211333059</v>
      </c>
      <c r="W45" s="297">
        <v>30.833401571803591</v>
      </c>
      <c r="DA45" s="122" t="s">
        <v>2854</v>
      </c>
    </row>
    <row r="46" spans="1:105" ht="12" customHeight="1" x14ac:dyDescent="0.25">
      <c r="A46" s="60" t="s">
        <v>2743</v>
      </c>
      <c r="B46" s="331">
        <v>242.93743073307991</v>
      </c>
      <c r="C46" s="331">
        <v>270.72377876587831</v>
      </c>
      <c r="D46" s="331">
        <v>263.77308708868861</v>
      </c>
      <c r="E46" s="331">
        <v>262.64401277235072</v>
      </c>
      <c r="F46" s="331">
        <v>231.33980223896299</v>
      </c>
      <c r="G46" s="331">
        <v>65.856011003497983</v>
      </c>
      <c r="H46" s="331">
        <v>69.701218601347946</v>
      </c>
      <c r="I46" s="331">
        <v>51.815743551897519</v>
      </c>
      <c r="J46" s="331">
        <v>51.390595200127791</v>
      </c>
      <c r="K46" s="331">
        <v>38.685882947799477</v>
      </c>
      <c r="L46" s="331">
        <v>33.073161615495877</v>
      </c>
      <c r="M46" s="331">
        <v>36.830964646946342</v>
      </c>
      <c r="N46" s="331">
        <v>32.235739868853578</v>
      </c>
      <c r="O46" s="331">
        <v>33.70666383118683</v>
      </c>
      <c r="P46" s="331">
        <v>29.774665568970221</v>
      </c>
      <c r="Q46" s="331">
        <v>31.271324669177851</v>
      </c>
      <c r="R46" s="331">
        <v>32.275440166572643</v>
      </c>
      <c r="S46" s="331">
        <v>35.513438870185112</v>
      </c>
      <c r="T46" s="331">
        <v>25.791489164077689</v>
      </c>
      <c r="U46" s="331">
        <v>22.207903140025721</v>
      </c>
      <c r="V46" s="331">
        <v>15.702522852084391</v>
      </c>
      <c r="W46" s="331">
        <v>23.938316662384999</v>
      </c>
      <c r="DA46" s="72" t="s">
        <v>2855</v>
      </c>
    </row>
    <row r="47" spans="1:105" ht="12" customHeight="1" x14ac:dyDescent="0.25">
      <c r="A47" s="64" t="s">
        <v>30</v>
      </c>
      <c r="B47" s="231">
        <v>0.43125905884899812</v>
      </c>
      <c r="C47" s="231">
        <v>0.21562952942457611</v>
      </c>
      <c r="D47" s="231">
        <v>0</v>
      </c>
      <c r="E47" s="231">
        <v>0</v>
      </c>
      <c r="F47" s="231">
        <v>0</v>
      </c>
      <c r="G47" s="231">
        <v>0.43125905884801602</v>
      </c>
      <c r="H47" s="231">
        <v>0</v>
      </c>
      <c r="I47" s="231">
        <v>0</v>
      </c>
      <c r="J47" s="231">
        <v>0</v>
      </c>
      <c r="K47" s="231">
        <v>0</v>
      </c>
      <c r="L47" s="231">
        <v>0</v>
      </c>
      <c r="M47" s="231">
        <v>0</v>
      </c>
      <c r="N47" s="231">
        <v>0</v>
      </c>
      <c r="O47" s="231">
        <v>0</v>
      </c>
      <c r="P47" s="231">
        <v>0</v>
      </c>
      <c r="Q47" s="231">
        <v>0</v>
      </c>
      <c r="R47" s="231">
        <v>0</v>
      </c>
      <c r="S47" s="231">
        <v>0</v>
      </c>
      <c r="T47" s="231">
        <v>0</v>
      </c>
      <c r="U47" s="231">
        <v>1.1947009569095311E-2</v>
      </c>
      <c r="V47" s="231">
        <v>0</v>
      </c>
      <c r="W47" s="231">
        <v>0</v>
      </c>
      <c r="DA47" s="73" t="s">
        <v>2856</v>
      </c>
    </row>
    <row r="48" spans="1:105" ht="12" customHeight="1" x14ac:dyDescent="0.25">
      <c r="A48" s="64" t="s">
        <v>32</v>
      </c>
      <c r="B48" s="231">
        <v>0</v>
      </c>
      <c r="C48" s="231">
        <v>0</v>
      </c>
      <c r="D48" s="231">
        <v>0</v>
      </c>
      <c r="E48" s="231">
        <v>0</v>
      </c>
      <c r="F48" s="231">
        <v>0</v>
      </c>
      <c r="G48" s="231">
        <v>0</v>
      </c>
      <c r="H48" s="231">
        <v>0</v>
      </c>
      <c r="I48" s="231">
        <v>0</v>
      </c>
      <c r="J48" s="231">
        <v>0</v>
      </c>
      <c r="K48" s="231">
        <v>0</v>
      </c>
      <c r="L48" s="231">
        <v>0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2857</v>
      </c>
    </row>
    <row r="49" spans="1:105" ht="12" customHeight="1" x14ac:dyDescent="0.25">
      <c r="A49" s="64" t="s">
        <v>33</v>
      </c>
      <c r="B49" s="231">
        <v>0</v>
      </c>
      <c r="C49" s="231">
        <v>6.8033187734768816</v>
      </c>
      <c r="D49" s="231">
        <v>3.9249862382450829</v>
      </c>
      <c r="E49" s="231">
        <v>2.7992285773140031</v>
      </c>
      <c r="F49" s="231">
        <v>4.5805413698595174</v>
      </c>
      <c r="G49" s="231">
        <v>2.0357917387335949</v>
      </c>
      <c r="H49" s="231">
        <v>2.7991192795280551</v>
      </c>
      <c r="I49" s="231">
        <v>3.0536876081027788</v>
      </c>
      <c r="J49" s="231">
        <v>3.05368760810055</v>
      </c>
      <c r="K49" s="231">
        <v>2.035756077629848</v>
      </c>
      <c r="L49" s="231">
        <v>1.781276192479204</v>
      </c>
      <c r="M49" s="231">
        <v>1.0157408200806799</v>
      </c>
      <c r="N49" s="231">
        <v>2.0339509907963889</v>
      </c>
      <c r="O49" s="231">
        <v>3.291869897058358</v>
      </c>
      <c r="P49" s="231">
        <v>3.041012554141687</v>
      </c>
      <c r="Q49" s="231">
        <v>2.7991104038511412</v>
      </c>
      <c r="R49" s="231">
        <v>1.780827101533931</v>
      </c>
      <c r="S49" s="231">
        <v>1.7810759067776181</v>
      </c>
      <c r="T49" s="231">
        <v>1.46427684007429</v>
      </c>
      <c r="U49" s="231">
        <v>1.628232004167192</v>
      </c>
      <c r="V49" s="231">
        <v>1.337613386931199</v>
      </c>
      <c r="W49" s="231">
        <v>1.898142243170384</v>
      </c>
      <c r="DA49" s="73" t="s">
        <v>2858</v>
      </c>
    </row>
    <row r="50" spans="1:105" ht="12" customHeight="1" x14ac:dyDescent="0.25">
      <c r="A50" s="64" t="s">
        <v>160</v>
      </c>
      <c r="B50" s="231">
        <v>5.3543476244329282</v>
      </c>
      <c r="C50" s="231">
        <v>4.8786645248583174</v>
      </c>
      <c r="D50" s="231">
        <v>3.728022643115553</v>
      </c>
      <c r="E50" s="231">
        <v>3.6894674870119211</v>
      </c>
      <c r="F50" s="231">
        <v>3.923120855138404</v>
      </c>
      <c r="G50" s="231">
        <v>3.0762883223430029</v>
      </c>
      <c r="H50" s="231">
        <v>2.5908901707784131</v>
      </c>
      <c r="I50" s="231">
        <v>2.147334234286852</v>
      </c>
      <c r="J50" s="231">
        <v>2.613987573720387</v>
      </c>
      <c r="K50" s="231">
        <v>1.675967771708949</v>
      </c>
      <c r="L50" s="231">
        <v>1.699056297551913</v>
      </c>
      <c r="M50" s="231">
        <v>2.3093373855196768</v>
      </c>
      <c r="N50" s="231">
        <v>2.0447686560366489</v>
      </c>
      <c r="O50" s="231">
        <v>1.8982879905524961</v>
      </c>
      <c r="P50" s="231">
        <v>1.7665399353828699</v>
      </c>
      <c r="Q50" s="231">
        <v>1.910269366966528</v>
      </c>
      <c r="R50" s="231">
        <v>1.8148957128965</v>
      </c>
      <c r="S50" s="231">
        <v>1.7421618945087911</v>
      </c>
      <c r="T50" s="231">
        <v>1.7278089808428589</v>
      </c>
      <c r="U50" s="231">
        <v>1.771065421526929</v>
      </c>
      <c r="V50" s="231">
        <v>1.705798431274461</v>
      </c>
      <c r="W50" s="231">
        <v>1.809104798996686</v>
      </c>
      <c r="DA50" s="73" t="s">
        <v>2859</v>
      </c>
    </row>
    <row r="51" spans="1:105" ht="12" customHeight="1" x14ac:dyDescent="0.25">
      <c r="A51" s="64" t="s">
        <v>70</v>
      </c>
      <c r="B51" s="231">
        <v>24.67299945203667</v>
      </c>
      <c r="C51" s="231">
        <v>17.27109961643183</v>
      </c>
      <c r="D51" s="231">
        <v>11.2399192582971</v>
      </c>
      <c r="E51" s="231">
        <v>13.028980434406011</v>
      </c>
      <c r="F51" s="231">
        <v>9.7717292186226796</v>
      </c>
      <c r="G51" s="231">
        <v>9.2288499445201477</v>
      </c>
      <c r="H51" s="231">
        <v>7.0570817176082077</v>
      </c>
      <c r="I51" s="231">
        <v>4.8858646093041722</v>
      </c>
      <c r="J51" s="231">
        <v>3.8001060611394362</v>
      </c>
      <c r="K51" s="231">
        <v>2.1714546294236592</v>
      </c>
      <c r="L51" s="231">
        <v>1.357158085179804</v>
      </c>
      <c r="M51" s="231">
        <v>0.81258267850469446</v>
      </c>
      <c r="N51" s="231">
        <v>0.8135704066305659</v>
      </c>
      <c r="O51" s="231">
        <v>0.81029526720029943</v>
      </c>
      <c r="P51" s="231">
        <v>0.81092672387777553</v>
      </c>
      <c r="Q51" s="231">
        <v>0.81427231963771163</v>
      </c>
      <c r="R51" s="231">
        <v>0.81408466869494778</v>
      </c>
      <c r="S51" s="231">
        <v>0.54280707992540278</v>
      </c>
      <c r="T51" s="231">
        <v>2.3897035038050718</v>
      </c>
      <c r="U51" s="231">
        <v>0.69551543760725554</v>
      </c>
      <c r="V51" s="231">
        <v>0.25094292698844961</v>
      </c>
      <c r="W51" s="231">
        <v>0.53761003598966584</v>
      </c>
      <c r="DA51" s="73" t="s">
        <v>2860</v>
      </c>
    </row>
    <row r="52" spans="1:105" ht="12" customHeight="1" x14ac:dyDescent="0.25">
      <c r="A52" s="64" t="s">
        <v>34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0</v>
      </c>
      <c r="T52" s="231">
        <v>0</v>
      </c>
      <c r="U52" s="231">
        <v>0</v>
      </c>
      <c r="V52" s="231">
        <v>0</v>
      </c>
      <c r="W52" s="231">
        <v>0</v>
      </c>
      <c r="DA52" s="73" t="s">
        <v>2861</v>
      </c>
    </row>
    <row r="53" spans="1:105" ht="12" customHeight="1" x14ac:dyDescent="0.25">
      <c r="A53" s="64" t="s">
        <v>162</v>
      </c>
      <c r="B53" s="231">
        <v>212.4788245977613</v>
      </c>
      <c r="C53" s="231">
        <v>241.55506632168661</v>
      </c>
      <c r="D53" s="231">
        <v>244.88015894903091</v>
      </c>
      <c r="E53" s="231">
        <v>243.1263362736187</v>
      </c>
      <c r="F53" s="231">
        <v>213.06441079534241</v>
      </c>
      <c r="G53" s="231">
        <v>51.083821939053223</v>
      </c>
      <c r="H53" s="231">
        <v>57.254127433433283</v>
      </c>
      <c r="I53" s="231">
        <v>41.728857100203719</v>
      </c>
      <c r="J53" s="231">
        <v>41.922813957167421</v>
      </c>
      <c r="K53" s="231">
        <v>32.802704469037032</v>
      </c>
      <c r="L53" s="231">
        <v>28.23567104028497</v>
      </c>
      <c r="M53" s="231">
        <v>32.690393600065278</v>
      </c>
      <c r="N53" s="231">
        <v>27.34344981538997</v>
      </c>
      <c r="O53" s="231">
        <v>27.706210676375679</v>
      </c>
      <c r="P53" s="231">
        <v>24.15618635556789</v>
      </c>
      <c r="Q53" s="231">
        <v>25.7423199579023</v>
      </c>
      <c r="R53" s="231">
        <v>27.793086482816619</v>
      </c>
      <c r="S53" s="231">
        <v>31.4473939889733</v>
      </c>
      <c r="T53" s="231">
        <v>20.18813624201632</v>
      </c>
      <c r="U53" s="231">
        <v>18.085149889916231</v>
      </c>
      <c r="V53" s="231">
        <v>12.3922209099524</v>
      </c>
      <c r="W53" s="231">
        <v>19.693459584228261</v>
      </c>
      <c r="DA53" s="73" t="s">
        <v>2862</v>
      </c>
    </row>
    <row r="54" spans="1:105" ht="12" customHeight="1" x14ac:dyDescent="0.25">
      <c r="A54" s="64" t="s">
        <v>36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2863</v>
      </c>
    </row>
    <row r="55" spans="1:105" ht="12" customHeight="1" x14ac:dyDescent="0.25">
      <c r="A55" s="64" t="s">
        <v>73</v>
      </c>
      <c r="B55" s="231">
        <v>0</v>
      </c>
      <c r="C55" s="231">
        <v>0</v>
      </c>
      <c r="D55" s="231">
        <v>0</v>
      </c>
      <c r="E55" s="231">
        <v>0</v>
      </c>
      <c r="F55" s="231">
        <v>0</v>
      </c>
      <c r="G55" s="231">
        <v>0</v>
      </c>
      <c r="H55" s="231">
        <v>0</v>
      </c>
      <c r="I55" s="231">
        <v>0</v>
      </c>
      <c r="J55" s="231">
        <v>0</v>
      </c>
      <c r="K55" s="231">
        <v>0</v>
      </c>
      <c r="L55" s="231">
        <v>0</v>
      </c>
      <c r="M55" s="231">
        <v>2.9101627760112349E-3</v>
      </c>
      <c r="N55" s="231">
        <v>0</v>
      </c>
      <c r="O55" s="231">
        <v>0</v>
      </c>
      <c r="P55" s="231">
        <v>0</v>
      </c>
      <c r="Q55" s="231">
        <v>5.3526208201699378E-3</v>
      </c>
      <c r="R55" s="231">
        <v>7.254620063063219E-2</v>
      </c>
      <c r="S55" s="231">
        <v>0</v>
      </c>
      <c r="T55" s="231">
        <v>2.1563597339149879E-2</v>
      </c>
      <c r="U55" s="231">
        <v>1.599337723901665E-2</v>
      </c>
      <c r="V55" s="231">
        <v>1.5947196937874181E-2</v>
      </c>
      <c r="W55" s="231">
        <v>0</v>
      </c>
      <c r="DA55" s="73" t="s">
        <v>2864</v>
      </c>
    </row>
    <row r="56" spans="1:105" ht="12" customHeight="1" x14ac:dyDescent="0.25">
      <c r="A56" s="64" t="s">
        <v>79</v>
      </c>
      <c r="B56" s="231">
        <v>0</v>
      </c>
      <c r="C56" s="231">
        <v>0</v>
      </c>
      <c r="D56" s="231">
        <v>0</v>
      </c>
      <c r="E56" s="231">
        <v>0</v>
      </c>
      <c r="F56" s="231">
        <v>0</v>
      </c>
      <c r="G56" s="231">
        <v>0</v>
      </c>
      <c r="H56" s="231">
        <v>0</v>
      </c>
      <c r="I56" s="231">
        <v>0</v>
      </c>
      <c r="J56" s="231">
        <v>0</v>
      </c>
      <c r="K56" s="231">
        <v>0</v>
      </c>
      <c r="L56" s="231">
        <v>0</v>
      </c>
      <c r="M56" s="231">
        <v>0</v>
      </c>
      <c r="N56" s="231">
        <v>0</v>
      </c>
      <c r="O56" s="231">
        <v>0</v>
      </c>
      <c r="P56" s="231">
        <v>0</v>
      </c>
      <c r="Q56" s="231">
        <v>0</v>
      </c>
      <c r="R56" s="231">
        <v>0</v>
      </c>
      <c r="S56" s="231">
        <v>0</v>
      </c>
      <c r="T56" s="231">
        <v>0</v>
      </c>
      <c r="U56" s="231">
        <v>0</v>
      </c>
      <c r="V56" s="231">
        <v>0</v>
      </c>
      <c r="W56" s="231">
        <v>0</v>
      </c>
      <c r="DA56" s="73" t="s">
        <v>2865</v>
      </c>
    </row>
    <row r="57" spans="1:105" ht="12" customHeight="1" x14ac:dyDescent="0.25">
      <c r="A57" s="60" t="s">
        <v>2755</v>
      </c>
      <c r="B57" s="331">
        <v>0</v>
      </c>
      <c r="C57" s="331">
        <v>0</v>
      </c>
      <c r="D57" s="331">
        <v>0</v>
      </c>
      <c r="E57" s="331">
        <v>0</v>
      </c>
      <c r="F57" s="331">
        <v>0</v>
      </c>
      <c r="G57" s="331">
        <v>0</v>
      </c>
      <c r="H57" s="331">
        <v>0</v>
      </c>
      <c r="I57" s="331">
        <v>0</v>
      </c>
      <c r="J57" s="331">
        <v>0</v>
      </c>
      <c r="K57" s="331">
        <v>0</v>
      </c>
      <c r="L57" s="331">
        <v>0</v>
      </c>
      <c r="M57" s="331">
        <v>0</v>
      </c>
      <c r="N57" s="331">
        <v>0</v>
      </c>
      <c r="O57" s="331">
        <v>0</v>
      </c>
      <c r="P57" s="331">
        <v>0</v>
      </c>
      <c r="Q57" s="331">
        <v>0</v>
      </c>
      <c r="R57" s="331">
        <v>0</v>
      </c>
      <c r="S57" s="331">
        <v>0</v>
      </c>
      <c r="T57" s="331">
        <v>0</v>
      </c>
      <c r="U57" s="331">
        <v>0</v>
      </c>
      <c r="V57" s="331">
        <v>0</v>
      </c>
      <c r="W57" s="331">
        <v>0</v>
      </c>
      <c r="DA57" s="72" t="s">
        <v>2866</v>
      </c>
    </row>
    <row r="58" spans="1:105" ht="12" customHeight="1" x14ac:dyDescent="0.25">
      <c r="A58" s="60" t="s">
        <v>2757</v>
      </c>
      <c r="B58" s="331">
        <v>0</v>
      </c>
      <c r="C58" s="331">
        <v>0</v>
      </c>
      <c r="D58" s="331">
        <v>0</v>
      </c>
      <c r="E58" s="331">
        <v>0</v>
      </c>
      <c r="F58" s="331">
        <v>0</v>
      </c>
      <c r="G58" s="331">
        <v>0</v>
      </c>
      <c r="H58" s="331">
        <v>0</v>
      </c>
      <c r="I58" s="331">
        <v>0</v>
      </c>
      <c r="J58" s="331">
        <v>0</v>
      </c>
      <c r="K58" s="331">
        <v>0</v>
      </c>
      <c r="L58" s="331">
        <v>0</v>
      </c>
      <c r="M58" s="331">
        <v>0</v>
      </c>
      <c r="N58" s="331">
        <v>0</v>
      </c>
      <c r="O58" s="331">
        <v>0</v>
      </c>
      <c r="P58" s="331">
        <v>0</v>
      </c>
      <c r="Q58" s="331">
        <v>0</v>
      </c>
      <c r="R58" s="331">
        <v>0</v>
      </c>
      <c r="S58" s="331">
        <v>0</v>
      </c>
      <c r="T58" s="331">
        <v>0</v>
      </c>
      <c r="U58" s="331">
        <v>0</v>
      </c>
      <c r="V58" s="331">
        <v>0</v>
      </c>
      <c r="W58" s="331">
        <v>0</v>
      </c>
      <c r="DA58" s="72" t="s">
        <v>2867</v>
      </c>
    </row>
    <row r="59" spans="1:105" ht="12" customHeight="1" x14ac:dyDescent="0.25">
      <c r="A59" s="132" t="s">
        <v>2759</v>
      </c>
      <c r="B59" s="318">
        <v>0</v>
      </c>
      <c r="C59" s="318">
        <v>0</v>
      </c>
      <c r="D59" s="318">
        <v>0</v>
      </c>
      <c r="E59" s="318">
        <v>0</v>
      </c>
      <c r="F59" s="318">
        <v>0</v>
      </c>
      <c r="G59" s="318">
        <v>0</v>
      </c>
      <c r="H59" s="318">
        <v>0</v>
      </c>
      <c r="I59" s="318">
        <v>0</v>
      </c>
      <c r="J59" s="318">
        <v>0</v>
      </c>
      <c r="K59" s="318">
        <v>0</v>
      </c>
      <c r="L59" s="318">
        <v>0</v>
      </c>
      <c r="M59" s="318">
        <v>0</v>
      </c>
      <c r="N59" s="318">
        <v>0</v>
      </c>
      <c r="O59" s="318">
        <v>0</v>
      </c>
      <c r="P59" s="318">
        <v>0</v>
      </c>
      <c r="Q59" s="318">
        <v>0</v>
      </c>
      <c r="R59" s="318">
        <v>0</v>
      </c>
      <c r="S59" s="318">
        <v>0</v>
      </c>
      <c r="T59" s="318">
        <v>0</v>
      </c>
      <c r="U59" s="318">
        <v>0</v>
      </c>
      <c r="V59" s="318">
        <v>0</v>
      </c>
      <c r="W59" s="318">
        <v>0</v>
      </c>
      <c r="DA59" s="139" t="s">
        <v>2868</v>
      </c>
    </row>
    <row r="60" spans="1:105" ht="12" customHeight="1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DA60" s="173"/>
    </row>
    <row r="61" spans="1:105" ht="15" customHeight="1" x14ac:dyDescent="0.25">
      <c r="A61" s="32" t="s">
        <v>431</v>
      </c>
      <c r="B61" s="259"/>
      <c r="C61" s="259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DA61" s="88"/>
    </row>
    <row r="62" spans="1:105" ht="12" customHeight="1" x14ac:dyDescent="0.25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DA62" s="173"/>
    </row>
    <row r="63" spans="1:105" ht="12" customHeight="1" x14ac:dyDescent="0.25">
      <c r="A63" s="35" t="s">
        <v>27</v>
      </c>
      <c r="B63" s="234">
        <f t="shared" ref="B63:W63" si="1">SUM(B$64:B$71,B$73:B$77)</f>
        <v>1.0000000000000002</v>
      </c>
      <c r="C63" s="234">
        <f t="shared" si="1"/>
        <v>0.99999999999999978</v>
      </c>
      <c r="D63" s="234">
        <f t="shared" si="1"/>
        <v>1</v>
      </c>
      <c r="E63" s="234">
        <f t="shared" si="1"/>
        <v>1</v>
      </c>
      <c r="F63" s="234">
        <f t="shared" si="1"/>
        <v>1.0000000000000004</v>
      </c>
      <c r="G63" s="234">
        <f t="shared" si="1"/>
        <v>1</v>
      </c>
      <c r="H63" s="234">
        <f t="shared" si="1"/>
        <v>0.99999999999999978</v>
      </c>
      <c r="I63" s="234">
        <f t="shared" si="1"/>
        <v>0.99999999999999989</v>
      </c>
      <c r="J63" s="234">
        <f t="shared" si="1"/>
        <v>0.99999999999999989</v>
      </c>
      <c r="K63" s="234">
        <f t="shared" si="1"/>
        <v>0.99999999999999989</v>
      </c>
      <c r="L63" s="234">
        <f t="shared" si="1"/>
        <v>0.99999999999999989</v>
      </c>
      <c r="M63" s="234">
        <f t="shared" si="1"/>
        <v>1</v>
      </c>
      <c r="N63" s="234">
        <f t="shared" si="1"/>
        <v>1.0000000000000002</v>
      </c>
      <c r="O63" s="234">
        <f t="shared" si="1"/>
        <v>1.0000000000000002</v>
      </c>
      <c r="P63" s="234">
        <f t="shared" si="1"/>
        <v>1.0000000000000002</v>
      </c>
      <c r="Q63" s="234">
        <f t="shared" si="1"/>
        <v>1.0000000000000002</v>
      </c>
      <c r="R63" s="234">
        <f t="shared" si="1"/>
        <v>1</v>
      </c>
      <c r="S63" s="234">
        <f t="shared" si="1"/>
        <v>1.0000000000000002</v>
      </c>
      <c r="T63" s="234">
        <f t="shared" si="1"/>
        <v>0.99999999999999967</v>
      </c>
      <c r="U63" s="234">
        <f t="shared" si="1"/>
        <v>0.99999999999999989</v>
      </c>
      <c r="V63" s="234">
        <f t="shared" si="1"/>
        <v>1.0000000000000002</v>
      </c>
      <c r="W63" s="234">
        <f t="shared" si="1"/>
        <v>0.99999999999999989</v>
      </c>
      <c r="DA63" s="95"/>
    </row>
    <row r="64" spans="1:105" ht="12" customHeight="1" x14ac:dyDescent="0.25">
      <c r="A64" s="55" t="s">
        <v>92</v>
      </c>
      <c r="B64" s="301">
        <f t="shared" ref="B64:W64" si="2">IF(B$6=0,0,B$6/B$5)</f>
        <v>0</v>
      </c>
      <c r="C64" s="301">
        <f t="shared" si="2"/>
        <v>0</v>
      </c>
      <c r="D64" s="301">
        <f t="shared" si="2"/>
        <v>0</v>
      </c>
      <c r="E64" s="301">
        <f t="shared" si="2"/>
        <v>0</v>
      </c>
      <c r="F64" s="301">
        <f t="shared" si="2"/>
        <v>0</v>
      </c>
      <c r="G64" s="301">
        <f t="shared" si="2"/>
        <v>0</v>
      </c>
      <c r="H64" s="301">
        <f t="shared" si="2"/>
        <v>0</v>
      </c>
      <c r="I64" s="301">
        <f t="shared" si="2"/>
        <v>0</v>
      </c>
      <c r="J64" s="301">
        <f t="shared" si="2"/>
        <v>0</v>
      </c>
      <c r="K64" s="301">
        <f t="shared" si="2"/>
        <v>0</v>
      </c>
      <c r="L64" s="301">
        <f t="shared" si="2"/>
        <v>0</v>
      </c>
      <c r="M64" s="301">
        <f t="shared" si="2"/>
        <v>0</v>
      </c>
      <c r="N64" s="301">
        <f t="shared" si="2"/>
        <v>0</v>
      </c>
      <c r="O64" s="301">
        <f t="shared" si="2"/>
        <v>0</v>
      </c>
      <c r="P64" s="301">
        <f t="shared" si="2"/>
        <v>0</v>
      </c>
      <c r="Q64" s="301">
        <f t="shared" si="2"/>
        <v>0</v>
      </c>
      <c r="R64" s="301">
        <f t="shared" si="2"/>
        <v>0</v>
      </c>
      <c r="S64" s="301">
        <f t="shared" si="2"/>
        <v>0</v>
      </c>
      <c r="T64" s="301">
        <f t="shared" si="2"/>
        <v>0</v>
      </c>
      <c r="U64" s="301">
        <f t="shared" si="2"/>
        <v>0</v>
      </c>
      <c r="V64" s="301">
        <f t="shared" si="2"/>
        <v>0</v>
      </c>
      <c r="W64" s="301">
        <f t="shared" si="2"/>
        <v>0</v>
      </c>
      <c r="DA64" s="67"/>
    </row>
    <row r="65" spans="1:105" ht="12" customHeight="1" x14ac:dyDescent="0.25">
      <c r="A65" s="202" t="s">
        <v>93</v>
      </c>
      <c r="B65" s="235">
        <f t="shared" ref="B65:W65" si="3">IF(B$7=0,0,B$7/B$5)</f>
        <v>0</v>
      </c>
      <c r="C65" s="235">
        <f t="shared" si="3"/>
        <v>0</v>
      </c>
      <c r="D65" s="235">
        <f t="shared" si="3"/>
        <v>0</v>
      </c>
      <c r="E65" s="235">
        <f t="shared" si="3"/>
        <v>0</v>
      </c>
      <c r="F65" s="235">
        <f t="shared" si="3"/>
        <v>0</v>
      </c>
      <c r="G65" s="235">
        <f t="shared" si="3"/>
        <v>0</v>
      </c>
      <c r="H65" s="235">
        <f t="shared" si="3"/>
        <v>0</v>
      </c>
      <c r="I65" s="235">
        <f t="shared" si="3"/>
        <v>0</v>
      </c>
      <c r="J65" s="235">
        <f t="shared" si="3"/>
        <v>0</v>
      </c>
      <c r="K65" s="235">
        <f t="shared" si="3"/>
        <v>0</v>
      </c>
      <c r="L65" s="235">
        <f t="shared" si="3"/>
        <v>0</v>
      </c>
      <c r="M65" s="235">
        <f t="shared" si="3"/>
        <v>0</v>
      </c>
      <c r="N65" s="235">
        <f t="shared" si="3"/>
        <v>0</v>
      </c>
      <c r="O65" s="235">
        <f t="shared" si="3"/>
        <v>0</v>
      </c>
      <c r="P65" s="235">
        <f t="shared" si="3"/>
        <v>0</v>
      </c>
      <c r="Q65" s="235">
        <f t="shared" si="3"/>
        <v>0</v>
      </c>
      <c r="R65" s="235">
        <f t="shared" si="3"/>
        <v>0</v>
      </c>
      <c r="S65" s="235">
        <f t="shared" si="3"/>
        <v>0</v>
      </c>
      <c r="T65" s="235">
        <f t="shared" si="3"/>
        <v>0</v>
      </c>
      <c r="U65" s="235">
        <f t="shared" si="3"/>
        <v>0</v>
      </c>
      <c r="V65" s="235">
        <f t="shared" si="3"/>
        <v>0</v>
      </c>
      <c r="W65" s="235">
        <f t="shared" si="3"/>
        <v>0</v>
      </c>
      <c r="DA65" s="174"/>
    </row>
    <row r="66" spans="1:105" ht="12" customHeight="1" x14ac:dyDescent="0.25">
      <c r="A66" s="202" t="s">
        <v>94</v>
      </c>
      <c r="B66" s="235">
        <f t="shared" ref="B66:W66" si="4">IF(B$8=0,0,B$8/B$5)</f>
        <v>0</v>
      </c>
      <c r="C66" s="235">
        <f t="shared" si="4"/>
        <v>0</v>
      </c>
      <c r="D66" s="235">
        <f t="shared" si="4"/>
        <v>0</v>
      </c>
      <c r="E66" s="235">
        <f t="shared" si="4"/>
        <v>0</v>
      </c>
      <c r="F66" s="235">
        <f t="shared" si="4"/>
        <v>0</v>
      </c>
      <c r="G66" s="235">
        <f t="shared" si="4"/>
        <v>0</v>
      </c>
      <c r="H66" s="235">
        <f t="shared" si="4"/>
        <v>0</v>
      </c>
      <c r="I66" s="235">
        <f t="shared" si="4"/>
        <v>0</v>
      </c>
      <c r="J66" s="235">
        <f t="shared" si="4"/>
        <v>0</v>
      </c>
      <c r="K66" s="235">
        <f t="shared" si="4"/>
        <v>0</v>
      </c>
      <c r="L66" s="235">
        <f t="shared" si="4"/>
        <v>0</v>
      </c>
      <c r="M66" s="235">
        <f t="shared" si="4"/>
        <v>0</v>
      </c>
      <c r="N66" s="235">
        <f t="shared" si="4"/>
        <v>0</v>
      </c>
      <c r="O66" s="235">
        <f t="shared" si="4"/>
        <v>0</v>
      </c>
      <c r="P66" s="235">
        <f t="shared" si="4"/>
        <v>0</v>
      </c>
      <c r="Q66" s="235">
        <f t="shared" si="4"/>
        <v>0</v>
      </c>
      <c r="R66" s="235">
        <f t="shared" si="4"/>
        <v>0</v>
      </c>
      <c r="S66" s="235">
        <f t="shared" si="4"/>
        <v>0</v>
      </c>
      <c r="T66" s="235">
        <f t="shared" si="4"/>
        <v>0</v>
      </c>
      <c r="U66" s="235">
        <f t="shared" si="4"/>
        <v>0</v>
      </c>
      <c r="V66" s="235">
        <f t="shared" si="4"/>
        <v>0</v>
      </c>
      <c r="W66" s="235">
        <f t="shared" si="4"/>
        <v>0</v>
      </c>
      <c r="DA66" s="174"/>
    </row>
    <row r="67" spans="1:105" ht="12" customHeight="1" x14ac:dyDescent="0.25">
      <c r="A67" s="202" t="s">
        <v>95</v>
      </c>
      <c r="B67" s="235">
        <f t="shared" ref="B67:W67" si="5">IF(B$9=0,0,B$9/B$5)</f>
        <v>0</v>
      </c>
      <c r="C67" s="235">
        <f t="shared" si="5"/>
        <v>0</v>
      </c>
      <c r="D67" s="235">
        <f t="shared" si="5"/>
        <v>0</v>
      </c>
      <c r="E67" s="235">
        <f t="shared" si="5"/>
        <v>0</v>
      </c>
      <c r="F67" s="235">
        <f t="shared" si="5"/>
        <v>0</v>
      </c>
      <c r="G67" s="235">
        <f t="shared" si="5"/>
        <v>0</v>
      </c>
      <c r="H67" s="235">
        <f t="shared" si="5"/>
        <v>0</v>
      </c>
      <c r="I67" s="235">
        <f t="shared" si="5"/>
        <v>0</v>
      </c>
      <c r="J67" s="235">
        <f t="shared" si="5"/>
        <v>0</v>
      </c>
      <c r="K67" s="235">
        <f t="shared" si="5"/>
        <v>0</v>
      </c>
      <c r="L67" s="235">
        <f t="shared" si="5"/>
        <v>0</v>
      </c>
      <c r="M67" s="235">
        <f t="shared" si="5"/>
        <v>0</v>
      </c>
      <c r="N67" s="235">
        <f t="shared" si="5"/>
        <v>0</v>
      </c>
      <c r="O67" s="235">
        <f t="shared" si="5"/>
        <v>0</v>
      </c>
      <c r="P67" s="235">
        <f t="shared" si="5"/>
        <v>0</v>
      </c>
      <c r="Q67" s="235">
        <f t="shared" si="5"/>
        <v>0</v>
      </c>
      <c r="R67" s="235">
        <f t="shared" si="5"/>
        <v>0</v>
      </c>
      <c r="S67" s="235">
        <f t="shared" si="5"/>
        <v>0</v>
      </c>
      <c r="T67" s="235">
        <f t="shared" si="5"/>
        <v>0</v>
      </c>
      <c r="U67" s="235">
        <f t="shared" si="5"/>
        <v>0</v>
      </c>
      <c r="V67" s="235">
        <f t="shared" si="5"/>
        <v>0</v>
      </c>
      <c r="W67" s="235">
        <f t="shared" si="5"/>
        <v>0</v>
      </c>
      <c r="DA67" s="174"/>
    </row>
    <row r="68" spans="1:105" ht="12" customHeight="1" x14ac:dyDescent="0.25">
      <c r="A68" s="56" t="s">
        <v>96</v>
      </c>
      <c r="B68" s="302">
        <f t="shared" ref="B68:W68" si="6">IF(B$10=0,0,B$10/B$5)</f>
        <v>0.15203340602132223</v>
      </c>
      <c r="C68" s="302">
        <f t="shared" si="6"/>
        <v>0.15559926491061896</v>
      </c>
      <c r="D68" s="302">
        <f t="shared" si="6"/>
        <v>0.1578734710206364</v>
      </c>
      <c r="E68" s="302">
        <f t="shared" si="6"/>
        <v>0.15834164960742828</v>
      </c>
      <c r="F68" s="302">
        <f t="shared" si="6"/>
        <v>0.15746420422915972</v>
      </c>
      <c r="G68" s="302">
        <f t="shared" si="6"/>
        <v>0.12236226189450529</v>
      </c>
      <c r="H68" s="302">
        <f t="shared" si="6"/>
        <v>0.13060019307229093</v>
      </c>
      <c r="I68" s="302">
        <f t="shared" si="6"/>
        <v>0.11928654921846579</v>
      </c>
      <c r="J68" s="302">
        <f t="shared" si="6"/>
        <v>0.12485471727900761</v>
      </c>
      <c r="K68" s="302">
        <f t="shared" si="6"/>
        <v>0.12199142022136687</v>
      </c>
      <c r="L68" s="302">
        <f t="shared" si="6"/>
        <v>0.11259530590720117</v>
      </c>
      <c r="M68" s="302">
        <f t="shared" si="6"/>
        <v>0.12568412543277768</v>
      </c>
      <c r="N68" s="302">
        <f t="shared" si="6"/>
        <v>0.11518340517517547</v>
      </c>
      <c r="O68" s="302">
        <f t="shared" si="6"/>
        <v>0.12184596701532957</v>
      </c>
      <c r="P68" s="302">
        <f t="shared" si="6"/>
        <v>0.11422556374070343</v>
      </c>
      <c r="Q68" s="302">
        <f t="shared" si="6"/>
        <v>0.11720192925343746</v>
      </c>
      <c r="R68" s="302">
        <f t="shared" si="6"/>
        <v>0.11974776771576613</v>
      </c>
      <c r="S68" s="302">
        <f t="shared" si="6"/>
        <v>0.12645297335404551</v>
      </c>
      <c r="T68" s="302">
        <f t="shared" si="6"/>
        <v>0.10917042711352085</v>
      </c>
      <c r="U68" s="302">
        <f t="shared" si="6"/>
        <v>0.10735977588686593</v>
      </c>
      <c r="V68" s="302">
        <f t="shared" si="6"/>
        <v>9.3190228646020126E-2</v>
      </c>
      <c r="W68" s="302">
        <f t="shared" si="6"/>
        <v>0.11343577804542371</v>
      </c>
      <c r="DA68" s="68"/>
    </row>
    <row r="69" spans="1:105" ht="12" customHeight="1" x14ac:dyDescent="0.25">
      <c r="A69" s="203" t="s">
        <v>2709</v>
      </c>
      <c r="B69" s="303">
        <f t="shared" ref="B69:W69" si="7">IF(B$16=0,0,B$16/B$5)</f>
        <v>6.9695884436603669E-2</v>
      </c>
      <c r="C69" s="303">
        <f t="shared" si="7"/>
        <v>6.9402800144332658E-2</v>
      </c>
      <c r="D69" s="303">
        <f t="shared" si="7"/>
        <v>6.9215879094194258E-2</v>
      </c>
      <c r="E69" s="303">
        <f t="shared" si="7"/>
        <v>6.9177398662403147E-2</v>
      </c>
      <c r="F69" s="303">
        <f t="shared" si="7"/>
        <v>6.9249517460617013E-2</v>
      </c>
      <c r="G69" s="303">
        <f t="shared" si="7"/>
        <v>7.2134608611410536E-2</v>
      </c>
      <c r="H69" s="303">
        <f t="shared" si="7"/>
        <v>7.1454728270282736E-2</v>
      </c>
      <c r="I69" s="303">
        <f t="shared" si="7"/>
        <v>7.238740691355075E-2</v>
      </c>
      <c r="J69" s="303">
        <f t="shared" si="7"/>
        <v>7.1929749264739079E-2</v>
      </c>
      <c r="K69" s="303">
        <f t="shared" si="7"/>
        <v>7.2163824628243792E-2</v>
      </c>
      <c r="L69" s="303">
        <f t="shared" si="7"/>
        <v>7.2935873496593751E-2</v>
      </c>
      <c r="M69" s="303">
        <f t="shared" si="7"/>
        <v>7.1710191761319528E-2</v>
      </c>
      <c r="N69" s="303">
        <f t="shared" si="7"/>
        <v>7.2658894533595447E-2</v>
      </c>
      <c r="O69" s="303">
        <f t="shared" si="7"/>
        <v>7.1821485970480659E-2</v>
      </c>
      <c r="P69" s="303">
        <f t="shared" si="7"/>
        <v>7.2501190651128394E-2</v>
      </c>
      <c r="Q69" s="303">
        <f t="shared" si="7"/>
        <v>7.2557316063691674E-2</v>
      </c>
      <c r="R69" s="303">
        <f t="shared" si="7"/>
        <v>7.2351196656424366E-2</v>
      </c>
      <c r="S69" s="303">
        <f t="shared" si="7"/>
        <v>7.1788837728686203E-2</v>
      </c>
      <c r="T69" s="303">
        <f t="shared" si="7"/>
        <v>7.2510336612979398E-2</v>
      </c>
      <c r="U69" s="303">
        <f t="shared" si="7"/>
        <v>7.2507341444614987E-2</v>
      </c>
      <c r="V69" s="303">
        <f t="shared" si="7"/>
        <v>7.3389186049447885E-2</v>
      </c>
      <c r="W69" s="303">
        <f t="shared" si="7"/>
        <v>7.2451182441060427E-2</v>
      </c>
      <c r="DA69" s="175"/>
    </row>
    <row r="70" spans="1:105" ht="12" customHeight="1" x14ac:dyDescent="0.25">
      <c r="A70" s="203" t="s">
        <v>2721</v>
      </c>
      <c r="B70" s="303">
        <f t="shared" ref="B70:W70" si="8">IF(B$27=0,0,B$27/B$5)</f>
        <v>0.59241501771113136</v>
      </c>
      <c r="C70" s="303">
        <f t="shared" si="8"/>
        <v>0.58992380122682764</v>
      </c>
      <c r="D70" s="303">
        <f t="shared" si="8"/>
        <v>0.58833497230065124</v>
      </c>
      <c r="E70" s="303">
        <f t="shared" si="8"/>
        <v>0.58800788863042674</v>
      </c>
      <c r="F70" s="303">
        <f t="shared" si="8"/>
        <v>0.58862089841524479</v>
      </c>
      <c r="G70" s="303">
        <f t="shared" si="8"/>
        <v>0.61314417319698944</v>
      </c>
      <c r="H70" s="303">
        <f t="shared" si="8"/>
        <v>0.60736519029740299</v>
      </c>
      <c r="I70" s="303">
        <f t="shared" si="8"/>
        <v>0.61529295876518142</v>
      </c>
      <c r="J70" s="303">
        <f t="shared" si="8"/>
        <v>0.61140286875028227</v>
      </c>
      <c r="K70" s="303">
        <f t="shared" si="8"/>
        <v>0.61339250934007239</v>
      </c>
      <c r="L70" s="303">
        <f t="shared" si="8"/>
        <v>0.61995492472104663</v>
      </c>
      <c r="M70" s="303">
        <f t="shared" si="8"/>
        <v>0.60953662997121627</v>
      </c>
      <c r="N70" s="303">
        <f t="shared" si="8"/>
        <v>0.61760060353556134</v>
      </c>
      <c r="O70" s="303">
        <f t="shared" si="8"/>
        <v>0.61048263074908582</v>
      </c>
      <c r="P70" s="303">
        <f t="shared" si="8"/>
        <v>0.61626012053459123</v>
      </c>
      <c r="Q70" s="303">
        <f t="shared" si="8"/>
        <v>0.61673718654137943</v>
      </c>
      <c r="R70" s="303">
        <f t="shared" si="8"/>
        <v>0.6149851715796073</v>
      </c>
      <c r="S70" s="303">
        <f t="shared" si="8"/>
        <v>0.61020512069383281</v>
      </c>
      <c r="T70" s="303">
        <f t="shared" si="8"/>
        <v>0.61633786121032474</v>
      </c>
      <c r="U70" s="303">
        <f t="shared" si="8"/>
        <v>0.61631240227922746</v>
      </c>
      <c r="V70" s="303">
        <f t="shared" si="8"/>
        <v>0.6238080814203073</v>
      </c>
      <c r="W70" s="303">
        <f t="shared" si="8"/>
        <v>0.6158350507490139</v>
      </c>
      <c r="DA70" s="175"/>
    </row>
    <row r="71" spans="1:105" ht="12" customHeight="1" x14ac:dyDescent="0.25">
      <c r="A71" s="203" t="s">
        <v>2733</v>
      </c>
      <c r="B71" s="303">
        <f t="shared" ref="B71:W71" si="9">IF(B$38=0,0,B$38/B$5)</f>
        <v>0</v>
      </c>
      <c r="C71" s="303">
        <f t="shared" si="9"/>
        <v>0</v>
      </c>
      <c r="D71" s="303">
        <f t="shared" si="9"/>
        <v>0</v>
      </c>
      <c r="E71" s="303">
        <f t="shared" si="9"/>
        <v>0</v>
      </c>
      <c r="F71" s="303">
        <f t="shared" si="9"/>
        <v>0</v>
      </c>
      <c r="G71" s="303">
        <f t="shared" si="9"/>
        <v>0</v>
      </c>
      <c r="H71" s="303">
        <f t="shared" si="9"/>
        <v>0</v>
      </c>
      <c r="I71" s="303">
        <f t="shared" si="9"/>
        <v>0</v>
      </c>
      <c r="J71" s="303">
        <f t="shared" si="9"/>
        <v>0</v>
      </c>
      <c r="K71" s="303">
        <f t="shared" si="9"/>
        <v>0</v>
      </c>
      <c r="L71" s="303">
        <f t="shared" si="9"/>
        <v>0</v>
      </c>
      <c r="M71" s="303">
        <f t="shared" si="9"/>
        <v>0</v>
      </c>
      <c r="N71" s="303">
        <f t="shared" si="9"/>
        <v>0</v>
      </c>
      <c r="O71" s="303">
        <f t="shared" si="9"/>
        <v>0</v>
      </c>
      <c r="P71" s="303">
        <f t="shared" si="9"/>
        <v>0</v>
      </c>
      <c r="Q71" s="303">
        <f t="shared" si="9"/>
        <v>0</v>
      </c>
      <c r="R71" s="303">
        <f t="shared" si="9"/>
        <v>0</v>
      </c>
      <c r="S71" s="303">
        <f t="shared" si="9"/>
        <v>0</v>
      </c>
      <c r="T71" s="303">
        <f t="shared" si="9"/>
        <v>0</v>
      </c>
      <c r="U71" s="303">
        <f t="shared" si="9"/>
        <v>0</v>
      </c>
      <c r="V71" s="303">
        <f t="shared" si="9"/>
        <v>0</v>
      </c>
      <c r="W71" s="303">
        <f t="shared" si="9"/>
        <v>0</v>
      </c>
      <c r="DA71" s="175"/>
    </row>
    <row r="72" spans="1:105" ht="12" customHeight="1" x14ac:dyDescent="0.25">
      <c r="A72" s="203" t="s">
        <v>2735</v>
      </c>
      <c r="B72" s="303">
        <f t="shared" ref="B72:W72" si="10">IF(B$39=0,0,B$39/B$5)</f>
        <v>0.18585569183094308</v>
      </c>
      <c r="C72" s="303">
        <f t="shared" si="10"/>
        <v>0.18507413371822054</v>
      </c>
      <c r="D72" s="303">
        <f t="shared" si="10"/>
        <v>0.18457567758451807</v>
      </c>
      <c r="E72" s="303">
        <f t="shared" si="10"/>
        <v>0.18447306309974174</v>
      </c>
      <c r="F72" s="303">
        <f t="shared" si="10"/>
        <v>0.18466537989497878</v>
      </c>
      <c r="G72" s="303">
        <f t="shared" si="10"/>
        <v>0.19235895629709476</v>
      </c>
      <c r="H72" s="303">
        <f t="shared" si="10"/>
        <v>0.19057988836002313</v>
      </c>
      <c r="I72" s="303">
        <f t="shared" si="10"/>
        <v>0.19303308510280198</v>
      </c>
      <c r="J72" s="303">
        <f t="shared" si="10"/>
        <v>0.19181266470597094</v>
      </c>
      <c r="K72" s="303">
        <f t="shared" si="10"/>
        <v>0.19245224581031684</v>
      </c>
      <c r="L72" s="303">
        <f t="shared" si="10"/>
        <v>0.19451389587515833</v>
      </c>
      <c r="M72" s="303">
        <f t="shared" si="10"/>
        <v>0.19306905283468656</v>
      </c>
      <c r="N72" s="303">
        <f t="shared" si="10"/>
        <v>0.19455709675566793</v>
      </c>
      <c r="O72" s="303">
        <f t="shared" si="10"/>
        <v>0.19584991626510417</v>
      </c>
      <c r="P72" s="303">
        <f t="shared" si="10"/>
        <v>0.19701312507357702</v>
      </c>
      <c r="Q72" s="303">
        <f t="shared" si="10"/>
        <v>0.19350356814149164</v>
      </c>
      <c r="R72" s="303">
        <f t="shared" si="10"/>
        <v>0.19291586404820235</v>
      </c>
      <c r="S72" s="303">
        <f t="shared" si="10"/>
        <v>0.19155306822343571</v>
      </c>
      <c r="T72" s="303">
        <f t="shared" si="10"/>
        <v>0.20198137506317468</v>
      </c>
      <c r="U72" s="303">
        <f t="shared" si="10"/>
        <v>0.2038204803892914</v>
      </c>
      <c r="V72" s="303">
        <f t="shared" si="10"/>
        <v>0.20961250388422492</v>
      </c>
      <c r="W72" s="303">
        <f t="shared" si="10"/>
        <v>0.19827798876450184</v>
      </c>
      <c r="DA72" s="175"/>
    </row>
    <row r="73" spans="1:105" ht="12" customHeight="1" x14ac:dyDescent="0.25">
      <c r="A73" s="62" t="s">
        <v>2736</v>
      </c>
      <c r="B73" s="304">
        <f t="shared" ref="B73:W73" si="11">IF(B$40=0,0,B$40/B$5)</f>
        <v>0.11151341509856584</v>
      </c>
      <c r="C73" s="304">
        <f t="shared" si="11"/>
        <v>0.11104448023093233</v>
      </c>
      <c r="D73" s="304">
        <f t="shared" si="11"/>
        <v>0.11074540655071084</v>
      </c>
      <c r="E73" s="304">
        <f t="shared" si="11"/>
        <v>0.11068383785984502</v>
      </c>
      <c r="F73" s="304">
        <f t="shared" si="11"/>
        <v>0.11079922793698725</v>
      </c>
      <c r="G73" s="304">
        <f t="shared" si="11"/>
        <v>0.11541537377825686</v>
      </c>
      <c r="H73" s="304">
        <f t="shared" si="11"/>
        <v>0.11436151153838819</v>
      </c>
      <c r="I73" s="304">
        <f t="shared" si="11"/>
        <v>0.11581985106168118</v>
      </c>
      <c r="J73" s="304">
        <f t="shared" si="11"/>
        <v>0.11508759882358253</v>
      </c>
      <c r="K73" s="304">
        <f t="shared" si="11"/>
        <v>0.11547749954019013</v>
      </c>
      <c r="L73" s="304">
        <f t="shared" si="11"/>
        <v>0.11671563081212498</v>
      </c>
      <c r="M73" s="304">
        <f t="shared" si="11"/>
        <v>0.11657818162261237</v>
      </c>
      <c r="N73" s="304">
        <f t="shared" si="11"/>
        <v>0.11705427591983276</v>
      </c>
      <c r="O73" s="304">
        <f t="shared" si="11"/>
        <v>0.11924033122992485</v>
      </c>
      <c r="P73" s="304">
        <f t="shared" si="11"/>
        <v>0.11967852171237343</v>
      </c>
      <c r="Q73" s="304">
        <f t="shared" si="11"/>
        <v>0.11610909767355383</v>
      </c>
      <c r="R73" s="304">
        <f t="shared" si="11"/>
        <v>0.11574125428134965</v>
      </c>
      <c r="S73" s="304">
        <f t="shared" si="11"/>
        <v>0.11497830797950376</v>
      </c>
      <c r="T73" s="304">
        <f t="shared" si="11"/>
        <v>0.12463701600932994</v>
      </c>
      <c r="U73" s="304">
        <f t="shared" si="11"/>
        <v>0.12647931618170205</v>
      </c>
      <c r="V73" s="304">
        <f t="shared" si="11"/>
        <v>0.13133070543148048</v>
      </c>
      <c r="W73" s="304">
        <f t="shared" si="11"/>
        <v>0.12099672749403734</v>
      </c>
      <c r="DA73" s="72"/>
    </row>
    <row r="74" spans="1:105" ht="12" customHeight="1" x14ac:dyDescent="0.25">
      <c r="A74" s="62" t="s">
        <v>2743</v>
      </c>
      <c r="B74" s="304">
        <f t="shared" ref="B74:W74" si="12">IF(B$46=0,0,B$46/B$5)</f>
        <v>7.4342276732377241E-2</v>
      </c>
      <c r="C74" s="304">
        <f t="shared" si="12"/>
        <v>7.4029653487288238E-2</v>
      </c>
      <c r="D74" s="304">
        <f t="shared" si="12"/>
        <v>7.3830271033807238E-2</v>
      </c>
      <c r="E74" s="304">
        <f t="shared" si="12"/>
        <v>7.3789225239896714E-2</v>
      </c>
      <c r="F74" s="304">
        <f t="shared" si="12"/>
        <v>7.386615195799151E-2</v>
      </c>
      <c r="G74" s="304">
        <f t="shared" si="12"/>
        <v>7.6943582518837914E-2</v>
      </c>
      <c r="H74" s="304">
        <f t="shared" si="12"/>
        <v>7.6218376821634917E-2</v>
      </c>
      <c r="I74" s="304">
        <f t="shared" si="12"/>
        <v>7.7213234041120821E-2</v>
      </c>
      <c r="J74" s="304">
        <f t="shared" si="12"/>
        <v>7.6725065882388366E-2</v>
      </c>
      <c r="K74" s="304">
        <f t="shared" si="12"/>
        <v>7.6974746270126695E-2</v>
      </c>
      <c r="L74" s="304">
        <f t="shared" si="12"/>
        <v>7.7798265063033348E-2</v>
      </c>
      <c r="M74" s="304">
        <f t="shared" si="12"/>
        <v>7.649087121207418E-2</v>
      </c>
      <c r="N74" s="304">
        <f t="shared" si="12"/>
        <v>7.7502820835835165E-2</v>
      </c>
      <c r="O74" s="304">
        <f t="shared" si="12"/>
        <v>7.6609585035179353E-2</v>
      </c>
      <c r="P74" s="304">
        <f t="shared" si="12"/>
        <v>7.7334603361203624E-2</v>
      </c>
      <c r="Q74" s="304">
        <f t="shared" si="12"/>
        <v>7.7394470467937806E-2</v>
      </c>
      <c r="R74" s="304">
        <f t="shared" si="12"/>
        <v>7.7174609766852698E-2</v>
      </c>
      <c r="S74" s="304">
        <f t="shared" si="12"/>
        <v>7.6574760243931936E-2</v>
      </c>
      <c r="T74" s="304">
        <f t="shared" si="12"/>
        <v>7.7344359053844708E-2</v>
      </c>
      <c r="U74" s="304">
        <f t="shared" si="12"/>
        <v>7.7341164207589366E-2</v>
      </c>
      <c r="V74" s="304">
        <f t="shared" si="12"/>
        <v>7.8281798452744439E-2</v>
      </c>
      <c r="W74" s="304">
        <f t="shared" si="12"/>
        <v>7.7281261270464516E-2</v>
      </c>
      <c r="DA74" s="72"/>
    </row>
    <row r="75" spans="1:105" ht="12" customHeight="1" x14ac:dyDescent="0.25">
      <c r="A75" s="62" t="s">
        <v>2755</v>
      </c>
      <c r="B75" s="304">
        <f t="shared" ref="B75:W75" si="13">IF(B$57=0,0,B$57/B$5)</f>
        <v>0</v>
      </c>
      <c r="C75" s="304">
        <f t="shared" si="13"/>
        <v>0</v>
      </c>
      <c r="D75" s="304">
        <f t="shared" si="13"/>
        <v>0</v>
      </c>
      <c r="E75" s="304">
        <f t="shared" si="13"/>
        <v>0</v>
      </c>
      <c r="F75" s="304">
        <f t="shared" si="13"/>
        <v>0</v>
      </c>
      <c r="G75" s="304">
        <f t="shared" si="13"/>
        <v>0</v>
      </c>
      <c r="H75" s="304">
        <f t="shared" si="13"/>
        <v>0</v>
      </c>
      <c r="I75" s="304">
        <f t="shared" si="13"/>
        <v>0</v>
      </c>
      <c r="J75" s="304">
        <f t="shared" si="13"/>
        <v>0</v>
      </c>
      <c r="K75" s="304">
        <f t="shared" si="13"/>
        <v>0</v>
      </c>
      <c r="L75" s="304">
        <f t="shared" si="13"/>
        <v>0</v>
      </c>
      <c r="M75" s="304">
        <f t="shared" si="13"/>
        <v>0</v>
      </c>
      <c r="N75" s="304">
        <f t="shared" si="13"/>
        <v>0</v>
      </c>
      <c r="O75" s="304">
        <f t="shared" si="13"/>
        <v>0</v>
      </c>
      <c r="P75" s="304">
        <f t="shared" si="13"/>
        <v>0</v>
      </c>
      <c r="Q75" s="304">
        <f t="shared" si="13"/>
        <v>0</v>
      </c>
      <c r="R75" s="304">
        <f t="shared" si="13"/>
        <v>0</v>
      </c>
      <c r="S75" s="304">
        <f t="shared" si="13"/>
        <v>0</v>
      </c>
      <c r="T75" s="304">
        <f t="shared" si="13"/>
        <v>0</v>
      </c>
      <c r="U75" s="304">
        <f t="shared" si="13"/>
        <v>0</v>
      </c>
      <c r="V75" s="304">
        <f t="shared" si="13"/>
        <v>0</v>
      </c>
      <c r="W75" s="304">
        <f t="shared" si="13"/>
        <v>0</v>
      </c>
      <c r="DA75" s="72"/>
    </row>
    <row r="76" spans="1:105" ht="12" customHeight="1" x14ac:dyDescent="0.25">
      <c r="A76" s="62" t="s">
        <v>2757</v>
      </c>
      <c r="B76" s="304">
        <f t="shared" ref="B76:W76" si="14">IF(B$58=0,0,B$58/B$5)</f>
        <v>0</v>
      </c>
      <c r="C76" s="304">
        <f t="shared" si="14"/>
        <v>0</v>
      </c>
      <c r="D76" s="304">
        <f t="shared" si="14"/>
        <v>0</v>
      </c>
      <c r="E76" s="304">
        <f t="shared" si="14"/>
        <v>0</v>
      </c>
      <c r="F76" s="304">
        <f t="shared" si="14"/>
        <v>0</v>
      </c>
      <c r="G76" s="304">
        <f t="shared" si="14"/>
        <v>0</v>
      </c>
      <c r="H76" s="304">
        <f t="shared" si="14"/>
        <v>0</v>
      </c>
      <c r="I76" s="304">
        <f t="shared" si="14"/>
        <v>0</v>
      </c>
      <c r="J76" s="304">
        <f t="shared" si="14"/>
        <v>0</v>
      </c>
      <c r="K76" s="304">
        <f t="shared" si="14"/>
        <v>0</v>
      </c>
      <c r="L76" s="304">
        <f t="shared" si="14"/>
        <v>0</v>
      </c>
      <c r="M76" s="304">
        <f t="shared" si="14"/>
        <v>0</v>
      </c>
      <c r="N76" s="304">
        <f t="shared" si="14"/>
        <v>0</v>
      </c>
      <c r="O76" s="304">
        <f t="shared" si="14"/>
        <v>0</v>
      </c>
      <c r="P76" s="304">
        <f t="shared" si="14"/>
        <v>0</v>
      </c>
      <c r="Q76" s="304">
        <f t="shared" si="14"/>
        <v>0</v>
      </c>
      <c r="R76" s="304">
        <f t="shared" si="14"/>
        <v>0</v>
      </c>
      <c r="S76" s="304">
        <f t="shared" si="14"/>
        <v>0</v>
      </c>
      <c r="T76" s="304">
        <f t="shared" si="14"/>
        <v>0</v>
      </c>
      <c r="U76" s="304">
        <f t="shared" si="14"/>
        <v>0</v>
      </c>
      <c r="V76" s="304">
        <f t="shared" si="14"/>
        <v>0</v>
      </c>
      <c r="W76" s="304">
        <f t="shared" si="14"/>
        <v>0</v>
      </c>
      <c r="DA76" s="72"/>
    </row>
    <row r="77" spans="1:105" ht="12" customHeight="1" x14ac:dyDescent="0.25">
      <c r="A77" s="41" t="s">
        <v>2759</v>
      </c>
      <c r="B77" s="237">
        <f t="shared" ref="B77:W77" si="15">IF(B$59=0,0,B$59/B$5)</f>
        <v>0</v>
      </c>
      <c r="C77" s="237">
        <f t="shared" si="15"/>
        <v>0</v>
      </c>
      <c r="D77" s="237">
        <f t="shared" si="15"/>
        <v>0</v>
      </c>
      <c r="E77" s="237">
        <f t="shared" si="15"/>
        <v>0</v>
      </c>
      <c r="F77" s="237">
        <f t="shared" si="15"/>
        <v>0</v>
      </c>
      <c r="G77" s="237">
        <f t="shared" si="15"/>
        <v>0</v>
      </c>
      <c r="H77" s="237">
        <f t="shared" si="15"/>
        <v>0</v>
      </c>
      <c r="I77" s="237">
        <f t="shared" si="15"/>
        <v>0</v>
      </c>
      <c r="J77" s="237">
        <f t="shared" si="15"/>
        <v>0</v>
      </c>
      <c r="K77" s="237">
        <f t="shared" si="15"/>
        <v>0</v>
      </c>
      <c r="L77" s="237">
        <f t="shared" si="15"/>
        <v>0</v>
      </c>
      <c r="M77" s="237">
        <f t="shared" si="15"/>
        <v>0</v>
      </c>
      <c r="N77" s="237">
        <f t="shared" si="15"/>
        <v>0</v>
      </c>
      <c r="O77" s="237">
        <f t="shared" si="15"/>
        <v>0</v>
      </c>
      <c r="P77" s="237">
        <f t="shared" si="15"/>
        <v>0</v>
      </c>
      <c r="Q77" s="237">
        <f t="shared" si="15"/>
        <v>0</v>
      </c>
      <c r="R77" s="237">
        <f t="shared" si="15"/>
        <v>0</v>
      </c>
      <c r="S77" s="237">
        <f t="shared" si="15"/>
        <v>0</v>
      </c>
      <c r="T77" s="237">
        <f t="shared" si="15"/>
        <v>0</v>
      </c>
      <c r="U77" s="237">
        <f t="shared" si="15"/>
        <v>0</v>
      </c>
      <c r="V77" s="237">
        <f t="shared" si="15"/>
        <v>0</v>
      </c>
      <c r="W77" s="237">
        <f t="shared" si="15"/>
        <v>0</v>
      </c>
      <c r="DA77" s="97"/>
    </row>
    <row r="78" spans="1:105" ht="12" customHeight="1" x14ac:dyDescent="0.25">
      <c r="A78" s="171"/>
      <c r="B78" s="171"/>
      <c r="C78" s="171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DA78" s="172"/>
    </row>
    <row r="79" spans="1:105" ht="15" customHeight="1" x14ac:dyDescent="0.25">
      <c r="A79" s="32" t="s">
        <v>432</v>
      </c>
      <c r="B79" s="259"/>
      <c r="C79" s="259"/>
      <c r="D79" s="259"/>
      <c r="E79" s="259"/>
      <c r="F79" s="259"/>
      <c r="G79" s="259"/>
      <c r="H79" s="259"/>
      <c r="I79" s="259"/>
      <c r="J79" s="259"/>
      <c r="K79" s="259"/>
      <c r="L79" s="259"/>
      <c r="M79" s="259"/>
      <c r="N79" s="259"/>
      <c r="O79" s="259"/>
      <c r="P79" s="259"/>
      <c r="Q79" s="259"/>
      <c r="R79" s="259"/>
      <c r="S79" s="259"/>
      <c r="T79" s="259"/>
      <c r="U79" s="259"/>
      <c r="V79" s="259"/>
      <c r="W79" s="259"/>
      <c r="DA79" s="88"/>
    </row>
    <row r="80" spans="1:105" ht="12" customHeight="1" x14ac:dyDescent="0.25">
      <c r="A80" s="201"/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DA80" s="173"/>
    </row>
    <row r="81" spans="1:105" ht="12" customHeight="1" x14ac:dyDescent="0.25">
      <c r="A81" s="35" t="s">
        <v>27</v>
      </c>
      <c r="B81" s="324">
        <f>IF(B$5=0,0,B$5/TEL_fec!B$5)</f>
        <v>1.9662041729510282</v>
      </c>
      <c r="C81" s="324">
        <f>IF(C$5=0,0,C$5/TEL_fec!C$5)</f>
        <v>2.0129087573569282</v>
      </c>
      <c r="D81" s="324">
        <f>IF(D$5=0,0,D$5/TEL_fec!D$5)</f>
        <v>2.0189222832969955</v>
      </c>
      <c r="E81" s="324">
        <f>IF(E$5=0,0,E$5/TEL_fec!E$5)</f>
        <v>2.0406599953423017</v>
      </c>
      <c r="F81" s="324">
        <f>IF(F$5=0,0,F$5/TEL_fec!F$5)</f>
        <v>2.0137748175548777</v>
      </c>
      <c r="G81" s="324">
        <f>IF(G$5=0,0,G$5/TEL_fec!G$5)</f>
        <v>1.5106020601824648</v>
      </c>
      <c r="H81" s="324">
        <f>IF(H$5=0,0,H$5/TEL_fec!H$5)</f>
        <v>1.5737240396417012</v>
      </c>
      <c r="I81" s="324">
        <f>IF(I$5=0,0,I$5/TEL_fec!I$5)</f>
        <v>1.4282177558981004</v>
      </c>
      <c r="J81" s="324">
        <f>IF(J$5=0,0,J$5/TEL_fec!J$5)</f>
        <v>1.4793897275320433</v>
      </c>
      <c r="K81" s="324">
        <f>IF(K$5=0,0,K$5/TEL_fec!K$5)</f>
        <v>1.4153545588869829</v>
      </c>
      <c r="L81" s="324">
        <f>IF(L$5=0,0,L$5/TEL_fec!L$5)</f>
        <v>1.2995727563398343</v>
      </c>
      <c r="M81" s="324">
        <f>IF(M$5=0,0,M$5/TEL_fec!M$5)</f>
        <v>1.3818551935602954</v>
      </c>
      <c r="N81" s="324">
        <f>IF(N$5=0,0,N$5/TEL_fec!N$5)</f>
        <v>1.309617824581609</v>
      </c>
      <c r="O81" s="324">
        <f>IF(O$5=0,0,O$5/TEL_fec!O$5)</f>
        <v>1.3456293438187104</v>
      </c>
      <c r="P81" s="324">
        <f>IF(P$5=0,0,P$5/TEL_fec!P$5)</f>
        <v>1.2843020789486486</v>
      </c>
      <c r="Q81" s="324">
        <f>IF(Q$5=0,0,Q$5/TEL_fec!Q$5)</f>
        <v>1.3602619997449155</v>
      </c>
      <c r="R81" s="324">
        <f>IF(R$5=0,0,R$5/TEL_fec!R$5)</f>
        <v>1.3641166958613331</v>
      </c>
      <c r="S81" s="324">
        <f>IF(S$5=0,0,S$5/TEL_fec!S$5)</f>
        <v>1.4244060556993174</v>
      </c>
      <c r="T81" s="324">
        <f>IF(T$5=0,0,T$5/TEL_fec!T$5)</f>
        <v>1.2075247259716408</v>
      </c>
      <c r="U81" s="324">
        <f>IF(U$5=0,0,U$5/TEL_fec!U$5)</f>
        <v>1.1349917691412372</v>
      </c>
      <c r="V81" s="324">
        <f>IF(V$5=0,0,V$5/TEL_fec!V$5)</f>
        <v>1.0025718058631656</v>
      </c>
      <c r="W81" s="324">
        <f>IF(W$5=0,0,W$5/TEL_fec!W$5)</f>
        <v>1.2435941207740688</v>
      </c>
      <c r="DA81" s="95"/>
    </row>
    <row r="82" spans="1:105" ht="12" customHeight="1" x14ac:dyDescent="0.25">
      <c r="A82" s="55" t="s">
        <v>92</v>
      </c>
      <c r="B82" s="336">
        <f>IF(B$6=0,0,B$6/TEL_fec!B$6)</f>
        <v>0</v>
      </c>
      <c r="C82" s="336">
        <f>IF(C$6=0,0,C$6/TEL_fec!C$6)</f>
        <v>0</v>
      </c>
      <c r="D82" s="336">
        <f>IF(D$6=0,0,D$6/TEL_fec!D$6)</f>
        <v>0</v>
      </c>
      <c r="E82" s="336">
        <f>IF(E$6=0,0,E$6/TEL_fec!E$6)</f>
        <v>0</v>
      </c>
      <c r="F82" s="336">
        <f>IF(F$6=0,0,F$6/TEL_fec!F$6)</f>
        <v>0</v>
      </c>
      <c r="G82" s="336">
        <f>IF(G$6=0,0,G$6/TEL_fec!G$6)</f>
        <v>0</v>
      </c>
      <c r="H82" s="336">
        <f>IF(H$6=0,0,H$6/TEL_fec!H$6)</f>
        <v>0</v>
      </c>
      <c r="I82" s="336">
        <f>IF(I$6=0,0,I$6/TEL_fec!I$6)</f>
        <v>0</v>
      </c>
      <c r="J82" s="336">
        <f>IF(J$6=0,0,J$6/TEL_fec!J$6)</f>
        <v>0</v>
      </c>
      <c r="K82" s="336">
        <f>IF(K$6=0,0,K$6/TEL_fec!K$6)</f>
        <v>0</v>
      </c>
      <c r="L82" s="336">
        <f>IF(L$6=0,0,L$6/TEL_fec!L$6)</f>
        <v>0</v>
      </c>
      <c r="M82" s="336">
        <f>IF(M$6=0,0,M$6/TEL_fec!M$6)</f>
        <v>0</v>
      </c>
      <c r="N82" s="336">
        <f>IF(N$6=0,0,N$6/TEL_fec!N$6)</f>
        <v>0</v>
      </c>
      <c r="O82" s="336">
        <f>IF(O$6=0,0,O$6/TEL_fec!O$6)</f>
        <v>0</v>
      </c>
      <c r="P82" s="336">
        <f>IF(P$6=0,0,P$6/TEL_fec!P$6)</f>
        <v>0</v>
      </c>
      <c r="Q82" s="336">
        <f>IF(Q$6=0,0,Q$6/TEL_fec!Q$6)</f>
        <v>0</v>
      </c>
      <c r="R82" s="336">
        <f>IF(R$6=0,0,R$6/TEL_fec!R$6)</f>
        <v>0</v>
      </c>
      <c r="S82" s="336">
        <f>IF(S$6=0,0,S$6/TEL_fec!S$6)</f>
        <v>0</v>
      </c>
      <c r="T82" s="336">
        <f>IF(T$6=0,0,T$6/TEL_fec!T$6)</f>
        <v>0</v>
      </c>
      <c r="U82" s="336">
        <f>IF(U$6=0,0,U$6/TEL_fec!U$6)</f>
        <v>0</v>
      </c>
      <c r="V82" s="336">
        <f>IF(V$6=0,0,V$6/TEL_fec!V$6)</f>
        <v>0</v>
      </c>
      <c r="W82" s="336">
        <f>IF(W$6=0,0,W$6/TEL_fec!W$6)</f>
        <v>0</v>
      </c>
      <c r="DA82" s="67"/>
    </row>
    <row r="83" spans="1:105" ht="12" customHeight="1" x14ac:dyDescent="0.25">
      <c r="A83" s="202" t="s">
        <v>93</v>
      </c>
      <c r="B83" s="337">
        <f>IF(B$7=0,0,B$7/TEL_fec!B$7)</f>
        <v>0</v>
      </c>
      <c r="C83" s="337">
        <f>IF(C$7=0,0,C$7/TEL_fec!C$7)</f>
        <v>0</v>
      </c>
      <c r="D83" s="337">
        <f>IF(D$7=0,0,D$7/TEL_fec!D$7)</f>
        <v>0</v>
      </c>
      <c r="E83" s="337">
        <f>IF(E$7=0,0,E$7/TEL_fec!E$7)</f>
        <v>0</v>
      </c>
      <c r="F83" s="337">
        <f>IF(F$7=0,0,F$7/TEL_fec!F$7)</f>
        <v>0</v>
      </c>
      <c r="G83" s="337">
        <f>IF(G$7=0,0,G$7/TEL_fec!G$7)</f>
        <v>0</v>
      </c>
      <c r="H83" s="337">
        <f>IF(H$7=0,0,H$7/TEL_fec!H$7)</f>
        <v>0</v>
      </c>
      <c r="I83" s="337">
        <f>IF(I$7=0,0,I$7/TEL_fec!I$7)</f>
        <v>0</v>
      </c>
      <c r="J83" s="337">
        <f>IF(J$7=0,0,J$7/TEL_fec!J$7)</f>
        <v>0</v>
      </c>
      <c r="K83" s="337">
        <f>IF(K$7=0,0,K$7/TEL_fec!K$7)</f>
        <v>0</v>
      </c>
      <c r="L83" s="337">
        <f>IF(L$7=0,0,L$7/TEL_fec!L$7)</f>
        <v>0</v>
      </c>
      <c r="M83" s="337">
        <f>IF(M$7=0,0,M$7/TEL_fec!M$7)</f>
        <v>0</v>
      </c>
      <c r="N83" s="337">
        <f>IF(N$7=0,0,N$7/TEL_fec!N$7)</f>
        <v>0</v>
      </c>
      <c r="O83" s="337">
        <f>IF(O$7=0,0,O$7/TEL_fec!O$7)</f>
        <v>0</v>
      </c>
      <c r="P83" s="337">
        <f>IF(P$7=0,0,P$7/TEL_fec!P$7)</f>
        <v>0</v>
      </c>
      <c r="Q83" s="337">
        <f>IF(Q$7=0,0,Q$7/TEL_fec!Q$7)</f>
        <v>0</v>
      </c>
      <c r="R83" s="337">
        <f>IF(R$7=0,0,R$7/TEL_fec!R$7)</f>
        <v>0</v>
      </c>
      <c r="S83" s="337">
        <f>IF(S$7=0,0,S$7/TEL_fec!S$7)</f>
        <v>0</v>
      </c>
      <c r="T83" s="337">
        <f>IF(T$7=0,0,T$7/TEL_fec!T$7)</f>
        <v>0</v>
      </c>
      <c r="U83" s="337">
        <f>IF(U$7=0,0,U$7/TEL_fec!U$7)</f>
        <v>0</v>
      </c>
      <c r="V83" s="337">
        <f>IF(V$7=0,0,V$7/TEL_fec!V$7)</f>
        <v>0</v>
      </c>
      <c r="W83" s="337">
        <f>IF(W$7=0,0,W$7/TEL_fec!W$7)</f>
        <v>0</v>
      </c>
      <c r="DA83" s="174"/>
    </row>
    <row r="84" spans="1:105" ht="12" customHeight="1" x14ac:dyDescent="0.25">
      <c r="A84" s="202" t="s">
        <v>94</v>
      </c>
      <c r="B84" s="337">
        <f>IF(B$8=0,0,B$8/TEL_fec!B$8)</f>
        <v>0</v>
      </c>
      <c r="C84" s="337">
        <f>IF(C$8=0,0,C$8/TEL_fec!C$8)</f>
        <v>0</v>
      </c>
      <c r="D84" s="337">
        <f>IF(D$8=0,0,D$8/TEL_fec!D$8)</f>
        <v>0</v>
      </c>
      <c r="E84" s="337">
        <f>IF(E$8=0,0,E$8/TEL_fec!E$8)</f>
        <v>0</v>
      </c>
      <c r="F84" s="337">
        <f>IF(F$8=0,0,F$8/TEL_fec!F$8)</f>
        <v>0</v>
      </c>
      <c r="G84" s="337">
        <f>IF(G$8=0,0,G$8/TEL_fec!G$8)</f>
        <v>0</v>
      </c>
      <c r="H84" s="337">
        <f>IF(H$8=0,0,H$8/TEL_fec!H$8)</f>
        <v>0</v>
      </c>
      <c r="I84" s="337">
        <f>IF(I$8=0,0,I$8/TEL_fec!I$8)</f>
        <v>0</v>
      </c>
      <c r="J84" s="337">
        <f>IF(J$8=0,0,J$8/TEL_fec!J$8)</f>
        <v>0</v>
      </c>
      <c r="K84" s="337">
        <f>IF(K$8=0,0,K$8/TEL_fec!K$8)</f>
        <v>0</v>
      </c>
      <c r="L84" s="337">
        <f>IF(L$8=0,0,L$8/TEL_fec!L$8)</f>
        <v>0</v>
      </c>
      <c r="M84" s="337">
        <f>IF(M$8=0,0,M$8/TEL_fec!M$8)</f>
        <v>0</v>
      </c>
      <c r="N84" s="337">
        <f>IF(N$8=0,0,N$8/TEL_fec!N$8)</f>
        <v>0</v>
      </c>
      <c r="O84" s="337">
        <f>IF(O$8=0,0,O$8/TEL_fec!O$8)</f>
        <v>0</v>
      </c>
      <c r="P84" s="337">
        <f>IF(P$8=0,0,P$8/TEL_fec!P$8)</f>
        <v>0</v>
      </c>
      <c r="Q84" s="337">
        <f>IF(Q$8=0,0,Q$8/TEL_fec!Q$8)</f>
        <v>0</v>
      </c>
      <c r="R84" s="337">
        <f>IF(R$8=0,0,R$8/TEL_fec!R$8)</f>
        <v>0</v>
      </c>
      <c r="S84" s="337">
        <f>IF(S$8=0,0,S$8/TEL_fec!S$8)</f>
        <v>0</v>
      </c>
      <c r="T84" s="337">
        <f>IF(T$8=0,0,T$8/TEL_fec!T$8)</f>
        <v>0</v>
      </c>
      <c r="U84" s="337">
        <f>IF(U$8=0,0,U$8/TEL_fec!U$8)</f>
        <v>0</v>
      </c>
      <c r="V84" s="337">
        <f>IF(V$8=0,0,V$8/TEL_fec!V$8)</f>
        <v>0</v>
      </c>
      <c r="W84" s="337">
        <f>IF(W$8=0,0,W$8/TEL_fec!W$8)</f>
        <v>0</v>
      </c>
      <c r="DA84" s="174"/>
    </row>
    <row r="85" spans="1:105" ht="12" customHeight="1" x14ac:dyDescent="0.25">
      <c r="A85" s="202" t="s">
        <v>95</v>
      </c>
      <c r="B85" s="337">
        <f>IF(B$9=0,0,B$9/TEL_fec!B$9)</f>
        <v>0</v>
      </c>
      <c r="C85" s="337">
        <f>IF(C$9=0,0,C$9/TEL_fec!C$9)</f>
        <v>0</v>
      </c>
      <c r="D85" s="337">
        <f>IF(D$9=0,0,D$9/TEL_fec!D$9)</f>
        <v>0</v>
      </c>
      <c r="E85" s="337">
        <f>IF(E$9=0,0,E$9/TEL_fec!E$9)</f>
        <v>0</v>
      </c>
      <c r="F85" s="337">
        <f>IF(F$9=0,0,F$9/TEL_fec!F$9)</f>
        <v>0</v>
      </c>
      <c r="G85" s="337">
        <f>IF(G$9=0,0,G$9/TEL_fec!G$9)</f>
        <v>0</v>
      </c>
      <c r="H85" s="337">
        <f>IF(H$9=0,0,H$9/TEL_fec!H$9)</f>
        <v>0</v>
      </c>
      <c r="I85" s="337">
        <f>IF(I$9=0,0,I$9/TEL_fec!I$9)</f>
        <v>0</v>
      </c>
      <c r="J85" s="337">
        <f>IF(J$9=0,0,J$9/TEL_fec!J$9)</f>
        <v>0</v>
      </c>
      <c r="K85" s="337">
        <f>IF(K$9=0,0,K$9/TEL_fec!K$9)</f>
        <v>0</v>
      </c>
      <c r="L85" s="337">
        <f>IF(L$9=0,0,L$9/TEL_fec!L$9)</f>
        <v>0</v>
      </c>
      <c r="M85" s="337">
        <f>IF(M$9=0,0,M$9/TEL_fec!M$9)</f>
        <v>0</v>
      </c>
      <c r="N85" s="337">
        <f>IF(N$9=0,0,N$9/TEL_fec!N$9)</f>
        <v>0</v>
      </c>
      <c r="O85" s="337">
        <f>IF(O$9=0,0,O$9/TEL_fec!O$9)</f>
        <v>0</v>
      </c>
      <c r="P85" s="337">
        <f>IF(P$9=0,0,P$9/TEL_fec!P$9)</f>
        <v>0</v>
      </c>
      <c r="Q85" s="337">
        <f>IF(Q$9=0,0,Q$9/TEL_fec!Q$9)</f>
        <v>0</v>
      </c>
      <c r="R85" s="337">
        <f>IF(R$9=0,0,R$9/TEL_fec!R$9)</f>
        <v>0</v>
      </c>
      <c r="S85" s="337">
        <f>IF(S$9=0,0,S$9/TEL_fec!S$9)</f>
        <v>0</v>
      </c>
      <c r="T85" s="337">
        <f>IF(T$9=0,0,T$9/TEL_fec!T$9)</f>
        <v>0</v>
      </c>
      <c r="U85" s="337">
        <f>IF(U$9=0,0,U$9/TEL_fec!U$9)</f>
        <v>0</v>
      </c>
      <c r="V85" s="337">
        <f>IF(V$9=0,0,V$9/TEL_fec!V$9)</f>
        <v>0</v>
      </c>
      <c r="W85" s="337">
        <f>IF(W$9=0,0,W$9/TEL_fec!W$9)</f>
        <v>0</v>
      </c>
      <c r="DA85" s="174"/>
    </row>
    <row r="86" spans="1:105" ht="12" customHeight="1" x14ac:dyDescent="0.25">
      <c r="A86" s="56" t="s">
        <v>96</v>
      </c>
      <c r="B86" s="338">
        <f>IF(B$10=0,0,B$10/TEL_fec!B$10)</f>
        <v>2.3443152429292997</v>
      </c>
      <c r="C86" s="338">
        <f>IF(C$10=0,0,C$10/TEL_fec!C$10)</f>
        <v>2.3492903808572776</v>
      </c>
      <c r="D86" s="338">
        <f>IF(D$10=0,0,D$10/TEL_fec!D$10)</f>
        <v>2.3486674727330676</v>
      </c>
      <c r="E86" s="338">
        <f>IF(E$10=0,0,E$10/TEL_fec!E$10)</f>
        <v>2.3501237177817442</v>
      </c>
      <c r="F86" s="338">
        <f>IF(F$10=0,0,F$10/TEL_fec!F$10)</f>
        <v>2.349768134930494</v>
      </c>
      <c r="G86" s="338">
        <f>IF(G$10=0,0,G$10/TEL_fec!G$10)</f>
        <v>2.0553970011899603</v>
      </c>
      <c r="H86" s="338">
        <f>IF(H$10=0,0,H$10/TEL_fec!H$10)</f>
        <v>2.154888062155722</v>
      </c>
      <c r="I86" s="338">
        <f>IF(I$10=0,0,I$10/TEL_fec!I$10)</f>
        <v>1.9619377092325545</v>
      </c>
      <c r="J86" s="338">
        <f>IF(J$10=0,0,J$10/TEL_fec!J$10)</f>
        <v>2.0536969375995806</v>
      </c>
      <c r="K86" s="338">
        <f>IF(K$10=0,0,K$10/TEL_fec!K$10)</f>
        <v>1.9757017029093431</v>
      </c>
      <c r="L86" s="338">
        <f>IF(L$10=0,0,L$10/TEL_fec!L$10)</f>
        <v>1.7755969730334999</v>
      </c>
      <c r="M86" s="338">
        <f>IF(M$10=0,0,M$10/TEL_fec!M$10)</f>
        <v>1.9851998692550821</v>
      </c>
      <c r="N86" s="338">
        <f>IF(N$10=0,0,N$10/TEL_fec!N$10)</f>
        <v>1.8159616452875893</v>
      </c>
      <c r="O86" s="338">
        <f>IF(O$10=0,0,O$10/TEL_fec!O$10)</f>
        <v>1.9214232045419055</v>
      </c>
      <c r="P86" s="338">
        <f>IF(P$10=0,0,P$10/TEL_fec!P$10)</f>
        <v>1.78409019702456</v>
      </c>
      <c r="Q86" s="338">
        <f>IF(Q$10=0,0,Q$10/TEL_fec!Q$10)</f>
        <v>1.8851694585878755</v>
      </c>
      <c r="R86" s="338">
        <f>IF(R$10=0,0,R$10/TEL_fec!R$10)</f>
        <v>1.9119322827527281</v>
      </c>
      <c r="S86" s="338">
        <f>IF(S$10=0,0,S$10/TEL_fec!S$10)</f>
        <v>2.0224112186871683</v>
      </c>
      <c r="T86" s="338">
        <f>IF(T$10=0,0,T$10/TEL_fec!T$10)</f>
        <v>1.6517312617023447</v>
      </c>
      <c r="U86" s="338">
        <f>IF(U$10=0,0,U$10/TEL_fec!U$10)</f>
        <v>1.5509750760869601</v>
      </c>
      <c r="V86" s="338">
        <f>IF(V$10=0,0,V$10/TEL_fec!V$10)</f>
        <v>1.2288598089407876</v>
      </c>
      <c r="W86" s="338">
        <f>IF(W$10=0,0,W$10/TEL_fec!W$10)</f>
        <v>1.735277949451391</v>
      </c>
      <c r="DA86" s="68"/>
    </row>
    <row r="87" spans="1:105" ht="12" customHeight="1" x14ac:dyDescent="0.25">
      <c r="A87" s="203" t="s">
        <v>2709</v>
      </c>
      <c r="B87" s="351">
        <f>IF(B$16=0,0,B$16/TEL_fec!B$16)</f>
        <v>2.4315282908538136</v>
      </c>
      <c r="C87" s="351">
        <f>IF(C$16=0,0,C$16/TEL_fec!C$16)</f>
        <v>2.4091333758553897</v>
      </c>
      <c r="D87" s="351">
        <f>IF(D$16=0,0,D$16/TEL_fec!D$16)</f>
        <v>2.3889544047953835</v>
      </c>
      <c r="E87" s="351">
        <f>IF(E$16=0,0,E$16/TEL_fec!E$16)</f>
        <v>2.3924478717779358</v>
      </c>
      <c r="F87" s="351">
        <f>IF(F$16=0,0,F$16/TEL_fec!F$16)</f>
        <v>2.3917020433965051</v>
      </c>
      <c r="G87" s="351">
        <f>IF(G$16=0,0,G$16/TEL_fec!G$16)</f>
        <v>2.4881467015943231</v>
      </c>
      <c r="H87" s="351">
        <f>IF(H$16=0,0,H$16/TEL_fec!H$16)</f>
        <v>2.4492693613378362</v>
      </c>
      <c r="I87" s="351">
        <f>IF(I$16=0,0,I$16/TEL_fec!I$16)</f>
        <v>2.4531864188843673</v>
      </c>
      <c r="J87" s="351">
        <f>IF(J$16=0,0,J$16/TEL_fec!J$16)</f>
        <v>2.4448712404316653</v>
      </c>
      <c r="K87" s="351">
        <f>IF(K$16=0,0,K$16/TEL_fec!K$16)</f>
        <v>2.4255929927400652</v>
      </c>
      <c r="L87" s="351">
        <f>IF(L$16=0,0,L$16/TEL_fec!L$16)</f>
        <v>2.4203780105807402</v>
      </c>
      <c r="M87" s="351">
        <f>IF(M$16=0,0,M$16/TEL_fec!M$16)</f>
        <v>2.3642127618285769</v>
      </c>
      <c r="N87" s="351">
        <f>IF(N$16=0,0,N$16/TEL_fec!N$16)</f>
        <v>2.4011169867218967</v>
      </c>
      <c r="O87" s="351">
        <f>IF(O$16=0,0,O$16/TEL_fec!O$16)</f>
        <v>2.3246384056535292</v>
      </c>
      <c r="P87" s="351">
        <f>IF(P$16=0,0,P$16/TEL_fec!P$16)</f>
        <v>2.3452750911958775</v>
      </c>
      <c r="Q87" s="351">
        <f>IF(Q$16=0,0,Q$16/TEL_fec!Q$16)</f>
        <v>2.4258235511363648</v>
      </c>
      <c r="R87" s="351">
        <f>IF(R$16=0,0,R$16/TEL_fec!R$16)</f>
        <v>2.4124117354625003</v>
      </c>
      <c r="S87" s="351">
        <f>IF(S$16=0,0,S$16/TEL_fec!S$16)</f>
        <v>2.3970825539062623</v>
      </c>
      <c r="T87" s="351">
        <f>IF(T$16=0,0,T$16/TEL_fec!T$16)</f>
        <v>2.2737013833898141</v>
      </c>
      <c r="U87" s="351">
        <f>IF(U$16=0,0,U$16/TEL_fec!U$16)</f>
        <v>2.2089532530480529</v>
      </c>
      <c r="V87" s="351">
        <f>IF(V$16=0,0,V$16/TEL_fec!V$16)</f>
        <v>2.1555665219175744</v>
      </c>
      <c r="W87" s="351">
        <f>IF(W$16=0,0,W$16/TEL_fec!W$16)</f>
        <v>2.3125470194180506</v>
      </c>
      <c r="DA87" s="175"/>
    </row>
    <row r="88" spans="1:105" ht="12" customHeight="1" x14ac:dyDescent="0.25">
      <c r="A88" s="203" t="s">
        <v>2721</v>
      </c>
      <c r="B88" s="351">
        <f>IF(B$27=0,0,B$27/TEL_fec!B$27)</f>
        <v>2.4315282908538141</v>
      </c>
      <c r="C88" s="351">
        <f>IF(C$27=0,0,C$27/TEL_fec!C$27)</f>
        <v>2.4091333758553883</v>
      </c>
      <c r="D88" s="351">
        <f>IF(D$27=0,0,D$27/TEL_fec!D$27)</f>
        <v>2.388954404795383</v>
      </c>
      <c r="E88" s="351">
        <f>IF(E$27=0,0,E$27/TEL_fec!E$27)</f>
        <v>2.3924478717779354</v>
      </c>
      <c r="F88" s="351">
        <f>IF(F$27=0,0,F$27/TEL_fec!F$27)</f>
        <v>2.3917020433965055</v>
      </c>
      <c r="G88" s="351">
        <f>IF(G$27=0,0,G$27/TEL_fec!G$27)</f>
        <v>2.4881467015943231</v>
      </c>
      <c r="H88" s="351">
        <f>IF(H$27=0,0,H$27/TEL_fec!H$27)</f>
        <v>2.4492693613378367</v>
      </c>
      <c r="I88" s="351">
        <f>IF(I$27=0,0,I$27/TEL_fec!I$27)</f>
        <v>2.4531864188843668</v>
      </c>
      <c r="J88" s="351">
        <f>IF(J$27=0,0,J$27/TEL_fec!J$27)</f>
        <v>2.4448712404316653</v>
      </c>
      <c r="K88" s="351">
        <f>IF(K$27=0,0,K$27/TEL_fec!K$27)</f>
        <v>2.4255929927400648</v>
      </c>
      <c r="L88" s="351">
        <f>IF(L$27=0,0,L$27/TEL_fec!L$27)</f>
        <v>2.4203780105807393</v>
      </c>
      <c r="M88" s="351">
        <f>IF(M$27=0,0,M$27/TEL_fec!M$27)</f>
        <v>2.3642127618285778</v>
      </c>
      <c r="N88" s="351">
        <f>IF(N$27=0,0,N$27/TEL_fec!N$27)</f>
        <v>2.4011169867218971</v>
      </c>
      <c r="O88" s="351">
        <f>IF(O$27=0,0,O$27/TEL_fec!O$27)</f>
        <v>2.3246384056535301</v>
      </c>
      <c r="P88" s="351">
        <f>IF(P$27=0,0,P$27/TEL_fec!P$27)</f>
        <v>2.3452750911958762</v>
      </c>
      <c r="Q88" s="351">
        <f>IF(Q$27=0,0,Q$27/TEL_fec!Q$27)</f>
        <v>2.4258235511363666</v>
      </c>
      <c r="R88" s="351">
        <f>IF(R$27=0,0,R$27/TEL_fec!R$27)</f>
        <v>2.4124117354624985</v>
      </c>
      <c r="S88" s="351">
        <f>IF(S$27=0,0,S$27/TEL_fec!S$27)</f>
        <v>2.3970825539062646</v>
      </c>
      <c r="T88" s="351">
        <f>IF(T$27=0,0,T$27/TEL_fec!T$27)</f>
        <v>2.2737013833898154</v>
      </c>
      <c r="U88" s="351">
        <f>IF(U$27=0,0,U$27/TEL_fec!U$27)</f>
        <v>2.2089532530480533</v>
      </c>
      <c r="V88" s="351">
        <f>IF(V$27=0,0,V$27/TEL_fec!V$27)</f>
        <v>2.1555665219175761</v>
      </c>
      <c r="W88" s="351">
        <f>IF(W$27=0,0,W$27/TEL_fec!W$27)</f>
        <v>2.3125470194180506</v>
      </c>
      <c r="DA88" s="175"/>
    </row>
    <row r="89" spans="1:105" ht="12" customHeight="1" x14ac:dyDescent="0.25">
      <c r="A89" s="203" t="s">
        <v>2733</v>
      </c>
      <c r="B89" s="351">
        <f>IF(B$38=0,0,B$38/TEL_fec!B$38)</f>
        <v>0</v>
      </c>
      <c r="C89" s="351">
        <f>IF(C$38=0,0,C$38/TEL_fec!C$38)</f>
        <v>0</v>
      </c>
      <c r="D89" s="351">
        <f>IF(D$38=0,0,D$38/TEL_fec!D$38)</f>
        <v>0</v>
      </c>
      <c r="E89" s="351">
        <f>IF(E$38=0,0,E$38/TEL_fec!E$38)</f>
        <v>0</v>
      </c>
      <c r="F89" s="351">
        <f>IF(F$38=0,0,F$38/TEL_fec!F$38)</f>
        <v>0</v>
      </c>
      <c r="G89" s="351">
        <f>IF(G$38=0,0,G$38/TEL_fec!G$38)</f>
        <v>0</v>
      </c>
      <c r="H89" s="351">
        <f>IF(H$38=0,0,H$38/TEL_fec!H$38)</f>
        <v>0</v>
      </c>
      <c r="I89" s="351">
        <f>IF(I$38=0,0,I$38/TEL_fec!I$38)</f>
        <v>0</v>
      </c>
      <c r="J89" s="351">
        <f>IF(J$38=0,0,J$38/TEL_fec!J$38)</f>
        <v>0</v>
      </c>
      <c r="K89" s="351">
        <f>IF(K$38=0,0,K$38/TEL_fec!K$38)</f>
        <v>0</v>
      </c>
      <c r="L89" s="351">
        <f>IF(L$38=0,0,L$38/TEL_fec!L$38)</f>
        <v>0</v>
      </c>
      <c r="M89" s="351">
        <f>IF(M$38=0,0,M$38/TEL_fec!M$38)</f>
        <v>0</v>
      </c>
      <c r="N89" s="351">
        <f>IF(N$38=0,0,N$38/TEL_fec!N$38)</f>
        <v>0</v>
      </c>
      <c r="O89" s="351">
        <f>IF(O$38=0,0,O$38/TEL_fec!O$38)</f>
        <v>0</v>
      </c>
      <c r="P89" s="351">
        <f>IF(P$38=0,0,P$38/TEL_fec!P$38)</f>
        <v>0</v>
      </c>
      <c r="Q89" s="351">
        <f>IF(Q$38=0,0,Q$38/TEL_fec!Q$38)</f>
        <v>0</v>
      </c>
      <c r="R89" s="351">
        <f>IF(R$38=0,0,R$38/TEL_fec!R$38)</f>
        <v>0</v>
      </c>
      <c r="S89" s="351">
        <f>IF(S$38=0,0,S$38/TEL_fec!S$38)</f>
        <v>0</v>
      </c>
      <c r="T89" s="351">
        <f>IF(T$38=0,0,T$38/TEL_fec!T$38)</f>
        <v>0</v>
      </c>
      <c r="U89" s="351">
        <f>IF(U$38=0,0,U$38/TEL_fec!U$38)</f>
        <v>0</v>
      </c>
      <c r="V89" s="351">
        <f>IF(V$38=0,0,V$38/TEL_fec!V$38)</f>
        <v>0</v>
      </c>
      <c r="W89" s="351">
        <f>IF(W$38=0,0,W$38/TEL_fec!W$38)</f>
        <v>0</v>
      </c>
      <c r="DA89" s="175"/>
    </row>
    <row r="90" spans="1:105" ht="12" customHeight="1" x14ac:dyDescent="0.25">
      <c r="A90" s="203" t="s">
        <v>2735</v>
      </c>
      <c r="B90" s="351">
        <f>IF(B$39=0,0,B$39/TEL_fec!B$39)</f>
        <v>1.6185723729796102</v>
      </c>
      <c r="C90" s="351">
        <f>IF(C$39=0,0,C$39/TEL_fec!C$39)</f>
        <v>1.6952117846286454</v>
      </c>
      <c r="D90" s="351">
        <f>IF(D$39=0,0,D$39/TEL_fec!D$39)</f>
        <v>1.7120960291773855</v>
      </c>
      <c r="E90" s="351">
        <f>IF(E$39=0,0,E$39/TEL_fec!E$39)</f>
        <v>1.7445510713918053</v>
      </c>
      <c r="F90" s="351">
        <f>IF(F$39=0,0,F$39/TEL_fec!F$39)</f>
        <v>1.7028510142330275</v>
      </c>
      <c r="G90" s="351">
        <f>IF(G$39=0,0,G$39/TEL_fec!G$39)</f>
        <v>1.0793023905192973</v>
      </c>
      <c r="H90" s="351">
        <f>IF(H$39=0,0,H$39/TEL_fec!H$39)</f>
        <v>1.1435980197334576</v>
      </c>
      <c r="I90" s="351">
        <f>IF(I$39=0,0,I$39/TEL_fec!I$39)</f>
        <v>1.0054738198989546</v>
      </c>
      <c r="J90" s="351">
        <f>IF(J$39=0,0,J$39/TEL_fec!J$39)</f>
        <v>1.0516458650584586</v>
      </c>
      <c r="K90" s="351">
        <f>IF(K$39=0,0,K$39/TEL_fec!K$39)</f>
        <v>0.99395227501365968</v>
      </c>
      <c r="L90" s="351">
        <f>IF(L$39=0,0,L$39/TEL_fec!L$39)</f>
        <v>0.89421571354200402</v>
      </c>
      <c r="M90" s="351">
        <f>IF(M$39=0,0,M$39/TEL_fec!M$39)</f>
        <v>0.97242786006632143</v>
      </c>
      <c r="N90" s="351">
        <f>IF(N$39=0,0,N$39/TEL_fec!N$39)</f>
        <v>0.90566054620667269</v>
      </c>
      <c r="O90" s="351">
        <f>IF(O$39=0,0,O$39/TEL_fec!O$39)</f>
        <v>0.95526858642644441</v>
      </c>
      <c r="P90" s="351">
        <f>IF(P$39=0,0,P$39/TEL_fec!P$39)</f>
        <v>0.89919081877335916</v>
      </c>
      <c r="Q90" s="351">
        <f>IF(Q$39=0,0,Q$39/TEL_fec!Q$39)</f>
        <v>0.94550660589052604</v>
      </c>
      <c r="R90" s="351">
        <f>IF(R$39=0,0,R$39/TEL_fec!R$39)</f>
        <v>0.94826232249947828</v>
      </c>
      <c r="S90" s="351">
        <f>IF(S$39=0,0,S$39/TEL_fec!S$39)</f>
        <v>1.0026536372822088</v>
      </c>
      <c r="T90" s="351">
        <f>IF(T$39=0,0,T$39/TEL_fec!T$39)</f>
        <v>0.85618719166312451</v>
      </c>
      <c r="U90" s="351">
        <f>IF(U$39=0,0,U$39/TEL_fec!U$39)</f>
        <v>0.80285825157256474</v>
      </c>
      <c r="V90" s="351">
        <f>IF(V$39=0,0,V$39/TEL_fec!V$39)</f>
        <v>0.70963607733425649</v>
      </c>
      <c r="W90" s="351">
        <f>IF(W$39=0,0,W$39/TEL_fec!W$39)</f>
        <v>0.87012008034465738</v>
      </c>
      <c r="DA90" s="175"/>
    </row>
    <row r="91" spans="1:105" ht="12" customHeight="1" x14ac:dyDescent="0.25">
      <c r="A91" s="41" t="s">
        <v>2759</v>
      </c>
      <c r="B91" s="339">
        <f>IF(B$59=0,0,B$59/TEL_fec!B$59)</f>
        <v>0</v>
      </c>
      <c r="C91" s="339">
        <f>IF(C$59=0,0,C$59/TEL_fec!C$59)</f>
        <v>0</v>
      </c>
      <c r="D91" s="339">
        <f>IF(D$59=0,0,D$59/TEL_fec!D$59)</f>
        <v>0</v>
      </c>
      <c r="E91" s="339">
        <f>IF(E$59=0,0,E$59/TEL_fec!E$59)</f>
        <v>0</v>
      </c>
      <c r="F91" s="339">
        <f>IF(F$59=0,0,F$59/TEL_fec!F$59)</f>
        <v>0</v>
      </c>
      <c r="G91" s="339">
        <f>IF(G$59=0,0,G$59/TEL_fec!G$59)</f>
        <v>0</v>
      </c>
      <c r="H91" s="339">
        <f>IF(H$59=0,0,H$59/TEL_fec!H$59)</f>
        <v>0</v>
      </c>
      <c r="I91" s="339">
        <f>IF(I$59=0,0,I$59/TEL_fec!I$59)</f>
        <v>0</v>
      </c>
      <c r="J91" s="339">
        <f>IF(J$59=0,0,J$59/TEL_fec!J$59)</f>
        <v>0</v>
      </c>
      <c r="K91" s="339">
        <f>IF(K$59=0,0,K$59/TEL_fec!K$59)</f>
        <v>0</v>
      </c>
      <c r="L91" s="339">
        <f>IF(L$59=0,0,L$59/TEL_fec!L$59)</f>
        <v>0</v>
      </c>
      <c r="M91" s="339">
        <f>IF(M$59=0,0,M$59/TEL_fec!M$59)</f>
        <v>0</v>
      </c>
      <c r="N91" s="339">
        <f>IF(N$59=0,0,N$59/TEL_fec!N$59)</f>
        <v>0</v>
      </c>
      <c r="O91" s="339">
        <f>IF(O$59=0,0,O$59/TEL_fec!O$59)</f>
        <v>0</v>
      </c>
      <c r="P91" s="339">
        <f>IF(P$59=0,0,P$59/TEL_fec!P$59)</f>
        <v>0</v>
      </c>
      <c r="Q91" s="339">
        <f>IF(Q$59=0,0,Q$59/TEL_fec!Q$59)</f>
        <v>0</v>
      </c>
      <c r="R91" s="339">
        <f>IF(R$59=0,0,R$59/TEL_fec!R$59)</f>
        <v>0</v>
      </c>
      <c r="S91" s="339">
        <f>IF(S$59=0,0,S$59/TEL_fec!S$59)</f>
        <v>0</v>
      </c>
      <c r="T91" s="339">
        <f>IF(T$59=0,0,T$59/TEL_fec!T$59)</f>
        <v>0</v>
      </c>
      <c r="U91" s="339">
        <f>IF(U$59=0,0,U$59/TEL_fec!U$59)</f>
        <v>0</v>
      </c>
      <c r="V91" s="339">
        <f>IF(V$59=0,0,V$59/TEL_fec!V$59)</f>
        <v>0</v>
      </c>
      <c r="W91" s="339">
        <f>IF(W$59=0,0,W$59/TEL_fec!W$59)</f>
        <v>0</v>
      </c>
      <c r="DA91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0.59999389629810485"/>
    <pageSetUpPr fitToPage="1"/>
  </sheetPr>
  <dimension ref="A1:DA38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Wood and wood products"</f>
        <v>FR: Wood and wood products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v>4065.000432841543</v>
      </c>
      <c r="C3" s="205">
        <v>3913.7003686468852</v>
      </c>
      <c r="D3" s="205">
        <v>3934.763583035693</v>
      </c>
      <c r="E3" s="205">
        <v>4117.2923961690976</v>
      </c>
      <c r="F3" s="205">
        <v>3643.9008749026621</v>
      </c>
      <c r="G3" s="205">
        <v>3357.8150618781301</v>
      </c>
      <c r="H3" s="205">
        <v>3380.406001765225</v>
      </c>
      <c r="I3" s="205">
        <v>3631.0118491303829</v>
      </c>
      <c r="J3" s="205">
        <v>3678.4769740984839</v>
      </c>
      <c r="K3" s="205">
        <v>3339.5098562649828</v>
      </c>
      <c r="L3" s="205">
        <v>2976.826170356162</v>
      </c>
      <c r="M3" s="205">
        <v>3403.1629518134391</v>
      </c>
      <c r="N3" s="205">
        <v>3263.191243650931</v>
      </c>
      <c r="O3" s="205">
        <v>3248.1373962118601</v>
      </c>
      <c r="P3" s="205">
        <v>2936.087981464806</v>
      </c>
      <c r="Q3" s="205">
        <v>2919</v>
      </c>
      <c r="R3" s="205">
        <v>2945.7703672015682</v>
      </c>
      <c r="S3" s="205">
        <v>3079.1207047059761</v>
      </c>
      <c r="T3" s="205">
        <v>3007.851703170199</v>
      </c>
      <c r="U3" s="205">
        <v>3195.7260806216609</v>
      </c>
      <c r="V3" s="205">
        <v>3232.1290590075569</v>
      </c>
      <c r="W3" s="205">
        <v>3834.1698229378512</v>
      </c>
      <c r="DA3" s="112" t="s">
        <v>2869</v>
      </c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2" customHeight="1" x14ac:dyDescent="0.25">
      <c r="A5" s="30" t="s">
        <v>2112</v>
      </c>
      <c r="B5" s="205">
        <v>6735.9412130347728</v>
      </c>
      <c r="C5" s="205">
        <v>7241.5874362860004</v>
      </c>
      <c r="D5" s="205">
        <v>6815.2963724182864</v>
      </c>
      <c r="E5" s="205">
        <v>6456.1651508011619</v>
      </c>
      <c r="F5" s="205">
        <v>6177.1840312846489</v>
      </c>
      <c r="G5" s="205">
        <v>2515.6754054147968</v>
      </c>
      <c r="H5" s="205">
        <v>2597.3157386429398</v>
      </c>
      <c r="I5" s="205">
        <v>2702.0809622903971</v>
      </c>
      <c r="J5" s="205">
        <v>3013.5224055970798</v>
      </c>
      <c r="K5" s="205">
        <v>2833.0060316169702</v>
      </c>
      <c r="L5" s="205">
        <v>2754.4848831982172</v>
      </c>
      <c r="M5" s="205">
        <v>2292.3976440132369</v>
      </c>
      <c r="N5" s="205">
        <v>2243.746480255812</v>
      </c>
      <c r="O5" s="205">
        <v>2415.0091029340379</v>
      </c>
      <c r="P5" s="205">
        <v>2213.6388322949242</v>
      </c>
      <c r="Q5" s="205">
        <v>2450.8303538013952</v>
      </c>
      <c r="R5" s="205">
        <v>2408.4303222275112</v>
      </c>
      <c r="S5" s="205">
        <v>2293.7618364198688</v>
      </c>
      <c r="T5" s="205">
        <v>2714.0145854420621</v>
      </c>
      <c r="U5" s="205">
        <v>2451.1648898659678</v>
      </c>
      <c r="V5" s="205">
        <v>2210.9933031939449</v>
      </c>
      <c r="W5" s="205">
        <v>3127.8969598940048</v>
      </c>
      <c r="DA5" s="112" t="s">
        <v>2870</v>
      </c>
    </row>
    <row r="6" spans="1:105" ht="12" customHeight="1" x14ac:dyDescent="0.25">
      <c r="A6" s="154" t="s">
        <v>2114</v>
      </c>
      <c r="B6" s="340">
        <v>8419.9265162934662</v>
      </c>
      <c r="C6" s="340">
        <v>7998.9301904787926</v>
      </c>
      <c r="D6" s="340">
        <v>7577.933864664119</v>
      </c>
      <c r="E6" s="340">
        <v>7577.933864664119</v>
      </c>
      <c r="F6" s="340">
        <v>7156.9375388494454</v>
      </c>
      <c r="G6" s="340">
        <v>7156.9375388494454</v>
      </c>
      <c r="H6" s="340">
        <v>6735.9412130347719</v>
      </c>
      <c r="I6" s="340">
        <v>6314.9448872200983</v>
      </c>
      <c r="J6" s="340">
        <v>5893.9485614054247</v>
      </c>
      <c r="K6" s="340">
        <v>5893.9485614054247</v>
      </c>
      <c r="L6" s="340">
        <v>5472.9522355907511</v>
      </c>
      <c r="M6" s="340">
        <v>5051.9559097760784</v>
      </c>
      <c r="N6" s="340">
        <v>5051.9559097760784</v>
      </c>
      <c r="O6" s="340">
        <v>4630.959583961404</v>
      </c>
      <c r="P6" s="340">
        <v>4630.959583961404</v>
      </c>
      <c r="Q6" s="340">
        <v>4209.9632581467304</v>
      </c>
      <c r="R6" s="340">
        <v>3788.9669323320568</v>
      </c>
      <c r="S6" s="340">
        <v>3367.9706065173841</v>
      </c>
      <c r="T6" s="340">
        <v>3367.9706065173841</v>
      </c>
      <c r="U6" s="340">
        <v>2946.974280702711</v>
      </c>
      <c r="V6" s="340">
        <v>2946.974280702711</v>
      </c>
      <c r="W6" s="340">
        <v>3367.9706065173841</v>
      </c>
      <c r="DA6" s="160" t="s">
        <v>2871</v>
      </c>
    </row>
    <row r="7" spans="1:105" ht="12" customHeight="1" x14ac:dyDescent="0.25">
      <c r="A7" s="156" t="s">
        <v>2116</v>
      </c>
      <c r="B7" s="341">
        <v>0</v>
      </c>
      <c r="C7" s="342">
        <v>0</v>
      </c>
      <c r="D7" s="342">
        <v>0</v>
      </c>
      <c r="E7" s="342">
        <v>0</v>
      </c>
      <c r="F7" s="342">
        <v>0</v>
      </c>
      <c r="G7" s="342">
        <v>0</v>
      </c>
      <c r="H7" s="342">
        <v>0</v>
      </c>
      <c r="I7" s="342">
        <v>0</v>
      </c>
      <c r="J7" s="342">
        <v>0</v>
      </c>
      <c r="K7" s="342">
        <v>0</v>
      </c>
      <c r="L7" s="342">
        <v>0</v>
      </c>
      <c r="M7" s="342">
        <v>0</v>
      </c>
      <c r="N7" s="342">
        <v>0</v>
      </c>
      <c r="O7" s="342">
        <v>0</v>
      </c>
      <c r="P7" s="342">
        <v>0</v>
      </c>
      <c r="Q7" s="342">
        <v>0</v>
      </c>
      <c r="R7" s="342">
        <v>0</v>
      </c>
      <c r="S7" s="342">
        <v>0</v>
      </c>
      <c r="T7" s="342">
        <v>0</v>
      </c>
      <c r="U7" s="342">
        <v>0</v>
      </c>
      <c r="V7" s="342">
        <v>0</v>
      </c>
      <c r="W7" s="342">
        <v>841.9926516293466</v>
      </c>
      <c r="DA7" s="161" t="s">
        <v>2872</v>
      </c>
    </row>
    <row r="8" spans="1:105" ht="12" customHeight="1" x14ac:dyDescent="0.25">
      <c r="A8" s="157" t="s">
        <v>2118</v>
      </c>
      <c r="B8" s="343"/>
      <c r="C8" s="344">
        <f t="shared" ref="C8:W8" si="0">B6+C7-C6</f>
        <v>420.99632581467358</v>
      </c>
      <c r="D8" s="344">
        <f t="shared" si="0"/>
        <v>420.99632581467358</v>
      </c>
      <c r="E8" s="344">
        <f t="shared" si="0"/>
        <v>0</v>
      </c>
      <c r="F8" s="344">
        <f t="shared" si="0"/>
        <v>420.99632581467358</v>
      </c>
      <c r="G8" s="344">
        <f t="shared" si="0"/>
        <v>0</v>
      </c>
      <c r="H8" s="344">
        <f t="shared" si="0"/>
        <v>420.99632581467358</v>
      </c>
      <c r="I8" s="344">
        <f t="shared" si="0"/>
        <v>420.99632581467358</v>
      </c>
      <c r="J8" s="344">
        <f t="shared" si="0"/>
        <v>420.99632581467358</v>
      </c>
      <c r="K8" s="344">
        <f t="shared" si="0"/>
        <v>0</v>
      </c>
      <c r="L8" s="344">
        <f t="shared" si="0"/>
        <v>420.99632581467358</v>
      </c>
      <c r="M8" s="344">
        <f t="shared" si="0"/>
        <v>420.99632581467267</v>
      </c>
      <c r="N8" s="344">
        <f t="shared" si="0"/>
        <v>0</v>
      </c>
      <c r="O8" s="344">
        <f t="shared" si="0"/>
        <v>420.99632581467449</v>
      </c>
      <c r="P8" s="344">
        <f t="shared" si="0"/>
        <v>0</v>
      </c>
      <c r="Q8" s="344">
        <f t="shared" si="0"/>
        <v>420.99632581467358</v>
      </c>
      <c r="R8" s="344">
        <f t="shared" si="0"/>
        <v>420.99632581467358</v>
      </c>
      <c r="S8" s="344">
        <f t="shared" si="0"/>
        <v>420.99632581467267</v>
      </c>
      <c r="T8" s="344">
        <f t="shared" si="0"/>
        <v>0</v>
      </c>
      <c r="U8" s="344">
        <f t="shared" si="0"/>
        <v>420.99632581467313</v>
      </c>
      <c r="V8" s="344">
        <f t="shared" si="0"/>
        <v>0</v>
      </c>
      <c r="W8" s="344">
        <f t="shared" si="0"/>
        <v>420.99632581467358</v>
      </c>
      <c r="DA8" s="162"/>
    </row>
    <row r="9" spans="1:105" ht="12" customHeight="1" x14ac:dyDescent="0.25">
      <c r="A9" s="155" t="s">
        <v>2119</v>
      </c>
      <c r="B9" s="345">
        <f t="shared" ref="B9:W9" si="1">B6-B5</f>
        <v>1683.9853032586934</v>
      </c>
      <c r="C9" s="345">
        <f t="shared" si="1"/>
        <v>757.3427541927922</v>
      </c>
      <c r="D9" s="345">
        <f t="shared" si="1"/>
        <v>762.63749224583262</v>
      </c>
      <c r="E9" s="345">
        <f t="shared" si="1"/>
        <v>1121.7687138629572</v>
      </c>
      <c r="F9" s="345">
        <f t="shared" si="1"/>
        <v>979.75350756479656</v>
      </c>
      <c r="G9" s="345">
        <f t="shared" si="1"/>
        <v>4641.2621334346486</v>
      </c>
      <c r="H9" s="345">
        <f t="shared" si="1"/>
        <v>4138.6254743918325</v>
      </c>
      <c r="I9" s="345">
        <f t="shared" si="1"/>
        <v>3612.8639249297012</v>
      </c>
      <c r="J9" s="345">
        <f t="shared" si="1"/>
        <v>2880.4261558083449</v>
      </c>
      <c r="K9" s="345">
        <f t="shared" si="1"/>
        <v>3060.9425297884545</v>
      </c>
      <c r="L9" s="345">
        <f t="shared" si="1"/>
        <v>2718.4673523925339</v>
      </c>
      <c r="M9" s="345">
        <f t="shared" si="1"/>
        <v>2759.5582657628415</v>
      </c>
      <c r="N9" s="345">
        <f t="shared" si="1"/>
        <v>2808.2094295202664</v>
      </c>
      <c r="O9" s="345">
        <f t="shared" si="1"/>
        <v>2215.9504810273661</v>
      </c>
      <c r="P9" s="345">
        <f t="shared" si="1"/>
        <v>2417.3207516664797</v>
      </c>
      <c r="Q9" s="345">
        <f t="shared" si="1"/>
        <v>1759.1329043453352</v>
      </c>
      <c r="R9" s="345">
        <f t="shared" si="1"/>
        <v>1380.5366101045456</v>
      </c>
      <c r="S9" s="345">
        <f t="shared" si="1"/>
        <v>1074.2087700975153</v>
      </c>
      <c r="T9" s="345">
        <f t="shared" si="1"/>
        <v>653.95602107532204</v>
      </c>
      <c r="U9" s="345">
        <f t="shared" si="1"/>
        <v>495.8093908367432</v>
      </c>
      <c r="V9" s="345">
        <f t="shared" si="1"/>
        <v>735.98097750876605</v>
      </c>
      <c r="W9" s="345">
        <f t="shared" si="1"/>
        <v>240.07364662337932</v>
      </c>
      <c r="DA9" s="163"/>
    </row>
    <row r="10" spans="1:105" ht="12" customHeight="1" x14ac:dyDescent="0.25">
      <c r="A10" s="201"/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DA10" s="173"/>
    </row>
    <row r="11" spans="1:105" ht="12" customHeight="1" x14ac:dyDescent="0.25">
      <c r="A11" s="30" t="s">
        <v>67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DA11" s="112"/>
    </row>
    <row r="12" spans="1:105" ht="12" customHeight="1" x14ac:dyDescent="0.25">
      <c r="A12" s="31" t="s">
        <v>68</v>
      </c>
      <c r="B12" s="212">
        <v>1048.9203783319001</v>
      </c>
      <c r="C12" s="212">
        <v>1081.637489251935</v>
      </c>
      <c r="D12" s="212">
        <v>1072.723817712812</v>
      </c>
      <c r="E12" s="212">
        <v>1118.640068787618</v>
      </c>
      <c r="F12" s="212">
        <v>1171.563370593293</v>
      </c>
      <c r="G12" s="212">
        <v>463.01771281169391</v>
      </c>
      <c r="H12" s="212">
        <v>441.09174548581251</v>
      </c>
      <c r="I12" s="212">
        <v>472.34256233877892</v>
      </c>
      <c r="J12" s="212">
        <v>576.82975064488392</v>
      </c>
      <c r="K12" s="212">
        <v>607.48538263112641</v>
      </c>
      <c r="L12" s="212">
        <v>602.23456577815989</v>
      </c>
      <c r="M12" s="212">
        <v>515.68280309544275</v>
      </c>
      <c r="N12" s="212">
        <v>546.85391229578681</v>
      </c>
      <c r="O12" s="212">
        <v>614.50627687016322</v>
      </c>
      <c r="P12" s="212">
        <v>542.42631126397248</v>
      </c>
      <c r="Q12" s="212">
        <v>594.09303525365431</v>
      </c>
      <c r="R12" s="212">
        <v>611.96285468615645</v>
      </c>
      <c r="S12" s="212">
        <v>572.36827171109201</v>
      </c>
      <c r="T12" s="212">
        <v>676.19862424763528</v>
      </c>
      <c r="U12" s="212">
        <v>584.19965606190897</v>
      </c>
      <c r="V12" s="212">
        <v>534.0763542562338</v>
      </c>
      <c r="W12" s="212">
        <v>666.5000859845228</v>
      </c>
      <c r="DA12" s="109" t="s">
        <v>2873</v>
      </c>
    </row>
    <row r="13" spans="1:105" ht="12" customHeight="1" x14ac:dyDescent="0.25">
      <c r="A13" s="24" t="s">
        <v>30</v>
      </c>
      <c r="B13" s="215">
        <v>0</v>
      </c>
      <c r="C13" s="215">
        <v>0</v>
      </c>
      <c r="D13" s="215">
        <v>0</v>
      </c>
      <c r="E13" s="215">
        <v>0</v>
      </c>
      <c r="F13" s="215">
        <v>0</v>
      </c>
      <c r="G13" s="215">
        <v>0</v>
      </c>
      <c r="H13" s="215">
        <v>0</v>
      </c>
      <c r="I13" s="215">
        <v>0</v>
      </c>
      <c r="J13" s="215">
        <v>0</v>
      </c>
      <c r="K13" s="215">
        <v>0</v>
      </c>
      <c r="L13" s="215">
        <v>0</v>
      </c>
      <c r="M13" s="215">
        <v>0</v>
      </c>
      <c r="N13" s="215">
        <v>0</v>
      </c>
      <c r="O13" s="215">
        <v>0</v>
      </c>
      <c r="P13" s="215">
        <v>0</v>
      </c>
      <c r="Q13" s="215">
        <v>0</v>
      </c>
      <c r="R13" s="215">
        <v>0</v>
      </c>
      <c r="S13" s="215">
        <v>0</v>
      </c>
      <c r="T13" s="215">
        <v>0</v>
      </c>
      <c r="U13" s="215">
        <v>0</v>
      </c>
      <c r="V13" s="215">
        <v>0</v>
      </c>
      <c r="W13" s="215">
        <v>0</v>
      </c>
      <c r="DA13" s="85" t="s">
        <v>2874</v>
      </c>
    </row>
    <row r="14" spans="1:105" ht="12" customHeight="1" x14ac:dyDescent="0.25">
      <c r="A14" s="14" t="s">
        <v>31</v>
      </c>
      <c r="B14" s="206">
        <f t="shared" ref="B14:W14" si="2">B15+B16+B17+B18+B19</f>
        <v>0</v>
      </c>
      <c r="C14" s="206">
        <f t="shared" si="2"/>
        <v>0</v>
      </c>
      <c r="D14" s="206">
        <f t="shared" si="2"/>
        <v>0</v>
      </c>
      <c r="E14" s="206">
        <f t="shared" si="2"/>
        <v>25.428030954428198</v>
      </c>
      <c r="F14" s="206">
        <f t="shared" si="2"/>
        <v>17.517282889079965</v>
      </c>
      <c r="G14" s="206">
        <f t="shared" si="2"/>
        <v>35.684178847807395</v>
      </c>
      <c r="H14" s="206">
        <f t="shared" si="2"/>
        <v>40.977128116938943</v>
      </c>
      <c r="I14" s="206">
        <f t="shared" si="2"/>
        <v>46.246259673258812</v>
      </c>
      <c r="J14" s="206">
        <f t="shared" si="2"/>
        <v>36.969217540842642</v>
      </c>
      <c r="K14" s="206">
        <f t="shared" si="2"/>
        <v>27.773516766981949</v>
      </c>
      <c r="L14" s="206">
        <f t="shared" si="2"/>
        <v>26.61272570937231</v>
      </c>
      <c r="M14" s="206">
        <f t="shared" si="2"/>
        <v>25.603439380911436</v>
      </c>
      <c r="N14" s="206">
        <f t="shared" si="2"/>
        <v>21.800171969045575</v>
      </c>
      <c r="O14" s="206">
        <f t="shared" si="2"/>
        <v>19.228116938950986</v>
      </c>
      <c r="P14" s="206">
        <f t="shared" si="2"/>
        <v>22.811349957007739</v>
      </c>
      <c r="Q14" s="206">
        <f t="shared" si="2"/>
        <v>22.563284608770417</v>
      </c>
      <c r="R14" s="206">
        <f t="shared" si="2"/>
        <v>26.444883920894235</v>
      </c>
      <c r="S14" s="206">
        <f t="shared" si="2"/>
        <v>32.22175408426483</v>
      </c>
      <c r="T14" s="206">
        <f t="shared" si="2"/>
        <v>31.996646603611353</v>
      </c>
      <c r="U14" s="206">
        <f t="shared" si="2"/>
        <v>24.751848667239898</v>
      </c>
      <c r="V14" s="206">
        <f t="shared" si="2"/>
        <v>25.636715391229579</v>
      </c>
      <c r="W14" s="206">
        <f t="shared" si="2"/>
        <v>29.021840068787611</v>
      </c>
      <c r="DA14" s="71"/>
    </row>
    <row r="15" spans="1:105" ht="12" customHeight="1" x14ac:dyDescent="0.25">
      <c r="A15" s="18" t="s">
        <v>32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  <c r="R15" s="206">
        <v>0</v>
      </c>
      <c r="S15" s="206">
        <v>0</v>
      </c>
      <c r="T15" s="206">
        <v>0</v>
      </c>
      <c r="U15" s="206">
        <v>0</v>
      </c>
      <c r="V15" s="206">
        <v>0</v>
      </c>
      <c r="W15" s="206">
        <v>0</v>
      </c>
      <c r="DA15" s="71" t="s">
        <v>2875</v>
      </c>
    </row>
    <row r="16" spans="1:105" ht="12" customHeight="1" x14ac:dyDescent="0.25">
      <c r="A16" s="18" t="s">
        <v>33</v>
      </c>
      <c r="B16" s="206">
        <v>0</v>
      </c>
      <c r="C16" s="206">
        <v>0</v>
      </c>
      <c r="D16" s="206">
        <v>0</v>
      </c>
      <c r="E16" s="206">
        <v>6.592175408426483</v>
      </c>
      <c r="F16" s="206">
        <v>5.4934651762682716</v>
      </c>
      <c r="G16" s="206">
        <v>7.690799656061909</v>
      </c>
      <c r="H16" s="206">
        <v>8.7895098882201186</v>
      </c>
      <c r="I16" s="206">
        <v>12.085640584694749</v>
      </c>
      <c r="J16" s="206">
        <v>8.7895098882201186</v>
      </c>
      <c r="K16" s="206">
        <v>6.592175408426483</v>
      </c>
      <c r="L16" s="206">
        <v>5.4934651762682716</v>
      </c>
      <c r="M16" s="206">
        <v>5.4934651762682716</v>
      </c>
      <c r="N16" s="206">
        <v>4.3947549441100593</v>
      </c>
      <c r="O16" s="206">
        <v>3.2960447119518479</v>
      </c>
      <c r="P16" s="206">
        <v>5.4934651762682716</v>
      </c>
      <c r="Q16" s="206">
        <v>4.3947549441100593</v>
      </c>
      <c r="R16" s="206">
        <v>5.4934651762682716</v>
      </c>
      <c r="S16" s="206">
        <v>7.690799656061909</v>
      </c>
      <c r="T16" s="206">
        <v>6.1658641444539981</v>
      </c>
      <c r="U16" s="206">
        <v>4.9177128116938942</v>
      </c>
      <c r="V16" s="206">
        <v>6.4240756663800518</v>
      </c>
      <c r="W16" s="206">
        <v>6.7855546001719684</v>
      </c>
      <c r="DA16" s="71" t="s">
        <v>2876</v>
      </c>
    </row>
    <row r="17" spans="1:105" ht="12" customHeight="1" x14ac:dyDescent="0.25">
      <c r="A17" s="18" t="s">
        <v>69</v>
      </c>
      <c r="B17" s="206">
        <v>0</v>
      </c>
      <c r="C17" s="206">
        <v>0</v>
      </c>
      <c r="D17" s="206">
        <v>0</v>
      </c>
      <c r="E17" s="206">
        <v>11.19260533104041</v>
      </c>
      <c r="F17" s="206">
        <v>9.1576096302665508</v>
      </c>
      <c r="G17" s="206">
        <v>20.35012897678418</v>
      </c>
      <c r="H17" s="206">
        <v>26.455202063628541</v>
      </c>
      <c r="I17" s="206">
        <v>27.472742906276871</v>
      </c>
      <c r="J17" s="206">
        <v>23.402665520206359</v>
      </c>
      <c r="K17" s="206">
        <v>18.315133276010322</v>
      </c>
      <c r="L17" s="206">
        <v>17.297592433361991</v>
      </c>
      <c r="M17" s="206">
        <v>18.199140154772142</v>
      </c>
      <c r="N17" s="206">
        <v>15.494582975064491</v>
      </c>
      <c r="O17" s="206">
        <v>14.976698194325021</v>
      </c>
      <c r="P17" s="206">
        <v>16.36251074806535</v>
      </c>
      <c r="Q17" s="206">
        <v>17.21315563198624</v>
      </c>
      <c r="R17" s="206">
        <v>18.085210662080819</v>
      </c>
      <c r="S17" s="206">
        <v>21.664746345657779</v>
      </c>
      <c r="T17" s="206">
        <v>23.69165950128977</v>
      </c>
      <c r="U17" s="206">
        <v>18.86251074806535</v>
      </c>
      <c r="V17" s="206">
        <v>18.197076526225281</v>
      </c>
      <c r="W17" s="206">
        <v>21.292347377472051</v>
      </c>
      <c r="DA17" s="71" t="s">
        <v>2877</v>
      </c>
    </row>
    <row r="18" spans="1:105" ht="12" customHeight="1" x14ac:dyDescent="0.25">
      <c r="A18" s="18" t="s">
        <v>70</v>
      </c>
      <c r="B18" s="206">
        <v>0</v>
      </c>
      <c r="C18" s="206">
        <v>0</v>
      </c>
      <c r="D18" s="206">
        <v>0</v>
      </c>
      <c r="E18" s="206">
        <v>7.6432502149613066</v>
      </c>
      <c r="F18" s="206">
        <v>2.8662080825451421</v>
      </c>
      <c r="G18" s="206">
        <v>7.6432502149613066</v>
      </c>
      <c r="H18" s="206">
        <v>5.7324161650902843</v>
      </c>
      <c r="I18" s="206">
        <v>6.6878761822871882</v>
      </c>
      <c r="J18" s="206">
        <v>4.7770421324161649</v>
      </c>
      <c r="K18" s="206">
        <v>2.8662080825451421</v>
      </c>
      <c r="L18" s="206">
        <v>3.821668099742046</v>
      </c>
      <c r="M18" s="206">
        <v>1.910834049871023</v>
      </c>
      <c r="N18" s="206">
        <v>1.910834049871023</v>
      </c>
      <c r="O18" s="206">
        <v>0.95537403267411869</v>
      </c>
      <c r="P18" s="206">
        <v>0.95537403267411869</v>
      </c>
      <c r="Q18" s="206">
        <v>0.95537403267411869</v>
      </c>
      <c r="R18" s="206">
        <v>2.8662080825451421</v>
      </c>
      <c r="S18" s="206">
        <v>2.8662080825451421</v>
      </c>
      <c r="T18" s="206">
        <v>2.1391229578675839</v>
      </c>
      <c r="U18" s="206">
        <v>0.97162510748065345</v>
      </c>
      <c r="V18" s="206">
        <v>1.015563198624247</v>
      </c>
      <c r="W18" s="206">
        <v>0.94393809114359406</v>
      </c>
      <c r="DA18" s="71" t="s">
        <v>2878</v>
      </c>
    </row>
    <row r="19" spans="1:105" ht="12" customHeight="1" x14ac:dyDescent="0.25">
      <c r="A19" s="18" t="s">
        <v>34</v>
      </c>
      <c r="B19" s="206">
        <v>0</v>
      </c>
      <c r="C19" s="206">
        <v>0</v>
      </c>
      <c r="D19" s="206">
        <v>0</v>
      </c>
      <c r="E19" s="206">
        <v>0</v>
      </c>
      <c r="F19" s="206">
        <v>0</v>
      </c>
      <c r="G19" s="206">
        <v>0</v>
      </c>
      <c r="H19" s="206">
        <v>0</v>
      </c>
      <c r="I19" s="206">
        <v>0</v>
      </c>
      <c r="J19" s="206">
        <v>0</v>
      </c>
      <c r="K19" s="206">
        <v>0</v>
      </c>
      <c r="L19" s="206">
        <v>0</v>
      </c>
      <c r="M19" s="206">
        <v>0</v>
      </c>
      <c r="N19" s="206">
        <v>0</v>
      </c>
      <c r="O19" s="206">
        <v>0</v>
      </c>
      <c r="P19" s="206">
        <v>0</v>
      </c>
      <c r="Q19" s="206">
        <v>0</v>
      </c>
      <c r="R19" s="206">
        <v>0</v>
      </c>
      <c r="S19" s="206">
        <v>0</v>
      </c>
      <c r="T19" s="206">
        <v>0</v>
      </c>
      <c r="U19" s="206">
        <v>0</v>
      </c>
      <c r="V19" s="206">
        <v>0</v>
      </c>
      <c r="W19" s="206">
        <v>0</v>
      </c>
      <c r="DA19" s="71" t="s">
        <v>2879</v>
      </c>
    </row>
    <row r="20" spans="1:105" ht="12" customHeight="1" x14ac:dyDescent="0.25">
      <c r="A20" s="14" t="s">
        <v>35</v>
      </c>
      <c r="B20" s="206">
        <f t="shared" ref="B20:W20" si="3">B21+B22</f>
        <v>0</v>
      </c>
      <c r="C20" s="206">
        <f t="shared" si="3"/>
        <v>0</v>
      </c>
      <c r="D20" s="206">
        <f t="shared" si="3"/>
        <v>0</v>
      </c>
      <c r="E20" s="206">
        <f t="shared" si="3"/>
        <v>0</v>
      </c>
      <c r="F20" s="206">
        <f t="shared" si="3"/>
        <v>0</v>
      </c>
      <c r="G20" s="206">
        <f t="shared" si="3"/>
        <v>0</v>
      </c>
      <c r="H20" s="206">
        <f t="shared" si="3"/>
        <v>0</v>
      </c>
      <c r="I20" s="206">
        <f t="shared" si="3"/>
        <v>0</v>
      </c>
      <c r="J20" s="206">
        <f t="shared" si="3"/>
        <v>76.375322441960449</v>
      </c>
      <c r="K20" s="206">
        <f t="shared" si="3"/>
        <v>57.480051590713671</v>
      </c>
      <c r="L20" s="206">
        <f t="shared" si="3"/>
        <v>59.910576096302663</v>
      </c>
      <c r="M20" s="206">
        <f t="shared" si="3"/>
        <v>76.582803095442813</v>
      </c>
      <c r="N20" s="206">
        <f t="shared" si="3"/>
        <v>80.902665520206355</v>
      </c>
      <c r="O20" s="206">
        <f t="shared" si="3"/>
        <v>74.099570077386062</v>
      </c>
      <c r="P20" s="206">
        <f t="shared" si="3"/>
        <v>65.533705932932065</v>
      </c>
      <c r="Q20" s="206">
        <f t="shared" si="3"/>
        <v>68.789681857265691</v>
      </c>
      <c r="R20" s="206">
        <f t="shared" si="3"/>
        <v>57.320550300945833</v>
      </c>
      <c r="S20" s="206">
        <f t="shared" si="3"/>
        <v>67.394153052450548</v>
      </c>
      <c r="T20" s="206">
        <f t="shared" si="3"/>
        <v>71.227171109200341</v>
      </c>
      <c r="U20" s="206">
        <f t="shared" si="3"/>
        <v>63.16431642304385</v>
      </c>
      <c r="V20" s="206">
        <f t="shared" si="3"/>
        <v>48.242906276870173</v>
      </c>
      <c r="W20" s="206">
        <f t="shared" si="3"/>
        <v>65.399828030954424</v>
      </c>
      <c r="DA20" s="71"/>
    </row>
    <row r="21" spans="1:105" ht="12" customHeight="1" x14ac:dyDescent="0.25">
      <c r="A21" s="18" t="s">
        <v>72</v>
      </c>
      <c r="B21" s="206">
        <v>0</v>
      </c>
      <c r="C21" s="206">
        <v>0</v>
      </c>
      <c r="D21" s="206">
        <v>0</v>
      </c>
      <c r="E21" s="206">
        <v>0</v>
      </c>
      <c r="F21" s="206">
        <v>0</v>
      </c>
      <c r="G21" s="206">
        <v>0</v>
      </c>
      <c r="H21" s="206">
        <v>0</v>
      </c>
      <c r="I21" s="206">
        <v>0</v>
      </c>
      <c r="J21" s="206">
        <v>76.375322441960449</v>
      </c>
      <c r="K21" s="206">
        <v>57.480051590713671</v>
      </c>
      <c r="L21" s="206">
        <v>59.910576096302663</v>
      </c>
      <c r="M21" s="206">
        <v>76.582803095442813</v>
      </c>
      <c r="N21" s="206">
        <v>80.902665520206355</v>
      </c>
      <c r="O21" s="206">
        <v>74.099570077386062</v>
      </c>
      <c r="P21" s="206">
        <v>65.533705932932065</v>
      </c>
      <c r="Q21" s="206">
        <v>68.789681857265691</v>
      </c>
      <c r="R21" s="206">
        <v>57.320550300945833</v>
      </c>
      <c r="S21" s="206">
        <v>67.394153052450548</v>
      </c>
      <c r="T21" s="206">
        <v>71.227171109200341</v>
      </c>
      <c r="U21" s="206">
        <v>63.16431642304385</v>
      </c>
      <c r="V21" s="206">
        <v>48.242906276870173</v>
      </c>
      <c r="W21" s="206">
        <v>65.399828030954424</v>
      </c>
      <c r="DA21" s="71" t="s">
        <v>2880</v>
      </c>
    </row>
    <row r="22" spans="1:105" ht="12" customHeight="1" x14ac:dyDescent="0.25">
      <c r="A22" s="18" t="s">
        <v>36</v>
      </c>
      <c r="B22" s="206">
        <v>0</v>
      </c>
      <c r="C22" s="206">
        <v>0</v>
      </c>
      <c r="D22" s="206">
        <v>0</v>
      </c>
      <c r="E22" s="206">
        <v>0</v>
      </c>
      <c r="F22" s="206">
        <v>0</v>
      </c>
      <c r="G22" s="206">
        <v>0</v>
      </c>
      <c r="H22" s="206">
        <v>0</v>
      </c>
      <c r="I22" s="206">
        <v>0</v>
      </c>
      <c r="J22" s="206">
        <v>0</v>
      </c>
      <c r="K22" s="206">
        <v>0</v>
      </c>
      <c r="L22" s="206">
        <v>0</v>
      </c>
      <c r="M22" s="206">
        <v>0</v>
      </c>
      <c r="N22" s="206">
        <v>0</v>
      </c>
      <c r="O22" s="206">
        <v>0</v>
      </c>
      <c r="P22" s="206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0</v>
      </c>
      <c r="W22" s="206">
        <v>0</v>
      </c>
      <c r="DA22" s="71" t="s">
        <v>2881</v>
      </c>
    </row>
    <row r="23" spans="1:105" ht="12" customHeight="1" x14ac:dyDescent="0.25">
      <c r="A23" s="14" t="s">
        <v>37</v>
      </c>
      <c r="B23" s="206">
        <f t="shared" ref="B23:W23" si="4">B24+B25+B26+B27+B28+B29</f>
        <v>863.451762682717</v>
      </c>
      <c r="C23" s="206">
        <f t="shared" si="4"/>
        <v>892.04161650902824</v>
      </c>
      <c r="D23" s="206">
        <f t="shared" si="4"/>
        <v>886.30937231298367</v>
      </c>
      <c r="E23" s="206">
        <f t="shared" si="4"/>
        <v>902.24041272570935</v>
      </c>
      <c r="F23" s="206">
        <f t="shared" si="4"/>
        <v>958.34531384350817</v>
      </c>
      <c r="G23" s="206">
        <f t="shared" si="4"/>
        <v>231.6327601031814</v>
      </c>
      <c r="H23" s="206">
        <f t="shared" si="4"/>
        <v>202.35021496130699</v>
      </c>
      <c r="I23" s="206">
        <f t="shared" si="4"/>
        <v>228.93379191745481</v>
      </c>
      <c r="J23" s="206">
        <f t="shared" si="4"/>
        <v>253.51100601891659</v>
      </c>
      <c r="K23" s="206">
        <f t="shared" si="4"/>
        <v>338.39690455717971</v>
      </c>
      <c r="L23" s="206">
        <f t="shared" si="4"/>
        <v>322.41805674978502</v>
      </c>
      <c r="M23" s="206">
        <f t="shared" si="4"/>
        <v>225.79965606190879</v>
      </c>
      <c r="N23" s="206">
        <f t="shared" si="4"/>
        <v>244.92312983662941</v>
      </c>
      <c r="O23" s="206">
        <f t="shared" si="4"/>
        <v>317.47377472055018</v>
      </c>
      <c r="P23" s="206">
        <f t="shared" si="4"/>
        <v>262.41470335339642</v>
      </c>
      <c r="Q23" s="206">
        <f t="shared" si="4"/>
        <v>307.92949269131549</v>
      </c>
      <c r="R23" s="206">
        <f t="shared" si="4"/>
        <v>333.7294926913155</v>
      </c>
      <c r="S23" s="206">
        <f t="shared" si="4"/>
        <v>277.49724849527087</v>
      </c>
      <c r="T23" s="206">
        <f t="shared" si="4"/>
        <v>377.76096302665513</v>
      </c>
      <c r="U23" s="206">
        <f t="shared" si="4"/>
        <v>293.3557179707654</v>
      </c>
      <c r="V23" s="206">
        <f t="shared" si="4"/>
        <v>277.11659501289762</v>
      </c>
      <c r="W23" s="206">
        <f t="shared" si="4"/>
        <v>352.51006018916598</v>
      </c>
      <c r="DA23" s="71"/>
    </row>
    <row r="24" spans="1:105" ht="12" customHeight="1" x14ac:dyDescent="0.25">
      <c r="A24" s="18" t="s">
        <v>73</v>
      </c>
      <c r="B24" s="206">
        <v>863.451762682717</v>
      </c>
      <c r="C24" s="206">
        <v>892.04161650902824</v>
      </c>
      <c r="D24" s="206">
        <v>886.30937231298367</v>
      </c>
      <c r="E24" s="206">
        <v>902.24041272570935</v>
      </c>
      <c r="F24" s="206">
        <v>958.34531384350817</v>
      </c>
      <c r="G24" s="206">
        <v>231.6327601031814</v>
      </c>
      <c r="H24" s="206">
        <v>202.35021496130699</v>
      </c>
      <c r="I24" s="206">
        <v>228.93379191745481</v>
      </c>
      <c r="J24" s="206">
        <v>253.51100601891659</v>
      </c>
      <c r="K24" s="206">
        <v>338.39690455717971</v>
      </c>
      <c r="L24" s="206">
        <v>322.41805674978502</v>
      </c>
      <c r="M24" s="206">
        <v>225.79965606190879</v>
      </c>
      <c r="N24" s="206">
        <v>244.92312983662941</v>
      </c>
      <c r="O24" s="206">
        <v>317.47377472055018</v>
      </c>
      <c r="P24" s="206">
        <v>262.41470335339642</v>
      </c>
      <c r="Q24" s="206">
        <v>307.92949269131549</v>
      </c>
      <c r="R24" s="206">
        <v>333.39294926913152</v>
      </c>
      <c r="S24" s="206">
        <v>276.82975064488392</v>
      </c>
      <c r="T24" s="206">
        <v>376.78323301805671</v>
      </c>
      <c r="U24" s="206">
        <v>292.51410146173703</v>
      </c>
      <c r="V24" s="206">
        <v>276.3528804815133</v>
      </c>
      <c r="W24" s="206">
        <v>351.62390369733453</v>
      </c>
      <c r="DA24" s="71" t="s">
        <v>2882</v>
      </c>
    </row>
    <row r="25" spans="1:105" ht="12" customHeight="1" x14ac:dyDescent="0.25">
      <c r="A25" s="18" t="s">
        <v>74</v>
      </c>
      <c r="B25" s="206">
        <v>0</v>
      </c>
      <c r="C25" s="206">
        <v>0</v>
      </c>
      <c r="D25" s="206">
        <v>0</v>
      </c>
      <c r="E25" s="206">
        <v>0</v>
      </c>
      <c r="F25" s="206">
        <v>0</v>
      </c>
      <c r="G25" s="206">
        <v>0</v>
      </c>
      <c r="H25" s="206">
        <v>0</v>
      </c>
      <c r="I25" s="206">
        <v>0</v>
      </c>
      <c r="J25" s="206">
        <v>0</v>
      </c>
      <c r="K25" s="206">
        <v>0</v>
      </c>
      <c r="L25" s="206">
        <v>0</v>
      </c>
      <c r="M25" s="206">
        <v>0</v>
      </c>
      <c r="N25" s="206">
        <v>0</v>
      </c>
      <c r="O25" s="206">
        <v>0</v>
      </c>
      <c r="P25" s="206">
        <v>0</v>
      </c>
      <c r="Q25" s="206">
        <v>0</v>
      </c>
      <c r="R25" s="206">
        <v>0</v>
      </c>
      <c r="S25" s="206">
        <v>0</v>
      </c>
      <c r="T25" s="206">
        <v>0</v>
      </c>
      <c r="U25" s="206">
        <v>0</v>
      </c>
      <c r="V25" s="206">
        <v>0</v>
      </c>
      <c r="W25" s="206">
        <v>0</v>
      </c>
      <c r="DA25" s="71" t="s">
        <v>2883</v>
      </c>
    </row>
    <row r="26" spans="1:105" ht="12" customHeight="1" x14ac:dyDescent="0.25">
      <c r="A26" s="18" t="s">
        <v>75</v>
      </c>
      <c r="B26" s="206">
        <v>0</v>
      </c>
      <c r="C26" s="206">
        <v>0</v>
      </c>
      <c r="D26" s="206">
        <v>0</v>
      </c>
      <c r="E26" s="206">
        <v>0</v>
      </c>
      <c r="F26" s="206">
        <v>0</v>
      </c>
      <c r="G26" s="206">
        <v>0</v>
      </c>
      <c r="H26" s="206">
        <v>0</v>
      </c>
      <c r="I26" s="206">
        <v>0</v>
      </c>
      <c r="J26" s="206">
        <v>0</v>
      </c>
      <c r="K26" s="206">
        <v>0</v>
      </c>
      <c r="L26" s="206">
        <v>0</v>
      </c>
      <c r="M26" s="206">
        <v>0</v>
      </c>
      <c r="N26" s="206">
        <v>0</v>
      </c>
      <c r="O26" s="206">
        <v>0</v>
      </c>
      <c r="P26" s="206">
        <v>0</v>
      </c>
      <c r="Q26" s="206">
        <v>0</v>
      </c>
      <c r="R26" s="206">
        <v>0.33654342218400679</v>
      </c>
      <c r="S26" s="206">
        <v>0.66749785038693032</v>
      </c>
      <c r="T26" s="206">
        <v>0.97773000859845227</v>
      </c>
      <c r="U26" s="206">
        <v>0.84161650902837482</v>
      </c>
      <c r="V26" s="206">
        <v>0.76371453138435075</v>
      </c>
      <c r="W26" s="206">
        <v>0.88615649183147016</v>
      </c>
      <c r="DA26" s="71" t="s">
        <v>2884</v>
      </c>
    </row>
    <row r="27" spans="1:105" ht="12" customHeight="1" x14ac:dyDescent="0.25">
      <c r="A27" s="18" t="s">
        <v>76</v>
      </c>
      <c r="B27" s="206">
        <v>0</v>
      </c>
      <c r="C27" s="206">
        <v>0</v>
      </c>
      <c r="D27" s="206">
        <v>0</v>
      </c>
      <c r="E27" s="206">
        <v>0</v>
      </c>
      <c r="F27" s="206">
        <v>0</v>
      </c>
      <c r="G27" s="206">
        <v>0</v>
      </c>
      <c r="H27" s="206">
        <v>0</v>
      </c>
      <c r="I27" s="206">
        <v>0</v>
      </c>
      <c r="J27" s="206">
        <v>0</v>
      </c>
      <c r="K27" s="206">
        <v>0</v>
      </c>
      <c r="L27" s="206">
        <v>0</v>
      </c>
      <c r="M27" s="206">
        <v>0</v>
      </c>
      <c r="N27" s="206">
        <v>0</v>
      </c>
      <c r="O27" s="206">
        <v>0</v>
      </c>
      <c r="P27" s="206">
        <v>0</v>
      </c>
      <c r="Q27" s="206">
        <v>0</v>
      </c>
      <c r="R27" s="206">
        <v>0</v>
      </c>
      <c r="S27" s="206">
        <v>0</v>
      </c>
      <c r="T27" s="206">
        <v>0</v>
      </c>
      <c r="U27" s="206">
        <v>0</v>
      </c>
      <c r="V27" s="206">
        <v>0</v>
      </c>
      <c r="W27" s="206">
        <v>0</v>
      </c>
      <c r="DA27" s="71" t="s">
        <v>2885</v>
      </c>
    </row>
    <row r="28" spans="1:105" ht="12" customHeight="1" x14ac:dyDescent="0.25">
      <c r="A28" s="18" t="s">
        <v>77</v>
      </c>
      <c r="B28" s="206">
        <v>0</v>
      </c>
      <c r="C28" s="206">
        <v>0</v>
      </c>
      <c r="D28" s="206">
        <v>0</v>
      </c>
      <c r="E28" s="206">
        <v>0</v>
      </c>
      <c r="F28" s="206">
        <v>0</v>
      </c>
      <c r="G28" s="206">
        <v>0</v>
      </c>
      <c r="H28" s="206">
        <v>0</v>
      </c>
      <c r="I28" s="206">
        <v>0</v>
      </c>
      <c r="J28" s="206">
        <v>0</v>
      </c>
      <c r="K28" s="206">
        <v>0</v>
      </c>
      <c r="L28" s="206">
        <v>0</v>
      </c>
      <c r="M28" s="206">
        <v>0</v>
      </c>
      <c r="N28" s="206">
        <v>0</v>
      </c>
      <c r="O28" s="206">
        <v>0</v>
      </c>
      <c r="P28" s="206">
        <v>0</v>
      </c>
      <c r="Q28" s="206">
        <v>0</v>
      </c>
      <c r="R28" s="206">
        <v>0</v>
      </c>
      <c r="S28" s="206">
        <v>0</v>
      </c>
      <c r="T28" s="206">
        <v>0</v>
      </c>
      <c r="U28" s="206">
        <v>0</v>
      </c>
      <c r="V28" s="206">
        <v>0</v>
      </c>
      <c r="W28" s="206">
        <v>0</v>
      </c>
      <c r="DA28" s="71" t="s">
        <v>2886</v>
      </c>
    </row>
    <row r="29" spans="1:105" ht="12" customHeight="1" x14ac:dyDescent="0.25">
      <c r="A29" s="18" t="s">
        <v>78</v>
      </c>
      <c r="B29" s="206">
        <v>0</v>
      </c>
      <c r="C29" s="206">
        <v>0</v>
      </c>
      <c r="D29" s="206">
        <v>0</v>
      </c>
      <c r="E29" s="206">
        <v>0</v>
      </c>
      <c r="F29" s="206">
        <v>0</v>
      </c>
      <c r="G29" s="206">
        <v>0</v>
      </c>
      <c r="H29" s="206">
        <v>0</v>
      </c>
      <c r="I29" s="206">
        <v>0</v>
      </c>
      <c r="J29" s="206">
        <v>0</v>
      </c>
      <c r="K29" s="206">
        <v>0</v>
      </c>
      <c r="L29" s="206">
        <v>0</v>
      </c>
      <c r="M29" s="206">
        <v>0</v>
      </c>
      <c r="N29" s="206">
        <v>0</v>
      </c>
      <c r="O29" s="206">
        <v>0</v>
      </c>
      <c r="P29" s="206">
        <v>0</v>
      </c>
      <c r="Q29" s="206">
        <v>0</v>
      </c>
      <c r="R29" s="206">
        <v>0</v>
      </c>
      <c r="S29" s="206">
        <v>0</v>
      </c>
      <c r="T29" s="206">
        <v>0</v>
      </c>
      <c r="U29" s="206">
        <v>0</v>
      </c>
      <c r="V29" s="206">
        <v>0</v>
      </c>
      <c r="W29" s="206">
        <v>0</v>
      </c>
      <c r="DA29" s="71" t="s">
        <v>2887</v>
      </c>
    </row>
    <row r="30" spans="1:105" ht="12" customHeight="1" x14ac:dyDescent="0.25">
      <c r="A30" s="14" t="s">
        <v>79</v>
      </c>
      <c r="B30" s="206">
        <v>0</v>
      </c>
      <c r="C30" s="206">
        <v>0</v>
      </c>
      <c r="D30" s="206">
        <v>0</v>
      </c>
      <c r="E30" s="206">
        <v>0</v>
      </c>
      <c r="F30" s="206">
        <v>0</v>
      </c>
      <c r="G30" s="206">
        <v>0</v>
      </c>
      <c r="H30" s="206">
        <v>0</v>
      </c>
      <c r="I30" s="206">
        <v>0</v>
      </c>
      <c r="J30" s="206">
        <v>0</v>
      </c>
      <c r="K30" s="206">
        <v>0</v>
      </c>
      <c r="L30" s="206">
        <v>0</v>
      </c>
      <c r="M30" s="206">
        <v>0</v>
      </c>
      <c r="N30" s="206">
        <v>6.5204643164230429</v>
      </c>
      <c r="O30" s="206">
        <v>13.433447979363709</v>
      </c>
      <c r="P30" s="206">
        <v>6.5754944110060194</v>
      </c>
      <c r="Q30" s="206">
        <v>6.2324161650902834</v>
      </c>
      <c r="R30" s="206">
        <v>8.5038693035253647</v>
      </c>
      <c r="S30" s="206">
        <v>8.3812553740326745</v>
      </c>
      <c r="T30" s="206">
        <v>5.2578675838349094</v>
      </c>
      <c r="U30" s="206">
        <v>5.7203783319002577</v>
      </c>
      <c r="V30" s="206">
        <v>0.41754084264832331</v>
      </c>
      <c r="W30" s="206">
        <v>16.86311263972485</v>
      </c>
      <c r="DA30" s="71" t="s">
        <v>2888</v>
      </c>
    </row>
    <row r="31" spans="1:105" ht="12" customHeight="1" x14ac:dyDescent="0.25">
      <c r="A31" s="21" t="s">
        <v>38</v>
      </c>
      <c r="B31" s="209">
        <v>185.46861564918311</v>
      </c>
      <c r="C31" s="209">
        <v>189.59587274290629</v>
      </c>
      <c r="D31" s="209">
        <v>186.414445399828</v>
      </c>
      <c r="E31" s="209">
        <v>190.97162510748061</v>
      </c>
      <c r="F31" s="209">
        <v>195.70077386070511</v>
      </c>
      <c r="G31" s="209">
        <v>195.70077386070511</v>
      </c>
      <c r="H31" s="209">
        <v>197.76440240756659</v>
      </c>
      <c r="I31" s="209">
        <v>197.1625107480653</v>
      </c>
      <c r="J31" s="209">
        <v>209.9742046431642</v>
      </c>
      <c r="K31" s="209">
        <v>183.8349097162511</v>
      </c>
      <c r="L31" s="209">
        <v>193.29320722269989</v>
      </c>
      <c r="M31" s="209">
        <v>187.69690455717969</v>
      </c>
      <c r="N31" s="209">
        <v>192.70748065348241</v>
      </c>
      <c r="O31" s="209">
        <v>190.27136715391231</v>
      </c>
      <c r="P31" s="209">
        <v>185.09105760963021</v>
      </c>
      <c r="Q31" s="209">
        <v>188.57815993121241</v>
      </c>
      <c r="R31" s="209">
        <v>185.9640584694755</v>
      </c>
      <c r="S31" s="209">
        <v>186.8738607050731</v>
      </c>
      <c r="T31" s="209">
        <v>189.95597592433359</v>
      </c>
      <c r="U31" s="209">
        <v>197.20739466895961</v>
      </c>
      <c r="V31" s="209">
        <v>182.6625967325881</v>
      </c>
      <c r="W31" s="209">
        <v>202.70524505588989</v>
      </c>
      <c r="DA31" s="86" t="s">
        <v>2889</v>
      </c>
    </row>
    <row r="32" spans="1:105" ht="12" customHeight="1" x14ac:dyDescent="0.25">
      <c r="A32" s="201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DA32" s="173"/>
    </row>
    <row r="33" spans="1:105" ht="12" customHeight="1" x14ac:dyDescent="0.25">
      <c r="A33" s="30" t="s">
        <v>85</v>
      </c>
      <c r="B33" s="205">
        <f>WWP_emi!B5</f>
        <v>0</v>
      </c>
      <c r="C33" s="205">
        <f>WWP_emi!C5</f>
        <v>0</v>
      </c>
      <c r="D33" s="205">
        <f>WWP_emi!D5</f>
        <v>0</v>
      </c>
      <c r="E33" s="205">
        <f>WWP_emi!E5</f>
        <v>76.908413159996201</v>
      </c>
      <c r="F33" s="205">
        <f>WWP_emi!F5</f>
        <v>52.211951280080619</v>
      </c>
      <c r="G33" s="205">
        <f>WWP_emi!G5</f>
        <v>108.2213100002881</v>
      </c>
      <c r="H33" s="205">
        <f>WWP_emi!H5</f>
        <v>123.8722372804032</v>
      </c>
      <c r="I33" s="205">
        <f>WWP_emi!I5</f>
        <v>138.83327424034081</v>
      </c>
      <c r="J33" s="205">
        <f>WWP_emi!J5</f>
        <v>290.69598168057661</v>
      </c>
      <c r="K33" s="205">
        <f>WWP_emi!K5</f>
        <v>218.53392156042031</v>
      </c>
      <c r="L33" s="205">
        <f>WWP_emi!L5</f>
        <v>221.279484240394</v>
      </c>
      <c r="M33" s="205">
        <f>WWP_emi!M5</f>
        <v>257.04388620050099</v>
      </c>
      <c r="N33" s="205">
        <f>WWP_emi!N5</f>
        <v>255.89703708041409</v>
      </c>
      <c r="O33" s="205">
        <f>WWP_emi!O5</f>
        <v>232.31236824028159</v>
      </c>
      <c r="P33" s="205">
        <f>WWP_emi!P5</f>
        <v>222.29758296030309</v>
      </c>
      <c r="Q33" s="205">
        <f>WWP_emi!Q5</f>
        <v>229.68160848035831</v>
      </c>
      <c r="R33" s="205">
        <f>WWP_emi!R5</f>
        <v>214.54331904043579</v>
      </c>
      <c r="S33" s="205">
        <f>WWP_emi!S5</f>
        <v>255.11443740050049</v>
      </c>
      <c r="T33" s="205">
        <f>WWP_emi!T5</f>
        <v>266.84198532036652</v>
      </c>
      <c r="U33" s="205">
        <f>WWP_emi!U5</f>
        <v>223.1028857619288</v>
      </c>
      <c r="V33" s="205">
        <f>WWP_emi!V5</f>
        <v>190.03023468027689</v>
      </c>
      <c r="W33" s="205">
        <f>WWP_emi!W5</f>
        <v>240.65402328024081</v>
      </c>
      <c r="DA33" s="112"/>
    </row>
    <row r="34" spans="1:105" ht="12" customHeight="1" x14ac:dyDescent="0.25">
      <c r="A34" s="201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DA34" s="173"/>
    </row>
    <row r="35" spans="1:105" ht="12" customHeight="1" x14ac:dyDescent="0.25">
      <c r="A35" s="115" t="s">
        <v>87</v>
      </c>
      <c r="B35" s="286">
        <f t="shared" ref="B35:W35" si="5">IF(B$12=0,"",B$12/B$3*1000)</f>
        <v>258.03696596378387</v>
      </c>
      <c r="C35" s="286">
        <f t="shared" si="5"/>
        <v>276.37207434607421</v>
      </c>
      <c r="D35" s="286">
        <f t="shared" si="5"/>
        <v>272.6272608442714</v>
      </c>
      <c r="E35" s="286">
        <f t="shared" si="5"/>
        <v>271.69313256169221</v>
      </c>
      <c r="F35" s="286">
        <f t="shared" si="5"/>
        <v>321.51351280229005</v>
      </c>
      <c r="G35" s="286">
        <f t="shared" si="5"/>
        <v>137.89255938137157</v>
      </c>
      <c r="H35" s="286">
        <f t="shared" si="5"/>
        <v>130.48484272465419</v>
      </c>
      <c r="I35" s="286">
        <f t="shared" si="5"/>
        <v>130.08565710186369</v>
      </c>
      <c r="J35" s="286">
        <f t="shared" si="5"/>
        <v>156.81211400983489</v>
      </c>
      <c r="K35" s="286">
        <f t="shared" si="5"/>
        <v>181.90854609740785</v>
      </c>
      <c r="L35" s="286">
        <f t="shared" si="5"/>
        <v>202.30760256521984</v>
      </c>
      <c r="M35" s="286">
        <f t="shared" si="5"/>
        <v>151.53044693926617</v>
      </c>
      <c r="N35" s="286">
        <f t="shared" si="5"/>
        <v>167.58255078055262</v>
      </c>
      <c r="O35" s="286">
        <f t="shared" si="5"/>
        <v>189.18727932717104</v>
      </c>
      <c r="P35" s="286">
        <f t="shared" si="5"/>
        <v>184.74456987946169</v>
      </c>
      <c r="Q35" s="286">
        <f t="shared" si="5"/>
        <v>203.52621968264964</v>
      </c>
      <c r="R35" s="286">
        <f t="shared" si="5"/>
        <v>207.7428918084714</v>
      </c>
      <c r="S35" s="286">
        <f t="shared" si="5"/>
        <v>185.88692246988322</v>
      </c>
      <c r="T35" s="286">
        <f t="shared" si="5"/>
        <v>224.81115792209408</v>
      </c>
      <c r="U35" s="286">
        <f t="shared" si="5"/>
        <v>182.80654891055784</v>
      </c>
      <c r="V35" s="286">
        <f t="shared" si="5"/>
        <v>165.23979844425671</v>
      </c>
      <c r="W35" s="286">
        <f t="shared" si="5"/>
        <v>173.83165502925775</v>
      </c>
      <c r="DA35" s="118"/>
    </row>
    <row r="36" spans="1:105" ht="12" customHeight="1" x14ac:dyDescent="0.25">
      <c r="A36" s="158" t="s">
        <v>2137</v>
      </c>
      <c r="B36" s="346">
        <f t="shared" ref="B36:W36" si="6">IF(B$12=0,"",B$12/B$5*1000)</f>
        <v>155.71994249328159</v>
      </c>
      <c r="C36" s="346">
        <f t="shared" si="6"/>
        <v>149.36469369023808</v>
      </c>
      <c r="D36" s="346">
        <f t="shared" si="6"/>
        <v>157.39943783723891</v>
      </c>
      <c r="E36" s="346">
        <f t="shared" si="6"/>
        <v>173.26695378119365</v>
      </c>
      <c r="F36" s="346">
        <f t="shared" si="6"/>
        <v>189.65978100374755</v>
      </c>
      <c r="G36" s="346">
        <f t="shared" si="6"/>
        <v>184.05304269981892</v>
      </c>
      <c r="H36" s="346">
        <f t="shared" si="6"/>
        <v>169.82600109922586</v>
      </c>
      <c r="I36" s="346">
        <f t="shared" si="6"/>
        <v>174.80696134967087</v>
      </c>
      <c r="J36" s="346">
        <f t="shared" si="6"/>
        <v>191.41379190462484</v>
      </c>
      <c r="K36" s="346">
        <f t="shared" si="6"/>
        <v>214.43137637246656</v>
      </c>
      <c r="L36" s="346">
        <f t="shared" si="6"/>
        <v>218.6378184362764</v>
      </c>
      <c r="M36" s="346">
        <f t="shared" si="6"/>
        <v>224.95346932596351</v>
      </c>
      <c r="N36" s="346">
        <f t="shared" si="6"/>
        <v>243.72357443584241</v>
      </c>
      <c r="O36" s="346">
        <f t="shared" si="6"/>
        <v>254.45298575628078</v>
      </c>
      <c r="P36" s="346">
        <f t="shared" si="6"/>
        <v>245.03830676914362</v>
      </c>
      <c r="Q36" s="346">
        <f t="shared" si="6"/>
        <v>242.40479735048896</v>
      </c>
      <c r="R36" s="346">
        <f t="shared" si="6"/>
        <v>254.09199055431409</v>
      </c>
      <c r="S36" s="346">
        <f t="shared" si="6"/>
        <v>249.53256376627633</v>
      </c>
      <c r="T36" s="346">
        <f t="shared" si="6"/>
        <v>249.15069649026782</v>
      </c>
      <c r="U36" s="346">
        <f t="shared" si="6"/>
        <v>238.33551895150293</v>
      </c>
      <c r="V36" s="346">
        <f t="shared" si="6"/>
        <v>241.55493980226925</v>
      </c>
      <c r="W36" s="346">
        <f t="shared" si="6"/>
        <v>213.08249425425717</v>
      </c>
      <c r="DA36" s="119"/>
    </row>
    <row r="37" spans="1:105" ht="12" customHeight="1" x14ac:dyDescent="0.25">
      <c r="A37" s="158" t="s">
        <v>2138</v>
      </c>
      <c r="B37" s="346">
        <f>IF(WWP_ued!B$5=0,"",WWP_ued!B$5/B$5*1000)</f>
        <v>64.101777605730035</v>
      </c>
      <c r="C37" s="346">
        <f>IF(WWP_ued!C$5=0,"",WWP_ued!C$5/C$5*1000)</f>
        <v>61.459606516965188</v>
      </c>
      <c r="D37" s="346">
        <f>IF(WWP_ued!D$5=0,"",WWP_ued!D$5/D$5*1000)</f>
        <v>64.738661525672015</v>
      </c>
      <c r="E37" s="346">
        <f>IF(WWP_ued!E$5=0,"",WWP_ued!E$5/E$5*1000)</f>
        <v>70.878668006078939</v>
      </c>
      <c r="F37" s="346">
        <f>IF(WWP_ued!F$5=0,"",WWP_ued!F$5/F$5*1000)</f>
        <v>77.618168208471488</v>
      </c>
      <c r="G37" s="346">
        <f>IF(WWP_ued!G$5=0,"",WWP_ued!G$5/G$5*1000)</f>
        <v>80.546663973288759</v>
      </c>
      <c r="H37" s="346">
        <f>IF(WWP_ued!H$5=0,"",WWP_ued!H$5/H$5*1000)</f>
        <v>74.924098830585848</v>
      </c>
      <c r="I37" s="346">
        <f>IF(WWP_ued!I$5=0,"",WWP_ued!I$5/I$5*1000)</f>
        <v>76.510005989793726</v>
      </c>
      <c r="J37" s="346">
        <f>IF(WWP_ued!J$5=0,"",WWP_ued!J$5/J$5*1000)</f>
        <v>83.812509613253269</v>
      </c>
      <c r="K37" s="346">
        <f>IF(WWP_ued!K$5=0,"",WWP_ued!K$5/K$5*1000)</f>
        <v>91.697321512940718</v>
      </c>
      <c r="L37" s="346">
        <f>IF(WWP_ued!L$5=0,"",WWP_ued!L$5/L$5*1000)</f>
        <v>94.00570866891232</v>
      </c>
      <c r="M37" s="346">
        <f>IF(WWP_ued!M$5=0,"",WWP_ued!M$5/M$5*1000)</f>
        <v>98.620728227941882</v>
      </c>
      <c r="N37" s="346">
        <f>IF(WWP_ued!N$5=0,"",WWP_ued!N$5/N$5*1000)</f>
        <v>106.62102564703734</v>
      </c>
      <c r="O37" s="346">
        <f>IF(WWP_ued!O$5=0,"",WWP_ued!O$5/O$5*1000)</f>
        <v>109.70482213942353</v>
      </c>
      <c r="P37" s="346">
        <f>IF(WWP_ued!P$5=0,"",WWP_ued!P$5/P$5*1000)</f>
        <v>106.50112802332104</v>
      </c>
      <c r="Q37" s="346">
        <f>IF(WWP_ued!Q$5=0,"",WWP_ued!Q$5/Q$5*1000)</f>
        <v>104.52275233629973</v>
      </c>
      <c r="R37" s="346">
        <f>IF(WWP_ued!R$5=0,"",WWP_ued!R$5/R$5*1000)</f>
        <v>108.91774716265924</v>
      </c>
      <c r="S37" s="346">
        <f>IF(WWP_ued!S$5=0,"",WWP_ued!S$5/S$5*1000)</f>
        <v>108.14070272779306</v>
      </c>
      <c r="T37" s="346">
        <f>IF(WWP_ued!T$5=0,"",WWP_ued!T$5/T$5*1000)</f>
        <v>106.23763552239708</v>
      </c>
      <c r="U37" s="346">
        <f>IF(WWP_ued!U$5=0,"",WWP_ued!U$5/U$5*1000)</f>
        <v>103.26632174298823</v>
      </c>
      <c r="V37" s="346">
        <f>IF(WWP_ued!V$5=0,"",WWP_ued!V$5/V$5*1000)</f>
        <v>104.43238504169584</v>
      </c>
      <c r="W37" s="346">
        <f>IF(WWP_ued!W$5=0,"",WWP_ued!W$5/W$5*1000)</f>
        <v>91.612418499657863</v>
      </c>
      <c r="DA37" s="119"/>
    </row>
    <row r="38" spans="1:105" ht="12" customHeight="1" x14ac:dyDescent="0.25">
      <c r="A38" s="159" t="s">
        <v>88</v>
      </c>
      <c r="B38" s="347">
        <f t="shared" ref="B38:W38" si="7">IF(B$12=0,"",B$33/B$12)</f>
        <v>0</v>
      </c>
      <c r="C38" s="347">
        <f t="shared" si="7"/>
        <v>0</v>
      </c>
      <c r="D38" s="347">
        <f t="shared" si="7"/>
        <v>0</v>
      </c>
      <c r="E38" s="347">
        <f t="shared" si="7"/>
        <v>6.875170602761399E-2</v>
      </c>
      <c r="F38" s="347">
        <f t="shared" si="7"/>
        <v>4.4566049597163399E-2</v>
      </c>
      <c r="G38" s="347">
        <f t="shared" si="7"/>
        <v>0.23373038872122145</v>
      </c>
      <c r="H38" s="347">
        <f t="shared" si="7"/>
        <v>0.2808310029560222</v>
      </c>
      <c r="I38" s="347">
        <f t="shared" si="7"/>
        <v>0.29392497164116504</v>
      </c>
      <c r="J38" s="347">
        <f t="shared" si="7"/>
        <v>0.50395455739858153</v>
      </c>
      <c r="K38" s="347">
        <f t="shared" si="7"/>
        <v>0.3597352756273926</v>
      </c>
      <c r="L38" s="347">
        <f t="shared" si="7"/>
        <v>0.3674307268538699</v>
      </c>
      <c r="M38" s="347">
        <f t="shared" si="7"/>
        <v>0.49845347693886005</v>
      </c>
      <c r="N38" s="347">
        <f t="shared" si="7"/>
        <v>0.46794405475881906</v>
      </c>
      <c r="O38" s="347">
        <f t="shared" si="7"/>
        <v>0.37804718517035751</v>
      </c>
      <c r="P38" s="347">
        <f t="shared" si="7"/>
        <v>0.40982079656552955</v>
      </c>
      <c r="Q38" s="347">
        <f t="shared" si="7"/>
        <v>0.38660882193694346</v>
      </c>
      <c r="R38" s="347">
        <f t="shared" si="7"/>
        <v>0.35058225739937071</v>
      </c>
      <c r="S38" s="347">
        <f t="shared" si="7"/>
        <v>0.44571729428299228</v>
      </c>
      <c r="T38" s="347">
        <f t="shared" si="7"/>
        <v>0.39462071609102312</v>
      </c>
      <c r="U38" s="347">
        <f t="shared" si="7"/>
        <v>0.38189492829534649</v>
      </c>
      <c r="V38" s="347">
        <f t="shared" si="7"/>
        <v>0.35581098688579288</v>
      </c>
      <c r="W38" s="347">
        <f t="shared" si="7"/>
        <v>0.36107125616459285</v>
      </c>
      <c r="DA38" s="164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theme="6" tint="0.59999389629810485"/>
    <pageSetUpPr fitToPage="1"/>
  </sheetPr>
  <dimension ref="A1:DA78"/>
  <sheetViews>
    <sheetView workbookViewId="0">
      <pane xSplit="1" ySplit="1" topLeftCell="B2" activePane="bottomRight" state="frozen"/>
      <selection activeCell="V46" sqref="V46"/>
      <selection pane="topRight" activeCell="V46" sqref="V46"/>
      <selection pane="bottomLeft" activeCell="V46" sqref="V46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Wood and wood products / final energy consumption"</f>
        <v>FR: Wood and wood products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90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28</v>
      </c>
      <c r="B5" s="225">
        <v>1048.9203783319001</v>
      </c>
      <c r="C5" s="225">
        <v>1081.637489251935</v>
      </c>
      <c r="D5" s="225">
        <v>1072.723817712812</v>
      </c>
      <c r="E5" s="225">
        <v>1118.640068787618</v>
      </c>
      <c r="F5" s="225">
        <v>1171.563370593293</v>
      </c>
      <c r="G5" s="225">
        <v>463.0177128116938</v>
      </c>
      <c r="H5" s="225">
        <v>441.09174548581262</v>
      </c>
      <c r="I5" s="225">
        <v>472.34256233877892</v>
      </c>
      <c r="J5" s="225">
        <v>576.82975064488403</v>
      </c>
      <c r="K5" s="225">
        <v>607.48538263112641</v>
      </c>
      <c r="L5" s="225">
        <v>602.23456577815978</v>
      </c>
      <c r="M5" s="225">
        <v>515.68280309544286</v>
      </c>
      <c r="N5" s="225">
        <v>546.85391229578681</v>
      </c>
      <c r="O5" s="225">
        <v>614.50627687016333</v>
      </c>
      <c r="P5" s="225">
        <v>542.42631126397248</v>
      </c>
      <c r="Q5" s="225">
        <v>594.09303525365442</v>
      </c>
      <c r="R5" s="225">
        <v>611.96285468615622</v>
      </c>
      <c r="S5" s="225">
        <v>572.36827171109189</v>
      </c>
      <c r="T5" s="225">
        <v>676.19862424763551</v>
      </c>
      <c r="U5" s="225">
        <v>584.1996560619092</v>
      </c>
      <c r="V5" s="225">
        <v>534.0763542562338</v>
      </c>
      <c r="W5" s="225">
        <v>666.50008598452291</v>
      </c>
      <c r="DA5" s="89" t="s">
        <v>2873</v>
      </c>
    </row>
    <row r="6" spans="1:105" ht="12" customHeight="1" x14ac:dyDescent="0.25">
      <c r="A6" s="55" t="s">
        <v>92</v>
      </c>
      <c r="B6" s="261">
        <v>7.59657043121641</v>
      </c>
      <c r="C6" s="261">
        <v>7.7656178956111246</v>
      </c>
      <c r="D6" s="261">
        <v>7.6353104751410026</v>
      </c>
      <c r="E6" s="261">
        <v>7.8438493346598097</v>
      </c>
      <c r="F6" s="261">
        <v>8.0315098430807161</v>
      </c>
      <c r="G6" s="261">
        <v>8.0495429192009524</v>
      </c>
      <c r="H6" s="261">
        <v>8.1429221917452654</v>
      </c>
      <c r="I6" s="261">
        <v>8.1213841960360682</v>
      </c>
      <c r="J6" s="261">
        <v>8.7572701301021674</v>
      </c>
      <c r="K6" s="261">
        <v>7.666800021514292</v>
      </c>
      <c r="L6" s="261">
        <v>8.0520712475106837</v>
      </c>
      <c r="M6" s="261">
        <v>7.8347606626018784</v>
      </c>
      <c r="N6" s="261">
        <v>8.0457226103629793</v>
      </c>
      <c r="O6" s="261">
        <v>7.9480848366867596</v>
      </c>
      <c r="P6" s="261">
        <v>7.7164507199679138</v>
      </c>
      <c r="Q6" s="261">
        <v>7.8718346045978436</v>
      </c>
      <c r="R6" s="261">
        <v>7.7535390479515387</v>
      </c>
      <c r="S6" s="261">
        <v>7.8050526758035312</v>
      </c>
      <c r="T6" s="261">
        <v>7.9564219136206322</v>
      </c>
      <c r="U6" s="261">
        <v>8.2162299256671307</v>
      </c>
      <c r="V6" s="261">
        <v>7.595619644280573</v>
      </c>
      <c r="W6" s="261">
        <v>8.4589758340846384</v>
      </c>
      <c r="DA6" s="67" t="s">
        <v>2890</v>
      </c>
    </row>
    <row r="7" spans="1:105" ht="12" customHeight="1" x14ac:dyDescent="0.25">
      <c r="A7" s="202" t="s">
        <v>93</v>
      </c>
      <c r="B7" s="226">
        <v>8.2571417730613188</v>
      </c>
      <c r="C7" s="226">
        <v>8.4408890169686099</v>
      </c>
      <c r="D7" s="226">
        <v>8.2992505164576116</v>
      </c>
      <c r="E7" s="226">
        <v>8.5259231898476227</v>
      </c>
      <c r="F7" s="226">
        <v>8.7299020033486041</v>
      </c>
      <c r="G7" s="226">
        <v>8.7495031730445163</v>
      </c>
      <c r="H7" s="226">
        <v>8.8510023823318082</v>
      </c>
      <c r="I7" s="226">
        <v>8.8275915174305091</v>
      </c>
      <c r="J7" s="226">
        <v>9.5187718805458381</v>
      </c>
      <c r="K7" s="226">
        <v>8.3334782842546637</v>
      </c>
      <c r="L7" s="226">
        <v>8.7522513559898751</v>
      </c>
      <c r="M7" s="226">
        <v>8.516044198480305</v>
      </c>
      <c r="N7" s="226">
        <v>8.7453506634380194</v>
      </c>
      <c r="O7" s="226">
        <v>8.6392226485725629</v>
      </c>
      <c r="P7" s="226">
        <v>8.3874464347477318</v>
      </c>
      <c r="Q7" s="226">
        <v>8.5563419615193936</v>
      </c>
      <c r="R7" s="226">
        <v>8.4277598347299367</v>
      </c>
      <c r="S7" s="226">
        <v>8.4837529084820993</v>
      </c>
      <c r="T7" s="226">
        <v>8.6482846887180802</v>
      </c>
      <c r="U7" s="226">
        <v>8.9306847018120994</v>
      </c>
      <c r="V7" s="226">
        <v>8.2561083090006235</v>
      </c>
      <c r="W7" s="226">
        <v>9.1945389500919976</v>
      </c>
      <c r="DA7" s="174" t="s">
        <v>2891</v>
      </c>
    </row>
    <row r="8" spans="1:105" ht="12" customHeight="1" x14ac:dyDescent="0.25">
      <c r="A8" s="202" t="s">
        <v>94</v>
      </c>
      <c r="B8" s="226">
        <v>20.477711597192059</v>
      </c>
      <c r="C8" s="226">
        <v>20.933404762082159</v>
      </c>
      <c r="D8" s="226">
        <v>20.582141280814881</v>
      </c>
      <c r="E8" s="226">
        <v>21.144289510822102</v>
      </c>
      <c r="F8" s="226">
        <v>21.65015696830454</v>
      </c>
      <c r="G8" s="226">
        <v>21.698767869150409</v>
      </c>
      <c r="H8" s="226">
        <v>21.950485908182891</v>
      </c>
      <c r="I8" s="226">
        <v>21.89242696322766</v>
      </c>
      <c r="J8" s="226">
        <v>23.606554263753669</v>
      </c>
      <c r="K8" s="226">
        <v>20.66702614495156</v>
      </c>
      <c r="L8" s="226">
        <v>21.705583362854892</v>
      </c>
      <c r="M8" s="226">
        <v>21.119789612231159</v>
      </c>
      <c r="N8" s="226">
        <v>21.68846964532629</v>
      </c>
      <c r="O8" s="226">
        <v>21.425272168459959</v>
      </c>
      <c r="P8" s="226">
        <v>20.80086715817438</v>
      </c>
      <c r="Q8" s="226">
        <v>21.219728064568098</v>
      </c>
      <c r="R8" s="226">
        <v>20.900844390130231</v>
      </c>
      <c r="S8" s="226">
        <v>21.039707213035609</v>
      </c>
      <c r="T8" s="226">
        <v>21.447746028020831</v>
      </c>
      <c r="U8" s="226">
        <v>22.148098060494</v>
      </c>
      <c r="V8" s="226">
        <v>20.47514860632155</v>
      </c>
      <c r="W8" s="226">
        <v>22.802456596228151</v>
      </c>
      <c r="DA8" s="174" t="s">
        <v>2892</v>
      </c>
    </row>
    <row r="9" spans="1:105" ht="12" customHeight="1" x14ac:dyDescent="0.25">
      <c r="A9" s="202" t="s">
        <v>95</v>
      </c>
      <c r="B9" s="226">
        <v>62.754277475266022</v>
      </c>
      <c r="C9" s="226">
        <v>64.150756528961452</v>
      </c>
      <c r="D9" s="226">
        <v>63.074303925077842</v>
      </c>
      <c r="E9" s="226">
        <v>64.797016242841906</v>
      </c>
      <c r="F9" s="226">
        <v>66.347255225449402</v>
      </c>
      <c r="G9" s="226">
        <v>66.496224115138332</v>
      </c>
      <c r="H9" s="226">
        <v>67.267618105721766</v>
      </c>
      <c r="I9" s="226">
        <v>67.089695532471879</v>
      </c>
      <c r="J9" s="226">
        <v>72.342666292148337</v>
      </c>
      <c r="K9" s="226">
        <v>63.334434960335443</v>
      </c>
      <c r="L9" s="226">
        <v>66.517110305523033</v>
      </c>
      <c r="M9" s="226">
        <v>64.72193590845032</v>
      </c>
      <c r="N9" s="226">
        <v>66.464665042128942</v>
      </c>
      <c r="O9" s="226">
        <v>65.65809212915147</v>
      </c>
      <c r="P9" s="226">
        <v>63.744592904082772</v>
      </c>
      <c r="Q9" s="226">
        <v>65.028198907547406</v>
      </c>
      <c r="R9" s="226">
        <v>64.050974743947506</v>
      </c>
      <c r="S9" s="226">
        <v>64.476522104463967</v>
      </c>
      <c r="T9" s="226">
        <v>65.726963634257402</v>
      </c>
      <c r="U9" s="226">
        <v>67.873203733771945</v>
      </c>
      <c r="V9" s="226">
        <v>62.746423148404752</v>
      </c>
      <c r="W9" s="226">
        <v>69.878496020699174</v>
      </c>
      <c r="DA9" s="174" t="s">
        <v>2893</v>
      </c>
    </row>
    <row r="10" spans="1:105" ht="12" customHeight="1" x14ac:dyDescent="0.25">
      <c r="A10" s="56" t="s">
        <v>96</v>
      </c>
      <c r="B10" s="262">
        <v>13.871998178743009</v>
      </c>
      <c r="C10" s="262">
        <v>14.18069354850727</v>
      </c>
      <c r="D10" s="262">
        <v>13.942740867648791</v>
      </c>
      <c r="E10" s="262">
        <v>14.054768921609289</v>
      </c>
      <c r="F10" s="262">
        <v>14.390134514958209</v>
      </c>
      <c r="G10" s="262">
        <v>14.10846081146059</v>
      </c>
      <c r="H10" s="262">
        <v>14.10485240760331</v>
      </c>
      <c r="I10" s="262">
        <v>14.07923997014411</v>
      </c>
      <c r="J10" s="262">
        <v>14.257318497047549</v>
      </c>
      <c r="K10" s="262">
        <v>13.029182262737271</v>
      </c>
      <c r="L10" s="262">
        <v>13.543090859928681</v>
      </c>
      <c r="M10" s="262">
        <v>12.687487067602779</v>
      </c>
      <c r="N10" s="262">
        <v>13.122112268321899</v>
      </c>
      <c r="O10" s="262">
        <v>13.366404701017821</v>
      </c>
      <c r="P10" s="262">
        <v>12.761225376984511</v>
      </c>
      <c r="Q10" s="262">
        <v>13.184231289388009</v>
      </c>
      <c r="R10" s="262">
        <v>13.16318904391431</v>
      </c>
      <c r="S10" s="262">
        <v>12.98678993926875</v>
      </c>
      <c r="T10" s="262">
        <v>13.711360918001899</v>
      </c>
      <c r="U10" s="262">
        <v>13.648136155993321</v>
      </c>
      <c r="V10" s="262">
        <v>12.68467538223994</v>
      </c>
      <c r="W10" s="262">
        <v>14.32898527412549</v>
      </c>
      <c r="DA10" s="68" t="s">
        <v>2894</v>
      </c>
    </row>
    <row r="11" spans="1:105" ht="12" customHeight="1" x14ac:dyDescent="0.25">
      <c r="A11" s="37" t="s">
        <v>160</v>
      </c>
      <c r="B11" s="228">
        <v>0</v>
      </c>
      <c r="C11" s="228">
        <v>0</v>
      </c>
      <c r="D11" s="228">
        <v>0</v>
      </c>
      <c r="E11" s="228">
        <v>0.26546917566909439</v>
      </c>
      <c r="F11" s="228">
        <v>0.11069212637247711</v>
      </c>
      <c r="G11" s="228">
        <v>0.2363620924264786</v>
      </c>
      <c r="H11" s="228">
        <v>0.27844110951134549</v>
      </c>
      <c r="I11" s="228">
        <v>0.36820510140519852</v>
      </c>
      <c r="J11" s="228">
        <v>0.49217974695944139</v>
      </c>
      <c r="K11" s="228">
        <v>0.57444663684553987</v>
      </c>
      <c r="L11" s="228">
        <v>0.47847212490658803</v>
      </c>
      <c r="M11" s="228">
        <v>0.37780137790177881</v>
      </c>
      <c r="N11" s="228">
        <v>0.34671098876831291</v>
      </c>
      <c r="O11" s="228">
        <v>0.44251153196338899</v>
      </c>
      <c r="P11" s="228">
        <v>0.39454145429004522</v>
      </c>
      <c r="Q11" s="228">
        <v>0.4844637859586306</v>
      </c>
      <c r="R11" s="228">
        <v>0.56948202102319845</v>
      </c>
      <c r="S11" s="228">
        <v>0.60204370502617499</v>
      </c>
      <c r="T11" s="228">
        <v>0.89537868571182522</v>
      </c>
      <c r="U11" s="228">
        <v>0.48379300862755431</v>
      </c>
      <c r="V11" s="228">
        <v>0.45063796392272842</v>
      </c>
      <c r="W11" s="228">
        <v>0.68399901502776483</v>
      </c>
      <c r="DA11" s="69" t="s">
        <v>2895</v>
      </c>
    </row>
    <row r="12" spans="1:105" ht="12" customHeight="1" x14ac:dyDescent="0.25">
      <c r="A12" s="37" t="s">
        <v>162</v>
      </c>
      <c r="B12" s="228">
        <v>0</v>
      </c>
      <c r="C12" s="228">
        <v>0</v>
      </c>
      <c r="D12" s="228">
        <v>0</v>
      </c>
      <c r="E12" s="228">
        <v>0</v>
      </c>
      <c r="F12" s="228">
        <v>0</v>
      </c>
      <c r="G12" s="228">
        <v>0</v>
      </c>
      <c r="H12" s="228">
        <v>0</v>
      </c>
      <c r="I12" s="228">
        <v>0</v>
      </c>
      <c r="J12" s="228">
        <v>1.606243820430348</v>
      </c>
      <c r="K12" s="228">
        <v>1.8028382225994011</v>
      </c>
      <c r="L12" s="228">
        <v>1.6571982927455471</v>
      </c>
      <c r="M12" s="228">
        <v>1.589805248323896</v>
      </c>
      <c r="N12" s="228">
        <v>1.8102999739743619</v>
      </c>
      <c r="O12" s="228">
        <v>2.1893954092763499</v>
      </c>
      <c r="P12" s="228">
        <v>1.580183141933293</v>
      </c>
      <c r="Q12" s="228">
        <v>1.9360836804108501</v>
      </c>
      <c r="R12" s="228">
        <v>1.771982335787827</v>
      </c>
      <c r="S12" s="228">
        <v>1.816844972883852</v>
      </c>
      <c r="T12" s="228">
        <v>2.5851993957598371</v>
      </c>
      <c r="U12" s="228">
        <v>1.5508656781134931</v>
      </c>
      <c r="V12" s="228">
        <v>1.1465811206014389</v>
      </c>
      <c r="W12" s="228">
        <v>2.0169718489474828</v>
      </c>
      <c r="DA12" s="69" t="s">
        <v>2896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2897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2898</v>
      </c>
    </row>
    <row r="15" spans="1:105" ht="12" customHeight="1" x14ac:dyDescent="0.25">
      <c r="A15" s="37" t="s">
        <v>38</v>
      </c>
      <c r="B15" s="228">
        <v>13.871998178743009</v>
      </c>
      <c r="C15" s="228">
        <v>14.18069354850727</v>
      </c>
      <c r="D15" s="228">
        <v>13.942740867648791</v>
      </c>
      <c r="E15" s="228">
        <v>13.7892997459402</v>
      </c>
      <c r="F15" s="228">
        <v>14.279442388585741</v>
      </c>
      <c r="G15" s="228">
        <v>13.872098719034121</v>
      </c>
      <c r="H15" s="228">
        <v>13.82641129809196</v>
      </c>
      <c r="I15" s="228">
        <v>13.711034868738921</v>
      </c>
      <c r="J15" s="228">
        <v>12.158894929657761</v>
      </c>
      <c r="K15" s="228">
        <v>10.651897403292329</v>
      </c>
      <c r="L15" s="228">
        <v>11.407420442276541</v>
      </c>
      <c r="M15" s="228">
        <v>10.7198804413771</v>
      </c>
      <c r="N15" s="228">
        <v>10.965101305579219</v>
      </c>
      <c r="O15" s="228">
        <v>10.73449775977808</v>
      </c>
      <c r="P15" s="228">
        <v>10.78650078076117</v>
      </c>
      <c r="Q15" s="228">
        <v>10.763683823018519</v>
      </c>
      <c r="R15" s="228">
        <v>10.821724687103281</v>
      </c>
      <c r="S15" s="228">
        <v>10.56790126135872</v>
      </c>
      <c r="T15" s="228">
        <v>10.23078283653024</v>
      </c>
      <c r="U15" s="228">
        <v>11.613477469252279</v>
      </c>
      <c r="V15" s="228">
        <v>11.08745629771578</v>
      </c>
      <c r="W15" s="228">
        <v>11.628014410150239</v>
      </c>
      <c r="DA15" s="69" t="s">
        <v>2899</v>
      </c>
    </row>
    <row r="16" spans="1:105" ht="12" customHeight="1" x14ac:dyDescent="0.25">
      <c r="A16" s="57" t="s">
        <v>2900</v>
      </c>
      <c r="B16" s="263">
        <v>798.74190310184201</v>
      </c>
      <c r="C16" s="263">
        <v>825.18914108497779</v>
      </c>
      <c r="D16" s="263">
        <v>819.88648975449576</v>
      </c>
      <c r="E16" s="263">
        <v>836.5184188009332</v>
      </c>
      <c r="F16" s="263">
        <v>887.13774655845862</v>
      </c>
      <c r="G16" s="263">
        <v>231.6325607020392</v>
      </c>
      <c r="H16" s="263">
        <v>209.880000857754</v>
      </c>
      <c r="I16" s="263">
        <v>237.32671234611209</v>
      </c>
      <c r="J16" s="263">
        <v>312.4565939432938</v>
      </c>
      <c r="K16" s="263">
        <v>363.00577170265348</v>
      </c>
      <c r="L16" s="263">
        <v>350.23567468145973</v>
      </c>
      <c r="M16" s="263">
        <v>279.25333296972627</v>
      </c>
      <c r="N16" s="263">
        <v>301.75750860207688</v>
      </c>
      <c r="O16" s="263">
        <v>362.81452853888021</v>
      </c>
      <c r="P16" s="263">
        <v>305.25865860479689</v>
      </c>
      <c r="Q16" s="263">
        <v>346.74907806141249</v>
      </c>
      <c r="R16" s="263">
        <v>365.16724819534181</v>
      </c>
      <c r="S16" s="263">
        <v>328.87093158005928</v>
      </c>
      <c r="T16" s="263">
        <v>415.67969593987408</v>
      </c>
      <c r="U16" s="263">
        <v>331.02361782471479</v>
      </c>
      <c r="V16" s="263">
        <v>301.11921513772319</v>
      </c>
      <c r="W16" s="263">
        <v>397.19873554617618</v>
      </c>
      <c r="DA16" s="70" t="s">
        <v>2901</v>
      </c>
    </row>
    <row r="17" spans="1:105" ht="12" customHeight="1" x14ac:dyDescent="0.25">
      <c r="A17" s="46" t="s">
        <v>30</v>
      </c>
      <c r="B17" s="231">
        <v>0</v>
      </c>
      <c r="C17" s="231">
        <v>0</v>
      </c>
      <c r="D17" s="231">
        <v>0</v>
      </c>
      <c r="E17" s="231">
        <v>0</v>
      </c>
      <c r="F17" s="231">
        <v>0</v>
      </c>
      <c r="G17" s="231">
        <v>0</v>
      </c>
      <c r="H17" s="231">
        <v>0</v>
      </c>
      <c r="I17" s="231">
        <v>0</v>
      </c>
      <c r="J17" s="231">
        <v>0</v>
      </c>
      <c r="K17" s="231">
        <v>0</v>
      </c>
      <c r="L17" s="231">
        <v>0</v>
      </c>
      <c r="M17" s="231">
        <v>0</v>
      </c>
      <c r="N17" s="231">
        <v>0</v>
      </c>
      <c r="O17" s="231">
        <v>0</v>
      </c>
      <c r="P17" s="231">
        <v>0</v>
      </c>
      <c r="Q17" s="231">
        <v>0</v>
      </c>
      <c r="R17" s="231">
        <v>0</v>
      </c>
      <c r="S17" s="231">
        <v>0</v>
      </c>
      <c r="T17" s="231">
        <v>0</v>
      </c>
      <c r="U17" s="231">
        <v>0</v>
      </c>
      <c r="V17" s="231">
        <v>0</v>
      </c>
      <c r="W17" s="231">
        <v>0</v>
      </c>
      <c r="DA17" s="73" t="s">
        <v>2902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2903</v>
      </c>
    </row>
    <row r="19" spans="1:105" ht="12" customHeight="1" x14ac:dyDescent="0.25">
      <c r="A19" s="46" t="s">
        <v>33</v>
      </c>
      <c r="B19" s="231">
        <v>0</v>
      </c>
      <c r="C19" s="231">
        <v>0</v>
      </c>
      <c r="D19" s="231">
        <v>0</v>
      </c>
      <c r="E19" s="231">
        <v>0.49640948116744832</v>
      </c>
      <c r="F19" s="231">
        <v>0.19375154360277069</v>
      </c>
      <c r="G19" s="231">
        <v>3.766252012579673</v>
      </c>
      <c r="H19" s="231">
        <v>4.9012414256798271</v>
      </c>
      <c r="I19" s="231">
        <v>6.7306166520496609</v>
      </c>
      <c r="J19" s="231">
        <v>6.1583644759845182</v>
      </c>
      <c r="K19" s="231">
        <v>3.9746859283353189</v>
      </c>
      <c r="L19" s="231">
        <v>3.383836925716273</v>
      </c>
      <c r="M19" s="231">
        <v>3.8576376060955551</v>
      </c>
      <c r="N19" s="231">
        <v>3.022821232242765</v>
      </c>
      <c r="O19" s="231">
        <v>2.0608164769608659</v>
      </c>
      <c r="P19" s="231">
        <v>3.5889899608769098</v>
      </c>
      <c r="Q19" s="231">
        <v>2.7738375212067612</v>
      </c>
      <c r="R19" s="231">
        <v>3.2851252877780399</v>
      </c>
      <c r="S19" s="231">
        <v>5.1108182617817146</v>
      </c>
      <c r="T19" s="231">
        <v>3.8119994691033781</v>
      </c>
      <c r="U19" s="231">
        <v>3.1267515626668501</v>
      </c>
      <c r="V19" s="231">
        <v>3.9655373758693262</v>
      </c>
      <c r="W19" s="231">
        <v>4.1272553880564944</v>
      </c>
      <c r="DA19" s="73" t="s">
        <v>2904</v>
      </c>
    </row>
    <row r="20" spans="1:105" ht="12" customHeight="1" x14ac:dyDescent="0.25">
      <c r="A20" s="46" t="s">
        <v>160</v>
      </c>
      <c r="B20" s="231">
        <v>0</v>
      </c>
      <c r="C20" s="231">
        <v>0</v>
      </c>
      <c r="D20" s="231">
        <v>0</v>
      </c>
      <c r="E20" s="231">
        <v>0.82284430456760371</v>
      </c>
      <c r="F20" s="231">
        <v>0.31907988400450649</v>
      </c>
      <c r="G20" s="231">
        <v>9.8498879695895134</v>
      </c>
      <c r="H20" s="231">
        <v>14.596789446744969</v>
      </c>
      <c r="I20" s="231">
        <v>15.09479387684258</v>
      </c>
      <c r="J20" s="231">
        <v>16.052217189333529</v>
      </c>
      <c r="K20" s="231">
        <v>10.696568761436749</v>
      </c>
      <c r="L20" s="231">
        <v>10.360156755643979</v>
      </c>
      <c r="M20" s="231">
        <v>12.514554011120721</v>
      </c>
      <c r="N20" s="231">
        <v>10.419081301640441</v>
      </c>
      <c r="O20" s="231">
        <v>9.0873437621787065</v>
      </c>
      <c r="P20" s="231">
        <v>10.4321916408101</v>
      </c>
      <c r="Q20" s="231">
        <v>10.55864859664204</v>
      </c>
      <c r="R20" s="231">
        <v>10.675766300038751</v>
      </c>
      <c r="S20" s="231">
        <v>14.44051470176168</v>
      </c>
      <c r="T20" s="231">
        <v>14.69810468038372</v>
      </c>
      <c r="U20" s="231">
        <v>12.220561152628029</v>
      </c>
      <c r="V20" s="231">
        <v>11.42618918862089</v>
      </c>
      <c r="W20" s="231">
        <v>13.07384822622495</v>
      </c>
      <c r="DA20" s="73" t="s">
        <v>2905</v>
      </c>
    </row>
    <row r="21" spans="1:105" ht="12" customHeight="1" x14ac:dyDescent="0.25">
      <c r="A21" s="46" t="s">
        <v>70</v>
      </c>
      <c r="B21" s="231">
        <v>0</v>
      </c>
      <c r="C21" s="231">
        <v>0</v>
      </c>
      <c r="D21" s="231">
        <v>0</v>
      </c>
      <c r="E21" s="231">
        <v>0.57555839136076359</v>
      </c>
      <c r="F21" s="231">
        <v>0.10108960782693049</v>
      </c>
      <c r="G21" s="231">
        <v>3.7429666344329391</v>
      </c>
      <c r="H21" s="231">
        <v>3.196532677576478</v>
      </c>
      <c r="I21" s="231">
        <v>3.724546538009212</v>
      </c>
      <c r="J21" s="231">
        <v>3.3470315117320331</v>
      </c>
      <c r="K21" s="231">
        <v>1.7281513654522751</v>
      </c>
      <c r="L21" s="231">
        <v>2.354051808611584</v>
      </c>
      <c r="M21" s="231">
        <v>1.341831622349098</v>
      </c>
      <c r="N21" s="231">
        <v>1.314318957643775</v>
      </c>
      <c r="O21" s="231">
        <v>0.59733733012057988</v>
      </c>
      <c r="P21" s="231">
        <v>0.6241648398832873</v>
      </c>
      <c r="Q21" s="231">
        <v>0.603003437579549</v>
      </c>
      <c r="R21" s="231">
        <v>1.7140097096963991</v>
      </c>
      <c r="S21" s="231">
        <v>1.9047003257706689</v>
      </c>
      <c r="T21" s="231">
        <v>1.32249679666923</v>
      </c>
      <c r="U21" s="231">
        <v>0.61777302568732928</v>
      </c>
      <c r="V21" s="231">
        <v>0.62690012242200155</v>
      </c>
      <c r="W21" s="231">
        <v>0.57414224808763992</v>
      </c>
      <c r="DA21" s="73" t="s">
        <v>2906</v>
      </c>
    </row>
    <row r="22" spans="1:105" ht="12" customHeight="1" x14ac:dyDescent="0.25">
      <c r="A22" s="46" t="s">
        <v>34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2907</v>
      </c>
    </row>
    <row r="23" spans="1:105" ht="12" customHeight="1" x14ac:dyDescent="0.25">
      <c r="A23" s="46" t="s">
        <v>162</v>
      </c>
      <c r="B23" s="231">
        <v>0</v>
      </c>
      <c r="C23" s="231">
        <v>0</v>
      </c>
      <c r="D23" s="231">
        <v>0</v>
      </c>
      <c r="E23" s="231">
        <v>0</v>
      </c>
      <c r="F23" s="231">
        <v>0</v>
      </c>
      <c r="G23" s="231">
        <v>0</v>
      </c>
      <c r="H23" s="231">
        <v>0</v>
      </c>
      <c r="I23" s="231">
        <v>0</v>
      </c>
      <c r="J23" s="231">
        <v>52.386907067708997</v>
      </c>
      <c r="K23" s="231">
        <v>33.570016389470368</v>
      </c>
      <c r="L23" s="231">
        <v>35.882621357265727</v>
      </c>
      <c r="M23" s="231">
        <v>52.6618080585325</v>
      </c>
      <c r="N23" s="231">
        <v>54.401686765690073</v>
      </c>
      <c r="O23" s="231">
        <v>44.961062657856807</v>
      </c>
      <c r="P23" s="231">
        <v>41.782107266494847</v>
      </c>
      <c r="Q23" s="231">
        <v>42.195986217424299</v>
      </c>
      <c r="R23" s="231">
        <v>33.218378467293228</v>
      </c>
      <c r="S23" s="231">
        <v>43.578524819241188</v>
      </c>
      <c r="T23" s="231">
        <v>42.437386487857722</v>
      </c>
      <c r="U23" s="231">
        <v>39.17470596084685</v>
      </c>
      <c r="V23" s="231">
        <v>29.07223503774626</v>
      </c>
      <c r="W23" s="231">
        <v>38.552078658530391</v>
      </c>
      <c r="DA23" s="73" t="s">
        <v>2908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2909</v>
      </c>
    </row>
    <row r="25" spans="1:105" ht="12" customHeight="1" x14ac:dyDescent="0.25">
      <c r="A25" s="46" t="s">
        <v>73</v>
      </c>
      <c r="B25" s="231">
        <v>798.74190310184201</v>
      </c>
      <c r="C25" s="231">
        <v>825.18914108497779</v>
      </c>
      <c r="D25" s="231">
        <v>819.88648975449576</v>
      </c>
      <c r="E25" s="231">
        <v>834.62360662383742</v>
      </c>
      <c r="F25" s="231">
        <v>886.52382552302436</v>
      </c>
      <c r="G25" s="231">
        <v>214.27345408543701</v>
      </c>
      <c r="H25" s="231">
        <v>187.18543730775269</v>
      </c>
      <c r="I25" s="231">
        <v>211.77675527921059</v>
      </c>
      <c r="J25" s="231">
        <v>234.51207369853469</v>
      </c>
      <c r="K25" s="231">
        <v>313.03634925795882</v>
      </c>
      <c r="L25" s="231">
        <v>298.25500783422211</v>
      </c>
      <c r="M25" s="231">
        <v>208.87750167162841</v>
      </c>
      <c r="N25" s="231">
        <v>226.56780065168601</v>
      </c>
      <c r="O25" s="231">
        <v>293.68126624453799</v>
      </c>
      <c r="P25" s="231">
        <v>242.74849924172719</v>
      </c>
      <c r="Q25" s="231">
        <v>284.8522634893522</v>
      </c>
      <c r="R25" s="231">
        <v>308.40740651612828</v>
      </c>
      <c r="S25" s="231">
        <v>256.08323640330588</v>
      </c>
      <c r="T25" s="231">
        <v>348.54588247447748</v>
      </c>
      <c r="U25" s="231">
        <v>270.59215139041652</v>
      </c>
      <c r="V25" s="231">
        <v>255.64210442766199</v>
      </c>
      <c r="W25" s="231">
        <v>325.27207442742139</v>
      </c>
      <c r="DA25" s="73" t="s">
        <v>2910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6.0317996931738822</v>
      </c>
      <c r="O26" s="231">
        <v>12.426702067225261</v>
      </c>
      <c r="P26" s="231">
        <v>6.0827056550046654</v>
      </c>
      <c r="Q26" s="231">
        <v>5.7653387992077336</v>
      </c>
      <c r="R26" s="231">
        <v>7.8665619144069927</v>
      </c>
      <c r="S26" s="231">
        <v>7.7531370681981047</v>
      </c>
      <c r="T26" s="231">
        <v>4.863826031382513</v>
      </c>
      <c r="U26" s="231">
        <v>5.2916747324692244</v>
      </c>
      <c r="V26" s="231">
        <v>0.38624898540276698</v>
      </c>
      <c r="W26" s="231">
        <v>15.599336597855279</v>
      </c>
      <c r="DA26" s="73" t="s">
        <v>2911</v>
      </c>
    </row>
    <row r="27" spans="1:105" ht="12" customHeight="1" x14ac:dyDescent="0.25">
      <c r="A27" s="57" t="s">
        <v>2912</v>
      </c>
      <c r="B27" s="263">
        <v>38.643423497926968</v>
      </c>
      <c r="C27" s="263">
        <v>39.503360599413107</v>
      </c>
      <c r="D27" s="263">
        <v>38.840492417021629</v>
      </c>
      <c r="E27" s="263">
        <v>39.901320528486863</v>
      </c>
      <c r="F27" s="263">
        <v>40.855941375671478</v>
      </c>
      <c r="G27" s="263">
        <v>40.947674849848347</v>
      </c>
      <c r="H27" s="263">
        <v>41.422691149312882</v>
      </c>
      <c r="I27" s="263">
        <v>41.313128301574793</v>
      </c>
      <c r="J27" s="263">
        <v>44.547852400954518</v>
      </c>
      <c r="K27" s="263">
        <v>39.000678370311832</v>
      </c>
      <c r="L27" s="263">
        <v>40.960536346032633</v>
      </c>
      <c r="M27" s="263">
        <v>39.855086848887836</v>
      </c>
      <c r="N27" s="263">
        <v>40.928241104889942</v>
      </c>
      <c r="O27" s="263">
        <v>40.431561995319612</v>
      </c>
      <c r="P27" s="263">
        <v>39.253249314619389</v>
      </c>
      <c r="Q27" s="263">
        <v>40.043680379910782</v>
      </c>
      <c r="R27" s="263">
        <v>39.441916026536113</v>
      </c>
      <c r="S27" s="263">
        <v>39.703963611696231</v>
      </c>
      <c r="T27" s="263">
        <v>40.473972343200622</v>
      </c>
      <c r="U27" s="263">
        <v>41.795604404480628</v>
      </c>
      <c r="V27" s="263">
        <v>38.63858688612293</v>
      </c>
      <c r="W27" s="263">
        <v>43.030442286430556</v>
      </c>
      <c r="DA27" s="70" t="s">
        <v>2913</v>
      </c>
    </row>
    <row r="28" spans="1:105" ht="12" customHeight="1" x14ac:dyDescent="0.25">
      <c r="A28" s="57" t="s">
        <v>2914</v>
      </c>
      <c r="B28" s="263">
        <f t="shared" ref="B28:W28" si="0">B29+B35+B46+B47</f>
        <v>68.012716289488338</v>
      </c>
      <c r="C28" s="263">
        <f t="shared" si="0"/>
        <v>70.228831030202173</v>
      </c>
      <c r="D28" s="263">
        <f t="shared" si="0"/>
        <v>69.742582764434985</v>
      </c>
      <c r="E28" s="263">
        <f t="shared" si="0"/>
        <v>94.29492497887756</v>
      </c>
      <c r="F28" s="263">
        <f t="shared" si="0"/>
        <v>92.106118848426519</v>
      </c>
      <c r="G28" s="263">
        <f t="shared" si="0"/>
        <v>38.947817426469904</v>
      </c>
      <c r="H28" s="263">
        <f t="shared" si="0"/>
        <v>36.709302064721243</v>
      </c>
      <c r="I28" s="263">
        <f t="shared" si="0"/>
        <v>41.016170750861058</v>
      </c>
      <c r="J28" s="263">
        <f t="shared" si="0"/>
        <v>56.108037244009587</v>
      </c>
      <c r="K28" s="263">
        <f t="shared" si="0"/>
        <v>61.600807667370816</v>
      </c>
      <c r="L28" s="263">
        <f t="shared" si="0"/>
        <v>60.070913999528216</v>
      </c>
      <c r="M28" s="263">
        <f t="shared" si="0"/>
        <v>50.171376622367553</v>
      </c>
      <c r="N28" s="263">
        <f t="shared" si="0"/>
        <v>53.730052343459647</v>
      </c>
      <c r="O28" s="263">
        <f t="shared" si="0"/>
        <v>62.24416329611865</v>
      </c>
      <c r="P28" s="263">
        <f t="shared" si="0"/>
        <v>53.456849027736659</v>
      </c>
      <c r="Q28" s="263">
        <f t="shared" si="0"/>
        <v>59.767786579949998</v>
      </c>
      <c r="R28" s="263">
        <f t="shared" si="0"/>
        <v>61.861187599368606</v>
      </c>
      <c r="S28" s="263">
        <f t="shared" si="0"/>
        <v>57.598091912245224</v>
      </c>
      <c r="T28" s="263">
        <f t="shared" si="0"/>
        <v>70.541688178182994</v>
      </c>
      <c r="U28" s="263">
        <f t="shared" si="0"/>
        <v>57.506258762747478</v>
      </c>
      <c r="V28" s="263">
        <f t="shared" si="0"/>
        <v>51.999766625543479</v>
      </c>
      <c r="W28" s="263">
        <f t="shared" si="0"/>
        <v>67.572950099025974</v>
      </c>
      <c r="DA28" s="70"/>
    </row>
    <row r="29" spans="1:105" ht="12" customHeight="1" x14ac:dyDescent="0.25">
      <c r="A29" s="60" t="s">
        <v>2915</v>
      </c>
      <c r="B29" s="331">
        <v>0</v>
      </c>
      <c r="C29" s="331">
        <v>0</v>
      </c>
      <c r="D29" s="331">
        <v>0</v>
      </c>
      <c r="E29" s="331">
        <v>23.114241904826919</v>
      </c>
      <c r="F29" s="331">
        <v>16.742933080403439</v>
      </c>
      <c r="G29" s="331">
        <v>16.682366804140901</v>
      </c>
      <c r="H29" s="331">
        <v>16.165529520202881</v>
      </c>
      <c r="I29" s="331">
        <v>18.258174633033629</v>
      </c>
      <c r="J29" s="331">
        <v>26.98694191209723</v>
      </c>
      <c r="K29" s="331">
        <v>28.85860178856036</v>
      </c>
      <c r="L29" s="331">
        <v>28.19576485364248</v>
      </c>
      <c r="M29" s="331">
        <v>24.141325584544251</v>
      </c>
      <c r="N29" s="331">
        <v>25.785109008030741</v>
      </c>
      <c r="O29" s="331">
        <v>29.395153184849079</v>
      </c>
      <c r="P29" s="331">
        <v>25.371422661795911</v>
      </c>
      <c r="Q29" s="331">
        <v>28.25346687547329</v>
      </c>
      <c r="R29" s="331">
        <v>28.90615766601768</v>
      </c>
      <c r="S29" s="331">
        <v>27.561201038192909</v>
      </c>
      <c r="T29" s="331">
        <v>33.406195990054577</v>
      </c>
      <c r="U29" s="331">
        <v>27.116195876583379</v>
      </c>
      <c r="V29" s="331">
        <v>24.302231404533579</v>
      </c>
      <c r="W29" s="331">
        <v>31.716186221876701</v>
      </c>
      <c r="DA29" s="72" t="s">
        <v>2916</v>
      </c>
    </row>
    <row r="30" spans="1:105" ht="12" customHeight="1" x14ac:dyDescent="0.25">
      <c r="A30" s="59" t="s">
        <v>30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0</v>
      </c>
      <c r="N30" s="232">
        <v>0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0</v>
      </c>
      <c r="U30" s="232">
        <v>0</v>
      </c>
      <c r="V30" s="232">
        <v>0</v>
      </c>
      <c r="W30" s="232">
        <v>0</v>
      </c>
      <c r="DA30" s="71" t="s">
        <v>2917</v>
      </c>
    </row>
    <row r="31" spans="1:105" ht="12" customHeight="1" x14ac:dyDescent="0.25">
      <c r="A31" s="59" t="s">
        <v>33</v>
      </c>
      <c r="B31" s="297">
        <v>0</v>
      </c>
      <c r="C31" s="297">
        <v>0</v>
      </c>
      <c r="D31" s="297">
        <v>0</v>
      </c>
      <c r="E31" s="297">
        <v>6.0555494471966371</v>
      </c>
      <c r="F31" s="297">
        <v>5.2840169036913656</v>
      </c>
      <c r="G31" s="297">
        <v>3.6194257537768579</v>
      </c>
      <c r="H31" s="297">
        <v>3.4911957120437358</v>
      </c>
      <c r="I31" s="297">
        <v>4.8097448422065021</v>
      </c>
      <c r="J31" s="297">
        <v>2.1322271772927111</v>
      </c>
      <c r="K31" s="297">
        <v>2.295481372981159</v>
      </c>
      <c r="L31" s="297">
        <v>1.8354876158276701</v>
      </c>
      <c r="M31" s="297">
        <v>1.3233021012776549</v>
      </c>
      <c r="N31" s="297">
        <v>1.1270406660547829</v>
      </c>
      <c r="O31" s="297">
        <v>1.0682717446359471</v>
      </c>
      <c r="P31" s="297">
        <v>1.613714162922357</v>
      </c>
      <c r="Q31" s="297">
        <v>1.396195725202422</v>
      </c>
      <c r="R31" s="297">
        <v>1.9421963504580979</v>
      </c>
      <c r="S31" s="297">
        <v>2.165929832989876</v>
      </c>
      <c r="T31" s="297">
        <v>2.04503656779753</v>
      </c>
      <c r="U31" s="297">
        <v>1.5376483155607401</v>
      </c>
      <c r="V31" s="297">
        <v>2.137271350904375</v>
      </c>
      <c r="W31" s="297">
        <v>2.323930731421032</v>
      </c>
      <c r="DA31" s="122" t="s">
        <v>2918</v>
      </c>
    </row>
    <row r="32" spans="1:105" ht="12" customHeight="1" x14ac:dyDescent="0.25">
      <c r="A32" s="59" t="s">
        <v>160</v>
      </c>
      <c r="B32" s="297">
        <v>0</v>
      </c>
      <c r="C32" s="297">
        <v>0</v>
      </c>
      <c r="D32" s="297">
        <v>0</v>
      </c>
      <c r="E32" s="297">
        <v>10.037629341677439</v>
      </c>
      <c r="F32" s="297">
        <v>8.7019874492684117</v>
      </c>
      <c r="G32" s="297">
        <v>9.4658929009188153</v>
      </c>
      <c r="H32" s="297">
        <v>10.397416552279481</v>
      </c>
      <c r="I32" s="297">
        <v>10.78684327849879</v>
      </c>
      <c r="J32" s="297">
        <v>5.5578025432524329</v>
      </c>
      <c r="K32" s="297">
        <v>6.1775382481538204</v>
      </c>
      <c r="L32" s="297">
        <v>5.6196382510344272</v>
      </c>
      <c r="M32" s="297">
        <v>4.2929215521180657</v>
      </c>
      <c r="N32" s="297">
        <v>3.884691626691839</v>
      </c>
      <c r="O32" s="297">
        <v>4.7106341993370942</v>
      </c>
      <c r="P32" s="297">
        <v>4.6906164644111312</v>
      </c>
      <c r="Q32" s="297">
        <v>5.3146371847088796</v>
      </c>
      <c r="R32" s="297">
        <v>6.311611439423352</v>
      </c>
      <c r="S32" s="297">
        <v>6.119791390385072</v>
      </c>
      <c r="T32" s="297">
        <v>7.8851431623548294</v>
      </c>
      <c r="U32" s="297">
        <v>6.0097276342347001</v>
      </c>
      <c r="V32" s="297">
        <v>6.1582742736094316</v>
      </c>
      <c r="W32" s="297">
        <v>7.3614823446061566</v>
      </c>
      <c r="DA32" s="122" t="s">
        <v>2919</v>
      </c>
    </row>
    <row r="33" spans="1:105" ht="12" customHeight="1" x14ac:dyDescent="0.25">
      <c r="A33" s="59" t="s">
        <v>70</v>
      </c>
      <c r="B33" s="297">
        <v>0</v>
      </c>
      <c r="C33" s="297">
        <v>0</v>
      </c>
      <c r="D33" s="297">
        <v>0</v>
      </c>
      <c r="E33" s="297">
        <v>7.0210631159528418</v>
      </c>
      <c r="F33" s="297">
        <v>2.7569287274436611</v>
      </c>
      <c r="G33" s="297">
        <v>3.597048149445226</v>
      </c>
      <c r="H33" s="297">
        <v>2.2769172558796722</v>
      </c>
      <c r="I33" s="297">
        <v>2.6615865123283382</v>
      </c>
      <c r="J33" s="297">
        <v>1.1588517666339071</v>
      </c>
      <c r="K33" s="297">
        <v>0.99805100091243903</v>
      </c>
      <c r="L33" s="297">
        <v>1.276903419572643</v>
      </c>
      <c r="M33" s="297">
        <v>0.46029430100163288</v>
      </c>
      <c r="N33" s="297">
        <v>0.49003589680764331</v>
      </c>
      <c r="O33" s="297">
        <v>0.30964358006547898</v>
      </c>
      <c r="P33" s="297">
        <v>0.28064264684421919</v>
      </c>
      <c r="Q33" s="297">
        <v>0.3035184344411988</v>
      </c>
      <c r="R33" s="297">
        <v>1.0133383390907711</v>
      </c>
      <c r="S33" s="297">
        <v>0.80719897425075526</v>
      </c>
      <c r="T33" s="297">
        <v>0.70948444035849001</v>
      </c>
      <c r="U33" s="297">
        <v>0.30380336694763971</v>
      </c>
      <c r="V33" s="297">
        <v>0.33787493207960639</v>
      </c>
      <c r="W33" s="297">
        <v>0.32328186387475399</v>
      </c>
      <c r="DA33" s="122" t="s">
        <v>2920</v>
      </c>
    </row>
    <row r="34" spans="1:105" ht="12" customHeight="1" x14ac:dyDescent="0.25">
      <c r="A34" s="59" t="s">
        <v>162</v>
      </c>
      <c r="B34" s="297">
        <v>0</v>
      </c>
      <c r="C34" s="297">
        <v>0</v>
      </c>
      <c r="D34" s="297">
        <v>0</v>
      </c>
      <c r="E34" s="297">
        <v>0</v>
      </c>
      <c r="F34" s="297">
        <v>0</v>
      </c>
      <c r="G34" s="297">
        <v>0</v>
      </c>
      <c r="H34" s="297">
        <v>0</v>
      </c>
      <c r="I34" s="297">
        <v>0</v>
      </c>
      <c r="J34" s="297">
        <v>18.13806042491818</v>
      </c>
      <c r="K34" s="297">
        <v>19.38753116651295</v>
      </c>
      <c r="L34" s="297">
        <v>19.463735567207738</v>
      </c>
      <c r="M34" s="297">
        <v>18.064807630146898</v>
      </c>
      <c r="N34" s="297">
        <v>20.283340818476479</v>
      </c>
      <c r="O34" s="297">
        <v>23.306603660810559</v>
      </c>
      <c r="P34" s="297">
        <v>18.786449387618202</v>
      </c>
      <c r="Q34" s="297">
        <v>21.239115531120781</v>
      </c>
      <c r="R34" s="297">
        <v>19.639011537045459</v>
      </c>
      <c r="S34" s="297">
        <v>18.4682808405672</v>
      </c>
      <c r="T34" s="297">
        <v>22.76653181954374</v>
      </c>
      <c r="U34" s="297">
        <v>19.265016559840301</v>
      </c>
      <c r="V34" s="297">
        <v>15.66881084794016</v>
      </c>
      <c r="W34" s="297">
        <v>21.707491281974761</v>
      </c>
      <c r="DA34" s="122" t="s">
        <v>2921</v>
      </c>
    </row>
    <row r="35" spans="1:105" ht="12" customHeight="1" x14ac:dyDescent="0.25">
      <c r="A35" s="60" t="s">
        <v>2922</v>
      </c>
      <c r="B35" s="331">
        <v>64.70985958026381</v>
      </c>
      <c r="C35" s="331">
        <v>66.852475423414731</v>
      </c>
      <c r="D35" s="331">
        <v>66.422882557851935</v>
      </c>
      <c r="E35" s="331">
        <v>67.770313798111587</v>
      </c>
      <c r="F35" s="331">
        <v>71.871224966683627</v>
      </c>
      <c r="G35" s="331">
        <v>18.765649353111201</v>
      </c>
      <c r="H35" s="331">
        <v>17.00337159158564</v>
      </c>
      <c r="I35" s="331">
        <v>19.226959510855231</v>
      </c>
      <c r="J35" s="331">
        <v>25.313586579694029</v>
      </c>
      <c r="K35" s="331">
        <v>29.408814565108589</v>
      </c>
      <c r="L35" s="331">
        <v>28.374248603489789</v>
      </c>
      <c r="M35" s="331">
        <v>22.623633358431182</v>
      </c>
      <c r="N35" s="331">
        <v>24.446803070053701</v>
      </c>
      <c r="O35" s="331">
        <v>29.393321051840541</v>
      </c>
      <c r="P35" s="331">
        <v>24.730447792041652</v>
      </c>
      <c r="Q35" s="331">
        <v>28.091782919868951</v>
      </c>
      <c r="R35" s="331">
        <v>29.583925999458948</v>
      </c>
      <c r="S35" s="331">
        <v>26.64338971065947</v>
      </c>
      <c r="T35" s="331">
        <v>33.676178312641191</v>
      </c>
      <c r="U35" s="331">
        <v>26.817789005439259</v>
      </c>
      <c r="V35" s="331">
        <v>24.39509189740965</v>
      </c>
      <c r="W35" s="331">
        <v>32.178948297112477</v>
      </c>
      <c r="DA35" s="72" t="s">
        <v>2923</v>
      </c>
    </row>
    <row r="36" spans="1:105" ht="12" customHeight="1" x14ac:dyDescent="0.25">
      <c r="A36" s="64" t="s">
        <v>30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2924</v>
      </c>
    </row>
    <row r="37" spans="1:105" ht="12" customHeight="1" x14ac:dyDescent="0.25">
      <c r="A37" s="64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2925</v>
      </c>
    </row>
    <row r="38" spans="1:105" ht="12" customHeight="1" x14ac:dyDescent="0.25">
      <c r="A38" s="64" t="s">
        <v>33</v>
      </c>
      <c r="B38" s="231">
        <v>0</v>
      </c>
      <c r="C38" s="231">
        <v>0</v>
      </c>
      <c r="D38" s="231">
        <v>0</v>
      </c>
      <c r="E38" s="231">
        <v>4.0216480061847283E-2</v>
      </c>
      <c r="F38" s="231">
        <v>1.5696728982548529E-2</v>
      </c>
      <c r="G38" s="231">
        <v>0.30512188972617649</v>
      </c>
      <c r="H38" s="231">
        <v>0.39707275052561608</v>
      </c>
      <c r="I38" s="231">
        <v>0.54527909046883505</v>
      </c>
      <c r="J38" s="231">
        <v>0.49891823496110271</v>
      </c>
      <c r="K38" s="231">
        <v>0.32200810712372879</v>
      </c>
      <c r="L38" s="231">
        <v>0.27414063473478822</v>
      </c>
      <c r="M38" s="231">
        <v>0.31252546890626842</v>
      </c>
      <c r="N38" s="231">
        <v>0.2448930458199948</v>
      </c>
      <c r="O38" s="231">
        <v>0.16695649035935001</v>
      </c>
      <c r="P38" s="231">
        <v>0.29076105247693462</v>
      </c>
      <c r="Q38" s="231">
        <v>0.2247216977082401</v>
      </c>
      <c r="R38" s="231">
        <v>0.2661435380442112</v>
      </c>
      <c r="S38" s="231">
        <v>0.4140515613063746</v>
      </c>
      <c r="T38" s="231">
        <v>0.30882810756238488</v>
      </c>
      <c r="U38" s="231">
        <v>0.25331293347300998</v>
      </c>
      <c r="V38" s="231">
        <v>0.32126693961625458</v>
      </c>
      <c r="W38" s="231">
        <v>0.33436848070179459</v>
      </c>
      <c r="DA38" s="73" t="s">
        <v>2926</v>
      </c>
    </row>
    <row r="39" spans="1:105" ht="12" customHeight="1" x14ac:dyDescent="0.25">
      <c r="A39" s="64" t="s">
        <v>160</v>
      </c>
      <c r="B39" s="231">
        <v>0</v>
      </c>
      <c r="C39" s="231">
        <v>0</v>
      </c>
      <c r="D39" s="231">
        <v>0</v>
      </c>
      <c r="E39" s="231">
        <v>6.6662509126180658E-2</v>
      </c>
      <c r="F39" s="231">
        <v>2.5850170635389639E-2</v>
      </c>
      <c r="G39" s="231">
        <v>0.79798601390291479</v>
      </c>
      <c r="H39" s="231">
        <v>1.1825549551781931</v>
      </c>
      <c r="I39" s="231">
        <v>1.222900649596903</v>
      </c>
      <c r="J39" s="231">
        <v>1.3004660407070541</v>
      </c>
      <c r="K39" s="231">
        <v>0.86657962960903301</v>
      </c>
      <c r="L39" s="231">
        <v>0.83932530180749165</v>
      </c>
      <c r="M39" s="231">
        <v>1.0138632136668999</v>
      </c>
      <c r="N39" s="231">
        <v>0.8440990579888733</v>
      </c>
      <c r="O39" s="231">
        <v>0.73620870086390522</v>
      </c>
      <c r="P39" s="231">
        <v>0.84516118857626843</v>
      </c>
      <c r="Q39" s="231">
        <v>0.85540606470340574</v>
      </c>
      <c r="R39" s="231">
        <v>0.86489432381656006</v>
      </c>
      <c r="S39" s="231">
        <v>1.1698943989152271</v>
      </c>
      <c r="T39" s="231">
        <v>1.190762981471349</v>
      </c>
      <c r="U39" s="231">
        <v>0.99004546162862117</v>
      </c>
      <c r="V39" s="231">
        <v>0.92568963148401617</v>
      </c>
      <c r="W39" s="231">
        <v>1.0591742834666691</v>
      </c>
      <c r="DA39" s="73" t="s">
        <v>2927</v>
      </c>
    </row>
    <row r="40" spans="1:105" ht="12" customHeight="1" x14ac:dyDescent="0.25">
      <c r="A40" s="64" t="s">
        <v>70</v>
      </c>
      <c r="B40" s="231">
        <v>0</v>
      </c>
      <c r="C40" s="231">
        <v>0</v>
      </c>
      <c r="D40" s="231">
        <v>0</v>
      </c>
      <c r="E40" s="231">
        <v>4.6628707647066767E-2</v>
      </c>
      <c r="F40" s="231">
        <v>8.1897472789411764E-3</v>
      </c>
      <c r="G40" s="231">
        <v>0.30323543110381418</v>
      </c>
      <c r="H40" s="231">
        <v>0.2589662316530863</v>
      </c>
      <c r="I40" s="231">
        <v>0.30174313196637648</v>
      </c>
      <c r="J40" s="231">
        <v>0.27115885406012391</v>
      </c>
      <c r="K40" s="231">
        <v>0.1400057161863954</v>
      </c>
      <c r="L40" s="231">
        <v>0.19071287156509559</v>
      </c>
      <c r="M40" s="231">
        <v>0.1087081265241904</v>
      </c>
      <c r="N40" s="231">
        <v>0.106479195422859</v>
      </c>
      <c r="O40" s="231">
        <v>4.8393122489310492E-2</v>
      </c>
      <c r="P40" s="231">
        <v>5.0566545947991363E-2</v>
      </c>
      <c r="Q40" s="231">
        <v>4.8852160654971652E-2</v>
      </c>
      <c r="R40" s="231">
        <v>0.13886003376427461</v>
      </c>
      <c r="S40" s="231">
        <v>0.15430878252970229</v>
      </c>
      <c r="T40" s="231">
        <v>0.10714172084308821</v>
      </c>
      <c r="U40" s="231">
        <v>5.0048714847009498E-2</v>
      </c>
      <c r="V40" s="231">
        <v>5.0788144124204702E-2</v>
      </c>
      <c r="W40" s="231">
        <v>4.651397918222288E-2</v>
      </c>
      <c r="DA40" s="73" t="s">
        <v>2928</v>
      </c>
    </row>
    <row r="41" spans="1:105" ht="12" customHeight="1" x14ac:dyDescent="0.25">
      <c r="A41" s="64" t="s">
        <v>34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</v>
      </c>
      <c r="DA41" s="73" t="s">
        <v>2929</v>
      </c>
    </row>
    <row r="42" spans="1:105" ht="12" customHeight="1" x14ac:dyDescent="0.25">
      <c r="A42" s="64" t="s">
        <v>162</v>
      </c>
      <c r="B42" s="231">
        <v>0</v>
      </c>
      <c r="C42" s="231">
        <v>0</v>
      </c>
      <c r="D42" s="231">
        <v>0</v>
      </c>
      <c r="E42" s="231">
        <v>0</v>
      </c>
      <c r="F42" s="231">
        <v>0</v>
      </c>
      <c r="G42" s="231">
        <v>0</v>
      </c>
      <c r="H42" s="231">
        <v>0</v>
      </c>
      <c r="I42" s="231">
        <v>0</v>
      </c>
      <c r="J42" s="231">
        <v>4.2441111290533486</v>
      </c>
      <c r="K42" s="231">
        <v>2.7196658122402351</v>
      </c>
      <c r="L42" s="231">
        <v>2.9070208791892869</v>
      </c>
      <c r="M42" s="231">
        <v>4.266382158588149</v>
      </c>
      <c r="N42" s="231">
        <v>4.4073379621958404</v>
      </c>
      <c r="O42" s="231">
        <v>3.6425083495317709</v>
      </c>
      <c r="P42" s="231">
        <v>3.3849661369746231</v>
      </c>
      <c r="Q42" s="231">
        <v>3.4184964284165358</v>
      </c>
      <c r="R42" s="231">
        <v>2.6911779609345579</v>
      </c>
      <c r="S42" s="231">
        <v>3.5305024198894261</v>
      </c>
      <c r="T42" s="231">
        <v>3.4380534061357739</v>
      </c>
      <c r="U42" s="231">
        <v>3.173728224323928</v>
      </c>
      <c r="V42" s="231">
        <v>2.35527927065211</v>
      </c>
      <c r="W42" s="231">
        <v>3.1232862415667011</v>
      </c>
      <c r="DA42" s="73" t="s">
        <v>2930</v>
      </c>
    </row>
    <row r="43" spans="1:105" ht="12" customHeight="1" x14ac:dyDescent="0.25">
      <c r="A43" s="64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2931</v>
      </c>
    </row>
    <row r="44" spans="1:105" ht="12" customHeight="1" x14ac:dyDescent="0.25">
      <c r="A44" s="64" t="s">
        <v>73</v>
      </c>
      <c r="B44" s="231">
        <v>64.70985958026381</v>
      </c>
      <c r="C44" s="231">
        <v>66.852475423414731</v>
      </c>
      <c r="D44" s="231">
        <v>66.422882557851935</v>
      </c>
      <c r="E44" s="231">
        <v>67.616806101276495</v>
      </c>
      <c r="F44" s="231">
        <v>71.821488319786752</v>
      </c>
      <c r="G44" s="231">
        <v>17.359306018378291</v>
      </c>
      <c r="H44" s="231">
        <v>15.16477765422874</v>
      </c>
      <c r="I44" s="231">
        <v>17.157036638823119</v>
      </c>
      <c r="J44" s="231">
        <v>18.998932320912399</v>
      </c>
      <c r="K44" s="231">
        <v>25.360555299949201</v>
      </c>
      <c r="L44" s="231">
        <v>24.16304891619313</v>
      </c>
      <c r="M44" s="231">
        <v>16.922154390745671</v>
      </c>
      <c r="N44" s="231">
        <v>18.355329185365719</v>
      </c>
      <c r="O44" s="231">
        <v>23.792508476439661</v>
      </c>
      <c r="P44" s="231">
        <v>19.666204112054821</v>
      </c>
      <c r="Q44" s="231">
        <v>23.077229202492529</v>
      </c>
      <c r="R44" s="231">
        <v>24.985542753761631</v>
      </c>
      <c r="S44" s="231">
        <v>20.746514242166359</v>
      </c>
      <c r="T44" s="231">
        <v>28.237350544167981</v>
      </c>
      <c r="U44" s="231">
        <v>21.921950071727689</v>
      </c>
      <c r="V44" s="231">
        <v>20.71077605428685</v>
      </c>
      <c r="W44" s="231">
        <v>26.351829270306649</v>
      </c>
      <c r="DA44" s="73" t="s">
        <v>2932</v>
      </c>
    </row>
    <row r="45" spans="1:105" ht="12" customHeight="1" x14ac:dyDescent="0.25">
      <c r="A45" s="64" t="s">
        <v>79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0.48866462326040472</v>
      </c>
      <c r="O45" s="231">
        <v>1.006745912156547</v>
      </c>
      <c r="P45" s="231">
        <v>0.49278875601101613</v>
      </c>
      <c r="Q45" s="231">
        <v>0.46707736589326171</v>
      </c>
      <c r="R45" s="231">
        <v>0.63730738913771878</v>
      </c>
      <c r="S45" s="231">
        <v>0.62811830585238337</v>
      </c>
      <c r="T45" s="231">
        <v>0.39404155246061268</v>
      </c>
      <c r="U45" s="231">
        <v>0.42870359943899622</v>
      </c>
      <c r="V45" s="231">
        <v>3.129185724621434E-2</v>
      </c>
      <c r="W45" s="231">
        <v>1.2637760418884401</v>
      </c>
      <c r="DA45" s="73" t="s">
        <v>2933</v>
      </c>
    </row>
    <row r="46" spans="1:105" ht="12" customHeight="1" x14ac:dyDescent="0.25">
      <c r="A46" s="60" t="s">
        <v>2934</v>
      </c>
      <c r="B46" s="331">
        <v>3.302856709224526</v>
      </c>
      <c r="C46" s="331">
        <v>3.3763556067874441</v>
      </c>
      <c r="D46" s="331">
        <v>3.3197002065830441</v>
      </c>
      <c r="E46" s="331">
        <v>3.4103692759390491</v>
      </c>
      <c r="F46" s="331">
        <v>3.4919608013394412</v>
      </c>
      <c r="G46" s="331">
        <v>3.4998012692178082</v>
      </c>
      <c r="H46" s="331">
        <v>3.5404009529327229</v>
      </c>
      <c r="I46" s="331">
        <v>3.531036606972203</v>
      </c>
      <c r="J46" s="331">
        <v>3.8075087522183328</v>
      </c>
      <c r="K46" s="331">
        <v>3.3333913137018651</v>
      </c>
      <c r="L46" s="331">
        <v>3.5009005423959501</v>
      </c>
      <c r="M46" s="331">
        <v>3.406417679392121</v>
      </c>
      <c r="N46" s="331">
        <v>3.4981402653752078</v>
      </c>
      <c r="O46" s="331">
        <v>3.4556890594290248</v>
      </c>
      <c r="P46" s="331">
        <v>3.3549785738990932</v>
      </c>
      <c r="Q46" s="331">
        <v>3.4225367846077579</v>
      </c>
      <c r="R46" s="331">
        <v>3.3711039338919728</v>
      </c>
      <c r="S46" s="331">
        <v>3.3935011633928398</v>
      </c>
      <c r="T46" s="331">
        <v>3.4593138754872319</v>
      </c>
      <c r="U46" s="331">
        <v>3.5722738807248389</v>
      </c>
      <c r="V46" s="331">
        <v>3.3024433236002499</v>
      </c>
      <c r="W46" s="331">
        <v>3.6778155800367989</v>
      </c>
      <c r="DA46" s="72" t="s">
        <v>2935</v>
      </c>
    </row>
    <row r="47" spans="1:105" ht="12" customHeight="1" x14ac:dyDescent="0.25">
      <c r="A47" s="60" t="s">
        <v>2936</v>
      </c>
      <c r="B47" s="331">
        <v>0</v>
      </c>
      <c r="C47" s="331">
        <v>0</v>
      </c>
      <c r="D47" s="331">
        <v>0</v>
      </c>
      <c r="E47" s="331">
        <v>0</v>
      </c>
      <c r="F47" s="331">
        <v>0</v>
      </c>
      <c r="G47" s="331">
        <v>0</v>
      </c>
      <c r="H47" s="331">
        <v>0</v>
      </c>
      <c r="I47" s="331">
        <v>0</v>
      </c>
      <c r="J47" s="331">
        <v>0</v>
      </c>
      <c r="K47" s="331">
        <v>0</v>
      </c>
      <c r="L47" s="331">
        <v>0</v>
      </c>
      <c r="M47" s="331">
        <v>0</v>
      </c>
      <c r="N47" s="331">
        <v>0</v>
      </c>
      <c r="O47" s="331">
        <v>0</v>
      </c>
      <c r="P47" s="331">
        <v>0</v>
      </c>
      <c r="Q47" s="331">
        <v>0</v>
      </c>
      <c r="R47" s="331">
        <v>0</v>
      </c>
      <c r="S47" s="331">
        <v>0</v>
      </c>
      <c r="T47" s="331">
        <v>0</v>
      </c>
      <c r="U47" s="331">
        <v>0</v>
      </c>
      <c r="V47" s="331">
        <v>0</v>
      </c>
      <c r="W47" s="331">
        <v>0</v>
      </c>
      <c r="DA47" s="72" t="s">
        <v>2937</v>
      </c>
    </row>
    <row r="48" spans="1:105" ht="12" customHeight="1" x14ac:dyDescent="0.25">
      <c r="A48" s="132" t="s">
        <v>2938</v>
      </c>
      <c r="B48" s="318">
        <v>30.56463598716379</v>
      </c>
      <c r="C48" s="318">
        <v>31.244794785211031</v>
      </c>
      <c r="D48" s="318">
        <v>30.720505711719511</v>
      </c>
      <c r="E48" s="318">
        <v>31.55955727953997</v>
      </c>
      <c r="F48" s="318">
        <v>32.314605255595218</v>
      </c>
      <c r="G48" s="318">
        <v>32.387160945341613</v>
      </c>
      <c r="H48" s="318">
        <v>32.762870418439448</v>
      </c>
      <c r="I48" s="318">
        <v>32.676212760920798</v>
      </c>
      <c r="J48" s="318">
        <v>35.234685993028492</v>
      </c>
      <c r="K48" s="318">
        <v>30.847203216997091</v>
      </c>
      <c r="L48" s="318">
        <v>32.397333619332137</v>
      </c>
      <c r="M48" s="318">
        <v>31.522989205094721</v>
      </c>
      <c r="N48" s="318">
        <v>32.371790015782203</v>
      </c>
      <c r="O48" s="318">
        <v>31.97894655595622</v>
      </c>
      <c r="P48" s="318">
        <v>31.046971722862221</v>
      </c>
      <c r="Q48" s="318">
        <v>31.672155404760211</v>
      </c>
      <c r="R48" s="318">
        <v>31.196195804236339</v>
      </c>
      <c r="S48" s="318">
        <v>31.403459766037361</v>
      </c>
      <c r="T48" s="318">
        <v>32.01249060375887</v>
      </c>
      <c r="U48" s="318">
        <v>33.057822492227693</v>
      </c>
      <c r="V48" s="318">
        <v>30.560810516596732</v>
      </c>
      <c r="W48" s="318">
        <v>34.034505377660551</v>
      </c>
      <c r="DA48" s="139" t="s">
        <v>2939</v>
      </c>
    </row>
    <row r="49" spans="1:105" ht="12" customHeight="1" x14ac:dyDescent="0.25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DA49" s="173"/>
    </row>
    <row r="50" spans="1:105" ht="15" customHeight="1" x14ac:dyDescent="0.25">
      <c r="A50" s="32" t="s">
        <v>100</v>
      </c>
      <c r="B50" s="259"/>
      <c r="C50" s="259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DA50" s="88"/>
    </row>
    <row r="51" spans="1:105" ht="12" customHeight="1" x14ac:dyDescent="0.25">
      <c r="A51" s="201"/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DA51" s="173"/>
    </row>
    <row r="52" spans="1:105" ht="12" customHeight="1" x14ac:dyDescent="0.25">
      <c r="A52" s="35" t="s">
        <v>28</v>
      </c>
      <c r="B52" s="234">
        <f t="shared" ref="B52:W52" si="1">SUM(B$53:B$57,B$58,B$59,B$61:B$64,B$65)</f>
        <v>0.99999999999999978</v>
      </c>
      <c r="C52" s="234">
        <f t="shared" si="1"/>
        <v>0.99999999999999978</v>
      </c>
      <c r="D52" s="234">
        <f t="shared" si="1"/>
        <v>1</v>
      </c>
      <c r="E52" s="234">
        <f t="shared" si="1"/>
        <v>1.0000000000000004</v>
      </c>
      <c r="F52" s="234">
        <f t="shared" si="1"/>
        <v>1.0000000000000002</v>
      </c>
      <c r="G52" s="234">
        <f t="shared" si="1"/>
        <v>1.0000000000000002</v>
      </c>
      <c r="H52" s="234">
        <f t="shared" si="1"/>
        <v>1.0000000000000002</v>
      </c>
      <c r="I52" s="234">
        <f t="shared" si="1"/>
        <v>1.0000000000000002</v>
      </c>
      <c r="J52" s="234">
        <f t="shared" si="1"/>
        <v>0.99999999999999989</v>
      </c>
      <c r="K52" s="234">
        <f t="shared" si="1"/>
        <v>0.99999999999999989</v>
      </c>
      <c r="L52" s="234">
        <f t="shared" si="1"/>
        <v>1.0000000000000002</v>
      </c>
      <c r="M52" s="234">
        <f t="shared" si="1"/>
        <v>0.99999999999999989</v>
      </c>
      <c r="N52" s="234">
        <f t="shared" si="1"/>
        <v>1</v>
      </c>
      <c r="O52" s="234">
        <f t="shared" si="1"/>
        <v>0.99999999999999989</v>
      </c>
      <c r="P52" s="234">
        <f t="shared" si="1"/>
        <v>0.99999999999999989</v>
      </c>
      <c r="Q52" s="234">
        <f t="shared" si="1"/>
        <v>0.99999999999999956</v>
      </c>
      <c r="R52" s="234">
        <f t="shared" si="1"/>
        <v>1.0000000000000004</v>
      </c>
      <c r="S52" s="234">
        <f t="shared" si="1"/>
        <v>1.0000000000000002</v>
      </c>
      <c r="T52" s="234">
        <f t="shared" si="1"/>
        <v>0.99999999999999989</v>
      </c>
      <c r="U52" s="234">
        <f t="shared" si="1"/>
        <v>1</v>
      </c>
      <c r="V52" s="234">
        <f t="shared" si="1"/>
        <v>1</v>
      </c>
      <c r="W52" s="234">
        <f t="shared" si="1"/>
        <v>0.99999999999999967</v>
      </c>
      <c r="DA52" s="95"/>
    </row>
    <row r="53" spans="1:105" ht="12" customHeight="1" x14ac:dyDescent="0.25">
      <c r="A53" s="55" t="s">
        <v>92</v>
      </c>
      <c r="B53" s="301">
        <f t="shared" ref="B53:W53" si="2">IF(B$6=0,0,B$6/B$5)</f>
        <v>7.2422755703318957E-3</v>
      </c>
      <c r="C53" s="301">
        <f t="shared" si="2"/>
        <v>7.1795014251788353E-3</v>
      </c>
      <c r="D53" s="301">
        <f t="shared" si="2"/>
        <v>7.1176852318059715E-3</v>
      </c>
      <c r="E53" s="301">
        <f t="shared" si="2"/>
        <v>7.0119509872026775E-3</v>
      </c>
      <c r="F53" s="301">
        <f t="shared" si="2"/>
        <v>6.8553780740118805E-3</v>
      </c>
      <c r="G53" s="301">
        <f t="shared" si="2"/>
        <v>1.7384956766167275E-2</v>
      </c>
      <c r="H53" s="301">
        <f t="shared" si="2"/>
        <v>1.8460835585977151E-2</v>
      </c>
      <c r="I53" s="301">
        <f t="shared" si="2"/>
        <v>1.7193843713391971E-2</v>
      </c>
      <c r="J53" s="301">
        <f t="shared" si="2"/>
        <v>1.5181724105443098E-2</v>
      </c>
      <c r="K53" s="301">
        <f t="shared" si="2"/>
        <v>1.2620550618531803E-2</v>
      </c>
      <c r="L53" s="301">
        <f t="shared" si="2"/>
        <v>1.3370323965225138E-2</v>
      </c>
      <c r="M53" s="301">
        <f t="shared" si="2"/>
        <v>1.5192984166958572E-2</v>
      </c>
      <c r="N53" s="301">
        <f t="shared" si="2"/>
        <v>1.471274581649357E-2</v>
      </c>
      <c r="O53" s="301">
        <f t="shared" si="2"/>
        <v>1.2934098699802346E-2</v>
      </c>
      <c r="P53" s="301">
        <f t="shared" si="2"/>
        <v>1.4225804611112777E-2</v>
      </c>
      <c r="Q53" s="301">
        <f t="shared" si="2"/>
        <v>1.3250171500894433E-2</v>
      </c>
      <c r="R53" s="301">
        <f t="shared" si="2"/>
        <v>1.2669950453002453E-2</v>
      </c>
      <c r="S53" s="301">
        <f t="shared" si="2"/>
        <v>1.3636417428363679E-2</v>
      </c>
      <c r="T53" s="301">
        <f t="shared" si="2"/>
        <v>1.1766397665291396E-2</v>
      </c>
      <c r="U53" s="301">
        <f t="shared" si="2"/>
        <v>1.4064078676548271E-2</v>
      </c>
      <c r="V53" s="301">
        <f t="shared" si="2"/>
        <v>1.4221973288554211E-2</v>
      </c>
      <c r="W53" s="301">
        <f t="shared" si="2"/>
        <v>1.2691635022956423E-2</v>
      </c>
      <c r="DA53" s="67"/>
    </row>
    <row r="54" spans="1:105" ht="12" customHeight="1" x14ac:dyDescent="0.25">
      <c r="A54" s="202" t="s">
        <v>93</v>
      </c>
      <c r="B54" s="235">
        <f t="shared" ref="B54:W54" si="3">IF(B$7=0,0,B$7/B$5)</f>
        <v>7.8720386634042374E-3</v>
      </c>
      <c r="C54" s="235">
        <f t="shared" si="3"/>
        <v>7.8038058969335132E-3</v>
      </c>
      <c r="D54" s="235">
        <f t="shared" si="3"/>
        <v>7.736614382397795E-3</v>
      </c>
      <c r="E54" s="235">
        <f t="shared" si="3"/>
        <v>7.621685855655088E-3</v>
      </c>
      <c r="F54" s="235">
        <f t="shared" si="3"/>
        <v>7.4514979065346525E-3</v>
      </c>
      <c r="G54" s="235">
        <f t="shared" si="3"/>
        <v>1.8896692137138349E-2</v>
      </c>
      <c r="H54" s="235">
        <f t="shared" si="3"/>
        <v>2.0066125636931678E-2</v>
      </c>
      <c r="I54" s="235">
        <f t="shared" si="3"/>
        <v>1.8688960558034748E-2</v>
      </c>
      <c r="J54" s="235">
        <f t="shared" si="3"/>
        <v>1.6501874027655548E-2</v>
      </c>
      <c r="K54" s="235">
        <f t="shared" si="3"/>
        <v>1.3717989802751959E-2</v>
      </c>
      <c r="L54" s="235">
        <f t="shared" si="3"/>
        <v>1.4532960831766455E-2</v>
      </c>
      <c r="M54" s="235">
        <f t="shared" si="3"/>
        <v>1.6514113224954975E-2</v>
      </c>
      <c r="N54" s="235">
        <f t="shared" si="3"/>
        <v>1.5992115017927792E-2</v>
      </c>
      <c r="O54" s="235">
        <f t="shared" si="3"/>
        <v>1.4058802934567764E-2</v>
      </c>
      <c r="P54" s="235">
        <f t="shared" si="3"/>
        <v>1.5462831099035625E-2</v>
      </c>
      <c r="Q54" s="235">
        <f t="shared" si="3"/>
        <v>1.4402360327059164E-2</v>
      </c>
      <c r="R54" s="235">
        <f t="shared" si="3"/>
        <v>1.377168527500267E-2</v>
      </c>
      <c r="S54" s="235">
        <f t="shared" si="3"/>
        <v>1.4822192856917042E-2</v>
      </c>
      <c r="T54" s="235">
        <f t="shared" si="3"/>
        <v>1.2789562679664563E-2</v>
      </c>
      <c r="U54" s="235">
        <f t="shared" si="3"/>
        <v>1.5287042039726383E-2</v>
      </c>
      <c r="V54" s="235">
        <f t="shared" si="3"/>
        <v>1.5458666617993709E-2</v>
      </c>
      <c r="W54" s="235">
        <f t="shared" si="3"/>
        <v>1.3795255459735242E-2</v>
      </c>
      <c r="DA54" s="174"/>
    </row>
    <row r="55" spans="1:105" ht="12" customHeight="1" x14ac:dyDescent="0.25">
      <c r="A55" s="202" t="s">
        <v>94</v>
      </c>
      <c r="B55" s="235">
        <f t="shared" ref="B55:W55" si="4">IF(B$8=0,0,B$8/B$5)</f>
        <v>1.9522655885242501E-2</v>
      </c>
      <c r="C55" s="235">
        <f t="shared" si="4"/>
        <v>1.935343862439512E-2</v>
      </c>
      <c r="D55" s="235">
        <f t="shared" si="4"/>
        <v>1.9186803668346537E-2</v>
      </c>
      <c r="E55" s="235">
        <f t="shared" si="4"/>
        <v>1.8901780922024616E-2</v>
      </c>
      <c r="F55" s="235">
        <f t="shared" si="4"/>
        <v>1.8479714808205937E-2</v>
      </c>
      <c r="G55" s="235">
        <f t="shared" si="4"/>
        <v>4.6863796500103125E-2</v>
      </c>
      <c r="H55" s="235">
        <f t="shared" si="4"/>
        <v>4.9763991579590584E-2</v>
      </c>
      <c r="I55" s="235">
        <f t="shared" si="4"/>
        <v>4.6348622183926172E-2</v>
      </c>
      <c r="J55" s="235">
        <f t="shared" si="4"/>
        <v>4.0924647588585744E-2</v>
      </c>
      <c r="K55" s="235">
        <f t="shared" si="4"/>
        <v>3.4020614710824848E-2</v>
      </c>
      <c r="L55" s="235">
        <f t="shared" si="4"/>
        <v>3.6041742862780814E-2</v>
      </c>
      <c r="M55" s="235">
        <f t="shared" si="4"/>
        <v>4.0955000797888344E-2</v>
      </c>
      <c r="N55" s="235">
        <f t="shared" si="4"/>
        <v>3.9660445244460926E-2</v>
      </c>
      <c r="O55" s="235">
        <f t="shared" si="4"/>
        <v>3.4865831277728056E-2</v>
      </c>
      <c r="P55" s="235">
        <f t="shared" si="4"/>
        <v>3.8347821125608361E-2</v>
      </c>
      <c r="Q55" s="235">
        <f t="shared" si="4"/>
        <v>3.5717853611106729E-2</v>
      </c>
      <c r="R55" s="235">
        <f t="shared" si="4"/>
        <v>3.4153779482006603E-2</v>
      </c>
      <c r="S55" s="235">
        <f t="shared" si="4"/>
        <v>3.6759038285154269E-2</v>
      </c>
      <c r="T55" s="235">
        <f t="shared" si="4"/>
        <v>3.1718115445568101E-2</v>
      </c>
      <c r="U55" s="235">
        <f t="shared" si="4"/>
        <v>3.7911864258521416E-2</v>
      </c>
      <c r="V55" s="235">
        <f t="shared" si="4"/>
        <v>3.8337493212624404E-2</v>
      </c>
      <c r="W55" s="235">
        <f t="shared" si="4"/>
        <v>3.4212233540143397E-2</v>
      </c>
      <c r="DA55" s="174"/>
    </row>
    <row r="56" spans="1:105" ht="12" customHeight="1" x14ac:dyDescent="0.25">
      <c r="A56" s="202" t="s">
        <v>95</v>
      </c>
      <c r="B56" s="235">
        <f t="shared" ref="B56:W56" si="5">IF(B$9=0,0,B$9/B$5)</f>
        <v>5.9827493841872206E-2</v>
      </c>
      <c r="C56" s="235">
        <f t="shared" si="5"/>
        <v>5.9308924816694718E-2</v>
      </c>
      <c r="D56" s="235">
        <f t="shared" si="5"/>
        <v>5.8798269306223234E-2</v>
      </c>
      <c r="E56" s="235">
        <f t="shared" si="5"/>
        <v>5.7924812502978644E-2</v>
      </c>
      <c r="F56" s="235">
        <f t="shared" si="5"/>
        <v>5.6631384089663367E-2</v>
      </c>
      <c r="G56" s="235">
        <f t="shared" si="5"/>
        <v>0.14361486024225148</v>
      </c>
      <c r="H56" s="235">
        <f t="shared" si="5"/>
        <v>0.15250255484068082</v>
      </c>
      <c r="I56" s="235">
        <f t="shared" si="5"/>
        <v>0.14203610024106411</v>
      </c>
      <c r="J56" s="235">
        <f t="shared" si="5"/>
        <v>0.12541424261018211</v>
      </c>
      <c r="K56" s="235">
        <f t="shared" si="5"/>
        <v>0.10425672250091488</v>
      </c>
      <c r="L56" s="235">
        <f t="shared" si="5"/>
        <v>0.11045050232142503</v>
      </c>
      <c r="M56" s="235">
        <f t="shared" si="5"/>
        <v>0.1255072605096578</v>
      </c>
      <c r="N56" s="235">
        <f t="shared" si="5"/>
        <v>0.1215400741362512</v>
      </c>
      <c r="O56" s="235">
        <f t="shared" si="5"/>
        <v>0.10684690230271499</v>
      </c>
      <c r="P56" s="235">
        <f t="shared" si="5"/>
        <v>0.11751751635267077</v>
      </c>
      <c r="Q56" s="235">
        <f t="shared" si="5"/>
        <v>0.10945793848564966</v>
      </c>
      <c r="R56" s="235">
        <f t="shared" si="5"/>
        <v>0.10466480809002028</v>
      </c>
      <c r="S56" s="235">
        <f t="shared" si="5"/>
        <v>0.11264866571256954</v>
      </c>
      <c r="T56" s="235">
        <f t="shared" si="5"/>
        <v>9.7200676365450669E-2</v>
      </c>
      <c r="U56" s="235">
        <f t="shared" si="5"/>
        <v>0.11618151950192049</v>
      </c>
      <c r="V56" s="235">
        <f t="shared" si="5"/>
        <v>0.11748586629675221</v>
      </c>
      <c r="W56" s="235">
        <f t="shared" si="5"/>
        <v>0.10484394149398782</v>
      </c>
      <c r="DA56" s="174"/>
    </row>
    <row r="57" spans="1:105" ht="12" customHeight="1" x14ac:dyDescent="0.25">
      <c r="A57" s="56" t="s">
        <v>96</v>
      </c>
      <c r="B57" s="302">
        <f t="shared" ref="B57:W57" si="6">IF(B$10=0,0,B$10/B$5)</f>
        <v>1.3225024954519115E-2</v>
      </c>
      <c r="C57" s="302">
        <f t="shared" si="6"/>
        <v>1.3110393906848306E-2</v>
      </c>
      <c r="D57" s="302">
        <f t="shared" si="6"/>
        <v>1.2997512162428299E-2</v>
      </c>
      <c r="E57" s="302">
        <f t="shared" si="6"/>
        <v>1.2564156526988923E-2</v>
      </c>
      <c r="F57" s="302">
        <f t="shared" si="6"/>
        <v>1.2282847753827333E-2</v>
      </c>
      <c r="G57" s="302">
        <f t="shared" si="6"/>
        <v>3.0470671901051887E-2</v>
      </c>
      <c r="H57" s="302">
        <f t="shared" si="6"/>
        <v>3.1977139794507857E-2</v>
      </c>
      <c r="I57" s="302">
        <f t="shared" si="6"/>
        <v>2.980726509258769E-2</v>
      </c>
      <c r="J57" s="302">
        <f t="shared" si="6"/>
        <v>2.4716683702787789E-2</v>
      </c>
      <c r="K57" s="302">
        <f t="shared" si="6"/>
        <v>2.1447729666030122E-2</v>
      </c>
      <c r="L57" s="302">
        <f t="shared" si="6"/>
        <v>2.2488066327493794E-2</v>
      </c>
      <c r="M57" s="302">
        <f t="shared" si="6"/>
        <v>2.4603277424503474E-2</v>
      </c>
      <c r="N57" s="302">
        <f t="shared" si="6"/>
        <v>2.3995644857386162E-2</v>
      </c>
      <c r="O57" s="302">
        <f t="shared" si="6"/>
        <v>2.175145349059137E-2</v>
      </c>
      <c r="P57" s="302">
        <f t="shared" si="6"/>
        <v>2.3526191690900929E-2</v>
      </c>
      <c r="Q57" s="302">
        <f t="shared" si="6"/>
        <v>2.219219971794293E-2</v>
      </c>
      <c r="R57" s="302">
        <f t="shared" si="6"/>
        <v>2.1509784365368094E-2</v>
      </c>
      <c r="S57" s="302">
        <f t="shared" si="6"/>
        <v>2.2689569951955601E-2</v>
      </c>
      <c r="T57" s="302">
        <f t="shared" si="6"/>
        <v>2.0277120399731195E-2</v>
      </c>
      <c r="U57" s="302">
        <f t="shared" si="6"/>
        <v>2.3362109193961922E-2</v>
      </c>
      <c r="V57" s="302">
        <f t="shared" si="6"/>
        <v>2.3750677747014077E-2</v>
      </c>
      <c r="W57" s="302">
        <f t="shared" si="6"/>
        <v>2.1498849850798411E-2</v>
      </c>
      <c r="DA57" s="68"/>
    </row>
    <row r="58" spans="1:105" ht="12" customHeight="1" x14ac:dyDescent="0.25">
      <c r="A58" s="203" t="s">
        <v>2900</v>
      </c>
      <c r="B58" s="303">
        <f t="shared" ref="B58:W58" si="7">IF(B$16=0,0,B$16/B$5)</f>
        <v>0.76148954639634581</v>
      </c>
      <c r="C58" s="303">
        <f t="shared" si="7"/>
        <v>0.76290730423524988</v>
      </c>
      <c r="D58" s="303">
        <f t="shared" si="7"/>
        <v>0.76430342667565765</v>
      </c>
      <c r="E58" s="303">
        <f t="shared" si="7"/>
        <v>0.74779944160908862</v>
      </c>
      <c r="F58" s="303">
        <f t="shared" si="7"/>
        <v>0.75722557466883078</v>
      </c>
      <c r="G58" s="303">
        <f t="shared" si="7"/>
        <v>0.50026716968437579</v>
      </c>
      <c r="H58" s="303">
        <f t="shared" si="7"/>
        <v>0.47581937999450646</v>
      </c>
      <c r="I58" s="303">
        <f t="shared" si="7"/>
        <v>0.50244617205572495</v>
      </c>
      <c r="J58" s="303">
        <f t="shared" si="7"/>
        <v>0.54167905451127241</v>
      </c>
      <c r="K58" s="303">
        <f t="shared" si="7"/>
        <v>0.59755474301358724</v>
      </c>
      <c r="L58" s="303">
        <f t="shared" si="7"/>
        <v>0.58156023347632491</v>
      </c>
      <c r="M58" s="303">
        <f t="shared" si="7"/>
        <v>0.54152151534524195</v>
      </c>
      <c r="N58" s="303">
        <f t="shared" si="7"/>
        <v>0.55180643644889904</v>
      </c>
      <c r="O58" s="303">
        <f t="shared" si="7"/>
        <v>0.59041631012588969</v>
      </c>
      <c r="P58" s="303">
        <f t="shared" si="7"/>
        <v>0.56276521301755655</v>
      </c>
      <c r="Q58" s="303">
        <f t="shared" si="7"/>
        <v>0.58366124072362546</v>
      </c>
      <c r="R58" s="303">
        <f t="shared" si="7"/>
        <v>0.59671472769800227</v>
      </c>
      <c r="S58" s="303">
        <f t="shared" si="7"/>
        <v>0.57457924877090305</v>
      </c>
      <c r="T58" s="303">
        <f t="shared" si="7"/>
        <v>0.61473017103868743</v>
      </c>
      <c r="U58" s="303">
        <f t="shared" si="7"/>
        <v>0.56662754657567849</v>
      </c>
      <c r="V58" s="303">
        <f t="shared" si="7"/>
        <v>0.56381304421737277</v>
      </c>
      <c r="W58" s="303">
        <f t="shared" si="7"/>
        <v>0.59594701320923715</v>
      </c>
      <c r="DA58" s="175"/>
    </row>
    <row r="59" spans="1:105" ht="12" customHeight="1" x14ac:dyDescent="0.25">
      <c r="A59" s="203" t="s">
        <v>2912</v>
      </c>
      <c r="B59" s="303">
        <f t="shared" ref="B59:W59" si="8">IF(B$27=0,0,B$27/B$5)</f>
        <v>3.6841140944731829E-2</v>
      </c>
      <c r="C59" s="303">
        <f t="shared" si="8"/>
        <v>3.6521811597648855E-2</v>
      </c>
      <c r="D59" s="303">
        <f t="shared" si="8"/>
        <v>3.6207355309621686E-2</v>
      </c>
      <c r="E59" s="303">
        <f t="shared" si="8"/>
        <v>3.5669489804465798E-2</v>
      </c>
      <c r="F59" s="303">
        <f t="shared" si="8"/>
        <v>3.4873010202582183E-2</v>
      </c>
      <c r="G59" s="303">
        <f t="shared" si="8"/>
        <v>8.8436519201807492E-2</v>
      </c>
      <c r="H59" s="303">
        <f t="shared" si="8"/>
        <v>9.3909467980840308E-2</v>
      </c>
      <c r="I59" s="303">
        <f t="shared" si="8"/>
        <v>8.7464335411602645E-2</v>
      </c>
      <c r="J59" s="303">
        <f t="shared" si="8"/>
        <v>7.7228770449427955E-2</v>
      </c>
      <c r="K59" s="303">
        <f t="shared" si="8"/>
        <v>6.4200192276879176E-2</v>
      </c>
      <c r="L59" s="303">
        <f t="shared" si="8"/>
        <v>6.8014256692667044E-2</v>
      </c>
      <c r="M59" s="303">
        <f t="shared" si="8"/>
        <v>7.7286049892789296E-2</v>
      </c>
      <c r="N59" s="303">
        <f t="shared" si="8"/>
        <v>7.4843098283902079E-2</v>
      </c>
      <c r="O59" s="303">
        <f t="shared" si="8"/>
        <v>6.5795197733777164E-2</v>
      </c>
      <c r="P59" s="303">
        <f t="shared" si="8"/>
        <v>7.236604954348673E-2</v>
      </c>
      <c r="Q59" s="303">
        <f t="shared" si="8"/>
        <v>6.7403046330636915E-2</v>
      </c>
      <c r="R59" s="303">
        <f t="shared" si="8"/>
        <v>6.445148708701251E-2</v>
      </c>
      <c r="S59" s="303">
        <f t="shared" si="8"/>
        <v>6.9367862570371766E-2</v>
      </c>
      <c r="T59" s="303">
        <f t="shared" si="8"/>
        <v>5.9855153340830164E-2</v>
      </c>
      <c r="U59" s="303">
        <f t="shared" si="8"/>
        <v>7.1543356745919467E-2</v>
      </c>
      <c r="V59" s="303">
        <f t="shared" si="8"/>
        <v>7.2346559772210578E-2</v>
      </c>
      <c r="W59" s="303">
        <f t="shared" si="8"/>
        <v>6.4561795551560941E-2</v>
      </c>
      <c r="DA59" s="175"/>
    </row>
    <row r="60" spans="1:105" ht="12" customHeight="1" x14ac:dyDescent="0.25">
      <c r="A60" s="203" t="s">
        <v>2914</v>
      </c>
      <c r="B60" s="303">
        <f t="shared" ref="B60:W60" si="9">IF(B$28=0,0,B$28/B$5)</f>
        <v>6.4840685427095118E-2</v>
      </c>
      <c r="C60" s="303">
        <f t="shared" si="9"/>
        <v>6.49282515889614E-2</v>
      </c>
      <c r="D60" s="303">
        <f t="shared" si="9"/>
        <v>6.5014481465635141E-2</v>
      </c>
      <c r="E60" s="303">
        <f t="shared" si="9"/>
        <v>8.4294249428303061E-2</v>
      </c>
      <c r="F60" s="303">
        <f t="shared" si="9"/>
        <v>7.8618127845515459E-2</v>
      </c>
      <c r="G60" s="303">
        <f t="shared" si="9"/>
        <v>8.4117337952273372E-2</v>
      </c>
      <c r="H60" s="303">
        <f t="shared" si="9"/>
        <v>8.3223733929298771E-2</v>
      </c>
      <c r="I60" s="303">
        <f t="shared" si="9"/>
        <v>8.6835644342046339E-2</v>
      </c>
      <c r="J60" s="303">
        <f t="shared" si="9"/>
        <v>9.7269666103875427E-2</v>
      </c>
      <c r="K60" s="303">
        <f t="shared" si="9"/>
        <v>0.1014029463566133</v>
      </c>
      <c r="L60" s="303">
        <f t="shared" si="9"/>
        <v>9.9746705707450284E-2</v>
      </c>
      <c r="M60" s="303">
        <f t="shared" si="9"/>
        <v>9.729115712451207E-2</v>
      </c>
      <c r="N60" s="303">
        <f t="shared" si="9"/>
        <v>9.825302724431767E-2</v>
      </c>
      <c r="O60" s="303">
        <f t="shared" si="9"/>
        <v>0.10129133849233241</v>
      </c>
      <c r="P60" s="303">
        <f t="shared" si="9"/>
        <v>9.8551356963437961E-2</v>
      </c>
      <c r="Q60" s="303">
        <f t="shared" si="9"/>
        <v>0.10060341231644215</v>
      </c>
      <c r="R60" s="303">
        <f t="shared" si="9"/>
        <v>0.10108650733563555</v>
      </c>
      <c r="S60" s="303">
        <f t="shared" si="9"/>
        <v>0.10063117534460118</v>
      </c>
      <c r="T60" s="303">
        <f t="shared" si="9"/>
        <v>0.10432095784973</v>
      </c>
      <c r="U60" s="303">
        <f t="shared" si="9"/>
        <v>9.8435968193472181E-2</v>
      </c>
      <c r="V60" s="303">
        <f t="shared" si="9"/>
        <v>9.7363918494312432E-2</v>
      </c>
      <c r="W60" s="303">
        <f t="shared" si="9"/>
        <v>0.10138475826182432</v>
      </c>
      <c r="DA60" s="175"/>
    </row>
    <row r="61" spans="1:105" ht="12" customHeight="1" x14ac:dyDescent="0.25">
      <c r="A61" s="62" t="s">
        <v>2915</v>
      </c>
      <c r="B61" s="304">
        <f t="shared" ref="B61:W61" si="10">IF(B$29=0,0,B$29/B$5)</f>
        <v>0</v>
      </c>
      <c r="C61" s="304">
        <f t="shared" si="10"/>
        <v>0</v>
      </c>
      <c r="D61" s="304">
        <f t="shared" si="10"/>
        <v>0</v>
      </c>
      <c r="E61" s="304">
        <f t="shared" si="10"/>
        <v>2.0662805266646787E-2</v>
      </c>
      <c r="F61" s="304">
        <f t="shared" si="10"/>
        <v>1.4291103239191088E-2</v>
      </c>
      <c r="G61" s="304">
        <f t="shared" si="10"/>
        <v>3.6029651442137177E-2</v>
      </c>
      <c r="H61" s="304">
        <f t="shared" si="10"/>
        <v>3.6648905098866404E-2</v>
      </c>
      <c r="I61" s="304">
        <f t="shared" si="10"/>
        <v>3.8654519174874384E-2</v>
      </c>
      <c r="J61" s="304">
        <f t="shared" si="10"/>
        <v>4.6784934171523525E-2</v>
      </c>
      <c r="K61" s="304">
        <f t="shared" si="10"/>
        <v>4.7505014299387194E-2</v>
      </c>
      <c r="L61" s="304">
        <f t="shared" si="10"/>
        <v>4.6818576109476789E-2</v>
      </c>
      <c r="M61" s="304">
        <f t="shared" si="10"/>
        <v>4.6814292506233063E-2</v>
      </c>
      <c r="N61" s="304">
        <f t="shared" si="10"/>
        <v>4.7151731803070432E-2</v>
      </c>
      <c r="O61" s="304">
        <f t="shared" si="10"/>
        <v>4.7835399395049411E-2</v>
      </c>
      <c r="P61" s="304">
        <f t="shared" si="10"/>
        <v>4.6773952765445548E-2</v>
      </c>
      <c r="Q61" s="304">
        <f t="shared" si="10"/>
        <v>4.755731038558661E-2</v>
      </c>
      <c r="R61" s="304">
        <f t="shared" si="10"/>
        <v>4.7235150703455915E-2</v>
      </c>
      <c r="S61" s="304">
        <f t="shared" si="10"/>
        <v>4.8152915527268567E-2</v>
      </c>
      <c r="T61" s="304">
        <f t="shared" si="10"/>
        <v>4.9402933978494247E-2</v>
      </c>
      <c r="U61" s="304">
        <f t="shared" si="10"/>
        <v>4.6415973709011911E-2</v>
      </c>
      <c r="V61" s="304">
        <f t="shared" si="10"/>
        <v>4.5503290327049563E-2</v>
      </c>
      <c r="W61" s="304">
        <f t="shared" si="10"/>
        <v>4.7586169737738333E-2</v>
      </c>
      <c r="DA61" s="72"/>
    </row>
    <row r="62" spans="1:105" ht="12" customHeight="1" x14ac:dyDescent="0.25">
      <c r="A62" s="62" t="s">
        <v>2922</v>
      </c>
      <c r="B62" s="304">
        <f t="shared" ref="B62:W62" si="11">IF(B$35=0,0,B$35/B$5)</f>
        <v>6.1691869961733425E-2</v>
      </c>
      <c r="C62" s="304">
        <f t="shared" si="11"/>
        <v>6.1806729230187998E-2</v>
      </c>
      <c r="D62" s="304">
        <f t="shared" si="11"/>
        <v>6.1919835712676022E-2</v>
      </c>
      <c r="E62" s="304">
        <f t="shared" si="11"/>
        <v>6.0582769819394228E-2</v>
      </c>
      <c r="F62" s="304">
        <f t="shared" si="11"/>
        <v>6.1346425443710502E-2</v>
      </c>
      <c r="G62" s="304">
        <f t="shared" si="11"/>
        <v>4.0529009655280862E-2</v>
      </c>
      <c r="H62" s="304">
        <f t="shared" si="11"/>
        <v>3.8548378575659702E-2</v>
      </c>
      <c r="I62" s="304">
        <f t="shared" si="11"/>
        <v>4.070554094395807E-2</v>
      </c>
      <c r="J62" s="304">
        <f t="shared" si="11"/>
        <v>4.3883982321289684E-2</v>
      </c>
      <c r="K62" s="304">
        <f t="shared" si="11"/>
        <v>4.8410736136125322E-2</v>
      </c>
      <c r="L62" s="304">
        <f t="shared" si="11"/>
        <v>4.7114945265266925E-2</v>
      </c>
      <c r="M62" s="304">
        <f t="shared" si="11"/>
        <v>4.3871219328297024E-2</v>
      </c>
      <c r="N62" s="304">
        <f t="shared" si="11"/>
        <v>4.4704449434076123E-2</v>
      </c>
      <c r="O62" s="304">
        <f t="shared" si="11"/>
        <v>4.7832417923455876E-2</v>
      </c>
      <c r="P62" s="304">
        <f t="shared" si="11"/>
        <v>4.5592271758378156E-2</v>
      </c>
      <c r="Q62" s="304">
        <f t="shared" si="11"/>
        <v>4.7285157800031875E-2</v>
      </c>
      <c r="R62" s="304">
        <f t="shared" si="11"/>
        <v>4.8342682522178569E-2</v>
      </c>
      <c r="S62" s="304">
        <f t="shared" si="11"/>
        <v>4.6549382674565799E-2</v>
      </c>
      <c r="T62" s="304">
        <f t="shared" si="11"/>
        <v>4.980219879936993E-2</v>
      </c>
      <c r="U62" s="304">
        <f t="shared" si="11"/>
        <v>4.5905177668569712E-2</v>
      </c>
      <c r="V62" s="304">
        <f t="shared" si="11"/>
        <v>4.567716152006538E-2</v>
      </c>
      <c r="W62" s="304">
        <f t="shared" si="11"/>
        <v>4.8280486340191886E-2</v>
      </c>
      <c r="DA62" s="72"/>
    </row>
    <row r="63" spans="1:105" ht="12" customHeight="1" x14ac:dyDescent="0.25">
      <c r="A63" s="62" t="s">
        <v>2934</v>
      </c>
      <c r="B63" s="304">
        <f t="shared" ref="B63:W63" si="12">IF(B$46=0,0,B$46/B$5)</f>
        <v>3.1488154653616937E-3</v>
      </c>
      <c r="C63" s="304">
        <f t="shared" si="12"/>
        <v>3.1215223587734054E-3</v>
      </c>
      <c r="D63" s="304">
        <f t="shared" si="12"/>
        <v>3.0946457529591174E-3</v>
      </c>
      <c r="E63" s="304">
        <f t="shared" si="12"/>
        <v>3.048674342262035E-3</v>
      </c>
      <c r="F63" s="304">
        <f t="shared" si="12"/>
        <v>2.9805991626138608E-3</v>
      </c>
      <c r="G63" s="304">
        <f t="shared" si="12"/>
        <v>7.558676854855343E-3</v>
      </c>
      <c r="H63" s="304">
        <f t="shared" si="12"/>
        <v>8.0264502547726709E-3</v>
      </c>
      <c r="I63" s="304">
        <f t="shared" si="12"/>
        <v>7.4755842232138983E-3</v>
      </c>
      <c r="J63" s="304">
        <f t="shared" si="12"/>
        <v>6.6007496110622151E-3</v>
      </c>
      <c r="K63" s="304">
        <f t="shared" si="12"/>
        <v>5.4871959211007827E-3</v>
      </c>
      <c r="L63" s="304">
        <f t="shared" si="12"/>
        <v>5.8131843327065827E-3</v>
      </c>
      <c r="M63" s="304">
        <f t="shared" si="12"/>
        <v>6.6056452899819875E-3</v>
      </c>
      <c r="N63" s="304">
        <f t="shared" si="12"/>
        <v>6.3968460071711164E-3</v>
      </c>
      <c r="O63" s="304">
        <f t="shared" si="12"/>
        <v>5.6235211738271049E-3</v>
      </c>
      <c r="P63" s="304">
        <f t="shared" si="12"/>
        <v>6.1851324396142507E-3</v>
      </c>
      <c r="Q63" s="304">
        <f t="shared" si="12"/>
        <v>5.7609441308236666E-3</v>
      </c>
      <c r="R63" s="304">
        <f t="shared" si="12"/>
        <v>5.5086741100010654E-3</v>
      </c>
      <c r="S63" s="304">
        <f t="shared" si="12"/>
        <v>5.9288771427668174E-3</v>
      </c>
      <c r="T63" s="304">
        <f t="shared" si="12"/>
        <v>5.115825071865825E-3</v>
      </c>
      <c r="U63" s="304">
        <f t="shared" si="12"/>
        <v>6.1148168158905516E-3</v>
      </c>
      <c r="V63" s="304">
        <f t="shared" si="12"/>
        <v>6.1834666471974843E-3</v>
      </c>
      <c r="W63" s="304">
        <f t="shared" si="12"/>
        <v>5.5181021838940966E-3</v>
      </c>
      <c r="DA63" s="72"/>
    </row>
    <row r="64" spans="1:105" ht="12" customHeight="1" x14ac:dyDescent="0.25">
      <c r="A64" s="62" t="s">
        <v>2936</v>
      </c>
      <c r="B64" s="304">
        <f t="shared" ref="B64:W64" si="13">IF(B$47=0,0,B$47/B$5)</f>
        <v>0</v>
      </c>
      <c r="C64" s="304">
        <f t="shared" si="13"/>
        <v>0</v>
      </c>
      <c r="D64" s="304">
        <f t="shared" si="13"/>
        <v>0</v>
      </c>
      <c r="E64" s="304">
        <f t="shared" si="13"/>
        <v>0</v>
      </c>
      <c r="F64" s="304">
        <f t="shared" si="13"/>
        <v>0</v>
      </c>
      <c r="G64" s="304">
        <f t="shared" si="13"/>
        <v>0</v>
      </c>
      <c r="H64" s="304">
        <f t="shared" si="13"/>
        <v>0</v>
      </c>
      <c r="I64" s="304">
        <f t="shared" si="13"/>
        <v>0</v>
      </c>
      <c r="J64" s="304">
        <f t="shared" si="13"/>
        <v>0</v>
      </c>
      <c r="K64" s="304">
        <f t="shared" si="13"/>
        <v>0</v>
      </c>
      <c r="L64" s="304">
        <f t="shared" si="13"/>
        <v>0</v>
      </c>
      <c r="M64" s="304">
        <f t="shared" si="13"/>
        <v>0</v>
      </c>
      <c r="N64" s="304">
        <f t="shared" si="13"/>
        <v>0</v>
      </c>
      <c r="O64" s="304">
        <f t="shared" si="13"/>
        <v>0</v>
      </c>
      <c r="P64" s="304">
        <f t="shared" si="13"/>
        <v>0</v>
      </c>
      <c r="Q64" s="304">
        <f t="shared" si="13"/>
        <v>0</v>
      </c>
      <c r="R64" s="304">
        <f t="shared" si="13"/>
        <v>0</v>
      </c>
      <c r="S64" s="304">
        <f t="shared" si="13"/>
        <v>0</v>
      </c>
      <c r="T64" s="304">
        <f t="shared" si="13"/>
        <v>0</v>
      </c>
      <c r="U64" s="304">
        <f t="shared" si="13"/>
        <v>0</v>
      </c>
      <c r="V64" s="304">
        <f t="shared" si="13"/>
        <v>0</v>
      </c>
      <c r="W64" s="304">
        <f t="shared" si="13"/>
        <v>0</v>
      </c>
      <c r="DA64" s="72"/>
    </row>
    <row r="65" spans="1:105" ht="12" customHeight="1" x14ac:dyDescent="0.25">
      <c r="A65" s="41" t="s">
        <v>2938</v>
      </c>
      <c r="B65" s="237">
        <f t="shared" ref="B65:W65" si="14">IF(B$48=0,0,B$48/B$5)</f>
        <v>2.913913831645714E-2</v>
      </c>
      <c r="C65" s="237">
        <f t="shared" si="14"/>
        <v>2.8886567908089116E-2</v>
      </c>
      <c r="D65" s="237">
        <f t="shared" si="14"/>
        <v>2.8637851797883692E-2</v>
      </c>
      <c r="E65" s="237">
        <f t="shared" si="14"/>
        <v>2.8212432363292881E-2</v>
      </c>
      <c r="F65" s="237">
        <f t="shared" si="14"/>
        <v>2.7582464650828691E-2</v>
      </c>
      <c r="G65" s="237">
        <f t="shared" si="14"/>
        <v>6.9947995614831379E-2</v>
      </c>
      <c r="H65" s="237">
        <f t="shared" si="14"/>
        <v>7.4276770657666372E-2</v>
      </c>
      <c r="I65" s="237">
        <f t="shared" si="14"/>
        <v>6.9179056401621489E-2</v>
      </c>
      <c r="J65" s="237">
        <f t="shared" si="14"/>
        <v>6.1083336900769808E-2</v>
      </c>
      <c r="K65" s="237">
        <f t="shared" si="14"/>
        <v>5.0778511053866694E-2</v>
      </c>
      <c r="L65" s="237">
        <f t="shared" si="14"/>
        <v>5.3795207814866741E-2</v>
      </c>
      <c r="M65" s="237">
        <f t="shared" si="14"/>
        <v>6.1128641513493377E-2</v>
      </c>
      <c r="N65" s="237">
        <f t="shared" si="14"/>
        <v>5.9196412950361564E-2</v>
      </c>
      <c r="O65" s="237">
        <f t="shared" si="14"/>
        <v>5.2040064942596068E-2</v>
      </c>
      <c r="P65" s="237">
        <f t="shared" si="14"/>
        <v>5.72372155961903E-2</v>
      </c>
      <c r="Q65" s="237">
        <f t="shared" si="14"/>
        <v>5.3311776986642238E-2</v>
      </c>
      <c r="R65" s="237">
        <f t="shared" si="14"/>
        <v>5.0977270213949898E-2</v>
      </c>
      <c r="S65" s="237">
        <f t="shared" si="14"/>
        <v>5.4865829079164166E-2</v>
      </c>
      <c r="T65" s="237">
        <f t="shared" si="14"/>
        <v>4.7341845215046384E-2</v>
      </c>
      <c r="U65" s="237">
        <f t="shared" si="14"/>
        <v>5.6586514814251219E-2</v>
      </c>
      <c r="V65" s="237">
        <f t="shared" si="14"/>
        <v>5.7221800353165556E-2</v>
      </c>
      <c r="W65" s="237">
        <f t="shared" si="14"/>
        <v>5.1064517609755992E-2</v>
      </c>
      <c r="DA65" s="97"/>
    </row>
    <row r="66" spans="1:105" ht="12" customHeight="1" x14ac:dyDescent="0.25">
      <c r="A66" s="171"/>
      <c r="B66" s="171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DA66" s="172"/>
    </row>
    <row r="67" spans="1:105" ht="15" customHeight="1" x14ac:dyDescent="0.25">
      <c r="A67" s="32" t="s">
        <v>54</v>
      </c>
      <c r="B67" s="259"/>
      <c r="C67" s="259"/>
      <c r="D67" s="259"/>
      <c r="E67" s="259"/>
      <c r="F67" s="259"/>
      <c r="G67" s="259"/>
      <c r="H67" s="259"/>
      <c r="I67" s="259"/>
      <c r="J67" s="259"/>
      <c r="K67" s="259"/>
      <c r="L67" s="259"/>
      <c r="M67" s="259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DA67" s="88"/>
    </row>
    <row r="68" spans="1:105" ht="12" customHeight="1" x14ac:dyDescent="0.25">
      <c r="A68" s="201"/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DA68" s="173"/>
    </row>
    <row r="69" spans="1:105" ht="12" customHeight="1" x14ac:dyDescent="0.25">
      <c r="A69" s="35" t="s">
        <v>28</v>
      </c>
      <c r="B69" s="324">
        <f t="shared" ref="B69:W69" si="15">SUM(B$70:B$78)</f>
        <v>155.71994249328154</v>
      </c>
      <c r="C69" s="324">
        <f t="shared" si="15"/>
        <v>149.36469369023806</v>
      </c>
      <c r="D69" s="324">
        <f t="shared" si="15"/>
        <v>157.39943783723893</v>
      </c>
      <c r="E69" s="324">
        <f t="shared" si="15"/>
        <v>173.26695378119368</v>
      </c>
      <c r="F69" s="324">
        <f t="shared" si="15"/>
        <v>189.65978100374758</v>
      </c>
      <c r="G69" s="324">
        <f t="shared" si="15"/>
        <v>184.05304269981895</v>
      </c>
      <c r="H69" s="324">
        <f t="shared" si="15"/>
        <v>169.82600109922589</v>
      </c>
      <c r="I69" s="324">
        <f t="shared" si="15"/>
        <v>174.8069613496709</v>
      </c>
      <c r="J69" s="324">
        <f t="shared" si="15"/>
        <v>191.41379190462487</v>
      </c>
      <c r="K69" s="324">
        <f t="shared" si="15"/>
        <v>214.43137637246656</v>
      </c>
      <c r="L69" s="324">
        <f t="shared" si="15"/>
        <v>218.6378184362764</v>
      </c>
      <c r="M69" s="324">
        <f t="shared" si="15"/>
        <v>224.95346932596354</v>
      </c>
      <c r="N69" s="324">
        <f t="shared" si="15"/>
        <v>243.72357443584238</v>
      </c>
      <c r="O69" s="324">
        <f t="shared" si="15"/>
        <v>254.45298575628081</v>
      </c>
      <c r="P69" s="324">
        <f t="shared" si="15"/>
        <v>245.03830676914362</v>
      </c>
      <c r="Q69" s="324">
        <f t="shared" si="15"/>
        <v>242.40479735048893</v>
      </c>
      <c r="R69" s="324">
        <f t="shared" si="15"/>
        <v>254.09199055431409</v>
      </c>
      <c r="S69" s="324">
        <f t="shared" si="15"/>
        <v>249.53256376627635</v>
      </c>
      <c r="T69" s="324">
        <f t="shared" si="15"/>
        <v>249.15069649026788</v>
      </c>
      <c r="U69" s="324">
        <f t="shared" si="15"/>
        <v>238.33551895150296</v>
      </c>
      <c r="V69" s="324">
        <f t="shared" si="15"/>
        <v>241.55493980226925</v>
      </c>
      <c r="W69" s="324">
        <f t="shared" si="15"/>
        <v>213.0824942542572</v>
      </c>
      <c r="DA69" s="95"/>
    </row>
    <row r="70" spans="1:105" ht="12" customHeight="1" x14ac:dyDescent="0.25">
      <c r="A70" s="55" t="s">
        <v>92</v>
      </c>
      <c r="B70" s="336">
        <f>IF(B$6=0,0,B$6/WWP!B$5*1000)</f>
        <v>1.1277667353325806</v>
      </c>
      <c r="C70" s="336">
        <f>IF(C$6=0,0,C$6/WWP!C$5*1000)</f>
        <v>1.0723640312204645</v>
      </c>
      <c r="D70" s="336">
        <f>IF(D$6=0,0,D$6/WWP!D$5*1000)</f>
        <v>1.1203196541886775</v>
      </c>
      <c r="E70" s="336">
        <f>IF(E$6=0,0,E$6/WWP!E$5*1000)</f>
        <v>1.2149393876156416</v>
      </c>
      <c r="F70" s="336">
        <f>IF(F$6=0,0,F$6/WWP!F$5*1000)</f>
        <v>1.300189504214986</v>
      </c>
      <c r="G70" s="336">
        <f>IF(G$6=0,0,G$6/WWP!G$5*1000)</f>
        <v>3.1997541900178907</v>
      </c>
      <c r="H70" s="336">
        <f>IF(H$6=0,0,H$6/WWP!H$5*1000)</f>
        <v>3.1351298845167839</v>
      </c>
      <c r="I70" s="336">
        <f>IF(I$6=0,0,I$6/WWP!I$5*1000)</f>
        <v>3.0056035734591915</v>
      </c>
      <c r="J70" s="336">
        <f>IF(J$6=0,0,J$6/WWP!J$5*1000)</f>
        <v>2.9059913786727125</v>
      </c>
      <c r="K70" s="336">
        <f>IF(K$6=0,0,K$6/WWP!K$5*1000)</f>
        <v>2.7062420397101588</v>
      </c>
      <c r="L70" s="336">
        <f>IF(L$6=0,0,L$6/WWP!L$5*1000)</f>
        <v>2.923258463543088</v>
      </c>
      <c r="M70" s="336">
        <f>IF(M$6=0,0,M$6/WWP!M$5*1000)</f>
        <v>3.4177144977717653</v>
      </c>
      <c r="N70" s="336">
        <f>IF(N$6=0,0,N$6/WWP!N$5*1000)</f>
        <v>3.5858430001618</v>
      </c>
      <c r="O70" s="336">
        <f>IF(O$6=0,0,O$6/WWP!O$5*1000)</f>
        <v>3.2911200322311367</v>
      </c>
      <c r="P70" s="336">
        <f>IF(P$6=0,0,P$6/WWP!P$5*1000)</f>
        <v>3.4858670743357503</v>
      </c>
      <c r="Q70" s="336">
        <f>IF(Q$6=0,0,Q$6/WWP!Q$5*1000)</f>
        <v>3.2119051375335395</v>
      </c>
      <c r="R70" s="336">
        <f>IF(R$6=0,0,R$6/WWP!R$5*1000)</f>
        <v>3.2193329308279255</v>
      </c>
      <c r="S70" s="336">
        <f>IF(S$6=0,0,S$6/WWP!S$5*1000)</f>
        <v>3.4027302014867211</v>
      </c>
      <c r="T70" s="336">
        <f>IF(T$6=0,0,T$6/WWP!T$5*1000)</f>
        <v>2.9316061734888135</v>
      </c>
      <c r="U70" s="336">
        <f>IF(U$6=0,0,U$6/WWP!U$5*1000)</f>
        <v>3.3519694899498997</v>
      </c>
      <c r="V70" s="336">
        <f>IF(V$6=0,0,V$6/WWP!V$5*1000)</f>
        <v>3.4353879015861937</v>
      </c>
      <c r="W70" s="336">
        <f>IF(W$6=0,0,W$6/WWP!W$5*1000)</f>
        <v>2.7043652468562418</v>
      </c>
      <c r="DA70" s="67"/>
    </row>
    <row r="71" spans="1:105" ht="12" customHeight="1" x14ac:dyDescent="0.25">
      <c r="A71" s="202" t="s">
        <v>93</v>
      </c>
      <c r="B71" s="337">
        <f>IF(B$7=0,0,B$7/WWP!B$5*1000)</f>
        <v>1.2258334079701971</v>
      </c>
      <c r="C71" s="337">
        <f>IF(C$7=0,0,C$7/WWP!C$5*1000)</f>
        <v>1.165613077413548</v>
      </c>
      <c r="D71" s="337">
        <f>IF(D$7=0,0,D$7/WWP!D$5*1000)</f>
        <v>1.2177387545529104</v>
      </c>
      <c r="E71" s="337">
        <f>IF(E$7=0,0,E$7/WWP!E$5*1000)</f>
        <v>1.3205862908865673</v>
      </c>
      <c r="F71" s="337">
        <f>IF(F$7=0,0,F$7/WWP!F$5*1000)</f>
        <v>1.4132494611032456</v>
      </c>
      <c r="G71" s="337">
        <f>IF(G$7=0,0,G$7/WWP!G$5*1000)</f>
        <v>3.4779936848020561</v>
      </c>
      <c r="H71" s="337">
        <f>IF(H$7=0,0,H$7/WWP!H$5*1000)</f>
        <v>3.4077498744747645</v>
      </c>
      <c r="I71" s="337">
        <f>IF(I$7=0,0,I$7/WWP!I$5*1000)</f>
        <v>3.2669604059339039</v>
      </c>
      <c r="J71" s="337">
        <f>IF(J$7=0,0,J$7/WWP!J$5*1000)</f>
        <v>3.158686281165993</v>
      </c>
      <c r="K71" s="337">
        <f>IF(K$7=0,0,K$7/WWP!K$5*1000)</f>
        <v>2.9415674344675633</v>
      </c>
      <c r="L71" s="337">
        <f>IF(L$7=0,0,L$7/WWP!L$5*1000)</f>
        <v>3.1774548516772705</v>
      </c>
      <c r="M71" s="337">
        <f>IF(M$7=0,0,M$7/WWP!M$5*1000)</f>
        <v>3.714907062795398</v>
      </c>
      <c r="N71" s="337">
        <f>IF(N$7=0,0,N$7/WWP!N$5*1000)</f>
        <v>3.8976554349584771</v>
      </c>
      <c r="O71" s="337">
        <f>IF(O$7=0,0,O$7/WWP!O$5*1000)</f>
        <v>3.5773043828599307</v>
      </c>
      <c r="P71" s="337">
        <f>IF(P$7=0,0,P$7/WWP!P$5*1000)</f>
        <v>3.7889859503649457</v>
      </c>
      <c r="Q71" s="337">
        <f>IF(Q$7=0,0,Q$7/WWP!Q$5*1000)</f>
        <v>3.4912012364494989</v>
      </c>
      <c r="R71" s="337">
        <f>IF(R$7=0,0,R$7/WWP!R$5*1000)</f>
        <v>3.4992749248129638</v>
      </c>
      <c r="S71" s="337">
        <f>IF(S$7=0,0,S$7/WWP!S$5*1000)</f>
        <v>3.6986197842246966</v>
      </c>
      <c r="T71" s="337">
        <f>IF(T$7=0,0,T$7/WWP!T$5*1000)</f>
        <v>3.1865284494443635</v>
      </c>
      <c r="U71" s="337">
        <f>IF(U$7=0,0,U$7/WWP!U$5*1000)</f>
        <v>3.6434450977716306</v>
      </c>
      <c r="V71" s="337">
        <f>IF(V$7=0,0,V$7/WWP!V$5*1000)</f>
        <v>3.7341172843328194</v>
      </c>
      <c r="W71" s="337">
        <f>IF(W$7=0,0,W$7/WWP!W$5*1000)</f>
        <v>2.9395274422350455</v>
      </c>
      <c r="DA71" s="174"/>
    </row>
    <row r="72" spans="1:105" ht="12" customHeight="1" x14ac:dyDescent="0.25">
      <c r="A72" s="202" t="s">
        <v>94</v>
      </c>
      <c r="B72" s="337">
        <f>IF(B$8=0,0,B$8/WWP!B$5*1000)</f>
        <v>3.0400668517660869</v>
      </c>
      <c r="C72" s="337">
        <f>IF(C$8=0,0,C$8/WWP!C$5*1000)</f>
        <v>2.8907204319855997</v>
      </c>
      <c r="D72" s="337">
        <f>IF(D$8=0,0,D$8/WWP!D$5*1000)</f>
        <v>3.0199921112912178</v>
      </c>
      <c r="E72" s="337">
        <f>IF(E$8=0,0,E$8/WWP!E$5*1000)</f>
        <v>3.2750540013986869</v>
      </c>
      <c r="F72" s="337">
        <f>IF(F$8=0,0,F$8/WWP!F$5*1000)</f>
        <v>3.5048586635360497</v>
      </c>
      <c r="G72" s="337">
        <f>IF(G$8=0,0,G$8/WWP!G$5*1000)</f>
        <v>8.6254243383091023</v>
      </c>
      <c r="H72" s="337">
        <f>IF(H$8=0,0,H$8/WWP!H$5*1000)</f>
        <v>8.4512196886974174</v>
      </c>
      <c r="I72" s="337">
        <f>IF(I$8=0,0,I$8/WWP!I$5*1000)</f>
        <v>8.1020618067160797</v>
      </c>
      <c r="J72" s="337">
        <f>IF(J$8=0,0,J$8/WWP!J$5*1000)</f>
        <v>7.8335419772916604</v>
      </c>
      <c r="K72" s="337">
        <f>IF(K$8=0,0,K$8/WWP!K$5*1000)</f>
        <v>7.2950872374795548</v>
      </c>
      <c r="L72" s="337">
        <f>IF(L$8=0,0,L$8/WWP!L$5*1000)</f>
        <v>7.8800880321596312</v>
      </c>
      <c r="M72" s="337">
        <f>IF(M$8=0,0,M$8/WWP!M$5*1000)</f>
        <v>9.2129695157325884</v>
      </c>
      <c r="N72" s="337">
        <f>IF(N$8=0,0,N$8/WWP!N$5*1000)</f>
        <v>9.6661854786970238</v>
      </c>
      <c r="O72" s="337">
        <f>IF(O$8=0,0,O$8/WWP!O$5*1000)</f>
        <v>8.871714869492628</v>
      </c>
      <c r="P72" s="337">
        <f>IF(P$8=0,0,P$8/WWP!P$5*1000)</f>
        <v>9.3966851569050664</v>
      </c>
      <c r="Q72" s="337">
        <f>IF(Q$8=0,0,Q$8/WWP!Q$5*1000)</f>
        <v>8.6581790663947586</v>
      </c>
      <c r="R72" s="337">
        <f>IF(R$8=0,0,R$8/WWP!R$5*1000)</f>
        <v>8.6782018135361465</v>
      </c>
      <c r="S72" s="337">
        <f>IF(S$8=0,0,S$8/WWP!S$5*1000)</f>
        <v>9.1725770648772489</v>
      </c>
      <c r="T72" s="337">
        <f>IF(T$8=0,0,T$8/WWP!T$5*1000)</f>
        <v>7.9025905546220176</v>
      </c>
      <c r="U72" s="337">
        <f>IF(U$8=0,0,U$8/WWP!U$5*1000)</f>
        <v>9.0357438424736412</v>
      </c>
      <c r="V72" s="337">
        <f>IF(V$8=0,0,V$8/WWP!V$5*1000)</f>
        <v>9.2606108651453933</v>
      </c>
      <c r="W72" s="337">
        <f>IF(W$8=0,0,W$8/WWP!W$5*1000)</f>
        <v>7.2900280567429112</v>
      </c>
      <c r="DA72" s="174"/>
    </row>
    <row r="73" spans="1:105" ht="12" customHeight="1" x14ac:dyDescent="0.25">
      <c r="A73" s="202" t="s">
        <v>95</v>
      </c>
      <c r="B73" s="337">
        <f>IF(B$9=0,0,B$9/WWP!B$5*1000)</f>
        <v>9.3163339005734969</v>
      </c>
      <c r="C73" s="337">
        <f>IF(C$9=0,0,C$9/WWP!C$5*1000)</f>
        <v>8.8586593883429661</v>
      </c>
      <c r="D73" s="337">
        <f>IF(D$9=0,0,D$9/WWP!D$5*1000)</f>
        <v>9.2548145346021187</v>
      </c>
      <c r="E73" s="337">
        <f>IF(E$9=0,0,E$9/WWP!E$5*1000)</f>
        <v>10.036455810737909</v>
      </c>
      <c r="F73" s="337">
        <f>IF(F$9=0,0,F$9/WWP!F$5*1000)</f>
        <v>10.740695904384667</v>
      </c>
      <c r="G73" s="337">
        <f>IF(G$9=0,0,G$9/WWP!G$5*1000)</f>
        <v>26.432752004495633</v>
      </c>
      <c r="H73" s="337">
        <f>IF(H$9=0,0,H$9/WWP!H$5*1000)</f>
        <v>25.898899046008218</v>
      </c>
      <c r="I73" s="337">
        <f>IF(I$9=0,0,I$9/WWP!I$5*1000)</f>
        <v>24.828899085097675</v>
      </c>
      <c r="J73" s="337">
        <f>IF(J$9=0,0,J$9/WWP!J$5*1000)</f>
        <v>24.006015736861539</v>
      </c>
      <c r="K73" s="337">
        <f>IF(K$9=0,0,K$9/WWP!K$5*1000)</f>
        <v>22.35591250195348</v>
      </c>
      <c r="L73" s="337">
        <f>IF(L$9=0,0,L$9/WWP!L$5*1000)</f>
        <v>24.148656872747249</v>
      </c>
      <c r="M73" s="337">
        <f>IF(M$9=0,0,M$9/WWP!M$5*1000)</f>
        <v>28.233293677245026</v>
      </c>
      <c r="N73" s="337">
        <f>IF(N$9=0,0,N$9/WWP!N$5*1000)</f>
        <v>29.622181305684428</v>
      </c>
      <c r="O73" s="337">
        <f>IF(O$9=0,0,O$9/WWP!O$5*1000)</f>
        <v>27.187513309735468</v>
      </c>
      <c r="P73" s="337">
        <f>IF(P$9=0,0,P$9/WWP!P$5*1000)</f>
        <v>28.796293222773592</v>
      </c>
      <c r="Q73" s="337">
        <f>IF(Q$9=0,0,Q$9/WWP!Q$5*1000)</f>
        <v>26.533129397016197</v>
      </c>
      <c r="R73" s="337">
        <f>IF(R$9=0,0,R$9/WWP!R$5*1000)</f>
        <v>26.594489428578523</v>
      </c>
      <c r="S73" s="337">
        <f>IF(S$9=0,0,S$9/WWP!S$5*1000)</f>
        <v>28.109510360107702</v>
      </c>
      <c r="T73" s="337">
        <f>IF(T$9=0,0,T$9/WWP!T$5*1000)</f>
        <v>24.217616215777156</v>
      </c>
      <c r="U73" s="337">
        <f>IF(U$9=0,0,U$9/WWP!U$5*1000)</f>
        <v>27.690182743064387</v>
      </c>
      <c r="V73" s="337">
        <f>IF(V$9=0,0,V$9/WWP!V$5*1000)</f>
        <v>28.379291360929432</v>
      </c>
      <c r="W73" s="337">
        <f>IF(W$9=0,0,W$9/WWP!W$5*1000)</f>
        <v>22.34040856098634</v>
      </c>
      <c r="DA73" s="174"/>
    </row>
    <row r="74" spans="1:105" ht="12" customHeight="1" x14ac:dyDescent="0.25">
      <c r="A74" s="56" t="s">
        <v>96</v>
      </c>
      <c r="B74" s="338">
        <f>IF(B$10=0,0,B$10/WWP!B$5*1000)</f>
        <v>2.0594001253899301</v>
      </c>
      <c r="C74" s="338">
        <f>IF(C$10=0,0,C$10/WWP!C$5*1000)</f>
        <v>1.958229970054761</v>
      </c>
      <c r="D74" s="338">
        <f>IF(D$10=0,0,D$10/WWP!D$5*1000)</f>
        <v>2.0458011076488898</v>
      </c>
      <c r="E74" s="338">
        <f>IF(E$10=0,0,E$10/WWP!E$5*1000)</f>
        <v>2.1769531282614722</v>
      </c>
      <c r="F74" s="338">
        <f>IF(F$10=0,0,F$10/WWP!F$5*1000)</f>
        <v>2.3295622150932647</v>
      </c>
      <c r="G74" s="338">
        <f>IF(G$10=0,0,G$10/WWP!G$5*1000)</f>
        <v>5.6082198764964746</v>
      </c>
      <c r="H74" s="338">
        <f>IF(H$10=0,0,H$10/WWP!H$5*1000)</f>
        <v>5.4305497778921916</v>
      </c>
      <c r="I74" s="338">
        <f>IF(I$10=0,0,I$10/WWP!I$5*1000)</f>
        <v>5.2105174369793694</v>
      </c>
      <c r="J74" s="338">
        <f>IF(J$10=0,0,J$10/WWP!J$5*1000)</f>
        <v>4.7311141508578558</v>
      </c>
      <c r="K74" s="338">
        <f>IF(K$10=0,0,K$10/WWP!K$5*1000)</f>
        <v>4.5990661923514216</v>
      </c>
      <c r="L74" s="338">
        <f>IF(L$10=0,0,L$10/WWP!L$5*1000)</f>
        <v>4.9167417626935288</v>
      </c>
      <c r="M74" s="338">
        <f>IF(M$10=0,0,M$10/WWP!M$5*1000)</f>
        <v>5.5345926134312142</v>
      </c>
      <c r="N74" s="338">
        <f>IF(N$10=0,0,N$10/WWP!N$5*1000)</f>
        <v>5.8483043355351958</v>
      </c>
      <c r="O74" s="338">
        <f>IF(O$10=0,0,O$10/WWP!O$5*1000)</f>
        <v>5.5347222852198508</v>
      </c>
      <c r="P74" s="338">
        <f>IF(P$10=0,0,P$10/WWP!P$5*1000)</f>
        <v>5.7648181766646589</v>
      </c>
      <c r="Q74" s="338">
        <f>IF(Q$10=0,0,Q$10/WWP!Q$5*1000)</f>
        <v>5.3794956753895349</v>
      </c>
      <c r="R74" s="338">
        <f>IF(R$10=0,0,R$10/WWP!R$5*1000)</f>
        <v>5.4654639257904414</v>
      </c>
      <c r="S74" s="338">
        <f>IF(S$10=0,0,S$10/WWP!S$5*1000)</f>
        <v>5.6617865608657469</v>
      </c>
      <c r="T74" s="338">
        <f>IF(T$10=0,0,T$10/WWP!T$5*1000)</f>
        <v>5.0520586704100472</v>
      </c>
      <c r="U74" s="338">
        <f>IF(U$10=0,0,U$10/WWP!U$5*1000)</f>
        <v>5.5680204185445952</v>
      </c>
      <c r="V74" s="338">
        <f>IF(V$10=0,0,V$10/WWP!V$5*1000)</f>
        <v>5.7370935334430806</v>
      </c>
      <c r="W74" s="338">
        <f>IF(W$10=0,0,W$10/WWP!W$5*1000)</f>
        <v>4.5810285498058914</v>
      </c>
      <c r="DA74" s="68"/>
    </row>
    <row r="75" spans="1:105" ht="12" customHeight="1" x14ac:dyDescent="0.25">
      <c r="A75" s="203" t="s">
        <v>2900</v>
      </c>
      <c r="B75" s="351">
        <f>IF(B$16=0,0,B$16/WWP!B$5*1000)</f>
        <v>118.57910837407404</v>
      </c>
      <c r="C75" s="351">
        <f>IF(C$16=0,0,C$16/WWP!C$5*1000)</f>
        <v>113.95141581114338</v>
      </c>
      <c r="D75" s="351">
        <f>IF(D$16=0,0,D$16/WWP!D$5*1000)</f>
        <v>120.30092969582387</v>
      </c>
      <c r="E75" s="351">
        <f>IF(E$16=0,0,E$16/WWP!E$5*1000)</f>
        <v>129.56893128688438</v>
      </c>
      <c r="F75" s="351">
        <f>IF(F$16=0,0,F$16/WWP!F$5*1000)</f>
        <v>143.61523666212733</v>
      </c>
      <c r="G75" s="351">
        <f>IF(G$16=0,0,G$16/WWP!G$5*1000)</f>
        <v>92.075694743235957</v>
      </c>
      <c r="H75" s="351">
        <f>IF(H$16=0,0,H$16/WWP!H$5*1000)</f>
        <v>80.806502549980038</v>
      </c>
      <c r="I75" s="351">
        <f>IF(I$16=0,0,I$16/WWP!I$5*1000)</f>
        <v>87.831088578835192</v>
      </c>
      <c r="J75" s="351">
        <f>IF(J$16=0,0,J$16/WWP!J$5*1000)</f>
        <v>103.68484181931466</v>
      </c>
      <c r="K75" s="351">
        <f>IF(K$16=0,0,K$16/WWP!K$5*1000)</f>
        <v>128.13448600229907</v>
      </c>
      <c r="L75" s="351">
        <f>IF(L$16=0,0,L$16/WWP!L$5*1000)</f>
        <v>127.15106073655521</v>
      </c>
      <c r="M75" s="351">
        <f>IF(M$16=0,0,M$16/WWP!M$5*1000)</f>
        <v>121.81714359156521</v>
      </c>
      <c r="N75" s="351">
        <f>IF(N$16=0,0,N$16/WWP!N$5*1000)</f>
        <v>134.48823708803019</v>
      </c>
      <c r="O75" s="351">
        <f>IF(O$16=0,0,O$16/WWP!O$5*1000)</f>
        <v>150.23319295073892</v>
      </c>
      <c r="P75" s="351">
        <f>IF(P$16=0,0,P$16/WWP!P$5*1000)</f>
        <v>137.89903490639847</v>
      </c>
      <c r="Q75" s="351">
        <f>IF(Q$16=0,0,Q$16/WWP!Q$5*1000)</f>
        <v>141.4822847789454</v>
      </c>
      <c r="R75" s="351">
        <f>IF(R$16=0,0,R$16/WWP!R$5*1000)</f>
        <v>151.62043295386084</v>
      </c>
      <c r="S75" s="351">
        <f>IF(S$16=0,0,S$16/WWP!S$5*1000)</f>
        <v>143.37623303270448</v>
      </c>
      <c r="T75" s="351">
        <f>IF(T$16=0,0,T$16/WWP!T$5*1000)</f>
        <v>153.16045026787049</v>
      </c>
      <c r="U75" s="351">
        <f>IF(U$16=0,0,U$16/WWP!U$5*1000)</f>
        <v>135.04747036533126</v>
      </c>
      <c r="V75" s="351">
        <f>IF(V$16=0,0,V$16/WWP!V$5*1000)</f>
        <v>136.19182595566164</v>
      </c>
      <c r="W75" s="351">
        <f>IF(W$16=0,0,W$16/WWP!W$5*1000)</f>
        <v>126.98587601799905</v>
      </c>
      <c r="DA75" s="175"/>
    </row>
    <row r="76" spans="1:105" ht="12" customHeight="1" x14ac:dyDescent="0.25">
      <c r="A76" s="203" t="s">
        <v>2912</v>
      </c>
      <c r="B76" s="351">
        <f>IF(B$27=0,0,B$27/WWP!B$5*1000)</f>
        <v>5.7369003493005213</v>
      </c>
      <c r="C76" s="351">
        <f>IF(C$27=0,0,C$27/WWP!C$5*1000)</f>
        <v>5.4550692022954061</v>
      </c>
      <c r="D76" s="351">
        <f>IF(D$27=0,0,D$27/WWP!D$5*1000)</f>
        <v>5.6990173713076215</v>
      </c>
      <c r="E76" s="351">
        <f>IF(E$27=0,0,E$27/WWP!E$5*1000)</f>
        <v>6.1803438413491341</v>
      </c>
      <c r="F76" s="351">
        <f>IF(F$27=0,0,F$27/WWP!F$5*1000)</f>
        <v>6.6140074779631908</v>
      </c>
      <c r="G76" s="351">
        <f>IF(G$27=0,0,G$27/WWP!G$5*1000)</f>
        <v>16.277010444873628</v>
      </c>
      <c r="H76" s="351">
        <f>IF(H$27=0,0,H$27/WWP!H$5*1000)</f>
        <v>15.948269412541904</v>
      </c>
      <c r="I76" s="351">
        <f>IF(I$27=0,0,I$27/WWP!I$5*1000)</f>
        <v>15.289374699770674</v>
      </c>
      <c r="J76" s="351">
        <f>IF(J$27=0,0,J$27/WWP!J$5*1000)</f>
        <v>14.782651795856847</v>
      </c>
      <c r="K76" s="351">
        <f>IF(K$27=0,0,K$27/WWP!K$5*1000)</f>
        <v>13.7665355933082</v>
      </c>
      <c r="L76" s="351">
        <f>IF(L$27=0,0,L$27/WWP!L$5*1000)</f>
        <v>14.870488705849633</v>
      </c>
      <c r="M76" s="351">
        <f>IF(M$27=0,0,M$27/WWP!M$5*1000)</f>
        <v>17.385765053882469</v>
      </c>
      <c r="N76" s="351">
        <f>IF(N$27=0,0,N$27/WWP!N$5*1000)</f>
        <v>18.24102743560568</v>
      </c>
      <c r="O76" s="351">
        <f>IF(O$27=0,0,O$27/WWP!O$5*1000)</f>
        <v>16.741784511784481</v>
      </c>
      <c r="P76" s="351">
        <f>IF(P$27=0,0,P$27/WWP!P$5*1000)</f>
        <v>17.732454247707945</v>
      </c>
      <c r="Q76" s="351">
        <f>IF(Q$27=0,0,Q$27/WWP!Q$5*1000)</f>
        <v>16.338821786583662</v>
      </c>
      <c r="R76" s="351">
        <f>IF(R$27=0,0,R$27/WWP!R$5*1000)</f>
        <v>16.376606648124675</v>
      </c>
      <c r="S76" s="351">
        <f>IF(S$27=0,0,S$27/WWP!S$5*1000)</f>
        <v>17.309540590171583</v>
      </c>
      <c r="T76" s="351">
        <f>IF(T$27=0,0,T$27/WWP!T$5*1000)</f>
        <v>14.912953143399621</v>
      </c>
      <c r="U76" s="351">
        <f>IF(U$27=0,0,U$27/WWP!U$5*1000)</f>
        <v>17.051323057571231</v>
      </c>
      <c r="V76" s="351">
        <f>IF(V$27=0,0,V$27/WWP!V$5*1000)</f>
        <v>17.4756688906776</v>
      </c>
      <c r="W76" s="351">
        <f>IF(W$27=0,0,W$27/WWP!W$5*1000)</f>
        <v>13.756988429660014</v>
      </c>
      <c r="DA76" s="175"/>
    </row>
    <row r="77" spans="1:105" ht="12" customHeight="1" x14ac:dyDescent="0.25">
      <c r="A77" s="203" t="s">
        <v>2914</v>
      </c>
      <c r="B77" s="351">
        <f>IF(B$28=0,0,B$28/WWP!B$5*1000)</f>
        <v>10.096987805932214</v>
      </c>
      <c r="C77" s="351">
        <f>IF(C$28=0,0,C$28/WWP!C$5*1000)</f>
        <v>9.6979884104279339</v>
      </c>
      <c r="D77" s="351">
        <f>IF(D$28=0,0,D$28/WWP!D$5*1000)</f>
        <v>10.233242833970561</v>
      </c>
      <c r="E77" s="351">
        <f>IF(E$28=0,0,E$28/WWP!E$5*1000)</f>
        <v>14.605407819714195</v>
      </c>
      <c r="F77" s="351">
        <f>IF(F$28=0,0,F$28/WWP!F$5*1000)</f>
        <v>14.91069691010509</v>
      </c>
      <c r="G77" s="351">
        <f>IF(G$28=0,0,G$28/WWP!G$5*1000)</f>
        <v>15.482051993924866</v>
      </c>
      <c r="H77" s="351">
        <f>IF(H$28=0,0,H$28/WWP!H$5*1000)</f>
        <v>14.133553929758778</v>
      </c>
      <c r="I77" s="351">
        <f>IF(I$28=0,0,I$28/WWP!I$5*1000)</f>
        <v>15.179475124273861</v>
      </c>
      <c r="J77" s="351">
        <f>IF(J$28=0,0,J$28/WWP!J$5*1000)</f>
        <v>18.618755626239555</v>
      </c>
      <c r="K77" s="351">
        <f>IF(K$28=0,0,K$28/WWP!K$5*1000)</f>
        <v>21.743973355471983</v>
      </c>
      <c r="L77" s="351">
        <f>IF(L$28=0,0,L$28/WWP!L$5*1000)</f>
        <v>21.808402132082211</v>
      </c>
      <c r="M77" s="351">
        <f>IF(M$28=0,0,M$28/WWP!M$5*1000)</f>
        <v>21.88598332989643</v>
      </c>
      <c r="N77" s="351">
        <f>IF(N$28=0,0,N$28/WWP!N$5*1000)</f>
        <v>23.946578999127308</v>
      </c>
      <c r="O77" s="351">
        <f>IF(O$28=0,0,O$28/WWP!O$5*1000)</f>
        <v>25.773883510624078</v>
      </c>
      <c r="P77" s="351">
        <f>IF(P$28=0,0,P$28/WWP!P$5*1000)</f>
        <v>24.148857640122287</v>
      </c>
      <c r="Q77" s="351">
        <f>IF(Q$28=0,0,Q$28/WWP!Q$5*1000)</f>
        <v>24.386749775334849</v>
      </c>
      <c r="R77" s="351">
        <f>IF(R$28=0,0,R$28/WWP!R$5*1000)</f>
        <v>25.685271867094901</v>
      </c>
      <c r="S77" s="351">
        <f>IF(S$28=0,0,S$28/WWP!S$5*1000)</f>
        <v>25.110755178552026</v>
      </c>
      <c r="T77" s="351">
        <f>IF(T$28=0,0,T$28/WWP!T$5*1000)</f>
        <v>25.991639306792109</v>
      </c>
      <c r="U77" s="351">
        <f>IF(U$28=0,0,U$28/WWP!U$5*1000)</f>
        <v>23.460787562884835</v>
      </c>
      <c r="V77" s="351">
        <f>IF(V$28=0,0,V$28/WWP!V$5*1000)</f>
        <v>23.518735470806689</v>
      </c>
      <c r="W77" s="351">
        <f>IF(W$28=0,0,W$28/WWP!W$5*1000)</f>
        <v>21.603317169794437</v>
      </c>
      <c r="DA77" s="175"/>
    </row>
    <row r="78" spans="1:105" ht="12" customHeight="1" x14ac:dyDescent="0.25">
      <c r="A78" s="41" t="s">
        <v>2938</v>
      </c>
      <c r="B78" s="339">
        <f>IF(B$48=0,0,B$48/WWP!B$5*1000)</f>
        <v>4.5375449429424828</v>
      </c>
      <c r="C78" s="339">
        <f>IF(C$48=0,0,C$48/WWP!C$5*1000)</f>
        <v>4.3146333673539932</v>
      </c>
      <c r="D78" s="339">
        <f>IF(D$48=0,0,D$48/WWP!D$5*1000)</f>
        <v>4.5075817738530555</v>
      </c>
      <c r="E78" s="339">
        <f>IF(E$48=0,0,E$48/WWP!E$5*1000)</f>
        <v>4.8882822143457201</v>
      </c>
      <c r="F78" s="339">
        <f>IF(F$48=0,0,F$48/WWP!F$5*1000)</f>
        <v>5.2312842052197777</v>
      </c>
      <c r="G78" s="339">
        <f>IF(G$48=0,0,G$48/WWP!G$5*1000)</f>
        <v>12.874141423663305</v>
      </c>
      <c r="H78" s="339">
        <f>IF(H$48=0,0,H$48/WWP!H$5*1000)</f>
        <v>12.614126935355797</v>
      </c>
      <c r="I78" s="339">
        <f>IF(I$48=0,0,I$48/WWP!I$5*1000)</f>
        <v>12.092980638604947</v>
      </c>
      <c r="J78" s="339">
        <f>IF(J$48=0,0,J$48/WWP!J$5*1000)</f>
        <v>11.692193138364045</v>
      </c>
      <c r="K78" s="339">
        <f>IF(K$48=0,0,K$48/WWP!K$5*1000)</f>
        <v>10.888506015425143</v>
      </c>
      <c r="L78" s="339">
        <f>IF(L$48=0,0,L$48/WWP!L$5*1000)</f>
        <v>11.76166687896859</v>
      </c>
      <c r="M78" s="339">
        <f>IF(M$48=0,0,M$48/WWP!M$5*1000)</f>
        <v>13.751099983643456</v>
      </c>
      <c r="N78" s="339">
        <f>IF(N$48=0,0,N$48/WWP!N$5*1000)</f>
        <v>14.427561358042313</v>
      </c>
      <c r="O78" s="339">
        <f>IF(O$48=0,0,O$48/WWP!O$5*1000)</f>
        <v>13.241749903594329</v>
      </c>
      <c r="P78" s="339">
        <f>IF(P$48=0,0,P$48/WWP!P$5*1000)</f>
        <v>14.025310393870891</v>
      </c>
      <c r="Q78" s="339">
        <f>IF(Q$48=0,0,Q$48/WWP!Q$5*1000)</f>
        <v>12.923030496841475</v>
      </c>
      <c r="R78" s="339">
        <f>IF(R$48=0,0,R$48/WWP!R$5*1000)</f>
        <v>12.952916061687668</v>
      </c>
      <c r="S78" s="339">
        <f>IF(S$48=0,0,S$48/WWP!S$5*1000)</f>
        <v>13.690810993286147</v>
      </c>
      <c r="T78" s="339">
        <f>IF(T$48=0,0,T$48/WWP!T$5*1000)</f>
        <v>11.795253708463264</v>
      </c>
      <c r="U78" s="339">
        <f>IF(U$48=0,0,U$48/WWP!U$5*1000)</f>
        <v>13.486576373911479</v>
      </c>
      <c r="V78" s="339">
        <f>IF(V$48=0,0,V$48/WWP!V$5*1000)</f>
        <v>13.822208539686374</v>
      </c>
      <c r="W78" s="339">
        <f>IF(W$48=0,0,W$48/WWP!W$5*1000)</f>
        <v>10.880954780177248</v>
      </c>
      <c r="DA78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59999389629810485"/>
    <pageSetUpPr fitToPage="1"/>
  </sheetPr>
  <dimension ref="A1:DA78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Wood and wood products / final energy consumption"</f>
        <v>FR: Wood and wood products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101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28</v>
      </c>
      <c r="B5" s="225">
        <v>431.78580560322638</v>
      </c>
      <c r="C5" s="225">
        <v>445.06511439233628</v>
      </c>
      <c r="D5" s="225">
        <v>441.2131650511277</v>
      </c>
      <c r="E5" s="225">
        <v>457.60438631605211</v>
      </c>
      <c r="F5" s="225">
        <v>479.46170919493591</v>
      </c>
      <c r="G5" s="225">
        <v>202.6292615458126</v>
      </c>
      <c r="H5" s="225">
        <v>194.60154109631969</v>
      </c>
      <c r="I5" s="225">
        <v>206.73623060974589</v>
      </c>
      <c r="J5" s="225">
        <v>252.57087558885939</v>
      </c>
      <c r="K5" s="225">
        <v>259.77906492928162</v>
      </c>
      <c r="L5" s="225">
        <v>258.93730346285457</v>
      </c>
      <c r="M5" s="225">
        <v>226.0779250406037</v>
      </c>
      <c r="N5" s="225">
        <v>239.2305510168047</v>
      </c>
      <c r="O5" s="225">
        <v>264.93814410246739</v>
      </c>
      <c r="P5" s="225">
        <v>235.75503267563661</v>
      </c>
      <c r="Q5" s="225">
        <v>256.16753408866907</v>
      </c>
      <c r="R5" s="225">
        <v>262.32080489525799</v>
      </c>
      <c r="S5" s="225">
        <v>248.04901688063771</v>
      </c>
      <c r="T5" s="225">
        <v>288.33049233066339</v>
      </c>
      <c r="U5" s="225">
        <v>253.12278216201531</v>
      </c>
      <c r="V5" s="225">
        <v>230.89930396376101</v>
      </c>
      <c r="W5" s="225">
        <v>286.5542053136171</v>
      </c>
      <c r="DA5" s="89" t="s">
        <v>2940</v>
      </c>
    </row>
    <row r="6" spans="1:105" ht="12" customHeight="1" x14ac:dyDescent="0.25">
      <c r="A6" s="55" t="s">
        <v>92</v>
      </c>
      <c r="B6" s="261">
        <v>3.5369758936982838</v>
      </c>
      <c r="C6" s="261">
        <v>3.6156846757557659</v>
      </c>
      <c r="D6" s="261">
        <v>3.555013322920165</v>
      </c>
      <c r="E6" s="261">
        <v>3.65210936457422</v>
      </c>
      <c r="F6" s="261">
        <v>3.739484411049979</v>
      </c>
      <c r="G6" s="261">
        <v>3.747880641441578</v>
      </c>
      <c r="H6" s="261">
        <v>3.791358186861693</v>
      </c>
      <c r="I6" s="261">
        <v>3.7813300600494988</v>
      </c>
      <c r="J6" s="261">
        <v>4.0773996141066009</v>
      </c>
      <c r="K6" s="261">
        <v>3.5696749083598438</v>
      </c>
      <c r="L6" s="261">
        <v>3.7490578353297739</v>
      </c>
      <c r="M6" s="261">
        <v>3.647877663668436</v>
      </c>
      <c r="N6" s="261">
        <v>3.746101899259334</v>
      </c>
      <c r="O6" s="261">
        <v>3.7006415885922932</v>
      </c>
      <c r="P6" s="261">
        <v>3.5927923565722759</v>
      </c>
      <c r="Q6" s="261">
        <v>3.6651393530467451</v>
      </c>
      <c r="R6" s="261">
        <v>3.6100607440904908</v>
      </c>
      <c r="S6" s="261">
        <v>3.6340455753454899</v>
      </c>
      <c r="T6" s="261">
        <v>3.7045233455517019</v>
      </c>
      <c r="U6" s="261">
        <v>3.8254903903410158</v>
      </c>
      <c r="V6" s="261">
        <v>3.536533205711311</v>
      </c>
      <c r="W6" s="261">
        <v>3.9385132911540519</v>
      </c>
      <c r="DA6" s="67" t="s">
        <v>2941</v>
      </c>
    </row>
    <row r="7" spans="1:105" ht="12" customHeight="1" x14ac:dyDescent="0.25">
      <c r="A7" s="202" t="s">
        <v>93</v>
      </c>
      <c r="B7" s="226">
        <v>0.99739897260514843</v>
      </c>
      <c r="C7" s="226">
        <v>1.019594220952472</v>
      </c>
      <c r="D7" s="226">
        <v>1.0024853836848491</v>
      </c>
      <c r="E7" s="226">
        <v>1.0298656924854619</v>
      </c>
      <c r="F7" s="226">
        <v>1.0545047582312921</v>
      </c>
      <c r="G7" s="226">
        <v>1.0568724281894779</v>
      </c>
      <c r="H7" s="226">
        <v>1.069132748993664</v>
      </c>
      <c r="I7" s="226">
        <v>1.0663048972694109</v>
      </c>
      <c r="J7" s="226">
        <v>1.1497941485143359</v>
      </c>
      <c r="K7" s="226">
        <v>1.0066198337613541</v>
      </c>
      <c r="L7" s="226">
        <v>1.0572043874704939</v>
      </c>
      <c r="M7" s="226">
        <v>1.028672386604208</v>
      </c>
      <c r="N7" s="226">
        <v>1.0563708370906351</v>
      </c>
      <c r="O7" s="226">
        <v>1.0435513923117199</v>
      </c>
      <c r="P7" s="226">
        <v>1.013138769651591</v>
      </c>
      <c r="Q7" s="226">
        <v>1.033540045239379</v>
      </c>
      <c r="R7" s="226">
        <v>1.0180083171087571</v>
      </c>
      <c r="S7" s="226">
        <v>1.0247718480942141</v>
      </c>
      <c r="T7" s="226">
        <v>1.0446460167930789</v>
      </c>
      <c r="U7" s="226">
        <v>1.0787577579578711</v>
      </c>
      <c r="V7" s="226">
        <v>0.99727413812601617</v>
      </c>
      <c r="W7" s="226">
        <v>1.1106293139253911</v>
      </c>
      <c r="DA7" s="174" t="s">
        <v>2942</v>
      </c>
    </row>
    <row r="8" spans="1:105" ht="12" customHeight="1" x14ac:dyDescent="0.25">
      <c r="A8" s="202" t="s">
        <v>94</v>
      </c>
      <c r="B8" s="226">
        <v>13.530708640974179</v>
      </c>
      <c r="C8" s="226">
        <v>13.83180925050991</v>
      </c>
      <c r="D8" s="226">
        <v>13.59971086399422</v>
      </c>
      <c r="E8" s="226">
        <v>13.971151973376291</v>
      </c>
      <c r="F8" s="226">
        <v>14.30540539547663</v>
      </c>
      <c r="G8" s="226">
        <v>14.33752519231032</v>
      </c>
      <c r="H8" s="226">
        <v>14.503848632781709</v>
      </c>
      <c r="I8" s="226">
        <v>14.46548601279544</v>
      </c>
      <c r="J8" s="226">
        <v>15.59810070789336</v>
      </c>
      <c r="K8" s="226">
        <v>13.655798789601089</v>
      </c>
      <c r="L8" s="226">
        <v>14.342028549979069</v>
      </c>
      <c r="M8" s="226">
        <v>13.954963592756011</v>
      </c>
      <c r="N8" s="226">
        <v>14.33072061039098</v>
      </c>
      <c r="O8" s="226">
        <v>14.15681209734179</v>
      </c>
      <c r="P8" s="226">
        <v>13.744234635839829</v>
      </c>
      <c r="Q8" s="226">
        <v>14.020998221390331</v>
      </c>
      <c r="R8" s="226">
        <v>13.810294888222289</v>
      </c>
      <c r="S8" s="226">
        <v>13.9020489100952</v>
      </c>
      <c r="T8" s="226">
        <v>14.17166176666705</v>
      </c>
      <c r="U8" s="226">
        <v>14.634421448213111</v>
      </c>
      <c r="V8" s="226">
        <v>13.52901513715889</v>
      </c>
      <c r="W8" s="226">
        <v>15.066790790447969</v>
      </c>
      <c r="DA8" s="174" t="s">
        <v>2943</v>
      </c>
    </row>
    <row r="9" spans="1:105" ht="12" customHeight="1" x14ac:dyDescent="0.25">
      <c r="A9" s="202" t="s">
        <v>95</v>
      </c>
      <c r="B9" s="226">
        <v>30.868035601449481</v>
      </c>
      <c r="C9" s="226">
        <v>31.554945990357059</v>
      </c>
      <c r="D9" s="226">
        <v>31.025452565577389</v>
      </c>
      <c r="E9" s="226">
        <v>31.872832972064511</v>
      </c>
      <c r="F9" s="226">
        <v>32.635375925805697</v>
      </c>
      <c r="G9" s="226">
        <v>32.708651839025137</v>
      </c>
      <c r="H9" s="226">
        <v>33.088090789198041</v>
      </c>
      <c r="I9" s="226">
        <v>33.000572925136197</v>
      </c>
      <c r="J9" s="226">
        <v>35.58444282128751</v>
      </c>
      <c r="K9" s="226">
        <v>31.153407732626182</v>
      </c>
      <c r="L9" s="226">
        <v>32.718925491982553</v>
      </c>
      <c r="M9" s="226">
        <v>31.835901904921219</v>
      </c>
      <c r="N9" s="226">
        <v>32.693128330056581</v>
      </c>
      <c r="O9" s="226">
        <v>32.296385312773559</v>
      </c>
      <c r="P9" s="226">
        <v>31.355159238964529</v>
      </c>
      <c r="Q9" s="226">
        <v>31.986548801672779</v>
      </c>
      <c r="R9" s="226">
        <v>31.505864591987031</v>
      </c>
      <c r="S9" s="226">
        <v>31.715185957844561</v>
      </c>
      <c r="T9" s="226">
        <v>32.330262335298002</v>
      </c>
      <c r="U9" s="226">
        <v>33.385970702383993</v>
      </c>
      <c r="V9" s="226">
        <v>30.864172157379478</v>
      </c>
      <c r="W9" s="226">
        <v>34.372348622655302</v>
      </c>
      <c r="DA9" s="174" t="s">
        <v>2944</v>
      </c>
    </row>
    <row r="10" spans="1:105" ht="12" customHeight="1" x14ac:dyDescent="0.25">
      <c r="A10" s="56" t="s">
        <v>96</v>
      </c>
      <c r="B10" s="262">
        <v>11.367323507032131</v>
      </c>
      <c r="C10" s="262">
        <v>11.620282027356209</v>
      </c>
      <c r="D10" s="262">
        <v>11.42529316794093</v>
      </c>
      <c r="E10" s="262">
        <v>11.456924595600171</v>
      </c>
      <c r="F10" s="262">
        <v>11.766818482774569</v>
      </c>
      <c r="G10" s="262">
        <v>11.50751927947719</v>
      </c>
      <c r="H10" s="262">
        <v>11.49502507769731</v>
      </c>
      <c r="I10" s="262">
        <v>11.45369188385556</v>
      </c>
      <c r="J10" s="262">
        <v>11.31164288136705</v>
      </c>
      <c r="K10" s="262">
        <v>10.25480107266181</v>
      </c>
      <c r="L10" s="262">
        <v>10.72123635330184</v>
      </c>
      <c r="M10" s="262">
        <v>10.053837939205771</v>
      </c>
      <c r="N10" s="262">
        <v>10.381361622647891</v>
      </c>
      <c r="O10" s="262">
        <v>10.498498027829831</v>
      </c>
      <c r="P10" s="262">
        <v>10.112024928054851</v>
      </c>
      <c r="Q10" s="262">
        <v>10.38069202245282</v>
      </c>
      <c r="R10" s="262">
        <v>10.37072954049572</v>
      </c>
      <c r="S10" s="262">
        <v>10.211541836885459</v>
      </c>
      <c r="T10" s="262">
        <v>10.61448939878982</v>
      </c>
      <c r="U10" s="262">
        <v>10.82331270208117</v>
      </c>
      <c r="V10" s="262">
        <v>10.10673482757799</v>
      </c>
      <c r="W10" s="262">
        <v>11.260441507978349</v>
      </c>
      <c r="DA10" s="68" t="s">
        <v>2945</v>
      </c>
    </row>
    <row r="11" spans="1:105" ht="12" customHeight="1" x14ac:dyDescent="0.25">
      <c r="A11" s="37" t="s">
        <v>160</v>
      </c>
      <c r="B11" s="228">
        <v>0</v>
      </c>
      <c r="C11" s="228">
        <v>0</v>
      </c>
      <c r="D11" s="228">
        <v>0</v>
      </c>
      <c r="E11" s="228">
        <v>0.15736781020981669</v>
      </c>
      <c r="F11" s="228">
        <v>6.5617326346084498E-2</v>
      </c>
      <c r="G11" s="228">
        <v>0.14011338532248091</v>
      </c>
      <c r="H11" s="228">
        <v>0.1650574593669987</v>
      </c>
      <c r="I11" s="228">
        <v>0.2182687702637307</v>
      </c>
      <c r="J11" s="228">
        <v>0.29175985804534199</v>
      </c>
      <c r="K11" s="228">
        <v>0.34052695230974239</v>
      </c>
      <c r="L11" s="228">
        <v>0.28363409933831157</v>
      </c>
      <c r="M11" s="228">
        <v>0.22395735921055879</v>
      </c>
      <c r="N11" s="228">
        <v>0.20552724790225671</v>
      </c>
      <c r="O11" s="228">
        <v>0.26231697372079071</v>
      </c>
      <c r="P11" s="228">
        <v>0.23388073037908291</v>
      </c>
      <c r="Q11" s="228">
        <v>0.28718590371222008</v>
      </c>
      <c r="R11" s="228">
        <v>0.3375839713835172</v>
      </c>
      <c r="S11" s="228">
        <v>0.35688625344838371</v>
      </c>
      <c r="T11" s="228">
        <v>0.5307726696475269</v>
      </c>
      <c r="U11" s="228">
        <v>0.2867882727651852</v>
      </c>
      <c r="V11" s="228">
        <v>0.26713425165536481</v>
      </c>
      <c r="W11" s="228">
        <v>0.40546864587684789</v>
      </c>
      <c r="DA11" s="69" t="s">
        <v>2946</v>
      </c>
    </row>
    <row r="12" spans="1:105" ht="12" customHeight="1" x14ac:dyDescent="0.25">
      <c r="A12" s="37" t="s">
        <v>162</v>
      </c>
      <c r="B12" s="228">
        <v>0</v>
      </c>
      <c r="C12" s="228">
        <v>0</v>
      </c>
      <c r="D12" s="228">
        <v>0</v>
      </c>
      <c r="E12" s="228">
        <v>0</v>
      </c>
      <c r="F12" s="228">
        <v>0</v>
      </c>
      <c r="G12" s="228">
        <v>0</v>
      </c>
      <c r="H12" s="228">
        <v>0</v>
      </c>
      <c r="I12" s="228">
        <v>0</v>
      </c>
      <c r="J12" s="228">
        <v>1.0563514273309369</v>
      </c>
      <c r="K12" s="228">
        <v>1.185642369773855</v>
      </c>
      <c r="L12" s="228">
        <v>1.0898618003356</v>
      </c>
      <c r="M12" s="228">
        <v>1.045540547384155</v>
      </c>
      <c r="N12" s="228">
        <v>1.1905496146236541</v>
      </c>
      <c r="O12" s="228">
        <v>1.439862949923276</v>
      </c>
      <c r="P12" s="228">
        <v>1.039212538092938</v>
      </c>
      <c r="Q12" s="228">
        <v>1.273271674711369</v>
      </c>
      <c r="R12" s="228">
        <v>1.16534989632718</v>
      </c>
      <c r="S12" s="228">
        <v>1.194853954258758</v>
      </c>
      <c r="T12" s="228">
        <v>1.700164717778847</v>
      </c>
      <c r="U12" s="228">
        <v>1.0199318134869619</v>
      </c>
      <c r="V12" s="228">
        <v>0.75405277075153543</v>
      </c>
      <c r="W12" s="228">
        <v>1.3264680395477879</v>
      </c>
      <c r="DA12" s="69" t="s">
        <v>2947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2948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2949</v>
      </c>
    </row>
    <row r="15" spans="1:105" ht="12" customHeight="1" x14ac:dyDescent="0.25">
      <c r="A15" s="37" t="s">
        <v>38</v>
      </c>
      <c r="B15" s="228">
        <v>11.367323507032131</v>
      </c>
      <c r="C15" s="228">
        <v>11.620282027356209</v>
      </c>
      <c r="D15" s="228">
        <v>11.42529316794093</v>
      </c>
      <c r="E15" s="228">
        <v>11.299556785390349</v>
      </c>
      <c r="F15" s="228">
        <v>11.701201156428491</v>
      </c>
      <c r="G15" s="228">
        <v>11.367405894154709</v>
      </c>
      <c r="H15" s="228">
        <v>11.32996761833031</v>
      </c>
      <c r="I15" s="228">
        <v>11.23542311359183</v>
      </c>
      <c r="J15" s="228">
        <v>9.9635315959907729</v>
      </c>
      <c r="K15" s="228">
        <v>8.7286317505782147</v>
      </c>
      <c r="L15" s="228">
        <v>9.3477404536279263</v>
      </c>
      <c r="M15" s="228">
        <v>8.7843400326110519</v>
      </c>
      <c r="N15" s="228">
        <v>8.9852847601219761</v>
      </c>
      <c r="O15" s="228">
        <v>8.7963181041857634</v>
      </c>
      <c r="P15" s="228">
        <v>8.8389316595828245</v>
      </c>
      <c r="Q15" s="228">
        <v>8.8202344440292322</v>
      </c>
      <c r="R15" s="228">
        <v>8.8677956727850269</v>
      </c>
      <c r="S15" s="228">
        <v>8.6598016291783217</v>
      </c>
      <c r="T15" s="228">
        <v>8.3835520113634434</v>
      </c>
      <c r="U15" s="228">
        <v>9.5165926158290208</v>
      </c>
      <c r="V15" s="228">
        <v>9.0855478051710925</v>
      </c>
      <c r="W15" s="228">
        <v>9.5285048225537139</v>
      </c>
      <c r="DA15" s="69" t="s">
        <v>2950</v>
      </c>
    </row>
    <row r="16" spans="1:105" ht="12" customHeight="1" x14ac:dyDescent="0.25">
      <c r="A16" s="57" t="s">
        <v>2900</v>
      </c>
      <c r="B16" s="263">
        <v>321.35707090903389</v>
      </c>
      <c r="C16" s="263">
        <v>331.99756303657779</v>
      </c>
      <c r="D16" s="263">
        <v>329.86415236537351</v>
      </c>
      <c r="E16" s="263">
        <v>336.6284482829783</v>
      </c>
      <c r="F16" s="263">
        <v>356.94896998411082</v>
      </c>
      <c r="G16" s="263">
        <v>93.916367073752241</v>
      </c>
      <c r="H16" s="263">
        <v>85.460527659112188</v>
      </c>
      <c r="I16" s="263">
        <v>96.640511289879825</v>
      </c>
      <c r="J16" s="263">
        <v>130.8348265042269</v>
      </c>
      <c r="K16" s="263">
        <v>149.3510491953086</v>
      </c>
      <c r="L16" s="263">
        <v>144.3391247581649</v>
      </c>
      <c r="M16" s="263">
        <v>117.1763309241889</v>
      </c>
      <c r="N16" s="263">
        <v>126.66746526839221</v>
      </c>
      <c r="O16" s="263">
        <v>150.8783007184386</v>
      </c>
      <c r="P16" s="263">
        <v>127.15797930851051</v>
      </c>
      <c r="Q16" s="263">
        <v>143.81471232992249</v>
      </c>
      <c r="R16" s="263">
        <v>150.74833831037191</v>
      </c>
      <c r="S16" s="263">
        <v>137.21304421038769</v>
      </c>
      <c r="T16" s="263">
        <v>171.76429096063831</v>
      </c>
      <c r="U16" s="263">
        <v>137.32565266899579</v>
      </c>
      <c r="V16" s="263">
        <v>124.17105168208241</v>
      </c>
      <c r="W16" s="263">
        <v>164.78662660792489</v>
      </c>
      <c r="DA16" s="70" t="s">
        <v>2951</v>
      </c>
    </row>
    <row r="17" spans="1:105" ht="12" customHeight="1" x14ac:dyDescent="0.25">
      <c r="A17" s="46" t="s">
        <v>30</v>
      </c>
      <c r="B17" s="231">
        <v>0</v>
      </c>
      <c r="C17" s="231">
        <v>0</v>
      </c>
      <c r="D17" s="231">
        <v>0</v>
      </c>
      <c r="E17" s="231">
        <v>0</v>
      </c>
      <c r="F17" s="231">
        <v>0</v>
      </c>
      <c r="G17" s="231">
        <v>0</v>
      </c>
      <c r="H17" s="231">
        <v>0</v>
      </c>
      <c r="I17" s="231">
        <v>0</v>
      </c>
      <c r="J17" s="231">
        <v>0</v>
      </c>
      <c r="K17" s="231">
        <v>0</v>
      </c>
      <c r="L17" s="231">
        <v>0</v>
      </c>
      <c r="M17" s="231">
        <v>0</v>
      </c>
      <c r="N17" s="231">
        <v>0</v>
      </c>
      <c r="O17" s="231">
        <v>0</v>
      </c>
      <c r="P17" s="231">
        <v>0</v>
      </c>
      <c r="Q17" s="231">
        <v>0</v>
      </c>
      <c r="R17" s="231">
        <v>0</v>
      </c>
      <c r="S17" s="231">
        <v>0</v>
      </c>
      <c r="T17" s="231">
        <v>0</v>
      </c>
      <c r="U17" s="231">
        <v>0</v>
      </c>
      <c r="V17" s="231">
        <v>0</v>
      </c>
      <c r="W17" s="231">
        <v>0</v>
      </c>
      <c r="DA17" s="73" t="s">
        <v>2952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2953</v>
      </c>
    </row>
    <row r="19" spans="1:105" ht="12" customHeight="1" x14ac:dyDescent="0.25">
      <c r="A19" s="46" t="s">
        <v>33</v>
      </c>
      <c r="B19" s="231">
        <v>0</v>
      </c>
      <c r="C19" s="231">
        <v>0</v>
      </c>
      <c r="D19" s="231">
        <v>0</v>
      </c>
      <c r="E19" s="231">
        <v>0.2297240095123749</v>
      </c>
      <c r="F19" s="231">
        <v>8.9662633640606018E-2</v>
      </c>
      <c r="G19" s="231">
        <v>1.7429129498677041</v>
      </c>
      <c r="H19" s="231">
        <v>2.2681533584881719</v>
      </c>
      <c r="I19" s="231">
        <v>3.114735520690123</v>
      </c>
      <c r="J19" s="231">
        <v>2.849913696520487</v>
      </c>
      <c r="K19" s="231">
        <v>1.8393701624357299</v>
      </c>
      <c r="L19" s="231">
        <v>1.565942262592193</v>
      </c>
      <c r="M19" s="231">
        <v>1.785203570314285</v>
      </c>
      <c r="N19" s="231">
        <v>1.3988745981983099</v>
      </c>
      <c r="O19" s="231">
        <v>0.95368650663810295</v>
      </c>
      <c r="P19" s="231">
        <v>1.6608811781219659</v>
      </c>
      <c r="Q19" s="231">
        <v>1.2836521083539481</v>
      </c>
      <c r="R19" s="231">
        <v>1.520261359803281</v>
      </c>
      <c r="S19" s="231">
        <v>2.365139481672236</v>
      </c>
      <c r="T19" s="231">
        <v>1.7640835550561931</v>
      </c>
      <c r="U19" s="231">
        <v>1.44697056155263</v>
      </c>
      <c r="V19" s="231">
        <v>1.8351364758655619</v>
      </c>
      <c r="W19" s="231">
        <v>1.909974913847523</v>
      </c>
      <c r="DA19" s="73" t="s">
        <v>2954</v>
      </c>
    </row>
    <row r="20" spans="1:105" ht="12" customHeight="1" x14ac:dyDescent="0.25">
      <c r="A20" s="46" t="s">
        <v>160</v>
      </c>
      <c r="B20" s="231">
        <v>0</v>
      </c>
      <c r="C20" s="231">
        <v>0</v>
      </c>
      <c r="D20" s="231">
        <v>0</v>
      </c>
      <c r="E20" s="231">
        <v>0.37092514050589848</v>
      </c>
      <c r="F20" s="231">
        <v>0.1438361426942994</v>
      </c>
      <c r="G20" s="231">
        <v>4.4401730179165106</v>
      </c>
      <c r="H20" s="231">
        <v>6.5800007928766808</v>
      </c>
      <c r="I20" s="231">
        <v>6.8044932784916696</v>
      </c>
      <c r="J20" s="231">
        <v>7.2360844978000971</v>
      </c>
      <c r="K20" s="231">
        <v>4.8218432682132706</v>
      </c>
      <c r="L20" s="231">
        <v>4.6701940803609903</v>
      </c>
      <c r="M20" s="231">
        <v>5.6413621376196001</v>
      </c>
      <c r="N20" s="231">
        <v>4.6967563296001904</v>
      </c>
      <c r="O20" s="231">
        <v>4.0964302032604074</v>
      </c>
      <c r="P20" s="231">
        <v>4.7026662622224293</v>
      </c>
      <c r="Q20" s="231">
        <v>4.7596710489719198</v>
      </c>
      <c r="R20" s="231">
        <v>4.8124658490902519</v>
      </c>
      <c r="S20" s="231">
        <v>6.5095546204736179</v>
      </c>
      <c r="T20" s="231">
        <v>6.625672090671701</v>
      </c>
      <c r="U20" s="231">
        <v>5.5088348274847414</v>
      </c>
      <c r="V20" s="231">
        <v>5.1507445657819124</v>
      </c>
      <c r="W20" s="231">
        <v>5.8934830846445516</v>
      </c>
      <c r="DA20" s="73" t="s">
        <v>2955</v>
      </c>
    </row>
    <row r="21" spans="1:105" ht="12" customHeight="1" x14ac:dyDescent="0.25">
      <c r="A21" s="46" t="s">
        <v>70</v>
      </c>
      <c r="B21" s="231">
        <v>0</v>
      </c>
      <c r="C21" s="231">
        <v>0</v>
      </c>
      <c r="D21" s="231">
        <v>0</v>
      </c>
      <c r="E21" s="231">
        <v>0.2344765407781336</v>
      </c>
      <c r="F21" s="231">
        <v>4.1182861561338123E-2</v>
      </c>
      <c r="G21" s="231">
        <v>1.5248459267787819</v>
      </c>
      <c r="H21" s="231">
        <v>1.3022343796436791</v>
      </c>
      <c r="I21" s="231">
        <v>1.5173417698503699</v>
      </c>
      <c r="J21" s="231">
        <v>1.3635460494127629</v>
      </c>
      <c r="K21" s="231">
        <v>0.70403100744346314</v>
      </c>
      <c r="L21" s="231">
        <v>0.95901637988590271</v>
      </c>
      <c r="M21" s="231">
        <v>0.5466483363595277</v>
      </c>
      <c r="N21" s="231">
        <v>0.53543996107645542</v>
      </c>
      <c r="O21" s="231">
        <v>0.2433490553637469</v>
      </c>
      <c r="P21" s="231">
        <v>0.25427830560363851</v>
      </c>
      <c r="Q21" s="231">
        <v>0.24565736898856469</v>
      </c>
      <c r="R21" s="231">
        <v>0.69826984302941775</v>
      </c>
      <c r="S21" s="231">
        <v>0.77595522940739137</v>
      </c>
      <c r="T21" s="231">
        <v>0.53877152818504326</v>
      </c>
      <c r="U21" s="231">
        <v>0.2516743465536776</v>
      </c>
      <c r="V21" s="231">
        <v>0.25539263144330221</v>
      </c>
      <c r="W21" s="231">
        <v>0.23389961864319039</v>
      </c>
      <c r="DA21" s="73" t="s">
        <v>2956</v>
      </c>
    </row>
    <row r="22" spans="1:105" ht="12" customHeight="1" x14ac:dyDescent="0.25">
      <c r="A22" s="46" t="s">
        <v>34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2957</v>
      </c>
    </row>
    <row r="23" spans="1:105" ht="12" customHeight="1" x14ac:dyDescent="0.25">
      <c r="A23" s="46" t="s">
        <v>162</v>
      </c>
      <c r="B23" s="231">
        <v>0</v>
      </c>
      <c r="C23" s="231">
        <v>0</v>
      </c>
      <c r="D23" s="231">
        <v>0</v>
      </c>
      <c r="E23" s="231">
        <v>0</v>
      </c>
      <c r="F23" s="231">
        <v>0</v>
      </c>
      <c r="G23" s="231">
        <v>0</v>
      </c>
      <c r="H23" s="231">
        <v>0</v>
      </c>
      <c r="I23" s="231">
        <v>0</v>
      </c>
      <c r="J23" s="231">
        <v>25.034262483137859</v>
      </c>
      <c r="K23" s="231">
        <v>16.042187807939129</v>
      </c>
      <c r="L23" s="231">
        <v>17.14731813580465</v>
      </c>
      <c r="M23" s="231">
        <v>25.165630108110559</v>
      </c>
      <c r="N23" s="231">
        <v>25.99707030341564</v>
      </c>
      <c r="O23" s="231">
        <v>21.485655617019411</v>
      </c>
      <c r="P23" s="231">
        <v>19.966520242474719</v>
      </c>
      <c r="Q23" s="231">
        <v>20.164301613312709</v>
      </c>
      <c r="R23" s="231">
        <v>15.87414971339329</v>
      </c>
      <c r="S23" s="231">
        <v>20.824978797522508</v>
      </c>
      <c r="T23" s="231">
        <v>20.279660165130249</v>
      </c>
      <c r="U23" s="231">
        <v>18.720514850323919</v>
      </c>
      <c r="V23" s="231">
        <v>13.89282176872454</v>
      </c>
      <c r="W23" s="231">
        <v>18.422978381999641</v>
      </c>
      <c r="DA23" s="73" t="s">
        <v>2958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2959</v>
      </c>
    </row>
    <row r="25" spans="1:105" ht="12" customHeight="1" x14ac:dyDescent="0.25">
      <c r="A25" s="46" t="s">
        <v>73</v>
      </c>
      <c r="B25" s="231">
        <v>321.35707090903389</v>
      </c>
      <c r="C25" s="231">
        <v>331.99756303657779</v>
      </c>
      <c r="D25" s="231">
        <v>329.86415236537351</v>
      </c>
      <c r="E25" s="231">
        <v>335.79332259218188</v>
      </c>
      <c r="F25" s="231">
        <v>356.67428834621461</v>
      </c>
      <c r="G25" s="231">
        <v>86.208435179189252</v>
      </c>
      <c r="H25" s="231">
        <v>75.310139128103657</v>
      </c>
      <c r="I25" s="231">
        <v>85.203940720847669</v>
      </c>
      <c r="J25" s="231">
        <v>94.351019777355674</v>
      </c>
      <c r="K25" s="231">
        <v>125.9436169492771</v>
      </c>
      <c r="L25" s="231">
        <v>119.99665389952111</v>
      </c>
      <c r="M25" s="231">
        <v>84.037486771784899</v>
      </c>
      <c r="N25" s="231">
        <v>91.154807951078936</v>
      </c>
      <c r="O25" s="231">
        <v>118.15650479172059</v>
      </c>
      <c r="P25" s="231">
        <v>97.664773039882576</v>
      </c>
      <c r="Q25" s="231">
        <v>114.60434050256031</v>
      </c>
      <c r="R25" s="231">
        <v>124.08125881438581</v>
      </c>
      <c r="S25" s="231">
        <v>103.0297251714104</v>
      </c>
      <c r="T25" s="231">
        <v>140.23013370705951</v>
      </c>
      <c r="U25" s="231">
        <v>108.8670831517786</v>
      </c>
      <c r="V25" s="231">
        <v>102.8522449628139</v>
      </c>
      <c r="W25" s="231">
        <v>130.86640463029991</v>
      </c>
      <c r="DA25" s="73" t="s">
        <v>2960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2.884516125022623</v>
      </c>
      <c r="O26" s="231">
        <v>5.9426745444363149</v>
      </c>
      <c r="P26" s="231">
        <v>2.9088602802051722</v>
      </c>
      <c r="Q26" s="231">
        <v>2.7570896877350699</v>
      </c>
      <c r="R26" s="231">
        <v>3.7619327306699519</v>
      </c>
      <c r="S26" s="231">
        <v>3.707690909901598</v>
      </c>
      <c r="T26" s="231">
        <v>2.3259699145356221</v>
      </c>
      <c r="U26" s="231">
        <v>2.5305749313022199</v>
      </c>
      <c r="V26" s="231">
        <v>0.1847112774531903</v>
      </c>
      <c r="W26" s="231">
        <v>7.4598859784901617</v>
      </c>
      <c r="DA26" s="73" t="s">
        <v>2961</v>
      </c>
    </row>
    <row r="27" spans="1:105" ht="12" customHeight="1" x14ac:dyDescent="0.25">
      <c r="A27" s="57" t="s">
        <v>2912</v>
      </c>
      <c r="B27" s="263">
        <v>16.645376641808731</v>
      </c>
      <c r="C27" s="263">
        <v>17.01578836123803</v>
      </c>
      <c r="D27" s="263">
        <v>16.73026266084636</v>
      </c>
      <c r="E27" s="263">
        <v>17.187206737462791</v>
      </c>
      <c r="F27" s="263">
        <v>17.598402799125459</v>
      </c>
      <c r="G27" s="263">
        <v>17.637916333127379</v>
      </c>
      <c r="H27" s="263">
        <v>17.842526186496329</v>
      </c>
      <c r="I27" s="263">
        <v>17.795332778110879</v>
      </c>
      <c r="J27" s="263">
        <v>19.188666910874751</v>
      </c>
      <c r="K27" s="263">
        <v>16.799261607727601</v>
      </c>
      <c r="L27" s="263">
        <v>17.643456330073459</v>
      </c>
      <c r="M27" s="263">
        <v>17.16729191261545</v>
      </c>
      <c r="N27" s="263">
        <v>17.629545387307552</v>
      </c>
      <c r="O27" s="263">
        <v>17.415604434344111</v>
      </c>
      <c r="P27" s="263">
        <v>16.908054724802291</v>
      </c>
      <c r="Q27" s="263">
        <v>17.248527219219529</v>
      </c>
      <c r="R27" s="263">
        <v>16.98932155354985</v>
      </c>
      <c r="S27" s="263">
        <v>17.102196665489672</v>
      </c>
      <c r="T27" s="263">
        <v>17.433872386561841</v>
      </c>
      <c r="U27" s="263">
        <v>18.003155888140729</v>
      </c>
      <c r="V27" s="263">
        <v>16.643293306072358</v>
      </c>
      <c r="W27" s="263">
        <v>18.53505342143594</v>
      </c>
      <c r="DA27" s="70" t="s">
        <v>2962</v>
      </c>
    </row>
    <row r="28" spans="1:105" ht="12" customHeight="1" x14ac:dyDescent="0.25">
      <c r="A28" s="57" t="s">
        <v>2914</v>
      </c>
      <c r="B28" s="263">
        <f t="shared" ref="B28:W28" si="0">B29+B35+B46+B47</f>
        <v>18.123168882449608</v>
      </c>
      <c r="C28" s="263">
        <f t="shared" si="0"/>
        <v>18.70789784861644</v>
      </c>
      <c r="D28" s="263">
        <f t="shared" si="0"/>
        <v>18.57271844380594</v>
      </c>
      <c r="E28" s="263">
        <f t="shared" si="0"/>
        <v>25.946119090111985</v>
      </c>
      <c r="F28" s="263">
        <f t="shared" si="0"/>
        <v>25.173583100444851</v>
      </c>
      <c r="G28" s="263">
        <f t="shared" si="0"/>
        <v>11.440902772345039</v>
      </c>
      <c r="H28" s="263">
        <f t="shared" si="0"/>
        <v>10.886599317901574</v>
      </c>
      <c r="I28" s="263">
        <f t="shared" si="0"/>
        <v>12.112116621616813</v>
      </c>
      <c r="J28" s="263">
        <f t="shared" si="0"/>
        <v>17.119399932887383</v>
      </c>
      <c r="K28" s="263">
        <f t="shared" si="0"/>
        <v>18.486705800269537</v>
      </c>
      <c r="L28" s="263">
        <f t="shared" si="0"/>
        <v>18.085531663254837</v>
      </c>
      <c r="M28" s="263">
        <f t="shared" si="0"/>
        <v>15.371697783375847</v>
      </c>
      <c r="N28" s="263">
        <f t="shared" si="0"/>
        <v>16.457955479052547</v>
      </c>
      <c r="O28" s="263">
        <f t="shared" si="0"/>
        <v>18.877865857787853</v>
      </c>
      <c r="P28" s="263">
        <f t="shared" si="0"/>
        <v>16.269512403223015</v>
      </c>
      <c r="Q28" s="263">
        <f t="shared" si="0"/>
        <v>18.101064183949934</v>
      </c>
      <c r="R28" s="263">
        <f t="shared" si="0"/>
        <v>18.591060573422581</v>
      </c>
      <c r="S28" s="263">
        <f t="shared" si="0"/>
        <v>17.4648984634314</v>
      </c>
      <c r="T28" s="263">
        <f t="shared" si="0"/>
        <v>21.179404447191136</v>
      </c>
      <c r="U28" s="263">
        <f t="shared" si="0"/>
        <v>17.433364875668289</v>
      </c>
      <c r="V28" s="263">
        <f t="shared" si="0"/>
        <v>15.693405381721439</v>
      </c>
      <c r="W28" s="263">
        <f t="shared" si="0"/>
        <v>20.380330382970136</v>
      </c>
      <c r="DA28" s="70"/>
    </row>
    <row r="29" spans="1:105" ht="12" customHeight="1" x14ac:dyDescent="0.25">
      <c r="A29" s="60" t="s">
        <v>2915</v>
      </c>
      <c r="B29" s="331">
        <v>0</v>
      </c>
      <c r="C29" s="331">
        <v>0</v>
      </c>
      <c r="D29" s="331">
        <v>0</v>
      </c>
      <c r="E29" s="331">
        <v>6.9828722033013122</v>
      </c>
      <c r="F29" s="331">
        <v>5.1188136762274556</v>
      </c>
      <c r="G29" s="331">
        <v>5.0596119164638944</v>
      </c>
      <c r="H29" s="331">
        <v>4.9276073942215453</v>
      </c>
      <c r="I29" s="331">
        <v>5.5758101711719918</v>
      </c>
      <c r="J29" s="331">
        <v>8.6867683950355499</v>
      </c>
      <c r="K29" s="331">
        <v>9.2942179237369889</v>
      </c>
      <c r="L29" s="331">
        <v>9.0819519586798005</v>
      </c>
      <c r="M29" s="331">
        <v>7.8209339814136634</v>
      </c>
      <c r="N29" s="331">
        <v>8.3744256469015212</v>
      </c>
      <c r="O29" s="331">
        <v>9.5536213393492648</v>
      </c>
      <c r="P29" s="331">
        <v>8.2217519694846892</v>
      </c>
      <c r="Q29" s="331">
        <v>9.1582926193645111</v>
      </c>
      <c r="R29" s="331">
        <v>9.3097768878000089</v>
      </c>
      <c r="S29" s="331">
        <v>8.8778195450561981</v>
      </c>
      <c r="T29" s="331">
        <v>10.767605348070299</v>
      </c>
      <c r="U29" s="331">
        <v>8.7639143160133468</v>
      </c>
      <c r="V29" s="331">
        <v>7.8234409785108916</v>
      </c>
      <c r="W29" s="331">
        <v>10.23782624746041</v>
      </c>
      <c r="DA29" s="72" t="s">
        <v>2963</v>
      </c>
    </row>
    <row r="30" spans="1:105" ht="12" customHeight="1" x14ac:dyDescent="0.25">
      <c r="A30" s="59" t="s">
        <v>30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0</v>
      </c>
      <c r="N30" s="232">
        <v>0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0</v>
      </c>
      <c r="U30" s="232">
        <v>0</v>
      </c>
      <c r="V30" s="232">
        <v>0</v>
      </c>
      <c r="W30" s="232">
        <v>0</v>
      </c>
      <c r="DA30" s="71" t="s">
        <v>2964</v>
      </c>
    </row>
    <row r="31" spans="1:105" ht="12" customHeight="1" x14ac:dyDescent="0.25">
      <c r="A31" s="59" t="s">
        <v>33</v>
      </c>
      <c r="B31" s="297">
        <v>0</v>
      </c>
      <c r="C31" s="297">
        <v>0</v>
      </c>
      <c r="D31" s="297">
        <v>0</v>
      </c>
      <c r="E31" s="297">
        <v>1.93019724405707</v>
      </c>
      <c r="F31" s="297">
        <v>1.684272410619597</v>
      </c>
      <c r="G31" s="297">
        <v>1.153686494665398</v>
      </c>
      <c r="H31" s="297">
        <v>1.112813362455541</v>
      </c>
      <c r="I31" s="297">
        <v>1.533098907043444</v>
      </c>
      <c r="J31" s="297">
        <v>0.67964419367746498</v>
      </c>
      <c r="K31" s="297">
        <v>0.73168122208361119</v>
      </c>
      <c r="L31" s="297">
        <v>0.58505890645671854</v>
      </c>
      <c r="M31" s="297">
        <v>0.42180054695507768</v>
      </c>
      <c r="N31" s="297">
        <v>0.35924251077931069</v>
      </c>
      <c r="O31" s="297">
        <v>0.3405100058021846</v>
      </c>
      <c r="P31" s="297">
        <v>0.51436895316089926</v>
      </c>
      <c r="Q31" s="297">
        <v>0.44503527953150018</v>
      </c>
      <c r="R31" s="297">
        <v>0.61907215451892705</v>
      </c>
      <c r="S31" s="297">
        <v>0.69038686429906937</v>
      </c>
      <c r="T31" s="297">
        <v>0.65185231853504222</v>
      </c>
      <c r="U31" s="297">
        <v>0.49012307915317732</v>
      </c>
      <c r="V31" s="297">
        <v>0.68125201640084887</v>
      </c>
      <c r="W31" s="297">
        <v>0.74074941213550771</v>
      </c>
      <c r="DA31" s="122" t="s">
        <v>2965</v>
      </c>
    </row>
    <row r="32" spans="1:105" ht="12" customHeight="1" x14ac:dyDescent="0.25">
      <c r="A32" s="59" t="s">
        <v>160</v>
      </c>
      <c r="B32" s="297">
        <v>0</v>
      </c>
      <c r="C32" s="297">
        <v>0</v>
      </c>
      <c r="D32" s="297">
        <v>0</v>
      </c>
      <c r="E32" s="297">
        <v>3.0584417275803508</v>
      </c>
      <c r="F32" s="297">
        <v>2.6514748275488049</v>
      </c>
      <c r="G32" s="297">
        <v>2.8842349972786101</v>
      </c>
      <c r="H32" s="297">
        <v>3.1680680328062349</v>
      </c>
      <c r="I32" s="297">
        <v>3.2867254277708819</v>
      </c>
      <c r="J32" s="297">
        <v>1.6934491833999901</v>
      </c>
      <c r="K32" s="297">
        <v>1.8822811750408639</v>
      </c>
      <c r="L32" s="297">
        <v>1.7122903761256141</v>
      </c>
      <c r="M32" s="297">
        <v>1.3080429612708471</v>
      </c>
      <c r="N32" s="297">
        <v>1.1836562763405249</v>
      </c>
      <c r="O32" s="297">
        <v>1.435319008921679</v>
      </c>
      <c r="P32" s="297">
        <v>1.429219652818241</v>
      </c>
      <c r="Q32" s="297">
        <v>1.619357278433577</v>
      </c>
      <c r="R32" s="297">
        <v>1.9231329567485229</v>
      </c>
      <c r="S32" s="297">
        <v>1.8646858451651871</v>
      </c>
      <c r="T32" s="297">
        <v>2.4025843209369508</v>
      </c>
      <c r="U32" s="297">
        <v>1.83114968109238</v>
      </c>
      <c r="V32" s="297">
        <v>1.876411487928493</v>
      </c>
      <c r="W32" s="297">
        <v>2.2430261183391109</v>
      </c>
      <c r="DA32" s="122" t="s">
        <v>2966</v>
      </c>
    </row>
    <row r="33" spans="1:105" ht="12" customHeight="1" x14ac:dyDescent="0.25">
      <c r="A33" s="59" t="s">
        <v>70</v>
      </c>
      <c r="B33" s="297">
        <v>0</v>
      </c>
      <c r="C33" s="297">
        <v>0</v>
      </c>
      <c r="D33" s="297">
        <v>0</v>
      </c>
      <c r="E33" s="297">
        <v>1.994233231663892</v>
      </c>
      <c r="F33" s="297">
        <v>0.78306643805905374</v>
      </c>
      <c r="G33" s="297">
        <v>1.0216904245198859</v>
      </c>
      <c r="H33" s="297">
        <v>0.64672599895977023</v>
      </c>
      <c r="I33" s="297">
        <v>0.75598583635766592</v>
      </c>
      <c r="J33" s="297">
        <v>0.32915538080590412</v>
      </c>
      <c r="K33" s="297">
        <v>0.28348220775749022</v>
      </c>
      <c r="L33" s="297">
        <v>0.36268627569394019</v>
      </c>
      <c r="M33" s="297">
        <v>0.13074005691777399</v>
      </c>
      <c r="N33" s="297">
        <v>0.1391877346753343</v>
      </c>
      <c r="O33" s="297">
        <v>8.7949859891574986E-2</v>
      </c>
      <c r="P33" s="297">
        <v>7.9712556818811911E-2</v>
      </c>
      <c r="Q33" s="297">
        <v>8.6210099295353282E-2</v>
      </c>
      <c r="R33" s="297">
        <v>0.28782435898379721</v>
      </c>
      <c r="S33" s="297">
        <v>0.2292734009694771</v>
      </c>
      <c r="T33" s="297">
        <v>0.20151897582241621</v>
      </c>
      <c r="U33" s="297">
        <v>8.6291030325845605E-2</v>
      </c>
      <c r="V33" s="297">
        <v>9.5968574355692671E-2</v>
      </c>
      <c r="W33" s="297">
        <v>9.182362065203907E-2</v>
      </c>
      <c r="DA33" s="122" t="s">
        <v>2967</v>
      </c>
    </row>
    <row r="34" spans="1:105" ht="12" customHeight="1" x14ac:dyDescent="0.25">
      <c r="A34" s="59" t="s">
        <v>162</v>
      </c>
      <c r="B34" s="297">
        <v>0</v>
      </c>
      <c r="C34" s="297">
        <v>0</v>
      </c>
      <c r="D34" s="297">
        <v>0</v>
      </c>
      <c r="E34" s="297">
        <v>0</v>
      </c>
      <c r="F34" s="297">
        <v>0</v>
      </c>
      <c r="G34" s="297">
        <v>0</v>
      </c>
      <c r="H34" s="297">
        <v>0</v>
      </c>
      <c r="I34" s="297">
        <v>0</v>
      </c>
      <c r="J34" s="297">
        <v>5.9845196371521903</v>
      </c>
      <c r="K34" s="297">
        <v>6.3967733188550238</v>
      </c>
      <c r="L34" s="297">
        <v>6.4219164004035294</v>
      </c>
      <c r="M34" s="297">
        <v>5.9603504162699643</v>
      </c>
      <c r="N34" s="297">
        <v>6.6923391251063507</v>
      </c>
      <c r="O34" s="297">
        <v>7.6898424647338262</v>
      </c>
      <c r="P34" s="297">
        <v>6.1984508066867363</v>
      </c>
      <c r="Q34" s="297">
        <v>7.00768996210408</v>
      </c>
      <c r="R34" s="297">
        <v>6.4797474175487624</v>
      </c>
      <c r="S34" s="297">
        <v>6.0934734346224646</v>
      </c>
      <c r="T34" s="297">
        <v>7.5116497327758944</v>
      </c>
      <c r="U34" s="297">
        <v>6.3563505254419441</v>
      </c>
      <c r="V34" s="297">
        <v>5.1698088998258571</v>
      </c>
      <c r="W34" s="297">
        <v>7.162227096333754</v>
      </c>
      <c r="DA34" s="122" t="s">
        <v>2968</v>
      </c>
    </row>
    <row r="35" spans="1:105" ht="12" customHeight="1" x14ac:dyDescent="0.25">
      <c r="A35" s="60" t="s">
        <v>2922</v>
      </c>
      <c r="B35" s="331">
        <v>16.709515781964001</v>
      </c>
      <c r="C35" s="331">
        <v>17.262786542834821</v>
      </c>
      <c r="D35" s="331">
        <v>17.151856171273181</v>
      </c>
      <c r="E35" s="331">
        <v>17.503577417267131</v>
      </c>
      <c r="F35" s="331">
        <v>18.560178030106709</v>
      </c>
      <c r="G35" s="331">
        <v>4.8833436692849581</v>
      </c>
      <c r="H35" s="331">
        <v>4.4436676984124297</v>
      </c>
      <c r="I35" s="331">
        <v>5.0249902515212472</v>
      </c>
      <c r="J35" s="331">
        <v>6.802982713648591</v>
      </c>
      <c r="K35" s="331">
        <v>7.7657656840179294</v>
      </c>
      <c r="L35" s="331">
        <v>7.5051620189310944</v>
      </c>
      <c r="M35" s="331">
        <v>6.0927856521464481</v>
      </c>
      <c r="N35" s="331">
        <v>6.5862935705021561</v>
      </c>
      <c r="O35" s="331">
        <v>7.845177764034033</v>
      </c>
      <c r="P35" s="331">
        <v>6.6117986949777041</v>
      </c>
      <c r="Q35" s="331">
        <v>7.4778942892334532</v>
      </c>
      <c r="R35" s="331">
        <v>7.8384201442234316</v>
      </c>
      <c r="S35" s="331">
        <v>7.1346291564059214</v>
      </c>
      <c r="T35" s="331">
        <v>8.9311808900482443</v>
      </c>
      <c r="U35" s="331">
        <v>7.1404844276497483</v>
      </c>
      <c r="V35" s="331">
        <v>6.4564882355806166</v>
      </c>
      <c r="W35" s="331">
        <v>8.5683651838523325</v>
      </c>
      <c r="DA35" s="72" t="s">
        <v>2969</v>
      </c>
    </row>
    <row r="36" spans="1:105" ht="12" customHeight="1" x14ac:dyDescent="0.25">
      <c r="A36" s="64" t="s">
        <v>30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2970</v>
      </c>
    </row>
    <row r="37" spans="1:105" ht="12" customHeight="1" x14ac:dyDescent="0.25">
      <c r="A37" s="64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2971</v>
      </c>
    </row>
    <row r="38" spans="1:105" ht="12" customHeight="1" x14ac:dyDescent="0.25">
      <c r="A38" s="64" t="s">
        <v>33</v>
      </c>
      <c r="B38" s="231">
        <v>0</v>
      </c>
      <c r="C38" s="231">
        <v>0</v>
      </c>
      <c r="D38" s="231">
        <v>0</v>
      </c>
      <c r="E38" s="231">
        <v>1.194489653389222E-2</v>
      </c>
      <c r="F38" s="231">
        <v>4.6621634546023779E-3</v>
      </c>
      <c r="G38" s="231">
        <v>9.0625768277081784E-2</v>
      </c>
      <c r="H38" s="231">
        <v>0.1179365502441394</v>
      </c>
      <c r="I38" s="231">
        <v>0.16195605154226711</v>
      </c>
      <c r="J38" s="231">
        <v>0.148186183532661</v>
      </c>
      <c r="K38" s="231">
        <v>9.5641227595062425E-2</v>
      </c>
      <c r="L38" s="231">
        <v>8.1423871820873975E-2</v>
      </c>
      <c r="M38" s="231">
        <v>9.2824742109467798E-2</v>
      </c>
      <c r="N38" s="231">
        <v>7.2736900138723887E-2</v>
      </c>
      <c r="O38" s="231">
        <v>4.9588576621755358E-2</v>
      </c>
      <c r="P38" s="231">
        <v>8.6360384662741166E-2</v>
      </c>
      <c r="Q38" s="231">
        <v>6.6745707827176648E-2</v>
      </c>
      <c r="R38" s="231">
        <v>7.9048614404173878E-2</v>
      </c>
      <c r="S38" s="231">
        <v>0.1229795111828591</v>
      </c>
      <c r="T38" s="231">
        <v>9.1726570448666542E-2</v>
      </c>
      <c r="U38" s="231">
        <v>7.52377327995533E-2</v>
      </c>
      <c r="V38" s="231">
        <v>9.5421089751634852E-2</v>
      </c>
      <c r="W38" s="231">
        <v>9.9312443556359778E-2</v>
      </c>
      <c r="DA38" s="73" t="s">
        <v>2972</v>
      </c>
    </row>
    <row r="39" spans="1:105" ht="12" customHeight="1" x14ac:dyDescent="0.25">
      <c r="A39" s="64" t="s">
        <v>160</v>
      </c>
      <c r="B39" s="231">
        <v>0</v>
      </c>
      <c r="C39" s="231">
        <v>0</v>
      </c>
      <c r="D39" s="231">
        <v>0</v>
      </c>
      <c r="E39" s="231">
        <v>1.9286893148727322E-2</v>
      </c>
      <c r="F39" s="231">
        <v>7.4790085980325528E-3</v>
      </c>
      <c r="G39" s="231">
        <v>0.23087446281376031</v>
      </c>
      <c r="H39" s="231">
        <v>0.3421385027654536</v>
      </c>
      <c r="I39" s="231">
        <v>0.35381137718114619</v>
      </c>
      <c r="J39" s="231">
        <v>0.37625270784796921</v>
      </c>
      <c r="K39" s="231">
        <v>0.25072006649940359</v>
      </c>
      <c r="L39" s="231">
        <v>0.242834805127772</v>
      </c>
      <c r="M39" s="231">
        <v>0.29333236515904187</v>
      </c>
      <c r="N39" s="231">
        <v>0.24421595514140421</v>
      </c>
      <c r="O39" s="231">
        <v>0.2130009616327056</v>
      </c>
      <c r="P39" s="231">
        <v>0.24452325229264571</v>
      </c>
      <c r="Q39" s="231">
        <v>0.24748731460857271</v>
      </c>
      <c r="R39" s="231">
        <v>0.25023247140032279</v>
      </c>
      <c r="S39" s="231">
        <v>0.33847553239353012</v>
      </c>
      <c r="T39" s="231">
        <v>0.34451326075391148</v>
      </c>
      <c r="U39" s="231">
        <v>0.28644137883664522</v>
      </c>
      <c r="V39" s="231">
        <v>0.26782185737298092</v>
      </c>
      <c r="W39" s="231">
        <v>0.30644182913119039</v>
      </c>
      <c r="DA39" s="73" t="s">
        <v>2973</v>
      </c>
    </row>
    <row r="40" spans="1:105" ht="12" customHeight="1" x14ac:dyDescent="0.25">
      <c r="A40" s="64" t="s">
        <v>70</v>
      </c>
      <c r="B40" s="231">
        <v>0</v>
      </c>
      <c r="C40" s="231">
        <v>0</v>
      </c>
      <c r="D40" s="231">
        <v>0</v>
      </c>
      <c r="E40" s="231">
        <v>1.2192012603144521E-2</v>
      </c>
      <c r="F40" s="231">
        <v>2.1413739964054202E-3</v>
      </c>
      <c r="G40" s="231">
        <v>7.928699688013402E-2</v>
      </c>
      <c r="H40" s="231">
        <v>6.7711925108477372E-2</v>
      </c>
      <c r="I40" s="231">
        <v>7.8896805283381777E-2</v>
      </c>
      <c r="J40" s="231">
        <v>7.0899931243606357E-2</v>
      </c>
      <c r="K40" s="231">
        <v>3.6607307866577447E-2</v>
      </c>
      <c r="L40" s="231">
        <v>4.9865712584247338E-2</v>
      </c>
      <c r="M40" s="231">
        <v>2.8423924134438939E-2</v>
      </c>
      <c r="N40" s="231">
        <v>2.7841125308345309E-2</v>
      </c>
      <c r="O40" s="231">
        <v>1.265335431899548E-2</v>
      </c>
      <c r="P40" s="231">
        <v>1.322163955650997E-2</v>
      </c>
      <c r="Q40" s="231">
        <v>1.277337907163126E-2</v>
      </c>
      <c r="R40" s="231">
        <v>3.6307746175195742E-2</v>
      </c>
      <c r="S40" s="231">
        <v>4.0347131977533271E-2</v>
      </c>
      <c r="T40" s="231">
        <v>2.8014355892698559E-2</v>
      </c>
      <c r="U40" s="231">
        <v>1.308624220950955E-2</v>
      </c>
      <c r="V40" s="231">
        <v>1.327958085262473E-2</v>
      </c>
      <c r="W40" s="231">
        <v>1.2162014540579641E-2</v>
      </c>
      <c r="DA40" s="73" t="s">
        <v>2974</v>
      </c>
    </row>
    <row r="41" spans="1:105" ht="12" customHeight="1" x14ac:dyDescent="0.25">
      <c r="A41" s="64" t="s">
        <v>34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</v>
      </c>
      <c r="DA41" s="73" t="s">
        <v>2975</v>
      </c>
    </row>
    <row r="42" spans="1:105" ht="12" customHeight="1" x14ac:dyDescent="0.25">
      <c r="A42" s="64" t="s">
        <v>162</v>
      </c>
      <c r="B42" s="231">
        <v>0</v>
      </c>
      <c r="C42" s="231">
        <v>0</v>
      </c>
      <c r="D42" s="231">
        <v>0</v>
      </c>
      <c r="E42" s="231">
        <v>0</v>
      </c>
      <c r="F42" s="231">
        <v>0</v>
      </c>
      <c r="G42" s="231">
        <v>0</v>
      </c>
      <c r="H42" s="231">
        <v>0</v>
      </c>
      <c r="I42" s="231">
        <v>0</v>
      </c>
      <c r="J42" s="231">
        <v>1.3016997039104581</v>
      </c>
      <c r="K42" s="231">
        <v>0.83414125475978063</v>
      </c>
      <c r="L42" s="231">
        <v>0.89160441436090643</v>
      </c>
      <c r="M42" s="231">
        <v>1.3085303904004459</v>
      </c>
      <c r="N42" s="231">
        <v>1.3517625589844759</v>
      </c>
      <c r="O42" s="231">
        <v>1.1171837626067209</v>
      </c>
      <c r="P42" s="231">
        <v>1.0381936957502811</v>
      </c>
      <c r="Q42" s="231">
        <v>1.0484776796316611</v>
      </c>
      <c r="R42" s="231">
        <v>0.82540382388625966</v>
      </c>
      <c r="S42" s="231">
        <v>1.0828307306011291</v>
      </c>
      <c r="T42" s="231">
        <v>1.054475946720439</v>
      </c>
      <c r="U42" s="231">
        <v>0.97340549393582831</v>
      </c>
      <c r="V42" s="231">
        <v>0.722381256288672</v>
      </c>
      <c r="W42" s="231">
        <v>0.95793457151575867</v>
      </c>
      <c r="DA42" s="73" t="s">
        <v>2976</v>
      </c>
    </row>
    <row r="43" spans="1:105" ht="12" customHeight="1" x14ac:dyDescent="0.25">
      <c r="A43" s="64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2977</v>
      </c>
    </row>
    <row r="44" spans="1:105" ht="12" customHeight="1" x14ac:dyDescent="0.25">
      <c r="A44" s="64" t="s">
        <v>73</v>
      </c>
      <c r="B44" s="231">
        <v>16.709515781964001</v>
      </c>
      <c r="C44" s="231">
        <v>17.262786542834821</v>
      </c>
      <c r="D44" s="231">
        <v>17.151856171273181</v>
      </c>
      <c r="E44" s="231">
        <v>17.460153614981369</v>
      </c>
      <c r="F44" s="231">
        <v>18.54589548405767</v>
      </c>
      <c r="G44" s="231">
        <v>4.4825564413139816</v>
      </c>
      <c r="H44" s="231">
        <v>3.9158807202943589</v>
      </c>
      <c r="I44" s="231">
        <v>4.4303260175144521</v>
      </c>
      <c r="J44" s="231">
        <v>4.9059441871138958</v>
      </c>
      <c r="K44" s="231">
        <v>6.5486558272971056</v>
      </c>
      <c r="L44" s="231">
        <v>6.2394332150372946</v>
      </c>
      <c r="M44" s="231">
        <v>4.3696742303430538</v>
      </c>
      <c r="N44" s="231">
        <v>4.7397516343793402</v>
      </c>
      <c r="O44" s="231">
        <v>6.1437514848330022</v>
      </c>
      <c r="P44" s="231">
        <v>5.0782485097824361</v>
      </c>
      <c r="Q44" s="231">
        <v>5.959050569175683</v>
      </c>
      <c r="R44" s="231">
        <v>6.4518193003814011</v>
      </c>
      <c r="S44" s="231">
        <v>5.3572084594037763</v>
      </c>
      <c r="T44" s="231">
        <v>7.2915079343261517</v>
      </c>
      <c r="U44" s="231">
        <v>5.6607319668281608</v>
      </c>
      <c r="V44" s="231">
        <v>5.347980069506705</v>
      </c>
      <c r="W44" s="231">
        <v>6.8046246728389974</v>
      </c>
      <c r="DA44" s="73" t="s">
        <v>2978</v>
      </c>
    </row>
    <row r="45" spans="1:105" ht="12" customHeight="1" x14ac:dyDescent="0.25">
      <c r="A45" s="64" t="s">
        <v>79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0.14998539654986701</v>
      </c>
      <c r="O45" s="231">
        <v>0.3089996240208539</v>
      </c>
      <c r="P45" s="231">
        <v>0.15125121293309049</v>
      </c>
      <c r="Q45" s="231">
        <v>0.1433596389187286</v>
      </c>
      <c r="R45" s="231">
        <v>0.19560818797607921</v>
      </c>
      <c r="S45" s="231">
        <v>0.19278779084709291</v>
      </c>
      <c r="T45" s="231">
        <v>0.1209428219063776</v>
      </c>
      <c r="U45" s="231">
        <v>0.13158161304005159</v>
      </c>
      <c r="V45" s="231">
        <v>9.6043818079997595E-3</v>
      </c>
      <c r="W45" s="231">
        <v>0.38788965226944772</v>
      </c>
      <c r="DA45" s="73" t="s">
        <v>2979</v>
      </c>
    </row>
    <row r="46" spans="1:105" ht="12" customHeight="1" x14ac:dyDescent="0.25">
      <c r="A46" s="60" t="s">
        <v>2934</v>
      </c>
      <c r="B46" s="331">
        <v>1.4136531004856081</v>
      </c>
      <c r="C46" s="331">
        <v>1.4451113057816189</v>
      </c>
      <c r="D46" s="331">
        <v>1.42086227253276</v>
      </c>
      <c r="E46" s="331">
        <v>1.4596694695435419</v>
      </c>
      <c r="F46" s="331">
        <v>1.4945913941106841</v>
      </c>
      <c r="G46" s="331">
        <v>1.4979471865961871</v>
      </c>
      <c r="H46" s="331">
        <v>1.515324225267598</v>
      </c>
      <c r="I46" s="331">
        <v>1.5113161989235739</v>
      </c>
      <c r="J46" s="331">
        <v>1.629648824203241</v>
      </c>
      <c r="K46" s="331">
        <v>1.426722192514619</v>
      </c>
      <c r="L46" s="331">
        <v>1.498417685643942</v>
      </c>
      <c r="M46" s="331">
        <v>1.4579781498157349</v>
      </c>
      <c r="N46" s="331">
        <v>1.4972362616488679</v>
      </c>
      <c r="O46" s="331">
        <v>1.479066754404557</v>
      </c>
      <c r="P46" s="331">
        <v>1.4359617387606221</v>
      </c>
      <c r="Q46" s="331">
        <v>1.464877275351971</v>
      </c>
      <c r="R46" s="331">
        <v>1.4428635413991431</v>
      </c>
      <c r="S46" s="331">
        <v>1.4524497619692811</v>
      </c>
      <c r="T46" s="331">
        <v>1.480618209072591</v>
      </c>
      <c r="U46" s="331">
        <v>1.528966132005193</v>
      </c>
      <c r="V46" s="331">
        <v>1.413476167629931</v>
      </c>
      <c r="W46" s="331">
        <v>1.5741389516573969</v>
      </c>
      <c r="DA46" s="72" t="s">
        <v>2980</v>
      </c>
    </row>
    <row r="47" spans="1:105" ht="12" customHeight="1" x14ac:dyDescent="0.25">
      <c r="A47" s="60" t="s">
        <v>2936</v>
      </c>
      <c r="B47" s="331">
        <v>0</v>
      </c>
      <c r="C47" s="331">
        <v>0</v>
      </c>
      <c r="D47" s="331">
        <v>0</v>
      </c>
      <c r="E47" s="331">
        <v>0</v>
      </c>
      <c r="F47" s="331">
        <v>0</v>
      </c>
      <c r="G47" s="331">
        <v>0</v>
      </c>
      <c r="H47" s="331">
        <v>0</v>
      </c>
      <c r="I47" s="331">
        <v>0</v>
      </c>
      <c r="J47" s="331">
        <v>0</v>
      </c>
      <c r="K47" s="331">
        <v>0</v>
      </c>
      <c r="L47" s="331">
        <v>0</v>
      </c>
      <c r="M47" s="331">
        <v>0</v>
      </c>
      <c r="N47" s="331">
        <v>0</v>
      </c>
      <c r="O47" s="331">
        <v>0</v>
      </c>
      <c r="P47" s="331">
        <v>0</v>
      </c>
      <c r="Q47" s="331">
        <v>0</v>
      </c>
      <c r="R47" s="331">
        <v>0</v>
      </c>
      <c r="S47" s="331">
        <v>0</v>
      </c>
      <c r="T47" s="331">
        <v>0</v>
      </c>
      <c r="U47" s="331">
        <v>0</v>
      </c>
      <c r="V47" s="331">
        <v>0</v>
      </c>
      <c r="W47" s="331">
        <v>0</v>
      </c>
      <c r="DA47" s="72" t="s">
        <v>2981</v>
      </c>
    </row>
    <row r="48" spans="1:105" ht="12" customHeight="1" x14ac:dyDescent="0.25">
      <c r="A48" s="132" t="s">
        <v>2938</v>
      </c>
      <c r="B48" s="318">
        <v>15.359746554175009</v>
      </c>
      <c r="C48" s="318">
        <v>15.701548980972619</v>
      </c>
      <c r="D48" s="318">
        <v>15.43807627698442</v>
      </c>
      <c r="E48" s="318">
        <v>15.85972760739836</v>
      </c>
      <c r="F48" s="318">
        <v>16.239164337916659</v>
      </c>
      <c r="G48" s="318">
        <v>16.275625986144242</v>
      </c>
      <c r="H48" s="318">
        <v>16.464432497277201</v>
      </c>
      <c r="I48" s="318">
        <v>16.4208841410323</v>
      </c>
      <c r="J48" s="318">
        <v>17.7066020677015</v>
      </c>
      <c r="K48" s="318">
        <v>15.501745988965521</v>
      </c>
      <c r="L48" s="318">
        <v>16.2807380932977</v>
      </c>
      <c r="M48" s="318">
        <v>15.84135093326787</v>
      </c>
      <c r="N48" s="318">
        <v>16.267901582606971</v>
      </c>
      <c r="O48" s="318">
        <v>16.07048467304762</v>
      </c>
      <c r="P48" s="318">
        <v>15.602136310017711</v>
      </c>
      <c r="Q48" s="318">
        <v>15.916311911774979</v>
      </c>
      <c r="R48" s="318">
        <v>15.677126376009291</v>
      </c>
      <c r="S48" s="318">
        <v>15.781283413063971</v>
      </c>
      <c r="T48" s="318">
        <v>16.087341673172411</v>
      </c>
      <c r="U48" s="318">
        <v>16.612655728233349</v>
      </c>
      <c r="V48" s="318">
        <v>15.357824127931</v>
      </c>
      <c r="W48" s="318">
        <v>17.10347137512505</v>
      </c>
      <c r="DA48" s="139" t="s">
        <v>2982</v>
      </c>
    </row>
    <row r="49" spans="1:105" ht="12" customHeight="1" x14ac:dyDescent="0.25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DA49" s="173"/>
    </row>
    <row r="50" spans="1:105" ht="15" customHeight="1" x14ac:dyDescent="0.25">
      <c r="A50" s="32" t="s">
        <v>102</v>
      </c>
      <c r="B50" s="259"/>
      <c r="C50" s="259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DA50" s="88"/>
    </row>
    <row r="51" spans="1:105" ht="12" customHeight="1" x14ac:dyDescent="0.25">
      <c r="A51" s="201"/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DA51" s="173"/>
    </row>
    <row r="52" spans="1:105" ht="12" customHeight="1" x14ac:dyDescent="0.25">
      <c r="A52" s="35" t="s">
        <v>28</v>
      </c>
      <c r="B52" s="234">
        <f t="shared" ref="B52:W52" si="1">SUM(B$53:B$57,B$58,B$59,B$61:B$64,B$65)</f>
        <v>1.0000000000000002</v>
      </c>
      <c r="C52" s="234">
        <f t="shared" si="1"/>
        <v>1</v>
      </c>
      <c r="D52" s="234">
        <f t="shared" si="1"/>
        <v>1.0000000000000002</v>
      </c>
      <c r="E52" s="234">
        <f t="shared" si="1"/>
        <v>1</v>
      </c>
      <c r="F52" s="234">
        <f t="shared" si="1"/>
        <v>0.99999999999999989</v>
      </c>
      <c r="G52" s="234">
        <f t="shared" si="1"/>
        <v>1.0000000000000002</v>
      </c>
      <c r="H52" s="234">
        <f t="shared" si="1"/>
        <v>1</v>
      </c>
      <c r="I52" s="234">
        <f t="shared" si="1"/>
        <v>1</v>
      </c>
      <c r="J52" s="234">
        <f t="shared" si="1"/>
        <v>0.99999999999999989</v>
      </c>
      <c r="K52" s="234">
        <f t="shared" si="1"/>
        <v>0.99999999999999989</v>
      </c>
      <c r="L52" s="234">
        <f t="shared" si="1"/>
        <v>1.0000000000000002</v>
      </c>
      <c r="M52" s="234">
        <f t="shared" si="1"/>
        <v>1</v>
      </c>
      <c r="N52" s="234">
        <f t="shared" si="1"/>
        <v>1</v>
      </c>
      <c r="O52" s="234">
        <f t="shared" si="1"/>
        <v>0.99999999999999989</v>
      </c>
      <c r="P52" s="234">
        <f t="shared" si="1"/>
        <v>1</v>
      </c>
      <c r="Q52" s="234">
        <f t="shared" si="1"/>
        <v>0.99999999999999967</v>
      </c>
      <c r="R52" s="234">
        <f t="shared" si="1"/>
        <v>0.99999999999999956</v>
      </c>
      <c r="S52" s="234">
        <f t="shared" si="1"/>
        <v>0.99999999999999989</v>
      </c>
      <c r="T52" s="234">
        <f t="shared" si="1"/>
        <v>1</v>
      </c>
      <c r="U52" s="234">
        <f t="shared" si="1"/>
        <v>1.0000000000000002</v>
      </c>
      <c r="V52" s="234">
        <f t="shared" si="1"/>
        <v>0.99999999999999956</v>
      </c>
      <c r="W52" s="234">
        <f t="shared" si="1"/>
        <v>0.99999999999999989</v>
      </c>
      <c r="DA52" s="95"/>
    </row>
    <row r="53" spans="1:105" ht="12" customHeight="1" x14ac:dyDescent="0.25">
      <c r="A53" s="55" t="s">
        <v>92</v>
      </c>
      <c r="B53" s="301">
        <f t="shared" ref="B53:W53" si="2">IF(B$6=0,0,B$6/B$5)</f>
        <v>8.1915057137113417E-3</v>
      </c>
      <c r="C53" s="301">
        <f t="shared" si="2"/>
        <v>8.1239453707630908E-3</v>
      </c>
      <c r="D53" s="301">
        <f t="shared" si="2"/>
        <v>8.0573600348217422E-3</v>
      </c>
      <c r="E53" s="301">
        <f t="shared" si="2"/>
        <v>7.9809317257108405E-3</v>
      </c>
      <c r="F53" s="301">
        <f t="shared" si="2"/>
        <v>7.7993390073400164E-3</v>
      </c>
      <c r="G53" s="301">
        <f t="shared" si="2"/>
        <v>1.8496245867205201E-2</v>
      </c>
      <c r="H53" s="301">
        <f t="shared" si="2"/>
        <v>1.9482672981428899E-2</v>
      </c>
      <c r="I53" s="301">
        <f t="shared" si="2"/>
        <v>1.8290601743568988E-2</v>
      </c>
      <c r="J53" s="301">
        <f t="shared" si="2"/>
        <v>1.6143585853279002E-2</v>
      </c>
      <c r="K53" s="301">
        <f t="shared" si="2"/>
        <v>1.3741195462889202E-2</v>
      </c>
      <c r="L53" s="301">
        <f t="shared" si="2"/>
        <v>1.4478631642456989E-2</v>
      </c>
      <c r="M53" s="301">
        <f t="shared" si="2"/>
        <v>1.6135488075685742E-2</v>
      </c>
      <c r="N53" s="301">
        <f t="shared" si="2"/>
        <v>1.5658961129074982E-2</v>
      </c>
      <c r="O53" s="301">
        <f t="shared" si="2"/>
        <v>1.3967945616623003E-2</v>
      </c>
      <c r="P53" s="301">
        <f t="shared" si="2"/>
        <v>1.5239514999094067E-2</v>
      </c>
      <c r="Q53" s="301">
        <f t="shared" si="2"/>
        <v>1.4307587283008722E-2</v>
      </c>
      <c r="R53" s="301">
        <f t="shared" si="2"/>
        <v>1.3762006965219366E-2</v>
      </c>
      <c r="S53" s="301">
        <f t="shared" si="2"/>
        <v>1.4650513922795384E-2</v>
      </c>
      <c r="T53" s="301">
        <f t="shared" si="2"/>
        <v>1.2848184441426604E-2</v>
      </c>
      <c r="U53" s="301">
        <f t="shared" si="2"/>
        <v>1.511318087477582E-2</v>
      </c>
      <c r="V53" s="301">
        <f t="shared" si="2"/>
        <v>1.5316344159557795E-2</v>
      </c>
      <c r="W53" s="301">
        <f t="shared" si="2"/>
        <v>1.3744391874631801E-2</v>
      </c>
      <c r="DA53" s="67"/>
    </row>
    <row r="54" spans="1:105" ht="12" customHeight="1" x14ac:dyDescent="0.25">
      <c r="A54" s="202" t="s">
        <v>93</v>
      </c>
      <c r="B54" s="235">
        <f t="shared" ref="B54:W54" si="3">IF(B$7=0,0,B$7/B$5)</f>
        <v>2.309939232976249E-3</v>
      </c>
      <c r="C54" s="235">
        <f t="shared" si="3"/>
        <v>2.2908877554794682E-3</v>
      </c>
      <c r="D54" s="235">
        <f t="shared" si="3"/>
        <v>2.2721112221768844E-3</v>
      </c>
      <c r="E54" s="235">
        <f t="shared" si="3"/>
        <v>2.2505590489995172E-3</v>
      </c>
      <c r="F54" s="235">
        <f t="shared" si="3"/>
        <v>2.1993513517521782E-3</v>
      </c>
      <c r="G54" s="235">
        <f t="shared" si="3"/>
        <v>5.2157937117612643E-3</v>
      </c>
      <c r="H54" s="235">
        <f t="shared" si="3"/>
        <v>5.4939582850707623E-3</v>
      </c>
      <c r="I54" s="235">
        <f t="shared" si="3"/>
        <v>5.1578037101888781E-3</v>
      </c>
      <c r="J54" s="235">
        <f t="shared" si="3"/>
        <v>4.5523623649545283E-3</v>
      </c>
      <c r="K54" s="235">
        <f t="shared" si="3"/>
        <v>3.8749074488946262E-3</v>
      </c>
      <c r="L54" s="235">
        <f t="shared" si="3"/>
        <v>4.0828585658850558E-3</v>
      </c>
      <c r="M54" s="235">
        <f t="shared" si="3"/>
        <v>4.5500788563034534E-3</v>
      </c>
      <c r="N54" s="235">
        <f t="shared" si="3"/>
        <v>4.4157020606303355E-3</v>
      </c>
      <c r="O54" s="235">
        <f t="shared" si="3"/>
        <v>3.9388491825024493E-3</v>
      </c>
      <c r="P54" s="235">
        <f t="shared" si="3"/>
        <v>4.2974215996717116E-3</v>
      </c>
      <c r="Q54" s="235">
        <f t="shared" si="3"/>
        <v>4.0346254216649972E-3</v>
      </c>
      <c r="R54" s="235">
        <f t="shared" si="3"/>
        <v>3.8807761264503492E-3</v>
      </c>
      <c r="S54" s="235">
        <f t="shared" si="3"/>
        <v>4.1313279971084858E-3</v>
      </c>
      <c r="T54" s="235">
        <f t="shared" si="3"/>
        <v>3.6230854681684418E-3</v>
      </c>
      <c r="U54" s="235">
        <f t="shared" si="3"/>
        <v>4.2617963849156601E-3</v>
      </c>
      <c r="V54" s="235">
        <f t="shared" si="3"/>
        <v>4.3190868097312913E-3</v>
      </c>
      <c r="W54" s="235">
        <f t="shared" si="3"/>
        <v>3.8758088114947439E-3</v>
      </c>
      <c r="DA54" s="174"/>
    </row>
    <row r="55" spans="1:105" ht="12" customHeight="1" x14ac:dyDescent="0.25">
      <c r="A55" s="202" t="s">
        <v>94</v>
      </c>
      <c r="B55" s="235">
        <f t="shared" ref="B55:W55" si="4">IF(B$8=0,0,B$8/B$5)</f>
        <v>3.1336622152437599E-2</v>
      </c>
      <c r="C55" s="235">
        <f t="shared" si="4"/>
        <v>3.1078169919911573E-2</v>
      </c>
      <c r="D55" s="235">
        <f t="shared" si="4"/>
        <v>3.0823447578719208E-2</v>
      </c>
      <c r="E55" s="235">
        <f t="shared" si="4"/>
        <v>3.0531070923185778E-2</v>
      </c>
      <c r="F55" s="235">
        <f t="shared" si="4"/>
        <v>2.9836387601205598E-2</v>
      </c>
      <c r="G55" s="235">
        <f t="shared" si="4"/>
        <v>7.0757427051416952E-2</v>
      </c>
      <c r="H55" s="235">
        <f t="shared" si="4"/>
        <v>7.4531006029407057E-2</v>
      </c>
      <c r="I55" s="235">
        <f t="shared" si="4"/>
        <v>6.9970735028548559E-2</v>
      </c>
      <c r="J55" s="235">
        <f t="shared" si="4"/>
        <v>6.17573212727991E-2</v>
      </c>
      <c r="K55" s="235">
        <f t="shared" si="4"/>
        <v>5.256697183554241E-2</v>
      </c>
      <c r="L55" s="235">
        <f t="shared" si="4"/>
        <v>5.5388035474913645E-2</v>
      </c>
      <c r="M55" s="235">
        <f t="shared" si="4"/>
        <v>6.1726343207766494E-2</v>
      </c>
      <c r="N55" s="235">
        <f t="shared" si="4"/>
        <v>5.9903388381964316E-2</v>
      </c>
      <c r="O55" s="235">
        <f t="shared" si="4"/>
        <v>5.3434405020465855E-2</v>
      </c>
      <c r="P55" s="235">
        <f t="shared" si="4"/>
        <v>5.8298796338951644E-2</v>
      </c>
      <c r="Q55" s="235">
        <f t="shared" si="4"/>
        <v>5.4733704921940435E-2</v>
      </c>
      <c r="R55" s="235">
        <f t="shared" si="4"/>
        <v>5.2646586281010377E-2</v>
      </c>
      <c r="S55" s="235">
        <f t="shared" si="4"/>
        <v>5.6045571495995601E-2</v>
      </c>
      <c r="T55" s="235">
        <f t="shared" si="4"/>
        <v>4.9150756314787179E-2</v>
      </c>
      <c r="U55" s="235">
        <f t="shared" si="4"/>
        <v>5.7815504883500034E-2</v>
      </c>
      <c r="V55" s="235">
        <f t="shared" si="4"/>
        <v>5.8592706452169428E-2</v>
      </c>
      <c r="W55" s="235">
        <f t="shared" si="4"/>
        <v>5.257919971531471E-2</v>
      </c>
      <c r="DA55" s="174"/>
    </row>
    <row r="56" spans="1:105" ht="12" customHeight="1" x14ac:dyDescent="0.25">
      <c r="A56" s="202" t="s">
        <v>95</v>
      </c>
      <c r="B56" s="235">
        <f t="shared" ref="B56:W56" si="5">IF(B$9=0,0,B$9/B$5)</f>
        <v>7.1489231931386191E-2</v>
      </c>
      <c r="C56" s="235">
        <f t="shared" si="5"/>
        <v>7.0899616640230687E-2</v>
      </c>
      <c r="D56" s="235">
        <f t="shared" si="5"/>
        <v>7.0318510468703188E-2</v>
      </c>
      <c r="E56" s="235">
        <f t="shared" si="5"/>
        <v>6.9651502313290786E-2</v>
      </c>
      <c r="F56" s="235">
        <f t="shared" si="5"/>
        <v>6.8066699175214115E-2</v>
      </c>
      <c r="G56" s="235">
        <f t="shared" si="5"/>
        <v>0.16142116686157895</v>
      </c>
      <c r="H56" s="235">
        <f t="shared" si="5"/>
        <v>0.17002995250084277</v>
      </c>
      <c r="I56" s="235">
        <f t="shared" si="5"/>
        <v>0.15962646135031397</v>
      </c>
      <c r="J56" s="235">
        <f t="shared" si="5"/>
        <v>0.14088893954349938</v>
      </c>
      <c r="K56" s="235">
        <f t="shared" si="5"/>
        <v>0.11992270332140476</v>
      </c>
      <c r="L56" s="235">
        <f t="shared" si="5"/>
        <v>0.12635848544964937</v>
      </c>
      <c r="M56" s="235">
        <f t="shared" si="5"/>
        <v>0.1408182682993197</v>
      </c>
      <c r="N56" s="235">
        <f t="shared" si="5"/>
        <v>0.13665950352536729</v>
      </c>
      <c r="O56" s="235">
        <f t="shared" si="5"/>
        <v>0.12190160621145825</v>
      </c>
      <c r="P56" s="235">
        <f t="shared" si="5"/>
        <v>0.13299889670692419</v>
      </c>
      <c r="Q56" s="235">
        <f t="shared" si="5"/>
        <v>0.12486574036583828</v>
      </c>
      <c r="R56" s="235">
        <f t="shared" si="5"/>
        <v>0.12010433028583836</v>
      </c>
      <c r="S56" s="235">
        <f t="shared" si="5"/>
        <v>0.12785854326972015</v>
      </c>
      <c r="T56" s="235">
        <f t="shared" si="5"/>
        <v>0.11212918229342524</v>
      </c>
      <c r="U56" s="235">
        <f t="shared" si="5"/>
        <v>0.13189634855156879</v>
      </c>
      <c r="V56" s="235">
        <f t="shared" si="5"/>
        <v>0.13366940318808204</v>
      </c>
      <c r="W56" s="235">
        <f t="shared" si="5"/>
        <v>0.11995059917210688</v>
      </c>
      <c r="DA56" s="174"/>
    </row>
    <row r="57" spans="1:105" ht="12" customHeight="1" x14ac:dyDescent="0.25">
      <c r="A57" s="56" t="s">
        <v>96</v>
      </c>
      <c r="B57" s="302">
        <f t="shared" ref="B57:W57" si="6">IF(B$10=0,0,B$10/B$5)</f>
        <v>2.6326301975470017E-2</v>
      </c>
      <c r="C57" s="302">
        <f t="shared" si="6"/>
        <v>2.6109172908826625E-2</v>
      </c>
      <c r="D57" s="302">
        <f t="shared" si="6"/>
        <v>2.5895177372182377E-2</v>
      </c>
      <c r="E57" s="302">
        <f t="shared" si="6"/>
        <v>2.5036745578061952E-2</v>
      </c>
      <c r="F57" s="302">
        <f t="shared" si="6"/>
        <v>2.4541727226835761E-2</v>
      </c>
      <c r="G57" s="302">
        <f t="shared" si="6"/>
        <v>5.6791004377595516E-2</v>
      </c>
      <c r="H57" s="302">
        <f t="shared" si="6"/>
        <v>5.9069548025869688E-2</v>
      </c>
      <c r="I57" s="302">
        <f t="shared" si="6"/>
        <v>5.5402441314104205E-2</v>
      </c>
      <c r="J57" s="302">
        <f t="shared" si="6"/>
        <v>4.4786014440478875E-2</v>
      </c>
      <c r="K57" s="302">
        <f t="shared" si="6"/>
        <v>3.9475086552695937E-2</v>
      </c>
      <c r="L57" s="302">
        <f t="shared" si="6"/>
        <v>4.1404757869658734E-2</v>
      </c>
      <c r="M57" s="302">
        <f t="shared" si="6"/>
        <v>4.4470675044456891E-2</v>
      </c>
      <c r="N57" s="302">
        <f t="shared" si="6"/>
        <v>4.339479877684458E-2</v>
      </c>
      <c r="O57" s="302">
        <f t="shared" si="6"/>
        <v>3.9626223182757082E-2</v>
      </c>
      <c r="P57" s="302">
        <f t="shared" si="6"/>
        <v>4.2892085116025803E-2</v>
      </c>
      <c r="Q57" s="302">
        <f t="shared" si="6"/>
        <v>4.0523058706025086E-2</v>
      </c>
      <c r="R57" s="302">
        <f t="shared" si="6"/>
        <v>3.9534529274704862E-2</v>
      </c>
      <c r="S57" s="302">
        <f t="shared" si="6"/>
        <v>4.1167435232364977E-2</v>
      </c>
      <c r="T57" s="302">
        <f t="shared" si="6"/>
        <v>3.6813620762027842E-2</v>
      </c>
      <c r="U57" s="302">
        <f t="shared" si="6"/>
        <v>4.2759140878727911E-2</v>
      </c>
      <c r="V57" s="302">
        <f t="shared" si="6"/>
        <v>4.3771179272000804E-2</v>
      </c>
      <c r="W57" s="302">
        <f t="shared" si="6"/>
        <v>3.9296026019420803E-2</v>
      </c>
      <c r="DA57" s="68"/>
    </row>
    <row r="58" spans="1:105" ht="12" customHeight="1" x14ac:dyDescent="0.25">
      <c r="A58" s="203" t="s">
        <v>2900</v>
      </c>
      <c r="B58" s="303">
        <f t="shared" ref="B58:W58" si="7">IF(B$16=0,0,B$16/B$5)</f>
        <v>0.74425112344784461</v>
      </c>
      <c r="C58" s="303">
        <f t="shared" si="7"/>
        <v>0.74595278825631217</v>
      </c>
      <c r="D58" s="303">
        <f t="shared" si="7"/>
        <v>0.74762989523929757</v>
      </c>
      <c r="E58" s="303">
        <f t="shared" si="7"/>
        <v>0.73563204014062977</v>
      </c>
      <c r="F58" s="303">
        <f t="shared" si="7"/>
        <v>0.74447857490739722</v>
      </c>
      <c r="G58" s="303">
        <f t="shared" si="7"/>
        <v>0.46348867067513161</v>
      </c>
      <c r="H58" s="303">
        <f t="shared" si="7"/>
        <v>0.43915647932517027</v>
      </c>
      <c r="I58" s="303">
        <f t="shared" si="7"/>
        <v>0.46745803096462196</v>
      </c>
      <c r="J58" s="303">
        <f t="shared" si="7"/>
        <v>0.51801232505208872</v>
      </c>
      <c r="K58" s="303">
        <f t="shared" si="7"/>
        <v>0.57491564701707476</v>
      </c>
      <c r="L58" s="303">
        <f t="shared" si="7"/>
        <v>0.55742885566455602</v>
      </c>
      <c r="M58" s="303">
        <f t="shared" si="7"/>
        <v>0.51830062976358249</v>
      </c>
      <c r="N58" s="303">
        <f t="shared" si="7"/>
        <v>0.52947863360267255</v>
      </c>
      <c r="O58" s="303">
        <f t="shared" si="7"/>
        <v>0.56948500650810385</v>
      </c>
      <c r="P58" s="303">
        <f t="shared" si="7"/>
        <v>0.5393648562466139</v>
      </c>
      <c r="Q58" s="303">
        <f t="shared" si="7"/>
        <v>0.56140881724747715</v>
      </c>
      <c r="R58" s="303">
        <f t="shared" si="7"/>
        <v>0.57467168252462542</v>
      </c>
      <c r="S58" s="303">
        <f t="shared" si="7"/>
        <v>0.55316907091962075</v>
      </c>
      <c r="T58" s="303">
        <f t="shared" si="7"/>
        <v>0.59572017365286312</v>
      </c>
      <c r="U58" s="303">
        <f t="shared" si="7"/>
        <v>0.54252585048270485</v>
      </c>
      <c r="V58" s="303">
        <f t="shared" si="7"/>
        <v>0.53777144214159567</v>
      </c>
      <c r="W58" s="303">
        <f t="shared" si="7"/>
        <v>0.57506267069986072</v>
      </c>
      <c r="DA58" s="175"/>
    </row>
    <row r="59" spans="1:105" ht="12" customHeight="1" x14ac:dyDescent="0.25">
      <c r="A59" s="203" t="s">
        <v>2912</v>
      </c>
      <c r="B59" s="303">
        <f t="shared" ref="B59:W59" si="8">IF(B$27=0,0,B$27/B$5)</f>
        <v>3.8550078362474899E-2</v>
      </c>
      <c r="C59" s="303">
        <f t="shared" si="8"/>
        <v>3.8232132357689526E-2</v>
      </c>
      <c r="D59" s="303">
        <f t="shared" si="8"/>
        <v>3.7918774837345709E-2</v>
      </c>
      <c r="E59" s="303">
        <f t="shared" si="8"/>
        <v>3.7559095260927329E-2</v>
      </c>
      <c r="F59" s="303">
        <f t="shared" si="8"/>
        <v>3.6704501030280258E-2</v>
      </c>
      <c r="G59" s="303">
        <f t="shared" si="8"/>
        <v>8.7045257918682242E-2</v>
      </c>
      <c r="H59" s="303">
        <f t="shared" si="8"/>
        <v>9.1687486573731797E-2</v>
      </c>
      <c r="I59" s="303">
        <f t="shared" si="8"/>
        <v>8.6077475271874176E-2</v>
      </c>
      <c r="J59" s="303">
        <f t="shared" si="8"/>
        <v>7.5973395056485052E-2</v>
      </c>
      <c r="K59" s="303">
        <f t="shared" si="8"/>
        <v>6.4667495867308564E-2</v>
      </c>
      <c r="L59" s="303">
        <f t="shared" si="8"/>
        <v>6.8137947271874916E-2</v>
      </c>
      <c r="M59" s="303">
        <f t="shared" si="8"/>
        <v>7.5935286072411526E-2</v>
      </c>
      <c r="N59" s="303">
        <f t="shared" si="8"/>
        <v>7.3692700670447267E-2</v>
      </c>
      <c r="O59" s="303">
        <f t="shared" si="8"/>
        <v>6.5734605688218525E-2</v>
      </c>
      <c r="P59" s="303">
        <f t="shared" si="8"/>
        <v>7.1718743531830456E-2</v>
      </c>
      <c r="Q59" s="303">
        <f t="shared" si="8"/>
        <v>6.7332994716064118E-2</v>
      </c>
      <c r="R59" s="303">
        <f t="shared" si="8"/>
        <v>6.4765436963086134E-2</v>
      </c>
      <c r="S59" s="303">
        <f t="shared" si="8"/>
        <v>6.8946843170595296E-2</v>
      </c>
      <c r="T59" s="303">
        <f t="shared" si="8"/>
        <v>6.0464893066420167E-2</v>
      </c>
      <c r="U59" s="303">
        <f t="shared" si="8"/>
        <v>7.1124201995447084E-2</v>
      </c>
      <c r="V59" s="303">
        <f t="shared" si="8"/>
        <v>7.2080309556431035E-2</v>
      </c>
      <c r="W59" s="303">
        <f t="shared" si="8"/>
        <v>6.4682538513613469E-2</v>
      </c>
      <c r="DA59" s="175"/>
    </row>
    <row r="60" spans="1:105" ht="12" customHeight="1" x14ac:dyDescent="0.25">
      <c r="A60" s="203" t="s">
        <v>2914</v>
      </c>
      <c r="B60" s="303">
        <f t="shared" ref="B60:W60" si="9">IF(B$28=0,0,B$28/B$5)</f>
        <v>4.1972590685630889E-2</v>
      </c>
      <c r="C60" s="303">
        <f t="shared" si="9"/>
        <v>4.2034069271322284E-2</v>
      </c>
      <c r="D60" s="303">
        <f t="shared" si="9"/>
        <v>4.2094660619779414E-2</v>
      </c>
      <c r="E60" s="303">
        <f t="shared" si="9"/>
        <v>5.669989157881862E-2</v>
      </c>
      <c r="F60" s="303">
        <f t="shared" si="9"/>
        <v>5.2503844660950739E-2</v>
      </c>
      <c r="G60" s="303">
        <f t="shared" si="9"/>
        <v>5.6462243829272195E-2</v>
      </c>
      <c r="H60" s="303">
        <f t="shared" si="9"/>
        <v>5.5943027257493089E-2</v>
      </c>
      <c r="I60" s="303">
        <f t="shared" si="9"/>
        <v>5.8587295443539099E-2</v>
      </c>
      <c r="J60" s="303">
        <f t="shared" si="9"/>
        <v>6.778057799805362E-2</v>
      </c>
      <c r="K60" s="303">
        <f t="shared" si="9"/>
        <v>7.1163185552700639E-2</v>
      </c>
      <c r="L60" s="303">
        <f t="shared" si="9"/>
        <v>6.9845215121154866E-2</v>
      </c>
      <c r="M60" s="303">
        <f t="shared" si="9"/>
        <v>6.7992917842885733E-2</v>
      </c>
      <c r="N60" s="303">
        <f t="shared" si="9"/>
        <v>6.8795375043451124E-2</v>
      </c>
      <c r="O60" s="303">
        <f t="shared" si="9"/>
        <v>7.125386162019258E-2</v>
      </c>
      <c r="P60" s="303">
        <f t="shared" si="9"/>
        <v>6.9010244314094499E-2</v>
      </c>
      <c r="Q60" s="303">
        <f t="shared" si="9"/>
        <v>7.0661039262237213E-2</v>
      </c>
      <c r="R60" s="303">
        <f t="shared" si="9"/>
        <v>7.0871468166033569E-2</v>
      </c>
      <c r="S60" s="303">
        <f t="shared" si="9"/>
        <v>7.0409061414807322E-2</v>
      </c>
      <c r="T60" s="303">
        <f t="shared" si="9"/>
        <v>7.345530566674216E-2</v>
      </c>
      <c r="U60" s="303">
        <f t="shared" si="9"/>
        <v>6.8873156050053938E-2</v>
      </c>
      <c r="V60" s="303">
        <f t="shared" si="9"/>
        <v>6.7966447331450047E-2</v>
      </c>
      <c r="W60" s="303">
        <f t="shared" si="9"/>
        <v>7.112207744662144E-2</v>
      </c>
      <c r="DA60" s="175"/>
    </row>
    <row r="61" spans="1:105" ht="12" customHeight="1" x14ac:dyDescent="0.25">
      <c r="A61" s="62" t="s">
        <v>2915</v>
      </c>
      <c r="B61" s="304">
        <f t="shared" ref="B61:W61" si="10">IF(B$29=0,0,B$29/B$5)</f>
        <v>0</v>
      </c>
      <c r="C61" s="304">
        <f t="shared" si="10"/>
        <v>0</v>
      </c>
      <c r="D61" s="304">
        <f t="shared" si="10"/>
        <v>0</v>
      </c>
      <c r="E61" s="304">
        <f t="shared" si="10"/>
        <v>1.525962690068813E-2</v>
      </c>
      <c r="F61" s="304">
        <f t="shared" si="10"/>
        <v>1.0676167831676183E-2</v>
      </c>
      <c r="G61" s="304">
        <f t="shared" si="10"/>
        <v>2.4969798921761176E-2</v>
      </c>
      <c r="H61" s="304">
        <f t="shared" si="10"/>
        <v>2.5321522976956199E-2</v>
      </c>
      <c r="I61" s="304">
        <f t="shared" si="10"/>
        <v>2.6970648321906373E-2</v>
      </c>
      <c r="J61" s="304">
        <f t="shared" si="10"/>
        <v>3.4393389082500822E-2</v>
      </c>
      <c r="K61" s="304">
        <f t="shared" si="10"/>
        <v>3.5777393864540659E-2</v>
      </c>
      <c r="L61" s="304">
        <f t="shared" si="10"/>
        <v>3.5073941982185802E-2</v>
      </c>
      <c r="M61" s="304">
        <f t="shared" si="10"/>
        <v>3.4593974533378348E-2</v>
      </c>
      <c r="N61" s="304">
        <f t="shared" si="10"/>
        <v>3.5005669682687229E-2</v>
      </c>
      <c r="O61" s="304">
        <f t="shared" si="10"/>
        <v>3.6059818308587191E-2</v>
      </c>
      <c r="P61" s="304">
        <f t="shared" si="10"/>
        <v>3.4874131322560481E-2</v>
      </c>
      <c r="Q61" s="304">
        <f t="shared" si="10"/>
        <v>3.575118389590496E-2</v>
      </c>
      <c r="R61" s="304">
        <f t="shared" si="10"/>
        <v>3.5490043923574063E-2</v>
      </c>
      <c r="S61" s="304">
        <f t="shared" si="10"/>
        <v>3.5790585492738496E-2</v>
      </c>
      <c r="T61" s="304">
        <f t="shared" si="10"/>
        <v>3.7344663968879803E-2</v>
      </c>
      <c r="U61" s="304">
        <f t="shared" si="10"/>
        <v>3.4623174734243645E-2</v>
      </c>
      <c r="V61" s="304">
        <f t="shared" si="10"/>
        <v>3.3882479696598647E-2</v>
      </c>
      <c r="W61" s="304">
        <f t="shared" si="10"/>
        <v>3.5727363471269591E-2</v>
      </c>
      <c r="DA61" s="72"/>
    </row>
    <row r="62" spans="1:105" ht="12" customHeight="1" x14ac:dyDescent="0.25">
      <c r="A62" s="62" t="s">
        <v>2922</v>
      </c>
      <c r="B62" s="304">
        <f t="shared" ref="B62:W62" si="11">IF(B$35=0,0,B$35/B$5)</f>
        <v>3.8698622245397739E-2</v>
      </c>
      <c r="C62" s="304">
        <f t="shared" si="11"/>
        <v>3.8787103245340487E-2</v>
      </c>
      <c r="D62" s="304">
        <f t="shared" si="11"/>
        <v>3.8874307318743827E-2</v>
      </c>
      <c r="E62" s="304">
        <f t="shared" si="11"/>
        <v>3.8250458126461211E-2</v>
      </c>
      <c r="F62" s="304">
        <f t="shared" si="11"/>
        <v>3.8710448976772519E-2</v>
      </c>
      <c r="G62" s="304">
        <f t="shared" si="11"/>
        <v>2.4099893727248665E-2</v>
      </c>
      <c r="H62" s="304">
        <f t="shared" si="11"/>
        <v>2.2834699424158202E-2</v>
      </c>
      <c r="I62" s="304">
        <f t="shared" si="11"/>
        <v>2.4306287469306121E-2</v>
      </c>
      <c r="J62" s="304">
        <f t="shared" si="11"/>
        <v>2.6934945281350018E-2</v>
      </c>
      <c r="K62" s="304">
        <f t="shared" si="11"/>
        <v>2.9893731760609599E-2</v>
      </c>
      <c r="L62" s="304">
        <f t="shared" si="11"/>
        <v>2.8984475850184849E-2</v>
      </c>
      <c r="M62" s="304">
        <f t="shared" si="11"/>
        <v>2.6949936182633402E-2</v>
      </c>
      <c r="N62" s="304">
        <f t="shared" si="11"/>
        <v>2.7531155793055477E-2</v>
      </c>
      <c r="O62" s="304">
        <f t="shared" si="11"/>
        <v>2.9611356230380456E-2</v>
      </c>
      <c r="P62" s="304">
        <f t="shared" si="11"/>
        <v>2.8045207009746182E-2</v>
      </c>
      <c r="Q62" s="304">
        <f t="shared" si="11"/>
        <v>2.9191420824799277E-2</v>
      </c>
      <c r="R62" s="304">
        <f t="shared" si="11"/>
        <v>2.9881046405576685E-2</v>
      </c>
      <c r="S62" s="304">
        <f t="shared" si="11"/>
        <v>2.8762980987097148E-2</v>
      </c>
      <c r="T62" s="304">
        <f t="shared" si="11"/>
        <v>3.0975499045747062E-2</v>
      </c>
      <c r="U62" s="304">
        <f t="shared" si="11"/>
        <v>2.8209568363069613E-2</v>
      </c>
      <c r="V62" s="304">
        <f t="shared" si="11"/>
        <v>2.7962354692043351E-2</v>
      </c>
      <c r="W62" s="304">
        <f t="shared" si="11"/>
        <v>2.9901376510858564E-2</v>
      </c>
      <c r="DA62" s="72"/>
    </row>
    <row r="63" spans="1:105" ht="12" customHeight="1" x14ac:dyDescent="0.25">
      <c r="A63" s="62" t="s">
        <v>2934</v>
      </c>
      <c r="B63" s="304">
        <f t="shared" ref="B63:W63" si="12">IF(B$46=0,0,B$46/B$5)</f>
        <v>3.2739684402331476E-3</v>
      </c>
      <c r="C63" s="304">
        <f t="shared" si="12"/>
        <v>3.2469660259817992E-3</v>
      </c>
      <c r="D63" s="304">
        <f t="shared" si="12"/>
        <v>3.2203533010355906E-3</v>
      </c>
      <c r="E63" s="304">
        <f t="shared" si="12"/>
        <v>3.189806551669277E-3</v>
      </c>
      <c r="F63" s="304">
        <f t="shared" si="12"/>
        <v>3.1172278525020327E-3</v>
      </c>
      <c r="G63" s="304">
        <f t="shared" si="12"/>
        <v>7.3925511802623587E-3</v>
      </c>
      <c r="H63" s="304">
        <f t="shared" si="12"/>
        <v>7.7868048563786828E-3</v>
      </c>
      <c r="I63" s="304">
        <f t="shared" si="12"/>
        <v>7.3103596523266005E-3</v>
      </c>
      <c r="J63" s="304">
        <f t="shared" si="12"/>
        <v>6.4522436342027822E-3</v>
      </c>
      <c r="K63" s="304">
        <f t="shared" si="12"/>
        <v>5.4920599275503921E-3</v>
      </c>
      <c r="L63" s="304">
        <f t="shared" si="12"/>
        <v>5.7867972887842133E-3</v>
      </c>
      <c r="M63" s="304">
        <f t="shared" si="12"/>
        <v>6.4490071268739806E-3</v>
      </c>
      <c r="N63" s="304">
        <f t="shared" si="12"/>
        <v>6.2585495677084111E-3</v>
      </c>
      <c r="O63" s="304">
        <f t="shared" si="12"/>
        <v>5.5826870812249428E-3</v>
      </c>
      <c r="P63" s="304">
        <f t="shared" si="12"/>
        <v>6.0909059817878374E-3</v>
      </c>
      <c r="Q63" s="304">
        <f t="shared" si="12"/>
        <v>5.7184345415329744E-3</v>
      </c>
      <c r="R63" s="304">
        <f t="shared" si="12"/>
        <v>5.5003778368828337E-3</v>
      </c>
      <c r="S63" s="304">
        <f t="shared" si="12"/>
        <v>5.8554949349716888E-3</v>
      </c>
      <c r="T63" s="304">
        <f t="shared" si="12"/>
        <v>5.1351426521152928E-3</v>
      </c>
      <c r="U63" s="304">
        <f t="shared" si="12"/>
        <v>6.040412952740673E-3</v>
      </c>
      <c r="V63" s="304">
        <f t="shared" si="12"/>
        <v>6.1216129428080567E-3</v>
      </c>
      <c r="W63" s="304">
        <f t="shared" si="12"/>
        <v>5.4933374644932963E-3</v>
      </c>
      <c r="DA63" s="72"/>
    </row>
    <row r="64" spans="1:105" ht="12" customHeight="1" x14ac:dyDescent="0.25">
      <c r="A64" s="62" t="s">
        <v>2936</v>
      </c>
      <c r="B64" s="304">
        <f t="shared" ref="B64:W64" si="13">IF(B$47=0,0,B$47/B$5)</f>
        <v>0</v>
      </c>
      <c r="C64" s="304">
        <f t="shared" si="13"/>
        <v>0</v>
      </c>
      <c r="D64" s="304">
        <f t="shared" si="13"/>
        <v>0</v>
      </c>
      <c r="E64" s="304">
        <f t="shared" si="13"/>
        <v>0</v>
      </c>
      <c r="F64" s="304">
        <f t="shared" si="13"/>
        <v>0</v>
      </c>
      <c r="G64" s="304">
        <f t="shared" si="13"/>
        <v>0</v>
      </c>
      <c r="H64" s="304">
        <f t="shared" si="13"/>
        <v>0</v>
      </c>
      <c r="I64" s="304">
        <f t="shared" si="13"/>
        <v>0</v>
      </c>
      <c r="J64" s="304">
        <f t="shared" si="13"/>
        <v>0</v>
      </c>
      <c r="K64" s="304">
        <f t="shared" si="13"/>
        <v>0</v>
      </c>
      <c r="L64" s="304">
        <f t="shared" si="13"/>
        <v>0</v>
      </c>
      <c r="M64" s="304">
        <f t="shared" si="13"/>
        <v>0</v>
      </c>
      <c r="N64" s="304">
        <f t="shared" si="13"/>
        <v>0</v>
      </c>
      <c r="O64" s="304">
        <f t="shared" si="13"/>
        <v>0</v>
      </c>
      <c r="P64" s="304">
        <f t="shared" si="13"/>
        <v>0</v>
      </c>
      <c r="Q64" s="304">
        <f t="shared" si="13"/>
        <v>0</v>
      </c>
      <c r="R64" s="304">
        <f t="shared" si="13"/>
        <v>0</v>
      </c>
      <c r="S64" s="304">
        <f t="shared" si="13"/>
        <v>0</v>
      </c>
      <c r="T64" s="304">
        <f t="shared" si="13"/>
        <v>0</v>
      </c>
      <c r="U64" s="304">
        <f t="shared" si="13"/>
        <v>0</v>
      </c>
      <c r="V64" s="304">
        <f t="shared" si="13"/>
        <v>0</v>
      </c>
      <c r="W64" s="304">
        <f t="shared" si="13"/>
        <v>0</v>
      </c>
      <c r="DA64" s="72"/>
    </row>
    <row r="65" spans="1:105" ht="12" customHeight="1" x14ac:dyDescent="0.25">
      <c r="A65" s="41" t="s">
        <v>2938</v>
      </c>
      <c r="B65" s="237">
        <f t="shared" ref="B65:W65" si="14">IF(B$48=0,0,B$48/B$5)</f>
        <v>3.557260649806835E-2</v>
      </c>
      <c r="C65" s="237">
        <f t="shared" si="14"/>
        <v>3.5279217519464584E-2</v>
      </c>
      <c r="D65" s="237">
        <f t="shared" si="14"/>
        <v>3.49900626269741E-2</v>
      </c>
      <c r="E65" s="237">
        <f t="shared" si="14"/>
        <v>3.4658163430375366E-2</v>
      </c>
      <c r="F65" s="237">
        <f t="shared" si="14"/>
        <v>3.3869575039024151E-2</v>
      </c>
      <c r="G65" s="237">
        <f t="shared" si="14"/>
        <v>8.0322189707356134E-2</v>
      </c>
      <c r="H65" s="237">
        <f t="shared" si="14"/>
        <v>8.4605869020985755E-2</v>
      </c>
      <c r="I65" s="237">
        <f t="shared" si="14"/>
        <v>7.9429155173240312E-2</v>
      </c>
      <c r="J65" s="237">
        <f t="shared" si="14"/>
        <v>7.0105478418361691E-2</v>
      </c>
      <c r="K65" s="237">
        <f t="shared" si="14"/>
        <v>5.9672806941488861E-2</v>
      </c>
      <c r="L65" s="237">
        <f t="shared" si="14"/>
        <v>6.2875212939850614E-2</v>
      </c>
      <c r="M65" s="237">
        <f t="shared" si="14"/>
        <v>7.0070312837587995E-2</v>
      </c>
      <c r="N65" s="237">
        <f t="shared" si="14"/>
        <v>6.8000936809547524E-2</v>
      </c>
      <c r="O65" s="237">
        <f t="shared" si="14"/>
        <v>6.0657496969678343E-2</v>
      </c>
      <c r="P65" s="237">
        <f t="shared" si="14"/>
        <v>6.6179441146793666E-2</v>
      </c>
      <c r="Q65" s="237">
        <f t="shared" si="14"/>
        <v>6.2132432075743656E-2</v>
      </c>
      <c r="R65" s="237">
        <f t="shared" si="14"/>
        <v>5.9763183413031253E-2</v>
      </c>
      <c r="S65" s="237">
        <f t="shared" si="14"/>
        <v>6.3621632576991813E-2</v>
      </c>
      <c r="T65" s="237">
        <f t="shared" si="14"/>
        <v>5.5794798334139119E-2</v>
      </c>
      <c r="U65" s="237">
        <f t="shared" si="14"/>
        <v>6.5630819898305923E-2</v>
      </c>
      <c r="V65" s="237">
        <f t="shared" si="14"/>
        <v>6.6513081088981393E-2</v>
      </c>
      <c r="W65" s="237">
        <f t="shared" si="14"/>
        <v>5.9686687746935294E-2</v>
      </c>
      <c r="DA65" s="97"/>
    </row>
    <row r="66" spans="1:105" ht="12" customHeight="1" x14ac:dyDescent="0.25">
      <c r="A66" s="171"/>
      <c r="B66" s="171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DA66" s="172"/>
    </row>
    <row r="67" spans="1:105" ht="15" customHeight="1" x14ac:dyDescent="0.25">
      <c r="A67" s="32" t="s">
        <v>343</v>
      </c>
      <c r="B67" s="259"/>
      <c r="C67" s="259"/>
      <c r="D67" s="259"/>
      <c r="E67" s="259"/>
      <c r="F67" s="259"/>
      <c r="G67" s="259"/>
      <c r="H67" s="259"/>
      <c r="I67" s="259"/>
      <c r="J67" s="259"/>
      <c r="K67" s="259"/>
      <c r="L67" s="259"/>
      <c r="M67" s="259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DA67" s="88"/>
    </row>
    <row r="68" spans="1:105" ht="12" customHeight="1" x14ac:dyDescent="0.25">
      <c r="A68" s="201"/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DA68" s="173"/>
    </row>
    <row r="69" spans="1:105" ht="12" customHeight="1" x14ac:dyDescent="0.25">
      <c r="A69" s="35" t="s">
        <v>28</v>
      </c>
      <c r="B69" s="324">
        <f>IF(B$5=0,0,B$5/WWP_fec!B$5)</f>
        <v>0.41164783764607193</v>
      </c>
      <c r="C69" s="324">
        <f>IF(C$5=0,0,C$5/WWP_fec!C$5)</f>
        <v>0.41147345466006841</v>
      </c>
      <c r="D69" s="324">
        <f>IF(D$5=0,0,D$5/WWP_fec!D$5)</f>
        <v>0.41130173280933774</v>
      </c>
      <c r="E69" s="324">
        <f>IF(E$5=0,0,E$5/WWP_fec!E$5)</f>
        <v>0.40907205014746495</v>
      </c>
      <c r="F69" s="324">
        <f>IF(F$5=0,0,F$5/WWP_fec!F$5)</f>
        <v>0.40924948767571234</v>
      </c>
      <c r="G69" s="324">
        <f>IF(G$5=0,0,G$5/WWP_fec!G$5)</f>
        <v>0.43762745125956026</v>
      </c>
      <c r="H69" s="324">
        <f>IF(H$5=0,0,H$5/WWP_fec!H$5)</f>
        <v>0.4411815525633746</v>
      </c>
      <c r="I69" s="324">
        <f>IF(I$5=0,0,I$5/WWP_fec!I$5)</f>
        <v>0.43768283253175938</v>
      </c>
      <c r="J69" s="324">
        <f>IF(J$5=0,0,J$5/WWP_fec!J$5)</f>
        <v>0.43786034840694371</v>
      </c>
      <c r="K69" s="324">
        <f>IF(K$5=0,0,K$5/WWP_fec!K$5)</f>
        <v>0.42763014939410171</v>
      </c>
      <c r="L69" s="324">
        <f>IF(L$5=0,0,L$5/WWP_fec!L$5)</f>
        <v>0.42996087932660643</v>
      </c>
      <c r="M69" s="324">
        <f>IF(M$5=0,0,M$5/WWP_fec!M$5)</f>
        <v>0.4384050111493849</v>
      </c>
      <c r="N69" s="324">
        <f>IF(N$5=0,0,N$5/WWP_fec!N$5)</f>
        <v>0.43746701932235188</v>
      </c>
      <c r="O69" s="324">
        <f>IF(O$5=0,0,O$5/WWP_fec!O$5)</f>
        <v>0.43113985011164524</v>
      </c>
      <c r="P69" s="324">
        <f>IF(P$5=0,0,P$5/WWP_fec!P$5)</f>
        <v>0.43463052543722591</v>
      </c>
      <c r="Q69" s="324">
        <f>IF(Q$5=0,0,Q$5/WWP_fec!Q$5)</f>
        <v>0.43119093961317956</v>
      </c>
      <c r="R69" s="324">
        <f>IF(R$5=0,0,R$5/WWP_fec!R$5)</f>
        <v>0.42865478335247753</v>
      </c>
      <c r="S69" s="324">
        <f>IF(S$5=0,0,S$5/WWP_fec!S$5)</f>
        <v>0.43337310808493368</v>
      </c>
      <c r="T69" s="324">
        <f>IF(T$5=0,0,T$5/WWP_fec!T$5)</f>
        <v>0.4263991111361265</v>
      </c>
      <c r="U69" s="324">
        <f>IF(U$5=0,0,U$5/WWP_fec!U$5)</f>
        <v>0.43328129268051335</v>
      </c>
      <c r="V69" s="324">
        <f>IF(V$5=0,0,V$5/WWP_fec!V$5)</f>
        <v>0.43233388283088536</v>
      </c>
      <c r="W69" s="324">
        <f>IF(W$5=0,0,W$5/WWP_fec!W$5)</f>
        <v>0.4299387372026105</v>
      </c>
      <c r="DA69" s="95"/>
    </row>
    <row r="70" spans="1:105" ht="12" customHeight="1" x14ac:dyDescent="0.25">
      <c r="A70" s="55" t="s">
        <v>92</v>
      </c>
      <c r="B70" s="336">
        <f>IF(B$6=0,0,B$6/WWP_fec!B$6)</f>
        <v>0.46560167192867341</v>
      </c>
      <c r="C70" s="336">
        <f>IF(C$6=0,0,C$6/WWP_fec!C$6)</f>
        <v>0.46560167192867341</v>
      </c>
      <c r="D70" s="336">
        <f>IF(D$6=0,0,D$6/WWP_fec!D$6)</f>
        <v>0.46560167192867347</v>
      </c>
      <c r="E70" s="336">
        <f>IF(E$6=0,0,E$6/WWP_fec!E$6)</f>
        <v>0.46560167192867341</v>
      </c>
      <c r="F70" s="336">
        <f>IF(F$6=0,0,F$6/WWP_fec!F$6)</f>
        <v>0.46560167192867341</v>
      </c>
      <c r="G70" s="336">
        <f>IF(G$6=0,0,G$6/WWP_fec!G$6)</f>
        <v>0.46560167192867341</v>
      </c>
      <c r="H70" s="336">
        <f>IF(H$6=0,0,H$6/WWP_fec!H$6)</f>
        <v>0.46560167192867336</v>
      </c>
      <c r="I70" s="336">
        <f>IF(I$6=0,0,I$6/WWP_fec!I$6)</f>
        <v>0.46560167192867347</v>
      </c>
      <c r="J70" s="336">
        <f>IF(J$6=0,0,J$6/WWP_fec!J$6)</f>
        <v>0.46560167192867347</v>
      </c>
      <c r="K70" s="336">
        <f>IF(K$6=0,0,K$6/WWP_fec!K$6)</f>
        <v>0.46560167192867341</v>
      </c>
      <c r="L70" s="336">
        <f>IF(L$6=0,0,L$6/WWP_fec!L$6)</f>
        <v>0.46560167192867347</v>
      </c>
      <c r="M70" s="336">
        <f>IF(M$6=0,0,M$6/WWP_fec!M$6)</f>
        <v>0.46560167192867347</v>
      </c>
      <c r="N70" s="336">
        <f>IF(N$6=0,0,N$6/WWP_fec!N$6)</f>
        <v>0.46560167192867347</v>
      </c>
      <c r="O70" s="336">
        <f>IF(O$6=0,0,O$6/WWP_fec!O$6)</f>
        <v>0.46560167192867352</v>
      </c>
      <c r="P70" s="336">
        <f>IF(P$6=0,0,P$6/WWP_fec!P$6)</f>
        <v>0.46560167192867336</v>
      </c>
      <c r="Q70" s="336">
        <f>IF(Q$6=0,0,Q$6/WWP_fec!Q$6)</f>
        <v>0.46560167192867358</v>
      </c>
      <c r="R70" s="336">
        <f>IF(R$6=0,0,R$6/WWP_fec!R$6)</f>
        <v>0.46560167192867336</v>
      </c>
      <c r="S70" s="336">
        <f>IF(S$6=0,0,S$6/WWP_fec!S$6)</f>
        <v>0.46560167192867336</v>
      </c>
      <c r="T70" s="336">
        <f>IF(T$6=0,0,T$6/WWP_fec!T$6)</f>
        <v>0.46560167192867347</v>
      </c>
      <c r="U70" s="336">
        <f>IF(U$6=0,0,U$6/WWP_fec!U$6)</f>
        <v>0.46560167192867336</v>
      </c>
      <c r="V70" s="336">
        <f>IF(V$6=0,0,V$6/WWP_fec!V$6)</f>
        <v>0.46560167192867352</v>
      </c>
      <c r="W70" s="336">
        <f>IF(W$6=0,0,W$6/WWP_fec!W$6)</f>
        <v>0.46560167192867336</v>
      </c>
      <c r="DA70" s="67"/>
    </row>
    <row r="71" spans="1:105" ht="12" customHeight="1" x14ac:dyDescent="0.25">
      <c r="A71" s="202" t="s">
        <v>93</v>
      </c>
      <c r="B71" s="337">
        <f>IF(B$7=0,0,B$7/WWP_fec!B$7)</f>
        <v>0.1207922789771072</v>
      </c>
      <c r="C71" s="337">
        <f>IF(C$7=0,0,C$7/WWP_fec!C$7)</f>
        <v>0.12079227897710715</v>
      </c>
      <c r="D71" s="337">
        <f>IF(D$7=0,0,D$7/WWP_fec!D$7)</f>
        <v>0.12079227897710723</v>
      </c>
      <c r="E71" s="337">
        <f>IF(E$7=0,0,E$7/WWP_fec!E$7)</f>
        <v>0.12079227897710722</v>
      </c>
      <c r="F71" s="337">
        <f>IF(F$7=0,0,F$7/WWP_fec!F$7)</f>
        <v>0.12079227897710726</v>
      </c>
      <c r="G71" s="337">
        <f>IF(G$7=0,0,G$7/WWP_fec!G$7)</f>
        <v>0.1207922789771072</v>
      </c>
      <c r="H71" s="337">
        <f>IF(H$7=0,0,H$7/WWP_fec!H$7)</f>
        <v>0.12079227897710718</v>
      </c>
      <c r="I71" s="337">
        <f>IF(I$7=0,0,I$7/WWP_fec!I$7)</f>
        <v>0.12079227897710718</v>
      </c>
      <c r="J71" s="337">
        <f>IF(J$7=0,0,J$7/WWP_fec!J$7)</f>
        <v>0.12079227897710718</v>
      </c>
      <c r="K71" s="337">
        <f>IF(K$7=0,0,K$7/WWP_fec!K$7)</f>
        <v>0.12079227897710722</v>
      </c>
      <c r="L71" s="337">
        <f>IF(L$7=0,0,L$7/WWP_fec!L$7)</f>
        <v>0.12079227897710722</v>
      </c>
      <c r="M71" s="337">
        <f>IF(M$7=0,0,M$7/WWP_fec!M$7)</f>
        <v>0.12079227897710716</v>
      </c>
      <c r="N71" s="337">
        <f>IF(N$7=0,0,N$7/WWP_fec!N$7)</f>
        <v>0.12079227897710723</v>
      </c>
      <c r="O71" s="337">
        <f>IF(O$7=0,0,O$7/WWP_fec!O$7)</f>
        <v>0.12079227897710719</v>
      </c>
      <c r="P71" s="337">
        <f>IF(P$7=0,0,P$7/WWP_fec!P$7)</f>
        <v>0.12079227897710718</v>
      </c>
      <c r="Q71" s="337">
        <f>IF(Q$7=0,0,Q$7/WWP_fec!Q$7)</f>
        <v>0.12079227897710718</v>
      </c>
      <c r="R71" s="337">
        <f>IF(R$7=0,0,R$7/WWP_fec!R$7)</f>
        <v>0.12079227897710716</v>
      </c>
      <c r="S71" s="337">
        <f>IF(S$7=0,0,S$7/WWP_fec!S$7)</f>
        <v>0.12079227897710716</v>
      </c>
      <c r="T71" s="337">
        <f>IF(T$7=0,0,T$7/WWP_fec!T$7)</f>
        <v>0.12079227897710718</v>
      </c>
      <c r="U71" s="337">
        <f>IF(U$7=0,0,U$7/WWP_fec!U$7)</f>
        <v>0.12079227897710726</v>
      </c>
      <c r="V71" s="337">
        <f>IF(V$7=0,0,V$7/WWP_fec!V$7)</f>
        <v>0.1207922789771072</v>
      </c>
      <c r="W71" s="337">
        <f>IF(W$7=0,0,W$7/WWP_fec!W$7)</f>
        <v>0.12079227897710722</v>
      </c>
      <c r="DA71" s="174"/>
    </row>
    <row r="72" spans="1:105" ht="12" customHeight="1" x14ac:dyDescent="0.25">
      <c r="A72" s="202" t="s">
        <v>94</v>
      </c>
      <c r="B72" s="337">
        <f>IF(B$8=0,0,B$8/WWP_fec!B$8)</f>
        <v>0.66075296435122832</v>
      </c>
      <c r="C72" s="337">
        <f>IF(C$8=0,0,C$8/WWP_fec!C$8)</f>
        <v>0.66075296435122854</v>
      </c>
      <c r="D72" s="337">
        <f>IF(D$8=0,0,D$8/WWP_fec!D$8)</f>
        <v>0.66075296435122832</v>
      </c>
      <c r="E72" s="337">
        <f>IF(E$8=0,0,E$8/WWP_fec!E$8)</f>
        <v>0.66075296435122843</v>
      </c>
      <c r="F72" s="337">
        <f>IF(F$8=0,0,F$8/WWP_fec!F$8)</f>
        <v>0.66075296435122843</v>
      </c>
      <c r="G72" s="337">
        <f>IF(G$8=0,0,G$8/WWP_fec!G$8)</f>
        <v>0.66075296435122843</v>
      </c>
      <c r="H72" s="337">
        <f>IF(H$8=0,0,H$8/WWP_fec!H$8)</f>
        <v>0.66075296435122832</v>
      </c>
      <c r="I72" s="337">
        <f>IF(I$8=0,0,I$8/WWP_fec!I$8)</f>
        <v>0.66075296435122854</v>
      </c>
      <c r="J72" s="337">
        <f>IF(J$8=0,0,J$8/WWP_fec!J$8)</f>
        <v>0.6607529643512281</v>
      </c>
      <c r="K72" s="337">
        <f>IF(K$8=0,0,K$8/WWP_fec!K$8)</f>
        <v>0.66075296435122866</v>
      </c>
      <c r="L72" s="337">
        <f>IF(L$8=0,0,L$8/WWP_fec!L$8)</f>
        <v>0.66075296435122821</v>
      </c>
      <c r="M72" s="337">
        <f>IF(M$8=0,0,M$8/WWP_fec!M$8)</f>
        <v>0.66075296435122799</v>
      </c>
      <c r="N72" s="337">
        <f>IF(N$8=0,0,N$8/WWP_fec!N$8)</f>
        <v>0.66075296435122832</v>
      </c>
      <c r="O72" s="337">
        <f>IF(O$8=0,0,O$8/WWP_fec!O$8)</f>
        <v>0.66075296435122843</v>
      </c>
      <c r="P72" s="337">
        <f>IF(P$8=0,0,P$8/WWP_fec!P$8)</f>
        <v>0.66075296435122821</v>
      </c>
      <c r="Q72" s="337">
        <f>IF(Q$8=0,0,Q$8/WWP_fec!Q$8)</f>
        <v>0.66075296435122866</v>
      </c>
      <c r="R72" s="337">
        <f>IF(R$8=0,0,R$8/WWP_fec!R$8)</f>
        <v>0.66075296435122821</v>
      </c>
      <c r="S72" s="337">
        <f>IF(S$8=0,0,S$8/WWP_fec!S$8)</f>
        <v>0.66075296435122832</v>
      </c>
      <c r="T72" s="337">
        <f>IF(T$8=0,0,T$8/WWP_fec!T$8)</f>
        <v>0.66075296435122843</v>
      </c>
      <c r="U72" s="337">
        <f>IF(U$8=0,0,U$8/WWP_fec!U$8)</f>
        <v>0.66075296435122877</v>
      </c>
      <c r="V72" s="337">
        <f>IF(V$8=0,0,V$8/WWP_fec!V$8)</f>
        <v>0.66075296435122854</v>
      </c>
      <c r="W72" s="337">
        <f>IF(W$8=0,0,W$8/WWP_fec!W$8)</f>
        <v>0.66075296435122832</v>
      </c>
      <c r="DA72" s="174"/>
    </row>
    <row r="73" spans="1:105" ht="12" customHeight="1" x14ac:dyDescent="0.25">
      <c r="A73" s="202" t="s">
        <v>95</v>
      </c>
      <c r="B73" s="337">
        <f>IF(B$9=0,0,B$9/WWP_fec!B$9)</f>
        <v>0.49188735562473512</v>
      </c>
      <c r="C73" s="337">
        <f>IF(C$9=0,0,C$9/WWP_fec!C$9)</f>
        <v>0.49188735562473512</v>
      </c>
      <c r="D73" s="337">
        <f>IF(D$9=0,0,D$9/WWP_fec!D$9)</f>
        <v>0.49188735562473507</v>
      </c>
      <c r="E73" s="337">
        <f>IF(E$9=0,0,E$9/WWP_fec!E$9)</f>
        <v>0.49188735562473507</v>
      </c>
      <c r="F73" s="337">
        <f>IF(F$9=0,0,F$9/WWP_fec!F$9)</f>
        <v>0.49188735562473512</v>
      </c>
      <c r="G73" s="337">
        <f>IF(G$9=0,0,G$9/WWP_fec!G$9)</f>
        <v>0.49188735562473512</v>
      </c>
      <c r="H73" s="337">
        <f>IF(H$9=0,0,H$9/WWP_fec!H$9)</f>
        <v>0.49188735562473523</v>
      </c>
      <c r="I73" s="337">
        <f>IF(I$9=0,0,I$9/WWP_fec!I$9)</f>
        <v>0.49188735562473512</v>
      </c>
      <c r="J73" s="337">
        <f>IF(J$9=0,0,J$9/WWP_fec!J$9)</f>
        <v>0.49188735562473518</v>
      </c>
      <c r="K73" s="337">
        <f>IF(K$9=0,0,K$9/WWP_fec!K$9)</f>
        <v>0.49188735562473518</v>
      </c>
      <c r="L73" s="337">
        <f>IF(L$9=0,0,L$9/WWP_fec!L$9)</f>
        <v>0.49188735562473529</v>
      </c>
      <c r="M73" s="337">
        <f>IF(M$9=0,0,M$9/WWP_fec!M$9)</f>
        <v>0.49188735562473518</v>
      </c>
      <c r="N73" s="337">
        <f>IF(N$9=0,0,N$9/WWP_fec!N$9)</f>
        <v>0.49188735562473512</v>
      </c>
      <c r="O73" s="337">
        <f>IF(O$9=0,0,O$9/WWP_fec!O$9)</f>
        <v>0.49188735562473523</v>
      </c>
      <c r="P73" s="337">
        <f>IF(P$9=0,0,P$9/WWP_fec!P$9)</f>
        <v>0.49188735562473512</v>
      </c>
      <c r="Q73" s="337">
        <f>IF(Q$9=0,0,Q$9/WWP_fec!Q$9)</f>
        <v>0.49188735562473507</v>
      </c>
      <c r="R73" s="337">
        <f>IF(R$9=0,0,R$9/WWP_fec!R$9)</f>
        <v>0.49188735562473507</v>
      </c>
      <c r="S73" s="337">
        <f>IF(S$9=0,0,S$9/WWP_fec!S$9)</f>
        <v>0.49188735562473512</v>
      </c>
      <c r="T73" s="337">
        <f>IF(T$9=0,0,T$9/WWP_fec!T$9)</f>
        <v>0.49188735562473512</v>
      </c>
      <c r="U73" s="337">
        <f>IF(U$9=0,0,U$9/WWP_fec!U$9)</f>
        <v>0.49188735562473529</v>
      </c>
      <c r="V73" s="337">
        <f>IF(V$9=0,0,V$9/WWP_fec!V$9)</f>
        <v>0.49188735562473507</v>
      </c>
      <c r="W73" s="337">
        <f>IF(W$9=0,0,W$9/WWP_fec!W$9)</f>
        <v>0.49188735562473523</v>
      </c>
      <c r="DA73" s="174"/>
    </row>
    <row r="74" spans="1:105" ht="12" customHeight="1" x14ac:dyDescent="0.25">
      <c r="A74" s="56" t="s">
        <v>96</v>
      </c>
      <c r="B74" s="338">
        <f>IF(B$10=0,0,B$10/WWP_fec!B$10)</f>
        <v>0.81944384367430501</v>
      </c>
      <c r="C74" s="338">
        <f>IF(C$10=0,0,C$10/WWP_fec!C$10)</f>
        <v>0.81944384367430445</v>
      </c>
      <c r="D74" s="338">
        <f>IF(D$10=0,0,D$10/WWP_fec!D$10)</f>
        <v>0.81944384367430434</v>
      </c>
      <c r="E74" s="338">
        <f>IF(E$10=0,0,E$10/WWP_fec!E$10)</f>
        <v>0.81516278634685213</v>
      </c>
      <c r="F74" s="338">
        <f>IF(F$10=0,0,F$10/WWP_fec!F$10)</f>
        <v>0.81770038150395574</v>
      </c>
      <c r="G74" s="338">
        <f>IF(G$10=0,0,G$10/WWP_fec!G$10)</f>
        <v>0.81564668416057107</v>
      </c>
      <c r="H74" s="338">
        <f>IF(H$10=0,0,H$10/WWP_fec!H$10)</f>
        <v>0.81496953995072241</v>
      </c>
      <c r="I74" s="338">
        <f>IF(I$10=0,0,I$10/WWP_fec!I$10)</f>
        <v>0.81351634805172823</v>
      </c>
      <c r="J74" s="338">
        <f>IF(J$10=0,0,J$10/WWP_fec!J$10)</f>
        <v>0.79339203116697576</v>
      </c>
      <c r="K74" s="338">
        <f>IF(K$10=0,0,K$10/WWP_fec!K$10)</f>
        <v>0.78706405865469886</v>
      </c>
      <c r="L74" s="338">
        <f>IF(L$10=0,0,L$10/WWP_fec!L$10)</f>
        <v>0.79163881156729532</v>
      </c>
      <c r="M74" s="338">
        <f>IF(M$10=0,0,M$10/WWP_fec!M$10)</f>
        <v>0.79242153198942178</v>
      </c>
      <c r="N74" s="338">
        <f>IF(N$10=0,0,N$10/WWP_fec!N$10)</f>
        <v>0.79113494918874783</v>
      </c>
      <c r="O74" s="338">
        <f>IF(O$10=0,0,O$10/WWP_fec!O$10)</f>
        <v>0.78543918597873918</v>
      </c>
      <c r="P74" s="338">
        <f>IF(P$10=0,0,P$10/WWP_fec!P$10)</f>
        <v>0.79240234611735472</v>
      </c>
      <c r="Q74" s="338">
        <f>IF(Q$10=0,0,Q$10/WWP_fec!Q$10)</f>
        <v>0.78735663798679267</v>
      </c>
      <c r="R74" s="338">
        <f>IF(R$10=0,0,R$10/WWP_fec!R$10)</f>
        <v>0.78785843657623245</v>
      </c>
      <c r="S74" s="338">
        <f>IF(S$10=0,0,S$10/WWP_fec!S$10)</f>
        <v>0.78630222592638954</v>
      </c>
      <c r="T74" s="338">
        <f>IF(T$10=0,0,T$10/WWP_fec!T$10)</f>
        <v>0.77413828300981125</v>
      </c>
      <c r="U74" s="338">
        <f>IF(U$10=0,0,U$10/WWP_fec!U$10)</f>
        <v>0.79302496534138966</v>
      </c>
      <c r="V74" s="338">
        <f>IF(V$10=0,0,V$10/WWP_fec!V$10)</f>
        <v>0.79676732143485718</v>
      </c>
      <c r="W74" s="338">
        <f>IF(W$10=0,0,W$10/WWP_fec!W$10)</f>
        <v>0.78585058833941634</v>
      </c>
      <c r="DA74" s="68"/>
    </row>
    <row r="75" spans="1:105" ht="12" customHeight="1" x14ac:dyDescent="0.25">
      <c r="A75" s="203" t="s">
        <v>2900</v>
      </c>
      <c r="B75" s="351">
        <f>IF(B$16=0,0,B$16/WWP_fec!B$16)</f>
        <v>0.40232904979827994</v>
      </c>
      <c r="C75" s="351">
        <f>IF(C$16=0,0,C$16/WWP_fec!C$16)</f>
        <v>0.40232904979827983</v>
      </c>
      <c r="D75" s="351">
        <f>IF(D$16=0,0,D$16/WWP_fec!D$16)</f>
        <v>0.40232904979827999</v>
      </c>
      <c r="E75" s="351">
        <f>IF(E$16=0,0,E$16/WWP_fec!E$16)</f>
        <v>0.4024160624765466</v>
      </c>
      <c r="F75" s="351">
        <f>IF(F$16=0,0,F$16/WWP_fec!F$16)</f>
        <v>0.40236025506619494</v>
      </c>
      <c r="G75" s="351">
        <f>IF(G$16=0,0,G$16/WWP_fec!G$16)</f>
        <v>0.40545408119267679</v>
      </c>
      <c r="H75" s="351">
        <f>IF(H$16=0,0,H$16/WWP_fec!H$16)</f>
        <v>0.40718757056339538</v>
      </c>
      <c r="I75" s="351">
        <f>IF(I$16=0,0,I$16/WWP_fec!I$16)</f>
        <v>0.40720452550213315</v>
      </c>
      <c r="J75" s="351">
        <f>IF(J$16=0,0,J$16/WWP_fec!J$16)</f>
        <v>0.41872960609681187</v>
      </c>
      <c r="K75" s="351">
        <f>IF(K$16=0,0,K$16/WWP_fec!K$16)</f>
        <v>0.411428855510445</v>
      </c>
      <c r="L75" s="351">
        <f>IF(L$16=0,0,L$16/WWP_fec!L$16)</f>
        <v>0.41211999574127256</v>
      </c>
      <c r="M75" s="351">
        <f>IF(M$16=0,0,M$16/WWP_fec!M$16)</f>
        <v>0.41960584562438125</v>
      </c>
      <c r="N75" s="351">
        <f>IF(N$16=0,0,N$16/WWP_fec!N$16)</f>
        <v>0.41976574453836274</v>
      </c>
      <c r="O75" s="351">
        <f>IF(O$16=0,0,O$16/WWP_fec!O$16)</f>
        <v>0.41585517902508706</v>
      </c>
      <c r="P75" s="351">
        <f>IF(P$16=0,0,P$16/WWP_fec!P$16)</f>
        <v>0.41655814085567211</v>
      </c>
      <c r="Q75" s="351">
        <f>IF(Q$16=0,0,Q$16/WWP_fec!Q$16)</f>
        <v>0.41475153483883687</v>
      </c>
      <c r="R75" s="351">
        <f>IF(R$16=0,0,R$16/WWP_fec!R$16)</f>
        <v>0.41281998606219716</v>
      </c>
      <c r="S75" s="351">
        <f>IF(S$16=0,0,S$16/WWP_fec!S$16)</f>
        <v>0.41722460404496098</v>
      </c>
      <c r="T75" s="351">
        <f>IF(T$16=0,0,T$16/WWP_fec!T$16)</f>
        <v>0.41321308843885202</v>
      </c>
      <c r="U75" s="351">
        <f>IF(U$16=0,0,U$16/WWP_fec!U$16)</f>
        <v>0.41485152501025813</v>
      </c>
      <c r="V75" s="351">
        <f>IF(V$16=0,0,V$16/WWP_fec!V$16)</f>
        <v>0.41236508811066797</v>
      </c>
      <c r="W75" s="351">
        <f>IF(W$16=0,0,W$16/WWP_fec!W$16)</f>
        <v>0.41487198185898477</v>
      </c>
      <c r="DA75" s="175"/>
    </row>
    <row r="76" spans="1:105" ht="12" customHeight="1" x14ac:dyDescent="0.25">
      <c r="A76" s="203" t="s">
        <v>2912</v>
      </c>
      <c r="B76" s="351">
        <f>IF(B$27=0,0,B$27/WWP_fec!B$27)</f>
        <v>0.43074280524606406</v>
      </c>
      <c r="C76" s="351">
        <f>IF(C$27=0,0,C$27/WWP_fec!C$27)</f>
        <v>0.43074280524606379</v>
      </c>
      <c r="D76" s="351">
        <f>IF(D$27=0,0,D$27/WWP_fec!D$27)</f>
        <v>0.43074280524606368</v>
      </c>
      <c r="E76" s="351">
        <f>IF(E$27=0,0,E$27/WWP_fec!E$27)</f>
        <v>0.43074280524606395</v>
      </c>
      <c r="F76" s="351">
        <f>IF(F$27=0,0,F$27/WWP_fec!F$27)</f>
        <v>0.43074280524606379</v>
      </c>
      <c r="G76" s="351">
        <f>IF(G$27=0,0,G$27/WWP_fec!G$27)</f>
        <v>0.43074280524606395</v>
      </c>
      <c r="H76" s="351">
        <f>IF(H$27=0,0,H$27/WWP_fec!H$27)</f>
        <v>0.43074280524606379</v>
      </c>
      <c r="I76" s="351">
        <f>IF(I$27=0,0,I$27/WWP_fec!I$27)</f>
        <v>0.43074280524606384</v>
      </c>
      <c r="J76" s="351">
        <f>IF(J$27=0,0,J$27/WWP_fec!J$27)</f>
        <v>0.4307428052460639</v>
      </c>
      <c r="K76" s="351">
        <f>IF(K$27=0,0,K$27/WWP_fec!K$27)</f>
        <v>0.43074280524606379</v>
      </c>
      <c r="L76" s="351">
        <f>IF(L$27=0,0,L$27/WWP_fec!L$27)</f>
        <v>0.43074280524606395</v>
      </c>
      <c r="M76" s="351">
        <f>IF(M$27=0,0,M$27/WWP_fec!M$27)</f>
        <v>0.43074280524606379</v>
      </c>
      <c r="N76" s="351">
        <f>IF(N$27=0,0,N$27/WWP_fec!N$27)</f>
        <v>0.43074280524606379</v>
      </c>
      <c r="O76" s="351">
        <f>IF(O$27=0,0,O$27/WWP_fec!O$27)</f>
        <v>0.43074280524606384</v>
      </c>
      <c r="P76" s="351">
        <f>IF(P$27=0,0,P$27/WWP_fec!P$27)</f>
        <v>0.4307428052460639</v>
      </c>
      <c r="Q76" s="351">
        <f>IF(Q$27=0,0,Q$27/WWP_fec!Q$27)</f>
        <v>0.43074280524606362</v>
      </c>
      <c r="R76" s="351">
        <f>IF(R$27=0,0,R$27/WWP_fec!R$27)</f>
        <v>0.43074280524606384</v>
      </c>
      <c r="S76" s="351">
        <f>IF(S$27=0,0,S$27/WWP_fec!S$27)</f>
        <v>0.43074280524606373</v>
      </c>
      <c r="T76" s="351">
        <f>IF(T$27=0,0,T$27/WWP_fec!T$27)</f>
        <v>0.4307428052460639</v>
      </c>
      <c r="U76" s="351">
        <f>IF(U$27=0,0,U$27/WWP_fec!U$27)</f>
        <v>0.4307428052460639</v>
      </c>
      <c r="V76" s="351">
        <f>IF(V$27=0,0,V$27/WWP_fec!V$27)</f>
        <v>0.43074280524606368</v>
      </c>
      <c r="W76" s="351">
        <f>IF(W$27=0,0,W$27/WWP_fec!W$27)</f>
        <v>0.43074280524606368</v>
      </c>
      <c r="DA76" s="175"/>
    </row>
    <row r="77" spans="1:105" ht="12" customHeight="1" x14ac:dyDescent="0.25">
      <c r="A77" s="203" t="s">
        <v>2914</v>
      </c>
      <c r="B77" s="351">
        <f>IF(B$28=0,0,B$28/WWP_fec!B$28)</f>
        <v>0.26646735891727091</v>
      </c>
      <c r="C77" s="351">
        <f>IF(C$28=0,0,C$28/WWP_fec!C$28)</f>
        <v>0.26638486749937557</v>
      </c>
      <c r="D77" s="351">
        <f>IF(D$28=0,0,D$28/WWP_fec!D$28)</f>
        <v>0.26630385207467594</v>
      </c>
      <c r="E77" s="351">
        <f>IF(E$28=0,0,E$28/WWP_fec!E$28)</f>
        <v>0.27515923148487598</v>
      </c>
      <c r="F77" s="351">
        <f>IF(F$28=0,0,F$28/WWP_fec!F$28)</f>
        <v>0.2733106487949134</v>
      </c>
      <c r="G77" s="351">
        <f>IF(G$28=0,0,G$28/WWP_fec!G$28)</f>
        <v>0.29374952252316755</v>
      </c>
      <c r="H77" s="351">
        <f>IF(H$28=0,0,H$28/WWP_fec!H$28)</f>
        <v>0.29656241621558715</v>
      </c>
      <c r="I77" s="351">
        <f>IF(I$28=0,0,I$28/WWP_fec!I$28)</f>
        <v>0.29530100933087572</v>
      </c>
      <c r="J77" s="351">
        <f>IF(J$28=0,0,J$28/WWP_fec!J$28)</f>
        <v>0.30511493136778989</v>
      </c>
      <c r="K77" s="351">
        <f>IF(K$28=0,0,K$28/WWP_fec!K$28)</f>
        <v>0.30010492557326834</v>
      </c>
      <c r="L77" s="351">
        <f>IF(L$28=0,0,L$28/WWP_fec!L$28)</f>
        <v>0.30106969345258966</v>
      </c>
      <c r="M77" s="351">
        <f>IF(M$28=0,0,M$28/WWP_fec!M$28)</f>
        <v>0.30638381519957719</v>
      </c>
      <c r="N77" s="351">
        <f>IF(N$28=0,0,N$28/WWP_fec!N$28)</f>
        <v>0.3063081973910623</v>
      </c>
      <c r="O77" s="351">
        <f>IF(O$28=0,0,O$28/WWP_fec!O$28)</f>
        <v>0.30328732620243959</v>
      </c>
      <c r="P77" s="351">
        <f>IF(P$28=0,0,P$28/WWP_fec!P$28)</f>
        <v>0.30434851097904037</v>
      </c>
      <c r="Q77" s="351">
        <f>IF(Q$28=0,0,Q$28/WWP_fec!Q$28)</f>
        <v>0.30285652555890713</v>
      </c>
      <c r="R77" s="351">
        <f>IF(R$28=0,0,R$28/WWP_fec!R$28)</f>
        <v>0.30052867225608088</v>
      </c>
      <c r="S77" s="351">
        <f>IF(S$28=0,0,S$28/WWP_fec!S$28)</f>
        <v>0.30322008739526318</v>
      </c>
      <c r="T77" s="351">
        <f>IF(T$28=0,0,T$28/WWP_fec!T$28)</f>
        <v>0.30023954620555088</v>
      </c>
      <c r="U77" s="351">
        <f>IF(U$28=0,0,U$28/WWP_fec!U$28)</f>
        <v>0.30315595642541804</v>
      </c>
      <c r="V77" s="351">
        <f>IF(V$28=0,0,V$28/WWP_fec!V$28)</f>
        <v>0.30179761179952058</v>
      </c>
      <c r="W77" s="351">
        <f>IF(W$28=0,0,W$28/WWP_fec!W$28)</f>
        <v>0.30160486338251358</v>
      </c>
      <c r="DA77" s="175"/>
    </row>
    <row r="78" spans="1:105" ht="12" customHeight="1" x14ac:dyDescent="0.25">
      <c r="A78" s="41" t="s">
        <v>2938</v>
      </c>
      <c r="B78" s="339">
        <f>IF(B$48=0,0,B$48/WWP_fec!B$48)</f>
        <v>0.50253327278707427</v>
      </c>
      <c r="C78" s="339">
        <f>IF(C$48=0,0,C$48/WWP_fec!C$48)</f>
        <v>0.5025332727870746</v>
      </c>
      <c r="D78" s="339">
        <f>IF(D$48=0,0,D$48/WWP_fec!D$48)</f>
        <v>0.50253327278707449</v>
      </c>
      <c r="E78" s="339">
        <f>IF(E$48=0,0,E$48/WWP_fec!E$48)</f>
        <v>0.50253327278707449</v>
      </c>
      <c r="F78" s="339">
        <f>IF(F$48=0,0,F$48/WWP_fec!F$48)</f>
        <v>0.50253327278707438</v>
      </c>
      <c r="G78" s="339">
        <f>IF(G$48=0,0,G$48/WWP_fec!G$48)</f>
        <v>0.50253327278707449</v>
      </c>
      <c r="H78" s="339">
        <f>IF(H$48=0,0,H$48/WWP_fec!H$48)</f>
        <v>0.50253327278707438</v>
      </c>
      <c r="I78" s="339">
        <f>IF(I$48=0,0,I$48/WWP_fec!I$48)</f>
        <v>0.5025332727870746</v>
      </c>
      <c r="J78" s="339">
        <f>IF(J$48=0,0,J$48/WWP_fec!J$48)</f>
        <v>0.50253327278707449</v>
      </c>
      <c r="K78" s="339">
        <f>IF(K$48=0,0,K$48/WWP_fec!K$48)</f>
        <v>0.50253327278707449</v>
      </c>
      <c r="L78" s="339">
        <f>IF(L$48=0,0,L$48/WWP_fec!L$48)</f>
        <v>0.5025332727870746</v>
      </c>
      <c r="M78" s="339">
        <f>IF(M$48=0,0,M$48/WWP_fec!M$48)</f>
        <v>0.50253327278707449</v>
      </c>
      <c r="N78" s="339">
        <f>IF(N$48=0,0,N$48/WWP_fec!N$48)</f>
        <v>0.50253327278707449</v>
      </c>
      <c r="O78" s="339">
        <f>IF(O$48=0,0,O$48/WWP_fec!O$48)</f>
        <v>0.50253327278707438</v>
      </c>
      <c r="P78" s="339">
        <f>IF(P$48=0,0,P$48/WWP_fec!P$48)</f>
        <v>0.5025332727870746</v>
      </c>
      <c r="Q78" s="339">
        <f>IF(Q$48=0,0,Q$48/WWP_fec!Q$48)</f>
        <v>0.50253327278707449</v>
      </c>
      <c r="R78" s="339">
        <f>IF(R$48=0,0,R$48/WWP_fec!R$48)</f>
        <v>0.5025332727870746</v>
      </c>
      <c r="S78" s="339">
        <f>IF(S$48=0,0,S$48/WWP_fec!S$48)</f>
        <v>0.50253327278707449</v>
      </c>
      <c r="T78" s="339">
        <f>IF(T$48=0,0,T$48/WWP_fec!T$48)</f>
        <v>0.50253327278707438</v>
      </c>
      <c r="U78" s="339">
        <f>IF(U$48=0,0,U$48/WWP_fec!U$48)</f>
        <v>0.5025332727870746</v>
      </c>
      <c r="V78" s="339">
        <f>IF(V$48=0,0,V$48/WWP_fec!V$48)</f>
        <v>0.50253327278707449</v>
      </c>
      <c r="W78" s="339">
        <f>IF(W$48=0,0,W$48/WWP_fec!W$48)</f>
        <v>0.50253327278707471</v>
      </c>
      <c r="DA78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theme="6" tint="0.59999389629810485"/>
    <pageSetUpPr fitToPage="1"/>
  </sheetPr>
  <dimension ref="A1:DA78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Wood and wood products / CO2 emissions"</f>
        <v>FR: Wood and wood products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28</v>
      </c>
      <c r="B5" s="225">
        <v>0</v>
      </c>
      <c r="C5" s="225">
        <v>0</v>
      </c>
      <c r="D5" s="225">
        <v>0</v>
      </c>
      <c r="E5" s="225">
        <v>76.908413159996201</v>
      </c>
      <c r="F5" s="225">
        <v>52.211951280080619</v>
      </c>
      <c r="G5" s="225">
        <v>108.2213100002881</v>
      </c>
      <c r="H5" s="225">
        <v>123.8722372804032</v>
      </c>
      <c r="I5" s="225">
        <v>138.83327424034081</v>
      </c>
      <c r="J5" s="225">
        <v>290.69598168057661</v>
      </c>
      <c r="K5" s="225">
        <v>218.53392156042031</v>
      </c>
      <c r="L5" s="225">
        <v>221.279484240394</v>
      </c>
      <c r="M5" s="225">
        <v>257.04388620050099</v>
      </c>
      <c r="N5" s="225">
        <v>255.89703708041409</v>
      </c>
      <c r="O5" s="225">
        <v>232.31236824028159</v>
      </c>
      <c r="P5" s="225">
        <v>222.29758296030309</v>
      </c>
      <c r="Q5" s="225">
        <v>229.68160848035831</v>
      </c>
      <c r="R5" s="225">
        <v>214.54331904043579</v>
      </c>
      <c r="S5" s="225">
        <v>255.11443740050049</v>
      </c>
      <c r="T5" s="225">
        <v>266.84198532036652</v>
      </c>
      <c r="U5" s="225">
        <v>223.1028857619288</v>
      </c>
      <c r="V5" s="225">
        <v>190.03023468027689</v>
      </c>
      <c r="W5" s="225">
        <v>240.65402328024081</v>
      </c>
      <c r="DA5" s="89" t="s">
        <v>2983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2984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2985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2986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2987</v>
      </c>
    </row>
    <row r="10" spans="1:105" ht="12" customHeight="1" x14ac:dyDescent="0.25">
      <c r="A10" s="56" t="s">
        <v>96</v>
      </c>
      <c r="B10" s="262">
        <v>0</v>
      </c>
      <c r="C10" s="262">
        <v>0</v>
      </c>
      <c r="D10" s="262">
        <v>0</v>
      </c>
      <c r="E10" s="262">
        <v>0.82359656141630122</v>
      </c>
      <c r="F10" s="262">
        <v>0.3434133338699486</v>
      </c>
      <c r="G10" s="262">
        <v>0.73329419915124472</v>
      </c>
      <c r="H10" s="262">
        <v>0.86384093284085728</v>
      </c>
      <c r="I10" s="262">
        <v>1.142326428855394</v>
      </c>
      <c r="J10" s="262">
        <v>5.2996848329051494</v>
      </c>
      <c r="K10" s="262">
        <v>6.0166710882290912</v>
      </c>
      <c r="L10" s="262">
        <v>5.3768396481557659</v>
      </c>
      <c r="M10" s="262">
        <v>4.9062243977442588</v>
      </c>
      <c r="N10" s="262">
        <v>5.3276658550325209</v>
      </c>
      <c r="O10" s="262">
        <v>6.5152966484321819</v>
      </c>
      <c r="P10" s="262">
        <v>4.9355587719893581</v>
      </c>
      <c r="Q10" s="262">
        <v>6.0504728383910988</v>
      </c>
      <c r="R10" s="262">
        <v>5.8965178171402899</v>
      </c>
      <c r="S10" s="262">
        <v>6.0793605207378878</v>
      </c>
      <c r="T10" s="262">
        <v>8.7398475344232516</v>
      </c>
      <c r="U10" s="262">
        <v>5.0794850532111528</v>
      </c>
      <c r="V10" s="262">
        <v>4.0348392253752774</v>
      </c>
      <c r="W10" s="262">
        <v>6.7747164552308909</v>
      </c>
      <c r="DA10" s="68" t="s">
        <v>2988</v>
      </c>
    </row>
    <row r="11" spans="1:105" ht="12" customHeight="1" x14ac:dyDescent="0.25">
      <c r="A11" s="37" t="s">
        <v>160</v>
      </c>
      <c r="B11" s="228">
        <v>0</v>
      </c>
      <c r="C11" s="228">
        <v>0</v>
      </c>
      <c r="D11" s="228">
        <v>0</v>
      </c>
      <c r="E11" s="228">
        <v>0.82359656141630122</v>
      </c>
      <c r="F11" s="228">
        <v>0.3434133338699486</v>
      </c>
      <c r="G11" s="228">
        <v>0.73329419915124472</v>
      </c>
      <c r="H11" s="228">
        <v>0.86384093284085728</v>
      </c>
      <c r="I11" s="228">
        <v>1.142326428855394</v>
      </c>
      <c r="J11" s="228">
        <v>1.5269476999462139</v>
      </c>
      <c r="K11" s="228">
        <v>1.7821740457463759</v>
      </c>
      <c r="L11" s="228">
        <v>1.484420915586147</v>
      </c>
      <c r="M11" s="228">
        <v>1.172098097468383</v>
      </c>
      <c r="N11" s="228">
        <v>1.0756426897214031</v>
      </c>
      <c r="O11" s="228">
        <v>1.3728560959800189</v>
      </c>
      <c r="P11" s="228">
        <v>1.2240328251687771</v>
      </c>
      <c r="Q11" s="228">
        <v>1.503009557477232</v>
      </c>
      <c r="R11" s="228">
        <v>1.7344949211499869</v>
      </c>
      <c r="S11" s="228">
        <v>1.8119644960221539</v>
      </c>
      <c r="T11" s="228">
        <v>2.6677446366994042</v>
      </c>
      <c r="U11" s="228">
        <v>1.4368198129597061</v>
      </c>
      <c r="V11" s="228">
        <v>1.3417554515284451</v>
      </c>
      <c r="W11" s="228">
        <v>2.0372634646766579</v>
      </c>
      <c r="DA11" s="69" t="s">
        <v>2989</v>
      </c>
    </row>
    <row r="12" spans="1:105" ht="12" customHeight="1" x14ac:dyDescent="0.25">
      <c r="A12" s="37" t="s">
        <v>162</v>
      </c>
      <c r="B12" s="228">
        <v>0</v>
      </c>
      <c r="C12" s="228">
        <v>0</v>
      </c>
      <c r="D12" s="228">
        <v>0</v>
      </c>
      <c r="E12" s="228">
        <v>0</v>
      </c>
      <c r="F12" s="228">
        <v>0</v>
      </c>
      <c r="G12" s="228">
        <v>0</v>
      </c>
      <c r="H12" s="228">
        <v>0</v>
      </c>
      <c r="I12" s="228">
        <v>0</v>
      </c>
      <c r="J12" s="228">
        <v>3.7727371329589352</v>
      </c>
      <c r="K12" s="228">
        <v>4.2344970424827153</v>
      </c>
      <c r="L12" s="228">
        <v>3.8924187325696189</v>
      </c>
      <c r="M12" s="228">
        <v>3.7341263002758751</v>
      </c>
      <c r="N12" s="228">
        <v>4.252023165311118</v>
      </c>
      <c r="O12" s="228">
        <v>5.1424405524521628</v>
      </c>
      <c r="P12" s="228">
        <v>3.711525946820581</v>
      </c>
      <c r="Q12" s="228">
        <v>4.5474632809138669</v>
      </c>
      <c r="R12" s="228">
        <v>4.1620228959903027</v>
      </c>
      <c r="S12" s="228">
        <v>4.2673960247157341</v>
      </c>
      <c r="T12" s="228">
        <v>6.0721028977238474</v>
      </c>
      <c r="U12" s="228">
        <v>3.6426652402514468</v>
      </c>
      <c r="V12" s="228">
        <v>2.693083773846833</v>
      </c>
      <c r="W12" s="228">
        <v>4.7374529905542344</v>
      </c>
      <c r="DA12" s="69" t="s">
        <v>2990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2991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2992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2993</v>
      </c>
    </row>
    <row r="16" spans="1:105" ht="12" customHeight="1" x14ac:dyDescent="0.25">
      <c r="A16" s="57" t="s">
        <v>2900</v>
      </c>
      <c r="B16" s="263">
        <v>0</v>
      </c>
      <c r="C16" s="263">
        <v>0</v>
      </c>
      <c r="D16" s="263">
        <v>0</v>
      </c>
      <c r="E16" s="263">
        <v>5.7294022067656076</v>
      </c>
      <c r="F16" s="263">
        <v>1.8293752611550269</v>
      </c>
      <c r="G16" s="263">
        <v>52.63782362592773</v>
      </c>
      <c r="H16" s="263">
        <v>68.592430698682449</v>
      </c>
      <c r="I16" s="263">
        <v>76.681494843375887</v>
      </c>
      <c r="J16" s="263">
        <v>199.96273267023989</v>
      </c>
      <c r="K16" s="263">
        <v>128.1351409276586</v>
      </c>
      <c r="L16" s="263">
        <v>132.9906202528995</v>
      </c>
      <c r="M16" s="263">
        <v>177.05686572533449</v>
      </c>
      <c r="N16" s="263">
        <v>172.34781577608359</v>
      </c>
      <c r="O16" s="263">
        <v>141.1771884944576</v>
      </c>
      <c r="P16" s="263">
        <v>142.00692962552779</v>
      </c>
      <c r="Q16" s="263">
        <v>141.14926607775681</v>
      </c>
      <c r="R16" s="263">
        <v>124.7720447691551</v>
      </c>
      <c r="S16" s="263">
        <v>165.49293645108071</v>
      </c>
      <c r="T16" s="263">
        <v>160.43527441842249</v>
      </c>
      <c r="U16" s="263">
        <v>138.6463391638606</v>
      </c>
      <c r="V16" s="263">
        <v>114.81366825657121</v>
      </c>
      <c r="W16" s="263">
        <v>142.25508246929891</v>
      </c>
      <c r="DA16" s="70" t="s">
        <v>2994</v>
      </c>
    </row>
    <row r="17" spans="1:105" ht="12" customHeight="1" x14ac:dyDescent="0.25">
      <c r="A17" s="46" t="s">
        <v>30</v>
      </c>
      <c r="B17" s="231">
        <v>0</v>
      </c>
      <c r="C17" s="231">
        <v>0</v>
      </c>
      <c r="D17" s="231">
        <v>0</v>
      </c>
      <c r="E17" s="231">
        <v>0</v>
      </c>
      <c r="F17" s="231">
        <v>0</v>
      </c>
      <c r="G17" s="231">
        <v>0</v>
      </c>
      <c r="H17" s="231">
        <v>0</v>
      </c>
      <c r="I17" s="231">
        <v>0</v>
      </c>
      <c r="J17" s="231">
        <v>0</v>
      </c>
      <c r="K17" s="231">
        <v>0</v>
      </c>
      <c r="L17" s="231">
        <v>0</v>
      </c>
      <c r="M17" s="231">
        <v>0</v>
      </c>
      <c r="N17" s="231">
        <v>0</v>
      </c>
      <c r="O17" s="231">
        <v>0</v>
      </c>
      <c r="P17" s="231">
        <v>0</v>
      </c>
      <c r="Q17" s="231">
        <v>0</v>
      </c>
      <c r="R17" s="231">
        <v>0</v>
      </c>
      <c r="S17" s="231">
        <v>0</v>
      </c>
      <c r="T17" s="231">
        <v>0</v>
      </c>
      <c r="U17" s="231">
        <v>0</v>
      </c>
      <c r="V17" s="231">
        <v>0</v>
      </c>
      <c r="W17" s="231">
        <v>0</v>
      </c>
      <c r="DA17" s="73" t="s">
        <v>2995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2996</v>
      </c>
    </row>
    <row r="19" spans="1:105" ht="12" customHeight="1" x14ac:dyDescent="0.25">
      <c r="A19" s="46" t="s">
        <v>33</v>
      </c>
      <c r="B19" s="231">
        <v>0</v>
      </c>
      <c r="C19" s="231">
        <v>0</v>
      </c>
      <c r="D19" s="231">
        <v>0</v>
      </c>
      <c r="E19" s="231">
        <v>1.311449713139432</v>
      </c>
      <c r="F19" s="231">
        <v>0.51186654549908694</v>
      </c>
      <c r="G19" s="231">
        <v>9.949951217475471</v>
      </c>
      <c r="H19" s="231">
        <v>12.94844660625391</v>
      </c>
      <c r="I19" s="231">
        <v>17.781419599043758</v>
      </c>
      <c r="J19" s="231">
        <v>16.2696032848608</v>
      </c>
      <c r="K19" s="231">
        <v>10.50060669323997</v>
      </c>
      <c r="L19" s="231">
        <v>8.9396599660115914</v>
      </c>
      <c r="M19" s="231">
        <v>10.19138014852575</v>
      </c>
      <c r="N19" s="231">
        <v>7.9859031470821806</v>
      </c>
      <c r="O19" s="231">
        <v>5.4444108746417852</v>
      </c>
      <c r="P19" s="231">
        <v>9.4816477791338514</v>
      </c>
      <c r="Q19" s="231">
        <v>7.3281203512205231</v>
      </c>
      <c r="R19" s="231">
        <v>8.6788765721224035</v>
      </c>
      <c r="S19" s="231">
        <v>13.502121529907869</v>
      </c>
      <c r="T19" s="231">
        <v>10.070810087039719</v>
      </c>
      <c r="U19" s="231">
        <v>8.2604736522639222</v>
      </c>
      <c r="V19" s="231">
        <v>10.476437399617801</v>
      </c>
      <c r="W19" s="231">
        <v>10.90367549384912</v>
      </c>
      <c r="DA19" s="73" t="s">
        <v>2997</v>
      </c>
    </row>
    <row r="20" spans="1:105" ht="12" customHeight="1" x14ac:dyDescent="0.25">
      <c r="A20" s="46" t="s">
        <v>160</v>
      </c>
      <c r="B20" s="231">
        <v>0</v>
      </c>
      <c r="C20" s="231">
        <v>0</v>
      </c>
      <c r="D20" s="231">
        <v>0</v>
      </c>
      <c r="E20" s="231">
        <v>2.5528076399634601</v>
      </c>
      <c r="F20" s="231">
        <v>0.98991943083740042</v>
      </c>
      <c r="G20" s="231">
        <v>30.558477614748341</v>
      </c>
      <c r="H20" s="231">
        <v>45.285353999223183</v>
      </c>
      <c r="I20" s="231">
        <v>46.830372305641319</v>
      </c>
      <c r="J20" s="231">
        <v>49.800700389871501</v>
      </c>
      <c r="K20" s="231">
        <v>33.185236020974088</v>
      </c>
      <c r="L20" s="231">
        <v>32.141545089656908</v>
      </c>
      <c r="M20" s="231">
        <v>38.825387637716339</v>
      </c>
      <c r="N20" s="231">
        <v>32.324353708937757</v>
      </c>
      <c r="O20" s="231">
        <v>28.192746129845951</v>
      </c>
      <c r="P20" s="231">
        <v>32.365027471652112</v>
      </c>
      <c r="Q20" s="231">
        <v>32.757349908815883</v>
      </c>
      <c r="R20" s="231">
        <v>32.515622518743378</v>
      </c>
      <c r="S20" s="231">
        <v>43.461462557341257</v>
      </c>
      <c r="T20" s="231">
        <v>43.792409353107999</v>
      </c>
      <c r="U20" s="231">
        <v>36.293919251526788</v>
      </c>
      <c r="V20" s="231">
        <v>34.020994371118533</v>
      </c>
      <c r="W20" s="231">
        <v>38.939929369539612</v>
      </c>
      <c r="DA20" s="73" t="s">
        <v>2998</v>
      </c>
    </row>
    <row r="21" spans="1:105" ht="12" customHeight="1" x14ac:dyDescent="0.25">
      <c r="A21" s="46" t="s">
        <v>70</v>
      </c>
      <c r="B21" s="231">
        <v>0</v>
      </c>
      <c r="C21" s="231">
        <v>0</v>
      </c>
      <c r="D21" s="231">
        <v>0</v>
      </c>
      <c r="E21" s="231">
        <v>1.865144853662716</v>
      </c>
      <c r="F21" s="231">
        <v>0.32758928481853949</v>
      </c>
      <c r="G21" s="231">
        <v>12.129394793703931</v>
      </c>
      <c r="H21" s="231">
        <v>10.358630093205351</v>
      </c>
      <c r="I21" s="231">
        <v>12.069702938690821</v>
      </c>
      <c r="J21" s="231">
        <v>10.84633408678943</v>
      </c>
      <c r="K21" s="231">
        <v>5.6002182819417028</v>
      </c>
      <c r="L21" s="231">
        <v>7.6285007429163159</v>
      </c>
      <c r="M21" s="231">
        <v>4.348317012613232</v>
      </c>
      <c r="N21" s="231">
        <v>4.2591599335819286</v>
      </c>
      <c r="O21" s="231">
        <v>1.935721316721605</v>
      </c>
      <c r="P21" s="231">
        <v>2.0226580941564709</v>
      </c>
      <c r="Q21" s="231">
        <v>1.954082809362536</v>
      </c>
      <c r="R21" s="231">
        <v>5.5543910698790286</v>
      </c>
      <c r="S21" s="231">
        <v>6.1723398767269568</v>
      </c>
      <c r="T21" s="231">
        <v>4.2856609013401243</v>
      </c>
      <c r="U21" s="231">
        <v>2.0019448884555282</v>
      </c>
      <c r="V21" s="231">
        <v>2.0315220047986822</v>
      </c>
      <c r="W21" s="231">
        <v>1.8605557235630381</v>
      </c>
      <c r="DA21" s="73" t="s">
        <v>2999</v>
      </c>
    </row>
    <row r="22" spans="1:105" ht="12" customHeight="1" x14ac:dyDescent="0.25">
      <c r="A22" s="46" t="s">
        <v>34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3000</v>
      </c>
    </row>
    <row r="23" spans="1:105" ht="12" customHeight="1" x14ac:dyDescent="0.25">
      <c r="A23" s="46" t="s">
        <v>162</v>
      </c>
      <c r="B23" s="231">
        <v>0</v>
      </c>
      <c r="C23" s="231">
        <v>0</v>
      </c>
      <c r="D23" s="231">
        <v>0</v>
      </c>
      <c r="E23" s="231">
        <v>0</v>
      </c>
      <c r="F23" s="231">
        <v>0</v>
      </c>
      <c r="G23" s="231">
        <v>0</v>
      </c>
      <c r="H23" s="231">
        <v>0</v>
      </c>
      <c r="I23" s="231">
        <v>0</v>
      </c>
      <c r="J23" s="231">
        <v>123.0460949087182</v>
      </c>
      <c r="K23" s="231">
        <v>78.8490799315028</v>
      </c>
      <c r="L23" s="231">
        <v>84.280914454314711</v>
      </c>
      <c r="M23" s="231">
        <v>123.6917809264793</v>
      </c>
      <c r="N23" s="231">
        <v>127.7783989864817</v>
      </c>
      <c r="O23" s="231">
        <v>105.60431017324829</v>
      </c>
      <c r="P23" s="231">
        <v>98.137596280585328</v>
      </c>
      <c r="Q23" s="231">
        <v>99.109713008357872</v>
      </c>
      <c r="R23" s="231">
        <v>78.023154608410309</v>
      </c>
      <c r="S23" s="231">
        <v>102.3570124871047</v>
      </c>
      <c r="T23" s="231">
        <v>99.6767127082705</v>
      </c>
      <c r="U23" s="231">
        <v>92.013345652366098</v>
      </c>
      <c r="V23" s="231">
        <v>68.284714481036218</v>
      </c>
      <c r="W23" s="231">
        <v>90.550921882347168</v>
      </c>
      <c r="DA23" s="73" t="s">
        <v>3001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3002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</v>
      </c>
      <c r="S25" s="231">
        <v>0</v>
      </c>
      <c r="T25" s="231">
        <v>2.6096813686641842</v>
      </c>
      <c r="U25" s="231">
        <v>7.6655719248285153E-2</v>
      </c>
      <c r="V25" s="231">
        <v>0</v>
      </c>
      <c r="W25" s="231">
        <v>0</v>
      </c>
      <c r="DA25" s="73" t="s">
        <v>3003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3004</v>
      </c>
    </row>
    <row r="27" spans="1:105" ht="12" customHeight="1" x14ac:dyDescent="0.25">
      <c r="A27" s="57" t="s">
        <v>2912</v>
      </c>
      <c r="B27" s="263">
        <v>0</v>
      </c>
      <c r="C27" s="263">
        <v>0</v>
      </c>
      <c r="D27" s="263">
        <v>0</v>
      </c>
      <c r="E27" s="263">
        <v>0</v>
      </c>
      <c r="F27" s="263">
        <v>0</v>
      </c>
      <c r="G27" s="263">
        <v>0</v>
      </c>
      <c r="H27" s="263">
        <v>0</v>
      </c>
      <c r="I27" s="263">
        <v>0</v>
      </c>
      <c r="J27" s="263">
        <v>0</v>
      </c>
      <c r="K27" s="263">
        <v>0</v>
      </c>
      <c r="L27" s="263">
        <v>0</v>
      </c>
      <c r="M27" s="263">
        <v>0</v>
      </c>
      <c r="N27" s="263">
        <v>0</v>
      </c>
      <c r="O27" s="263">
        <v>0</v>
      </c>
      <c r="P27" s="263">
        <v>0</v>
      </c>
      <c r="Q27" s="263">
        <v>0</v>
      </c>
      <c r="R27" s="263">
        <v>0</v>
      </c>
      <c r="S27" s="263">
        <v>0</v>
      </c>
      <c r="T27" s="263">
        <v>0</v>
      </c>
      <c r="U27" s="263">
        <v>0</v>
      </c>
      <c r="V27" s="263">
        <v>0</v>
      </c>
      <c r="W27" s="263">
        <v>0</v>
      </c>
      <c r="DA27" s="70" t="s">
        <v>3005</v>
      </c>
    </row>
    <row r="28" spans="1:105" ht="12" customHeight="1" x14ac:dyDescent="0.25">
      <c r="A28" s="57" t="s">
        <v>2914</v>
      </c>
      <c r="B28" s="263">
        <f t="shared" ref="B28:W28" si="0">B29+B35+B46+B47</f>
        <v>0</v>
      </c>
      <c r="C28" s="263">
        <f t="shared" si="0"/>
        <v>0</v>
      </c>
      <c r="D28" s="263">
        <f t="shared" si="0"/>
        <v>0</v>
      </c>
      <c r="E28" s="263">
        <f t="shared" si="0"/>
        <v>70.355414391814293</v>
      </c>
      <c r="F28" s="263">
        <f t="shared" si="0"/>
        <v>50.039162685055643</v>
      </c>
      <c r="G28" s="263">
        <f t="shared" si="0"/>
        <v>54.850192175209088</v>
      </c>
      <c r="H28" s="263">
        <f t="shared" si="0"/>
        <v>54.415965648879961</v>
      </c>
      <c r="I28" s="263">
        <f t="shared" si="0"/>
        <v>61.0094529681095</v>
      </c>
      <c r="J28" s="263">
        <f t="shared" si="0"/>
        <v>85.433564177431521</v>
      </c>
      <c r="K28" s="263">
        <f t="shared" si="0"/>
        <v>84.382109544532682</v>
      </c>
      <c r="L28" s="263">
        <f t="shared" si="0"/>
        <v>82.9120243393387</v>
      </c>
      <c r="M28" s="263">
        <f t="shared" si="0"/>
        <v>75.080796077422136</v>
      </c>
      <c r="N28" s="263">
        <f t="shared" si="0"/>
        <v>78.221555449298023</v>
      </c>
      <c r="O28" s="263">
        <f t="shared" si="0"/>
        <v>84.619883097391778</v>
      </c>
      <c r="P28" s="263">
        <f t="shared" si="0"/>
        <v>75.355094562786007</v>
      </c>
      <c r="Q28" s="263">
        <f t="shared" si="0"/>
        <v>82.481869564210413</v>
      </c>
      <c r="R28" s="263">
        <f t="shared" si="0"/>
        <v>83.87475645414041</v>
      </c>
      <c r="S28" s="263">
        <f t="shared" si="0"/>
        <v>83.542140428681918</v>
      </c>
      <c r="T28" s="263">
        <f t="shared" si="0"/>
        <v>97.666863367520676</v>
      </c>
      <c r="U28" s="263">
        <f t="shared" si="0"/>
        <v>79.377061544857014</v>
      </c>
      <c r="V28" s="263">
        <f t="shared" si="0"/>
        <v>71.181727198330393</v>
      </c>
      <c r="W28" s="263">
        <f t="shared" si="0"/>
        <v>91.62422435571095</v>
      </c>
      <c r="DA28" s="70"/>
    </row>
    <row r="29" spans="1:105" ht="12" customHeight="1" x14ac:dyDescent="0.25">
      <c r="A29" s="60" t="s">
        <v>2915</v>
      </c>
      <c r="B29" s="331">
        <v>0</v>
      </c>
      <c r="C29" s="331">
        <v>0</v>
      </c>
      <c r="D29" s="331">
        <v>0</v>
      </c>
      <c r="E29" s="331">
        <v>69.891248419253088</v>
      </c>
      <c r="F29" s="331">
        <v>49.890956342294309</v>
      </c>
      <c r="G29" s="331">
        <v>50.585753108951437</v>
      </c>
      <c r="H29" s="331">
        <v>48.858968399150363</v>
      </c>
      <c r="I29" s="331">
        <v>54.797122371142059</v>
      </c>
      <c r="J29" s="331">
        <v>69.233637389907983</v>
      </c>
      <c r="K29" s="331">
        <v>74.001275705057893</v>
      </c>
      <c r="L29" s="331">
        <v>72.137825153547325</v>
      </c>
      <c r="M29" s="331">
        <v>60.73658191473136</v>
      </c>
      <c r="N29" s="331">
        <v>64.25884369657112</v>
      </c>
      <c r="O29" s="331">
        <v>73.182451296285961</v>
      </c>
      <c r="P29" s="331">
        <v>63.850441508017383</v>
      </c>
      <c r="Q29" s="331">
        <v>71.046699890153192</v>
      </c>
      <c r="R29" s="331">
        <v>73.766382941745675</v>
      </c>
      <c r="S29" s="331">
        <v>70.134774873316132</v>
      </c>
      <c r="T29" s="331">
        <v>84.669242935913616</v>
      </c>
      <c r="U29" s="331">
        <v>68.144665818815938</v>
      </c>
      <c r="V29" s="331">
        <v>61.880128869852037</v>
      </c>
      <c r="W29" s="331">
        <v>80.099467265317671</v>
      </c>
      <c r="DA29" s="72" t="s">
        <v>3006</v>
      </c>
    </row>
    <row r="30" spans="1:105" ht="12" customHeight="1" x14ac:dyDescent="0.25">
      <c r="A30" s="59" t="s">
        <v>30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0</v>
      </c>
      <c r="N30" s="232">
        <v>0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0</v>
      </c>
      <c r="U30" s="232">
        <v>0</v>
      </c>
      <c r="V30" s="232">
        <v>0</v>
      </c>
      <c r="W30" s="232">
        <v>0</v>
      </c>
      <c r="DA30" s="71" t="s">
        <v>3007</v>
      </c>
    </row>
    <row r="31" spans="1:105" ht="12" customHeight="1" x14ac:dyDescent="0.25">
      <c r="A31" s="59" t="s">
        <v>33</v>
      </c>
      <c r="B31" s="297">
        <v>0</v>
      </c>
      <c r="C31" s="297">
        <v>0</v>
      </c>
      <c r="D31" s="297">
        <v>0</v>
      </c>
      <c r="E31" s="297">
        <v>15.99797926250494</v>
      </c>
      <c r="F31" s="297">
        <v>13.959689964568639</v>
      </c>
      <c r="G31" s="297">
        <v>9.5620552116710726</v>
      </c>
      <c r="H31" s="297">
        <v>9.2232880087335545</v>
      </c>
      <c r="I31" s="297">
        <v>12.706724454075969</v>
      </c>
      <c r="J31" s="297">
        <v>5.6330687186560384</v>
      </c>
      <c r="K31" s="297">
        <v>6.0643652112228326</v>
      </c>
      <c r="L31" s="297">
        <v>4.8491211360167403</v>
      </c>
      <c r="M31" s="297">
        <v>3.495993180944081</v>
      </c>
      <c r="N31" s="297">
        <v>2.9774958260626829</v>
      </c>
      <c r="O31" s="297">
        <v>2.822235928618765</v>
      </c>
      <c r="P31" s="297">
        <v>4.2632243265710192</v>
      </c>
      <c r="Q31" s="297">
        <v>3.6885687174971031</v>
      </c>
      <c r="R31" s="297">
        <v>5.1310318261418164</v>
      </c>
      <c r="S31" s="297">
        <v>5.7221067806248316</v>
      </c>
      <c r="T31" s="297">
        <v>5.4027223933965161</v>
      </c>
      <c r="U31" s="297">
        <v>4.0622681855491054</v>
      </c>
      <c r="V31" s="297">
        <v>5.6463947736308224</v>
      </c>
      <c r="W31" s="297">
        <v>6.1395247405638704</v>
      </c>
      <c r="DA31" s="122" t="s">
        <v>3008</v>
      </c>
    </row>
    <row r="32" spans="1:105" ht="12" customHeight="1" x14ac:dyDescent="0.25">
      <c r="A32" s="59" t="s">
        <v>160</v>
      </c>
      <c r="B32" s="297">
        <v>0</v>
      </c>
      <c r="C32" s="297">
        <v>0</v>
      </c>
      <c r="D32" s="297">
        <v>0</v>
      </c>
      <c r="E32" s="297">
        <v>31.140929977051709</v>
      </c>
      <c r="F32" s="297">
        <v>26.997209459974371</v>
      </c>
      <c r="G32" s="297">
        <v>29.367164094597069</v>
      </c>
      <c r="H32" s="297">
        <v>32.257140583223027</v>
      </c>
      <c r="I32" s="297">
        <v>33.465305379868283</v>
      </c>
      <c r="J32" s="297">
        <v>17.24263109687416</v>
      </c>
      <c r="K32" s="297">
        <v>19.165310798791481</v>
      </c>
      <c r="L32" s="297">
        <v>17.434471359208331</v>
      </c>
      <c r="M32" s="297">
        <v>13.31844053021627</v>
      </c>
      <c r="N32" s="297">
        <v>12.05194033485134</v>
      </c>
      <c r="O32" s="297">
        <v>14.614360099946349</v>
      </c>
      <c r="P32" s="297">
        <v>14.552256702778619</v>
      </c>
      <c r="Q32" s="297">
        <v>16.488230317019902</v>
      </c>
      <c r="R32" s="297">
        <v>19.22353574267801</v>
      </c>
      <c r="S32" s="297">
        <v>18.418670654413191</v>
      </c>
      <c r="T32" s="297">
        <v>23.493465632651102</v>
      </c>
      <c r="U32" s="297">
        <v>17.84832682856608</v>
      </c>
      <c r="V32" s="297">
        <v>18.336000825797448</v>
      </c>
      <c r="W32" s="297">
        <v>21.925878103668929</v>
      </c>
      <c r="DA32" s="122" t="s">
        <v>3009</v>
      </c>
    </row>
    <row r="33" spans="1:105" ht="12" customHeight="1" x14ac:dyDescent="0.25">
      <c r="A33" s="59" t="s">
        <v>70</v>
      </c>
      <c r="B33" s="297">
        <v>0</v>
      </c>
      <c r="C33" s="297">
        <v>0</v>
      </c>
      <c r="D33" s="297">
        <v>0</v>
      </c>
      <c r="E33" s="297">
        <v>22.752339179696431</v>
      </c>
      <c r="F33" s="297">
        <v>8.9340569177513078</v>
      </c>
      <c r="G33" s="297">
        <v>11.65653380268329</v>
      </c>
      <c r="H33" s="297">
        <v>7.3785398071937669</v>
      </c>
      <c r="I33" s="297">
        <v>8.6250925371978067</v>
      </c>
      <c r="J33" s="297">
        <v>3.7553555662441589</v>
      </c>
      <c r="K33" s="297">
        <v>3.2342673063000351</v>
      </c>
      <c r="L33" s="297">
        <v>4.1379117694896603</v>
      </c>
      <c r="M33" s="297">
        <v>1.4916219788816349</v>
      </c>
      <c r="N33" s="297">
        <v>1.588002094591783</v>
      </c>
      <c r="O33" s="297">
        <v>1.003425783548046</v>
      </c>
      <c r="P33" s="297">
        <v>0.90944584656690985</v>
      </c>
      <c r="Q33" s="297">
        <v>0.98357673954045044</v>
      </c>
      <c r="R33" s="297">
        <v>3.2838071975734549</v>
      </c>
      <c r="S33" s="297">
        <v>2.6157954350142312</v>
      </c>
      <c r="T33" s="297">
        <v>2.2991433580871252</v>
      </c>
      <c r="U33" s="297">
        <v>0.98450008703395664</v>
      </c>
      <c r="V33" s="297">
        <v>1.0949118285983139</v>
      </c>
      <c r="W33" s="297">
        <v>1.0476217769372149</v>
      </c>
      <c r="DA33" s="122" t="s">
        <v>3010</v>
      </c>
    </row>
    <row r="34" spans="1:105" ht="12" customHeight="1" x14ac:dyDescent="0.25">
      <c r="A34" s="59" t="s">
        <v>162</v>
      </c>
      <c r="B34" s="297">
        <v>0</v>
      </c>
      <c r="C34" s="297">
        <v>0</v>
      </c>
      <c r="D34" s="297">
        <v>0</v>
      </c>
      <c r="E34" s="297">
        <v>0</v>
      </c>
      <c r="F34" s="297">
        <v>0</v>
      </c>
      <c r="G34" s="297">
        <v>0</v>
      </c>
      <c r="H34" s="297">
        <v>0</v>
      </c>
      <c r="I34" s="297">
        <v>0</v>
      </c>
      <c r="J34" s="297">
        <v>42.602582008133624</v>
      </c>
      <c r="K34" s="297">
        <v>45.53733238874355</v>
      </c>
      <c r="L34" s="297">
        <v>45.716320888832598</v>
      </c>
      <c r="M34" s="297">
        <v>42.430526224689373</v>
      </c>
      <c r="N34" s="297">
        <v>47.641405441065302</v>
      </c>
      <c r="O34" s="297">
        <v>54.742429484172803</v>
      </c>
      <c r="P34" s="297">
        <v>44.125514632100817</v>
      </c>
      <c r="Q34" s="297">
        <v>49.886324116095743</v>
      </c>
      <c r="R34" s="297">
        <v>46.128008175352392</v>
      </c>
      <c r="S34" s="297">
        <v>43.37820200326388</v>
      </c>
      <c r="T34" s="297">
        <v>53.473911551778883</v>
      </c>
      <c r="U34" s="297">
        <v>45.249570717666792</v>
      </c>
      <c r="V34" s="297">
        <v>36.802821441825458</v>
      </c>
      <c r="W34" s="297">
        <v>50.986442644147658</v>
      </c>
      <c r="DA34" s="122" t="s">
        <v>3011</v>
      </c>
    </row>
    <row r="35" spans="1:105" ht="12" customHeight="1" x14ac:dyDescent="0.25">
      <c r="A35" s="60" t="s">
        <v>2922</v>
      </c>
      <c r="B35" s="331">
        <v>0</v>
      </c>
      <c r="C35" s="331">
        <v>0</v>
      </c>
      <c r="D35" s="331">
        <v>0</v>
      </c>
      <c r="E35" s="331">
        <v>0.46416597256120712</v>
      </c>
      <c r="F35" s="331">
        <v>0.14820634276133191</v>
      </c>
      <c r="G35" s="331">
        <v>4.2644390662576477</v>
      </c>
      <c r="H35" s="331">
        <v>5.5569972497295943</v>
      </c>
      <c r="I35" s="331">
        <v>6.2123305969674423</v>
      </c>
      <c r="J35" s="331">
        <v>16.19992678752353</v>
      </c>
      <c r="K35" s="331">
        <v>10.380833839474789</v>
      </c>
      <c r="L35" s="331">
        <v>10.774199185791369</v>
      </c>
      <c r="M35" s="331">
        <v>14.34421416269077</v>
      </c>
      <c r="N35" s="331">
        <v>13.9627117527269</v>
      </c>
      <c r="O35" s="331">
        <v>11.437431801105809</v>
      </c>
      <c r="P35" s="331">
        <v>11.504653054768619</v>
      </c>
      <c r="Q35" s="331">
        <v>11.435169674057221</v>
      </c>
      <c r="R35" s="331">
        <v>10.10837351239473</v>
      </c>
      <c r="S35" s="331">
        <v>13.407365555365789</v>
      </c>
      <c r="T35" s="331">
        <v>12.997620431607061</v>
      </c>
      <c r="U35" s="331">
        <v>11.23239572604108</v>
      </c>
      <c r="V35" s="331">
        <v>9.3015983284783559</v>
      </c>
      <c r="W35" s="331">
        <v>11.52475709039328</v>
      </c>
      <c r="DA35" s="72" t="s">
        <v>3012</v>
      </c>
    </row>
    <row r="36" spans="1:105" ht="12" customHeight="1" x14ac:dyDescent="0.25">
      <c r="A36" s="64" t="s">
        <v>30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3013</v>
      </c>
    </row>
    <row r="37" spans="1:105" ht="12" customHeight="1" x14ac:dyDescent="0.25">
      <c r="A37" s="64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3014</v>
      </c>
    </row>
    <row r="38" spans="1:105" ht="12" customHeight="1" x14ac:dyDescent="0.25">
      <c r="A38" s="64" t="s">
        <v>33</v>
      </c>
      <c r="B38" s="231">
        <v>0</v>
      </c>
      <c r="C38" s="231">
        <v>0</v>
      </c>
      <c r="D38" s="231">
        <v>0</v>
      </c>
      <c r="E38" s="231">
        <v>0.1062467443541765</v>
      </c>
      <c r="F38" s="231">
        <v>4.1468729954508683E-2</v>
      </c>
      <c r="G38" s="231">
        <v>0.80609261090840578</v>
      </c>
      <c r="H38" s="231">
        <v>1.0490149050893101</v>
      </c>
      <c r="I38" s="231">
        <v>1.440556906960174</v>
      </c>
      <c r="J38" s="231">
        <v>1.318077516531277</v>
      </c>
      <c r="K38" s="231">
        <v>0.85070381557345132</v>
      </c>
      <c r="L38" s="231">
        <v>0.72424413799930287</v>
      </c>
      <c r="M38" s="231">
        <v>0.82565191055977849</v>
      </c>
      <c r="N38" s="231">
        <v>0.64697578687490653</v>
      </c>
      <c r="O38" s="231">
        <v>0.44107747675084841</v>
      </c>
      <c r="P38" s="231">
        <v>0.76815313431608123</v>
      </c>
      <c r="Q38" s="231">
        <v>0.59368569130182647</v>
      </c>
      <c r="R38" s="231">
        <v>0.70311684176769085</v>
      </c>
      <c r="S38" s="231">
        <v>1.093870729509721</v>
      </c>
      <c r="T38" s="231">
        <v>0.81588395958832416</v>
      </c>
      <c r="U38" s="231">
        <v>0.66922004220468778</v>
      </c>
      <c r="V38" s="231">
        <v>0.84874574677754633</v>
      </c>
      <c r="W38" s="231">
        <v>0.88335832560643479</v>
      </c>
      <c r="DA38" s="73" t="s">
        <v>3015</v>
      </c>
    </row>
    <row r="39" spans="1:105" ht="12" customHeight="1" x14ac:dyDescent="0.25">
      <c r="A39" s="64" t="s">
        <v>160</v>
      </c>
      <c r="B39" s="231">
        <v>0</v>
      </c>
      <c r="C39" s="231">
        <v>0</v>
      </c>
      <c r="D39" s="231">
        <v>0</v>
      </c>
      <c r="E39" s="231">
        <v>0.20681502156823439</v>
      </c>
      <c r="F39" s="231">
        <v>8.0198055362440776E-2</v>
      </c>
      <c r="G39" s="231">
        <v>2.4756868116694641</v>
      </c>
      <c r="H39" s="231">
        <v>3.6687807249779838</v>
      </c>
      <c r="I39" s="231">
        <v>3.7939499658416458</v>
      </c>
      <c r="J39" s="231">
        <v>4.0345902934511297</v>
      </c>
      <c r="K39" s="231">
        <v>2.6884929345961011</v>
      </c>
      <c r="L39" s="231">
        <v>2.6039385956432359</v>
      </c>
      <c r="M39" s="231">
        <v>3.1454282947086072</v>
      </c>
      <c r="N39" s="231">
        <v>2.6187487865669712</v>
      </c>
      <c r="O39" s="231">
        <v>2.2840277142837562</v>
      </c>
      <c r="P39" s="231">
        <v>2.6220439604693611</v>
      </c>
      <c r="Q39" s="231">
        <v>2.6538278567698619</v>
      </c>
      <c r="R39" s="231">
        <v>2.6342443775414028</v>
      </c>
      <c r="S39" s="231">
        <v>3.521018652354162</v>
      </c>
      <c r="T39" s="231">
        <v>3.547830217641319</v>
      </c>
      <c r="U39" s="231">
        <v>2.94034206702222</v>
      </c>
      <c r="V39" s="231">
        <v>2.7562016716372622</v>
      </c>
      <c r="W39" s="231">
        <v>3.154707862180377</v>
      </c>
      <c r="DA39" s="73" t="s">
        <v>3016</v>
      </c>
    </row>
    <row r="40" spans="1:105" ht="12" customHeight="1" x14ac:dyDescent="0.25">
      <c r="A40" s="64" t="s">
        <v>70</v>
      </c>
      <c r="B40" s="231">
        <v>0</v>
      </c>
      <c r="C40" s="231">
        <v>0</v>
      </c>
      <c r="D40" s="231">
        <v>0</v>
      </c>
      <c r="E40" s="231">
        <v>0.15110420663879609</v>
      </c>
      <c r="F40" s="231">
        <v>2.6539557444382491E-2</v>
      </c>
      <c r="G40" s="231">
        <v>0.98265964367977787</v>
      </c>
      <c r="H40" s="231">
        <v>0.83920161966229978</v>
      </c>
      <c r="I40" s="231">
        <v>0.97782372416562269</v>
      </c>
      <c r="J40" s="231">
        <v>0.87871282699848952</v>
      </c>
      <c r="K40" s="231">
        <v>0.45370017177760108</v>
      </c>
      <c r="L40" s="231">
        <v>0.61802092761760674</v>
      </c>
      <c r="M40" s="231">
        <v>0.35227772851776601</v>
      </c>
      <c r="N40" s="231">
        <v>0.34505469183683379</v>
      </c>
      <c r="O40" s="231">
        <v>0.15682193973440181</v>
      </c>
      <c r="P40" s="231">
        <v>0.16386509928108889</v>
      </c>
      <c r="Q40" s="231">
        <v>0.15830949110220219</v>
      </c>
      <c r="R40" s="231">
        <v>0.44998749256794113</v>
      </c>
      <c r="S40" s="231">
        <v>0.50005044827820688</v>
      </c>
      <c r="T40" s="231">
        <v>0.34720166058320151</v>
      </c>
      <c r="U40" s="231">
        <v>0.1621870245148096</v>
      </c>
      <c r="V40" s="231">
        <v>0.16458320660807649</v>
      </c>
      <c r="W40" s="231">
        <v>0.15073241950306121</v>
      </c>
      <c r="DA40" s="73" t="s">
        <v>3017</v>
      </c>
    </row>
    <row r="41" spans="1:105" ht="12" customHeight="1" x14ac:dyDescent="0.25">
      <c r="A41" s="64" t="s">
        <v>34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</v>
      </c>
      <c r="DA41" s="73" t="s">
        <v>3018</v>
      </c>
    </row>
    <row r="42" spans="1:105" ht="12" customHeight="1" x14ac:dyDescent="0.25">
      <c r="A42" s="64" t="s">
        <v>162</v>
      </c>
      <c r="B42" s="231">
        <v>0</v>
      </c>
      <c r="C42" s="231">
        <v>0</v>
      </c>
      <c r="D42" s="231">
        <v>0</v>
      </c>
      <c r="E42" s="231">
        <v>0</v>
      </c>
      <c r="F42" s="231">
        <v>0</v>
      </c>
      <c r="G42" s="231">
        <v>0</v>
      </c>
      <c r="H42" s="231">
        <v>0</v>
      </c>
      <c r="I42" s="231">
        <v>0</v>
      </c>
      <c r="J42" s="231">
        <v>9.968546150542636</v>
      </c>
      <c r="K42" s="231">
        <v>6.3879369175276404</v>
      </c>
      <c r="L42" s="231">
        <v>6.8279955245312269</v>
      </c>
      <c r="M42" s="231">
        <v>10.02085622890462</v>
      </c>
      <c r="N42" s="231">
        <v>10.35193248744819</v>
      </c>
      <c r="O42" s="231">
        <v>8.5555046703368074</v>
      </c>
      <c r="P42" s="231">
        <v>7.9505908607020839</v>
      </c>
      <c r="Q42" s="231">
        <v>8.029346634883332</v>
      </c>
      <c r="R42" s="231">
        <v>6.3210248005176934</v>
      </c>
      <c r="S42" s="231">
        <v>8.2924257252237012</v>
      </c>
      <c r="T42" s="231">
        <v>8.0752819624539942</v>
      </c>
      <c r="U42" s="231">
        <v>7.4544363499052757</v>
      </c>
      <c r="V42" s="231">
        <v>5.5320677034554704</v>
      </c>
      <c r="W42" s="231">
        <v>7.3359584831034113</v>
      </c>
      <c r="DA42" s="73" t="s">
        <v>3019</v>
      </c>
    </row>
    <row r="43" spans="1:105" ht="12" customHeight="1" x14ac:dyDescent="0.25">
      <c r="A43" s="64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3020</v>
      </c>
    </row>
    <row r="44" spans="1:105" ht="12" customHeight="1" x14ac:dyDescent="0.25">
      <c r="A44" s="64" t="s">
        <v>73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0.2114226313402244</v>
      </c>
      <c r="U44" s="231">
        <v>6.210242394091842E-3</v>
      </c>
      <c r="V44" s="231">
        <v>0</v>
      </c>
      <c r="W44" s="231">
        <v>0</v>
      </c>
      <c r="DA44" s="73" t="s">
        <v>3021</v>
      </c>
    </row>
    <row r="45" spans="1:105" ht="12" customHeight="1" x14ac:dyDescent="0.25">
      <c r="A45" s="64" t="s">
        <v>79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3022</v>
      </c>
    </row>
    <row r="46" spans="1:105" ht="12" customHeight="1" x14ac:dyDescent="0.25">
      <c r="A46" s="60" t="s">
        <v>2934</v>
      </c>
      <c r="B46" s="331">
        <v>0</v>
      </c>
      <c r="C46" s="331">
        <v>0</v>
      </c>
      <c r="D46" s="331">
        <v>0</v>
      </c>
      <c r="E46" s="331">
        <v>0</v>
      </c>
      <c r="F46" s="331">
        <v>0</v>
      </c>
      <c r="G46" s="331">
        <v>0</v>
      </c>
      <c r="H46" s="331">
        <v>0</v>
      </c>
      <c r="I46" s="331">
        <v>0</v>
      </c>
      <c r="J46" s="331">
        <v>0</v>
      </c>
      <c r="K46" s="331">
        <v>0</v>
      </c>
      <c r="L46" s="331">
        <v>0</v>
      </c>
      <c r="M46" s="331">
        <v>0</v>
      </c>
      <c r="N46" s="331">
        <v>0</v>
      </c>
      <c r="O46" s="331">
        <v>0</v>
      </c>
      <c r="P46" s="331">
        <v>0</v>
      </c>
      <c r="Q46" s="331">
        <v>0</v>
      </c>
      <c r="R46" s="331">
        <v>0</v>
      </c>
      <c r="S46" s="331">
        <v>0</v>
      </c>
      <c r="T46" s="331">
        <v>0</v>
      </c>
      <c r="U46" s="331">
        <v>0</v>
      </c>
      <c r="V46" s="331">
        <v>0</v>
      </c>
      <c r="W46" s="331">
        <v>0</v>
      </c>
      <c r="DA46" s="72" t="s">
        <v>3023</v>
      </c>
    </row>
    <row r="47" spans="1:105" ht="12" customHeight="1" x14ac:dyDescent="0.25">
      <c r="A47" s="60" t="s">
        <v>2936</v>
      </c>
      <c r="B47" s="331">
        <v>0</v>
      </c>
      <c r="C47" s="331">
        <v>0</v>
      </c>
      <c r="D47" s="331">
        <v>0</v>
      </c>
      <c r="E47" s="331">
        <v>0</v>
      </c>
      <c r="F47" s="331">
        <v>0</v>
      </c>
      <c r="G47" s="331">
        <v>0</v>
      </c>
      <c r="H47" s="331">
        <v>0</v>
      </c>
      <c r="I47" s="331">
        <v>0</v>
      </c>
      <c r="J47" s="331">
        <v>0</v>
      </c>
      <c r="K47" s="331">
        <v>0</v>
      </c>
      <c r="L47" s="331">
        <v>0</v>
      </c>
      <c r="M47" s="331">
        <v>0</v>
      </c>
      <c r="N47" s="331">
        <v>0</v>
      </c>
      <c r="O47" s="331">
        <v>0</v>
      </c>
      <c r="P47" s="331">
        <v>0</v>
      </c>
      <c r="Q47" s="331">
        <v>0</v>
      </c>
      <c r="R47" s="331">
        <v>0</v>
      </c>
      <c r="S47" s="331">
        <v>0</v>
      </c>
      <c r="T47" s="331">
        <v>0</v>
      </c>
      <c r="U47" s="331">
        <v>0</v>
      </c>
      <c r="V47" s="331">
        <v>0</v>
      </c>
      <c r="W47" s="331">
        <v>0</v>
      </c>
      <c r="DA47" s="72" t="s">
        <v>3024</v>
      </c>
    </row>
    <row r="48" spans="1:105" ht="12" customHeight="1" x14ac:dyDescent="0.25">
      <c r="A48" s="132" t="s">
        <v>2938</v>
      </c>
      <c r="B48" s="318">
        <v>0</v>
      </c>
      <c r="C48" s="318">
        <v>0</v>
      </c>
      <c r="D48" s="318">
        <v>0</v>
      </c>
      <c r="E48" s="318">
        <v>0</v>
      </c>
      <c r="F48" s="318">
        <v>0</v>
      </c>
      <c r="G48" s="318">
        <v>0</v>
      </c>
      <c r="H48" s="318">
        <v>0</v>
      </c>
      <c r="I48" s="318">
        <v>0</v>
      </c>
      <c r="J48" s="318">
        <v>0</v>
      </c>
      <c r="K48" s="318">
        <v>0</v>
      </c>
      <c r="L48" s="318">
        <v>0</v>
      </c>
      <c r="M48" s="318">
        <v>0</v>
      </c>
      <c r="N48" s="318">
        <v>0</v>
      </c>
      <c r="O48" s="318">
        <v>0</v>
      </c>
      <c r="P48" s="318">
        <v>0</v>
      </c>
      <c r="Q48" s="318">
        <v>0</v>
      </c>
      <c r="R48" s="318">
        <v>0</v>
      </c>
      <c r="S48" s="318">
        <v>0</v>
      </c>
      <c r="T48" s="318">
        <v>0</v>
      </c>
      <c r="U48" s="318">
        <v>0</v>
      </c>
      <c r="V48" s="318">
        <v>0</v>
      </c>
      <c r="W48" s="318">
        <v>0</v>
      </c>
      <c r="DA48" s="139" t="s">
        <v>3025</v>
      </c>
    </row>
    <row r="49" spans="1:105" ht="12" customHeight="1" x14ac:dyDescent="0.25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DA49" s="173"/>
    </row>
    <row r="50" spans="1:105" ht="15" customHeight="1" x14ac:dyDescent="0.25">
      <c r="A50" s="32" t="s">
        <v>431</v>
      </c>
      <c r="B50" s="259"/>
      <c r="C50" s="259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DA50" s="88"/>
    </row>
    <row r="51" spans="1:105" ht="12" customHeight="1" x14ac:dyDescent="0.25">
      <c r="A51" s="201"/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DA51" s="173"/>
    </row>
    <row r="52" spans="1:105" ht="12" customHeight="1" x14ac:dyDescent="0.25">
      <c r="A52" s="35" t="s">
        <v>28</v>
      </c>
      <c r="B52" s="234">
        <f t="shared" ref="B52:W52" si="1">SUM(B$53:B$57,B$58,B$59,B$61:B$64,B$65)</f>
        <v>0</v>
      </c>
      <c r="C52" s="234">
        <f t="shared" si="1"/>
        <v>0</v>
      </c>
      <c r="D52" s="234">
        <f t="shared" si="1"/>
        <v>0</v>
      </c>
      <c r="E52" s="234">
        <f t="shared" si="1"/>
        <v>1</v>
      </c>
      <c r="F52" s="234">
        <f t="shared" si="1"/>
        <v>1</v>
      </c>
      <c r="G52" s="234">
        <f t="shared" si="1"/>
        <v>0.99999999999999956</v>
      </c>
      <c r="H52" s="234">
        <f t="shared" si="1"/>
        <v>1.0000000000000007</v>
      </c>
      <c r="I52" s="234">
        <f t="shared" si="1"/>
        <v>0.99999999999999978</v>
      </c>
      <c r="J52" s="234">
        <f t="shared" si="1"/>
        <v>0.99999999999999978</v>
      </c>
      <c r="K52" s="234">
        <f t="shared" si="1"/>
        <v>1.0000000000000002</v>
      </c>
      <c r="L52" s="234">
        <f t="shared" si="1"/>
        <v>0.99999999999999978</v>
      </c>
      <c r="M52" s="234">
        <f t="shared" si="1"/>
        <v>0.99999999999999956</v>
      </c>
      <c r="N52" s="234">
        <f t="shared" si="1"/>
        <v>1.0000000000000002</v>
      </c>
      <c r="O52" s="234">
        <f t="shared" si="1"/>
        <v>0.99999999999999978</v>
      </c>
      <c r="P52" s="234">
        <f t="shared" si="1"/>
        <v>1.0000000000000002</v>
      </c>
      <c r="Q52" s="234">
        <f t="shared" si="1"/>
        <v>1</v>
      </c>
      <c r="R52" s="234">
        <f t="shared" si="1"/>
        <v>1</v>
      </c>
      <c r="S52" s="234">
        <f t="shared" si="1"/>
        <v>1</v>
      </c>
      <c r="T52" s="234">
        <f t="shared" si="1"/>
        <v>0.99999999999999967</v>
      </c>
      <c r="U52" s="234">
        <f t="shared" si="1"/>
        <v>0.99999999999999989</v>
      </c>
      <c r="V52" s="234">
        <f t="shared" si="1"/>
        <v>0.99999999999999989</v>
      </c>
      <c r="W52" s="234">
        <f t="shared" si="1"/>
        <v>0.99999999999999978</v>
      </c>
      <c r="DA52" s="95"/>
    </row>
    <row r="53" spans="1:105" ht="12" customHeight="1" x14ac:dyDescent="0.25">
      <c r="A53" s="55" t="s">
        <v>92</v>
      </c>
      <c r="B53" s="301">
        <f t="shared" ref="B53:W53" si="2">IF(B$6=0,0,B$6/B$5)</f>
        <v>0</v>
      </c>
      <c r="C53" s="301">
        <f t="shared" si="2"/>
        <v>0</v>
      </c>
      <c r="D53" s="301">
        <f t="shared" si="2"/>
        <v>0</v>
      </c>
      <c r="E53" s="301">
        <f t="shared" si="2"/>
        <v>0</v>
      </c>
      <c r="F53" s="301">
        <f t="shared" si="2"/>
        <v>0</v>
      </c>
      <c r="G53" s="301">
        <f t="shared" si="2"/>
        <v>0</v>
      </c>
      <c r="H53" s="301">
        <f t="shared" si="2"/>
        <v>0</v>
      </c>
      <c r="I53" s="301">
        <f t="shared" si="2"/>
        <v>0</v>
      </c>
      <c r="J53" s="301">
        <f t="shared" si="2"/>
        <v>0</v>
      </c>
      <c r="K53" s="301">
        <f t="shared" si="2"/>
        <v>0</v>
      </c>
      <c r="L53" s="301">
        <f t="shared" si="2"/>
        <v>0</v>
      </c>
      <c r="M53" s="301">
        <f t="shared" si="2"/>
        <v>0</v>
      </c>
      <c r="N53" s="301">
        <f t="shared" si="2"/>
        <v>0</v>
      </c>
      <c r="O53" s="301">
        <f t="shared" si="2"/>
        <v>0</v>
      </c>
      <c r="P53" s="301">
        <f t="shared" si="2"/>
        <v>0</v>
      </c>
      <c r="Q53" s="301">
        <f t="shared" si="2"/>
        <v>0</v>
      </c>
      <c r="R53" s="301">
        <f t="shared" si="2"/>
        <v>0</v>
      </c>
      <c r="S53" s="301">
        <f t="shared" si="2"/>
        <v>0</v>
      </c>
      <c r="T53" s="301">
        <f t="shared" si="2"/>
        <v>0</v>
      </c>
      <c r="U53" s="301">
        <f t="shared" si="2"/>
        <v>0</v>
      </c>
      <c r="V53" s="301">
        <f t="shared" si="2"/>
        <v>0</v>
      </c>
      <c r="W53" s="301">
        <f t="shared" si="2"/>
        <v>0</v>
      </c>
      <c r="DA53" s="67"/>
    </row>
    <row r="54" spans="1:105" ht="12" customHeight="1" x14ac:dyDescent="0.25">
      <c r="A54" s="202" t="s">
        <v>93</v>
      </c>
      <c r="B54" s="235">
        <f t="shared" ref="B54:W54" si="3">IF(B$7=0,0,B$7/B$5)</f>
        <v>0</v>
      </c>
      <c r="C54" s="235">
        <f t="shared" si="3"/>
        <v>0</v>
      </c>
      <c r="D54" s="235">
        <f t="shared" si="3"/>
        <v>0</v>
      </c>
      <c r="E54" s="235">
        <f t="shared" si="3"/>
        <v>0</v>
      </c>
      <c r="F54" s="235">
        <f t="shared" si="3"/>
        <v>0</v>
      </c>
      <c r="G54" s="235">
        <f t="shared" si="3"/>
        <v>0</v>
      </c>
      <c r="H54" s="235">
        <f t="shared" si="3"/>
        <v>0</v>
      </c>
      <c r="I54" s="235">
        <f t="shared" si="3"/>
        <v>0</v>
      </c>
      <c r="J54" s="235">
        <f t="shared" si="3"/>
        <v>0</v>
      </c>
      <c r="K54" s="235">
        <f t="shared" si="3"/>
        <v>0</v>
      </c>
      <c r="L54" s="235">
        <f t="shared" si="3"/>
        <v>0</v>
      </c>
      <c r="M54" s="235">
        <f t="shared" si="3"/>
        <v>0</v>
      </c>
      <c r="N54" s="235">
        <f t="shared" si="3"/>
        <v>0</v>
      </c>
      <c r="O54" s="235">
        <f t="shared" si="3"/>
        <v>0</v>
      </c>
      <c r="P54" s="235">
        <f t="shared" si="3"/>
        <v>0</v>
      </c>
      <c r="Q54" s="235">
        <f t="shared" si="3"/>
        <v>0</v>
      </c>
      <c r="R54" s="235">
        <f t="shared" si="3"/>
        <v>0</v>
      </c>
      <c r="S54" s="235">
        <f t="shared" si="3"/>
        <v>0</v>
      </c>
      <c r="T54" s="235">
        <f t="shared" si="3"/>
        <v>0</v>
      </c>
      <c r="U54" s="235">
        <f t="shared" si="3"/>
        <v>0</v>
      </c>
      <c r="V54" s="235">
        <f t="shared" si="3"/>
        <v>0</v>
      </c>
      <c r="W54" s="235">
        <f t="shared" si="3"/>
        <v>0</v>
      </c>
      <c r="DA54" s="174"/>
    </row>
    <row r="55" spans="1:105" ht="12" customHeight="1" x14ac:dyDescent="0.25">
      <c r="A55" s="202" t="s">
        <v>94</v>
      </c>
      <c r="B55" s="235">
        <f t="shared" ref="B55:W55" si="4">IF(B$8=0,0,B$8/B$5)</f>
        <v>0</v>
      </c>
      <c r="C55" s="235">
        <f t="shared" si="4"/>
        <v>0</v>
      </c>
      <c r="D55" s="235">
        <f t="shared" si="4"/>
        <v>0</v>
      </c>
      <c r="E55" s="235">
        <f t="shared" si="4"/>
        <v>0</v>
      </c>
      <c r="F55" s="235">
        <f t="shared" si="4"/>
        <v>0</v>
      </c>
      <c r="G55" s="235">
        <f t="shared" si="4"/>
        <v>0</v>
      </c>
      <c r="H55" s="235">
        <f t="shared" si="4"/>
        <v>0</v>
      </c>
      <c r="I55" s="235">
        <f t="shared" si="4"/>
        <v>0</v>
      </c>
      <c r="J55" s="235">
        <f t="shared" si="4"/>
        <v>0</v>
      </c>
      <c r="K55" s="235">
        <f t="shared" si="4"/>
        <v>0</v>
      </c>
      <c r="L55" s="235">
        <f t="shared" si="4"/>
        <v>0</v>
      </c>
      <c r="M55" s="235">
        <f t="shared" si="4"/>
        <v>0</v>
      </c>
      <c r="N55" s="235">
        <f t="shared" si="4"/>
        <v>0</v>
      </c>
      <c r="O55" s="235">
        <f t="shared" si="4"/>
        <v>0</v>
      </c>
      <c r="P55" s="235">
        <f t="shared" si="4"/>
        <v>0</v>
      </c>
      <c r="Q55" s="235">
        <f t="shared" si="4"/>
        <v>0</v>
      </c>
      <c r="R55" s="235">
        <f t="shared" si="4"/>
        <v>0</v>
      </c>
      <c r="S55" s="235">
        <f t="shared" si="4"/>
        <v>0</v>
      </c>
      <c r="T55" s="235">
        <f t="shared" si="4"/>
        <v>0</v>
      </c>
      <c r="U55" s="235">
        <f t="shared" si="4"/>
        <v>0</v>
      </c>
      <c r="V55" s="235">
        <f t="shared" si="4"/>
        <v>0</v>
      </c>
      <c r="W55" s="235">
        <f t="shared" si="4"/>
        <v>0</v>
      </c>
      <c r="DA55" s="174"/>
    </row>
    <row r="56" spans="1:105" ht="12" customHeight="1" x14ac:dyDescent="0.25">
      <c r="A56" s="202" t="s">
        <v>95</v>
      </c>
      <c r="B56" s="235">
        <f t="shared" ref="B56:W56" si="5">IF(B$9=0,0,B$9/B$5)</f>
        <v>0</v>
      </c>
      <c r="C56" s="235">
        <f t="shared" si="5"/>
        <v>0</v>
      </c>
      <c r="D56" s="235">
        <f t="shared" si="5"/>
        <v>0</v>
      </c>
      <c r="E56" s="235">
        <f t="shared" si="5"/>
        <v>0</v>
      </c>
      <c r="F56" s="235">
        <f t="shared" si="5"/>
        <v>0</v>
      </c>
      <c r="G56" s="235">
        <f t="shared" si="5"/>
        <v>0</v>
      </c>
      <c r="H56" s="235">
        <f t="shared" si="5"/>
        <v>0</v>
      </c>
      <c r="I56" s="235">
        <f t="shared" si="5"/>
        <v>0</v>
      </c>
      <c r="J56" s="235">
        <f t="shared" si="5"/>
        <v>0</v>
      </c>
      <c r="K56" s="235">
        <f t="shared" si="5"/>
        <v>0</v>
      </c>
      <c r="L56" s="235">
        <f t="shared" si="5"/>
        <v>0</v>
      </c>
      <c r="M56" s="235">
        <f t="shared" si="5"/>
        <v>0</v>
      </c>
      <c r="N56" s="235">
        <f t="shared" si="5"/>
        <v>0</v>
      </c>
      <c r="O56" s="235">
        <f t="shared" si="5"/>
        <v>0</v>
      </c>
      <c r="P56" s="235">
        <f t="shared" si="5"/>
        <v>0</v>
      </c>
      <c r="Q56" s="235">
        <f t="shared" si="5"/>
        <v>0</v>
      </c>
      <c r="R56" s="235">
        <f t="shared" si="5"/>
        <v>0</v>
      </c>
      <c r="S56" s="235">
        <f t="shared" si="5"/>
        <v>0</v>
      </c>
      <c r="T56" s="235">
        <f t="shared" si="5"/>
        <v>0</v>
      </c>
      <c r="U56" s="235">
        <f t="shared" si="5"/>
        <v>0</v>
      </c>
      <c r="V56" s="235">
        <f t="shared" si="5"/>
        <v>0</v>
      </c>
      <c r="W56" s="235">
        <f t="shared" si="5"/>
        <v>0</v>
      </c>
      <c r="DA56" s="174"/>
    </row>
    <row r="57" spans="1:105" ht="12" customHeight="1" x14ac:dyDescent="0.25">
      <c r="A57" s="56" t="s">
        <v>96</v>
      </c>
      <c r="B57" s="302">
        <f t="shared" ref="B57:W57" si="6">IF(B$10=0,0,B$10/B$5)</f>
        <v>0</v>
      </c>
      <c r="C57" s="302">
        <f t="shared" si="6"/>
        <v>0</v>
      </c>
      <c r="D57" s="302">
        <f t="shared" si="6"/>
        <v>0</v>
      </c>
      <c r="E57" s="302">
        <f t="shared" si="6"/>
        <v>1.0708796704762774E-2</v>
      </c>
      <c r="F57" s="302">
        <f t="shared" si="6"/>
        <v>6.5772936167004395E-3</v>
      </c>
      <c r="G57" s="302">
        <f t="shared" si="6"/>
        <v>6.7758762035803541E-3</v>
      </c>
      <c r="H57" s="302">
        <f t="shared" si="6"/>
        <v>6.9736443920474702E-3</v>
      </c>
      <c r="I57" s="302">
        <f t="shared" si="6"/>
        <v>8.228045006544029E-3</v>
      </c>
      <c r="J57" s="302">
        <f t="shared" si="6"/>
        <v>1.8231021984777773E-2</v>
      </c>
      <c r="K57" s="302">
        <f t="shared" si="6"/>
        <v>2.7531977851619711E-2</v>
      </c>
      <c r="L57" s="302">
        <f t="shared" si="6"/>
        <v>2.4298861987198349E-2</v>
      </c>
      <c r="M57" s="302">
        <f t="shared" si="6"/>
        <v>1.908710792645453E-2</v>
      </c>
      <c r="N57" s="302">
        <f t="shared" si="6"/>
        <v>2.0819568353807605E-2</v>
      </c>
      <c r="O57" s="302">
        <f t="shared" si="6"/>
        <v>2.80454144468683E-2</v>
      </c>
      <c r="P57" s="302">
        <f t="shared" si="6"/>
        <v>2.2202485093464685E-2</v>
      </c>
      <c r="Q57" s="302">
        <f t="shared" si="6"/>
        <v>2.6342870369215989E-2</v>
      </c>
      <c r="R57" s="302">
        <f t="shared" si="6"/>
        <v>2.7484043052531274E-2</v>
      </c>
      <c r="S57" s="302">
        <f t="shared" si="6"/>
        <v>2.3829935234884362E-2</v>
      </c>
      <c r="T57" s="302">
        <f t="shared" si="6"/>
        <v>3.2752895028607738E-2</v>
      </c>
      <c r="U57" s="302">
        <f t="shared" si="6"/>
        <v>2.2767455633144199E-2</v>
      </c>
      <c r="V57" s="302">
        <f t="shared" si="6"/>
        <v>2.1232617178860172E-2</v>
      </c>
      <c r="W57" s="302">
        <f t="shared" si="6"/>
        <v>2.815127028789274E-2</v>
      </c>
      <c r="DA57" s="68"/>
    </row>
    <row r="58" spans="1:105" ht="12" customHeight="1" x14ac:dyDescent="0.25">
      <c r="A58" s="203" t="s">
        <v>2900</v>
      </c>
      <c r="B58" s="303">
        <f t="shared" ref="B58:W58" si="7">IF(B$16=0,0,B$16/B$5)</f>
        <v>0</v>
      </c>
      <c r="C58" s="303">
        <f t="shared" si="7"/>
        <v>0</v>
      </c>
      <c r="D58" s="303">
        <f t="shared" si="7"/>
        <v>0</v>
      </c>
      <c r="E58" s="303">
        <f t="shared" si="7"/>
        <v>7.4496429861925006E-2</v>
      </c>
      <c r="F58" s="303">
        <f t="shared" si="7"/>
        <v>3.5037481195477782E-2</v>
      </c>
      <c r="G58" s="303">
        <f t="shared" si="7"/>
        <v>0.48639056047083151</v>
      </c>
      <c r="H58" s="303">
        <f t="shared" si="7"/>
        <v>0.55373530182887798</v>
      </c>
      <c r="I58" s="303">
        <f t="shared" si="7"/>
        <v>0.55232792904263672</v>
      </c>
      <c r="J58" s="303">
        <f t="shared" si="7"/>
        <v>0.68787580589938635</v>
      </c>
      <c r="K58" s="303">
        <f t="shared" si="7"/>
        <v>0.58633982318498667</v>
      </c>
      <c r="L58" s="303">
        <f t="shared" si="7"/>
        <v>0.60100745764763674</v>
      </c>
      <c r="M58" s="303">
        <f t="shared" si="7"/>
        <v>0.68881959552706684</v>
      </c>
      <c r="N58" s="303">
        <f t="shared" si="7"/>
        <v>0.67350453816284062</v>
      </c>
      <c r="O58" s="303">
        <f t="shared" si="7"/>
        <v>0.60770414233148995</v>
      </c>
      <c r="P58" s="303">
        <f t="shared" si="7"/>
        <v>0.63881454640416291</v>
      </c>
      <c r="Q58" s="303">
        <f t="shared" si="7"/>
        <v>0.61454318006409936</v>
      </c>
      <c r="R58" s="303">
        <f t="shared" si="7"/>
        <v>0.58157040418321693</v>
      </c>
      <c r="S58" s="303">
        <f t="shared" si="7"/>
        <v>0.64870078752648452</v>
      </c>
      <c r="T58" s="303">
        <f t="shared" si="7"/>
        <v>0.60123699883961768</v>
      </c>
      <c r="U58" s="303">
        <f t="shared" si="7"/>
        <v>0.62144574549254794</v>
      </c>
      <c r="V58" s="303">
        <f t="shared" si="7"/>
        <v>0.60418632040182207</v>
      </c>
      <c r="W58" s="303">
        <f t="shared" si="7"/>
        <v>0.59111865461581481</v>
      </c>
      <c r="DA58" s="175"/>
    </row>
    <row r="59" spans="1:105" ht="12" customHeight="1" x14ac:dyDescent="0.25">
      <c r="A59" s="203" t="s">
        <v>2912</v>
      </c>
      <c r="B59" s="303">
        <f t="shared" ref="B59:W59" si="8">IF(B$27=0,0,B$27/B$5)</f>
        <v>0</v>
      </c>
      <c r="C59" s="303">
        <f t="shared" si="8"/>
        <v>0</v>
      </c>
      <c r="D59" s="303">
        <f t="shared" si="8"/>
        <v>0</v>
      </c>
      <c r="E59" s="303">
        <f t="shared" si="8"/>
        <v>0</v>
      </c>
      <c r="F59" s="303">
        <f t="shared" si="8"/>
        <v>0</v>
      </c>
      <c r="G59" s="303">
        <f t="shared" si="8"/>
        <v>0</v>
      </c>
      <c r="H59" s="303">
        <f t="shared" si="8"/>
        <v>0</v>
      </c>
      <c r="I59" s="303">
        <f t="shared" si="8"/>
        <v>0</v>
      </c>
      <c r="J59" s="303">
        <f t="shared" si="8"/>
        <v>0</v>
      </c>
      <c r="K59" s="303">
        <f t="shared" si="8"/>
        <v>0</v>
      </c>
      <c r="L59" s="303">
        <f t="shared" si="8"/>
        <v>0</v>
      </c>
      <c r="M59" s="303">
        <f t="shared" si="8"/>
        <v>0</v>
      </c>
      <c r="N59" s="303">
        <f t="shared" si="8"/>
        <v>0</v>
      </c>
      <c r="O59" s="303">
        <f t="shared" si="8"/>
        <v>0</v>
      </c>
      <c r="P59" s="303">
        <f t="shared" si="8"/>
        <v>0</v>
      </c>
      <c r="Q59" s="303">
        <f t="shared" si="8"/>
        <v>0</v>
      </c>
      <c r="R59" s="303">
        <f t="shared" si="8"/>
        <v>0</v>
      </c>
      <c r="S59" s="303">
        <f t="shared" si="8"/>
        <v>0</v>
      </c>
      <c r="T59" s="303">
        <f t="shared" si="8"/>
        <v>0</v>
      </c>
      <c r="U59" s="303">
        <f t="shared" si="8"/>
        <v>0</v>
      </c>
      <c r="V59" s="303">
        <f t="shared" si="8"/>
        <v>0</v>
      </c>
      <c r="W59" s="303">
        <f t="shared" si="8"/>
        <v>0</v>
      </c>
      <c r="DA59" s="175"/>
    </row>
    <row r="60" spans="1:105" ht="12" customHeight="1" x14ac:dyDescent="0.25">
      <c r="A60" s="203" t="s">
        <v>2914</v>
      </c>
      <c r="B60" s="303">
        <f t="shared" ref="B60:W60" si="9">IF(B$28=0,0,B$28/B$5)</f>
        <v>0</v>
      </c>
      <c r="C60" s="303">
        <f t="shared" si="9"/>
        <v>0</v>
      </c>
      <c r="D60" s="303">
        <f t="shared" si="9"/>
        <v>0</v>
      </c>
      <c r="E60" s="303">
        <f t="shared" si="9"/>
        <v>0.91479477343331228</v>
      </c>
      <c r="F60" s="303">
        <f t="shared" si="9"/>
        <v>0.95838522518782177</v>
      </c>
      <c r="G60" s="303">
        <f t="shared" si="9"/>
        <v>0.50683356332558782</v>
      </c>
      <c r="H60" s="303">
        <f t="shared" si="9"/>
        <v>0.43929105377907518</v>
      </c>
      <c r="I60" s="303">
        <f t="shared" si="9"/>
        <v>0.43944402595081899</v>
      </c>
      <c r="J60" s="303">
        <f t="shared" si="9"/>
        <v>0.29389317211583571</v>
      </c>
      <c r="K60" s="303">
        <f t="shared" si="9"/>
        <v>0.38612819896339384</v>
      </c>
      <c r="L60" s="303">
        <f t="shared" si="9"/>
        <v>0.37469368036516476</v>
      </c>
      <c r="M60" s="303">
        <f t="shared" si="9"/>
        <v>0.2920932965464782</v>
      </c>
      <c r="N60" s="303">
        <f t="shared" si="9"/>
        <v>0.30567589348335195</v>
      </c>
      <c r="O60" s="303">
        <f t="shared" si="9"/>
        <v>0.36425044322164157</v>
      </c>
      <c r="P60" s="303">
        <f t="shared" si="9"/>
        <v>0.33898296850237269</v>
      </c>
      <c r="Q60" s="303">
        <f t="shared" si="9"/>
        <v>0.35911394956668469</v>
      </c>
      <c r="R60" s="303">
        <f t="shared" si="9"/>
        <v>0.39094555276425186</v>
      </c>
      <c r="S60" s="303">
        <f t="shared" si="9"/>
        <v>0.32746927723863117</v>
      </c>
      <c r="T60" s="303">
        <f t="shared" si="9"/>
        <v>0.3660101061317742</v>
      </c>
      <c r="U60" s="303">
        <f t="shared" si="9"/>
        <v>0.3557867988743077</v>
      </c>
      <c r="V60" s="303">
        <f t="shared" si="9"/>
        <v>0.37458106241931771</v>
      </c>
      <c r="W60" s="303">
        <f t="shared" si="9"/>
        <v>0.38073007509629225</v>
      </c>
      <c r="DA60" s="175"/>
    </row>
    <row r="61" spans="1:105" ht="12" customHeight="1" x14ac:dyDescent="0.25">
      <c r="A61" s="62" t="s">
        <v>2915</v>
      </c>
      <c r="B61" s="304">
        <f t="shared" ref="B61:W61" si="10">IF(B$29=0,0,B$29/B$5)</f>
        <v>0</v>
      </c>
      <c r="C61" s="304">
        <f t="shared" si="10"/>
        <v>0</v>
      </c>
      <c r="D61" s="304">
        <f t="shared" si="10"/>
        <v>0</v>
      </c>
      <c r="E61" s="304">
        <f t="shared" si="10"/>
        <v>0.90875946528574225</v>
      </c>
      <c r="F61" s="304">
        <f t="shared" si="10"/>
        <v>0.95554667311061037</v>
      </c>
      <c r="G61" s="304">
        <f t="shared" si="10"/>
        <v>0.46742876341837641</v>
      </c>
      <c r="H61" s="304">
        <f t="shared" si="10"/>
        <v>0.39443033783712839</v>
      </c>
      <c r="I61" s="304">
        <f t="shared" si="10"/>
        <v>0.39469732793508983</v>
      </c>
      <c r="J61" s="304">
        <f t="shared" si="10"/>
        <v>0.23816509946113906</v>
      </c>
      <c r="K61" s="304">
        <f t="shared" si="10"/>
        <v>0.33862603652860362</v>
      </c>
      <c r="L61" s="304">
        <f t="shared" si="10"/>
        <v>0.32600322348536437</v>
      </c>
      <c r="M61" s="304">
        <f t="shared" si="10"/>
        <v>0.23628876302996457</v>
      </c>
      <c r="N61" s="304">
        <f t="shared" si="10"/>
        <v>0.25111210520338367</v>
      </c>
      <c r="O61" s="304">
        <f t="shared" si="10"/>
        <v>0.3150174562406125</v>
      </c>
      <c r="P61" s="304">
        <f t="shared" si="10"/>
        <v>0.28722958053673264</v>
      </c>
      <c r="Q61" s="304">
        <f t="shared" si="10"/>
        <v>0.30932689979062428</v>
      </c>
      <c r="R61" s="304">
        <f t="shared" si="10"/>
        <v>0.34382978352191262</v>
      </c>
      <c r="S61" s="304">
        <f t="shared" si="10"/>
        <v>0.2749149581182368</v>
      </c>
      <c r="T61" s="304">
        <f t="shared" si="10"/>
        <v>0.31730105303429285</v>
      </c>
      <c r="U61" s="304">
        <f t="shared" si="10"/>
        <v>0.30544053962409312</v>
      </c>
      <c r="V61" s="304">
        <f t="shared" si="10"/>
        <v>0.32563307083193604</v>
      </c>
      <c r="W61" s="304">
        <f t="shared" si="10"/>
        <v>0.33284075692365261</v>
      </c>
      <c r="DA61" s="72"/>
    </row>
    <row r="62" spans="1:105" ht="12" customHeight="1" x14ac:dyDescent="0.25">
      <c r="A62" s="62" t="s">
        <v>2922</v>
      </c>
      <c r="B62" s="304">
        <f t="shared" ref="B62:W62" si="11">IF(B$35=0,0,B$35/B$5)</f>
        <v>0</v>
      </c>
      <c r="C62" s="304">
        <f t="shared" si="11"/>
        <v>0</v>
      </c>
      <c r="D62" s="304">
        <f t="shared" si="11"/>
        <v>0</v>
      </c>
      <c r="E62" s="304">
        <f t="shared" si="11"/>
        <v>6.0353081475700288E-3</v>
      </c>
      <c r="F62" s="304">
        <f t="shared" si="11"/>
        <v>2.8385520772113743E-3</v>
      </c>
      <c r="G62" s="304">
        <f t="shared" si="11"/>
        <v>3.9404799907211394E-2</v>
      </c>
      <c r="H62" s="304">
        <f t="shared" si="11"/>
        <v>4.4860715941946752E-2</v>
      </c>
      <c r="I62" s="304">
        <f t="shared" si="11"/>
        <v>4.4746698015729169E-2</v>
      </c>
      <c r="J62" s="304">
        <f t="shared" si="11"/>
        <v>5.572807265469662E-2</v>
      </c>
      <c r="K62" s="304">
        <f t="shared" si="11"/>
        <v>4.7502162434790218E-2</v>
      </c>
      <c r="L62" s="304">
        <f t="shared" si="11"/>
        <v>4.8690456879800371E-2</v>
      </c>
      <c r="M62" s="304">
        <f t="shared" si="11"/>
        <v>5.580453351651362E-2</v>
      </c>
      <c r="N62" s="304">
        <f t="shared" si="11"/>
        <v>5.4563788279968252E-2</v>
      </c>
      <c r="O62" s="304">
        <f t="shared" si="11"/>
        <v>4.9232986981029049E-2</v>
      </c>
      <c r="P62" s="304">
        <f t="shared" si="11"/>
        <v>5.1753387965640045E-2</v>
      </c>
      <c r="Q62" s="304">
        <f t="shared" si="11"/>
        <v>4.9787049776060424E-2</v>
      </c>
      <c r="R62" s="304">
        <f t="shared" si="11"/>
        <v>4.7115769242339192E-2</v>
      </c>
      <c r="S62" s="304">
        <f t="shared" si="11"/>
        <v>5.2554319120394426E-2</v>
      </c>
      <c r="T62" s="304">
        <f t="shared" si="11"/>
        <v>4.870905309748131E-2</v>
      </c>
      <c r="U62" s="304">
        <f t="shared" si="11"/>
        <v>5.0346259250214603E-2</v>
      </c>
      <c r="V62" s="304">
        <f t="shared" si="11"/>
        <v>4.894799158738166E-2</v>
      </c>
      <c r="W62" s="304">
        <f t="shared" si="11"/>
        <v>4.7889318172639646E-2</v>
      </c>
      <c r="DA62" s="72"/>
    </row>
    <row r="63" spans="1:105" ht="12" customHeight="1" x14ac:dyDescent="0.25">
      <c r="A63" s="62" t="s">
        <v>2934</v>
      </c>
      <c r="B63" s="304">
        <f t="shared" ref="B63:W63" si="12">IF(B$46=0,0,B$46/B$5)</f>
        <v>0</v>
      </c>
      <c r="C63" s="304">
        <f t="shared" si="12"/>
        <v>0</v>
      </c>
      <c r="D63" s="304">
        <f t="shared" si="12"/>
        <v>0</v>
      </c>
      <c r="E63" s="304">
        <f t="shared" si="12"/>
        <v>0</v>
      </c>
      <c r="F63" s="304">
        <f t="shared" si="12"/>
        <v>0</v>
      </c>
      <c r="G63" s="304">
        <f t="shared" si="12"/>
        <v>0</v>
      </c>
      <c r="H63" s="304">
        <f t="shared" si="12"/>
        <v>0</v>
      </c>
      <c r="I63" s="304">
        <f t="shared" si="12"/>
        <v>0</v>
      </c>
      <c r="J63" s="304">
        <f t="shared" si="12"/>
        <v>0</v>
      </c>
      <c r="K63" s="304">
        <f t="shared" si="12"/>
        <v>0</v>
      </c>
      <c r="L63" s="304">
        <f t="shared" si="12"/>
        <v>0</v>
      </c>
      <c r="M63" s="304">
        <f t="shared" si="12"/>
        <v>0</v>
      </c>
      <c r="N63" s="304">
        <f t="shared" si="12"/>
        <v>0</v>
      </c>
      <c r="O63" s="304">
        <f t="shared" si="12"/>
        <v>0</v>
      </c>
      <c r="P63" s="304">
        <f t="shared" si="12"/>
        <v>0</v>
      </c>
      <c r="Q63" s="304">
        <f t="shared" si="12"/>
        <v>0</v>
      </c>
      <c r="R63" s="304">
        <f t="shared" si="12"/>
        <v>0</v>
      </c>
      <c r="S63" s="304">
        <f t="shared" si="12"/>
        <v>0</v>
      </c>
      <c r="T63" s="304">
        <f t="shared" si="12"/>
        <v>0</v>
      </c>
      <c r="U63" s="304">
        <f t="shared" si="12"/>
        <v>0</v>
      </c>
      <c r="V63" s="304">
        <f t="shared" si="12"/>
        <v>0</v>
      </c>
      <c r="W63" s="304">
        <f t="shared" si="12"/>
        <v>0</v>
      </c>
      <c r="DA63" s="72"/>
    </row>
    <row r="64" spans="1:105" ht="12" customHeight="1" x14ac:dyDescent="0.25">
      <c r="A64" s="62" t="s">
        <v>2936</v>
      </c>
      <c r="B64" s="304">
        <f t="shared" ref="B64:W64" si="13">IF(B$47=0,0,B$47/B$5)</f>
        <v>0</v>
      </c>
      <c r="C64" s="304">
        <f t="shared" si="13"/>
        <v>0</v>
      </c>
      <c r="D64" s="304">
        <f t="shared" si="13"/>
        <v>0</v>
      </c>
      <c r="E64" s="304">
        <f t="shared" si="13"/>
        <v>0</v>
      </c>
      <c r="F64" s="304">
        <f t="shared" si="13"/>
        <v>0</v>
      </c>
      <c r="G64" s="304">
        <f t="shared" si="13"/>
        <v>0</v>
      </c>
      <c r="H64" s="304">
        <f t="shared" si="13"/>
        <v>0</v>
      </c>
      <c r="I64" s="304">
        <f t="shared" si="13"/>
        <v>0</v>
      </c>
      <c r="J64" s="304">
        <f t="shared" si="13"/>
        <v>0</v>
      </c>
      <c r="K64" s="304">
        <f t="shared" si="13"/>
        <v>0</v>
      </c>
      <c r="L64" s="304">
        <f t="shared" si="13"/>
        <v>0</v>
      </c>
      <c r="M64" s="304">
        <f t="shared" si="13"/>
        <v>0</v>
      </c>
      <c r="N64" s="304">
        <f t="shared" si="13"/>
        <v>0</v>
      </c>
      <c r="O64" s="304">
        <f t="shared" si="13"/>
        <v>0</v>
      </c>
      <c r="P64" s="304">
        <f t="shared" si="13"/>
        <v>0</v>
      </c>
      <c r="Q64" s="304">
        <f t="shared" si="13"/>
        <v>0</v>
      </c>
      <c r="R64" s="304">
        <f t="shared" si="13"/>
        <v>0</v>
      </c>
      <c r="S64" s="304">
        <f t="shared" si="13"/>
        <v>0</v>
      </c>
      <c r="T64" s="304">
        <f t="shared" si="13"/>
        <v>0</v>
      </c>
      <c r="U64" s="304">
        <f t="shared" si="13"/>
        <v>0</v>
      </c>
      <c r="V64" s="304">
        <f t="shared" si="13"/>
        <v>0</v>
      </c>
      <c r="W64" s="304">
        <f t="shared" si="13"/>
        <v>0</v>
      </c>
      <c r="DA64" s="72"/>
    </row>
    <row r="65" spans="1:105" ht="12" customHeight="1" x14ac:dyDescent="0.25">
      <c r="A65" s="41" t="s">
        <v>2938</v>
      </c>
      <c r="B65" s="237">
        <f t="shared" ref="B65:W65" si="14">IF(B$48=0,0,B$48/B$5)</f>
        <v>0</v>
      </c>
      <c r="C65" s="237">
        <f t="shared" si="14"/>
        <v>0</v>
      </c>
      <c r="D65" s="237">
        <f t="shared" si="14"/>
        <v>0</v>
      </c>
      <c r="E65" s="237">
        <f t="shared" si="14"/>
        <v>0</v>
      </c>
      <c r="F65" s="237">
        <f t="shared" si="14"/>
        <v>0</v>
      </c>
      <c r="G65" s="237">
        <f t="shared" si="14"/>
        <v>0</v>
      </c>
      <c r="H65" s="237">
        <f t="shared" si="14"/>
        <v>0</v>
      </c>
      <c r="I65" s="237">
        <f t="shared" si="14"/>
        <v>0</v>
      </c>
      <c r="J65" s="237">
        <f t="shared" si="14"/>
        <v>0</v>
      </c>
      <c r="K65" s="237">
        <f t="shared" si="14"/>
        <v>0</v>
      </c>
      <c r="L65" s="237">
        <f t="shared" si="14"/>
        <v>0</v>
      </c>
      <c r="M65" s="237">
        <f t="shared" si="14"/>
        <v>0</v>
      </c>
      <c r="N65" s="237">
        <f t="shared" si="14"/>
        <v>0</v>
      </c>
      <c r="O65" s="237">
        <f t="shared" si="14"/>
        <v>0</v>
      </c>
      <c r="P65" s="237">
        <f t="shared" si="14"/>
        <v>0</v>
      </c>
      <c r="Q65" s="237">
        <f t="shared" si="14"/>
        <v>0</v>
      </c>
      <c r="R65" s="237">
        <f t="shared" si="14"/>
        <v>0</v>
      </c>
      <c r="S65" s="237">
        <f t="shared" si="14"/>
        <v>0</v>
      </c>
      <c r="T65" s="237">
        <f t="shared" si="14"/>
        <v>0</v>
      </c>
      <c r="U65" s="237">
        <f t="shared" si="14"/>
        <v>0</v>
      </c>
      <c r="V65" s="237">
        <f t="shared" si="14"/>
        <v>0</v>
      </c>
      <c r="W65" s="237">
        <f t="shared" si="14"/>
        <v>0</v>
      </c>
      <c r="DA65" s="97"/>
    </row>
    <row r="66" spans="1:105" ht="12" customHeight="1" x14ac:dyDescent="0.25">
      <c r="A66" s="171"/>
      <c r="B66" s="171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DA66" s="172"/>
    </row>
    <row r="67" spans="1:105" ht="15" customHeight="1" x14ac:dyDescent="0.25">
      <c r="A67" s="32" t="s">
        <v>432</v>
      </c>
      <c r="B67" s="259"/>
      <c r="C67" s="259"/>
      <c r="D67" s="259"/>
      <c r="E67" s="259"/>
      <c r="F67" s="259"/>
      <c r="G67" s="259"/>
      <c r="H67" s="259"/>
      <c r="I67" s="259"/>
      <c r="J67" s="259"/>
      <c r="K67" s="259"/>
      <c r="L67" s="259"/>
      <c r="M67" s="259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DA67" s="88"/>
    </row>
    <row r="68" spans="1:105" ht="12" customHeight="1" x14ac:dyDescent="0.25">
      <c r="A68" s="201"/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DA68" s="173"/>
    </row>
    <row r="69" spans="1:105" ht="12" customHeight="1" x14ac:dyDescent="0.25">
      <c r="A69" s="35" t="s">
        <v>28</v>
      </c>
      <c r="B69" s="324">
        <f>IF(B$5=0,0,B$5/WWP_fec!B$5)</f>
        <v>0</v>
      </c>
      <c r="C69" s="324">
        <f>IF(C$5=0,0,C$5/WWP_fec!C$5)</f>
        <v>0</v>
      </c>
      <c r="D69" s="324">
        <f>IF(D$5=0,0,D$5/WWP_fec!D$5)</f>
        <v>0</v>
      </c>
      <c r="E69" s="324">
        <f>IF(E$5=0,0,E$5/WWP_fec!E$5)</f>
        <v>6.875170602761399E-2</v>
      </c>
      <c r="F69" s="324">
        <f>IF(F$5=0,0,F$5/WWP_fec!F$5)</f>
        <v>4.4566049597163399E-2</v>
      </c>
      <c r="G69" s="324">
        <f>IF(G$5=0,0,G$5/WWP_fec!G$5)</f>
        <v>0.23373038872122151</v>
      </c>
      <c r="H69" s="324">
        <f>IF(H$5=0,0,H$5/WWP_fec!H$5)</f>
        <v>0.28083100295602209</v>
      </c>
      <c r="I69" s="324">
        <f>IF(I$5=0,0,I$5/WWP_fec!I$5)</f>
        <v>0.29392497164116504</v>
      </c>
      <c r="J69" s="324">
        <f>IF(J$5=0,0,J$5/WWP_fec!J$5)</f>
        <v>0.50395455739858142</v>
      </c>
      <c r="K69" s="324">
        <f>IF(K$5=0,0,K$5/WWP_fec!K$5)</f>
        <v>0.3597352756273926</v>
      </c>
      <c r="L69" s="324">
        <f>IF(L$5=0,0,L$5/WWP_fec!L$5)</f>
        <v>0.36743072685386996</v>
      </c>
      <c r="M69" s="324">
        <f>IF(M$5=0,0,M$5/WWP_fec!M$5)</f>
        <v>0.49845347693885994</v>
      </c>
      <c r="N69" s="324">
        <f>IF(N$5=0,0,N$5/WWP_fec!N$5)</f>
        <v>0.46794405475881906</v>
      </c>
      <c r="O69" s="324">
        <f>IF(O$5=0,0,O$5/WWP_fec!O$5)</f>
        <v>0.37804718517035746</v>
      </c>
      <c r="P69" s="324">
        <f>IF(P$5=0,0,P$5/WWP_fec!P$5)</f>
        <v>0.40982079656552955</v>
      </c>
      <c r="Q69" s="324">
        <f>IF(Q$5=0,0,Q$5/WWP_fec!Q$5)</f>
        <v>0.3866088219369434</v>
      </c>
      <c r="R69" s="324">
        <f>IF(R$5=0,0,R$5/WWP_fec!R$5)</f>
        <v>0.35058225739937082</v>
      </c>
      <c r="S69" s="324">
        <f>IF(S$5=0,0,S$5/WWP_fec!S$5)</f>
        <v>0.44571729428299239</v>
      </c>
      <c r="T69" s="324">
        <f>IF(T$5=0,0,T$5/WWP_fec!T$5)</f>
        <v>0.394620716091023</v>
      </c>
      <c r="U69" s="324">
        <f>IF(U$5=0,0,U$5/WWP_fec!U$5)</f>
        <v>0.38189492829534633</v>
      </c>
      <c r="V69" s="324">
        <f>IF(V$5=0,0,V$5/WWP_fec!V$5)</f>
        <v>0.35581098688579288</v>
      </c>
      <c r="W69" s="324">
        <f>IF(W$5=0,0,W$5/WWP_fec!W$5)</f>
        <v>0.36107125616459279</v>
      </c>
      <c r="DA69" s="95"/>
    </row>
    <row r="70" spans="1:105" ht="12" customHeight="1" x14ac:dyDescent="0.25">
      <c r="A70" s="55" t="s">
        <v>92</v>
      </c>
      <c r="B70" s="336">
        <f>IF(B$6=0,0,B$6/WWP_fec!B$6)</f>
        <v>0</v>
      </c>
      <c r="C70" s="336">
        <f>IF(C$6=0,0,C$6/WWP_fec!C$6)</f>
        <v>0</v>
      </c>
      <c r="D70" s="336">
        <f>IF(D$6=0,0,D$6/WWP_fec!D$6)</f>
        <v>0</v>
      </c>
      <c r="E70" s="336">
        <f>IF(E$6=0,0,E$6/WWP_fec!E$6)</f>
        <v>0</v>
      </c>
      <c r="F70" s="336">
        <f>IF(F$6=0,0,F$6/WWP_fec!F$6)</f>
        <v>0</v>
      </c>
      <c r="G70" s="336">
        <f>IF(G$6=0,0,G$6/WWP_fec!G$6)</f>
        <v>0</v>
      </c>
      <c r="H70" s="336">
        <f>IF(H$6=0,0,H$6/WWP_fec!H$6)</f>
        <v>0</v>
      </c>
      <c r="I70" s="336">
        <f>IF(I$6=0,0,I$6/WWP_fec!I$6)</f>
        <v>0</v>
      </c>
      <c r="J70" s="336">
        <f>IF(J$6=0,0,J$6/WWP_fec!J$6)</f>
        <v>0</v>
      </c>
      <c r="K70" s="336">
        <f>IF(K$6=0,0,K$6/WWP_fec!K$6)</f>
        <v>0</v>
      </c>
      <c r="L70" s="336">
        <f>IF(L$6=0,0,L$6/WWP_fec!L$6)</f>
        <v>0</v>
      </c>
      <c r="M70" s="336">
        <f>IF(M$6=0,0,M$6/WWP_fec!M$6)</f>
        <v>0</v>
      </c>
      <c r="N70" s="336">
        <f>IF(N$6=0,0,N$6/WWP_fec!N$6)</f>
        <v>0</v>
      </c>
      <c r="O70" s="336">
        <f>IF(O$6=0,0,O$6/WWP_fec!O$6)</f>
        <v>0</v>
      </c>
      <c r="P70" s="336">
        <f>IF(P$6=0,0,P$6/WWP_fec!P$6)</f>
        <v>0</v>
      </c>
      <c r="Q70" s="336">
        <f>IF(Q$6=0,0,Q$6/WWP_fec!Q$6)</f>
        <v>0</v>
      </c>
      <c r="R70" s="336">
        <f>IF(R$6=0,0,R$6/WWP_fec!R$6)</f>
        <v>0</v>
      </c>
      <c r="S70" s="336">
        <f>IF(S$6=0,0,S$6/WWP_fec!S$6)</f>
        <v>0</v>
      </c>
      <c r="T70" s="336">
        <f>IF(T$6=0,0,T$6/WWP_fec!T$6)</f>
        <v>0</v>
      </c>
      <c r="U70" s="336">
        <f>IF(U$6=0,0,U$6/WWP_fec!U$6)</f>
        <v>0</v>
      </c>
      <c r="V70" s="336">
        <f>IF(V$6=0,0,V$6/WWP_fec!V$6)</f>
        <v>0</v>
      </c>
      <c r="W70" s="336">
        <f>IF(W$6=0,0,W$6/WWP_fec!W$6)</f>
        <v>0</v>
      </c>
      <c r="DA70" s="67"/>
    </row>
    <row r="71" spans="1:105" ht="12" customHeight="1" x14ac:dyDescent="0.25">
      <c r="A71" s="202" t="s">
        <v>93</v>
      </c>
      <c r="B71" s="337">
        <f>IF(B$7=0,0,B$7/WWP_fec!B$7)</f>
        <v>0</v>
      </c>
      <c r="C71" s="337">
        <f>IF(C$7=0,0,C$7/WWP_fec!C$7)</f>
        <v>0</v>
      </c>
      <c r="D71" s="337">
        <f>IF(D$7=0,0,D$7/WWP_fec!D$7)</f>
        <v>0</v>
      </c>
      <c r="E71" s="337">
        <f>IF(E$7=0,0,E$7/WWP_fec!E$7)</f>
        <v>0</v>
      </c>
      <c r="F71" s="337">
        <f>IF(F$7=0,0,F$7/WWP_fec!F$7)</f>
        <v>0</v>
      </c>
      <c r="G71" s="337">
        <f>IF(G$7=0,0,G$7/WWP_fec!G$7)</f>
        <v>0</v>
      </c>
      <c r="H71" s="337">
        <f>IF(H$7=0,0,H$7/WWP_fec!H$7)</f>
        <v>0</v>
      </c>
      <c r="I71" s="337">
        <f>IF(I$7=0,0,I$7/WWP_fec!I$7)</f>
        <v>0</v>
      </c>
      <c r="J71" s="337">
        <f>IF(J$7=0,0,J$7/WWP_fec!J$7)</f>
        <v>0</v>
      </c>
      <c r="K71" s="337">
        <f>IF(K$7=0,0,K$7/WWP_fec!K$7)</f>
        <v>0</v>
      </c>
      <c r="L71" s="337">
        <f>IF(L$7=0,0,L$7/WWP_fec!L$7)</f>
        <v>0</v>
      </c>
      <c r="M71" s="337">
        <f>IF(M$7=0,0,M$7/WWP_fec!M$7)</f>
        <v>0</v>
      </c>
      <c r="N71" s="337">
        <f>IF(N$7=0,0,N$7/WWP_fec!N$7)</f>
        <v>0</v>
      </c>
      <c r="O71" s="337">
        <f>IF(O$7=0,0,O$7/WWP_fec!O$7)</f>
        <v>0</v>
      </c>
      <c r="P71" s="337">
        <f>IF(P$7=0,0,P$7/WWP_fec!P$7)</f>
        <v>0</v>
      </c>
      <c r="Q71" s="337">
        <f>IF(Q$7=0,0,Q$7/WWP_fec!Q$7)</f>
        <v>0</v>
      </c>
      <c r="R71" s="337">
        <f>IF(R$7=0,0,R$7/WWP_fec!R$7)</f>
        <v>0</v>
      </c>
      <c r="S71" s="337">
        <f>IF(S$7=0,0,S$7/WWP_fec!S$7)</f>
        <v>0</v>
      </c>
      <c r="T71" s="337">
        <f>IF(T$7=0,0,T$7/WWP_fec!T$7)</f>
        <v>0</v>
      </c>
      <c r="U71" s="337">
        <f>IF(U$7=0,0,U$7/WWP_fec!U$7)</f>
        <v>0</v>
      </c>
      <c r="V71" s="337">
        <f>IF(V$7=0,0,V$7/WWP_fec!V$7)</f>
        <v>0</v>
      </c>
      <c r="W71" s="337">
        <f>IF(W$7=0,0,W$7/WWP_fec!W$7)</f>
        <v>0</v>
      </c>
      <c r="DA71" s="174"/>
    </row>
    <row r="72" spans="1:105" ht="12" customHeight="1" x14ac:dyDescent="0.25">
      <c r="A72" s="202" t="s">
        <v>94</v>
      </c>
      <c r="B72" s="337">
        <f>IF(B$8=0,0,B$8/WWP_fec!B$8)</f>
        <v>0</v>
      </c>
      <c r="C72" s="337">
        <f>IF(C$8=0,0,C$8/WWP_fec!C$8)</f>
        <v>0</v>
      </c>
      <c r="D72" s="337">
        <f>IF(D$8=0,0,D$8/WWP_fec!D$8)</f>
        <v>0</v>
      </c>
      <c r="E72" s="337">
        <f>IF(E$8=0,0,E$8/WWP_fec!E$8)</f>
        <v>0</v>
      </c>
      <c r="F72" s="337">
        <f>IF(F$8=0,0,F$8/WWP_fec!F$8)</f>
        <v>0</v>
      </c>
      <c r="G72" s="337">
        <f>IF(G$8=0,0,G$8/WWP_fec!G$8)</f>
        <v>0</v>
      </c>
      <c r="H72" s="337">
        <f>IF(H$8=0,0,H$8/WWP_fec!H$8)</f>
        <v>0</v>
      </c>
      <c r="I72" s="337">
        <f>IF(I$8=0,0,I$8/WWP_fec!I$8)</f>
        <v>0</v>
      </c>
      <c r="J72" s="337">
        <f>IF(J$8=0,0,J$8/WWP_fec!J$8)</f>
        <v>0</v>
      </c>
      <c r="K72" s="337">
        <f>IF(K$8=0,0,K$8/WWP_fec!K$8)</f>
        <v>0</v>
      </c>
      <c r="L72" s="337">
        <f>IF(L$8=0,0,L$8/WWP_fec!L$8)</f>
        <v>0</v>
      </c>
      <c r="M72" s="337">
        <f>IF(M$8=0,0,M$8/WWP_fec!M$8)</f>
        <v>0</v>
      </c>
      <c r="N72" s="337">
        <f>IF(N$8=0,0,N$8/WWP_fec!N$8)</f>
        <v>0</v>
      </c>
      <c r="O72" s="337">
        <f>IF(O$8=0,0,O$8/WWP_fec!O$8)</f>
        <v>0</v>
      </c>
      <c r="P72" s="337">
        <f>IF(P$8=0,0,P$8/WWP_fec!P$8)</f>
        <v>0</v>
      </c>
      <c r="Q72" s="337">
        <f>IF(Q$8=0,0,Q$8/WWP_fec!Q$8)</f>
        <v>0</v>
      </c>
      <c r="R72" s="337">
        <f>IF(R$8=0,0,R$8/WWP_fec!R$8)</f>
        <v>0</v>
      </c>
      <c r="S72" s="337">
        <f>IF(S$8=0,0,S$8/WWP_fec!S$8)</f>
        <v>0</v>
      </c>
      <c r="T72" s="337">
        <f>IF(T$8=0,0,T$8/WWP_fec!T$8)</f>
        <v>0</v>
      </c>
      <c r="U72" s="337">
        <f>IF(U$8=0,0,U$8/WWP_fec!U$8)</f>
        <v>0</v>
      </c>
      <c r="V72" s="337">
        <f>IF(V$8=0,0,V$8/WWP_fec!V$8)</f>
        <v>0</v>
      </c>
      <c r="W72" s="337">
        <f>IF(W$8=0,0,W$8/WWP_fec!W$8)</f>
        <v>0</v>
      </c>
      <c r="DA72" s="174"/>
    </row>
    <row r="73" spans="1:105" ht="12" customHeight="1" x14ac:dyDescent="0.25">
      <c r="A73" s="202" t="s">
        <v>95</v>
      </c>
      <c r="B73" s="337">
        <f>IF(B$9=0,0,B$9/WWP_fec!B$9)</f>
        <v>0</v>
      </c>
      <c r="C73" s="337">
        <f>IF(C$9=0,0,C$9/WWP_fec!C$9)</f>
        <v>0</v>
      </c>
      <c r="D73" s="337">
        <f>IF(D$9=0,0,D$9/WWP_fec!D$9)</f>
        <v>0</v>
      </c>
      <c r="E73" s="337">
        <f>IF(E$9=0,0,E$9/WWP_fec!E$9)</f>
        <v>0</v>
      </c>
      <c r="F73" s="337">
        <f>IF(F$9=0,0,F$9/WWP_fec!F$9)</f>
        <v>0</v>
      </c>
      <c r="G73" s="337">
        <f>IF(G$9=0,0,G$9/WWP_fec!G$9)</f>
        <v>0</v>
      </c>
      <c r="H73" s="337">
        <f>IF(H$9=0,0,H$9/WWP_fec!H$9)</f>
        <v>0</v>
      </c>
      <c r="I73" s="337">
        <f>IF(I$9=0,0,I$9/WWP_fec!I$9)</f>
        <v>0</v>
      </c>
      <c r="J73" s="337">
        <f>IF(J$9=0,0,J$9/WWP_fec!J$9)</f>
        <v>0</v>
      </c>
      <c r="K73" s="337">
        <f>IF(K$9=0,0,K$9/WWP_fec!K$9)</f>
        <v>0</v>
      </c>
      <c r="L73" s="337">
        <f>IF(L$9=0,0,L$9/WWP_fec!L$9)</f>
        <v>0</v>
      </c>
      <c r="M73" s="337">
        <f>IF(M$9=0,0,M$9/WWP_fec!M$9)</f>
        <v>0</v>
      </c>
      <c r="N73" s="337">
        <f>IF(N$9=0,0,N$9/WWP_fec!N$9)</f>
        <v>0</v>
      </c>
      <c r="O73" s="337">
        <f>IF(O$9=0,0,O$9/WWP_fec!O$9)</f>
        <v>0</v>
      </c>
      <c r="P73" s="337">
        <f>IF(P$9=0,0,P$9/WWP_fec!P$9)</f>
        <v>0</v>
      </c>
      <c r="Q73" s="337">
        <f>IF(Q$9=0,0,Q$9/WWP_fec!Q$9)</f>
        <v>0</v>
      </c>
      <c r="R73" s="337">
        <f>IF(R$9=0,0,R$9/WWP_fec!R$9)</f>
        <v>0</v>
      </c>
      <c r="S73" s="337">
        <f>IF(S$9=0,0,S$9/WWP_fec!S$9)</f>
        <v>0</v>
      </c>
      <c r="T73" s="337">
        <f>IF(T$9=0,0,T$9/WWP_fec!T$9)</f>
        <v>0</v>
      </c>
      <c r="U73" s="337">
        <f>IF(U$9=0,0,U$9/WWP_fec!U$9)</f>
        <v>0</v>
      </c>
      <c r="V73" s="337">
        <f>IF(V$9=0,0,V$9/WWP_fec!V$9)</f>
        <v>0</v>
      </c>
      <c r="W73" s="337">
        <f>IF(W$9=0,0,W$9/WWP_fec!W$9)</f>
        <v>0</v>
      </c>
      <c r="DA73" s="174"/>
    </row>
    <row r="74" spans="1:105" ht="12" customHeight="1" x14ac:dyDescent="0.25">
      <c r="A74" s="56" t="s">
        <v>96</v>
      </c>
      <c r="B74" s="338">
        <f>IF(B$10=0,0,B$10/WWP_fec!B$10)</f>
        <v>0</v>
      </c>
      <c r="C74" s="338">
        <f>IF(C$10=0,0,C$10/WWP_fec!C$10)</f>
        <v>0</v>
      </c>
      <c r="D74" s="338">
        <f>IF(D$10=0,0,D$10/WWP_fec!D$10)</f>
        <v>0</v>
      </c>
      <c r="E74" s="338">
        <f>IF(E$10=0,0,E$10/WWP_fec!E$10)</f>
        <v>5.8599082347772842E-2</v>
      </c>
      <c r="F74" s="338">
        <f>IF(F$10=0,0,F$10/WWP_fec!F$10)</f>
        <v>2.3864497827520547E-2</v>
      </c>
      <c r="G74" s="338">
        <f>IF(G$10=0,0,G$10/WWP_fec!G$10)</f>
        <v>5.1975492504155729E-2</v>
      </c>
      <c r="H74" s="338">
        <f>IF(H$10=0,0,H$10/WWP_fec!H$10)</f>
        <v>6.1244237647974133E-2</v>
      </c>
      <c r="I74" s="338">
        <f>IF(I$10=0,0,I$10/WWP_fec!I$10)</f>
        <v>8.1135518059054834E-2</v>
      </c>
      <c r="J74" s="338">
        <f>IF(J$10=0,0,J$10/WWP_fec!J$10)</f>
        <v>0.37171680172555766</v>
      </c>
      <c r="K74" s="338">
        <f>IF(K$10=0,0,K$10/WWP_fec!K$10)</f>
        <v>0.46178424454437428</v>
      </c>
      <c r="L74" s="338">
        <f>IF(L$10=0,0,L$10/WWP_fec!L$10)</f>
        <v>0.39701717309338652</v>
      </c>
      <c r="M74" s="338">
        <f>IF(M$10=0,0,M$10/WWP_fec!M$10)</f>
        <v>0.38669788363940055</v>
      </c>
      <c r="N74" s="338">
        <f>IF(N$10=0,0,N$10/WWP_fec!N$10)</f>
        <v>0.40600672712533048</v>
      </c>
      <c r="O74" s="338">
        <f>IF(O$10=0,0,O$10/WWP_fec!O$10)</f>
        <v>0.48743822996292019</v>
      </c>
      <c r="P74" s="338">
        <f>IF(P$10=0,0,P$10/WWP_fec!P$10)</f>
        <v>0.38676213499769996</v>
      </c>
      <c r="Q74" s="338">
        <f>IF(Q$10=0,0,Q$10/WWP_fec!Q$10)</f>
        <v>0.4589173767955001</v>
      </c>
      <c r="R74" s="338">
        <f>IF(R$10=0,0,R$10/WWP_fec!R$10)</f>
        <v>0.44795511159709478</v>
      </c>
      <c r="S74" s="338">
        <f>IF(S$10=0,0,S$10/WWP_fec!S$10)</f>
        <v>0.46811879988567828</v>
      </c>
      <c r="T74" s="338">
        <f>IF(T$10=0,0,T$10/WWP_fec!T$10)</f>
        <v>0.63741648890217339</v>
      </c>
      <c r="U74" s="338">
        <f>IF(U$10=0,0,U$10/WWP_fec!U$10)</f>
        <v>0.3721742657865113</v>
      </c>
      <c r="V74" s="338">
        <f>IF(V$10=0,0,V$10/WWP_fec!V$10)</f>
        <v>0.31808770061428093</v>
      </c>
      <c r="W74" s="338">
        <f>IF(W$10=0,0,W$10/WWP_fec!W$10)</f>
        <v>0.47279806110655365</v>
      </c>
      <c r="DA74" s="68"/>
    </row>
    <row r="75" spans="1:105" ht="12" customHeight="1" x14ac:dyDescent="0.25">
      <c r="A75" s="203" t="s">
        <v>2900</v>
      </c>
      <c r="B75" s="351">
        <f>IF(B$16=0,0,B$16/WWP_fec!B$16)</f>
        <v>0</v>
      </c>
      <c r="C75" s="351">
        <f>IF(C$16=0,0,C$16/WWP_fec!C$16)</f>
        <v>0</v>
      </c>
      <c r="D75" s="351">
        <f>IF(D$16=0,0,D$16/WWP_fec!D$16)</f>
        <v>0</v>
      </c>
      <c r="E75" s="351">
        <f>IF(E$16=0,0,E$16/WWP_fec!E$16)</f>
        <v>6.849104667627213E-3</v>
      </c>
      <c r="F75" s="351">
        <f>IF(F$16=0,0,F$16/WWP_fec!F$16)</f>
        <v>2.0621095971306174E-3</v>
      </c>
      <c r="G75" s="351">
        <f>IF(G$16=0,0,G$16/WWP_fec!G$16)</f>
        <v>0.22724708247575975</v>
      </c>
      <c r="H75" s="351">
        <f>IF(H$16=0,0,H$16/WWP_fec!H$16)</f>
        <v>0.32681737382482151</v>
      </c>
      <c r="I75" s="351">
        <f>IF(I$16=0,0,I$16/WWP_fec!I$16)</f>
        <v>0.32310519993866205</v>
      </c>
      <c r="J75" s="351">
        <f>IF(J$16=0,0,J$16/WWP_fec!J$16)</f>
        <v>0.63996963593135159</v>
      </c>
      <c r="K75" s="351">
        <f>IF(K$16=0,0,K$16/WWP_fec!K$16)</f>
        <v>0.35298375650240926</v>
      </c>
      <c r="L75" s="351">
        <f>IF(L$16=0,0,L$16/WWP_fec!L$16)</f>
        <v>0.37971751556678179</v>
      </c>
      <c r="M75" s="351">
        <f>IF(M$16=0,0,M$16/WWP_fec!M$16)</f>
        <v>0.63403671441418086</v>
      </c>
      <c r="N75" s="351">
        <f>IF(N$16=0,0,N$16/WWP_fec!N$16)</f>
        <v>0.57114673492137058</v>
      </c>
      <c r="O75" s="351">
        <f>IF(O$16=0,0,O$16/WWP_fec!O$16)</f>
        <v>0.38911669018052747</v>
      </c>
      <c r="P75" s="351">
        <f>IF(P$16=0,0,P$16/WWP_fec!P$16)</f>
        <v>0.46520197092714427</v>
      </c>
      <c r="Q75" s="351">
        <f>IF(Q$16=0,0,Q$16/WWP_fec!Q$16)</f>
        <v>0.40706457495687404</v>
      </c>
      <c r="R75" s="351">
        <f>IF(R$16=0,0,R$16/WWP_fec!R$16)</f>
        <v>0.34168465377379575</v>
      </c>
      <c r="S75" s="351">
        <f>IF(S$16=0,0,S$16/WWP_fec!S$16)</f>
        <v>0.50321545797912404</v>
      </c>
      <c r="T75" s="351">
        <f>IF(T$16=0,0,T$16/WWP_fec!T$16)</f>
        <v>0.38595889090918845</v>
      </c>
      <c r="U75" s="351">
        <f>IF(U$16=0,0,U$16/WWP_fec!U$16)</f>
        <v>0.41884122974354437</v>
      </c>
      <c r="V75" s="351">
        <f>IF(V$16=0,0,V$16/WWP_fec!V$16)</f>
        <v>0.3812897433465306</v>
      </c>
      <c r="W75" s="351">
        <f>IF(W$16=0,0,W$16/WWP_fec!W$16)</f>
        <v>0.35814585933585152</v>
      </c>
      <c r="DA75" s="175"/>
    </row>
    <row r="76" spans="1:105" ht="12" customHeight="1" x14ac:dyDescent="0.25">
      <c r="A76" s="203" t="s">
        <v>2912</v>
      </c>
      <c r="B76" s="351">
        <f>IF(B$27=0,0,B$27/WWP_fec!B$27)</f>
        <v>0</v>
      </c>
      <c r="C76" s="351">
        <f>IF(C$27=0,0,C$27/WWP_fec!C$27)</f>
        <v>0</v>
      </c>
      <c r="D76" s="351">
        <f>IF(D$27=0,0,D$27/WWP_fec!D$27)</f>
        <v>0</v>
      </c>
      <c r="E76" s="351">
        <f>IF(E$27=0,0,E$27/WWP_fec!E$27)</f>
        <v>0</v>
      </c>
      <c r="F76" s="351">
        <f>IF(F$27=0,0,F$27/WWP_fec!F$27)</f>
        <v>0</v>
      </c>
      <c r="G76" s="351">
        <f>IF(G$27=0,0,G$27/WWP_fec!G$27)</f>
        <v>0</v>
      </c>
      <c r="H76" s="351">
        <f>IF(H$27=0,0,H$27/WWP_fec!H$27)</f>
        <v>0</v>
      </c>
      <c r="I76" s="351">
        <f>IF(I$27=0,0,I$27/WWP_fec!I$27)</f>
        <v>0</v>
      </c>
      <c r="J76" s="351">
        <f>IF(J$27=0,0,J$27/WWP_fec!J$27)</f>
        <v>0</v>
      </c>
      <c r="K76" s="351">
        <f>IF(K$27=0,0,K$27/WWP_fec!K$27)</f>
        <v>0</v>
      </c>
      <c r="L76" s="351">
        <f>IF(L$27=0,0,L$27/WWP_fec!L$27)</f>
        <v>0</v>
      </c>
      <c r="M76" s="351">
        <f>IF(M$27=0,0,M$27/WWP_fec!M$27)</f>
        <v>0</v>
      </c>
      <c r="N76" s="351">
        <f>IF(N$27=0,0,N$27/WWP_fec!N$27)</f>
        <v>0</v>
      </c>
      <c r="O76" s="351">
        <f>IF(O$27=0,0,O$27/WWP_fec!O$27)</f>
        <v>0</v>
      </c>
      <c r="P76" s="351">
        <f>IF(P$27=0,0,P$27/WWP_fec!P$27)</f>
        <v>0</v>
      </c>
      <c r="Q76" s="351">
        <f>IF(Q$27=0,0,Q$27/WWP_fec!Q$27)</f>
        <v>0</v>
      </c>
      <c r="R76" s="351">
        <f>IF(R$27=0,0,R$27/WWP_fec!R$27)</f>
        <v>0</v>
      </c>
      <c r="S76" s="351">
        <f>IF(S$27=0,0,S$27/WWP_fec!S$27)</f>
        <v>0</v>
      </c>
      <c r="T76" s="351">
        <f>IF(T$27=0,0,T$27/WWP_fec!T$27)</f>
        <v>0</v>
      </c>
      <c r="U76" s="351">
        <f>IF(U$27=0,0,U$27/WWP_fec!U$27)</f>
        <v>0</v>
      </c>
      <c r="V76" s="351">
        <f>IF(V$27=0,0,V$27/WWP_fec!V$27)</f>
        <v>0</v>
      </c>
      <c r="W76" s="351">
        <f>IF(W$27=0,0,W$27/WWP_fec!W$27)</f>
        <v>0</v>
      </c>
      <c r="DA76" s="175"/>
    </row>
    <row r="77" spans="1:105" ht="12" customHeight="1" x14ac:dyDescent="0.25">
      <c r="A77" s="203" t="s">
        <v>2914</v>
      </c>
      <c r="B77" s="351">
        <f>IF(B$28=0,0,B$28/WWP_fec!B$28)</f>
        <v>0</v>
      </c>
      <c r="C77" s="351">
        <f>IF(C$28=0,0,C$28/WWP_fec!C$28)</f>
        <v>0</v>
      </c>
      <c r="D77" s="351">
        <f>IF(D$28=0,0,D$28/WWP_fec!D$28)</f>
        <v>0</v>
      </c>
      <c r="E77" s="351">
        <f>IF(E$28=0,0,E$28/WWP_fec!E$28)</f>
        <v>0.74612090107261009</v>
      </c>
      <c r="F77" s="351">
        <f>IF(F$28=0,0,F$28/WWP_fec!F$28)</f>
        <v>0.54327729048492501</v>
      </c>
      <c r="G77" s="351">
        <f>IF(G$28=0,0,G$28/WWP_fec!G$28)</f>
        <v>1.4082995094336541</v>
      </c>
      <c r="H77" s="351">
        <f>IF(H$28=0,0,H$28/WWP_fec!H$28)</f>
        <v>1.4823481403416645</v>
      </c>
      <c r="I77" s="351">
        <f>IF(I$28=0,0,I$28/WWP_fec!I$28)</f>
        <v>1.4874487757204571</v>
      </c>
      <c r="J77" s="351">
        <f>IF(J$28=0,0,J$28/WWP_fec!J$28)</f>
        <v>1.5226617856170488</v>
      </c>
      <c r="K77" s="351">
        <f>IF(K$28=0,0,K$28/WWP_fec!K$28)</f>
        <v>1.3698214802665458</v>
      </c>
      <c r="L77" s="351">
        <f>IF(L$28=0,0,L$28/WWP_fec!L$28)</f>
        <v>1.3802357716746223</v>
      </c>
      <c r="M77" s="351">
        <f>IF(M$28=0,0,M$28/WWP_fec!M$28)</f>
        <v>1.4964866649473076</v>
      </c>
      <c r="N77" s="351">
        <f>IF(N$28=0,0,N$28/WWP_fec!N$28)</f>
        <v>1.4558250371557591</v>
      </c>
      <c r="O77" s="351">
        <f>IF(O$28=0,0,O$28/WWP_fec!O$28)</f>
        <v>1.3594830200355252</v>
      </c>
      <c r="P77" s="351">
        <f>IF(P$28=0,0,P$28/WWP_fec!P$28)</f>
        <v>1.4096434027319344</v>
      </c>
      <c r="Q77" s="351">
        <f>IF(Q$28=0,0,Q$28/WWP_fec!Q$28)</f>
        <v>1.3800388852258449</v>
      </c>
      <c r="R77" s="351">
        <f>IF(R$28=0,0,R$28/WWP_fec!R$28)</f>
        <v>1.355854287786038</v>
      </c>
      <c r="S77" s="351">
        <f>IF(S$28=0,0,S$28/WWP_fec!S$28)</f>
        <v>1.4504324302264091</v>
      </c>
      <c r="T77" s="351">
        <f>IF(T$28=0,0,T$28/WWP_fec!T$28)</f>
        <v>1.3845268789261398</v>
      </c>
      <c r="U77" s="351">
        <f>IF(U$28=0,0,U$28/WWP_fec!U$28)</f>
        <v>1.3803203903829235</v>
      </c>
      <c r="V77" s="351">
        <f>IF(V$28=0,0,V$28/WWP_fec!V$28)</f>
        <v>1.3688855127162107</v>
      </c>
      <c r="W77" s="351">
        <f>IF(W$28=0,0,W$28/WWP_fec!W$28)</f>
        <v>1.3559305050532588</v>
      </c>
      <c r="DA77" s="175"/>
    </row>
    <row r="78" spans="1:105" ht="12" customHeight="1" x14ac:dyDescent="0.25">
      <c r="A78" s="41" t="s">
        <v>2938</v>
      </c>
      <c r="B78" s="339">
        <f>IF(B$48=0,0,B$48/WWP_fec!B$48)</f>
        <v>0</v>
      </c>
      <c r="C78" s="339">
        <f>IF(C$48=0,0,C$48/WWP_fec!C$48)</f>
        <v>0</v>
      </c>
      <c r="D78" s="339">
        <f>IF(D$48=0,0,D$48/WWP_fec!D$48)</f>
        <v>0</v>
      </c>
      <c r="E78" s="339">
        <f>IF(E$48=0,0,E$48/WWP_fec!E$48)</f>
        <v>0</v>
      </c>
      <c r="F78" s="339">
        <f>IF(F$48=0,0,F$48/WWP_fec!F$48)</f>
        <v>0</v>
      </c>
      <c r="G78" s="339">
        <f>IF(G$48=0,0,G$48/WWP_fec!G$48)</f>
        <v>0</v>
      </c>
      <c r="H78" s="339">
        <f>IF(H$48=0,0,H$48/WWP_fec!H$48)</f>
        <v>0</v>
      </c>
      <c r="I78" s="339">
        <f>IF(I$48=0,0,I$48/WWP_fec!I$48)</f>
        <v>0</v>
      </c>
      <c r="J78" s="339">
        <f>IF(J$48=0,0,J$48/WWP_fec!J$48)</f>
        <v>0</v>
      </c>
      <c r="K78" s="339">
        <f>IF(K$48=0,0,K$48/WWP_fec!K$48)</f>
        <v>0</v>
      </c>
      <c r="L78" s="339">
        <f>IF(L$48=0,0,L$48/WWP_fec!L$48)</f>
        <v>0</v>
      </c>
      <c r="M78" s="339">
        <f>IF(M$48=0,0,M$48/WWP_fec!M$48)</f>
        <v>0</v>
      </c>
      <c r="N78" s="339">
        <f>IF(N$48=0,0,N$48/WWP_fec!N$48)</f>
        <v>0</v>
      </c>
      <c r="O78" s="339">
        <f>IF(O$48=0,0,O$48/WWP_fec!O$48)</f>
        <v>0</v>
      </c>
      <c r="P78" s="339">
        <f>IF(P$48=0,0,P$48/WWP_fec!P$48)</f>
        <v>0</v>
      </c>
      <c r="Q78" s="339">
        <f>IF(Q$48=0,0,Q$48/WWP_fec!Q$48)</f>
        <v>0</v>
      </c>
      <c r="R78" s="339">
        <f>IF(R$48=0,0,R$48/WWP_fec!R$48)</f>
        <v>0</v>
      </c>
      <c r="S78" s="339">
        <f>IF(S$48=0,0,S$48/WWP_fec!S$48)</f>
        <v>0</v>
      </c>
      <c r="T78" s="339">
        <f>IF(T$48=0,0,T$48/WWP_fec!T$48)</f>
        <v>0</v>
      </c>
      <c r="U78" s="339">
        <f>IF(U$48=0,0,U$48/WWP_fec!U$48)</f>
        <v>0</v>
      </c>
      <c r="V78" s="339">
        <f>IF(V$48=0,0,V$48/WWP_fec!V$48)</f>
        <v>0</v>
      </c>
      <c r="W78" s="339">
        <f>IF(W$48=0,0,W$48/WWP_fec!W$48)</f>
        <v>0</v>
      </c>
      <c r="DA78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 tint="-0.249977111117893"/>
    <pageSetUpPr fitToPage="1"/>
  </sheetPr>
  <dimension ref="A1:DA40"/>
  <sheetViews>
    <sheetView workbookViewId="0">
      <pane xSplit="1" ySplit="1" topLeftCell="B2" activePane="bottomRight" state="frozen"/>
      <selection activeCell="DB3" sqref="DB3"/>
      <selection pane="topRight" activeCell="DB3" sqref="DB3"/>
      <selection pane="bottomLeft" activeCell="DB3" sqref="DB3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Other industrial sectors"</f>
        <v>FR: Other industrial sectors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v>106171.0837115544</v>
      </c>
      <c r="C3" s="205">
        <v>110540.8835438448</v>
      </c>
      <c r="D3" s="205">
        <v>111712.0420086572</v>
      </c>
      <c r="E3" s="205">
        <v>113975.14087609859</v>
      </c>
      <c r="F3" s="205">
        <v>119032.5683660849</v>
      </c>
      <c r="G3" s="205">
        <v>122489.4998090874</v>
      </c>
      <c r="H3" s="205">
        <v>129793.68932038829</v>
      </c>
      <c r="I3" s="205">
        <v>137710.95856564291</v>
      </c>
      <c r="J3" s="205">
        <v>142375.42504512821</v>
      </c>
      <c r="K3" s="205">
        <v>135695.0682034693</v>
      </c>
      <c r="L3" s="205">
        <v>132536.6789361813</v>
      </c>
      <c r="M3" s="205">
        <v>136097.651497969</v>
      </c>
      <c r="N3" s="205">
        <v>132715.7150303018</v>
      </c>
      <c r="O3" s="205">
        <v>134099.3524026066</v>
      </c>
      <c r="P3" s="205">
        <v>131967.1384777264</v>
      </c>
      <c r="Q3" s="205">
        <v>128174</v>
      </c>
      <c r="R3" s="205">
        <v>127909.7068157625</v>
      </c>
      <c r="S3" s="205">
        <v>131791.12768827871</v>
      </c>
      <c r="T3" s="205">
        <v>135605.21085463531</v>
      </c>
      <c r="U3" s="205">
        <v>140714.91015055851</v>
      </c>
      <c r="V3" s="205">
        <v>123228.9251992989</v>
      </c>
      <c r="W3" s="205">
        <v>132678.13497024091</v>
      </c>
      <c r="DA3" s="112" t="s">
        <v>3026</v>
      </c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2" customHeight="1" x14ac:dyDescent="0.25">
      <c r="A5" s="30" t="s">
        <v>2112</v>
      </c>
      <c r="B5" s="205">
        <v>120726.5972279406</v>
      </c>
      <c r="C5" s="205">
        <v>137441.73931660579</v>
      </c>
      <c r="D5" s="205">
        <v>156698.6459241515</v>
      </c>
      <c r="E5" s="205">
        <v>156856.20639984249</v>
      </c>
      <c r="F5" s="205">
        <v>157485.23539021521</v>
      </c>
      <c r="G5" s="205">
        <v>189661.4309914292</v>
      </c>
      <c r="H5" s="205">
        <v>187245.82082664559</v>
      </c>
      <c r="I5" s="205">
        <v>200107.63089997711</v>
      </c>
      <c r="J5" s="205">
        <v>206705.493471986</v>
      </c>
      <c r="K5" s="205">
        <v>157176.08431799099</v>
      </c>
      <c r="L5" s="205">
        <v>160638.62041237971</v>
      </c>
      <c r="M5" s="205">
        <v>146497.244276546</v>
      </c>
      <c r="N5" s="205">
        <v>135176.78802428939</v>
      </c>
      <c r="O5" s="205">
        <v>131275.5423269778</v>
      </c>
      <c r="P5" s="205">
        <v>127736.9621381098</v>
      </c>
      <c r="Q5" s="205">
        <v>134805.52600043171</v>
      </c>
      <c r="R5" s="205">
        <v>136025.41696494521</v>
      </c>
      <c r="S5" s="205">
        <v>135032.19355232859</v>
      </c>
      <c r="T5" s="205">
        <v>136327.70501926981</v>
      </c>
      <c r="U5" s="205">
        <v>138052.429629285</v>
      </c>
      <c r="V5" s="205">
        <v>122833.57836190669</v>
      </c>
      <c r="W5" s="205">
        <v>131893.16211845851</v>
      </c>
      <c r="DA5" s="112" t="s">
        <v>3027</v>
      </c>
    </row>
    <row r="6" spans="1:105" ht="12" customHeight="1" x14ac:dyDescent="0.25">
      <c r="A6" s="154" t="s">
        <v>2114</v>
      </c>
      <c r="B6" s="340">
        <v>150908.24653492571</v>
      </c>
      <c r="C6" s="340">
        <v>149342.44912582851</v>
      </c>
      <c r="D6" s="340">
        <v>177674.72630497659</v>
      </c>
      <c r="E6" s="340">
        <v>181913.2921010495</v>
      </c>
      <c r="F6" s="340">
        <v>177958.3010237164</v>
      </c>
      <c r="G6" s="340">
        <v>213217.27798874929</v>
      </c>
      <c r="H6" s="340">
        <v>215930.14147589341</v>
      </c>
      <c r="I6" s="340">
        <v>227094.10785797681</v>
      </c>
      <c r="J6" s="340">
        <v>220885.07972471841</v>
      </c>
      <c r="K6" s="340">
        <v>220885.07972471841</v>
      </c>
      <c r="L6" s="340">
        <v>213339.66739797211</v>
      </c>
      <c r="M6" s="340">
        <v>210382.5193834136</v>
      </c>
      <c r="N6" s="340">
        <v>210611.93259902301</v>
      </c>
      <c r="O6" s="340">
        <v>203066.52027227671</v>
      </c>
      <c r="P6" s="340">
        <v>195521.10794553041</v>
      </c>
      <c r="Q6" s="340">
        <v>201500.72286317949</v>
      </c>
      <c r="R6" s="340">
        <v>199934.92545408229</v>
      </c>
      <c r="S6" s="340">
        <v>192389.51312733599</v>
      </c>
      <c r="T6" s="340">
        <v>198369.12804498509</v>
      </c>
      <c r="U6" s="340">
        <v>202782.94555353691</v>
      </c>
      <c r="V6" s="340">
        <v>195237.53322679061</v>
      </c>
      <c r="W6" s="340">
        <v>195237.53322679061</v>
      </c>
      <c r="DA6" s="160" t="s">
        <v>3028</v>
      </c>
    </row>
    <row r="7" spans="1:105" ht="12" customHeight="1" x14ac:dyDescent="0.25">
      <c r="A7" s="156" t="s">
        <v>2116</v>
      </c>
      <c r="B7" s="341">
        <v>0</v>
      </c>
      <c r="C7" s="342">
        <v>5979.6149176490617</v>
      </c>
      <c r="D7" s="342">
        <v>35877.68950589437</v>
      </c>
      <c r="E7" s="342">
        <v>4238.5657960728913</v>
      </c>
      <c r="F7" s="342">
        <v>3590.421249413223</v>
      </c>
      <c r="G7" s="342">
        <v>42804.389291779204</v>
      </c>
      <c r="H7" s="342">
        <v>2712.863487144165</v>
      </c>
      <c r="I7" s="342">
        <v>18709.378708829681</v>
      </c>
      <c r="J7" s="342">
        <v>1336.384193487834</v>
      </c>
      <c r="K7" s="342">
        <v>0</v>
      </c>
      <c r="L7" s="342">
        <v>0</v>
      </c>
      <c r="M7" s="342">
        <v>4588.2643121877682</v>
      </c>
      <c r="N7" s="342">
        <v>229.4132156093884</v>
      </c>
      <c r="O7" s="342">
        <v>0</v>
      </c>
      <c r="P7" s="342">
        <v>0</v>
      </c>
      <c r="Q7" s="342">
        <v>5979.6149176490617</v>
      </c>
      <c r="R7" s="342">
        <v>5979.6149176490617</v>
      </c>
      <c r="S7" s="342">
        <v>0</v>
      </c>
      <c r="T7" s="342">
        <v>5979.6149176490617</v>
      </c>
      <c r="U7" s="342">
        <v>11959.22983529812</v>
      </c>
      <c r="V7" s="342">
        <v>0</v>
      </c>
      <c r="W7" s="342">
        <v>0</v>
      </c>
      <c r="DA7" s="161" t="s">
        <v>3029</v>
      </c>
    </row>
    <row r="8" spans="1:105" ht="12" customHeight="1" x14ac:dyDescent="0.25">
      <c r="A8" s="157" t="s">
        <v>2118</v>
      </c>
      <c r="B8" s="343"/>
      <c r="C8" s="344">
        <f t="shared" ref="C8:W8" si="0">B6+C7-C6</f>
        <v>7545.412326746271</v>
      </c>
      <c r="D8" s="344">
        <f t="shared" si="0"/>
        <v>7545.4123267463001</v>
      </c>
      <c r="E8" s="344">
        <f t="shared" si="0"/>
        <v>0</v>
      </c>
      <c r="F8" s="344">
        <f t="shared" si="0"/>
        <v>7545.4123267463292</v>
      </c>
      <c r="G8" s="344">
        <f t="shared" si="0"/>
        <v>7545.4123267463001</v>
      </c>
      <c r="H8" s="344">
        <f t="shared" si="0"/>
        <v>0</v>
      </c>
      <c r="I8" s="344">
        <f t="shared" si="0"/>
        <v>7545.412326746271</v>
      </c>
      <c r="J8" s="344">
        <f t="shared" si="0"/>
        <v>7545.4123267462419</v>
      </c>
      <c r="K8" s="344">
        <f t="shared" si="0"/>
        <v>0</v>
      </c>
      <c r="L8" s="344">
        <f t="shared" si="0"/>
        <v>7545.4123267463001</v>
      </c>
      <c r="M8" s="344">
        <f t="shared" si="0"/>
        <v>7545.412326746271</v>
      </c>
      <c r="N8" s="344">
        <f t="shared" si="0"/>
        <v>0</v>
      </c>
      <c r="O8" s="344">
        <f t="shared" si="0"/>
        <v>7545.4123267463001</v>
      </c>
      <c r="P8" s="344">
        <f t="shared" si="0"/>
        <v>7545.4123267463001</v>
      </c>
      <c r="Q8" s="344">
        <f t="shared" si="0"/>
        <v>0</v>
      </c>
      <c r="R8" s="344">
        <f t="shared" si="0"/>
        <v>7545.412326746271</v>
      </c>
      <c r="S8" s="344">
        <f t="shared" si="0"/>
        <v>7545.4123267463001</v>
      </c>
      <c r="T8" s="344">
        <f t="shared" si="0"/>
        <v>0</v>
      </c>
      <c r="U8" s="344">
        <f t="shared" si="0"/>
        <v>7545.4123267463001</v>
      </c>
      <c r="V8" s="344">
        <f t="shared" si="0"/>
        <v>7545.4123267463001</v>
      </c>
      <c r="W8" s="344">
        <f t="shared" si="0"/>
        <v>0</v>
      </c>
      <c r="DA8" s="162"/>
    </row>
    <row r="9" spans="1:105" ht="12" customHeight="1" x14ac:dyDescent="0.25">
      <c r="A9" s="155" t="s">
        <v>2119</v>
      </c>
      <c r="B9" s="345">
        <f t="shared" ref="B9:W9" si="1">B6-B5</f>
        <v>30181.649306985113</v>
      </c>
      <c r="C9" s="345">
        <f t="shared" si="1"/>
        <v>11900.709809222724</v>
      </c>
      <c r="D9" s="345">
        <f t="shared" si="1"/>
        <v>20976.080380825093</v>
      </c>
      <c r="E9" s="345">
        <f t="shared" si="1"/>
        <v>25057.085701207019</v>
      </c>
      <c r="F9" s="345">
        <f t="shared" si="1"/>
        <v>20473.065633501188</v>
      </c>
      <c r="G9" s="345">
        <f t="shared" si="1"/>
        <v>23555.846997320099</v>
      </c>
      <c r="H9" s="345">
        <f t="shared" si="1"/>
        <v>28684.32064924782</v>
      </c>
      <c r="I9" s="345">
        <f t="shared" si="1"/>
        <v>26986.476957999694</v>
      </c>
      <c r="J9" s="345">
        <f t="shared" si="1"/>
        <v>14179.586252732406</v>
      </c>
      <c r="K9" s="345">
        <f t="shared" si="1"/>
        <v>63708.995406727423</v>
      </c>
      <c r="L9" s="345">
        <f t="shared" si="1"/>
        <v>52701.046985592402</v>
      </c>
      <c r="M9" s="345">
        <f t="shared" si="1"/>
        <v>63885.275106867601</v>
      </c>
      <c r="N9" s="345">
        <f t="shared" si="1"/>
        <v>75435.144574733626</v>
      </c>
      <c r="O9" s="345">
        <f t="shared" si="1"/>
        <v>71790.977945298917</v>
      </c>
      <c r="P9" s="345">
        <f t="shared" si="1"/>
        <v>67784.145807420617</v>
      </c>
      <c r="Q9" s="345">
        <f t="shared" si="1"/>
        <v>66695.196862747776</v>
      </c>
      <c r="R9" s="345">
        <f t="shared" si="1"/>
        <v>63909.508489137079</v>
      </c>
      <c r="S9" s="345">
        <f t="shared" si="1"/>
        <v>57357.319575007394</v>
      </c>
      <c r="T9" s="345">
        <f t="shared" si="1"/>
        <v>62041.423025715281</v>
      </c>
      <c r="U9" s="345">
        <f t="shared" si="1"/>
        <v>64730.5159242519</v>
      </c>
      <c r="V9" s="345">
        <f t="shared" si="1"/>
        <v>72403.954864883912</v>
      </c>
      <c r="W9" s="345">
        <f t="shared" si="1"/>
        <v>63344.371108332096</v>
      </c>
      <c r="DA9" s="163"/>
    </row>
    <row r="10" spans="1:105" ht="12" customHeight="1" x14ac:dyDescent="0.25">
      <c r="A10" s="201"/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DA10" s="173"/>
    </row>
    <row r="11" spans="1:105" ht="12" customHeight="1" x14ac:dyDescent="0.25">
      <c r="A11" s="30" t="s">
        <v>3030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DA11" s="112"/>
    </row>
    <row r="12" spans="1:105" ht="12" customHeight="1" x14ac:dyDescent="0.25">
      <c r="A12" s="31" t="s">
        <v>68</v>
      </c>
      <c r="B12" s="212">
        <v>4010.7263112639671</v>
      </c>
      <c r="C12" s="212">
        <v>4348.195356835774</v>
      </c>
      <c r="D12" s="212">
        <v>3724.8666380051659</v>
      </c>
      <c r="E12" s="212">
        <v>3674.461134995699</v>
      </c>
      <c r="F12" s="212">
        <v>3737.4715391229588</v>
      </c>
      <c r="G12" s="212">
        <v>7314.1587274290596</v>
      </c>
      <c r="H12" s="212">
        <v>6705.6269131556273</v>
      </c>
      <c r="I12" s="212">
        <v>8060.6547721410207</v>
      </c>
      <c r="J12" s="212">
        <v>7749.0729148753207</v>
      </c>
      <c r="K12" s="212">
        <v>5087.5436801375799</v>
      </c>
      <c r="L12" s="212">
        <v>5730.1695614789323</v>
      </c>
      <c r="M12" s="212">
        <v>3332.9514187446171</v>
      </c>
      <c r="N12" s="212">
        <v>3346.7107480653472</v>
      </c>
      <c r="O12" s="212">
        <v>3301.8895958727348</v>
      </c>
      <c r="P12" s="212">
        <v>3170.780825451413</v>
      </c>
      <c r="Q12" s="212">
        <v>3184.872055030095</v>
      </c>
      <c r="R12" s="212">
        <v>3244.019346517628</v>
      </c>
      <c r="S12" s="212">
        <v>3208.0428202923508</v>
      </c>
      <c r="T12" s="212">
        <v>3131.0844368013759</v>
      </c>
      <c r="U12" s="212">
        <v>3112.8380911435952</v>
      </c>
      <c r="V12" s="212">
        <v>2689.3477214101472</v>
      </c>
      <c r="W12" s="212">
        <v>3075.0605331040401</v>
      </c>
      <c r="DA12" s="109" t="s">
        <v>3031</v>
      </c>
    </row>
    <row r="13" spans="1:105" ht="12" customHeight="1" x14ac:dyDescent="0.25">
      <c r="A13" s="24" t="s">
        <v>30</v>
      </c>
      <c r="B13" s="215">
        <v>979.29208942390358</v>
      </c>
      <c r="C13" s="215">
        <v>934.91444539982797</v>
      </c>
      <c r="D13" s="215">
        <v>10.58082545141874</v>
      </c>
      <c r="E13" s="215">
        <v>21.328890799656062</v>
      </c>
      <c r="F13" s="215">
        <v>16.241530524505588</v>
      </c>
      <c r="G13" s="215">
        <v>14.61736887360275</v>
      </c>
      <c r="H13" s="215">
        <v>15.023387790197759</v>
      </c>
      <c r="I13" s="215">
        <v>20.7079105760963</v>
      </c>
      <c r="J13" s="215">
        <v>27.204557179707649</v>
      </c>
      <c r="K13" s="215">
        <v>20.7079105760963</v>
      </c>
      <c r="L13" s="215">
        <v>21.1140154772141</v>
      </c>
      <c r="M13" s="215">
        <v>0</v>
      </c>
      <c r="N13" s="215">
        <v>0</v>
      </c>
      <c r="O13" s="215">
        <v>0</v>
      </c>
      <c r="P13" s="215">
        <v>0</v>
      </c>
      <c r="Q13" s="215">
        <v>0</v>
      </c>
      <c r="R13" s="215">
        <v>0</v>
      </c>
      <c r="S13" s="215">
        <v>0</v>
      </c>
      <c r="T13" s="215">
        <v>0</v>
      </c>
      <c r="U13" s="215">
        <v>0</v>
      </c>
      <c r="V13" s="215">
        <v>0</v>
      </c>
      <c r="W13" s="215">
        <v>0</v>
      </c>
      <c r="DA13" s="85" t="s">
        <v>3032</v>
      </c>
    </row>
    <row r="14" spans="1:105" ht="12" customHeight="1" x14ac:dyDescent="0.25">
      <c r="A14" s="14" t="s">
        <v>31</v>
      </c>
      <c r="B14" s="206">
        <f t="shared" ref="B14:W14" si="2">B15+B16+B17+B18+B19</f>
        <v>1383.782373172829</v>
      </c>
      <c r="C14" s="206">
        <f t="shared" si="2"/>
        <v>1698.7938091143596</v>
      </c>
      <c r="D14" s="206">
        <f t="shared" si="2"/>
        <v>1881.5706792777294</v>
      </c>
      <c r="E14" s="206">
        <f t="shared" si="2"/>
        <v>1760.5511607910578</v>
      </c>
      <c r="F14" s="206">
        <f t="shared" si="2"/>
        <v>1645.7305245055898</v>
      </c>
      <c r="G14" s="206">
        <f t="shared" si="2"/>
        <v>1532.3528804815141</v>
      </c>
      <c r="H14" s="206">
        <f t="shared" si="2"/>
        <v>1610.3737747205505</v>
      </c>
      <c r="I14" s="206">
        <f t="shared" si="2"/>
        <v>1364.5631986242481</v>
      </c>
      <c r="J14" s="206">
        <f t="shared" si="2"/>
        <v>1175.8853826311265</v>
      </c>
      <c r="K14" s="206">
        <f t="shared" si="2"/>
        <v>1127.0415305245056</v>
      </c>
      <c r="L14" s="206">
        <f t="shared" si="2"/>
        <v>966.44462596732581</v>
      </c>
      <c r="M14" s="206">
        <f t="shared" si="2"/>
        <v>1229.4161650902831</v>
      </c>
      <c r="N14" s="206">
        <f t="shared" si="2"/>
        <v>1193.0840068787618</v>
      </c>
      <c r="O14" s="206">
        <f t="shared" si="2"/>
        <v>1201.2797936371451</v>
      </c>
      <c r="P14" s="206">
        <f t="shared" si="2"/>
        <v>1150.008168529665</v>
      </c>
      <c r="Q14" s="206">
        <f t="shared" si="2"/>
        <v>1156.4785038693028</v>
      </c>
      <c r="R14" s="206">
        <f t="shared" si="2"/>
        <v>1125.1628546861566</v>
      </c>
      <c r="S14" s="206">
        <f t="shared" si="2"/>
        <v>1188.7015477214102</v>
      </c>
      <c r="T14" s="206">
        <f t="shared" si="2"/>
        <v>1220.513929492691</v>
      </c>
      <c r="U14" s="206">
        <f t="shared" si="2"/>
        <v>1188.6131556319858</v>
      </c>
      <c r="V14" s="206">
        <f t="shared" si="2"/>
        <v>1136.826827171109</v>
      </c>
      <c r="W14" s="206">
        <f t="shared" si="2"/>
        <v>1175.4349957007737</v>
      </c>
      <c r="DA14" s="71"/>
    </row>
    <row r="15" spans="1:105" ht="12" customHeight="1" x14ac:dyDescent="0.25">
      <c r="A15" s="18" t="s">
        <v>32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  <c r="R15" s="206">
        <v>0</v>
      </c>
      <c r="S15" s="206">
        <v>0</v>
      </c>
      <c r="T15" s="206">
        <v>0</v>
      </c>
      <c r="U15" s="206">
        <v>0</v>
      </c>
      <c r="V15" s="206">
        <v>0.32510748065348238</v>
      </c>
      <c r="W15" s="206">
        <v>0</v>
      </c>
      <c r="DA15" s="71" t="s">
        <v>3033</v>
      </c>
    </row>
    <row r="16" spans="1:105" ht="12" customHeight="1" x14ac:dyDescent="0.25">
      <c r="A16" s="18" t="s">
        <v>33</v>
      </c>
      <c r="B16" s="206">
        <v>124.2715391229579</v>
      </c>
      <c r="C16" s="206">
        <v>65.524935511607907</v>
      </c>
      <c r="D16" s="206">
        <v>65.524935511607907</v>
      </c>
      <c r="E16" s="206">
        <v>42.84892519346517</v>
      </c>
      <c r="F16" s="206">
        <v>53.83585554600171</v>
      </c>
      <c r="G16" s="206">
        <v>50.539724849527083</v>
      </c>
      <c r="H16" s="206">
        <v>59.329320722269983</v>
      </c>
      <c r="I16" s="206">
        <v>52.737145313843499</v>
      </c>
      <c r="J16" s="206">
        <v>52.737145313843499</v>
      </c>
      <c r="K16" s="206">
        <v>37.355460017196897</v>
      </c>
      <c r="L16" s="206">
        <v>37.355460017196897</v>
      </c>
      <c r="M16" s="206">
        <v>39.55288048151332</v>
      </c>
      <c r="N16" s="206">
        <v>34.059501289767837</v>
      </c>
      <c r="O16" s="206">
        <v>36.256749785038693</v>
      </c>
      <c r="P16" s="206">
        <v>24.171195184866718</v>
      </c>
      <c r="Q16" s="206">
        <v>43.947635425623382</v>
      </c>
      <c r="R16" s="206">
        <v>43.947635425623382</v>
      </c>
      <c r="S16" s="206">
        <v>46.144969905417007</v>
      </c>
      <c r="T16" s="206">
        <v>62.838521066208067</v>
      </c>
      <c r="U16" s="206">
        <v>64.61289767841788</v>
      </c>
      <c r="V16" s="206">
        <v>76.248065348237319</v>
      </c>
      <c r="W16" s="206">
        <v>72.8597592433362</v>
      </c>
      <c r="DA16" s="71" t="s">
        <v>3034</v>
      </c>
    </row>
    <row r="17" spans="1:105" ht="12" customHeight="1" x14ac:dyDescent="0.25">
      <c r="A17" s="18" t="s">
        <v>69</v>
      </c>
      <c r="B17" s="206">
        <v>903.79286328460864</v>
      </c>
      <c r="C17" s="206">
        <v>1138.984436801376</v>
      </c>
      <c r="D17" s="206">
        <v>1543.6371453138429</v>
      </c>
      <c r="E17" s="206">
        <v>1538.471109200344</v>
      </c>
      <c r="F17" s="206">
        <v>1424.510404127258</v>
      </c>
      <c r="G17" s="206">
        <v>1314.619604471196</v>
      </c>
      <c r="H17" s="206">
        <v>1315.6370593293209</v>
      </c>
      <c r="I17" s="206">
        <v>1102.9780739466901</v>
      </c>
      <c r="J17" s="206">
        <v>951.36938950988826</v>
      </c>
      <c r="K17" s="206">
        <v>760.07807394668964</v>
      </c>
      <c r="L17" s="206">
        <v>695.97506448839204</v>
      </c>
      <c r="M17" s="206">
        <v>1168.844368013757</v>
      </c>
      <c r="N17" s="206">
        <v>1134.183920894239</v>
      </c>
      <c r="O17" s="206">
        <v>1146.8702493551159</v>
      </c>
      <c r="P17" s="206">
        <v>1114.372055030095</v>
      </c>
      <c r="Q17" s="206">
        <v>1099.1552020636279</v>
      </c>
      <c r="R17" s="206">
        <v>1070.705674978504</v>
      </c>
      <c r="S17" s="206">
        <v>1078.35030094583</v>
      </c>
      <c r="T17" s="206">
        <v>1102.528374892519</v>
      </c>
      <c r="U17" s="206">
        <v>1098.695356835769</v>
      </c>
      <c r="V17" s="206">
        <v>1048.5404127257091</v>
      </c>
      <c r="W17" s="206">
        <v>1071.8870163370591</v>
      </c>
      <c r="DA17" s="71" t="s">
        <v>3035</v>
      </c>
    </row>
    <row r="18" spans="1:105" ht="12" customHeight="1" x14ac:dyDescent="0.25">
      <c r="A18" s="18" t="s">
        <v>70</v>
      </c>
      <c r="B18" s="206">
        <v>104.21324161650899</v>
      </c>
      <c r="C18" s="206">
        <v>36.667669819432497</v>
      </c>
      <c r="D18" s="206">
        <v>3.8597592433362</v>
      </c>
      <c r="E18" s="206">
        <v>47.770335339638869</v>
      </c>
      <c r="F18" s="206">
        <v>42.037919174548577</v>
      </c>
      <c r="G18" s="206">
        <v>60.190627687016352</v>
      </c>
      <c r="H18" s="206">
        <v>38.216251074806529</v>
      </c>
      <c r="I18" s="206">
        <v>42.993379191745483</v>
      </c>
      <c r="J18" s="206">
        <v>33.439294926913149</v>
      </c>
      <c r="K18" s="206">
        <v>27.706792777300091</v>
      </c>
      <c r="L18" s="206">
        <v>22.929750644883921</v>
      </c>
      <c r="M18" s="206">
        <v>21.0189165950129</v>
      </c>
      <c r="N18" s="206">
        <v>24.840584694754941</v>
      </c>
      <c r="O18" s="206">
        <v>18.152794496990531</v>
      </c>
      <c r="P18" s="206">
        <v>11.46491831470335</v>
      </c>
      <c r="Q18" s="206">
        <v>13.375666380051589</v>
      </c>
      <c r="R18" s="206">
        <v>10.50954428202923</v>
      </c>
      <c r="S18" s="206">
        <v>64.206276870163364</v>
      </c>
      <c r="T18" s="206">
        <v>55.147033533963878</v>
      </c>
      <c r="U18" s="206">
        <v>25.304901117798789</v>
      </c>
      <c r="V18" s="206">
        <v>11.713241616509031</v>
      </c>
      <c r="W18" s="206">
        <v>6.6114359415305248</v>
      </c>
      <c r="DA18" s="71" t="s">
        <v>3036</v>
      </c>
    </row>
    <row r="19" spans="1:105" ht="12" customHeight="1" x14ac:dyDescent="0.25">
      <c r="A19" s="18" t="s">
        <v>34</v>
      </c>
      <c r="B19" s="206">
        <v>251.5047291487532</v>
      </c>
      <c r="C19" s="206">
        <v>457.61676698194321</v>
      </c>
      <c r="D19" s="206">
        <v>268.54883920894241</v>
      </c>
      <c r="E19" s="206">
        <v>131.46079105760961</v>
      </c>
      <c r="F19" s="206">
        <v>125.3463456577816</v>
      </c>
      <c r="G19" s="206">
        <v>107.0029234737747</v>
      </c>
      <c r="H19" s="206">
        <v>197.191143594153</v>
      </c>
      <c r="I19" s="206">
        <v>165.854600171969</v>
      </c>
      <c r="J19" s="206">
        <v>138.33955288048151</v>
      </c>
      <c r="K19" s="206">
        <v>301.90120378331898</v>
      </c>
      <c r="L19" s="206">
        <v>210.18435081685291</v>
      </c>
      <c r="M19" s="206">
        <v>0</v>
      </c>
      <c r="N19" s="206">
        <v>0</v>
      </c>
      <c r="O19" s="206">
        <v>0</v>
      </c>
      <c r="P19" s="206">
        <v>0</v>
      </c>
      <c r="Q19" s="206">
        <v>0</v>
      </c>
      <c r="R19" s="206">
        <v>0</v>
      </c>
      <c r="S19" s="206">
        <v>0</v>
      </c>
      <c r="T19" s="206">
        <v>0</v>
      </c>
      <c r="U19" s="206">
        <v>0</v>
      </c>
      <c r="V19" s="206">
        <v>0</v>
      </c>
      <c r="W19" s="206">
        <v>24.076784178847799</v>
      </c>
      <c r="DA19" s="71" t="s">
        <v>3037</v>
      </c>
    </row>
    <row r="20" spans="1:105" ht="12" customHeight="1" x14ac:dyDescent="0.25">
      <c r="A20" s="14" t="s">
        <v>35</v>
      </c>
      <c r="B20" s="206">
        <f t="shared" ref="B20:W20" si="3">B21+B22</f>
        <v>506.03533963886485</v>
      </c>
      <c r="C20" s="206">
        <f t="shared" si="3"/>
        <v>511.73559759243329</v>
      </c>
      <c r="D20" s="206">
        <f t="shared" si="3"/>
        <v>717.40988822012037</v>
      </c>
      <c r="E20" s="206">
        <f t="shared" si="3"/>
        <v>519.49423903697323</v>
      </c>
      <c r="F20" s="206">
        <f t="shared" si="3"/>
        <v>610.75313843508161</v>
      </c>
      <c r="G20" s="206">
        <f t="shared" si="3"/>
        <v>3796.3467755803949</v>
      </c>
      <c r="H20" s="206">
        <f t="shared" si="3"/>
        <v>3669.5199484092859</v>
      </c>
      <c r="I20" s="206">
        <f t="shared" si="3"/>
        <v>3991.5079965606201</v>
      </c>
      <c r="J20" s="206">
        <f t="shared" si="3"/>
        <v>4412.5293207222694</v>
      </c>
      <c r="K20" s="206">
        <f t="shared" si="3"/>
        <v>2090.905417024936</v>
      </c>
      <c r="L20" s="206">
        <f t="shared" si="3"/>
        <v>3369.4576096302658</v>
      </c>
      <c r="M20" s="206">
        <f t="shared" si="3"/>
        <v>786.68202923473768</v>
      </c>
      <c r="N20" s="206">
        <f t="shared" si="3"/>
        <v>742.73112639724843</v>
      </c>
      <c r="O20" s="206">
        <f t="shared" si="3"/>
        <v>731.35967325881336</v>
      </c>
      <c r="P20" s="206">
        <f t="shared" si="3"/>
        <v>747.09621668099726</v>
      </c>
      <c r="Q20" s="206">
        <f t="shared" si="3"/>
        <v>764.23353396388643</v>
      </c>
      <c r="R20" s="206">
        <f t="shared" si="3"/>
        <v>801.09707652622524</v>
      </c>
      <c r="S20" s="206">
        <f t="shared" si="3"/>
        <v>697.13224419604467</v>
      </c>
      <c r="T20" s="206">
        <f t="shared" si="3"/>
        <v>584.51384350816841</v>
      </c>
      <c r="U20" s="206">
        <f t="shared" si="3"/>
        <v>580.92312983662941</v>
      </c>
      <c r="V20" s="206">
        <f t="shared" si="3"/>
        <v>335.1243336199484</v>
      </c>
      <c r="W20" s="206">
        <f t="shared" si="3"/>
        <v>590.47291487532232</v>
      </c>
      <c r="DA20" s="71"/>
    </row>
    <row r="21" spans="1:105" ht="12" customHeight="1" x14ac:dyDescent="0.25">
      <c r="A21" s="18" t="s">
        <v>72</v>
      </c>
      <c r="B21" s="206">
        <v>478.47730008598438</v>
      </c>
      <c r="C21" s="206">
        <v>487.35898538263109</v>
      </c>
      <c r="D21" s="206">
        <v>714.40042992261397</v>
      </c>
      <c r="E21" s="206">
        <v>519.49423903697323</v>
      </c>
      <c r="F21" s="206">
        <v>610.75313843508161</v>
      </c>
      <c r="G21" s="206">
        <v>3796.3467755803949</v>
      </c>
      <c r="H21" s="206">
        <v>3669.5199484092859</v>
      </c>
      <c r="I21" s="206">
        <v>3991.5079965606201</v>
      </c>
      <c r="J21" s="206">
        <v>4412.5293207222694</v>
      </c>
      <c r="K21" s="206">
        <v>2090.905417024936</v>
      </c>
      <c r="L21" s="206">
        <v>3369.4576096302658</v>
      </c>
      <c r="M21" s="206">
        <v>786.68202923473768</v>
      </c>
      <c r="N21" s="206">
        <v>742.73112639724843</v>
      </c>
      <c r="O21" s="206">
        <v>731.35967325881336</v>
      </c>
      <c r="P21" s="206">
        <v>747.09621668099726</v>
      </c>
      <c r="Q21" s="206">
        <v>764.23353396388643</v>
      </c>
      <c r="R21" s="206">
        <v>801.09707652622524</v>
      </c>
      <c r="S21" s="206">
        <v>697.13224419604467</v>
      </c>
      <c r="T21" s="206">
        <v>584.51384350816841</v>
      </c>
      <c r="U21" s="206">
        <v>580.92312983662941</v>
      </c>
      <c r="V21" s="206">
        <v>335.1243336199484</v>
      </c>
      <c r="W21" s="206">
        <v>590.47291487532232</v>
      </c>
      <c r="DA21" s="71" t="s">
        <v>3038</v>
      </c>
    </row>
    <row r="22" spans="1:105" ht="12" customHeight="1" x14ac:dyDescent="0.25">
      <c r="A22" s="18" t="s">
        <v>36</v>
      </c>
      <c r="B22" s="206">
        <v>27.55803955288048</v>
      </c>
      <c r="C22" s="206">
        <v>24.376612209802229</v>
      </c>
      <c r="D22" s="206">
        <v>3.0094582975064492</v>
      </c>
      <c r="E22" s="206">
        <v>0</v>
      </c>
      <c r="F22" s="206">
        <v>0</v>
      </c>
      <c r="G22" s="206">
        <v>0</v>
      </c>
      <c r="H22" s="206">
        <v>0</v>
      </c>
      <c r="I22" s="206">
        <v>0</v>
      </c>
      <c r="J22" s="206">
        <v>0</v>
      </c>
      <c r="K22" s="206">
        <v>0</v>
      </c>
      <c r="L22" s="206">
        <v>0</v>
      </c>
      <c r="M22" s="206">
        <v>0</v>
      </c>
      <c r="N22" s="206">
        <v>0</v>
      </c>
      <c r="O22" s="206">
        <v>0</v>
      </c>
      <c r="P22" s="206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0</v>
      </c>
      <c r="W22" s="206">
        <v>0</v>
      </c>
      <c r="DA22" s="71" t="s">
        <v>3039</v>
      </c>
    </row>
    <row r="23" spans="1:105" ht="12" customHeight="1" x14ac:dyDescent="0.25">
      <c r="A23" s="14" t="s">
        <v>37</v>
      </c>
      <c r="B23" s="206">
        <f t="shared" ref="B23:W23" si="4">B24+B25+B26+B27+B28+B29</f>
        <v>0</v>
      </c>
      <c r="C23" s="206">
        <f t="shared" si="4"/>
        <v>0</v>
      </c>
      <c r="D23" s="206">
        <f t="shared" si="4"/>
        <v>0</v>
      </c>
      <c r="E23" s="206">
        <f t="shared" si="4"/>
        <v>0</v>
      </c>
      <c r="F23" s="206">
        <f t="shared" si="4"/>
        <v>0</v>
      </c>
      <c r="G23" s="206">
        <f t="shared" si="4"/>
        <v>72.561392949269134</v>
      </c>
      <c r="H23" s="206">
        <f t="shared" si="4"/>
        <v>65.395958727429047</v>
      </c>
      <c r="I23" s="206">
        <f t="shared" si="4"/>
        <v>39.911092003439386</v>
      </c>
      <c r="J23" s="206">
        <f t="shared" si="4"/>
        <v>46.097248495270854</v>
      </c>
      <c r="K23" s="206">
        <f t="shared" si="4"/>
        <v>48.031900257953566</v>
      </c>
      <c r="L23" s="206">
        <f t="shared" si="4"/>
        <v>53.812725709372302</v>
      </c>
      <c r="M23" s="206">
        <f t="shared" si="4"/>
        <v>57.077815993121241</v>
      </c>
      <c r="N23" s="206">
        <f t="shared" si="4"/>
        <v>59.206878761822857</v>
      </c>
      <c r="O23" s="206">
        <f t="shared" si="4"/>
        <v>50.382975064488399</v>
      </c>
      <c r="P23" s="206">
        <f t="shared" si="4"/>
        <v>48.482287188306088</v>
      </c>
      <c r="Q23" s="206">
        <f t="shared" si="4"/>
        <v>49.327429062768701</v>
      </c>
      <c r="R23" s="206">
        <f t="shared" si="4"/>
        <v>80.090369733447972</v>
      </c>
      <c r="S23" s="206">
        <f t="shared" si="4"/>
        <v>76.096044711951848</v>
      </c>
      <c r="T23" s="206">
        <f t="shared" si="4"/>
        <v>107.22880481513329</v>
      </c>
      <c r="U23" s="206">
        <f t="shared" si="4"/>
        <v>111.18736027515047</v>
      </c>
      <c r="V23" s="206">
        <f t="shared" si="4"/>
        <v>100.53791917454858</v>
      </c>
      <c r="W23" s="206">
        <f t="shared" si="4"/>
        <v>103.47506448839209</v>
      </c>
      <c r="DA23" s="71"/>
    </row>
    <row r="24" spans="1:105" ht="12" customHeight="1" x14ac:dyDescent="0.25">
      <c r="A24" s="18" t="s">
        <v>73</v>
      </c>
      <c r="B24" s="206">
        <v>0</v>
      </c>
      <c r="C24" s="206">
        <v>0</v>
      </c>
      <c r="D24" s="206">
        <v>0</v>
      </c>
      <c r="E24" s="206">
        <v>0</v>
      </c>
      <c r="F24" s="206">
        <v>0</v>
      </c>
      <c r="G24" s="206">
        <v>72.489767841788478</v>
      </c>
      <c r="H24" s="206">
        <v>65.324333619948391</v>
      </c>
      <c r="I24" s="206">
        <v>39.839466895958729</v>
      </c>
      <c r="J24" s="206">
        <v>46.001719690455722</v>
      </c>
      <c r="K24" s="206">
        <v>47.912467755803952</v>
      </c>
      <c r="L24" s="206">
        <v>53.693293207222688</v>
      </c>
      <c r="M24" s="206">
        <v>56.874806534823733</v>
      </c>
      <c r="N24" s="206">
        <v>59.027171109200332</v>
      </c>
      <c r="O24" s="206">
        <v>50.134737747205513</v>
      </c>
      <c r="P24" s="206">
        <v>47.838607050730857</v>
      </c>
      <c r="Q24" s="206">
        <v>43.248323301805669</v>
      </c>
      <c r="R24" s="206">
        <v>39.478417884780733</v>
      </c>
      <c r="S24" s="206">
        <v>18.68263112639724</v>
      </c>
      <c r="T24" s="206">
        <v>31.782373172828891</v>
      </c>
      <c r="U24" s="206">
        <v>25.913585554600171</v>
      </c>
      <c r="V24" s="206">
        <v>22.5274290627687</v>
      </c>
      <c r="W24" s="206">
        <v>19.884350816852969</v>
      </c>
      <c r="DA24" s="71" t="s">
        <v>3040</v>
      </c>
    </row>
    <row r="25" spans="1:105" ht="12" customHeight="1" x14ac:dyDescent="0.25">
      <c r="A25" s="18" t="s">
        <v>74</v>
      </c>
      <c r="B25" s="206">
        <v>0</v>
      </c>
      <c r="C25" s="206">
        <v>0</v>
      </c>
      <c r="D25" s="206">
        <v>0</v>
      </c>
      <c r="E25" s="206">
        <v>0</v>
      </c>
      <c r="F25" s="206">
        <v>0</v>
      </c>
      <c r="G25" s="206">
        <v>0</v>
      </c>
      <c r="H25" s="206">
        <v>0</v>
      </c>
      <c r="I25" s="206">
        <v>0</v>
      </c>
      <c r="J25" s="206">
        <v>0</v>
      </c>
      <c r="K25" s="206">
        <v>0</v>
      </c>
      <c r="L25" s="206">
        <v>0</v>
      </c>
      <c r="M25" s="206">
        <v>0</v>
      </c>
      <c r="N25" s="206">
        <v>0</v>
      </c>
      <c r="O25" s="206">
        <v>0</v>
      </c>
      <c r="P25" s="206">
        <v>0.2323301805674978</v>
      </c>
      <c r="Q25" s="206">
        <v>5.6276870163370596</v>
      </c>
      <c r="R25" s="206">
        <v>8.8453998280309545</v>
      </c>
      <c r="S25" s="206">
        <v>7.5097162510748063</v>
      </c>
      <c r="T25" s="206">
        <v>8.2191745485812557</v>
      </c>
      <c r="U25" s="206">
        <v>8.366294067067928</v>
      </c>
      <c r="V25" s="206">
        <v>7.4188306104901116</v>
      </c>
      <c r="W25" s="206">
        <v>6.0220120378331892</v>
      </c>
      <c r="DA25" s="71" t="s">
        <v>3041</v>
      </c>
    </row>
    <row r="26" spans="1:105" ht="12" customHeight="1" x14ac:dyDescent="0.25">
      <c r="A26" s="18" t="s">
        <v>75</v>
      </c>
      <c r="B26" s="206">
        <v>0</v>
      </c>
      <c r="C26" s="206">
        <v>0</v>
      </c>
      <c r="D26" s="206">
        <v>0</v>
      </c>
      <c r="E26" s="206">
        <v>0</v>
      </c>
      <c r="F26" s="206">
        <v>0</v>
      </c>
      <c r="G26" s="206">
        <v>0</v>
      </c>
      <c r="H26" s="206">
        <v>0</v>
      </c>
      <c r="I26" s="206">
        <v>0</v>
      </c>
      <c r="J26" s="206">
        <v>0</v>
      </c>
      <c r="K26" s="206">
        <v>0</v>
      </c>
      <c r="L26" s="206">
        <v>0</v>
      </c>
      <c r="M26" s="206">
        <v>0</v>
      </c>
      <c r="N26" s="206">
        <v>0</v>
      </c>
      <c r="O26" s="206">
        <v>0</v>
      </c>
      <c r="P26" s="206">
        <v>0</v>
      </c>
      <c r="Q26" s="206">
        <v>0</v>
      </c>
      <c r="R26" s="206">
        <v>31.304213241616509</v>
      </c>
      <c r="S26" s="206">
        <v>49.374806534823733</v>
      </c>
      <c r="T26" s="206">
        <v>66.241358555460025</v>
      </c>
      <c r="U26" s="206">
        <v>75.639724849527084</v>
      </c>
      <c r="V26" s="206">
        <v>69.258555460017192</v>
      </c>
      <c r="W26" s="206">
        <v>75.551074806534814</v>
      </c>
      <c r="DA26" s="71" t="s">
        <v>3042</v>
      </c>
    </row>
    <row r="27" spans="1:105" ht="12" customHeight="1" x14ac:dyDescent="0.25">
      <c r="A27" s="18" t="s">
        <v>76</v>
      </c>
      <c r="B27" s="206">
        <v>0</v>
      </c>
      <c r="C27" s="206">
        <v>0</v>
      </c>
      <c r="D27" s="206">
        <v>0</v>
      </c>
      <c r="E27" s="206">
        <v>0</v>
      </c>
      <c r="F27" s="206">
        <v>0</v>
      </c>
      <c r="G27" s="206">
        <v>7.1625107480653469E-2</v>
      </c>
      <c r="H27" s="206">
        <v>7.1625107480653469E-2</v>
      </c>
      <c r="I27" s="206">
        <v>7.1625107480653469E-2</v>
      </c>
      <c r="J27" s="206">
        <v>9.5528804815133275E-2</v>
      </c>
      <c r="K27" s="206">
        <v>0.1194325021496131</v>
      </c>
      <c r="L27" s="206">
        <v>0.1194325021496131</v>
      </c>
      <c r="M27" s="206">
        <v>0.20300945829750641</v>
      </c>
      <c r="N27" s="206">
        <v>0.17970765262252791</v>
      </c>
      <c r="O27" s="206">
        <v>0.24823731728288909</v>
      </c>
      <c r="P27" s="206">
        <v>0.41134995700773858</v>
      </c>
      <c r="Q27" s="206">
        <v>0.45141874462596732</v>
      </c>
      <c r="R27" s="206">
        <v>0.46233877901977638</v>
      </c>
      <c r="S27" s="206">
        <v>0.52889079965606189</v>
      </c>
      <c r="T27" s="206">
        <v>0.98589853826311247</v>
      </c>
      <c r="U27" s="206">
        <v>1.2677558039552881</v>
      </c>
      <c r="V27" s="206">
        <v>1.333104041272571</v>
      </c>
      <c r="W27" s="206">
        <v>2.0176268271711089</v>
      </c>
      <c r="DA27" s="71" t="s">
        <v>3043</v>
      </c>
    </row>
    <row r="28" spans="1:105" ht="12" customHeight="1" x14ac:dyDescent="0.25">
      <c r="A28" s="18" t="s">
        <v>77</v>
      </c>
      <c r="B28" s="206">
        <v>0</v>
      </c>
      <c r="C28" s="206">
        <v>0</v>
      </c>
      <c r="D28" s="206">
        <v>0</v>
      </c>
      <c r="E28" s="206">
        <v>0</v>
      </c>
      <c r="F28" s="206">
        <v>0</v>
      </c>
      <c r="G28" s="206">
        <v>0</v>
      </c>
      <c r="H28" s="206">
        <v>0</v>
      </c>
      <c r="I28" s="206">
        <v>0</v>
      </c>
      <c r="J28" s="206">
        <v>0</v>
      </c>
      <c r="K28" s="206">
        <v>0</v>
      </c>
      <c r="L28" s="206">
        <v>0</v>
      </c>
      <c r="M28" s="206">
        <v>0</v>
      </c>
      <c r="N28" s="206">
        <v>0</v>
      </c>
      <c r="O28" s="206">
        <v>0</v>
      </c>
      <c r="P28" s="206">
        <v>0</v>
      </c>
      <c r="Q28" s="206">
        <v>0</v>
      </c>
      <c r="R28" s="206">
        <v>0</v>
      </c>
      <c r="S28" s="206">
        <v>0</v>
      </c>
      <c r="T28" s="206">
        <v>0</v>
      </c>
      <c r="U28" s="206">
        <v>0</v>
      </c>
      <c r="V28" s="206">
        <v>0</v>
      </c>
      <c r="W28" s="206">
        <v>0</v>
      </c>
      <c r="DA28" s="71" t="s">
        <v>3044</v>
      </c>
    </row>
    <row r="29" spans="1:105" ht="12" customHeight="1" x14ac:dyDescent="0.25">
      <c r="A29" s="18" t="s">
        <v>78</v>
      </c>
      <c r="B29" s="206">
        <v>0</v>
      </c>
      <c r="C29" s="206">
        <v>0</v>
      </c>
      <c r="D29" s="206">
        <v>0</v>
      </c>
      <c r="E29" s="206">
        <v>0</v>
      </c>
      <c r="F29" s="206">
        <v>0</v>
      </c>
      <c r="G29" s="206">
        <v>0</v>
      </c>
      <c r="H29" s="206">
        <v>0</v>
      </c>
      <c r="I29" s="206">
        <v>0</v>
      </c>
      <c r="J29" s="206">
        <v>0</v>
      </c>
      <c r="K29" s="206">
        <v>0</v>
      </c>
      <c r="L29" s="206">
        <v>0</v>
      </c>
      <c r="M29" s="206">
        <v>0</v>
      </c>
      <c r="N29" s="206">
        <v>0</v>
      </c>
      <c r="O29" s="206">
        <v>0</v>
      </c>
      <c r="P29" s="206">
        <v>0</v>
      </c>
      <c r="Q29" s="206">
        <v>0</v>
      </c>
      <c r="R29" s="206">
        <v>0</v>
      </c>
      <c r="S29" s="206">
        <v>0</v>
      </c>
      <c r="T29" s="206">
        <v>0</v>
      </c>
      <c r="U29" s="206">
        <v>0</v>
      </c>
      <c r="V29" s="206">
        <v>0</v>
      </c>
      <c r="W29" s="206">
        <v>0</v>
      </c>
      <c r="DA29" s="71" t="s">
        <v>3045</v>
      </c>
    </row>
    <row r="30" spans="1:105" ht="12" customHeight="1" x14ac:dyDescent="0.25">
      <c r="A30" s="14" t="s">
        <v>79</v>
      </c>
      <c r="B30" s="206">
        <v>0</v>
      </c>
      <c r="C30" s="206">
        <v>0</v>
      </c>
      <c r="D30" s="206">
        <v>0</v>
      </c>
      <c r="E30" s="206">
        <v>0</v>
      </c>
      <c r="F30" s="206">
        <v>0</v>
      </c>
      <c r="G30" s="206">
        <v>0</v>
      </c>
      <c r="H30" s="206">
        <v>0</v>
      </c>
      <c r="I30" s="206">
        <v>1392.373860705073</v>
      </c>
      <c r="J30" s="206">
        <v>1512.1199484092861</v>
      </c>
      <c r="K30" s="206">
        <v>1322.181083404987</v>
      </c>
      <c r="L30" s="206">
        <v>791.65356835769558</v>
      </c>
      <c r="M30" s="206">
        <v>78.517798796216681</v>
      </c>
      <c r="N30" s="206">
        <v>91.164144453998261</v>
      </c>
      <c r="O30" s="206">
        <v>60.9231298366294</v>
      </c>
      <c r="P30" s="206">
        <v>48.864402407566637</v>
      </c>
      <c r="Q30" s="206">
        <v>45.013327601031811</v>
      </c>
      <c r="R30" s="206">
        <v>47.653740326741193</v>
      </c>
      <c r="S30" s="206">
        <v>55.222527944969897</v>
      </c>
      <c r="T30" s="206">
        <v>50.841530524505593</v>
      </c>
      <c r="U30" s="206">
        <v>54.340412725709371</v>
      </c>
      <c r="V30" s="206">
        <v>42.757781599312118</v>
      </c>
      <c r="W30" s="206">
        <v>43.314703353396389</v>
      </c>
      <c r="DA30" s="71" t="s">
        <v>3046</v>
      </c>
    </row>
    <row r="31" spans="1:105" ht="12" customHeight="1" x14ac:dyDescent="0.25">
      <c r="A31" s="21" t="s">
        <v>38</v>
      </c>
      <c r="B31" s="209">
        <v>1141.616509028375</v>
      </c>
      <c r="C31" s="209">
        <v>1202.751504729149</v>
      </c>
      <c r="D31" s="209">
        <v>1115.3052450558901</v>
      </c>
      <c r="E31" s="209">
        <v>1373.086844368014</v>
      </c>
      <c r="F31" s="209">
        <v>1464.7463456577821</v>
      </c>
      <c r="G31" s="209">
        <v>1898.2803095442821</v>
      </c>
      <c r="H31" s="209">
        <v>1345.3138435081689</v>
      </c>
      <c r="I31" s="209">
        <v>1251.5907136715391</v>
      </c>
      <c r="J31" s="209">
        <v>575.2364574376611</v>
      </c>
      <c r="K31" s="209">
        <v>478.67583834909709</v>
      </c>
      <c r="L31" s="209">
        <v>527.68701633705928</v>
      </c>
      <c r="M31" s="209">
        <v>1181.257609630266</v>
      </c>
      <c r="N31" s="209">
        <v>1260.524591573517</v>
      </c>
      <c r="O31" s="209">
        <v>1257.944024075666</v>
      </c>
      <c r="P31" s="209">
        <v>1176.3297506448839</v>
      </c>
      <c r="Q31" s="209">
        <v>1169.8192605331039</v>
      </c>
      <c r="R31" s="209">
        <v>1190.015305245056</v>
      </c>
      <c r="S31" s="209">
        <v>1190.890455717971</v>
      </c>
      <c r="T31" s="209">
        <v>1167.9863284608771</v>
      </c>
      <c r="U31" s="209">
        <v>1177.774032674118</v>
      </c>
      <c r="V31" s="209">
        <v>1074.1008598452279</v>
      </c>
      <c r="W31" s="209">
        <v>1162.362854686156</v>
      </c>
      <c r="DA31" s="86" t="s">
        <v>3047</v>
      </c>
    </row>
    <row r="32" spans="1:105" ht="12" customHeight="1" x14ac:dyDescent="0.25">
      <c r="A32" s="201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DA32" s="173"/>
    </row>
    <row r="33" spans="1:105" ht="12" customHeight="1" x14ac:dyDescent="0.25">
      <c r="A33" s="30" t="s">
        <v>85</v>
      </c>
      <c r="B33" s="205">
        <f>OIS_emi!B5</f>
        <v>9701.9988487275859</v>
      </c>
      <c r="C33" s="205">
        <f>OIS_emi!C5</f>
        <v>10486.86879024331</v>
      </c>
      <c r="D33" s="205">
        <f>OIS_emi!D5</f>
        <v>7684.0657318761987</v>
      </c>
      <c r="E33" s="205">
        <f>OIS_emi!E5</f>
        <v>6887.8385722807207</v>
      </c>
      <c r="F33" s="205">
        <f>OIS_emi!F5</f>
        <v>6712.7765220004694</v>
      </c>
      <c r="G33" s="205">
        <f>OIS_emi!G5</f>
        <v>13822.5241454364</v>
      </c>
      <c r="H33" s="205">
        <f>OIS_emi!H5</f>
        <v>13849.678663560429</v>
      </c>
      <c r="I33" s="205">
        <f>OIS_emi!I5</f>
        <v>13840.388403481949</v>
      </c>
      <c r="J33" s="205">
        <f>OIS_emi!J5</f>
        <v>14243.118824161011</v>
      </c>
      <c r="K33" s="205">
        <f>OIS_emi!K5</f>
        <v>8777.6295829219889</v>
      </c>
      <c r="L33" s="205">
        <f>OIS_emi!L5</f>
        <v>11205.83642388167</v>
      </c>
      <c r="M33" s="205">
        <f>OIS_emi!M5</f>
        <v>5665.3132298327091</v>
      </c>
      <c r="N33" s="205">
        <f>OIS_emi!N5</f>
        <v>5459.6704960828756</v>
      </c>
      <c r="O33" s="205">
        <f>OIS_emi!O5</f>
        <v>5460.5033264290469</v>
      </c>
      <c r="P33" s="205">
        <f>OIS_emi!P5</f>
        <v>5335.8584203357941</v>
      </c>
      <c r="Q33" s="205">
        <f>OIS_emi!Q5</f>
        <v>5368.251056892932</v>
      </c>
      <c r="R33" s="205">
        <f>OIS_emi!R5</f>
        <v>5357.136257272341</v>
      </c>
      <c r="S33" s="205">
        <f>OIS_emi!S5</f>
        <v>5315.2312343381382</v>
      </c>
      <c r="T33" s="205">
        <f>OIS_emi!T5</f>
        <v>5141.1343647601861</v>
      </c>
      <c r="U33" s="205">
        <f>OIS_emi!U5</f>
        <v>5028.7268985733645</v>
      </c>
      <c r="V33" s="205">
        <f>OIS_emi!V5</f>
        <v>4286.7281307527019</v>
      </c>
      <c r="W33" s="205">
        <f>OIS_emi!W5</f>
        <v>4994.6754766467984</v>
      </c>
      <c r="DA33" s="112"/>
    </row>
    <row r="34" spans="1:105" ht="12" customHeight="1" x14ac:dyDescent="0.25">
      <c r="A34" s="201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DA34" s="173"/>
    </row>
    <row r="35" spans="1:105" ht="12" customHeight="1" x14ac:dyDescent="0.25">
      <c r="A35" s="115" t="s">
        <v>87</v>
      </c>
      <c r="B35" s="286">
        <f t="shared" ref="B35:W35" si="5">IF(B$12=0,"",B$12/B$3*1000)</f>
        <v>37.776070197797999</v>
      </c>
      <c r="C35" s="286">
        <f t="shared" si="5"/>
        <v>39.335630559811037</v>
      </c>
      <c r="D35" s="286">
        <f t="shared" si="5"/>
        <v>33.343465673257541</v>
      </c>
      <c r="E35" s="286">
        <f t="shared" si="5"/>
        <v>32.239145367586552</v>
      </c>
      <c r="F35" s="286">
        <f t="shared" si="5"/>
        <v>31.398730535901379</v>
      </c>
      <c r="G35" s="286">
        <f t="shared" si="5"/>
        <v>59.712536493568308</v>
      </c>
      <c r="H35" s="286">
        <f t="shared" si="5"/>
        <v>51.663736105098074</v>
      </c>
      <c r="I35" s="286">
        <f t="shared" si="5"/>
        <v>58.533139672386604</v>
      </c>
      <c r="J35" s="286">
        <f t="shared" si="5"/>
        <v>54.42703972556447</v>
      </c>
      <c r="K35" s="286">
        <f t="shared" si="5"/>
        <v>37.492472994737092</v>
      </c>
      <c r="L35" s="286">
        <f t="shared" si="5"/>
        <v>43.234594434330951</v>
      </c>
      <c r="M35" s="286">
        <f t="shared" si="5"/>
        <v>24.489411698587283</v>
      </c>
      <c r="N35" s="286">
        <f t="shared" si="5"/>
        <v>25.217139863965791</v>
      </c>
      <c r="O35" s="286">
        <f t="shared" si="5"/>
        <v>24.62271097297673</v>
      </c>
      <c r="P35" s="286">
        <f t="shared" si="5"/>
        <v>24.027048415440042</v>
      </c>
      <c r="Q35" s="286">
        <f t="shared" si="5"/>
        <v>24.848035132164831</v>
      </c>
      <c r="R35" s="286">
        <f t="shared" si="5"/>
        <v>25.361791745721231</v>
      </c>
      <c r="S35" s="286">
        <f t="shared" si="5"/>
        <v>24.341872450475051</v>
      </c>
      <c r="T35" s="286">
        <f t="shared" si="5"/>
        <v>23.089705897495367</v>
      </c>
      <c r="U35" s="286">
        <f t="shared" si="5"/>
        <v>22.121593851092261</v>
      </c>
      <c r="V35" s="286">
        <f t="shared" si="5"/>
        <v>21.82399722354673</v>
      </c>
      <c r="W35" s="286">
        <f t="shared" si="5"/>
        <v>23.176844728739681</v>
      </c>
      <c r="DA35" s="118"/>
    </row>
    <row r="36" spans="1:105" ht="12" customHeight="1" x14ac:dyDescent="0.25">
      <c r="A36" s="158" t="s">
        <v>2137</v>
      </c>
      <c r="B36" s="346">
        <f t="shared" ref="B36:W36" si="6">IF(B$12=0,"",B$12/B$5*1000)</f>
        <v>33.221563461209996</v>
      </c>
      <c r="C36" s="346">
        <f t="shared" si="6"/>
        <v>31.636643849649122</v>
      </c>
      <c r="D36" s="346">
        <f t="shared" si="6"/>
        <v>23.770892313952427</v>
      </c>
      <c r="E36" s="346">
        <f t="shared" si="6"/>
        <v>23.425666215776776</v>
      </c>
      <c r="F36" s="346">
        <f t="shared" si="6"/>
        <v>23.73220276721365</v>
      </c>
      <c r="G36" s="346">
        <f t="shared" si="6"/>
        <v>38.564291586303526</v>
      </c>
      <c r="H36" s="346">
        <f t="shared" si="6"/>
        <v>35.811890933276295</v>
      </c>
      <c r="I36" s="346">
        <f t="shared" si="6"/>
        <v>40.281596138480602</v>
      </c>
      <c r="J36" s="346">
        <f t="shared" si="6"/>
        <v>37.488471083742738</v>
      </c>
      <c r="K36" s="346">
        <f t="shared" si="6"/>
        <v>32.368433799665794</v>
      </c>
      <c r="L36" s="346">
        <f t="shared" si="6"/>
        <v>35.671182600851907</v>
      </c>
      <c r="M36" s="346">
        <f t="shared" si="6"/>
        <v>22.750949584095473</v>
      </c>
      <c r="N36" s="346">
        <f t="shared" si="6"/>
        <v>24.758028334450366</v>
      </c>
      <c r="O36" s="346">
        <f t="shared" si="6"/>
        <v>25.152359208301512</v>
      </c>
      <c r="P36" s="346">
        <f t="shared" si="6"/>
        <v>24.82273550566476</v>
      </c>
      <c r="Q36" s="346">
        <f t="shared" si="6"/>
        <v>23.62567877981423</v>
      </c>
      <c r="R36" s="346">
        <f t="shared" si="6"/>
        <v>23.848626373655129</v>
      </c>
      <c r="S36" s="346">
        <f t="shared" si="6"/>
        <v>23.757614653939161</v>
      </c>
      <c r="T36" s="346">
        <f t="shared" si="6"/>
        <v>22.967337683553019</v>
      </c>
      <c r="U36" s="346">
        <f t="shared" si="6"/>
        <v>22.548231128583268</v>
      </c>
      <c r="V36" s="346">
        <f t="shared" si="6"/>
        <v>21.894238996168259</v>
      </c>
      <c r="W36" s="346">
        <f t="shared" si="6"/>
        <v>23.314783599942849</v>
      </c>
      <c r="DA36" s="119"/>
    </row>
    <row r="37" spans="1:105" ht="12" customHeight="1" x14ac:dyDescent="0.25">
      <c r="A37" s="158" t="s">
        <v>2138</v>
      </c>
      <c r="B37" s="346">
        <f>IF(OIS_ued!B$5=0,"",OIS_ued!B$5/B$5*1000)</f>
        <v>11.87370513151529</v>
      </c>
      <c r="C37" s="346">
        <f>IF(OIS_ued!C$5=0,"",OIS_ued!C$5/C$5*1000)</f>
        <v>11.276405047826927</v>
      </c>
      <c r="D37" s="346">
        <f>IF(OIS_ued!D$5=0,"",OIS_ued!D$5/D$5*1000)</f>
        <v>8.7724849041947799</v>
      </c>
      <c r="E37" s="346">
        <f>IF(OIS_ued!E$5=0,"",OIS_ued!E$5/E$5*1000)</f>
        <v>8.9443537958616144</v>
      </c>
      <c r="F37" s="346">
        <f>IF(OIS_ued!F$5=0,"",OIS_ued!F$5/F$5*1000)</f>
        <v>9.1579856617757205</v>
      </c>
      <c r="G37" s="346">
        <f>IF(OIS_ued!G$5=0,"",OIS_ued!G$5/G$5*1000)</f>
        <v>14.317320379589818</v>
      </c>
      <c r="H37" s="346">
        <f>IF(OIS_ued!H$5=0,"",OIS_ued!H$5/H$5*1000)</f>
        <v>12.963849158481082</v>
      </c>
      <c r="I37" s="346">
        <f>IF(OIS_ued!I$5=0,"",OIS_ued!I$5/I$5*1000)</f>
        <v>14.687800767629138</v>
      </c>
      <c r="J37" s="346">
        <f>IF(OIS_ued!J$5=0,"",OIS_ued!J$5/J$5*1000)</f>
        <v>13.24093816552746</v>
      </c>
      <c r="K37" s="346">
        <f>IF(OIS_ued!K$5=0,"",OIS_ued!K$5/K$5*1000)</f>
        <v>11.570401975887753</v>
      </c>
      <c r="L37" s="346">
        <f>IF(OIS_ued!L$5=0,"",OIS_ued!L$5/L$5*1000)</f>
        <v>12.563723539808082</v>
      </c>
      <c r="M37" s="346">
        <f>IF(OIS_ued!M$5=0,"",OIS_ued!M$5/M$5*1000)</f>
        <v>8.7465168350383298</v>
      </c>
      <c r="N37" s="346">
        <f>IF(OIS_ued!N$5=0,"",OIS_ued!N$5/N$5*1000)</f>
        <v>9.6233848639491111</v>
      </c>
      <c r="O37" s="346">
        <f>IF(OIS_ued!O$5=0,"",OIS_ued!O$5/O$5*1000)</f>
        <v>9.781520085967994</v>
      </c>
      <c r="P37" s="346">
        <f>IF(OIS_ued!P$5=0,"",OIS_ued!P$5/P$5*1000)</f>
        <v>9.6046587230994849</v>
      </c>
      <c r="Q37" s="346">
        <f>IF(OIS_ued!Q$5=0,"",OIS_ued!Q$5/Q$5*1000)</f>
        <v>9.1197243434523365</v>
      </c>
      <c r="R37" s="346">
        <f>IF(OIS_ued!R$5=0,"",OIS_ued!R$5/R$5*1000)</f>
        <v>9.2047850572665322</v>
      </c>
      <c r="S37" s="346">
        <f>IF(OIS_ued!S$5=0,"",OIS_ued!S$5/S$5*1000)</f>
        <v>9.1772801568939251</v>
      </c>
      <c r="T37" s="346">
        <f>IF(OIS_ued!T$5=0,"",OIS_ued!T$5/T$5*1000)</f>
        <v>8.8598206118646239</v>
      </c>
      <c r="U37" s="346">
        <f>IF(OIS_ued!U$5=0,"",OIS_ued!U$5/U$5*1000)</f>
        <v>8.7255979428958117</v>
      </c>
      <c r="V37" s="346">
        <f>IF(OIS_ued!V$5=0,"",OIS_ued!V$5/V$5*1000)</f>
        <v>8.5487965907564245</v>
      </c>
      <c r="W37" s="346">
        <f>IF(OIS_ued!W$5=0,"",OIS_ued!W$5/W$5*1000)</f>
        <v>9.0192346905126435</v>
      </c>
      <c r="DA37" s="119"/>
    </row>
    <row r="38" spans="1:105" ht="12" customHeight="1" x14ac:dyDescent="0.25">
      <c r="A38" s="159" t="s">
        <v>88</v>
      </c>
      <c r="B38" s="347">
        <f t="shared" ref="B38:W38" si="7">IF(B$12=0,"",B$33/B$12)</f>
        <v>2.4190129407434018</v>
      </c>
      <c r="C38" s="347">
        <f t="shared" si="7"/>
        <v>2.4117749847087624</v>
      </c>
      <c r="D38" s="347">
        <f t="shared" si="7"/>
        <v>2.0629102941498498</v>
      </c>
      <c r="E38" s="347">
        <f t="shared" si="7"/>
        <v>1.8745166486265701</v>
      </c>
      <c r="F38" s="347">
        <f t="shared" si="7"/>
        <v>1.7960742849096587</v>
      </c>
      <c r="G38" s="347">
        <f t="shared" si="7"/>
        <v>1.8898310332807124</v>
      </c>
      <c r="H38" s="347">
        <f t="shared" si="7"/>
        <v>2.0653816329072883</v>
      </c>
      <c r="I38" s="347">
        <f t="shared" si="7"/>
        <v>1.7170302903080108</v>
      </c>
      <c r="J38" s="347">
        <f t="shared" si="7"/>
        <v>1.8380416574503451</v>
      </c>
      <c r="K38" s="347">
        <f t="shared" si="7"/>
        <v>1.7253177829589896</v>
      </c>
      <c r="L38" s="347">
        <f t="shared" si="7"/>
        <v>1.9555854854999251</v>
      </c>
      <c r="M38" s="347">
        <f t="shared" si="7"/>
        <v>1.6997887211829192</v>
      </c>
      <c r="N38" s="347">
        <f t="shared" si="7"/>
        <v>1.6313541584790319</v>
      </c>
      <c r="O38" s="347">
        <f t="shared" si="7"/>
        <v>1.6537510319104902</v>
      </c>
      <c r="P38" s="347">
        <f t="shared" si="7"/>
        <v>1.6828215868803063</v>
      </c>
      <c r="Q38" s="347">
        <f t="shared" si="7"/>
        <v>1.6855468490216023</v>
      </c>
      <c r="R38" s="347">
        <f t="shared" si="7"/>
        <v>1.6513885045177334</v>
      </c>
      <c r="S38" s="347">
        <f t="shared" si="7"/>
        <v>1.6568454762252076</v>
      </c>
      <c r="T38" s="347">
        <f t="shared" si="7"/>
        <v>1.6419660563393232</v>
      </c>
      <c r="U38" s="347">
        <f t="shared" si="7"/>
        <v>1.6154797491333415</v>
      </c>
      <c r="V38" s="347">
        <f t="shared" si="7"/>
        <v>1.5939657399545848</v>
      </c>
      <c r="W38" s="347">
        <f t="shared" si="7"/>
        <v>1.6242527335242578</v>
      </c>
      <c r="DA38" s="164"/>
    </row>
    <row r="40" spans="1:105" ht="12" customHeight="1" x14ac:dyDescent="0.25">
      <c r="A40" s="8" t="s">
        <v>3048</v>
      </c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6" tint="-0.249977111117893"/>
    <pageSetUpPr fitToPage="1"/>
  </sheetPr>
  <dimension ref="A1:DA107"/>
  <sheetViews>
    <sheetView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9.140625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Other industrial sectors / final energy consumption"</f>
        <v>FR: Other industrial sectors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90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29</v>
      </c>
      <c r="B5" s="225">
        <v>4010.7263112639671</v>
      </c>
      <c r="C5" s="225">
        <v>4348.195356835774</v>
      </c>
      <c r="D5" s="225">
        <v>3724.8666380051659</v>
      </c>
      <c r="E5" s="225">
        <v>3674.461134995699</v>
      </c>
      <c r="F5" s="225">
        <v>3737.4715391229588</v>
      </c>
      <c r="G5" s="225">
        <v>7314.1587274290596</v>
      </c>
      <c r="H5" s="225">
        <v>6705.6269131556273</v>
      </c>
      <c r="I5" s="225">
        <v>8060.6547721410207</v>
      </c>
      <c r="J5" s="225">
        <v>7749.0729148753207</v>
      </c>
      <c r="K5" s="225">
        <v>5087.5436801375799</v>
      </c>
      <c r="L5" s="225">
        <v>5730.1695614789323</v>
      </c>
      <c r="M5" s="225">
        <v>3332.9514187446171</v>
      </c>
      <c r="N5" s="225">
        <v>3346.7107480653472</v>
      </c>
      <c r="O5" s="225">
        <v>3301.8895958727348</v>
      </c>
      <c r="P5" s="225">
        <v>3170.780825451413</v>
      </c>
      <c r="Q5" s="225">
        <v>3184.872055030095</v>
      </c>
      <c r="R5" s="225">
        <v>3244.019346517628</v>
      </c>
      <c r="S5" s="225">
        <v>3208.0428202923508</v>
      </c>
      <c r="T5" s="225">
        <v>3131.0844368013759</v>
      </c>
      <c r="U5" s="225">
        <v>3112.8380911435952</v>
      </c>
      <c r="V5" s="225">
        <v>2689.3477214101472</v>
      </c>
      <c r="W5" s="225">
        <v>3075.0605331040401</v>
      </c>
      <c r="DA5" s="89" t="s">
        <v>3031</v>
      </c>
    </row>
    <row r="6" spans="1:105" ht="12" customHeight="1" x14ac:dyDescent="0.25">
      <c r="A6" s="55" t="s">
        <v>92</v>
      </c>
      <c r="B6" s="261">
        <v>58.471645345079921</v>
      </c>
      <c r="C6" s="261">
        <v>60.167423237422639</v>
      </c>
      <c r="D6" s="261">
        <v>56.598918462975348</v>
      </c>
      <c r="E6" s="261">
        <v>64.952215873120252</v>
      </c>
      <c r="F6" s="261">
        <v>68.508700769228255</v>
      </c>
      <c r="G6" s="261">
        <v>83.29470031998116</v>
      </c>
      <c r="H6" s="261">
        <v>66.472605030091643</v>
      </c>
      <c r="I6" s="261">
        <v>64.297460104635533</v>
      </c>
      <c r="J6" s="261">
        <v>40.549178938310973</v>
      </c>
      <c r="K6" s="261">
        <v>32.30873038299751</v>
      </c>
      <c r="L6" s="261">
        <v>35.83660028699672</v>
      </c>
      <c r="M6" s="261">
        <v>78.18582744769796</v>
      </c>
      <c r="N6" s="261">
        <v>81.686193208078876</v>
      </c>
      <c r="O6" s="261">
        <v>81.585155045641699</v>
      </c>
      <c r="P6" s="261">
        <v>75.633123157444444</v>
      </c>
      <c r="Q6" s="261">
        <v>74.137891720006579</v>
      </c>
      <c r="R6" s="261">
        <v>74.709650605416911</v>
      </c>
      <c r="S6" s="261">
        <v>74.677547259149634</v>
      </c>
      <c r="T6" s="261">
        <v>74.49268797986494</v>
      </c>
      <c r="U6" s="261">
        <v>75.369276699458254</v>
      </c>
      <c r="V6" s="261">
        <v>69.644937117472864</v>
      </c>
      <c r="W6" s="261">
        <v>76.398078753618364</v>
      </c>
      <c r="DA6" s="67" t="s">
        <v>3049</v>
      </c>
    </row>
    <row r="7" spans="1:105" ht="12" customHeight="1" x14ac:dyDescent="0.25">
      <c r="A7" s="202" t="s">
        <v>93</v>
      </c>
      <c r="B7" s="226">
        <v>31.121839082972219</v>
      </c>
      <c r="C7" s="226">
        <v>32.330920348577287</v>
      </c>
      <c r="D7" s="226">
        <v>30.21815545919295</v>
      </c>
      <c r="E7" s="226">
        <v>35.631019802650073</v>
      </c>
      <c r="F7" s="226">
        <v>37.763980484985723</v>
      </c>
      <c r="G7" s="226">
        <v>47.540759957644987</v>
      </c>
      <c r="H7" s="226">
        <v>36.096800653247129</v>
      </c>
      <c r="I7" s="226">
        <v>34.363171140794869</v>
      </c>
      <c r="J7" s="226">
        <v>19.34491445459653</v>
      </c>
      <c r="K7" s="226">
        <v>15.65119640683962</v>
      </c>
      <c r="L7" s="226">
        <v>17.31762814451946</v>
      </c>
      <c r="M7" s="226">
        <v>37.863105772623939</v>
      </c>
      <c r="N7" s="226">
        <v>39.813978852704572</v>
      </c>
      <c r="O7" s="226">
        <v>39.752333148734799</v>
      </c>
      <c r="P7" s="226">
        <v>36.981887846469327</v>
      </c>
      <c r="Q7" s="226">
        <v>36.439955951579464</v>
      </c>
      <c r="R7" s="226">
        <v>36.847015628010674</v>
      </c>
      <c r="S7" s="226">
        <v>36.834680164981897</v>
      </c>
      <c r="T7" s="226">
        <v>36.513823983691061</v>
      </c>
      <c r="U7" s="226">
        <v>36.895483583067723</v>
      </c>
      <c r="V7" s="226">
        <v>33.907976566835032</v>
      </c>
      <c r="W7" s="226">
        <v>37.052057507159248</v>
      </c>
      <c r="DA7" s="174" t="s">
        <v>3050</v>
      </c>
    </row>
    <row r="8" spans="1:105" ht="12" customHeight="1" x14ac:dyDescent="0.25">
      <c r="A8" s="202" t="s">
        <v>94</v>
      </c>
      <c r="B8" s="226">
        <v>55.331603637518732</v>
      </c>
      <c r="C8" s="226">
        <v>57.818860610973687</v>
      </c>
      <c r="D8" s="226">
        <v>53.82748257670309</v>
      </c>
      <c r="E8" s="226">
        <v>64.516011571737437</v>
      </c>
      <c r="F8" s="226">
        <v>68.572590534887183</v>
      </c>
      <c r="G8" s="226">
        <v>88.055304085949246</v>
      </c>
      <c r="H8" s="226">
        <v>64.965782636551907</v>
      </c>
      <c r="I8" s="226">
        <v>61.249161578835533</v>
      </c>
      <c r="J8" s="226">
        <v>31.928485527687862</v>
      </c>
      <c r="K8" s="226">
        <v>26.124041393553281</v>
      </c>
      <c r="L8" s="226">
        <v>28.854036309701598</v>
      </c>
      <c r="M8" s="226">
        <v>63.184115211467727</v>
      </c>
      <c r="N8" s="226">
        <v>66.749280071035372</v>
      </c>
      <c r="O8" s="226">
        <v>66.631013205284617</v>
      </c>
      <c r="P8" s="226">
        <v>62.143368907361008</v>
      </c>
      <c r="Q8" s="226">
        <v>61.459571788368017</v>
      </c>
      <c r="R8" s="226">
        <v>62.29645836341426</v>
      </c>
      <c r="S8" s="226">
        <v>62.279761495004642</v>
      </c>
      <c r="T8" s="226">
        <v>61.46424886698216</v>
      </c>
      <c r="U8" s="226">
        <v>62.049268178956638</v>
      </c>
      <c r="V8" s="226">
        <v>56.803097784973083</v>
      </c>
      <c r="W8" s="226">
        <v>61.896911467242653</v>
      </c>
      <c r="DA8" s="174" t="s">
        <v>3051</v>
      </c>
    </row>
    <row r="9" spans="1:105" ht="12" customHeight="1" x14ac:dyDescent="0.25">
      <c r="A9" s="202" t="s">
        <v>95</v>
      </c>
      <c r="B9" s="226">
        <v>20.591656523860831</v>
      </c>
      <c r="C9" s="226">
        <v>21.145908930683159</v>
      </c>
      <c r="D9" s="226">
        <v>19.91910647161037</v>
      </c>
      <c r="E9" s="226">
        <v>22.725395142436589</v>
      </c>
      <c r="F9" s="226">
        <v>23.944238794645472</v>
      </c>
      <c r="G9" s="226">
        <v>28.884191132543052</v>
      </c>
      <c r="H9" s="226">
        <v>23.308941794346861</v>
      </c>
      <c r="I9" s="226">
        <v>22.623617384514979</v>
      </c>
      <c r="J9" s="226">
        <v>14.59348926478409</v>
      </c>
      <c r="K9" s="226">
        <v>11.59449911584872</v>
      </c>
      <c r="L9" s="226">
        <v>12.866493985676399</v>
      </c>
      <c r="M9" s="226">
        <v>28.05992492619286</v>
      </c>
      <c r="N9" s="226">
        <v>29.280331625265539</v>
      </c>
      <c r="O9" s="226">
        <v>29.24585181760046</v>
      </c>
      <c r="P9" s="226">
        <v>27.094056826367979</v>
      </c>
      <c r="Q9" s="226">
        <v>26.531914881345841</v>
      </c>
      <c r="R9" s="226">
        <v>26.718874309888481</v>
      </c>
      <c r="S9" s="226">
        <v>26.706902910235971</v>
      </c>
      <c r="T9" s="226">
        <v>26.672969899946519</v>
      </c>
      <c r="U9" s="226">
        <v>26.993569688468551</v>
      </c>
      <c r="V9" s="226">
        <v>24.969350163037131</v>
      </c>
      <c r="W9" s="226">
        <v>27.410659566383849</v>
      </c>
      <c r="DA9" s="174" t="s">
        <v>3052</v>
      </c>
    </row>
    <row r="10" spans="1:105" ht="12" customHeight="1" x14ac:dyDescent="0.25">
      <c r="A10" s="56" t="s">
        <v>96</v>
      </c>
      <c r="B10" s="262">
        <v>69.81333588054774</v>
      </c>
      <c r="C10" s="262">
        <v>71.326344811534909</v>
      </c>
      <c r="D10" s="262">
        <v>66.739009314850961</v>
      </c>
      <c r="E10" s="262">
        <v>66.557464861872873</v>
      </c>
      <c r="F10" s="262">
        <v>67.570365800850652</v>
      </c>
      <c r="G10" s="262">
        <v>147.67675138486021</v>
      </c>
      <c r="H10" s="262">
        <v>150.64188410612391</v>
      </c>
      <c r="I10" s="262">
        <v>187.2836672605028</v>
      </c>
      <c r="J10" s="262">
        <v>202.84388709921859</v>
      </c>
      <c r="K10" s="262">
        <v>109.2789273871897</v>
      </c>
      <c r="L10" s="262">
        <v>144.90927791686491</v>
      </c>
      <c r="M10" s="262">
        <v>59.80086857691964</v>
      </c>
      <c r="N10" s="262">
        <v>61.667919707922422</v>
      </c>
      <c r="O10" s="262">
        <v>61.525095774316632</v>
      </c>
      <c r="P10" s="262">
        <v>57.682118960793069</v>
      </c>
      <c r="Q10" s="262">
        <v>57.186417938632772</v>
      </c>
      <c r="R10" s="262">
        <v>57.59117316956042</v>
      </c>
      <c r="S10" s="262">
        <v>57.702225260906843</v>
      </c>
      <c r="T10" s="262">
        <v>56.854521295628302</v>
      </c>
      <c r="U10" s="262">
        <v>56.928443395717473</v>
      </c>
      <c r="V10" s="262">
        <v>51.639830145285757</v>
      </c>
      <c r="W10" s="262">
        <v>57.29828294165636</v>
      </c>
      <c r="DA10" s="68" t="s">
        <v>3053</v>
      </c>
    </row>
    <row r="11" spans="1:105" ht="12" customHeight="1" x14ac:dyDescent="0.25">
      <c r="A11" s="37" t="s">
        <v>160</v>
      </c>
      <c r="B11" s="228">
        <v>17.22756513826085</v>
      </c>
      <c r="C11" s="228">
        <v>18.046132873133711</v>
      </c>
      <c r="D11" s="228">
        <v>20.903666948019339</v>
      </c>
      <c r="E11" s="228">
        <v>18.87561115025024</v>
      </c>
      <c r="F11" s="228">
        <v>16.981091074639981</v>
      </c>
      <c r="G11" s="228">
        <v>16.25905863494236</v>
      </c>
      <c r="H11" s="228">
        <v>16.515885176363941</v>
      </c>
      <c r="I11" s="228">
        <v>12.96661446556673</v>
      </c>
      <c r="J11" s="228">
        <v>9.238151402218362</v>
      </c>
      <c r="K11" s="228">
        <v>7.583786274476088</v>
      </c>
      <c r="L11" s="228">
        <v>6.1225984895366858</v>
      </c>
      <c r="M11" s="228">
        <v>7.3587886023914324</v>
      </c>
      <c r="N11" s="228">
        <v>6.5392166966659451</v>
      </c>
      <c r="O11" s="228">
        <v>6.7738790638133759</v>
      </c>
      <c r="P11" s="228">
        <v>7.1291308398557147</v>
      </c>
      <c r="Q11" s="228">
        <v>7.3071438325545834</v>
      </c>
      <c r="R11" s="228">
        <v>7.3457098703204906</v>
      </c>
      <c r="S11" s="228">
        <v>7.6749082989530617</v>
      </c>
      <c r="T11" s="228">
        <v>8.1235398038439524</v>
      </c>
      <c r="U11" s="228">
        <v>7.9194045736124474</v>
      </c>
      <c r="V11" s="228">
        <v>7.177827170018606</v>
      </c>
      <c r="W11" s="228">
        <v>7.2915189570886367</v>
      </c>
      <c r="DA11" s="69" t="s">
        <v>3054</v>
      </c>
    </row>
    <row r="12" spans="1:105" ht="12" customHeight="1" x14ac:dyDescent="0.25">
      <c r="A12" s="37" t="s">
        <v>162</v>
      </c>
      <c r="B12" s="228">
        <v>22.532973737540971</v>
      </c>
      <c r="C12" s="228">
        <v>22.44398072543768</v>
      </c>
      <c r="D12" s="228">
        <v>15.031261367541889</v>
      </c>
      <c r="E12" s="228">
        <v>6.5760539480545219</v>
      </c>
      <c r="F12" s="228">
        <v>7.4489591967844309</v>
      </c>
      <c r="G12" s="228">
        <v>110.671083912724</v>
      </c>
      <c r="H12" s="228">
        <v>118.12007187493801</v>
      </c>
      <c r="I12" s="228">
        <v>157.85786552058801</v>
      </c>
      <c r="J12" s="228">
        <v>183.87428436114419</v>
      </c>
      <c r="K12" s="228">
        <v>95.351009472276459</v>
      </c>
      <c r="L12" s="228">
        <v>131.1154172633494</v>
      </c>
      <c r="M12" s="228">
        <v>13.17881130028128</v>
      </c>
      <c r="N12" s="228">
        <v>11.21716927127666</v>
      </c>
      <c r="O12" s="228">
        <v>10.70926983357017</v>
      </c>
      <c r="P12" s="228">
        <v>11.279400299957411</v>
      </c>
      <c r="Q12" s="228">
        <v>11.94236540377057</v>
      </c>
      <c r="R12" s="228">
        <v>12.39491021360976</v>
      </c>
      <c r="S12" s="228">
        <v>11.060634635939049</v>
      </c>
      <c r="T12" s="228">
        <v>8.2908979121026505</v>
      </c>
      <c r="U12" s="228">
        <v>7.37500044551693</v>
      </c>
      <c r="V12" s="228">
        <v>3.0541059859905402</v>
      </c>
      <c r="W12" s="228">
        <v>6.7249635017950817</v>
      </c>
      <c r="DA12" s="69" t="s">
        <v>3055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7.1625107480644115E-2</v>
      </c>
      <c r="H13" s="228">
        <v>7.1625107480640382E-2</v>
      </c>
      <c r="I13" s="228">
        <v>7.1625107480647002E-2</v>
      </c>
      <c r="J13" s="228">
        <v>9.5528804815122215E-2</v>
      </c>
      <c r="K13" s="228">
        <v>0.1194325021495963</v>
      </c>
      <c r="L13" s="228">
        <v>0.1194325021495964</v>
      </c>
      <c r="M13" s="228">
        <v>0.20300945829750949</v>
      </c>
      <c r="N13" s="228">
        <v>0.17970765262256069</v>
      </c>
      <c r="O13" s="228">
        <v>0.24823731728292281</v>
      </c>
      <c r="P13" s="228">
        <v>0.41134995700777671</v>
      </c>
      <c r="Q13" s="228">
        <v>0.45141874462601461</v>
      </c>
      <c r="R13" s="228">
        <v>0.46233877901981169</v>
      </c>
      <c r="S13" s="228">
        <v>0.52889079965616226</v>
      </c>
      <c r="T13" s="228">
        <v>0.98589853826274088</v>
      </c>
      <c r="U13" s="228">
        <v>1.267755803954673</v>
      </c>
      <c r="V13" s="228">
        <v>1.3331040412717401</v>
      </c>
      <c r="W13" s="228">
        <v>2.0176268271700581</v>
      </c>
      <c r="DA13" s="69" t="s">
        <v>3056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3057</v>
      </c>
    </row>
    <row r="15" spans="1:105" ht="12" customHeight="1" x14ac:dyDescent="0.25">
      <c r="A15" s="37" t="s">
        <v>38</v>
      </c>
      <c r="B15" s="228">
        <v>30.05279700474593</v>
      </c>
      <c r="C15" s="228">
        <v>30.836231212963519</v>
      </c>
      <c r="D15" s="228">
        <v>30.804080999289731</v>
      </c>
      <c r="E15" s="228">
        <v>41.105799763568101</v>
      </c>
      <c r="F15" s="228">
        <v>43.140315529426239</v>
      </c>
      <c r="G15" s="228">
        <v>20.674983729713109</v>
      </c>
      <c r="H15" s="228">
        <v>15.934301947341259</v>
      </c>
      <c r="I15" s="228">
        <v>16.38756216686739</v>
      </c>
      <c r="J15" s="228">
        <v>9.6359225310409542</v>
      </c>
      <c r="K15" s="228">
        <v>6.2246991382875532</v>
      </c>
      <c r="L15" s="228">
        <v>7.5518296618292542</v>
      </c>
      <c r="M15" s="228">
        <v>39.060259215949429</v>
      </c>
      <c r="N15" s="228">
        <v>43.731826087357263</v>
      </c>
      <c r="O15" s="228">
        <v>43.793709559650161</v>
      </c>
      <c r="P15" s="228">
        <v>38.862237863972169</v>
      </c>
      <c r="Q15" s="228">
        <v>37.485489957681601</v>
      </c>
      <c r="R15" s="228">
        <v>37.388214306610358</v>
      </c>
      <c r="S15" s="228">
        <v>38.437791526358573</v>
      </c>
      <c r="T15" s="228">
        <v>39.454185041418953</v>
      </c>
      <c r="U15" s="228">
        <v>40.366282572633423</v>
      </c>
      <c r="V15" s="228">
        <v>40.074792948004877</v>
      </c>
      <c r="W15" s="228">
        <v>41.26417365560259</v>
      </c>
      <c r="DA15" s="69" t="s">
        <v>3058</v>
      </c>
    </row>
    <row r="16" spans="1:105" ht="12" customHeight="1" x14ac:dyDescent="0.25">
      <c r="A16" s="57" t="s">
        <v>3059</v>
      </c>
      <c r="B16" s="263">
        <v>923.4026834918493</v>
      </c>
      <c r="C16" s="263">
        <v>1006.253068859533</v>
      </c>
      <c r="D16" s="263">
        <v>622.02149356317034</v>
      </c>
      <c r="E16" s="263">
        <v>466.73614619779352</v>
      </c>
      <c r="F16" s="263">
        <v>473.2671805555409</v>
      </c>
      <c r="G16" s="263">
        <v>1830.7984516619731</v>
      </c>
      <c r="H16" s="263">
        <v>1851.4463842300961</v>
      </c>
      <c r="I16" s="263">
        <v>2703.4599005179289</v>
      </c>
      <c r="J16" s="263">
        <v>2853.401185466425</v>
      </c>
      <c r="K16" s="263">
        <v>1915.007862290827</v>
      </c>
      <c r="L16" s="263">
        <v>1988.291947469573</v>
      </c>
      <c r="M16" s="263">
        <v>484.04500786467662</v>
      </c>
      <c r="N16" s="263">
        <v>476.27319743197017</v>
      </c>
      <c r="O16" s="263">
        <v>455.03223697200337</v>
      </c>
      <c r="P16" s="263">
        <v>441.04048078287133</v>
      </c>
      <c r="Q16" s="263">
        <v>445.14830973375058</v>
      </c>
      <c r="R16" s="263">
        <v>452.3592798359964</v>
      </c>
      <c r="S16" s="263">
        <v>444.9675974125322</v>
      </c>
      <c r="T16" s="263">
        <v>409.09007450178291</v>
      </c>
      <c r="U16" s="263">
        <v>389.32560922940559</v>
      </c>
      <c r="V16" s="263">
        <v>291.40485798725149</v>
      </c>
      <c r="W16" s="263">
        <v>364.68064365094131</v>
      </c>
      <c r="DA16" s="70" t="s">
        <v>3060</v>
      </c>
    </row>
    <row r="17" spans="1:105" ht="12" customHeight="1" x14ac:dyDescent="0.25">
      <c r="A17" s="46" t="s">
        <v>30</v>
      </c>
      <c r="B17" s="231">
        <v>380.72137021856457</v>
      </c>
      <c r="C17" s="231">
        <v>323.34190564520952</v>
      </c>
      <c r="D17" s="231">
        <v>3.4824679061847248</v>
      </c>
      <c r="E17" s="231">
        <v>7.7603960700093921</v>
      </c>
      <c r="F17" s="231">
        <v>6.0428429081593302</v>
      </c>
      <c r="G17" s="231">
        <v>6.3256209991042924</v>
      </c>
      <c r="H17" s="231">
        <v>6.3904395534331861</v>
      </c>
      <c r="I17" s="231">
        <v>6.9094976589718922</v>
      </c>
      <c r="J17" s="231">
        <v>9.0215629091420251</v>
      </c>
      <c r="K17" s="231">
        <v>4.8227626603105911</v>
      </c>
      <c r="L17" s="231">
        <v>7.3249558273794229</v>
      </c>
      <c r="M17" s="231">
        <v>0</v>
      </c>
      <c r="N17" s="231">
        <v>0</v>
      </c>
      <c r="O17" s="231">
        <v>0</v>
      </c>
      <c r="P17" s="231">
        <v>0</v>
      </c>
      <c r="Q17" s="231">
        <v>0</v>
      </c>
      <c r="R17" s="231">
        <v>0</v>
      </c>
      <c r="S17" s="231">
        <v>0</v>
      </c>
      <c r="T17" s="231">
        <v>0</v>
      </c>
      <c r="U17" s="231">
        <v>0</v>
      </c>
      <c r="V17" s="231">
        <v>0</v>
      </c>
      <c r="W17" s="231">
        <v>0</v>
      </c>
      <c r="DA17" s="73" t="s">
        <v>3061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0.27124184282584513</v>
      </c>
      <c r="W18" s="231">
        <v>0</v>
      </c>
      <c r="DA18" s="73" t="s">
        <v>3062</v>
      </c>
    </row>
    <row r="19" spans="1:105" ht="12" customHeight="1" x14ac:dyDescent="0.25">
      <c r="A19" s="46" t="s">
        <v>33</v>
      </c>
      <c r="B19" s="231">
        <v>48.313298110980973</v>
      </c>
      <c r="C19" s="231">
        <v>21.580021156849629</v>
      </c>
      <c r="D19" s="231">
        <v>20.759101848750529</v>
      </c>
      <c r="E19" s="231">
        <v>14.614688281202969</v>
      </c>
      <c r="F19" s="231">
        <v>17.172024768251759</v>
      </c>
      <c r="G19" s="231">
        <v>17.268659145860219</v>
      </c>
      <c r="H19" s="231">
        <v>17.98851415044474</v>
      </c>
      <c r="I19" s="231">
        <v>14.36633167858149</v>
      </c>
      <c r="J19" s="231">
        <v>14.73829194109503</v>
      </c>
      <c r="K19" s="231">
        <v>7.4321439920290704</v>
      </c>
      <c r="L19" s="231">
        <v>9.8374441845382172</v>
      </c>
      <c r="M19" s="231">
        <v>12.05592634702978</v>
      </c>
      <c r="N19" s="231">
        <v>9.8963887108610891</v>
      </c>
      <c r="O19" s="231">
        <v>12.374033300915791</v>
      </c>
      <c r="P19" s="231">
        <v>8.5689631954552468</v>
      </c>
      <c r="Q19" s="231">
        <v>13.380479132660231</v>
      </c>
      <c r="R19" s="231">
        <v>13.45360709242893</v>
      </c>
      <c r="S19" s="231">
        <v>14.218774443107369</v>
      </c>
      <c r="T19" s="231">
        <v>15.60738734087851</v>
      </c>
      <c r="U19" s="231">
        <v>16.113921425837351</v>
      </c>
      <c r="V19" s="231">
        <v>20.865510962418579</v>
      </c>
      <c r="W19" s="231">
        <v>19.209341131875782</v>
      </c>
      <c r="DA19" s="73" t="s">
        <v>3063</v>
      </c>
    </row>
    <row r="20" spans="1:105" ht="12" customHeight="1" x14ac:dyDescent="0.25">
      <c r="A20" s="46" t="s">
        <v>160</v>
      </c>
      <c r="B20" s="231">
        <v>112.2225465912904</v>
      </c>
      <c r="C20" s="231">
        <v>130.1178549126557</v>
      </c>
      <c r="D20" s="231">
        <v>172.2155897727983</v>
      </c>
      <c r="E20" s="231">
        <v>171.28742750124761</v>
      </c>
      <c r="F20" s="231">
        <v>156.14057047838929</v>
      </c>
      <c r="G20" s="231">
        <v>131.40436097008279</v>
      </c>
      <c r="H20" s="231">
        <v>138.4803955375898</v>
      </c>
      <c r="I20" s="231">
        <v>114.45163500132639</v>
      </c>
      <c r="J20" s="231">
        <v>89.044804377876602</v>
      </c>
      <c r="K20" s="231">
        <v>66.498512644780249</v>
      </c>
      <c r="L20" s="231">
        <v>56.027446748758393</v>
      </c>
      <c r="M20" s="231">
        <v>117.81975595448429</v>
      </c>
      <c r="N20" s="231">
        <v>113.1132325181602</v>
      </c>
      <c r="O20" s="231">
        <v>120.13264103936</v>
      </c>
      <c r="P20" s="231">
        <v>114.7320767827366</v>
      </c>
      <c r="Q20" s="231">
        <v>112.1152473937134</v>
      </c>
      <c r="R20" s="231">
        <v>111.0234504769403</v>
      </c>
      <c r="S20" s="231">
        <v>118.73177580873229</v>
      </c>
      <c r="T20" s="231">
        <v>125.2301068156852</v>
      </c>
      <c r="U20" s="231">
        <v>123.00721808416409</v>
      </c>
      <c r="V20" s="231">
        <v>116.83462656427641</v>
      </c>
      <c r="W20" s="231">
        <v>112.4268498277798</v>
      </c>
      <c r="DA20" s="73" t="s">
        <v>3064</v>
      </c>
    </row>
    <row r="21" spans="1:105" ht="12" customHeight="1" x14ac:dyDescent="0.25">
      <c r="A21" s="46" t="s">
        <v>70</v>
      </c>
      <c r="B21" s="231">
        <v>19.408917925504252</v>
      </c>
      <c r="C21" s="231">
        <v>6.8290726111649622</v>
      </c>
      <c r="D21" s="231">
        <v>0.71885059139068808</v>
      </c>
      <c r="E21" s="231">
        <v>16.023509367827511</v>
      </c>
      <c r="F21" s="231">
        <v>14.397944189318091</v>
      </c>
      <c r="G21" s="231">
        <v>19.043698229106301</v>
      </c>
      <c r="H21" s="231">
        <v>11.84387949493428</v>
      </c>
      <c r="I21" s="231">
        <v>12.539621753295931</v>
      </c>
      <c r="J21" s="231">
        <v>9.4333281260356561</v>
      </c>
      <c r="K21" s="231">
        <v>5.7178217093260981</v>
      </c>
      <c r="L21" s="231">
        <v>5.6576587462808838</v>
      </c>
      <c r="M21" s="231">
        <v>6.2476527364754082</v>
      </c>
      <c r="N21" s="231">
        <v>7.7510314486564118</v>
      </c>
      <c r="O21" s="231">
        <v>6.2025423302801546</v>
      </c>
      <c r="P21" s="231">
        <v>3.6264935126893172</v>
      </c>
      <c r="Q21" s="231">
        <v>4.6882891011080066</v>
      </c>
      <c r="R21" s="231">
        <v>3.7801359433435091</v>
      </c>
      <c r="S21" s="231">
        <v>25.6985826235567</v>
      </c>
      <c r="T21" s="231">
        <v>21.958110502590749</v>
      </c>
      <c r="U21" s="231">
        <v>9.8478712770798307</v>
      </c>
      <c r="V21" s="231">
        <v>4.3995604550663092</v>
      </c>
      <c r="W21" s="231">
        <v>2.4706237149818788</v>
      </c>
      <c r="DA21" s="73" t="s">
        <v>3065</v>
      </c>
    </row>
    <row r="22" spans="1:105" ht="12" customHeight="1" x14ac:dyDescent="0.25">
      <c r="A22" s="46" t="s">
        <v>34</v>
      </c>
      <c r="B22" s="231">
        <v>209.83400959107379</v>
      </c>
      <c r="C22" s="231">
        <v>381.79624453555732</v>
      </c>
      <c r="D22" s="231">
        <v>224.05415553398711</v>
      </c>
      <c r="E22" s="231">
        <v>109.6796270394008</v>
      </c>
      <c r="F22" s="231">
        <v>104.5782573792191</v>
      </c>
      <c r="G22" s="231">
        <v>89.274076660388175</v>
      </c>
      <c r="H22" s="231">
        <v>164.51940468979791</v>
      </c>
      <c r="I22" s="231">
        <v>138.37487621410961</v>
      </c>
      <c r="J22" s="231">
        <v>115.4186768742203</v>
      </c>
      <c r="K22" s="231">
        <v>251.88051256395539</v>
      </c>
      <c r="L22" s="231">
        <v>175.35982418496221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20.087607018031381</v>
      </c>
      <c r="DA22" s="73" t="s">
        <v>3066</v>
      </c>
    </row>
    <row r="23" spans="1:105" ht="12" customHeight="1" x14ac:dyDescent="0.25">
      <c r="A23" s="46" t="s">
        <v>162</v>
      </c>
      <c r="B23" s="231">
        <v>129.91047265308859</v>
      </c>
      <c r="C23" s="231">
        <v>122.2502121454219</v>
      </c>
      <c r="D23" s="231">
        <v>198.2804936072603</v>
      </c>
      <c r="E23" s="231">
        <v>147.37049793810519</v>
      </c>
      <c r="F23" s="231">
        <v>174.93554083220329</v>
      </c>
      <c r="G23" s="231">
        <v>1496.9590687930629</v>
      </c>
      <c r="H23" s="231">
        <v>1448.818720664269</v>
      </c>
      <c r="I23" s="231">
        <v>1217.3785464816781</v>
      </c>
      <c r="J23" s="231">
        <v>1314.0795767260061</v>
      </c>
      <c r="K23" s="231">
        <v>433.07425109926692</v>
      </c>
      <c r="L23" s="231">
        <v>1024.9094048150389</v>
      </c>
      <c r="M23" s="231">
        <v>230.13734702713029</v>
      </c>
      <c r="N23" s="231">
        <v>214.99841364783191</v>
      </c>
      <c r="O23" s="231">
        <v>220.39853342096461</v>
      </c>
      <c r="P23" s="231">
        <v>230.37041489291249</v>
      </c>
      <c r="Q23" s="231">
        <v>238.98910883942321</v>
      </c>
      <c r="R23" s="231">
        <v>249.2282286152309</v>
      </c>
      <c r="S23" s="231">
        <v>222.43530584579611</v>
      </c>
      <c r="T23" s="231">
        <v>175.37966793444551</v>
      </c>
      <c r="U23" s="231">
        <v>171.63245374826371</v>
      </c>
      <c r="V23" s="231">
        <v>92.56620326605919</v>
      </c>
      <c r="W23" s="231">
        <v>156.7617502537405</v>
      </c>
      <c r="DA23" s="73" t="s">
        <v>3067</v>
      </c>
    </row>
    <row r="24" spans="1:105" ht="12" customHeight="1" x14ac:dyDescent="0.25">
      <c r="A24" s="46" t="s">
        <v>36</v>
      </c>
      <c r="B24" s="231">
        <v>22.992068401346721</v>
      </c>
      <c r="C24" s="231">
        <v>20.337757852673558</v>
      </c>
      <c r="D24" s="231">
        <v>2.5108343027985991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3068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70.522966864368328</v>
      </c>
      <c r="H25" s="231">
        <v>63.405030139626923</v>
      </c>
      <c r="I25" s="231">
        <v>37.761871666886819</v>
      </c>
      <c r="J25" s="231">
        <v>40.081542754950533</v>
      </c>
      <c r="K25" s="231">
        <v>42.467180312889496</v>
      </c>
      <c r="L25" s="231">
        <v>48.687265010820163</v>
      </c>
      <c r="M25" s="231">
        <v>50.713267093047797</v>
      </c>
      <c r="N25" s="231">
        <v>52.964715378380049</v>
      </c>
      <c r="O25" s="231">
        <v>44.017632826556401</v>
      </c>
      <c r="P25" s="231">
        <v>42.003110715888162</v>
      </c>
      <c r="Q25" s="231">
        <v>37.321251108716098</v>
      </c>
      <c r="R25" s="231">
        <v>33.714082317167829</v>
      </c>
      <c r="S25" s="231">
        <v>16.366209250186799</v>
      </c>
      <c r="T25" s="231">
        <v>27.203993407085189</v>
      </c>
      <c r="U25" s="231">
        <v>21.967817174134289</v>
      </c>
      <c r="V25" s="231">
        <v>19.342133506221561</v>
      </c>
      <c r="W25" s="231">
        <v>16.956359487967699</v>
      </c>
      <c r="DA25" s="73" t="s">
        <v>3069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1161.677520063078</v>
      </c>
      <c r="J26" s="231">
        <v>1261.583401757099</v>
      </c>
      <c r="K26" s="231">
        <v>1103.1146773082701</v>
      </c>
      <c r="L26" s="231">
        <v>660.48794795179538</v>
      </c>
      <c r="M26" s="231">
        <v>67.071058706509035</v>
      </c>
      <c r="N26" s="231">
        <v>77.549415728080589</v>
      </c>
      <c r="O26" s="231">
        <v>51.90685405392653</v>
      </c>
      <c r="P26" s="231">
        <v>41.739421683189597</v>
      </c>
      <c r="Q26" s="231">
        <v>38.653934158129722</v>
      </c>
      <c r="R26" s="231">
        <v>41.159775390884953</v>
      </c>
      <c r="S26" s="231">
        <v>47.516949441152853</v>
      </c>
      <c r="T26" s="231">
        <v>43.710808501097603</v>
      </c>
      <c r="U26" s="231">
        <v>46.756327519926387</v>
      </c>
      <c r="V26" s="231">
        <v>37.125581390383573</v>
      </c>
      <c r="W26" s="231">
        <v>36.768112216564283</v>
      </c>
      <c r="DA26" s="73" t="s">
        <v>3070</v>
      </c>
    </row>
    <row r="27" spans="1:105" ht="12" customHeight="1" x14ac:dyDescent="0.25">
      <c r="A27" s="57" t="s">
        <v>3071</v>
      </c>
      <c r="B27" s="263">
        <f t="shared" ref="B27:W27" si="0">B28+B34</f>
        <v>1290.0895481144576</v>
      </c>
      <c r="C27" s="263">
        <f t="shared" si="0"/>
        <v>1381.9788129139818</v>
      </c>
      <c r="D27" s="263">
        <f t="shared" si="0"/>
        <v>1219.0384425507752</v>
      </c>
      <c r="E27" s="263">
        <f t="shared" si="0"/>
        <v>1129.667965100175</v>
      </c>
      <c r="F27" s="263">
        <f t="shared" si="0"/>
        <v>1126.3035596904442</v>
      </c>
      <c r="G27" s="263">
        <f t="shared" si="0"/>
        <v>2356.4195963546272</v>
      </c>
      <c r="H27" s="263">
        <f t="shared" si="0"/>
        <v>2264.9664962954234</v>
      </c>
      <c r="I27" s="263">
        <f t="shared" si="0"/>
        <v>2623.1577701206857</v>
      </c>
      <c r="J27" s="263">
        <f t="shared" si="0"/>
        <v>2727.9732865900251</v>
      </c>
      <c r="K27" s="263">
        <f t="shared" si="0"/>
        <v>1649.7571446072679</v>
      </c>
      <c r="L27" s="263">
        <f t="shared" si="0"/>
        <v>2052.346387262241</v>
      </c>
      <c r="M27" s="263">
        <f t="shared" si="0"/>
        <v>1037.1303171930679</v>
      </c>
      <c r="N27" s="263">
        <f t="shared" si="0"/>
        <v>1004.8793945798378</v>
      </c>
      <c r="O27" s="263">
        <f t="shared" si="0"/>
        <v>990.48932357605622</v>
      </c>
      <c r="P27" s="263">
        <f t="shared" si="0"/>
        <v>966.52822066224883</v>
      </c>
      <c r="Q27" s="263">
        <f t="shared" si="0"/>
        <v>979.08313071795396</v>
      </c>
      <c r="R27" s="263">
        <f t="shared" si="0"/>
        <v>1001.283977017682</v>
      </c>
      <c r="S27" s="263">
        <f t="shared" si="0"/>
        <v>980.12233827798866</v>
      </c>
      <c r="T27" s="263">
        <f t="shared" si="0"/>
        <v>960.82908343786357</v>
      </c>
      <c r="U27" s="263">
        <f t="shared" si="0"/>
        <v>953.44822629823659</v>
      </c>
      <c r="V27" s="263">
        <f t="shared" si="0"/>
        <v>805.08920064571419</v>
      </c>
      <c r="W27" s="263">
        <f t="shared" si="0"/>
        <v>952.64676440072549</v>
      </c>
      <c r="DA27" s="70"/>
    </row>
    <row r="28" spans="1:105" ht="12" customHeight="1" x14ac:dyDescent="0.25">
      <c r="A28" s="60" t="s">
        <v>3072</v>
      </c>
      <c r="B28" s="264">
        <v>1238.389401500589</v>
      </c>
      <c r="C28" s="264">
        <v>1326.3888186774429</v>
      </c>
      <c r="D28" s="264">
        <v>1168.2681438817119</v>
      </c>
      <c r="E28" s="264">
        <v>1063.971521438219</v>
      </c>
      <c r="F28" s="264">
        <v>1055.590637166252</v>
      </c>
      <c r="G28" s="264">
        <v>2257.760818862444</v>
      </c>
      <c r="H28" s="264">
        <v>2200.6044523980622</v>
      </c>
      <c r="I28" s="264">
        <v>2565.2105881926082</v>
      </c>
      <c r="J28" s="264">
        <v>2709.571819088289</v>
      </c>
      <c r="K28" s="264">
        <v>1633.24230306872</v>
      </c>
      <c r="L28" s="264">
        <v>2034.3601968577391</v>
      </c>
      <c r="M28" s="264">
        <v>997.25990312173042</v>
      </c>
      <c r="N28" s="264">
        <v>961.22932042523871</v>
      </c>
      <c r="O28" s="264">
        <v>946.98994870125239</v>
      </c>
      <c r="P28" s="264">
        <v>925.19091937679673</v>
      </c>
      <c r="Q28" s="264">
        <v>937.08754876356716</v>
      </c>
      <c r="R28" s="264">
        <v>957.98156213094251</v>
      </c>
      <c r="S28" s="264">
        <v>936.81124870989561</v>
      </c>
      <c r="T28" s="264">
        <v>919.41651557559976</v>
      </c>
      <c r="U28" s="264">
        <v>911.92282241922146</v>
      </c>
      <c r="V28" s="264">
        <v>768.16268911554789</v>
      </c>
      <c r="W28" s="264">
        <v>913.26133155567788</v>
      </c>
      <c r="DA28" s="72" t="s">
        <v>3073</v>
      </c>
    </row>
    <row r="29" spans="1:105" ht="12" customHeight="1" x14ac:dyDescent="0.25">
      <c r="A29" s="59" t="s">
        <v>30</v>
      </c>
      <c r="B29" s="232">
        <v>456.736816542155</v>
      </c>
      <c r="C29" s="232">
        <v>478.04402112035649</v>
      </c>
      <c r="D29" s="232">
        <v>5.5954391574627271</v>
      </c>
      <c r="E29" s="232">
        <v>10.50424950010799</v>
      </c>
      <c r="F29" s="232">
        <v>7.8590791924662451</v>
      </c>
      <c r="G29" s="232">
        <v>6.1445845624953401</v>
      </c>
      <c r="H29" s="232">
        <v>6.4313340056485107</v>
      </c>
      <c r="I29" s="232">
        <v>10.85263135630327</v>
      </c>
      <c r="J29" s="232">
        <v>14.31564314113745</v>
      </c>
      <c r="K29" s="232">
        <v>13.037030963239321</v>
      </c>
      <c r="L29" s="232">
        <v>10.77240543797816</v>
      </c>
      <c r="M29" s="232">
        <v>0</v>
      </c>
      <c r="N29" s="232">
        <v>0</v>
      </c>
      <c r="O29" s="232">
        <v>0</v>
      </c>
      <c r="P29" s="232">
        <v>0</v>
      </c>
      <c r="Q29" s="232">
        <v>0</v>
      </c>
      <c r="R29" s="232">
        <v>0</v>
      </c>
      <c r="S29" s="232">
        <v>0</v>
      </c>
      <c r="T29" s="232">
        <v>0</v>
      </c>
      <c r="U29" s="232">
        <v>0</v>
      </c>
      <c r="V29" s="232">
        <v>0</v>
      </c>
      <c r="W29" s="232">
        <v>0</v>
      </c>
      <c r="DA29" s="71" t="s">
        <v>3074</v>
      </c>
    </row>
    <row r="30" spans="1:105" ht="12" customHeight="1" x14ac:dyDescent="0.25">
      <c r="A30" s="59" t="s">
        <v>33</v>
      </c>
      <c r="B30" s="232">
        <v>57.959609577979919</v>
      </c>
      <c r="C30" s="232">
        <v>35.554483003327682</v>
      </c>
      <c r="D30" s="232">
        <v>36.260906992507103</v>
      </c>
      <c r="E30" s="232">
        <v>22.867511974265909</v>
      </c>
      <c r="F30" s="232">
        <v>31.12446978514286</v>
      </c>
      <c r="G30" s="232">
        <v>27.783876186534251</v>
      </c>
      <c r="H30" s="232">
        <v>35.866521175527417</v>
      </c>
      <c r="I30" s="232">
        <v>33.056852822600327</v>
      </c>
      <c r="J30" s="232">
        <v>32.532277395751173</v>
      </c>
      <c r="K30" s="232">
        <v>26.598867113966119</v>
      </c>
      <c r="L30" s="232">
        <v>24.22154629161199</v>
      </c>
      <c r="M30" s="232">
        <v>23.678827538727351</v>
      </c>
      <c r="N30" s="232">
        <v>20.990053701345762</v>
      </c>
      <c r="O30" s="232">
        <v>19.738361957163981</v>
      </c>
      <c r="P30" s="232">
        <v>12.72723307661723</v>
      </c>
      <c r="Q30" s="232">
        <v>26.729762615983748</v>
      </c>
      <c r="R30" s="232">
        <v>26.655794495942679</v>
      </c>
      <c r="S30" s="232">
        <v>27.918594941510921</v>
      </c>
      <c r="T30" s="232">
        <v>44.19843372963475</v>
      </c>
      <c r="U30" s="232">
        <v>45.298312519236347</v>
      </c>
      <c r="V30" s="232">
        <v>50.056356052657677</v>
      </c>
      <c r="W30" s="232">
        <v>49.121887315046223</v>
      </c>
      <c r="DA30" s="71" t="s">
        <v>3075</v>
      </c>
    </row>
    <row r="31" spans="1:105" ht="12" customHeight="1" x14ac:dyDescent="0.25">
      <c r="A31" s="59" t="s">
        <v>160</v>
      </c>
      <c r="B31" s="232">
        <v>384.76469954832339</v>
      </c>
      <c r="C31" s="232">
        <v>513.18179074497948</v>
      </c>
      <c r="D31" s="232">
        <v>711.40768644420007</v>
      </c>
      <c r="E31" s="232">
        <v>695.31491789563688</v>
      </c>
      <c r="F31" s="232">
        <v>629.26160322449175</v>
      </c>
      <c r="G31" s="232">
        <v>578.96773160824625</v>
      </c>
      <c r="H31" s="232">
        <v>611.70578788183479</v>
      </c>
      <c r="I31" s="232">
        <v>496.68054520367548</v>
      </c>
      <c r="J31" s="232">
        <v>379.06865612612222</v>
      </c>
      <c r="K31" s="232">
        <v>294.71780554470718</v>
      </c>
      <c r="L31" s="232">
        <v>243.95655298024789</v>
      </c>
      <c r="M31" s="232">
        <v>500.00407571263298</v>
      </c>
      <c r="N31" s="232">
        <v>488.80389703890859</v>
      </c>
      <c r="O31" s="232">
        <v>495.71352405771961</v>
      </c>
      <c r="P31" s="232">
        <v>481.19657228385381</v>
      </c>
      <c r="Q31" s="232">
        <v>466.91261389388819</v>
      </c>
      <c r="R31" s="232">
        <v>462.04898279795981</v>
      </c>
      <c r="S31" s="232">
        <v>485.57114853203262</v>
      </c>
      <c r="T31" s="232">
        <v>500.58095049387401</v>
      </c>
      <c r="U31" s="232">
        <v>501.42526137695972</v>
      </c>
      <c r="V31" s="232">
        <v>495.83788166840668</v>
      </c>
      <c r="W31" s="232">
        <v>474.79094791856818</v>
      </c>
      <c r="DA31" s="71" t="s">
        <v>3076</v>
      </c>
    </row>
    <row r="32" spans="1:105" ht="12" customHeight="1" x14ac:dyDescent="0.25">
      <c r="A32" s="59" t="s">
        <v>70</v>
      </c>
      <c r="B32" s="232">
        <v>84.804323691128417</v>
      </c>
      <c r="C32" s="232">
        <v>29.83859720826797</v>
      </c>
      <c r="D32" s="232">
        <v>3.1409086519835561</v>
      </c>
      <c r="E32" s="232">
        <v>25.981911597092569</v>
      </c>
      <c r="F32" s="232">
        <v>22.54776657273004</v>
      </c>
      <c r="G32" s="232">
        <v>35.252612516099319</v>
      </c>
      <c r="H32" s="232">
        <v>22.732088473533111</v>
      </c>
      <c r="I32" s="232">
        <v>25.56098077521634</v>
      </c>
      <c r="J32" s="232">
        <v>20.474673766429749</v>
      </c>
      <c r="K32" s="232">
        <v>19.229478965226239</v>
      </c>
      <c r="L32" s="232">
        <v>15.4975489528483</v>
      </c>
      <c r="M32" s="232">
        <v>12.83449219706538</v>
      </c>
      <c r="N32" s="232">
        <v>14.46827455181181</v>
      </c>
      <c r="O32" s="232">
        <v>9.8710890969473795</v>
      </c>
      <c r="P32" s="232">
        <v>6.7272877222064462</v>
      </c>
      <c r="Q32" s="232">
        <v>7.1579481516728158</v>
      </c>
      <c r="R32" s="232">
        <v>5.4777741607992576</v>
      </c>
      <c r="S32" s="232">
        <v>29.557887402306971</v>
      </c>
      <c r="T32" s="232">
        <v>25.195975259093281</v>
      </c>
      <c r="U32" s="232">
        <v>11.86722955556786</v>
      </c>
      <c r="V32" s="232">
        <v>5.6604206730977848</v>
      </c>
      <c r="W32" s="232">
        <v>3.1879245511066978</v>
      </c>
      <c r="DA32" s="71" t="s">
        <v>3077</v>
      </c>
    </row>
    <row r="33" spans="1:105" ht="12" customHeight="1" x14ac:dyDescent="0.25">
      <c r="A33" s="59" t="s">
        <v>162</v>
      </c>
      <c r="B33" s="232">
        <v>254.12395214100221</v>
      </c>
      <c r="C33" s="232">
        <v>269.76992660051161</v>
      </c>
      <c r="D33" s="232">
        <v>411.86320263555888</v>
      </c>
      <c r="E33" s="232">
        <v>309.30293047111547</v>
      </c>
      <c r="F33" s="232">
        <v>364.79771839142097</v>
      </c>
      <c r="G33" s="232">
        <v>1609.6120139890691</v>
      </c>
      <c r="H33" s="232">
        <v>1523.8687208615181</v>
      </c>
      <c r="I33" s="232">
        <v>1999.0595780348119</v>
      </c>
      <c r="J33" s="232">
        <v>2263.1805686588491</v>
      </c>
      <c r="K33" s="232">
        <v>1279.6591204815811</v>
      </c>
      <c r="L33" s="232">
        <v>1739.912143195053</v>
      </c>
      <c r="M33" s="232">
        <v>460.7425076733046</v>
      </c>
      <c r="N33" s="232">
        <v>436.96709513317262</v>
      </c>
      <c r="O33" s="232">
        <v>421.66697358942127</v>
      </c>
      <c r="P33" s="232">
        <v>424.53982629411922</v>
      </c>
      <c r="Q33" s="232">
        <v>436.28722410202232</v>
      </c>
      <c r="R33" s="232">
        <v>463.79901067624081</v>
      </c>
      <c r="S33" s="232">
        <v>393.76361783404519</v>
      </c>
      <c r="T33" s="232">
        <v>349.44115609299769</v>
      </c>
      <c r="U33" s="232">
        <v>353.33201896745749</v>
      </c>
      <c r="V33" s="232">
        <v>216.6080307213856</v>
      </c>
      <c r="W33" s="232">
        <v>386.16057177095678</v>
      </c>
      <c r="DA33" s="71" t="s">
        <v>3078</v>
      </c>
    </row>
    <row r="34" spans="1:105" ht="12" customHeight="1" x14ac:dyDescent="0.25">
      <c r="A34" s="60" t="s">
        <v>3079</v>
      </c>
      <c r="B34" s="264">
        <v>51.700146613868689</v>
      </c>
      <c r="C34" s="264">
        <v>55.589994236538807</v>
      </c>
      <c r="D34" s="264">
        <v>50.770298669063408</v>
      </c>
      <c r="E34" s="264">
        <v>65.696443661955897</v>
      </c>
      <c r="F34" s="264">
        <v>70.71292252419218</v>
      </c>
      <c r="G34" s="264">
        <v>98.658777492182963</v>
      </c>
      <c r="H34" s="264">
        <v>64.362043897361048</v>
      </c>
      <c r="I34" s="264">
        <v>57.947181928077498</v>
      </c>
      <c r="J34" s="264">
        <v>18.401467501735851</v>
      </c>
      <c r="K34" s="264">
        <v>16.514841538547881</v>
      </c>
      <c r="L34" s="264">
        <v>17.986190404501961</v>
      </c>
      <c r="M34" s="264">
        <v>39.870414071337528</v>
      </c>
      <c r="N34" s="264">
        <v>43.650074154599103</v>
      </c>
      <c r="O34" s="264">
        <v>43.499374874803877</v>
      </c>
      <c r="P34" s="264">
        <v>41.337301285452092</v>
      </c>
      <c r="Q34" s="264">
        <v>41.995581954386843</v>
      </c>
      <c r="R34" s="264">
        <v>43.302414886739463</v>
      </c>
      <c r="S34" s="264">
        <v>43.31108956809306</v>
      </c>
      <c r="T34" s="264">
        <v>41.412567862263757</v>
      </c>
      <c r="U34" s="264">
        <v>41.525403879015137</v>
      </c>
      <c r="V34" s="264">
        <v>36.926511530166337</v>
      </c>
      <c r="W34" s="264">
        <v>39.38543284504766</v>
      </c>
      <c r="DA34" s="72" t="s">
        <v>3080</v>
      </c>
    </row>
    <row r="35" spans="1:105" ht="12" customHeight="1" x14ac:dyDescent="0.25">
      <c r="A35" s="57" t="s">
        <v>3081</v>
      </c>
      <c r="B35" s="263">
        <f t="shared" ref="B35:W35" si="1">B36+B42+B53</f>
        <v>249.64461924012804</v>
      </c>
      <c r="C35" s="263">
        <f t="shared" si="1"/>
        <v>261.30951378640168</v>
      </c>
      <c r="D35" s="263">
        <f t="shared" si="1"/>
        <v>131.71096515363107</v>
      </c>
      <c r="E35" s="263">
        <f t="shared" si="1"/>
        <v>89.734271012493608</v>
      </c>
      <c r="F35" s="263">
        <f t="shared" si="1"/>
        <v>94.187987398475798</v>
      </c>
      <c r="G35" s="263">
        <f t="shared" si="1"/>
        <v>522.82713343513967</v>
      </c>
      <c r="H35" s="263">
        <f t="shared" si="1"/>
        <v>530.31807044125401</v>
      </c>
      <c r="I35" s="263">
        <f t="shared" si="1"/>
        <v>757.94133473898205</v>
      </c>
      <c r="J35" s="263">
        <f t="shared" si="1"/>
        <v>796.54998538511973</v>
      </c>
      <c r="K35" s="263">
        <f t="shared" si="1"/>
        <v>485.3191574707364</v>
      </c>
      <c r="L35" s="263">
        <f t="shared" si="1"/>
        <v>550.47879776496802</v>
      </c>
      <c r="M35" s="263">
        <f t="shared" si="1"/>
        <v>95.956619894629583</v>
      </c>
      <c r="N35" s="263">
        <f t="shared" si="1"/>
        <v>94.969797532318168</v>
      </c>
      <c r="O35" s="263">
        <f t="shared" si="1"/>
        <v>92.172646411422747</v>
      </c>
      <c r="P35" s="263">
        <f t="shared" si="1"/>
        <v>89.376382296425888</v>
      </c>
      <c r="Q35" s="263">
        <f t="shared" si="1"/>
        <v>91.20551394290392</v>
      </c>
      <c r="R35" s="263">
        <f t="shared" si="1"/>
        <v>92.558630084097146</v>
      </c>
      <c r="S35" s="263">
        <f t="shared" si="1"/>
        <v>92.197815777542104</v>
      </c>
      <c r="T35" s="263">
        <f t="shared" si="1"/>
        <v>78.750665405768927</v>
      </c>
      <c r="U35" s="263">
        <f t="shared" si="1"/>
        <v>71.702449812945702</v>
      </c>
      <c r="V35" s="263">
        <f t="shared" si="1"/>
        <v>45.391285380219898</v>
      </c>
      <c r="W35" s="263">
        <f t="shared" si="1"/>
        <v>61.496779590908012</v>
      </c>
      <c r="DA35" s="70"/>
    </row>
    <row r="36" spans="1:105" ht="12" customHeight="1" x14ac:dyDescent="0.25">
      <c r="A36" s="60" t="s">
        <v>3082</v>
      </c>
      <c r="B36" s="264">
        <v>97.629615287983569</v>
      </c>
      <c r="C36" s="264">
        <v>97.381726055091789</v>
      </c>
      <c r="D36" s="264">
        <v>47.194250484218799</v>
      </c>
      <c r="E36" s="264">
        <v>32.288498352088382</v>
      </c>
      <c r="F36" s="264">
        <v>34.126373210190728</v>
      </c>
      <c r="G36" s="264">
        <v>213.86075921962481</v>
      </c>
      <c r="H36" s="264">
        <v>216.9273710071636</v>
      </c>
      <c r="I36" s="264">
        <v>281.56251232508947</v>
      </c>
      <c r="J36" s="264">
        <v>296.67391891230108</v>
      </c>
      <c r="K36" s="264">
        <v>155.17014147043079</v>
      </c>
      <c r="L36" s="264">
        <v>208.7675896571358</v>
      </c>
      <c r="M36" s="264">
        <v>36.663278797054858</v>
      </c>
      <c r="N36" s="264">
        <v>35.795874966264194</v>
      </c>
      <c r="O36" s="264">
        <v>35.227327931664973</v>
      </c>
      <c r="P36" s="264">
        <v>34.412192632075161</v>
      </c>
      <c r="Q36" s="264">
        <v>35.240651366306388</v>
      </c>
      <c r="R36" s="264">
        <v>35.759482141606853</v>
      </c>
      <c r="S36" s="264">
        <v>35.873740594179388</v>
      </c>
      <c r="T36" s="264">
        <v>30.07038611086265</v>
      </c>
      <c r="U36" s="264">
        <v>27.102558599900931</v>
      </c>
      <c r="V36" s="264">
        <v>16.483355256081211</v>
      </c>
      <c r="W36" s="264">
        <v>22.593126407219959</v>
      </c>
      <c r="DA36" s="72" t="s">
        <v>3083</v>
      </c>
    </row>
    <row r="37" spans="1:105" ht="12" customHeight="1" x14ac:dyDescent="0.25">
      <c r="A37" s="59" t="s">
        <v>30</v>
      </c>
      <c r="B37" s="232">
        <v>66.226838398612472</v>
      </c>
      <c r="C37" s="232">
        <v>69.316383062451692</v>
      </c>
      <c r="D37" s="232">
        <v>0.81133867783209535</v>
      </c>
      <c r="E37" s="232">
        <v>1.5231161775156601</v>
      </c>
      <c r="F37" s="232">
        <v>1.139566482907606</v>
      </c>
      <c r="G37" s="232">
        <v>0.89096476156182436</v>
      </c>
      <c r="H37" s="232">
        <v>0.93254343081903468</v>
      </c>
      <c r="I37" s="232">
        <v>1.5736315466639741</v>
      </c>
      <c r="J37" s="232">
        <v>2.075768255464931</v>
      </c>
      <c r="K37" s="232">
        <v>1.890369489669701</v>
      </c>
      <c r="L37" s="232">
        <v>1.5619987885068329</v>
      </c>
      <c r="M37" s="232">
        <v>0</v>
      </c>
      <c r="N37" s="232">
        <v>0</v>
      </c>
      <c r="O37" s="232">
        <v>0</v>
      </c>
      <c r="P37" s="232">
        <v>0</v>
      </c>
      <c r="Q37" s="232">
        <v>0</v>
      </c>
      <c r="R37" s="232">
        <v>0</v>
      </c>
      <c r="S37" s="232">
        <v>0</v>
      </c>
      <c r="T37" s="232">
        <v>0</v>
      </c>
      <c r="U37" s="232">
        <v>0</v>
      </c>
      <c r="V37" s="232">
        <v>0</v>
      </c>
      <c r="W37" s="232">
        <v>0</v>
      </c>
      <c r="DA37" s="71" t="s">
        <v>3084</v>
      </c>
    </row>
    <row r="38" spans="1:105" ht="12" customHeight="1" x14ac:dyDescent="0.25">
      <c r="A38" s="59" t="s">
        <v>33</v>
      </c>
      <c r="B38" s="232">
        <v>8.4041433888070891</v>
      </c>
      <c r="C38" s="232">
        <v>4.3555815609039374</v>
      </c>
      <c r="D38" s="232">
        <v>4.5913178093847096</v>
      </c>
      <c r="E38" s="232">
        <v>2.667588577632432</v>
      </c>
      <c r="F38" s="232">
        <v>2.6980883038128489</v>
      </c>
      <c r="G38" s="232">
        <v>2.2769076168939142</v>
      </c>
      <c r="H38" s="232">
        <v>2.3187572157984939</v>
      </c>
      <c r="I38" s="232">
        <v>2.838708913059603</v>
      </c>
      <c r="J38" s="232">
        <v>2.9341387682426929</v>
      </c>
      <c r="K38" s="232">
        <v>2.2065234316332871</v>
      </c>
      <c r="L38" s="232">
        <v>1.7068848690987151</v>
      </c>
      <c r="M38" s="232">
        <v>1.786225949020104</v>
      </c>
      <c r="N38" s="232">
        <v>1.516787546289444</v>
      </c>
      <c r="O38" s="232">
        <v>1.9089417337308949</v>
      </c>
      <c r="P38" s="232">
        <v>1.3026734927996191</v>
      </c>
      <c r="Q38" s="232">
        <v>1.7237405124912151</v>
      </c>
      <c r="R38" s="232">
        <v>1.7210157727677651</v>
      </c>
      <c r="S38" s="232">
        <v>1.762072255603359</v>
      </c>
      <c r="T38" s="232">
        <v>1.379807200685957</v>
      </c>
      <c r="U38" s="232">
        <v>1.47267903713677</v>
      </c>
      <c r="V38" s="232">
        <v>2.5386685720142932</v>
      </c>
      <c r="W38" s="232">
        <v>2.1968057278930511</v>
      </c>
      <c r="DA38" s="71" t="s">
        <v>3085</v>
      </c>
    </row>
    <row r="39" spans="1:105" ht="12" customHeight="1" x14ac:dyDescent="0.25">
      <c r="A39" s="59" t="s">
        <v>160</v>
      </c>
      <c r="B39" s="232">
        <v>5.7938904903659356</v>
      </c>
      <c r="C39" s="232">
        <v>4.1043663768943377</v>
      </c>
      <c r="D39" s="232">
        <v>3.462892299432931</v>
      </c>
      <c r="E39" s="232">
        <v>3.4557357627340699</v>
      </c>
      <c r="F39" s="232">
        <v>3.2551357817067541</v>
      </c>
      <c r="G39" s="232">
        <v>2.34496362691594</v>
      </c>
      <c r="H39" s="232">
        <v>2.6250720165660821</v>
      </c>
      <c r="I39" s="232">
        <v>3.1122645069850341</v>
      </c>
      <c r="J39" s="232">
        <v>1.853743898728001</v>
      </c>
      <c r="K39" s="232">
        <v>1.4085407297178481</v>
      </c>
      <c r="L39" s="232">
        <v>1.296685977760945</v>
      </c>
      <c r="M39" s="232">
        <v>1.9542914776904079</v>
      </c>
      <c r="N39" s="232">
        <v>1.6217532277083331</v>
      </c>
      <c r="O39" s="232">
        <v>2.4398638405440942</v>
      </c>
      <c r="P39" s="232">
        <v>1.8787757519314241</v>
      </c>
      <c r="Q39" s="232">
        <v>1.834225658831999</v>
      </c>
      <c r="R39" s="232">
        <v>1.786386982675547</v>
      </c>
      <c r="S39" s="232">
        <v>2.2423688985555019</v>
      </c>
      <c r="T39" s="232">
        <v>3.2039953773408478</v>
      </c>
      <c r="U39" s="232">
        <v>2.592563108448406</v>
      </c>
      <c r="V39" s="232">
        <v>1.735901607072776</v>
      </c>
      <c r="W39" s="232">
        <v>1.444961902313133</v>
      </c>
      <c r="DA39" s="71" t="s">
        <v>3086</v>
      </c>
    </row>
    <row r="40" spans="1:105" ht="12" customHeight="1" x14ac:dyDescent="0.25">
      <c r="A40" s="59" t="s">
        <v>70</v>
      </c>
      <c r="B40" s="232">
        <v>0</v>
      </c>
      <c r="C40" s="232">
        <v>0</v>
      </c>
      <c r="D40" s="232">
        <v>0</v>
      </c>
      <c r="E40" s="232">
        <v>2.865512936609433</v>
      </c>
      <c r="F40" s="232">
        <v>2.4802911340494038</v>
      </c>
      <c r="G40" s="232">
        <v>2.445845017624408</v>
      </c>
      <c r="H40" s="232">
        <v>1.5419241251238871</v>
      </c>
      <c r="I40" s="232">
        <v>2.6137130500432089</v>
      </c>
      <c r="J40" s="232">
        <v>1.8953918939368839</v>
      </c>
      <c r="K40" s="232">
        <v>1.8315468658781751</v>
      </c>
      <c r="L40" s="232">
        <v>0.91884377088010472</v>
      </c>
      <c r="M40" s="232">
        <v>0.90607571862514868</v>
      </c>
      <c r="N40" s="232">
        <v>1.2530252454352171</v>
      </c>
      <c r="O40" s="232">
        <v>0.95768861695691976</v>
      </c>
      <c r="P40" s="232">
        <v>0.50346064977587379</v>
      </c>
      <c r="Q40" s="232">
        <v>0.68701289717915148</v>
      </c>
      <c r="R40" s="232">
        <v>0.56121702147311203</v>
      </c>
      <c r="S40" s="232">
        <v>3.935074429520049</v>
      </c>
      <c r="T40" s="232">
        <v>3.6366033258390611</v>
      </c>
      <c r="U40" s="232">
        <v>1.6517272877664819</v>
      </c>
      <c r="V40" s="232">
        <v>0.78800678843218852</v>
      </c>
      <c r="W40" s="232">
        <v>0.46224905991047133</v>
      </c>
      <c r="DA40" s="71" t="s">
        <v>3087</v>
      </c>
    </row>
    <row r="41" spans="1:105" ht="12" customHeight="1" x14ac:dyDescent="0.25">
      <c r="A41" s="59" t="s">
        <v>162</v>
      </c>
      <c r="B41" s="232">
        <v>17.204743010198069</v>
      </c>
      <c r="C41" s="232">
        <v>19.605395054841821</v>
      </c>
      <c r="D41" s="232">
        <v>38.328701697569073</v>
      </c>
      <c r="E41" s="232">
        <v>21.776544897596789</v>
      </c>
      <c r="F41" s="232">
        <v>24.553291507714111</v>
      </c>
      <c r="G41" s="232">
        <v>205.90207819662871</v>
      </c>
      <c r="H41" s="232">
        <v>209.50907421885611</v>
      </c>
      <c r="I41" s="232">
        <v>271.42419430833769</v>
      </c>
      <c r="J41" s="232">
        <v>287.91487609592861</v>
      </c>
      <c r="K41" s="232">
        <v>147.8331609535318</v>
      </c>
      <c r="L41" s="232">
        <v>203.2831762508892</v>
      </c>
      <c r="M41" s="232">
        <v>32.016685651719193</v>
      </c>
      <c r="N41" s="232">
        <v>31.40430894683119</v>
      </c>
      <c r="O41" s="232">
        <v>29.920833740433061</v>
      </c>
      <c r="P41" s="232">
        <v>30.727282737568238</v>
      </c>
      <c r="Q41" s="232">
        <v>30.99567229780402</v>
      </c>
      <c r="R41" s="232">
        <v>31.690862364690432</v>
      </c>
      <c r="S41" s="232">
        <v>27.93422501050048</v>
      </c>
      <c r="T41" s="232">
        <v>21.849980206996779</v>
      </c>
      <c r="U41" s="232">
        <v>21.38558916654927</v>
      </c>
      <c r="V41" s="232">
        <v>11.42077828856196</v>
      </c>
      <c r="W41" s="232">
        <v>18.489109717103311</v>
      </c>
      <c r="DA41" s="71" t="s">
        <v>3088</v>
      </c>
    </row>
    <row r="42" spans="1:105" ht="12" customHeight="1" x14ac:dyDescent="0.25">
      <c r="A42" s="60" t="s">
        <v>3089</v>
      </c>
      <c r="B42" s="264">
        <v>146.66034590999379</v>
      </c>
      <c r="C42" s="264">
        <v>158.17025261395409</v>
      </c>
      <c r="D42" s="264">
        <v>79.258362307259262</v>
      </c>
      <c r="E42" s="264">
        <v>50.641498138274073</v>
      </c>
      <c r="F42" s="264">
        <v>52.737775783993733</v>
      </c>
      <c r="G42" s="264">
        <v>298.74814368953872</v>
      </c>
      <c r="H42" s="264">
        <v>306.72463060186379</v>
      </c>
      <c r="I42" s="264">
        <v>470.37714999991312</v>
      </c>
      <c r="J42" s="264">
        <v>497.97020019585312</v>
      </c>
      <c r="K42" s="264">
        <v>328.43855026952741</v>
      </c>
      <c r="L42" s="264">
        <v>339.84835267308023</v>
      </c>
      <c r="M42" s="264">
        <v>55.163905354471908</v>
      </c>
      <c r="N42" s="264">
        <v>54.653022028613357</v>
      </c>
      <c r="O42" s="264">
        <v>52.440026082010228</v>
      </c>
      <c r="P42" s="264">
        <v>50.682826316928917</v>
      </c>
      <c r="Q42" s="264">
        <v>51.615320159893173</v>
      </c>
      <c r="R42" s="264">
        <v>52.31425497207799</v>
      </c>
      <c r="S42" s="264">
        <v>51.838283763810217</v>
      </c>
      <c r="T42" s="264">
        <v>44.391120480600392</v>
      </c>
      <c r="U42" s="264">
        <v>40.299045811289631</v>
      </c>
      <c r="V42" s="264">
        <v>25.083398572800029</v>
      </c>
      <c r="W42" s="264">
        <v>34.824447639022409</v>
      </c>
      <c r="DA42" s="72" t="s">
        <v>3090</v>
      </c>
    </row>
    <row r="43" spans="1:105" ht="12" customHeight="1" x14ac:dyDescent="0.25">
      <c r="A43" s="64" t="s">
        <v>30</v>
      </c>
      <c r="B43" s="231">
        <v>70.31677405320815</v>
      </c>
      <c r="C43" s="231">
        <v>59.719158155307802</v>
      </c>
      <c r="D43" s="231">
        <v>0.6431892929103552</v>
      </c>
      <c r="E43" s="231">
        <v>1.4332949492826941</v>
      </c>
      <c r="F43" s="231">
        <v>1.116073991770246</v>
      </c>
      <c r="G43" s="231">
        <v>1.168301275772611</v>
      </c>
      <c r="H43" s="231">
        <v>1.180272843422159</v>
      </c>
      <c r="I43" s="231">
        <v>1.276139517537926</v>
      </c>
      <c r="J43" s="231">
        <v>1.6662243055197179</v>
      </c>
      <c r="K43" s="231">
        <v>0.89073306313913014</v>
      </c>
      <c r="L43" s="231">
        <v>1.352871953491551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3091</v>
      </c>
    </row>
    <row r="44" spans="1:105" ht="12" customHeight="1" x14ac:dyDescent="0.25">
      <c r="A44" s="64" t="s">
        <v>32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5.0096613606983503E-2</v>
      </c>
      <c r="W44" s="231">
        <v>0</v>
      </c>
      <c r="DA44" s="73" t="s">
        <v>3092</v>
      </c>
    </row>
    <row r="45" spans="1:105" ht="12" customHeight="1" x14ac:dyDescent="0.25">
      <c r="A45" s="64" t="s">
        <v>33</v>
      </c>
      <c r="B45" s="231">
        <v>8.9231536046554236</v>
      </c>
      <c r="C45" s="231">
        <v>3.752527939312889</v>
      </c>
      <c r="D45" s="231">
        <v>3.6397703400946551</v>
      </c>
      <c r="E45" s="231">
        <v>2.5102755072309391</v>
      </c>
      <c r="F45" s="231">
        <v>2.6424664366240109</v>
      </c>
      <c r="G45" s="231">
        <v>2.9856557614809192</v>
      </c>
      <c r="H45" s="231">
        <v>2.9347332058223721</v>
      </c>
      <c r="I45" s="231">
        <v>2.302056431457677</v>
      </c>
      <c r="J45" s="231">
        <v>2.35524043618185</v>
      </c>
      <c r="K45" s="231">
        <v>1.039703288636125</v>
      </c>
      <c r="L45" s="231">
        <v>1.4783600885184971</v>
      </c>
      <c r="M45" s="231">
        <v>1.8897268405501819</v>
      </c>
      <c r="N45" s="231">
        <v>1.540380625876804</v>
      </c>
      <c r="O45" s="231">
        <v>2.0789990700792731</v>
      </c>
      <c r="P45" s="231">
        <v>1.4623084809774869</v>
      </c>
      <c r="Q45" s="231">
        <v>1.9657590655348121</v>
      </c>
      <c r="R45" s="231">
        <v>1.969074526469514</v>
      </c>
      <c r="S45" s="231">
        <v>2.0884067539478131</v>
      </c>
      <c r="T45" s="231">
        <v>1.537238488754836</v>
      </c>
      <c r="U45" s="231">
        <v>1.607076146140163</v>
      </c>
      <c r="V45" s="231">
        <v>2.5924839470727812</v>
      </c>
      <c r="W45" s="231">
        <v>2.1685722941546</v>
      </c>
      <c r="DA45" s="73" t="s">
        <v>3093</v>
      </c>
    </row>
    <row r="46" spans="1:105" ht="12" customHeight="1" x14ac:dyDescent="0.25">
      <c r="A46" s="64" t="s">
        <v>160</v>
      </c>
      <c r="B46" s="231">
        <v>6.1517007055047426</v>
      </c>
      <c r="C46" s="231">
        <v>3.5360948445369051</v>
      </c>
      <c r="D46" s="231">
        <v>2.7452102437028341</v>
      </c>
      <c r="E46" s="231">
        <v>3.251944065659691</v>
      </c>
      <c r="F46" s="231">
        <v>3.1880302203817719</v>
      </c>
      <c r="G46" s="231">
        <v>3.074896017395587</v>
      </c>
      <c r="H46" s="231">
        <v>3.3224202871272319</v>
      </c>
      <c r="I46" s="231">
        <v>2.523896864430609</v>
      </c>
      <c r="J46" s="231">
        <v>1.4880048059977951</v>
      </c>
      <c r="K46" s="231">
        <v>0.66369765571968853</v>
      </c>
      <c r="L46" s="231">
        <v>1.1230803152385911</v>
      </c>
      <c r="M46" s="231">
        <v>2.0675307408203349</v>
      </c>
      <c r="N46" s="231">
        <v>1.6469790103606119</v>
      </c>
      <c r="O46" s="231">
        <v>2.6572181675222821</v>
      </c>
      <c r="P46" s="231">
        <v>2.1090086895064961</v>
      </c>
      <c r="Q46" s="231">
        <v>2.0917566715854168</v>
      </c>
      <c r="R46" s="231">
        <v>2.043868021236209</v>
      </c>
      <c r="S46" s="231">
        <v>2.6576539853539138</v>
      </c>
      <c r="T46" s="231">
        <v>3.5695603047964681</v>
      </c>
      <c r="U46" s="231">
        <v>2.8291611572409998</v>
      </c>
      <c r="V46" s="231">
        <v>1.7726997134026361</v>
      </c>
      <c r="W46" s="231">
        <v>1.426391195033216</v>
      </c>
      <c r="DA46" s="73" t="s">
        <v>3094</v>
      </c>
    </row>
    <row r="47" spans="1:105" ht="12" customHeight="1" x14ac:dyDescent="0.25">
      <c r="A47" s="64" t="s">
        <v>70</v>
      </c>
      <c r="B47" s="231">
        <v>0</v>
      </c>
      <c r="C47" s="231">
        <v>0</v>
      </c>
      <c r="D47" s="231">
        <v>0</v>
      </c>
      <c r="E47" s="231">
        <v>2.6965278681798361</v>
      </c>
      <c r="F47" s="231">
        <v>2.429159218221153</v>
      </c>
      <c r="G47" s="231">
        <v>3.2071794280882981</v>
      </c>
      <c r="H47" s="231">
        <v>1.9515350292080449</v>
      </c>
      <c r="I47" s="231">
        <v>2.119595605296392</v>
      </c>
      <c r="J47" s="231">
        <v>1.5214357546167041</v>
      </c>
      <c r="K47" s="231">
        <v>0.86301612411846174</v>
      </c>
      <c r="L47" s="231">
        <v>0.79582518015421111</v>
      </c>
      <c r="M47" s="231">
        <v>0.95857727629365352</v>
      </c>
      <c r="N47" s="231">
        <v>1.2725155981961189</v>
      </c>
      <c r="O47" s="231">
        <v>1.043003937154019</v>
      </c>
      <c r="P47" s="231">
        <v>0.56515679644595562</v>
      </c>
      <c r="Q47" s="231">
        <v>0.78347165422100329</v>
      </c>
      <c r="R47" s="231">
        <v>0.64210808424294386</v>
      </c>
      <c r="S47" s="231">
        <v>4.6638473477825846</v>
      </c>
      <c r="T47" s="231">
        <v>4.0515273423957163</v>
      </c>
      <c r="U47" s="231">
        <v>1.8024643911949561</v>
      </c>
      <c r="V47" s="231">
        <v>0.80471116699329603</v>
      </c>
      <c r="W47" s="231">
        <v>0.45630821678632272</v>
      </c>
      <c r="DA47" s="73" t="s">
        <v>3095</v>
      </c>
    </row>
    <row r="48" spans="1:105" ht="12" customHeight="1" x14ac:dyDescent="0.25">
      <c r="A48" s="64" t="s">
        <v>34</v>
      </c>
      <c r="B48" s="231">
        <v>38.754984078313697</v>
      </c>
      <c r="C48" s="231">
        <v>70.515296385800596</v>
      </c>
      <c r="D48" s="231">
        <v>41.381353038630913</v>
      </c>
      <c r="E48" s="231">
        <v>20.257117556448701</v>
      </c>
      <c r="F48" s="231">
        <v>19.31492758284422</v>
      </c>
      <c r="G48" s="231">
        <v>16.488344412433509</v>
      </c>
      <c r="H48" s="231">
        <v>30.38566970984478</v>
      </c>
      <c r="I48" s="231">
        <v>25.55694443892747</v>
      </c>
      <c r="J48" s="231">
        <v>21.31708293292186</v>
      </c>
      <c r="K48" s="231">
        <v>46.520701163158073</v>
      </c>
      <c r="L48" s="231">
        <v>32.38782505995254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3.7100510621341418</v>
      </c>
      <c r="DA48" s="73" t="s">
        <v>3096</v>
      </c>
    </row>
    <row r="49" spans="1:105" ht="12" customHeight="1" x14ac:dyDescent="0.25">
      <c r="A49" s="64" t="s">
        <v>162</v>
      </c>
      <c r="B49" s="231">
        <v>18.26724717870507</v>
      </c>
      <c r="C49" s="231">
        <v>16.890922986020801</v>
      </c>
      <c r="D49" s="231">
        <v>30.385104539701469</v>
      </c>
      <c r="E49" s="231">
        <v>20.4923381914722</v>
      </c>
      <c r="F49" s="231">
        <v>24.047118334152319</v>
      </c>
      <c r="G49" s="231">
        <v>269.99458454413963</v>
      </c>
      <c r="H49" s="231">
        <v>265.16499133327682</v>
      </c>
      <c r="I49" s="231">
        <v>220.1119703701045</v>
      </c>
      <c r="J49" s="231">
        <v>231.1099821517812</v>
      </c>
      <c r="K49" s="231">
        <v>69.65827845258309</v>
      </c>
      <c r="L49" s="231">
        <v>176.0667868567329</v>
      </c>
      <c r="M49" s="231">
        <v>33.871857171654312</v>
      </c>
      <c r="N49" s="231">
        <v>31.89279157063778</v>
      </c>
      <c r="O49" s="231">
        <v>32.586319646739952</v>
      </c>
      <c r="P49" s="231">
        <v>34.492730828484618</v>
      </c>
      <c r="Q49" s="231">
        <v>35.347561521134118</v>
      </c>
      <c r="R49" s="231">
        <v>36.258627487072943</v>
      </c>
      <c r="S49" s="231">
        <v>33.107623136743243</v>
      </c>
      <c r="T49" s="231">
        <v>24.342988307372629</v>
      </c>
      <c r="U49" s="231">
        <v>23.337244134020359</v>
      </c>
      <c r="V49" s="231">
        <v>11.662878999869511</v>
      </c>
      <c r="W49" s="231">
        <v>18.251486950805511</v>
      </c>
      <c r="DA49" s="73" t="s">
        <v>3097</v>
      </c>
    </row>
    <row r="50" spans="1:105" ht="12" customHeight="1" x14ac:dyDescent="0.25">
      <c r="A50" s="64" t="s">
        <v>36</v>
      </c>
      <c r="B50" s="231">
        <v>4.2464862896066808</v>
      </c>
      <c r="C50" s="231">
        <v>3.756252302975069</v>
      </c>
      <c r="D50" s="231">
        <v>0.46373485221903199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0</v>
      </c>
      <c r="T50" s="231">
        <v>0</v>
      </c>
      <c r="U50" s="231">
        <v>0</v>
      </c>
      <c r="V50" s="231">
        <v>0</v>
      </c>
      <c r="W50" s="231">
        <v>0</v>
      </c>
      <c r="DA50" s="73" t="s">
        <v>3098</v>
      </c>
    </row>
    <row r="51" spans="1:105" ht="12" customHeight="1" x14ac:dyDescent="0.25">
      <c r="A51" s="64" t="s">
        <v>73</v>
      </c>
      <c r="B51" s="231">
        <v>0</v>
      </c>
      <c r="C51" s="231">
        <v>0</v>
      </c>
      <c r="D51" s="231">
        <v>0</v>
      </c>
      <c r="E51" s="231">
        <v>0</v>
      </c>
      <c r="F51" s="231">
        <v>0</v>
      </c>
      <c r="G51" s="231">
        <v>1.8291822502281521</v>
      </c>
      <c r="H51" s="231">
        <v>1.7850081931624009</v>
      </c>
      <c r="I51" s="231">
        <v>1.9322241343914091</v>
      </c>
      <c r="J51" s="231">
        <v>5.5059371499670116</v>
      </c>
      <c r="K51" s="231">
        <v>5.0642760767132122</v>
      </c>
      <c r="L51" s="231">
        <v>4.6557521710424394</v>
      </c>
      <c r="M51" s="231">
        <v>5.7304113175705877</v>
      </c>
      <c r="N51" s="231">
        <v>5.6382605776494632</v>
      </c>
      <c r="O51" s="231">
        <v>5.6890859174538697</v>
      </c>
      <c r="P51" s="231">
        <v>5.4271817224874246</v>
      </c>
      <c r="Q51" s="231">
        <v>5.5123499404884688</v>
      </c>
      <c r="R51" s="231">
        <v>5.3610001342939713</v>
      </c>
      <c r="S51" s="231">
        <v>2.1543398790343429</v>
      </c>
      <c r="T51" s="231">
        <v>4.2580266626519148</v>
      </c>
      <c r="U51" s="231">
        <v>3.669679630857364</v>
      </c>
      <c r="V51" s="231">
        <v>2.9624177333856152</v>
      </c>
      <c r="W51" s="231">
        <v>2.7231173000722109</v>
      </c>
      <c r="DA51" s="73" t="s">
        <v>3099</v>
      </c>
    </row>
    <row r="52" spans="1:105" ht="12" customHeight="1" x14ac:dyDescent="0.25">
      <c r="A52" s="64" t="s">
        <v>79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214.55432263776709</v>
      </c>
      <c r="J52" s="231">
        <v>233.0062926588669</v>
      </c>
      <c r="K52" s="231">
        <v>203.7381444454596</v>
      </c>
      <c r="L52" s="231">
        <v>121.9878510479495</v>
      </c>
      <c r="M52" s="231">
        <v>10.64580200758285</v>
      </c>
      <c r="N52" s="231">
        <v>12.66209464589258</v>
      </c>
      <c r="O52" s="231">
        <v>8.3853993430608433</v>
      </c>
      <c r="P52" s="231">
        <v>6.6264397990269392</v>
      </c>
      <c r="Q52" s="231">
        <v>5.9144213069293476</v>
      </c>
      <c r="R52" s="231">
        <v>6.039576718762409</v>
      </c>
      <c r="S52" s="231">
        <v>7.1664126609483336</v>
      </c>
      <c r="T52" s="231">
        <v>6.6317793746288194</v>
      </c>
      <c r="U52" s="231">
        <v>7.0534203518357801</v>
      </c>
      <c r="V52" s="231">
        <v>5.2381103984692068</v>
      </c>
      <c r="W52" s="231">
        <v>6.0885206200364088</v>
      </c>
      <c r="DA52" s="73" t="s">
        <v>3100</v>
      </c>
    </row>
    <row r="53" spans="1:105" ht="12" customHeight="1" x14ac:dyDescent="0.25">
      <c r="A53" s="60" t="s">
        <v>3101</v>
      </c>
      <c r="B53" s="264">
        <v>5.3546580421506871</v>
      </c>
      <c r="C53" s="264">
        <v>5.7575351173558049</v>
      </c>
      <c r="D53" s="264">
        <v>5.2583523621529968</v>
      </c>
      <c r="E53" s="264">
        <v>6.8042745221311476</v>
      </c>
      <c r="F53" s="264">
        <v>7.3238384042913323</v>
      </c>
      <c r="G53" s="264">
        <v>10.218230525976089</v>
      </c>
      <c r="H53" s="264">
        <v>6.6660688322266806</v>
      </c>
      <c r="I53" s="264">
        <v>6.0016724139794544</v>
      </c>
      <c r="J53" s="264">
        <v>1.9058662769654979</v>
      </c>
      <c r="K53" s="264">
        <v>1.7104657307781741</v>
      </c>
      <c r="L53" s="264">
        <v>1.862855434751989</v>
      </c>
      <c r="M53" s="264">
        <v>4.1294357431028148</v>
      </c>
      <c r="N53" s="264">
        <v>4.5209005374406201</v>
      </c>
      <c r="O53" s="264">
        <v>4.5052923977475432</v>
      </c>
      <c r="P53" s="264">
        <v>4.2813633474218227</v>
      </c>
      <c r="Q53" s="264">
        <v>4.3495424167043524</v>
      </c>
      <c r="R53" s="264">
        <v>4.4848929704123019</v>
      </c>
      <c r="S53" s="264">
        <v>4.4857914195524957</v>
      </c>
      <c r="T53" s="264">
        <v>4.289158814305889</v>
      </c>
      <c r="U53" s="264">
        <v>4.300845401755141</v>
      </c>
      <c r="V53" s="264">
        <v>3.8245315513386582</v>
      </c>
      <c r="W53" s="264">
        <v>4.0792055446656494</v>
      </c>
      <c r="DA53" s="72" t="s">
        <v>3102</v>
      </c>
    </row>
    <row r="54" spans="1:105" ht="12" customHeight="1" x14ac:dyDescent="0.25">
      <c r="A54" s="57" t="s">
        <v>3103</v>
      </c>
      <c r="B54" s="263">
        <f t="shared" ref="B54:W54" si="2">B55+B56+B67</f>
        <v>80.441249058046395</v>
      </c>
      <c r="C54" s="263">
        <f t="shared" si="2"/>
        <v>83.955352764643038</v>
      </c>
      <c r="D54" s="263">
        <f t="shared" si="2"/>
        <v>57.914635101226565</v>
      </c>
      <c r="E54" s="263">
        <f t="shared" si="2"/>
        <v>59.885357951667359</v>
      </c>
      <c r="F54" s="263">
        <f t="shared" si="2"/>
        <v>64.102639182756647</v>
      </c>
      <c r="G54" s="263">
        <f t="shared" si="2"/>
        <v>170.90883979824423</v>
      </c>
      <c r="H54" s="263">
        <f t="shared" si="2"/>
        <v>149.91989977930578</v>
      </c>
      <c r="I54" s="263">
        <f t="shared" si="2"/>
        <v>182.9980552308991</v>
      </c>
      <c r="J54" s="263">
        <f t="shared" si="2"/>
        <v>164.67112249555512</v>
      </c>
      <c r="K54" s="263">
        <f t="shared" si="2"/>
        <v>95.769532016616495</v>
      </c>
      <c r="L54" s="263">
        <f t="shared" si="2"/>
        <v>118.44077466330343</v>
      </c>
      <c r="M54" s="263">
        <f t="shared" si="2"/>
        <v>44.822076481922657</v>
      </c>
      <c r="N54" s="263">
        <f t="shared" si="2"/>
        <v>46.959836951399822</v>
      </c>
      <c r="O54" s="263">
        <f t="shared" si="2"/>
        <v>46.467452119262433</v>
      </c>
      <c r="P54" s="263">
        <f t="shared" si="2"/>
        <v>44.596734129838254</v>
      </c>
      <c r="Q54" s="263">
        <f t="shared" si="2"/>
        <v>45.420260577265068</v>
      </c>
      <c r="R54" s="263">
        <f t="shared" si="2"/>
        <v>46.543959496110958</v>
      </c>
      <c r="S54" s="263">
        <f t="shared" si="2"/>
        <v>46.520695361366037</v>
      </c>
      <c r="T54" s="263">
        <f t="shared" si="2"/>
        <v>42.446428250107878</v>
      </c>
      <c r="U54" s="263">
        <f t="shared" si="2"/>
        <v>41.087973029705921</v>
      </c>
      <c r="V54" s="263">
        <f t="shared" si="2"/>
        <v>32.770615319529981</v>
      </c>
      <c r="W54" s="263">
        <f t="shared" si="2"/>
        <v>37.517093625151908</v>
      </c>
      <c r="DA54" s="70"/>
    </row>
    <row r="55" spans="1:105" ht="12" customHeight="1" x14ac:dyDescent="0.25">
      <c r="A55" s="60" t="s">
        <v>3104</v>
      </c>
      <c r="B55" s="264">
        <v>35.063573020177557</v>
      </c>
      <c r="C55" s="264">
        <v>35.127757426571343</v>
      </c>
      <c r="D55" s="264">
        <v>18.225639401103521</v>
      </c>
      <c r="E55" s="264">
        <v>12.43413027894352</v>
      </c>
      <c r="F55" s="264">
        <v>13.161322587158161</v>
      </c>
      <c r="G55" s="264">
        <v>82.894873952802172</v>
      </c>
      <c r="H55" s="264">
        <v>84.08865223955496</v>
      </c>
      <c r="I55" s="264">
        <v>109.1156936039402</v>
      </c>
      <c r="J55" s="264">
        <v>114.9824478642953</v>
      </c>
      <c r="K55" s="264">
        <v>60.088848343761327</v>
      </c>
      <c r="L55" s="264">
        <v>80.924277222373988</v>
      </c>
      <c r="M55" s="264">
        <v>14.18646751986722</v>
      </c>
      <c r="N55" s="264">
        <v>13.85189015425177</v>
      </c>
      <c r="O55" s="264">
        <v>13.62610769368338</v>
      </c>
      <c r="P55" s="264">
        <v>13.323827420022139</v>
      </c>
      <c r="Q55" s="264">
        <v>13.639911146498489</v>
      </c>
      <c r="R55" s="264">
        <v>13.84291518014407</v>
      </c>
      <c r="S55" s="264">
        <v>13.849698324576529</v>
      </c>
      <c r="T55" s="264">
        <v>11.5968802074613</v>
      </c>
      <c r="U55" s="264">
        <v>10.4713373197938</v>
      </c>
      <c r="V55" s="264">
        <v>6.3537089879121309</v>
      </c>
      <c r="W55" s="264">
        <v>8.7338920962413891</v>
      </c>
      <c r="DA55" s="72" t="s">
        <v>3105</v>
      </c>
    </row>
    <row r="56" spans="1:105" ht="12" customHeight="1" x14ac:dyDescent="0.25">
      <c r="A56" s="60" t="s">
        <v>3106</v>
      </c>
      <c r="B56" s="264">
        <v>11.03400721579891</v>
      </c>
      <c r="C56" s="264">
        <v>11.899956309513779</v>
      </c>
      <c r="D56" s="264">
        <v>5.9630115842452112</v>
      </c>
      <c r="E56" s="264">
        <v>3.8100186687102742</v>
      </c>
      <c r="F56" s="264">
        <v>3.9677323473851058</v>
      </c>
      <c r="G56" s="264">
        <v>22.476349368491942</v>
      </c>
      <c r="H56" s="264">
        <v>23.07646123650385</v>
      </c>
      <c r="I56" s="264">
        <v>35.388876489021683</v>
      </c>
      <c r="J56" s="264">
        <v>37.46484264796387</v>
      </c>
      <c r="K56" s="264">
        <v>24.710110365105511</v>
      </c>
      <c r="L56" s="264">
        <v>25.568528100795991</v>
      </c>
      <c r="M56" s="264">
        <v>4.1502624718097989</v>
      </c>
      <c r="N56" s="264">
        <v>4.1118261087358006</v>
      </c>
      <c r="O56" s="264">
        <v>3.9453311158879192</v>
      </c>
      <c r="P56" s="264">
        <v>3.813127998765812</v>
      </c>
      <c r="Q56" s="264">
        <v>3.8832842753524628</v>
      </c>
      <c r="R56" s="264">
        <v>3.9358687126328249</v>
      </c>
      <c r="S56" s="264">
        <v>3.9000589665562542</v>
      </c>
      <c r="T56" s="264">
        <v>3.3397708198570819</v>
      </c>
      <c r="U56" s="264">
        <v>3.031903133137777</v>
      </c>
      <c r="V56" s="264">
        <v>1.887152243721633</v>
      </c>
      <c r="W56" s="264">
        <v>2.620021138986012</v>
      </c>
      <c r="DA56" s="72" t="s">
        <v>3107</v>
      </c>
    </row>
    <row r="57" spans="1:105" ht="12" customHeight="1" x14ac:dyDescent="0.25">
      <c r="A57" s="64" t="s">
        <v>30</v>
      </c>
      <c r="B57" s="231">
        <v>5.2902902108996743</v>
      </c>
      <c r="C57" s="231">
        <v>4.4929774160733142</v>
      </c>
      <c r="D57" s="231">
        <v>4.8390417021468728E-2</v>
      </c>
      <c r="E57" s="231">
        <v>0.10783410276735</v>
      </c>
      <c r="F57" s="231">
        <v>8.3967949224093702E-2</v>
      </c>
      <c r="G57" s="231">
        <v>8.7897274666277933E-2</v>
      </c>
      <c r="H57" s="231">
        <v>8.879795687188656E-2</v>
      </c>
      <c r="I57" s="231">
        <v>9.6010496617273428E-2</v>
      </c>
      <c r="J57" s="231">
        <v>0.12535856844035501</v>
      </c>
      <c r="K57" s="231">
        <v>6.7014399734605407E-2</v>
      </c>
      <c r="L57" s="231">
        <v>0.10178346985516359</v>
      </c>
      <c r="M57" s="231">
        <v>0</v>
      </c>
      <c r="N57" s="231">
        <v>0</v>
      </c>
      <c r="O57" s="231">
        <v>0</v>
      </c>
      <c r="P57" s="231">
        <v>0</v>
      </c>
      <c r="Q57" s="231">
        <v>0</v>
      </c>
      <c r="R57" s="231">
        <v>0</v>
      </c>
      <c r="S57" s="231">
        <v>0</v>
      </c>
      <c r="T57" s="231">
        <v>0</v>
      </c>
      <c r="U57" s="231">
        <v>0</v>
      </c>
      <c r="V57" s="231">
        <v>0</v>
      </c>
      <c r="W57" s="231">
        <v>0</v>
      </c>
      <c r="DA57" s="73" t="s">
        <v>3108</v>
      </c>
    </row>
    <row r="58" spans="1:105" ht="12" customHeight="1" x14ac:dyDescent="0.25">
      <c r="A58" s="64" t="s">
        <v>32</v>
      </c>
      <c r="B58" s="231">
        <v>0</v>
      </c>
      <c r="C58" s="231">
        <v>0</v>
      </c>
      <c r="D58" s="231">
        <v>0</v>
      </c>
      <c r="E58" s="231">
        <v>0</v>
      </c>
      <c r="F58" s="231">
        <v>0</v>
      </c>
      <c r="G58" s="231">
        <v>0</v>
      </c>
      <c r="H58" s="231">
        <v>0</v>
      </c>
      <c r="I58" s="231">
        <v>0</v>
      </c>
      <c r="J58" s="231">
        <v>0</v>
      </c>
      <c r="K58" s="231">
        <v>0</v>
      </c>
      <c r="L58" s="231">
        <v>0</v>
      </c>
      <c r="M58" s="231">
        <v>0</v>
      </c>
      <c r="N58" s="231">
        <v>0</v>
      </c>
      <c r="O58" s="231">
        <v>0</v>
      </c>
      <c r="P58" s="231">
        <v>0</v>
      </c>
      <c r="Q58" s="231">
        <v>0</v>
      </c>
      <c r="R58" s="231">
        <v>0</v>
      </c>
      <c r="S58" s="231">
        <v>0</v>
      </c>
      <c r="T58" s="231">
        <v>0</v>
      </c>
      <c r="U58" s="231">
        <v>0</v>
      </c>
      <c r="V58" s="231">
        <v>3.769024221215059E-3</v>
      </c>
      <c r="W58" s="231">
        <v>0</v>
      </c>
      <c r="DA58" s="73" t="s">
        <v>3109</v>
      </c>
    </row>
    <row r="59" spans="1:105" ht="12" customHeight="1" x14ac:dyDescent="0.25">
      <c r="A59" s="64" t="s">
        <v>33</v>
      </c>
      <c r="B59" s="231">
        <v>0.67133444047564328</v>
      </c>
      <c r="C59" s="231">
        <v>0.28232185123357162</v>
      </c>
      <c r="D59" s="231">
        <v>0.27383852088486438</v>
      </c>
      <c r="E59" s="231">
        <v>0.18886085320859719</v>
      </c>
      <c r="F59" s="231">
        <v>0.198806252285192</v>
      </c>
      <c r="G59" s="231">
        <v>0.2246261387948027</v>
      </c>
      <c r="H59" s="231">
        <v>0.2207949747327175</v>
      </c>
      <c r="I59" s="231">
        <v>0.17319546819744269</v>
      </c>
      <c r="J59" s="231">
        <v>0.1771967726281016</v>
      </c>
      <c r="K59" s="231">
        <v>7.8222190994567398E-2</v>
      </c>
      <c r="L59" s="231">
        <v>0.11122458346220659</v>
      </c>
      <c r="M59" s="231">
        <v>0.14217380618559361</v>
      </c>
      <c r="N59" s="231">
        <v>0.1158907053951201</v>
      </c>
      <c r="O59" s="231">
        <v>0.15641372314076041</v>
      </c>
      <c r="P59" s="231">
        <v>0.1100169390077106</v>
      </c>
      <c r="Q59" s="231">
        <v>0.14789409897440581</v>
      </c>
      <c r="R59" s="231">
        <v>0.1481435380415935</v>
      </c>
      <c r="S59" s="231">
        <v>0.15712151126880089</v>
      </c>
      <c r="T59" s="231">
        <v>0.1156543063640002</v>
      </c>
      <c r="U59" s="231">
        <v>0.1209085501798242</v>
      </c>
      <c r="V59" s="231">
        <v>0.19504581419983311</v>
      </c>
      <c r="W59" s="231">
        <v>0.1631527744818507</v>
      </c>
      <c r="DA59" s="73" t="s">
        <v>3110</v>
      </c>
    </row>
    <row r="60" spans="1:105" ht="12" customHeight="1" x14ac:dyDescent="0.25">
      <c r="A60" s="64" t="s">
        <v>160</v>
      </c>
      <c r="B60" s="231">
        <v>0.46282387753013748</v>
      </c>
      <c r="C60" s="231">
        <v>0.26603848360152271</v>
      </c>
      <c r="D60" s="231">
        <v>0.20653619388359881</v>
      </c>
      <c r="E60" s="231">
        <v>0.2446603685762776</v>
      </c>
      <c r="F60" s="231">
        <v>0.23985180341430251</v>
      </c>
      <c r="G60" s="231">
        <v>0.23134013923979341</v>
      </c>
      <c r="H60" s="231">
        <v>0.24996265483088881</v>
      </c>
      <c r="I60" s="231">
        <v>0.18988565751202069</v>
      </c>
      <c r="J60" s="231">
        <v>0.1119502048399595</v>
      </c>
      <c r="K60" s="231">
        <v>4.9933365947562772E-2</v>
      </c>
      <c r="L60" s="231">
        <v>8.4495070738953529E-2</v>
      </c>
      <c r="M60" s="231">
        <v>0.15555090213068351</v>
      </c>
      <c r="N60" s="231">
        <v>0.1239106465475069</v>
      </c>
      <c r="O60" s="231">
        <v>0.19991610037785201</v>
      </c>
      <c r="P60" s="231">
        <v>0.15867150015095891</v>
      </c>
      <c r="Q60" s="231">
        <v>0.15737354268981191</v>
      </c>
      <c r="R60" s="231">
        <v>0.15377063482654851</v>
      </c>
      <c r="S60" s="231">
        <v>0.19994888918023171</v>
      </c>
      <c r="T60" s="231">
        <v>0.26855626117590981</v>
      </c>
      <c r="U60" s="231">
        <v>0.21285225007455799</v>
      </c>
      <c r="V60" s="231">
        <v>0.13336925743468109</v>
      </c>
      <c r="W60" s="231">
        <v>0.10731469805892541</v>
      </c>
      <c r="DA60" s="73" t="s">
        <v>3111</v>
      </c>
    </row>
    <row r="61" spans="1:105" ht="12" customHeight="1" x14ac:dyDescent="0.25">
      <c r="A61" s="64" t="s">
        <v>70</v>
      </c>
      <c r="B61" s="231">
        <v>0</v>
      </c>
      <c r="C61" s="231">
        <v>0</v>
      </c>
      <c r="D61" s="231">
        <v>0</v>
      </c>
      <c r="E61" s="231">
        <v>0.20287357001979961</v>
      </c>
      <c r="F61" s="231">
        <v>0.1827580603050396</v>
      </c>
      <c r="G61" s="231">
        <v>0.24129249615711321</v>
      </c>
      <c r="H61" s="231">
        <v>0.14682395204073059</v>
      </c>
      <c r="I61" s="231">
        <v>0.15946800792198559</v>
      </c>
      <c r="J61" s="231">
        <v>0.11446538592727561</v>
      </c>
      <c r="K61" s="231">
        <v>6.4929112786341947E-2</v>
      </c>
      <c r="L61" s="231">
        <v>5.9873994745144377E-2</v>
      </c>
      <c r="M61" s="231">
        <v>7.2118666555008398E-2</v>
      </c>
      <c r="N61" s="231">
        <v>9.573785064798386E-2</v>
      </c>
      <c r="O61" s="231">
        <v>7.8470515647951267E-2</v>
      </c>
      <c r="P61" s="231">
        <v>4.2519633588410453E-2</v>
      </c>
      <c r="Q61" s="231">
        <v>5.8944575866156972E-2</v>
      </c>
      <c r="R61" s="231">
        <v>4.8309072168748121E-2</v>
      </c>
      <c r="S61" s="231">
        <v>0.35088506691781191</v>
      </c>
      <c r="T61" s="231">
        <v>0.30481710413008528</v>
      </c>
      <c r="U61" s="231">
        <v>0.13560860623410331</v>
      </c>
      <c r="V61" s="231">
        <v>6.0542532939934501E-2</v>
      </c>
      <c r="W61" s="231">
        <v>3.4330398755083827E-2</v>
      </c>
      <c r="DA61" s="73" t="s">
        <v>3112</v>
      </c>
    </row>
    <row r="62" spans="1:105" ht="12" customHeight="1" x14ac:dyDescent="0.25">
      <c r="A62" s="64" t="s">
        <v>34</v>
      </c>
      <c r="B62" s="231">
        <v>2.9157354792461718</v>
      </c>
      <c r="C62" s="231">
        <v>5.3052260603737116</v>
      </c>
      <c r="D62" s="231">
        <v>3.1133306361352409</v>
      </c>
      <c r="E62" s="231">
        <v>1.524046461927175</v>
      </c>
      <c r="F62" s="231">
        <v>1.4531606958879659</v>
      </c>
      <c r="G62" s="231">
        <v>1.240502400935436</v>
      </c>
      <c r="H62" s="231">
        <v>2.2860691944710791</v>
      </c>
      <c r="I62" s="231">
        <v>1.9227795189161729</v>
      </c>
      <c r="J62" s="231">
        <v>1.603793073323275</v>
      </c>
      <c r="K62" s="231">
        <v>3.4999900561623618</v>
      </c>
      <c r="L62" s="231">
        <v>2.436701571908654</v>
      </c>
      <c r="M62" s="231">
        <v>0</v>
      </c>
      <c r="N62" s="231">
        <v>0</v>
      </c>
      <c r="O62" s="231">
        <v>0</v>
      </c>
      <c r="P62" s="231">
        <v>0</v>
      </c>
      <c r="Q62" s="231">
        <v>0</v>
      </c>
      <c r="R62" s="231">
        <v>0</v>
      </c>
      <c r="S62" s="231">
        <v>0</v>
      </c>
      <c r="T62" s="231">
        <v>0</v>
      </c>
      <c r="U62" s="231">
        <v>0</v>
      </c>
      <c r="V62" s="231">
        <v>0</v>
      </c>
      <c r="W62" s="231">
        <v>0.27912609871855609</v>
      </c>
      <c r="DA62" s="73" t="s">
        <v>3113</v>
      </c>
    </row>
    <row r="63" spans="1:105" ht="12" customHeight="1" x14ac:dyDescent="0.25">
      <c r="A63" s="64" t="s">
        <v>162</v>
      </c>
      <c r="B63" s="231">
        <v>1.3743383457332969</v>
      </c>
      <c r="C63" s="231">
        <v>1.2707904440893389</v>
      </c>
      <c r="D63" s="231">
        <v>2.2860266738333399</v>
      </c>
      <c r="E63" s="231">
        <v>1.5417433122110751</v>
      </c>
      <c r="F63" s="231">
        <v>1.8091875862685129</v>
      </c>
      <c r="G63" s="231">
        <v>20.313072191408619</v>
      </c>
      <c r="H63" s="231">
        <v>19.94971721629668</v>
      </c>
      <c r="I63" s="231">
        <v>16.560148241010999</v>
      </c>
      <c r="J63" s="231">
        <v>17.387584864083859</v>
      </c>
      <c r="K63" s="231">
        <v>5.2407482221379116</v>
      </c>
      <c r="L63" s="231">
        <v>13.24640402683883</v>
      </c>
      <c r="M63" s="231">
        <v>2.5483528906573771</v>
      </c>
      <c r="N63" s="231">
        <v>2.3994576730260402</v>
      </c>
      <c r="O63" s="231">
        <v>2.4516353339240098</v>
      </c>
      <c r="P63" s="231">
        <v>2.59506438834994</v>
      </c>
      <c r="Q63" s="231">
        <v>2.6593776693016258</v>
      </c>
      <c r="R63" s="231">
        <v>2.727921817209249</v>
      </c>
      <c r="S63" s="231">
        <v>2.4908556591907129</v>
      </c>
      <c r="T63" s="231">
        <v>1.8314473961659661</v>
      </c>
      <c r="U63" s="231">
        <v>1.7557801229357011</v>
      </c>
      <c r="V63" s="231">
        <v>0.8774579811814055</v>
      </c>
      <c r="W63" s="231">
        <v>1.3731526232580951</v>
      </c>
      <c r="DA63" s="73" t="s">
        <v>3114</v>
      </c>
    </row>
    <row r="64" spans="1:105" ht="12" customHeight="1" x14ac:dyDescent="0.25">
      <c r="A64" s="64" t="s">
        <v>36</v>
      </c>
      <c r="B64" s="231">
        <v>0.31948486191398229</v>
      </c>
      <c r="C64" s="231">
        <v>0.28260205414232498</v>
      </c>
      <c r="D64" s="231">
        <v>3.4889142486698339E-2</v>
      </c>
      <c r="E64" s="231">
        <v>0</v>
      </c>
      <c r="F64" s="231">
        <v>0</v>
      </c>
      <c r="G64" s="231">
        <v>0</v>
      </c>
      <c r="H64" s="231">
        <v>0</v>
      </c>
      <c r="I64" s="231">
        <v>0</v>
      </c>
      <c r="J64" s="231">
        <v>0</v>
      </c>
      <c r="K64" s="231">
        <v>0</v>
      </c>
      <c r="L64" s="231">
        <v>0</v>
      </c>
      <c r="M64" s="231">
        <v>0</v>
      </c>
      <c r="N64" s="231">
        <v>0</v>
      </c>
      <c r="O64" s="231">
        <v>0</v>
      </c>
      <c r="P64" s="231">
        <v>0</v>
      </c>
      <c r="Q64" s="231">
        <v>0</v>
      </c>
      <c r="R64" s="231">
        <v>0</v>
      </c>
      <c r="S64" s="231">
        <v>0</v>
      </c>
      <c r="T64" s="231">
        <v>0</v>
      </c>
      <c r="U64" s="231">
        <v>0</v>
      </c>
      <c r="V64" s="231">
        <v>0</v>
      </c>
      <c r="W64" s="231">
        <v>0</v>
      </c>
      <c r="DA64" s="73" t="s">
        <v>3115</v>
      </c>
    </row>
    <row r="65" spans="1:105" ht="12" customHeight="1" x14ac:dyDescent="0.25">
      <c r="A65" s="64" t="s">
        <v>73</v>
      </c>
      <c r="B65" s="231">
        <v>0</v>
      </c>
      <c r="C65" s="231">
        <v>0</v>
      </c>
      <c r="D65" s="231">
        <v>0</v>
      </c>
      <c r="E65" s="231">
        <v>0</v>
      </c>
      <c r="F65" s="231">
        <v>0</v>
      </c>
      <c r="G65" s="231">
        <v>0.13761872728989219</v>
      </c>
      <c r="H65" s="231">
        <v>0.13429528725986711</v>
      </c>
      <c r="I65" s="231">
        <v>0.14537109475045079</v>
      </c>
      <c r="J65" s="231">
        <v>0.4142397855774555</v>
      </c>
      <c r="K65" s="231">
        <v>0.38101136627309429</v>
      </c>
      <c r="L65" s="231">
        <v>0.35027602540758151</v>
      </c>
      <c r="M65" s="231">
        <v>0.4311281242059376</v>
      </c>
      <c r="N65" s="231">
        <v>0.42419515317738921</v>
      </c>
      <c r="O65" s="231">
        <v>0.42801900319402159</v>
      </c>
      <c r="P65" s="231">
        <v>0.40831461235015087</v>
      </c>
      <c r="Q65" s="231">
        <v>0.41472225257593492</v>
      </c>
      <c r="R65" s="231">
        <v>0.40333543330111371</v>
      </c>
      <c r="S65" s="231">
        <v>0.16208199716872801</v>
      </c>
      <c r="T65" s="231">
        <v>0.32035310314622562</v>
      </c>
      <c r="U65" s="231">
        <v>0.27608874965698033</v>
      </c>
      <c r="V65" s="231">
        <v>0.2228778232014256</v>
      </c>
      <c r="W65" s="231">
        <v>0.2048740288455583</v>
      </c>
      <c r="DA65" s="73" t="s">
        <v>3116</v>
      </c>
    </row>
    <row r="66" spans="1:105" ht="12" customHeight="1" x14ac:dyDescent="0.25">
      <c r="A66" s="64" t="s">
        <v>79</v>
      </c>
      <c r="B66" s="231">
        <v>0</v>
      </c>
      <c r="C66" s="231">
        <v>0</v>
      </c>
      <c r="D66" s="231">
        <v>0</v>
      </c>
      <c r="E66" s="231">
        <v>0</v>
      </c>
      <c r="F66" s="231">
        <v>0</v>
      </c>
      <c r="G66" s="231">
        <v>0</v>
      </c>
      <c r="H66" s="231">
        <v>0</v>
      </c>
      <c r="I66" s="231">
        <v>16.14201800409533</v>
      </c>
      <c r="J66" s="231">
        <v>17.530253993143599</v>
      </c>
      <c r="K66" s="231">
        <v>15.328261651069059</v>
      </c>
      <c r="L66" s="231">
        <v>9.177769357839459</v>
      </c>
      <c r="M66" s="231">
        <v>0.80093808207519868</v>
      </c>
      <c r="N66" s="231">
        <v>0.95263407994176141</v>
      </c>
      <c r="O66" s="231">
        <v>0.63087643960332385</v>
      </c>
      <c r="P66" s="231">
        <v>0.49854092531864108</v>
      </c>
      <c r="Q66" s="231">
        <v>0.44497213594452761</v>
      </c>
      <c r="R66" s="231">
        <v>0.45438821708557298</v>
      </c>
      <c r="S66" s="231">
        <v>0.53916584282996849</v>
      </c>
      <c r="T66" s="231">
        <v>0.49894264887489542</v>
      </c>
      <c r="U66" s="231">
        <v>0.53066485405661057</v>
      </c>
      <c r="V66" s="231">
        <v>0.39408981054313791</v>
      </c>
      <c r="W66" s="231">
        <v>0.45807051686794281</v>
      </c>
      <c r="DA66" s="73" t="s">
        <v>3117</v>
      </c>
    </row>
    <row r="67" spans="1:105" ht="12" customHeight="1" x14ac:dyDescent="0.25">
      <c r="A67" s="60" t="s">
        <v>3118</v>
      </c>
      <c r="B67" s="264">
        <v>34.343668822069922</v>
      </c>
      <c r="C67" s="264">
        <v>36.927639028557913</v>
      </c>
      <c r="D67" s="264">
        <v>33.725984115877829</v>
      </c>
      <c r="E67" s="264">
        <v>43.641209004013561</v>
      </c>
      <c r="F67" s="264">
        <v>46.973584248213378</v>
      </c>
      <c r="G67" s="264">
        <v>65.537616476950106</v>
      </c>
      <c r="H67" s="264">
        <v>42.754786303246981</v>
      </c>
      <c r="I67" s="264">
        <v>38.493485137937199</v>
      </c>
      <c r="J67" s="264">
        <v>12.22383198329595</v>
      </c>
      <c r="K67" s="264">
        <v>10.97057330774966</v>
      </c>
      <c r="L67" s="264">
        <v>11.947969340133451</v>
      </c>
      <c r="M67" s="264">
        <v>26.485346490245639</v>
      </c>
      <c r="N67" s="264">
        <v>28.996120688412251</v>
      </c>
      <c r="O67" s="264">
        <v>28.896013309691131</v>
      </c>
      <c r="P67" s="264">
        <v>27.459778711050301</v>
      </c>
      <c r="Q67" s="264">
        <v>27.897065155414118</v>
      </c>
      <c r="R67" s="264">
        <v>28.765175603334061</v>
      </c>
      <c r="S67" s="264">
        <v>28.77093807023325</v>
      </c>
      <c r="T67" s="264">
        <v>27.509777222789499</v>
      </c>
      <c r="U67" s="264">
        <v>27.584732576774339</v>
      </c>
      <c r="V67" s="264">
        <v>24.529754087896219</v>
      </c>
      <c r="W67" s="264">
        <v>26.163180389924509</v>
      </c>
      <c r="DA67" s="72" t="s">
        <v>3119</v>
      </c>
    </row>
    <row r="68" spans="1:105" ht="12" customHeight="1" x14ac:dyDescent="0.25">
      <c r="A68" s="57" t="s">
        <v>3120</v>
      </c>
      <c r="B68" s="263">
        <v>377.16963693408661</v>
      </c>
      <c r="C68" s="263">
        <v>469.73215856481539</v>
      </c>
      <c r="D68" s="263">
        <v>632.69556341100781</v>
      </c>
      <c r="E68" s="263">
        <v>646.04081245612394</v>
      </c>
      <c r="F68" s="263">
        <v>615.444121543851</v>
      </c>
      <c r="G68" s="263">
        <v>582.33725347389816</v>
      </c>
      <c r="H68" s="263">
        <v>542.73753577589378</v>
      </c>
      <c r="I68" s="263">
        <v>473.05323224834819</v>
      </c>
      <c r="J68" s="263">
        <v>470.5640786951227</v>
      </c>
      <c r="K68" s="263">
        <v>389.15579773226449</v>
      </c>
      <c r="L68" s="263">
        <v>387.36420490683372</v>
      </c>
      <c r="M68" s="263">
        <v>539.48437462455149</v>
      </c>
      <c r="N68" s="263">
        <v>522.3349317569706</v>
      </c>
      <c r="O68" s="263">
        <v>518.95320708692464</v>
      </c>
      <c r="P68" s="263">
        <v>507.16781918306259</v>
      </c>
      <c r="Q68" s="263">
        <v>508.73684107130703</v>
      </c>
      <c r="R68" s="263">
        <v>517.60771943705515</v>
      </c>
      <c r="S68" s="263">
        <v>510.64730306881489</v>
      </c>
      <c r="T68" s="263">
        <v>527.79302439244839</v>
      </c>
      <c r="U68" s="263">
        <v>536.34862113593499</v>
      </c>
      <c r="V68" s="263">
        <v>494.30666220618161</v>
      </c>
      <c r="W68" s="263">
        <v>549.95010664583901</v>
      </c>
      <c r="DA68" s="70" t="s">
        <v>3121</v>
      </c>
    </row>
    <row r="69" spans="1:105" ht="12" customHeight="1" x14ac:dyDescent="0.25">
      <c r="A69" s="41" t="s">
        <v>3122</v>
      </c>
      <c r="B69" s="352">
        <v>854.64849395541876</v>
      </c>
      <c r="C69" s="352">
        <v>902.17699200720676</v>
      </c>
      <c r="D69" s="352">
        <v>834.18286594002245</v>
      </c>
      <c r="E69" s="352">
        <v>1028.0144750256279</v>
      </c>
      <c r="F69" s="352">
        <v>1097.8061743672929</v>
      </c>
      <c r="G69" s="352">
        <v>1455.415745824198</v>
      </c>
      <c r="H69" s="352">
        <v>1024.752512413294</v>
      </c>
      <c r="I69" s="352">
        <v>950.22740181489144</v>
      </c>
      <c r="J69" s="352">
        <v>426.65330095847429</v>
      </c>
      <c r="K69" s="352">
        <v>357.57679133343839</v>
      </c>
      <c r="L69" s="352">
        <v>393.46341276825319</v>
      </c>
      <c r="M69" s="352">
        <v>864.4191807508663</v>
      </c>
      <c r="N69" s="352">
        <v>922.09588634784404</v>
      </c>
      <c r="O69" s="352">
        <v>920.03528071548737</v>
      </c>
      <c r="P69" s="352">
        <v>862.53663269852962</v>
      </c>
      <c r="Q69" s="352">
        <v>859.52224670698115</v>
      </c>
      <c r="R69" s="352">
        <v>875.50260857039621</v>
      </c>
      <c r="S69" s="352">
        <v>875.38595330382782</v>
      </c>
      <c r="T69" s="352">
        <v>856.17690878729172</v>
      </c>
      <c r="U69" s="352">
        <v>862.68917009169729</v>
      </c>
      <c r="V69" s="352">
        <v>783.41990809364574</v>
      </c>
      <c r="W69" s="352">
        <v>848.71315495441377</v>
      </c>
      <c r="DA69" s="97" t="s">
        <v>3123</v>
      </c>
    </row>
    <row r="70" spans="1:105" ht="12" customHeight="1" x14ac:dyDescent="0.25">
      <c r="A70" s="201"/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DA70" s="173"/>
    </row>
    <row r="71" spans="1:105" ht="15" customHeight="1" x14ac:dyDescent="0.25">
      <c r="A71" s="32" t="s">
        <v>100</v>
      </c>
      <c r="B71" s="259"/>
      <c r="C71" s="259"/>
      <c r="D71" s="259"/>
      <c r="E71" s="259"/>
      <c r="F71" s="259"/>
      <c r="G71" s="259"/>
      <c r="H71" s="259"/>
      <c r="I71" s="259"/>
      <c r="J71" s="259"/>
      <c r="K71" s="259"/>
      <c r="L71" s="259"/>
      <c r="M71" s="259"/>
      <c r="N71" s="259"/>
      <c r="O71" s="259"/>
      <c r="P71" s="259"/>
      <c r="Q71" s="259"/>
      <c r="R71" s="259"/>
      <c r="S71" s="259"/>
      <c r="T71" s="259"/>
      <c r="U71" s="259"/>
      <c r="V71" s="259"/>
      <c r="W71" s="259"/>
      <c r="DA71" s="88"/>
    </row>
    <row r="72" spans="1:105" ht="12" customHeight="1" x14ac:dyDescent="0.25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DA72" s="173"/>
    </row>
    <row r="73" spans="1:105" ht="12" customHeight="1" x14ac:dyDescent="0.25">
      <c r="A73" s="35" t="s">
        <v>29</v>
      </c>
      <c r="B73" s="234">
        <f t="shared" ref="B73:W73" si="3">SUM(B$74:B$78,B$79,B$81:B$82,B$84:B$86,B$88:B$90,B$91:B$92)</f>
        <v>0.99999999999999978</v>
      </c>
      <c r="C73" s="234">
        <f t="shared" si="3"/>
        <v>0.99999999999999967</v>
      </c>
      <c r="D73" s="234">
        <f t="shared" si="3"/>
        <v>1.0000000000000002</v>
      </c>
      <c r="E73" s="234">
        <f t="shared" si="3"/>
        <v>1</v>
      </c>
      <c r="F73" s="234">
        <f t="shared" si="3"/>
        <v>1</v>
      </c>
      <c r="G73" s="234">
        <f t="shared" si="3"/>
        <v>0.99999999999999989</v>
      </c>
      <c r="H73" s="234">
        <f t="shared" si="3"/>
        <v>1</v>
      </c>
      <c r="I73" s="234">
        <f t="shared" si="3"/>
        <v>0.99999999999999978</v>
      </c>
      <c r="J73" s="234">
        <f t="shared" si="3"/>
        <v>0.99999999999999989</v>
      </c>
      <c r="K73" s="234">
        <f t="shared" si="3"/>
        <v>1</v>
      </c>
      <c r="L73" s="234">
        <f t="shared" si="3"/>
        <v>0.99999999999999978</v>
      </c>
      <c r="M73" s="234">
        <f t="shared" si="3"/>
        <v>1</v>
      </c>
      <c r="N73" s="234">
        <f t="shared" si="3"/>
        <v>1</v>
      </c>
      <c r="O73" s="234">
        <f t="shared" si="3"/>
        <v>1</v>
      </c>
      <c r="P73" s="234">
        <f t="shared" si="3"/>
        <v>0.99999999999999978</v>
      </c>
      <c r="Q73" s="234">
        <f t="shared" si="3"/>
        <v>0.99999999999999978</v>
      </c>
      <c r="R73" s="234">
        <f t="shared" si="3"/>
        <v>1.0000000000000002</v>
      </c>
      <c r="S73" s="234">
        <f t="shared" si="3"/>
        <v>1</v>
      </c>
      <c r="T73" s="234">
        <f t="shared" si="3"/>
        <v>1</v>
      </c>
      <c r="U73" s="234">
        <f t="shared" si="3"/>
        <v>0.99999999999999978</v>
      </c>
      <c r="V73" s="234">
        <f t="shared" si="3"/>
        <v>1</v>
      </c>
      <c r="W73" s="234">
        <f t="shared" si="3"/>
        <v>0.99999999999999989</v>
      </c>
      <c r="DA73" s="95"/>
    </row>
    <row r="74" spans="1:105" ht="12" customHeight="1" x14ac:dyDescent="0.25">
      <c r="A74" s="55" t="s">
        <v>92</v>
      </c>
      <c r="B74" s="301">
        <f t="shared" ref="B74:W74" si="4">IF(B$6=0,0,B$6/B$5)</f>
        <v>1.4578817103741187E-2</v>
      </c>
      <c r="C74" s="301">
        <f t="shared" si="4"/>
        <v>1.3837332111316885E-2</v>
      </c>
      <c r="D74" s="301">
        <f t="shared" si="4"/>
        <v>1.5194884532372579E-2</v>
      </c>
      <c r="E74" s="301">
        <f t="shared" si="4"/>
        <v>1.7676664274528048E-2</v>
      </c>
      <c r="F74" s="301">
        <f t="shared" si="4"/>
        <v>1.8330226746102424E-2</v>
      </c>
      <c r="G74" s="301">
        <f t="shared" si="4"/>
        <v>1.1388145024473566E-2</v>
      </c>
      <c r="H74" s="301">
        <f t="shared" si="4"/>
        <v>9.9129590552794467E-3</v>
      </c>
      <c r="I74" s="301">
        <f t="shared" si="4"/>
        <v>7.9767043648685185E-3</v>
      </c>
      <c r="J74" s="301">
        <f t="shared" si="4"/>
        <v>5.2327780863271681E-3</v>
      </c>
      <c r="K74" s="301">
        <f t="shared" si="4"/>
        <v>6.3505558702394872E-3</v>
      </c>
      <c r="L74" s="301">
        <f t="shared" si="4"/>
        <v>6.2540209155254817E-3</v>
      </c>
      <c r="M74" s="301">
        <f t="shared" si="4"/>
        <v>2.3458435969987011E-2</v>
      </c>
      <c r="N74" s="301">
        <f t="shared" si="4"/>
        <v>2.440790356779405E-2</v>
      </c>
      <c r="O74" s="301">
        <f t="shared" si="4"/>
        <v>2.4708625978173453E-2</v>
      </c>
      <c r="P74" s="301">
        <f t="shared" si="4"/>
        <v>2.3853153945661579E-2</v>
      </c>
      <c r="Q74" s="301">
        <f t="shared" si="4"/>
        <v>2.3278138160343156E-2</v>
      </c>
      <c r="R74" s="301">
        <f t="shared" si="4"/>
        <v>2.302996456713978E-2</v>
      </c>
      <c r="S74" s="301">
        <f t="shared" si="4"/>
        <v>2.3278226458443664E-2</v>
      </c>
      <c r="T74" s="301">
        <f t="shared" si="4"/>
        <v>2.3791337948063925E-2</v>
      </c>
      <c r="U74" s="301">
        <f t="shared" si="4"/>
        <v>2.4212398619090744E-2</v>
      </c>
      <c r="V74" s="301">
        <f t="shared" si="4"/>
        <v>2.5896590672534848E-2</v>
      </c>
      <c r="W74" s="301">
        <f t="shared" si="4"/>
        <v>2.484441458344246E-2</v>
      </c>
      <c r="DA74" s="67"/>
    </row>
    <row r="75" spans="1:105" ht="12" customHeight="1" x14ac:dyDescent="0.25">
      <c r="A75" s="202" t="s">
        <v>93</v>
      </c>
      <c r="B75" s="235">
        <f t="shared" ref="B75:W75" si="5">IF(B$7=0,0,B$7/B$5)</f>
        <v>7.7596516609891222E-3</v>
      </c>
      <c r="C75" s="235">
        <f t="shared" si="5"/>
        <v>7.4354801694339759E-3</v>
      </c>
      <c r="D75" s="235">
        <f t="shared" si="5"/>
        <v>8.1125469435265832E-3</v>
      </c>
      <c r="E75" s="235">
        <f t="shared" si="5"/>
        <v>9.6969374538483939E-3</v>
      </c>
      <c r="F75" s="235">
        <f t="shared" si="5"/>
        <v>1.0104151988766042E-2</v>
      </c>
      <c r="G75" s="235">
        <f t="shared" si="5"/>
        <v>6.499826122088501E-3</v>
      </c>
      <c r="H75" s="235">
        <f t="shared" si="5"/>
        <v>5.3830612887856288E-3</v>
      </c>
      <c r="I75" s="235">
        <f t="shared" si="5"/>
        <v>4.2630744166788749E-3</v>
      </c>
      <c r="J75" s="235">
        <f t="shared" si="5"/>
        <v>2.4964166252019041E-3</v>
      </c>
      <c r="K75" s="235">
        <f t="shared" si="5"/>
        <v>3.0763758290555596E-3</v>
      </c>
      <c r="L75" s="235">
        <f t="shared" si="5"/>
        <v>3.022184240574175E-3</v>
      </c>
      <c r="M75" s="235">
        <f t="shared" si="5"/>
        <v>1.1360233323438414E-2</v>
      </c>
      <c r="N75" s="235">
        <f t="shared" si="5"/>
        <v>1.1896450530037612E-2</v>
      </c>
      <c r="O75" s="235">
        <f t="shared" si="5"/>
        <v>1.203926781756242E-2</v>
      </c>
      <c r="P75" s="235">
        <f t="shared" si="5"/>
        <v>1.1663337796677999E-2</v>
      </c>
      <c r="Q75" s="235">
        <f t="shared" si="5"/>
        <v>1.1441576089069967E-2</v>
      </c>
      <c r="R75" s="235">
        <f t="shared" si="5"/>
        <v>1.135844509298781E-2</v>
      </c>
      <c r="S75" s="235">
        <f t="shared" si="5"/>
        <v>1.1481978959877204E-2</v>
      </c>
      <c r="T75" s="235">
        <f t="shared" si="5"/>
        <v>1.1661718079053951E-2</v>
      </c>
      <c r="U75" s="235">
        <f t="shared" si="5"/>
        <v>1.1852683147266761E-2</v>
      </c>
      <c r="V75" s="235">
        <f t="shared" si="5"/>
        <v>1.2608253033585237E-2</v>
      </c>
      <c r="W75" s="235">
        <f t="shared" si="5"/>
        <v>1.20492124003029E-2</v>
      </c>
      <c r="DA75" s="174"/>
    </row>
    <row r="76" spans="1:105" ht="12" customHeight="1" x14ac:dyDescent="0.25">
      <c r="A76" s="202" t="s">
        <v>94</v>
      </c>
      <c r="B76" s="235">
        <f t="shared" ref="B76:W76" si="6">IF(B$8=0,0,B$8/B$5)</f>
        <v>1.3795906113593964E-2</v>
      </c>
      <c r="C76" s="235">
        <f t="shared" si="6"/>
        <v>1.3297208581044311E-2</v>
      </c>
      <c r="D76" s="235">
        <f t="shared" si="6"/>
        <v>1.4450848260578299E-2</v>
      </c>
      <c r="E76" s="235">
        <f t="shared" si="6"/>
        <v>1.7557951819733412E-2</v>
      </c>
      <c r="F76" s="235">
        <f t="shared" si="6"/>
        <v>1.8347321127956614E-2</v>
      </c>
      <c r="G76" s="235">
        <f t="shared" si="6"/>
        <v>1.2039020120759787E-2</v>
      </c>
      <c r="H76" s="235">
        <f t="shared" si="6"/>
        <v>9.688248910642034E-3</v>
      </c>
      <c r="I76" s="235">
        <f t="shared" si="6"/>
        <v>7.5985342767094979E-3</v>
      </c>
      <c r="J76" s="235">
        <f t="shared" si="6"/>
        <v>4.1202974702170001E-3</v>
      </c>
      <c r="K76" s="235">
        <f t="shared" si="6"/>
        <v>5.1349026241376316E-3</v>
      </c>
      <c r="L76" s="235">
        <f t="shared" si="6"/>
        <v>5.0354594222957851E-3</v>
      </c>
      <c r="M76" s="235">
        <f t="shared" si="6"/>
        <v>1.8957406596483345E-2</v>
      </c>
      <c r="N76" s="235">
        <f t="shared" si="6"/>
        <v>1.9944741298488829E-2</v>
      </c>
      <c r="O76" s="235">
        <f t="shared" si="6"/>
        <v>2.0179661151775465E-2</v>
      </c>
      <c r="P76" s="235">
        <f t="shared" si="6"/>
        <v>1.9598758895141823E-2</v>
      </c>
      <c r="Q76" s="235">
        <f t="shared" si="6"/>
        <v>1.9297344045987826E-2</v>
      </c>
      <c r="R76" s="235">
        <f t="shared" si="6"/>
        <v>1.9203479298077527E-2</v>
      </c>
      <c r="S76" s="235">
        <f t="shared" si="6"/>
        <v>1.9413631607738031E-2</v>
      </c>
      <c r="T76" s="235">
        <f t="shared" si="6"/>
        <v>1.9630338979223515E-2</v>
      </c>
      <c r="U76" s="235">
        <f t="shared" si="6"/>
        <v>1.9933342616017966E-2</v>
      </c>
      <c r="V76" s="235">
        <f t="shared" si="6"/>
        <v>2.1121514831555006E-2</v>
      </c>
      <c r="W76" s="235">
        <f t="shared" si="6"/>
        <v>2.0128680655519461E-2</v>
      </c>
      <c r="DA76" s="174"/>
    </row>
    <row r="77" spans="1:105" ht="12" customHeight="1" x14ac:dyDescent="0.25">
      <c r="A77" s="202" t="s">
        <v>95</v>
      </c>
      <c r="B77" s="235">
        <f t="shared" ref="B77:W77" si="7">IF(B$9=0,0,B$9/B$5)</f>
        <v>5.1341465175596679E-3</v>
      </c>
      <c r="C77" s="235">
        <f t="shared" si="7"/>
        <v>4.8631460169883565E-3</v>
      </c>
      <c r="D77" s="235">
        <f t="shared" si="7"/>
        <v>5.347602587532624E-3</v>
      </c>
      <c r="E77" s="235">
        <f t="shared" si="7"/>
        <v>6.1846878515053856E-3</v>
      </c>
      <c r="F77" s="235">
        <f t="shared" si="7"/>
        <v>6.4065340816653457E-3</v>
      </c>
      <c r="G77" s="235">
        <f t="shared" si="7"/>
        <v>3.9490790682766459E-3</v>
      </c>
      <c r="H77" s="235">
        <f t="shared" si="7"/>
        <v>3.476027237455985E-3</v>
      </c>
      <c r="I77" s="235">
        <f t="shared" si="7"/>
        <v>2.806672413599204E-3</v>
      </c>
      <c r="J77" s="235">
        <f t="shared" si="7"/>
        <v>1.8832561552969841E-3</v>
      </c>
      <c r="K77" s="235">
        <f t="shared" si="7"/>
        <v>2.2789974582655918E-3</v>
      </c>
      <c r="L77" s="235">
        <f t="shared" si="7"/>
        <v>2.2453949831033643E-3</v>
      </c>
      <c r="M77" s="235">
        <f t="shared" si="7"/>
        <v>8.4189420728976172E-3</v>
      </c>
      <c r="N77" s="235">
        <f t="shared" si="7"/>
        <v>8.7489878359496096E-3</v>
      </c>
      <c r="O77" s="235">
        <f t="shared" si="7"/>
        <v>8.8573076017311164E-3</v>
      </c>
      <c r="P77" s="235">
        <f t="shared" si="7"/>
        <v>8.5449163212063684E-3</v>
      </c>
      <c r="Q77" s="235">
        <f t="shared" si="7"/>
        <v>8.3306061979607944E-3</v>
      </c>
      <c r="R77" s="235">
        <f t="shared" si="7"/>
        <v>8.2363486329298588E-3</v>
      </c>
      <c r="S77" s="235">
        <f t="shared" si="7"/>
        <v>8.3249833017509899E-3</v>
      </c>
      <c r="T77" s="235">
        <f t="shared" si="7"/>
        <v>8.5187641656814736E-3</v>
      </c>
      <c r="U77" s="235">
        <f t="shared" si="7"/>
        <v>8.6716908808294763E-3</v>
      </c>
      <c r="V77" s="235">
        <f t="shared" si="7"/>
        <v>9.2845376461562837E-3</v>
      </c>
      <c r="W77" s="235">
        <f t="shared" si="7"/>
        <v>8.9138601569949804E-3</v>
      </c>
      <c r="DA77" s="174"/>
    </row>
    <row r="78" spans="1:105" ht="12" customHeight="1" x14ac:dyDescent="0.25">
      <c r="A78" s="56" t="s">
        <v>96</v>
      </c>
      <c r="B78" s="302">
        <f t="shared" ref="B78:W78" si="8">IF(B$10=0,0,B$10/B$5)</f>
        <v>1.7406656665771417E-2</v>
      </c>
      <c r="C78" s="302">
        <f t="shared" si="8"/>
        <v>1.6403666109298231E-2</v>
      </c>
      <c r="D78" s="302">
        <f t="shared" si="8"/>
        <v>1.7917154035504666E-2</v>
      </c>
      <c r="E78" s="302">
        <f t="shared" si="8"/>
        <v>1.8113530778153347E-2</v>
      </c>
      <c r="F78" s="302">
        <f t="shared" si="8"/>
        <v>1.807916531097032E-2</v>
      </c>
      <c r="G78" s="302">
        <f t="shared" si="8"/>
        <v>2.0190531390992777E-2</v>
      </c>
      <c r="H78" s="302">
        <f t="shared" si="8"/>
        <v>2.2464996346662651E-2</v>
      </c>
      <c r="I78" s="302">
        <f t="shared" si="8"/>
        <v>2.3234299514697822E-2</v>
      </c>
      <c r="J78" s="302">
        <f t="shared" si="8"/>
        <v>2.6176536125996984E-2</v>
      </c>
      <c r="K78" s="302">
        <f t="shared" si="8"/>
        <v>2.1479703027185514E-2</v>
      </c>
      <c r="L78" s="302">
        <f t="shared" si="8"/>
        <v>2.5288828953861611E-2</v>
      </c>
      <c r="M78" s="302">
        <f t="shared" si="8"/>
        <v>1.794231630278131E-2</v>
      </c>
      <c r="N78" s="302">
        <f t="shared" si="8"/>
        <v>1.8426426527470639E-2</v>
      </c>
      <c r="O78" s="302">
        <f t="shared" si="8"/>
        <v>1.863329889988484E-2</v>
      </c>
      <c r="P78" s="302">
        <f t="shared" si="8"/>
        <v>1.8191771092403105E-2</v>
      </c>
      <c r="Q78" s="302">
        <f t="shared" si="8"/>
        <v>1.7955640587920697E-2</v>
      </c>
      <c r="R78" s="302">
        <f t="shared" si="8"/>
        <v>1.775303012029909E-2</v>
      </c>
      <c r="S78" s="302">
        <f t="shared" si="8"/>
        <v>1.7986737862697357E-2</v>
      </c>
      <c r="T78" s="302">
        <f t="shared" si="8"/>
        <v>1.8158092649110804E-2</v>
      </c>
      <c r="U78" s="302">
        <f t="shared" si="8"/>
        <v>1.8288276398854747E-2</v>
      </c>
      <c r="V78" s="302">
        <f t="shared" si="8"/>
        <v>1.9201618940598967E-2</v>
      </c>
      <c r="W78" s="302">
        <f t="shared" si="8"/>
        <v>1.8633221143070668E-2</v>
      </c>
      <c r="DA78" s="68"/>
    </row>
    <row r="79" spans="1:105" ht="12" customHeight="1" x14ac:dyDescent="0.25">
      <c r="A79" s="203" t="s">
        <v>3059</v>
      </c>
      <c r="B79" s="303">
        <f t="shared" ref="B79:W79" si="9">IF(B$16=0,0,B$16/B$5)</f>
        <v>0.23023328241034777</v>
      </c>
      <c r="C79" s="303">
        <f t="shared" si="9"/>
        <v>0.23141855098060579</v>
      </c>
      <c r="D79" s="303">
        <f t="shared" si="9"/>
        <v>0.16699161446926081</v>
      </c>
      <c r="E79" s="303">
        <f t="shared" si="9"/>
        <v>0.12702165815623462</v>
      </c>
      <c r="F79" s="303">
        <f t="shared" si="9"/>
        <v>0.12662763464590784</v>
      </c>
      <c r="G79" s="303">
        <f t="shared" si="9"/>
        <v>0.25030882154583789</v>
      </c>
      <c r="H79" s="303">
        <f t="shared" si="9"/>
        <v>0.27610339916134952</v>
      </c>
      <c r="I79" s="303">
        <f t="shared" si="9"/>
        <v>0.33538961498035386</v>
      </c>
      <c r="J79" s="303">
        <f t="shared" si="9"/>
        <v>0.36822484661216209</v>
      </c>
      <c r="K79" s="303">
        <f t="shared" si="9"/>
        <v>0.37641109004474244</v>
      </c>
      <c r="L79" s="303">
        <f t="shared" si="9"/>
        <v>0.34698658148545314</v>
      </c>
      <c r="M79" s="303">
        <f t="shared" si="9"/>
        <v>0.14523014201238973</v>
      </c>
      <c r="N79" s="303">
        <f t="shared" si="9"/>
        <v>0.14231083391574614</v>
      </c>
      <c r="O79" s="303">
        <f t="shared" si="9"/>
        <v>0.13780964619192002</v>
      </c>
      <c r="P79" s="303">
        <f t="shared" si="9"/>
        <v>0.13909522766212701</v>
      </c>
      <c r="Q79" s="303">
        <f t="shared" si="9"/>
        <v>0.13976960519676015</v>
      </c>
      <c r="R79" s="303">
        <f t="shared" si="9"/>
        <v>0.13944407585657359</v>
      </c>
      <c r="S79" s="303">
        <f t="shared" si="9"/>
        <v>0.1387037587521921</v>
      </c>
      <c r="T79" s="303">
        <f t="shared" si="9"/>
        <v>0.13065443706772001</v>
      </c>
      <c r="U79" s="303">
        <f t="shared" si="9"/>
        <v>0.12507094742161004</v>
      </c>
      <c r="V79" s="303">
        <f t="shared" si="9"/>
        <v>0.10835521776055597</v>
      </c>
      <c r="W79" s="303">
        <f t="shared" si="9"/>
        <v>0.11859299669877518</v>
      </c>
      <c r="DA79" s="175"/>
    </row>
    <row r="80" spans="1:105" ht="12" customHeight="1" x14ac:dyDescent="0.25">
      <c r="A80" s="203" t="s">
        <v>3071</v>
      </c>
      <c r="B80" s="303">
        <f t="shared" ref="B80:W80" si="10">IF(B$27=0,0,B$27/B$5)</f>
        <v>0.32165983116107716</v>
      </c>
      <c r="C80" s="303">
        <f t="shared" si="10"/>
        <v>0.31782813316825348</v>
      </c>
      <c r="D80" s="303">
        <f t="shared" si="10"/>
        <v>0.32727035918891995</v>
      </c>
      <c r="E80" s="303">
        <f t="shared" si="10"/>
        <v>0.30743772313746281</v>
      </c>
      <c r="F80" s="303">
        <f t="shared" si="10"/>
        <v>0.30135441779303673</v>
      </c>
      <c r="G80" s="303">
        <f t="shared" si="10"/>
        <v>0.32217233507904919</v>
      </c>
      <c r="H80" s="303">
        <f t="shared" si="10"/>
        <v>0.33777102806776105</v>
      </c>
      <c r="I80" s="303">
        <f t="shared" si="10"/>
        <v>0.32542738081114209</v>
      </c>
      <c r="J80" s="303">
        <f t="shared" si="10"/>
        <v>0.35203866534193234</v>
      </c>
      <c r="K80" s="303">
        <f t="shared" si="10"/>
        <v>0.32427380447820636</v>
      </c>
      <c r="L80" s="303">
        <f t="shared" si="10"/>
        <v>0.35816503599808647</v>
      </c>
      <c r="M80" s="303">
        <f t="shared" si="10"/>
        <v>0.31117474781066906</v>
      </c>
      <c r="N80" s="303">
        <f t="shared" si="10"/>
        <v>0.30025881237592295</v>
      </c>
      <c r="O80" s="303">
        <f t="shared" si="10"/>
        <v>0.29997651187796792</v>
      </c>
      <c r="P80" s="303">
        <f t="shared" si="10"/>
        <v>0.3048234090808366</v>
      </c>
      <c r="Q80" s="303">
        <f t="shared" si="10"/>
        <v>0.30741678591817162</v>
      </c>
      <c r="R80" s="303">
        <f t="shared" si="10"/>
        <v>0.30865536547817901</v>
      </c>
      <c r="S80" s="303">
        <f t="shared" si="10"/>
        <v>0.30552034158592356</v>
      </c>
      <c r="T80" s="303">
        <f t="shared" si="10"/>
        <v>0.30686782896836162</v>
      </c>
      <c r="U80" s="303">
        <f t="shared" si="10"/>
        <v>0.30629547646917882</v>
      </c>
      <c r="V80" s="303">
        <f t="shared" si="10"/>
        <v>0.29936225584974535</v>
      </c>
      <c r="W80" s="303">
        <f t="shared" si="10"/>
        <v>0.30979772727891663</v>
      </c>
      <c r="DA80" s="175"/>
    </row>
    <row r="81" spans="1:105" ht="12" customHeight="1" x14ac:dyDescent="0.25">
      <c r="A81" s="62" t="s">
        <v>3072</v>
      </c>
      <c r="B81" s="304">
        <f t="shared" ref="B81:W81" si="11">IF(B$28=0,0,B$28/B$5)</f>
        <v>0.30876936130561217</v>
      </c>
      <c r="C81" s="304">
        <f t="shared" si="11"/>
        <v>0.30504352031751159</v>
      </c>
      <c r="D81" s="304">
        <f t="shared" si="11"/>
        <v>0.31364026082484719</v>
      </c>
      <c r="E81" s="304">
        <f t="shared" si="11"/>
        <v>0.28955851820146261</v>
      </c>
      <c r="F81" s="304">
        <f t="shared" si="11"/>
        <v>0.28243442822683235</v>
      </c>
      <c r="G81" s="304">
        <f t="shared" si="11"/>
        <v>0.30868359615926072</v>
      </c>
      <c r="H81" s="304">
        <f t="shared" si="11"/>
        <v>0.32817281380220287</v>
      </c>
      <c r="I81" s="304">
        <f t="shared" si="11"/>
        <v>0.31823848815091393</v>
      </c>
      <c r="J81" s="304">
        <f t="shared" si="11"/>
        <v>0.34966399837158907</v>
      </c>
      <c r="K81" s="304">
        <f t="shared" si="11"/>
        <v>0.32102767184979786</v>
      </c>
      <c r="L81" s="304">
        <f t="shared" si="11"/>
        <v>0.35502617767783462</v>
      </c>
      <c r="M81" s="304">
        <f t="shared" si="11"/>
        <v>0.29921225299388143</v>
      </c>
      <c r="N81" s="304">
        <f t="shared" si="11"/>
        <v>0.28721613332759705</v>
      </c>
      <c r="O81" s="304">
        <f t="shared" si="11"/>
        <v>0.28680242667258227</v>
      </c>
      <c r="P81" s="304">
        <f t="shared" si="11"/>
        <v>0.29178646217058557</v>
      </c>
      <c r="Q81" s="304">
        <f t="shared" si="11"/>
        <v>0.29423083017842372</v>
      </c>
      <c r="R81" s="304">
        <f t="shared" si="11"/>
        <v>0.29530698180308673</v>
      </c>
      <c r="S81" s="304">
        <f t="shared" si="11"/>
        <v>0.29201955871166441</v>
      </c>
      <c r="T81" s="304">
        <f t="shared" si="11"/>
        <v>0.2936415590615144</v>
      </c>
      <c r="U81" s="304">
        <f t="shared" si="11"/>
        <v>0.29295543029165355</v>
      </c>
      <c r="V81" s="304">
        <f t="shared" si="11"/>
        <v>0.28563159869589688</v>
      </c>
      <c r="W81" s="304">
        <f t="shared" si="11"/>
        <v>0.29698970856804885</v>
      </c>
      <c r="DA81" s="72"/>
    </row>
    <row r="82" spans="1:105" ht="12" customHeight="1" x14ac:dyDescent="0.25">
      <c r="A82" s="62" t="s">
        <v>3079</v>
      </c>
      <c r="B82" s="304">
        <f t="shared" ref="B82:W82" si="12">IF(B$34=0,0,B$34/B$5)</f>
        <v>1.2890469855465046E-2</v>
      </c>
      <c r="C82" s="304">
        <f t="shared" si="12"/>
        <v>1.2784612850741879E-2</v>
      </c>
      <c r="D82" s="304">
        <f t="shared" si="12"/>
        <v>1.3630098364072758E-2</v>
      </c>
      <c r="E82" s="304">
        <f t="shared" si="12"/>
        <v>1.7879204936000172E-2</v>
      </c>
      <c r="F82" s="304">
        <f t="shared" si="12"/>
        <v>1.8919989566204373E-2</v>
      </c>
      <c r="G82" s="304">
        <f t="shared" si="12"/>
        <v>1.3488738919788483E-2</v>
      </c>
      <c r="H82" s="304">
        <f t="shared" si="12"/>
        <v>9.5982142655581561E-3</v>
      </c>
      <c r="I82" s="304">
        <f t="shared" si="12"/>
        <v>7.1888926602281383E-3</v>
      </c>
      <c r="J82" s="304">
        <f t="shared" si="12"/>
        <v>2.3746669703432416E-3</v>
      </c>
      <c r="K82" s="304">
        <f t="shared" si="12"/>
        <v>3.2461326284084656E-3</v>
      </c>
      <c r="L82" s="304">
        <f t="shared" si="12"/>
        <v>3.1388583202518359E-3</v>
      </c>
      <c r="M82" s="304">
        <f t="shared" si="12"/>
        <v>1.196249481678765E-2</v>
      </c>
      <c r="N82" s="304">
        <f t="shared" si="12"/>
        <v>1.304267904832593E-2</v>
      </c>
      <c r="O82" s="304">
        <f t="shared" si="12"/>
        <v>1.3174085205385674E-2</v>
      </c>
      <c r="P82" s="304">
        <f t="shared" si="12"/>
        <v>1.3036946910251056E-2</v>
      </c>
      <c r="Q82" s="304">
        <f t="shared" si="12"/>
        <v>1.3185955739747922E-2</v>
      </c>
      <c r="R82" s="304">
        <f t="shared" si="12"/>
        <v>1.3348383675092289E-2</v>
      </c>
      <c r="S82" s="304">
        <f t="shared" si="12"/>
        <v>1.350078287425917E-2</v>
      </c>
      <c r="T82" s="304">
        <f t="shared" si="12"/>
        <v>1.3226269906847233E-2</v>
      </c>
      <c r="U82" s="304">
        <f t="shared" si="12"/>
        <v>1.3340046177525258E-2</v>
      </c>
      <c r="V82" s="304">
        <f t="shared" si="12"/>
        <v>1.3730657153848476E-2</v>
      </c>
      <c r="W82" s="304">
        <f t="shared" si="12"/>
        <v>1.2808018710867801E-2</v>
      </c>
      <c r="DA82" s="72"/>
    </row>
    <row r="83" spans="1:105" ht="12" customHeight="1" x14ac:dyDescent="0.25">
      <c r="A83" s="203" t="s">
        <v>3081</v>
      </c>
      <c r="B83" s="303">
        <f t="shared" ref="B83:W83" si="13">IF(B$35=0,0,B$35/B$5)</f>
        <v>6.224424203142731E-2</v>
      </c>
      <c r="C83" s="303">
        <f t="shared" si="13"/>
        <v>6.0096084085918183E-2</v>
      </c>
      <c r="D83" s="303">
        <f t="shared" si="13"/>
        <v>3.5359914314722483E-2</v>
      </c>
      <c r="E83" s="303">
        <f t="shared" si="13"/>
        <v>2.4421069570681048E-2</v>
      </c>
      <c r="F83" s="303">
        <f t="shared" si="13"/>
        <v>2.5200991208237562E-2</v>
      </c>
      <c r="G83" s="303">
        <f t="shared" si="13"/>
        <v>7.148151317450481E-2</v>
      </c>
      <c r="H83" s="303">
        <f t="shared" si="13"/>
        <v>7.9085531794325481E-2</v>
      </c>
      <c r="I83" s="303">
        <f t="shared" si="13"/>
        <v>9.4029747727015292E-2</v>
      </c>
      <c r="J83" s="303">
        <f t="shared" si="13"/>
        <v>0.10279293976651604</v>
      </c>
      <c r="K83" s="303">
        <f t="shared" si="13"/>
        <v>9.5393609958669121E-2</v>
      </c>
      <c r="L83" s="303">
        <f t="shared" si="13"/>
        <v>9.606675541777368E-2</v>
      </c>
      <c r="M83" s="303">
        <f t="shared" si="13"/>
        <v>2.8790284597299175E-2</v>
      </c>
      <c r="N83" s="303">
        <f t="shared" si="13"/>
        <v>2.8377055766536718E-2</v>
      </c>
      <c r="O83" s="303">
        <f t="shared" si="13"/>
        <v>2.7915120640809993E-2</v>
      </c>
      <c r="P83" s="303">
        <f t="shared" si="13"/>
        <v>2.8187499299546094E-2</v>
      </c>
      <c r="Q83" s="303">
        <f t="shared" si="13"/>
        <v>2.8637104526336173E-2</v>
      </c>
      <c r="R83" s="303">
        <f t="shared" si="13"/>
        <v>2.8532083257597238E-2</v>
      </c>
      <c r="S83" s="303">
        <f t="shared" si="13"/>
        <v>2.8739583896557858E-2</v>
      </c>
      <c r="T83" s="303">
        <f t="shared" si="13"/>
        <v>2.5151242962396216E-2</v>
      </c>
      <c r="U83" s="303">
        <f t="shared" si="13"/>
        <v>2.3034429582748917E-2</v>
      </c>
      <c r="V83" s="303">
        <f t="shared" si="13"/>
        <v>1.6878176451061221E-2</v>
      </c>
      <c r="W83" s="303">
        <f t="shared" si="13"/>
        <v>1.9998559029610934E-2</v>
      </c>
      <c r="DA83" s="175"/>
    </row>
    <row r="84" spans="1:105" ht="12" customHeight="1" x14ac:dyDescent="0.25">
      <c r="A84" s="62" t="s">
        <v>3082</v>
      </c>
      <c r="B84" s="304">
        <f t="shared" ref="B84:W84" si="14">IF(B$36=0,0,B$36/B$5)</f>
        <v>2.4342128510188948E-2</v>
      </c>
      <c r="C84" s="304">
        <f t="shared" si="14"/>
        <v>2.2395894862911003E-2</v>
      </c>
      <c r="D84" s="304">
        <f t="shared" si="14"/>
        <v>1.2670051057047629E-2</v>
      </c>
      <c r="E84" s="304">
        <f t="shared" si="14"/>
        <v>8.7872744236077421E-3</v>
      </c>
      <c r="F84" s="304">
        <f t="shared" si="14"/>
        <v>9.1308717278416728E-3</v>
      </c>
      <c r="G84" s="304">
        <f t="shared" si="14"/>
        <v>2.9239283311916484E-2</v>
      </c>
      <c r="H84" s="304">
        <f t="shared" si="14"/>
        <v>3.2350050758353163E-2</v>
      </c>
      <c r="I84" s="304">
        <f t="shared" si="14"/>
        <v>3.4930476528807174E-2</v>
      </c>
      <c r="J84" s="304">
        <f t="shared" si="14"/>
        <v>3.8285085476844352E-2</v>
      </c>
      <c r="K84" s="304">
        <f t="shared" si="14"/>
        <v>3.0500011641420365E-2</v>
      </c>
      <c r="L84" s="304">
        <f t="shared" si="14"/>
        <v>3.6433056197948489E-2</v>
      </c>
      <c r="M84" s="304">
        <f t="shared" si="14"/>
        <v>1.1000243985213674E-2</v>
      </c>
      <c r="N84" s="304">
        <f t="shared" si="14"/>
        <v>1.0695837692862141E-2</v>
      </c>
      <c r="O84" s="304">
        <f t="shared" si="14"/>
        <v>1.066883882965018E-2</v>
      </c>
      <c r="P84" s="304">
        <f t="shared" si="14"/>
        <v>1.0852908014282577E-2</v>
      </c>
      <c r="Q84" s="304">
        <f t="shared" si="14"/>
        <v>1.106501321164482E-2</v>
      </c>
      <c r="R84" s="304">
        <f t="shared" si="14"/>
        <v>1.1023202491068293E-2</v>
      </c>
      <c r="S84" s="304">
        <f t="shared" si="14"/>
        <v>1.1182438204147846E-2</v>
      </c>
      <c r="T84" s="304">
        <f t="shared" si="14"/>
        <v>9.6038247188190411E-3</v>
      </c>
      <c r="U84" s="304">
        <f t="shared" si="14"/>
        <v>8.7067035953495367E-3</v>
      </c>
      <c r="V84" s="304">
        <f t="shared" si="14"/>
        <v>6.1291275668280782E-3</v>
      </c>
      <c r="W84" s="304">
        <f t="shared" si="14"/>
        <v>7.3472135471798058E-3</v>
      </c>
      <c r="DA84" s="72"/>
    </row>
    <row r="85" spans="1:105" ht="12" customHeight="1" x14ac:dyDescent="0.25">
      <c r="A85" s="62" t="s">
        <v>3089</v>
      </c>
      <c r="B85" s="304">
        <f t="shared" ref="B85:W85" si="15">IF(B$42=0,0,B$42/B$5)</f>
        <v>3.6567029143350915E-2</v>
      </c>
      <c r="C85" s="304">
        <f t="shared" si="15"/>
        <v>3.6376068606323197E-2</v>
      </c>
      <c r="D85" s="304">
        <f t="shared" si="15"/>
        <v>2.1278174498538742E-2</v>
      </c>
      <c r="E85" s="304">
        <f t="shared" si="15"/>
        <v>1.3782020350130427E-2</v>
      </c>
      <c r="F85" s="304">
        <f t="shared" si="15"/>
        <v>1.4110549132467579E-2</v>
      </c>
      <c r="G85" s="304">
        <f t="shared" si="15"/>
        <v>4.0845181903038798E-2</v>
      </c>
      <c r="H85" s="304">
        <f t="shared" si="15"/>
        <v>4.5741380272753804E-2</v>
      </c>
      <c r="I85" s="304">
        <f t="shared" si="15"/>
        <v>5.8354707315541626E-2</v>
      </c>
      <c r="J85" s="304">
        <f t="shared" si="15"/>
        <v>6.4261906639171848E-2</v>
      </c>
      <c r="K85" s="304">
        <f t="shared" si="15"/>
        <v>6.4557391723592164E-2</v>
      </c>
      <c r="L85" s="304">
        <f t="shared" si="15"/>
        <v>5.9308603179513385E-2</v>
      </c>
      <c r="M85" s="304">
        <f t="shared" si="15"/>
        <v>1.6551067934632492E-2</v>
      </c>
      <c r="N85" s="304">
        <f t="shared" si="15"/>
        <v>1.633036917224082E-2</v>
      </c>
      <c r="O85" s="304">
        <f t="shared" si="15"/>
        <v>1.5881822986316296E-2</v>
      </c>
      <c r="P85" s="304">
        <f t="shared" si="15"/>
        <v>1.5984336069558947E-2</v>
      </c>
      <c r="Q85" s="304">
        <f t="shared" si="15"/>
        <v>1.6206403041646028E-2</v>
      </c>
      <c r="R85" s="304">
        <f t="shared" si="15"/>
        <v>1.6126369600180098E-2</v>
      </c>
      <c r="S85" s="304">
        <f t="shared" si="15"/>
        <v>1.6158850323290314E-2</v>
      </c>
      <c r="T85" s="304">
        <f t="shared" si="15"/>
        <v>1.4177554574653714E-2</v>
      </c>
      <c r="U85" s="304">
        <f t="shared" si="15"/>
        <v>1.2946078347584265E-2</v>
      </c>
      <c r="V85" s="304">
        <f t="shared" si="15"/>
        <v>9.3269451075845503E-3</v>
      </c>
      <c r="W85" s="304">
        <f t="shared" si="15"/>
        <v>1.1324800687376966E-2</v>
      </c>
      <c r="DA85" s="72"/>
    </row>
    <row r="86" spans="1:105" ht="12" customHeight="1" x14ac:dyDescent="0.25">
      <c r="A86" s="62" t="s">
        <v>3101</v>
      </c>
      <c r="B86" s="304">
        <f t="shared" ref="B86:W86" si="16">IF(B$53=0,0,B$53/B$5)</f>
        <v>1.3350843778874516E-3</v>
      </c>
      <c r="C86" s="304">
        <f t="shared" si="16"/>
        <v>1.3241206166839804E-3</v>
      </c>
      <c r="D86" s="304">
        <f t="shared" si="16"/>
        <v>1.4116887591361074E-3</v>
      </c>
      <c r="E86" s="304">
        <f t="shared" si="16"/>
        <v>1.8517747969428752E-3</v>
      </c>
      <c r="F86" s="304">
        <f t="shared" si="16"/>
        <v>1.9595703479283097E-3</v>
      </c>
      <c r="G86" s="304">
        <f t="shared" si="16"/>
        <v>1.397047959549521E-3</v>
      </c>
      <c r="H86" s="304">
        <f t="shared" si="16"/>
        <v>9.9410076321852347E-4</v>
      </c>
      <c r="I86" s="304">
        <f t="shared" si="16"/>
        <v>7.4456388266648564E-4</v>
      </c>
      <c r="J86" s="304">
        <f t="shared" si="16"/>
        <v>2.4594765049983563E-4</v>
      </c>
      <c r="K86" s="304">
        <f t="shared" si="16"/>
        <v>3.3620659365659125E-4</v>
      </c>
      <c r="L86" s="304">
        <f t="shared" si="16"/>
        <v>3.2509604031179734E-4</v>
      </c>
      <c r="M86" s="304">
        <f t="shared" si="16"/>
        <v>1.2389726774530065E-3</v>
      </c>
      <c r="N86" s="304">
        <f t="shared" si="16"/>
        <v>1.3508489014337566E-3</v>
      </c>
      <c r="O86" s="304">
        <f t="shared" si="16"/>
        <v>1.3644588248435158E-3</v>
      </c>
      <c r="P86" s="304">
        <f t="shared" si="16"/>
        <v>1.3502552157045734E-3</v>
      </c>
      <c r="Q86" s="304">
        <f t="shared" si="16"/>
        <v>1.3656882730453208E-3</v>
      </c>
      <c r="R86" s="304">
        <f t="shared" si="16"/>
        <v>1.3825111663488443E-3</v>
      </c>
      <c r="S86" s="304">
        <f t="shared" si="16"/>
        <v>1.3982953691196998E-3</v>
      </c>
      <c r="T86" s="304">
        <f t="shared" si="16"/>
        <v>1.3698636689234635E-3</v>
      </c>
      <c r="U86" s="304">
        <f t="shared" si="16"/>
        <v>1.3816476398151166E-3</v>
      </c>
      <c r="V86" s="304">
        <f t="shared" si="16"/>
        <v>1.422103776648593E-3</v>
      </c>
      <c r="W86" s="304">
        <f t="shared" si="16"/>
        <v>1.3265447950541647E-3</v>
      </c>
      <c r="DA86" s="72"/>
    </row>
    <row r="87" spans="1:105" ht="12" customHeight="1" x14ac:dyDescent="0.25">
      <c r="A87" s="203" t="s">
        <v>3103</v>
      </c>
      <c r="B87" s="303">
        <f t="shared" ref="B87:W87" si="17">IF(B$54=0,0,B$54/B$5)</f>
        <v>2.0056529120955052E-2</v>
      </c>
      <c r="C87" s="303">
        <f t="shared" si="17"/>
        <v>1.9308091259666448E-2</v>
      </c>
      <c r="D87" s="303">
        <f t="shared" si="17"/>
        <v>1.5548109698832725E-2</v>
      </c>
      <c r="E87" s="303">
        <f t="shared" si="17"/>
        <v>1.6297725231413408E-2</v>
      </c>
      <c r="F87" s="303">
        <f t="shared" si="17"/>
        <v>1.7151338414686385E-2</v>
      </c>
      <c r="G87" s="303">
        <f t="shared" si="17"/>
        <v>2.3366848624341928E-2</v>
      </c>
      <c r="H87" s="303">
        <f t="shared" si="17"/>
        <v>2.2357327915929995E-2</v>
      </c>
      <c r="I87" s="303">
        <f t="shared" si="17"/>
        <v>2.2702629054822093E-2</v>
      </c>
      <c r="J87" s="303">
        <f t="shared" si="17"/>
        <v>2.1250428832518556E-2</v>
      </c>
      <c r="K87" s="303">
        <f t="shared" si="17"/>
        <v>1.8824316416292005E-2</v>
      </c>
      <c r="L87" s="303">
        <f t="shared" si="17"/>
        <v>2.0669680607624877E-2</v>
      </c>
      <c r="M87" s="303">
        <f t="shared" si="17"/>
        <v>1.3448163759556164E-2</v>
      </c>
      <c r="N87" s="303">
        <f t="shared" si="17"/>
        <v>1.4031638969261438E-2</v>
      </c>
      <c r="O87" s="303">
        <f t="shared" si="17"/>
        <v>1.4072987836221231E-2</v>
      </c>
      <c r="P87" s="303">
        <f t="shared" si="17"/>
        <v>1.4064905960029316E-2</v>
      </c>
      <c r="Q87" s="303">
        <f t="shared" si="17"/>
        <v>1.4261251250432375E-2</v>
      </c>
      <c r="R87" s="303">
        <f t="shared" si="17"/>
        <v>1.4347620813690495E-2</v>
      </c>
      <c r="S87" s="303">
        <f t="shared" si="17"/>
        <v>1.4501270078784852E-2</v>
      </c>
      <c r="T87" s="303">
        <f t="shared" si="17"/>
        <v>1.355646233976044E-2</v>
      </c>
      <c r="U87" s="303">
        <f t="shared" si="17"/>
        <v>1.3199521409933343E-2</v>
      </c>
      <c r="V87" s="303">
        <f t="shared" si="17"/>
        <v>1.2185339611772797E-2</v>
      </c>
      <c r="W87" s="303">
        <f t="shared" si="17"/>
        <v>1.220044068117295E-2</v>
      </c>
      <c r="DA87" s="175"/>
    </row>
    <row r="88" spans="1:105" ht="12" customHeight="1" x14ac:dyDescent="0.25">
      <c r="A88" s="62" t="s">
        <v>3104</v>
      </c>
      <c r="B88" s="304">
        <f t="shared" ref="B88:W88" si="18">IF(B$55=0,0,B$55/B$5)</f>
        <v>8.7424496958824864E-3</v>
      </c>
      <c r="C88" s="304">
        <f t="shared" si="18"/>
        <v>8.0786980675436274E-3</v>
      </c>
      <c r="D88" s="304">
        <f t="shared" si="18"/>
        <v>4.8929642782765967E-3</v>
      </c>
      <c r="E88" s="304">
        <f t="shared" si="18"/>
        <v>3.383932996465909E-3</v>
      </c>
      <c r="F88" s="304">
        <f t="shared" si="18"/>
        <v>3.5214509192614796E-3</v>
      </c>
      <c r="G88" s="304">
        <f t="shared" si="18"/>
        <v>1.1333480314275305E-2</v>
      </c>
      <c r="H88" s="304">
        <f t="shared" si="18"/>
        <v>1.2540013533198995E-2</v>
      </c>
      <c r="I88" s="304">
        <f t="shared" si="18"/>
        <v>1.3536827551660245E-2</v>
      </c>
      <c r="J88" s="304">
        <f t="shared" si="18"/>
        <v>1.4838219891255897E-2</v>
      </c>
      <c r="K88" s="304">
        <f t="shared" si="18"/>
        <v>1.1810974435139666E-2</v>
      </c>
      <c r="L88" s="304">
        <f t="shared" si="18"/>
        <v>1.4122492598890524E-2</v>
      </c>
      <c r="M88" s="304">
        <f t="shared" si="18"/>
        <v>4.2564279335372572E-3</v>
      </c>
      <c r="N88" s="304">
        <f t="shared" si="18"/>
        <v>4.1389564850380974E-3</v>
      </c>
      <c r="O88" s="304">
        <f t="shared" si="18"/>
        <v>4.1267605406054807E-3</v>
      </c>
      <c r="P88" s="304">
        <f t="shared" si="18"/>
        <v>4.2020650916877143E-3</v>
      </c>
      <c r="Q88" s="304">
        <f t="shared" si="18"/>
        <v>4.2827187123438779E-3</v>
      </c>
      <c r="R88" s="304">
        <f t="shared" si="18"/>
        <v>4.2672110433016027E-3</v>
      </c>
      <c r="S88" s="304">
        <f t="shared" si="18"/>
        <v>4.317180006753899E-3</v>
      </c>
      <c r="T88" s="304">
        <f t="shared" si="18"/>
        <v>3.7037903133996389E-3</v>
      </c>
      <c r="U88" s="304">
        <f t="shared" si="18"/>
        <v>3.3639196813949413E-3</v>
      </c>
      <c r="V88" s="304">
        <f t="shared" si="18"/>
        <v>2.3625464782146477E-3</v>
      </c>
      <c r="W88" s="304">
        <f t="shared" si="18"/>
        <v>2.8402342009915455E-3</v>
      </c>
      <c r="DA88" s="72"/>
    </row>
    <row r="89" spans="1:105" ht="12" customHeight="1" x14ac:dyDescent="0.25">
      <c r="A89" s="62" t="s">
        <v>3106</v>
      </c>
      <c r="B89" s="304">
        <f t="shared" ref="B89:W89" si="19">IF(B$56=0,0,B$56/B$5)</f>
        <v>2.7511244496564963E-3</v>
      </c>
      <c r="C89" s="304">
        <f t="shared" si="19"/>
        <v>2.7367575127014302E-3</v>
      </c>
      <c r="D89" s="304">
        <f t="shared" si="19"/>
        <v>1.6008657929935104E-3</v>
      </c>
      <c r="E89" s="304">
        <f t="shared" si="19"/>
        <v>1.0368918131759568E-3</v>
      </c>
      <c r="F89" s="304">
        <f t="shared" si="19"/>
        <v>1.0616087121605696E-3</v>
      </c>
      <c r="G89" s="304">
        <f t="shared" si="19"/>
        <v>3.0729917419214142E-3</v>
      </c>
      <c r="H89" s="304">
        <f t="shared" si="19"/>
        <v>3.4413577634673695E-3</v>
      </c>
      <c r="I89" s="304">
        <f t="shared" si="19"/>
        <v>4.3903228074388687E-3</v>
      </c>
      <c r="J89" s="304">
        <f t="shared" si="19"/>
        <v>4.834751596677506E-3</v>
      </c>
      <c r="K89" s="304">
        <f t="shared" si="19"/>
        <v>4.856982449423862E-3</v>
      </c>
      <c r="L89" s="304">
        <f t="shared" si="19"/>
        <v>4.4620892674242024E-3</v>
      </c>
      <c r="M89" s="304">
        <f t="shared" si="19"/>
        <v>1.2452214120099682E-3</v>
      </c>
      <c r="N89" s="304">
        <f t="shared" si="19"/>
        <v>1.2286171164068327E-3</v>
      </c>
      <c r="O89" s="304">
        <f t="shared" si="19"/>
        <v>1.1948706948952707E-3</v>
      </c>
      <c r="P89" s="304">
        <f t="shared" si="19"/>
        <v>1.2025832779605479E-3</v>
      </c>
      <c r="Q89" s="304">
        <f t="shared" si="19"/>
        <v>1.2192905109702336E-3</v>
      </c>
      <c r="R89" s="304">
        <f t="shared" si="19"/>
        <v>1.2132691862204459E-3</v>
      </c>
      <c r="S89" s="304">
        <f t="shared" si="19"/>
        <v>1.2157128769873587E-3</v>
      </c>
      <c r="T89" s="304">
        <f t="shared" si="19"/>
        <v>1.0666498739551381E-3</v>
      </c>
      <c r="U89" s="304">
        <f t="shared" si="19"/>
        <v>9.7399962489662156E-4</v>
      </c>
      <c r="V89" s="304">
        <f t="shared" si="19"/>
        <v>7.0171373850165921E-4</v>
      </c>
      <c r="W89" s="304">
        <f t="shared" si="19"/>
        <v>8.5202262224779671E-4</v>
      </c>
      <c r="DA89" s="72"/>
    </row>
    <row r="90" spans="1:105" ht="12" customHeight="1" x14ac:dyDescent="0.25">
      <c r="A90" s="62" t="s">
        <v>3118</v>
      </c>
      <c r="B90" s="304">
        <f t="shared" ref="B90:W90" si="20">IF(B$67=0,0,B$67/B$5)</f>
        <v>8.5629549754160685E-3</v>
      </c>
      <c r="C90" s="304">
        <f t="shared" si="20"/>
        <v>8.4926356794213891E-3</v>
      </c>
      <c r="D90" s="304">
        <f t="shared" si="20"/>
        <v>9.0542796275626166E-3</v>
      </c>
      <c r="E90" s="304">
        <f t="shared" si="20"/>
        <v>1.1876900421771544E-2</v>
      </c>
      <c r="F90" s="304">
        <f t="shared" si="20"/>
        <v>1.2568278783264334E-2</v>
      </c>
      <c r="G90" s="304">
        <f t="shared" si="20"/>
        <v>8.960376568145207E-3</v>
      </c>
      <c r="H90" s="304">
        <f t="shared" si="20"/>
        <v>6.375956619263632E-3</v>
      </c>
      <c r="I90" s="304">
        <f t="shared" si="20"/>
        <v>4.775478695722978E-3</v>
      </c>
      <c r="J90" s="304">
        <f t="shared" si="20"/>
        <v>1.5774573445851523E-3</v>
      </c>
      <c r="K90" s="304">
        <f t="shared" si="20"/>
        <v>2.1563595317284803E-3</v>
      </c>
      <c r="L90" s="304">
        <f t="shared" si="20"/>
        <v>2.0850987413101492E-3</v>
      </c>
      <c r="M90" s="304">
        <f t="shared" si="20"/>
        <v>7.9465144140089383E-3</v>
      </c>
      <c r="N90" s="304">
        <f t="shared" si="20"/>
        <v>8.6640653678165067E-3</v>
      </c>
      <c r="O90" s="304">
        <f t="shared" si="20"/>
        <v>8.7513566007204786E-3</v>
      </c>
      <c r="P90" s="304">
        <f t="shared" si="20"/>
        <v>8.6602575903810541E-3</v>
      </c>
      <c r="Q90" s="304">
        <f t="shared" si="20"/>
        <v>8.7592420271182629E-3</v>
      </c>
      <c r="R90" s="304">
        <f t="shared" si="20"/>
        <v>8.8671405841684453E-3</v>
      </c>
      <c r="S90" s="304">
        <f t="shared" si="20"/>
        <v>8.968377195043592E-3</v>
      </c>
      <c r="T90" s="304">
        <f t="shared" si="20"/>
        <v>8.7860221524056637E-3</v>
      </c>
      <c r="U90" s="304">
        <f t="shared" si="20"/>
        <v>8.8616021036417771E-3</v>
      </c>
      <c r="V90" s="304">
        <f t="shared" si="20"/>
        <v>9.1210793950564917E-3</v>
      </c>
      <c r="W90" s="304">
        <f t="shared" si="20"/>
        <v>8.5081838579336086E-3</v>
      </c>
      <c r="DA90" s="72"/>
    </row>
    <row r="91" spans="1:105" ht="12" customHeight="1" x14ac:dyDescent="0.25">
      <c r="A91" s="203" t="s">
        <v>3124</v>
      </c>
      <c r="B91" s="303">
        <f t="shared" ref="B91:W91" si="21">IF(B$68=0,0,B$68/B$5)</f>
        <v>9.4040233030815518E-2</v>
      </c>
      <c r="C91" s="303">
        <f t="shared" si="21"/>
        <v>0.10802922132427929</v>
      </c>
      <c r="D91" s="303">
        <f t="shared" si="21"/>
        <v>0.16985723917080822</v>
      </c>
      <c r="E91" s="303">
        <f t="shared" si="21"/>
        <v>0.17581919871276042</v>
      </c>
      <c r="F91" s="303">
        <f t="shared" si="21"/>
        <v>0.1646685774330397</v>
      </c>
      <c r="G91" s="303">
        <f t="shared" si="21"/>
        <v>7.961780365663336E-2</v>
      </c>
      <c r="H91" s="303">
        <f t="shared" si="21"/>
        <v>8.0937627876538812E-2</v>
      </c>
      <c r="I91" s="303">
        <f t="shared" si="21"/>
        <v>5.868670047541296E-2</v>
      </c>
      <c r="J91" s="303">
        <f t="shared" si="21"/>
        <v>6.0725209823721718E-2</v>
      </c>
      <c r="K91" s="303">
        <f t="shared" si="21"/>
        <v>7.6491883352584944E-2</v>
      </c>
      <c r="L91" s="303">
        <f t="shared" si="21"/>
        <v>6.7600827645815195E-2</v>
      </c>
      <c r="M91" s="303">
        <f t="shared" si="21"/>
        <v>0.16186385783797372</v>
      </c>
      <c r="N91" s="303">
        <f t="shared" si="21"/>
        <v>0.15607411906120655</v>
      </c>
      <c r="O91" s="303">
        <f t="shared" si="21"/>
        <v>0.15716855213317882</v>
      </c>
      <c r="P91" s="303">
        <f t="shared" si="21"/>
        <v>0.15995044977946682</v>
      </c>
      <c r="Q91" s="303">
        <f t="shared" si="21"/>
        <v>0.15973540923498725</v>
      </c>
      <c r="R91" s="303">
        <f t="shared" si="21"/>
        <v>0.15955753161358111</v>
      </c>
      <c r="S91" s="303">
        <f t="shared" si="21"/>
        <v>0.15917720918147824</v>
      </c>
      <c r="T91" s="303">
        <f t="shared" si="21"/>
        <v>0.16856556731239936</v>
      </c>
      <c r="U91" s="303">
        <f t="shared" si="21"/>
        <v>0.17230212604436843</v>
      </c>
      <c r="V91" s="303">
        <f t="shared" si="21"/>
        <v>0.1838016922359873</v>
      </c>
      <c r="W91" s="303">
        <f t="shared" si="21"/>
        <v>0.17884204253069</v>
      </c>
      <c r="DA91" s="175"/>
    </row>
    <row r="92" spans="1:105" ht="12" customHeight="1" x14ac:dyDescent="0.25">
      <c r="A92" s="41" t="s">
        <v>3122</v>
      </c>
      <c r="B92" s="237">
        <f t="shared" ref="B92:W92" si="22">IF(B$69=0,0,B$69/B$5)</f>
        <v>0.21309070418372156</v>
      </c>
      <c r="C92" s="237">
        <f t="shared" si="22"/>
        <v>0.20748308619319492</v>
      </c>
      <c r="D92" s="237">
        <f t="shared" si="22"/>
        <v>0.22394972679794115</v>
      </c>
      <c r="E92" s="237">
        <f t="shared" si="22"/>
        <v>0.27977285301367905</v>
      </c>
      <c r="F92" s="237">
        <f t="shared" si="22"/>
        <v>0.29372964124963102</v>
      </c>
      <c r="G92" s="237">
        <f t="shared" si="22"/>
        <v>0.19898607619304146</v>
      </c>
      <c r="H92" s="237">
        <f t="shared" si="22"/>
        <v>0.15281979234526957</v>
      </c>
      <c r="I92" s="237">
        <f t="shared" si="22"/>
        <v>0.1178846419646996</v>
      </c>
      <c r="J92" s="237">
        <f t="shared" si="22"/>
        <v>5.50586251601091E-2</v>
      </c>
      <c r="K92" s="237">
        <f t="shared" si="22"/>
        <v>7.0284760940621277E-2</v>
      </c>
      <c r="L92" s="237">
        <f t="shared" si="22"/>
        <v>6.8665230329886084E-2</v>
      </c>
      <c r="M92" s="237">
        <f t="shared" si="22"/>
        <v>0.25935546971652435</v>
      </c>
      <c r="N92" s="237">
        <f t="shared" si="22"/>
        <v>0.27552303015158552</v>
      </c>
      <c r="O92" s="237">
        <f t="shared" si="22"/>
        <v>0.27863901987077477</v>
      </c>
      <c r="P92" s="237">
        <f t="shared" si="22"/>
        <v>0.27202657016690307</v>
      </c>
      <c r="Q92" s="237">
        <f t="shared" si="22"/>
        <v>0.26987653879202983</v>
      </c>
      <c r="R92" s="237">
        <f t="shared" si="22"/>
        <v>0.26988205526894465</v>
      </c>
      <c r="S92" s="237">
        <f t="shared" si="22"/>
        <v>0.27287227831455607</v>
      </c>
      <c r="T92" s="237">
        <f t="shared" si="22"/>
        <v>0.27344420952822879</v>
      </c>
      <c r="U92" s="237">
        <f t="shared" si="22"/>
        <v>0.27713910741010056</v>
      </c>
      <c r="V92" s="237">
        <f t="shared" si="22"/>
        <v>0.29130480296644684</v>
      </c>
      <c r="W92" s="237">
        <f t="shared" si="22"/>
        <v>0.27599884484150372</v>
      </c>
      <c r="DA92" s="97"/>
    </row>
    <row r="93" spans="1:105" ht="12" customHeight="1" x14ac:dyDescent="0.25">
      <c r="A93" s="201"/>
      <c r="B93" s="201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01"/>
      <c r="P93" s="201"/>
      <c r="Q93" s="201"/>
      <c r="R93" s="201"/>
      <c r="S93" s="201"/>
      <c r="T93" s="201"/>
      <c r="U93" s="201"/>
      <c r="V93" s="201"/>
      <c r="W93" s="201"/>
      <c r="DA93" s="173"/>
    </row>
    <row r="94" spans="1:105" ht="15" customHeight="1" x14ac:dyDescent="0.25">
      <c r="A94" s="32" t="s">
        <v>54</v>
      </c>
      <c r="B94" s="259"/>
      <c r="C94" s="259"/>
      <c r="D94" s="259"/>
      <c r="E94" s="259"/>
      <c r="F94" s="259"/>
      <c r="G94" s="259"/>
      <c r="H94" s="259"/>
      <c r="I94" s="259"/>
      <c r="J94" s="259"/>
      <c r="K94" s="259"/>
      <c r="L94" s="259"/>
      <c r="M94" s="259"/>
      <c r="N94" s="259"/>
      <c r="O94" s="259"/>
      <c r="P94" s="259"/>
      <c r="Q94" s="259"/>
      <c r="R94" s="259"/>
      <c r="S94" s="259"/>
      <c r="T94" s="259"/>
      <c r="U94" s="259"/>
      <c r="V94" s="259"/>
      <c r="W94" s="259"/>
      <c r="DA94" s="88"/>
    </row>
    <row r="95" spans="1:105" ht="12" customHeight="1" x14ac:dyDescent="0.25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DA95" s="173"/>
    </row>
    <row r="96" spans="1:105" ht="12" customHeight="1" x14ac:dyDescent="0.25">
      <c r="A96" s="35" t="s">
        <v>29</v>
      </c>
      <c r="B96" s="322">
        <f t="shared" ref="B96:W96" si="23">SUM(B$97:B$107)</f>
        <v>33.221563461209982</v>
      </c>
      <c r="C96" s="322">
        <f t="shared" si="23"/>
        <v>31.636643849649115</v>
      </c>
      <c r="D96" s="322">
        <f t="shared" si="23"/>
        <v>23.77089231395243</v>
      </c>
      <c r="E96" s="322">
        <f t="shared" si="23"/>
        <v>23.425666215776772</v>
      </c>
      <c r="F96" s="322">
        <f t="shared" si="23"/>
        <v>23.732202767213654</v>
      </c>
      <c r="G96" s="322">
        <f t="shared" si="23"/>
        <v>38.564291586303526</v>
      </c>
      <c r="H96" s="322">
        <f t="shared" si="23"/>
        <v>35.811890933276302</v>
      </c>
      <c r="I96" s="322">
        <f t="shared" si="23"/>
        <v>40.281596138480595</v>
      </c>
      <c r="J96" s="322">
        <f t="shared" si="23"/>
        <v>37.488471083742738</v>
      </c>
      <c r="K96" s="322">
        <f t="shared" si="23"/>
        <v>32.368433799665787</v>
      </c>
      <c r="L96" s="322">
        <f t="shared" si="23"/>
        <v>35.6711826008519</v>
      </c>
      <c r="M96" s="322">
        <f t="shared" si="23"/>
        <v>22.750949584095469</v>
      </c>
      <c r="N96" s="322">
        <f t="shared" si="23"/>
        <v>24.758028334450362</v>
      </c>
      <c r="O96" s="322">
        <f t="shared" si="23"/>
        <v>25.152359208301512</v>
      </c>
      <c r="P96" s="322">
        <f t="shared" si="23"/>
        <v>24.822735505664753</v>
      </c>
      <c r="Q96" s="322">
        <f t="shared" si="23"/>
        <v>23.625678779814223</v>
      </c>
      <c r="R96" s="322">
        <f t="shared" si="23"/>
        <v>23.848626373655133</v>
      </c>
      <c r="S96" s="322">
        <f t="shared" si="23"/>
        <v>23.757614653939161</v>
      </c>
      <c r="T96" s="322">
        <f t="shared" si="23"/>
        <v>22.967337683553023</v>
      </c>
      <c r="U96" s="322">
        <f t="shared" si="23"/>
        <v>22.548231128583264</v>
      </c>
      <c r="V96" s="322">
        <f t="shared" si="23"/>
        <v>21.894238996168255</v>
      </c>
      <c r="W96" s="322">
        <f t="shared" si="23"/>
        <v>23.314783599942853</v>
      </c>
      <c r="DA96" s="95"/>
    </row>
    <row r="97" spans="1:105" ht="12" customHeight="1" x14ac:dyDescent="0.25">
      <c r="A97" s="55" t="s">
        <v>92</v>
      </c>
      <c r="B97" s="332">
        <f>IF(B$6=0,0,B$6/OIS!B$5*1000)</f>
        <v>0.48433109760131149</v>
      </c>
      <c r="C97" s="332">
        <f>IF(C$6=0,0,C$6/OIS!C$5*1000)</f>
        <v>0.4377667478350456</v>
      </c>
      <c r="D97" s="332">
        <f>IF(D$6=0,0,D$6/OIS!D$5*1000)</f>
        <v>0.36119596394197001</v>
      </c>
      <c r="E97" s="332">
        <f>IF(E$6=0,0,E$6/OIS!E$5*1000)</f>
        <v>0.41408763710343999</v>
      </c>
      <c r="F97" s="332">
        <f>IF(F$6=0,0,F$6/OIS!F$5*1000)</f>
        <v>0.43501665790750571</v>
      </c>
      <c r="G97" s="332">
        <f>IF(G$6=0,0,G$6/OIS!G$5*1000)</f>
        <v>0.43917574535091031</v>
      </c>
      <c r="H97" s="332">
        <f>IF(H$6=0,0,H$6/OIS!H$5*1000)</f>
        <v>0.35500180851370122</v>
      </c>
      <c r="I97" s="332">
        <f>IF(I$6=0,0,I$6/OIS!I$5*1000)</f>
        <v>0.32131438374168908</v>
      </c>
      <c r="J97" s="332">
        <f>IF(J$6=0,0,J$6/OIS!J$5*1000)</f>
        <v>0.19616884997691872</v>
      </c>
      <c r="K97" s="332">
        <f>IF(K$6=0,0,K$6/OIS!K$5*1000)</f>
        <v>0.20555754727692579</v>
      </c>
      <c r="L97" s="332">
        <f>IF(L$6=0,0,L$6/OIS!L$5*1000)</f>
        <v>0.22308832206725643</v>
      </c>
      <c r="M97" s="332">
        <f>IF(M$6=0,0,M$6/OIS!M$5*1000)</f>
        <v>0.5337016940749062</v>
      </c>
      <c r="N97" s="332">
        <f>IF(N$6=0,0,N$6/OIS!N$5*1000)</f>
        <v>0.60429156811597717</v>
      </c>
      <c r="O97" s="332">
        <f>IF(O$6=0,0,O$6/OIS!O$5*1000)</f>
        <v>0.62148023614658898</v>
      </c>
      <c r="P97" s="332">
        <f>IF(P$6=0,0,P$6/OIS!P$5*1000)</f>
        <v>0.59210053136906104</v>
      </c>
      <c r="Q97" s="332">
        <f>IF(Q$6=0,0,Q$6/OIS!Q$5*1000)</f>
        <v>0.54996181476840311</v>
      </c>
      <c r="R97" s="332">
        <f>IF(R$6=0,0,R$6/OIS!R$5*1000)</f>
        <v>0.5492330203602328</v>
      </c>
      <c r="S97" s="332">
        <f>IF(S$6=0,0,S$6/OIS!S$5*1000)</f>
        <v>0.55303513402683557</v>
      </c>
      <c r="T97" s="332">
        <f>IF(T$6=0,0,T$6/OIS!T$5*1000)</f>
        <v>0.54642369259671353</v>
      </c>
      <c r="U97" s="332">
        <f>IF(U$6=0,0,U$6/OIS!U$5*1000)</f>
        <v>0.54594676024064848</v>
      </c>
      <c r="V97" s="332">
        <f>IF(V$6=0,0,V$6/OIS!V$5*1000)</f>
        <v>0.56698614537041969</v>
      </c>
      <c r="W97" s="332">
        <f>IF(W$6=0,0,W$6/OIS!W$5*1000)</f>
        <v>0.57924214968022525</v>
      </c>
      <c r="DA97" s="67"/>
    </row>
    <row r="98" spans="1:105" ht="12" customHeight="1" x14ac:dyDescent="0.25">
      <c r="A98" s="202" t="s">
        <v>93</v>
      </c>
      <c r="B98" s="333">
        <f>IF(B$7=0,0,B$7/OIS!B$5*1000)</f>
        <v>0.2577877600924337</v>
      </c>
      <c r="C98" s="333">
        <f>IF(C$7=0,0,C$7/OIS!C$5*1000)</f>
        <v>0.23523363797151137</v>
      </c>
      <c r="D98" s="333">
        <f>IF(D$7=0,0,D$7/OIS!D$5*1000)</f>
        <v>0.19284247978645433</v>
      </c>
      <c r="E98" s="333">
        <f>IF(E$7=0,0,E$7/OIS!E$5*1000)</f>
        <v>0.22715722010911679</v>
      </c>
      <c r="F98" s="333">
        <f>IF(F$7=0,0,F$7/OIS!F$5*1000)</f>
        <v>0.23979378378814079</v>
      </c>
      <c r="G98" s="333">
        <f>IF(G$7=0,0,G$7/OIS!G$5*1000)</f>
        <v>0.25066118983249341</v>
      </c>
      <c r="H98" s="333">
        <f>IF(H$7=0,0,H$7/OIS!H$5*1000)</f>
        <v>0.19277760376113268</v>
      </c>
      <c r="I98" s="333">
        <f>IF(I$7=0,0,I$7/OIS!I$5*1000)</f>
        <v>0.17172344196094724</v>
      </c>
      <c r="J98" s="333">
        <f>IF(J$7=0,0,J$7/OIS!J$5*1000)</f>
        <v>9.358684246685621E-2</v>
      </c>
      <c r="K98" s="333">
        <f>IF(K$7=0,0,K$7/OIS!K$5*1000)</f>
        <v>9.9577467365676853E-2</v>
      </c>
      <c r="L98" s="333">
        <f>IF(L$7=0,0,L$7/OIS!L$5*1000)</f>
        <v>0.10780488589893833</v>
      </c>
      <c r="M98" s="333">
        <f>IF(M$7=0,0,M$7/OIS!M$5*1000)</f>
        <v>0.25845609560510874</v>
      </c>
      <c r="N98" s="333">
        <f>IF(N$7=0,0,N$7/OIS!N$5*1000)</f>
        <v>0.29453265930205824</v>
      </c>
      <c r="O98" s="333">
        <f>IF(O$7=0,0,O$7/OIS!O$5*1000)</f>
        <v>0.30281598875227417</v>
      </c>
      <c r="P98" s="333">
        <f>IF(P$7=0,0,P$7/OIS!P$5*1000)</f>
        <v>0.28951594924016072</v>
      </c>
      <c r="Q98" s="333">
        <f>IF(Q$7=0,0,Q$7/OIS!Q$5*1000)</f>
        <v>0.27031500141517018</v>
      </c>
      <c r="R98" s="333">
        <f>IF(R$7=0,0,R$7/OIS!R$5*1000)</f>
        <v>0.27088331320834275</v>
      </c>
      <c r="S98" s="333">
        <f>IF(S$7=0,0,S$7/OIS!S$5*1000)</f>
        <v>0.27278443159339977</v>
      </c>
      <c r="T98" s="333">
        <f>IF(T$7=0,0,T$7/OIS!T$5*1000)</f>
        <v>0.26783861709202733</v>
      </c>
      <c r="U98" s="333">
        <f>IF(U$7=0,0,U$7/OIS!U$5*1000)</f>
        <v>0.26725703909843468</v>
      </c>
      <c r="V98" s="333">
        <f>IF(V$7=0,0,V$7/OIS!V$5*1000)</f>
        <v>0.27604810524147866</v>
      </c>
      <c r="W98" s="333">
        <f>IF(W$7=0,0,W$7/OIS!W$5*1000)</f>
        <v>0.2809247796628101</v>
      </c>
      <c r="DA98" s="174"/>
    </row>
    <row r="99" spans="1:105" ht="12" customHeight="1" x14ac:dyDescent="0.25">
      <c r="A99" s="202" t="s">
        <v>94</v>
      </c>
      <c r="B99" s="333">
        <f>IF(B$8=0,0,B$8/OIS!B$5*1000)</f>
        <v>0.45832157045765681</v>
      </c>
      <c r="C99" s="333">
        <f>IF(C$8=0,0,C$8/OIS!C$5*1000)</f>
        <v>0.420679052072997</v>
      </c>
      <c r="D99" s="333">
        <f>IF(D$8=0,0,D$8/OIS!D$5*1000)</f>
        <v>0.34350955784747356</v>
      </c>
      <c r="E99" s="333">
        <f>IF(E$8=0,0,E$8/OIS!E$5*1000)</f>
        <v>0.41130671876176539</v>
      </c>
      <c r="F99" s="333">
        <f>IF(F$8=0,0,F$8/OIS!F$5*1000)</f>
        <v>0.43542234524384943</v>
      </c>
      <c r="G99" s="333">
        <f>IF(G$8=0,0,G$8/OIS!G$5*1000)</f>
        <v>0.46427628235035551</v>
      </c>
      <c r="H99" s="333">
        <f>IF(H$8=0,0,H$8/OIS!H$5*1000)</f>
        <v>0.34695451332234539</v>
      </c>
      <c r="I99" s="333">
        <f>IF(I$8=0,0,I$8/OIS!I$5*1000)</f>
        <v>0.30608108897881381</v>
      </c>
      <c r="J99" s="333">
        <f>IF(J$8=0,0,J$8/OIS!J$5*1000)</f>
        <v>0.15446365256864836</v>
      </c>
      <c r="K99" s="333">
        <f>IF(K$8=0,0,K$8/OIS!K$5*1000)</f>
        <v>0.16620875565712906</v>
      </c>
      <c r="L99" s="333">
        <f>IF(L$8=0,0,L$8/OIS!L$5*1000)</f>
        <v>0.1796207925318932</v>
      </c>
      <c r="M99" s="333">
        <f>IF(M$8=0,0,M$8/OIS!M$5*1000)</f>
        <v>0.43129900172179153</v>
      </c>
      <c r="N99" s="333">
        <f>IF(N$8=0,0,N$8/OIS!N$5*1000)</f>
        <v>0.49379247019126882</v>
      </c>
      <c r="O99" s="333">
        <f>IF(O$8=0,0,O$8/OIS!O$5*1000)</f>
        <v>0.50756608599126385</v>
      </c>
      <c r="P99" s="333">
        <f>IF(P$8=0,0,P$8/OIS!P$5*1000)</f>
        <v>0.48649480829339992</v>
      </c>
      <c r="Q99" s="333">
        <f>IF(Q$8=0,0,Q$8/OIS!Q$5*1000)</f>
        <v>0.45591285173406909</v>
      </c>
      <c r="R99" s="333">
        <f>IF(R$8=0,0,R$8/OIS!R$5*1000)</f>
        <v>0.45797660285407205</v>
      </c>
      <c r="S99" s="333">
        <f>IF(S$8=0,0,S$8/OIS!S$5*1000)</f>
        <v>0.46122157877017356</v>
      </c>
      <c r="T99" s="333">
        <f>IF(T$8=0,0,T$8/OIS!T$5*1000)</f>
        <v>0.45085662417844002</v>
      </c>
      <c r="U99" s="333">
        <f>IF(U$8=0,0,U$8/OIS!U$5*1000)</f>
        <v>0.44946161647121169</v>
      </c>
      <c r="V99" s="333">
        <f>IF(V$8=0,0,V$8/OIS!V$5*1000)</f>
        <v>0.46243949368317788</v>
      </c>
      <c r="W99" s="333">
        <f>IF(W$8=0,0,W$8/OIS!W$5*1000)</f>
        <v>0.46929583363579203</v>
      </c>
      <c r="DA99" s="174"/>
    </row>
    <row r="100" spans="1:105" ht="12" customHeight="1" x14ac:dyDescent="0.25">
      <c r="A100" s="202" t="s">
        <v>95</v>
      </c>
      <c r="B100" s="333">
        <f>IF(B$9=0,0,B$9/OIS!B$5*1000)</f>
        <v>0.1705643743522588</v>
      </c>
      <c r="C100" s="333">
        <f>IF(C$9=0,0,C$9/OIS!C$5*1000)</f>
        <v>0.15385361852830029</v>
      </c>
      <c r="D100" s="333">
        <f>IF(D$9=0,0,D$9/OIS!D$5*1000)</f>
        <v>0.12711728524605137</v>
      </c>
      <c r="E100" s="333">
        <f>IF(E$9=0,0,E$9/OIS!E$5*1000)</f>
        <v>0.14488043325813477</v>
      </c>
      <c r="F100" s="333">
        <f>IF(F$9=0,0,F$9/OIS!F$5*1000)</f>
        <v>0.15204116586114691</v>
      </c>
      <c r="G100" s="333">
        <f>IF(G$9=0,0,G$9/OIS!G$5*1000)</f>
        <v>0.15229343668638842</v>
      </c>
      <c r="H100" s="333">
        <f>IF(H$9=0,0,H$9/OIS!H$5*1000)</f>
        <v>0.12448310830887144</v>
      </c>
      <c r="I100" s="333">
        <f>IF(I$9=0,0,I$9/OIS!I$5*1000)</f>
        <v>0.11305724465761773</v>
      </c>
      <c r="J100" s="333">
        <f>IF(J$9=0,0,J$9/OIS!J$5*1000)</f>
        <v>7.0600393921131502E-2</v>
      </c>
      <c r="K100" s="333">
        <f>IF(K$9=0,0,K$9/OIS!K$5*1000)</f>
        <v>7.376757835747641E-2</v>
      </c>
      <c r="L100" s="333">
        <f>IF(L$9=0,0,L$9/OIS!L$5*1000)</f>
        <v>8.0095894453316885E-2</v>
      </c>
      <c r="M100" s="333">
        <f>IF(M$9=0,0,M$9/OIS!M$5*1000)</f>
        <v>0.19153892665191391</v>
      </c>
      <c r="N100" s="333">
        <f>IF(N$9=0,0,N$9/OIS!N$5*1000)</f>
        <v>0.21660768874020198</v>
      </c>
      <c r="O100" s="333">
        <f>IF(O$9=0,0,O$9/OIS!O$5*1000)</f>
        <v>0.22278218241716066</v>
      </c>
      <c r="P100" s="333">
        <f>IF(P$9=0,0,P$9/OIS!P$5*1000)</f>
        <v>0.21210819775934359</v>
      </c>
      <c r="Q100" s="333">
        <f>IF(Q$9=0,0,Q$9/OIS!Q$5*1000)</f>
        <v>0.19681622607415125</v>
      </c>
      <c r="R100" s="333">
        <f>IF(R$9=0,0,R$9/OIS!R$5*1000)</f>
        <v>0.1964256012299094</v>
      </c>
      <c r="S100" s="333">
        <f>IF(S$9=0,0,S$9/OIS!S$5*1000)</f>
        <v>0.19778174528347811</v>
      </c>
      <c r="T100" s="333">
        <f>IF(T$9=0,0,T$9/OIS!T$5*1000)</f>
        <v>0.19565333323975723</v>
      </c>
      <c r="U100" s="333">
        <f>IF(U$9=0,0,U$9/OIS!U$5*1000)</f>
        <v>0.19553129025657087</v>
      </c>
      <c r="V100" s="333">
        <f>IF(V$9=0,0,V$9/OIS!V$5*1000)</f>
        <v>0.20327788619386714</v>
      </c>
      <c r="W100" s="333">
        <f>IF(W$9=0,0,W$9/OIS!W$5*1000)</f>
        <v>0.20782472060049059</v>
      </c>
      <c r="DA100" s="174"/>
    </row>
    <row r="101" spans="1:105" ht="12" customHeight="1" x14ac:dyDescent="0.25">
      <c r="A101" s="56" t="s">
        <v>96</v>
      </c>
      <c r="B101" s="334">
        <f>IF(B$10=0,0,B$10/OIS!B$5*1000)</f>
        <v>0.57827634906941905</v>
      </c>
      <c r="C101" s="334">
        <f>IF(C$10=0,0,C$10/OIS!C$5*1000)</f>
        <v>0.51895694252842761</v>
      </c>
      <c r="D101" s="334">
        <f>IF(D$10=0,0,D$10/OIS!D$5*1000)</f>
        <v>0.42590673915047961</v>
      </c>
      <c r="E101" s="334">
        <f>IF(E$10=0,0,E$10/OIS!E$5*1000)</f>
        <v>0.42432152599821965</v>
      </c>
      <c r="F101" s="334">
        <f>IF(F$10=0,0,F$10/OIS!F$5*1000)</f>
        <v>0.42905841702192293</v>
      </c>
      <c r="G101" s="334">
        <f>IF(G$10=0,0,G$10/OIS!G$5*1000)</f>
        <v>0.77863353984465999</v>
      </c>
      <c r="H101" s="334">
        <f>IF(H$10=0,0,H$10/OIS!H$5*1000)</f>
        <v>0.80451399898313325</v>
      </c>
      <c r="I101" s="334">
        <f>IF(I$10=0,0,I$10/OIS!I$5*1000)</f>
        <v>0.93591466961155367</v>
      </c>
      <c r="J101" s="334">
        <f>IF(J$10=0,0,J$10/OIS!J$5*1000)</f>
        <v>0.98131831763198507</v>
      </c>
      <c r="K101" s="334">
        <f>IF(K$10=0,0,K$10/OIS!K$5*1000)</f>
        <v>0.69526434547193516</v>
      </c>
      <c r="L101" s="334">
        <f>IF(L$10=0,0,L$10/OIS!L$5*1000)</f>
        <v>0.90208243537490818</v>
      </c>
      <c r="M101" s="334">
        <f>IF(M$10=0,0,M$10/OIS!M$5*1000)</f>
        <v>0.40820473362647186</v>
      </c>
      <c r="N101" s="334">
        <f>IF(N$10=0,0,N$10/OIS!N$5*1000)</f>
        <v>0.4562019900697859</v>
      </c>
      <c r="O101" s="334">
        <f>IF(O$10=0,0,O$10/OIS!O$5*1000)</f>
        <v>0.46867142716555293</v>
      </c>
      <c r="P101" s="334">
        <f>IF(P$10=0,0,P$10/OIS!P$5*1000)</f>
        <v>0.4515695222063203</v>
      </c>
      <c r="Q101" s="334">
        <f>IF(Q$10=0,0,Q$10/OIS!Q$5*1000)</f>
        <v>0.42421419681600914</v>
      </c>
      <c r="R101" s="334">
        <f>IF(R$10=0,0,R$10/OIS!R$5*1000)</f>
        <v>0.42338538233925876</v>
      </c>
      <c r="S101" s="334">
        <f>IF(S$10=0,0,S$10/OIS!S$5*1000)</f>
        <v>0.42732198702338109</v>
      </c>
      <c r="T101" s="334">
        <f>IF(T$10=0,0,T$10/OIS!T$5*1000)</f>
        <v>0.41704304556136962</v>
      </c>
      <c r="U101" s="334">
        <f>IF(U$10=0,0,U$10/OIS!U$5*1000)</f>
        <v>0.4123682831847913</v>
      </c>
      <c r="V101" s="334">
        <f>IF(V$10=0,0,V$10/OIS!V$5*1000)</f>
        <v>0.42040483419882496</v>
      </c>
      <c r="W101" s="334">
        <f>IF(W$10=0,0,W$10/OIS!W$5*1000)</f>
        <v>0.43442951872057234</v>
      </c>
      <c r="DA101" s="68"/>
    </row>
    <row r="102" spans="1:105" ht="12" customHeight="1" x14ac:dyDescent="0.25">
      <c r="A102" s="203" t="s">
        <v>3059</v>
      </c>
      <c r="B102" s="350">
        <f>IF(B$16=0,0,B$16/OIS!B$5*1000)</f>
        <v>7.6487096024780508</v>
      </c>
      <c r="C102" s="350">
        <f>IF(C$16=0,0,C$16/OIS!C$5*1000)</f>
        <v>7.3213062775752933</v>
      </c>
      <c r="D102" s="350">
        <f>IF(D$16=0,0,D$16/OIS!D$5*1000)</f>
        <v>3.9695396848818589</v>
      </c>
      <c r="E102" s="350">
        <f>IF(E$16=0,0,E$16/OIS!E$5*1000)</f>
        <v>2.975566966142452</v>
      </c>
      <c r="F102" s="350">
        <f>IF(F$16=0,0,F$16/OIS!F$5*1000)</f>
        <v>3.0051527013493335</v>
      </c>
      <c r="G102" s="350">
        <f>IF(G$16=0,0,G$16/OIS!G$5*1000)</f>
        <v>9.652982380717706</v>
      </c>
      <c r="H102" s="350">
        <f>IF(H$16=0,0,H$16/OIS!H$5*1000)</f>
        <v>9.8877848170730989</v>
      </c>
      <c r="I102" s="350">
        <f>IF(I$16=0,0,I$16/OIS!I$5*1000)</f>
        <v>13.51002901967912</v>
      </c>
      <c r="J102" s="350">
        <f>IF(J$16=0,0,J$16/OIS!J$5*1000)</f>
        <v>13.804186514535644</v>
      </c>
      <c r="K102" s="350">
        <f>IF(K$16=0,0,K$16/OIS!K$5*1000)</f>
        <v>12.183837449573286</v>
      </c>
      <c r="L102" s="350">
        <f>IF(L$16=0,0,L$16/OIS!L$5*1000)</f>
        <v>12.377421708212978</v>
      </c>
      <c r="M102" s="350">
        <f>IF(M$16=0,0,M$16/OIS!M$5*1000)</f>
        <v>3.3041236390149047</v>
      </c>
      <c r="N102" s="350">
        <f>IF(N$16=0,0,N$16/OIS!N$5*1000)</f>
        <v>3.5233356583853026</v>
      </c>
      <c r="O102" s="350">
        <f>IF(O$16=0,0,O$16/OIS!O$5*1000)</f>
        <v>3.466237723388113</v>
      </c>
      <c r="P102" s="350">
        <f>IF(P$16=0,0,P$16/OIS!P$5*1000)</f>
        <v>3.4527240463572033</v>
      </c>
      <c r="Q102" s="350">
        <f>IF(Q$16=0,0,Q$16/OIS!Q$5*1000)</f>
        <v>3.3021517955601092</v>
      </c>
      <c r="R102" s="350">
        <f>IF(R$16=0,0,R$16/OIS!R$5*1000)</f>
        <v>3.3255496651230469</v>
      </c>
      <c r="S102" s="350">
        <f>IF(S$16=0,0,S$16/OIS!S$5*1000)</f>
        <v>3.2952704514875215</v>
      </c>
      <c r="T102" s="350">
        <f>IF(T$16=0,0,T$16/OIS!T$5*1000)</f>
        <v>3.0007845759888525</v>
      </c>
      <c r="U102" s="350">
        <f>IF(U$16=0,0,U$16/OIS!U$5*1000)</f>
        <v>2.820128629933349</v>
      </c>
      <c r="V102" s="350">
        <f>IF(V$16=0,0,V$16/OIS!V$5*1000)</f>
        <v>2.3723550341314681</v>
      </c>
      <c r="W102" s="350">
        <f>IF(W$16=0,0,W$16/OIS!W$5*1000)</f>
        <v>2.7649700545006803</v>
      </c>
      <c r="DA102" s="175"/>
    </row>
    <row r="103" spans="1:105" ht="12" customHeight="1" x14ac:dyDescent="0.25">
      <c r="A103" s="203" t="s">
        <v>3071</v>
      </c>
      <c r="B103" s="350">
        <f>IF(B$27=0,0,B$27/OIS!B$5*1000)</f>
        <v>10.686042493839818</v>
      </c>
      <c r="C103" s="350">
        <f>IF(C$27=0,0,C$27/OIS!C$5*1000)</f>
        <v>10.055015454442886</v>
      </c>
      <c r="D103" s="350">
        <f>IF(D$27=0,0,D$27/OIS!D$5*1000)</f>
        <v>7.7795084658283473</v>
      </c>
      <c r="E103" s="350">
        <f>IF(E$27=0,0,E$27/OIS!E$5*1000)</f>
        <v>7.2019334843565961</v>
      </c>
      <c r="F103" s="350">
        <f>IF(F$27=0,0,F$27/OIS!F$5*1000)</f>
        <v>7.1518041478599663</v>
      </c>
      <c r="G103" s="350">
        <f>IF(G$27=0,0,G$27/OIS!G$5*1000)</f>
        <v>12.424347871028738</v>
      </c>
      <c r="H103" s="350">
        <f>IF(H$27=0,0,H$27/OIS!H$5*1000)</f>
        <v>12.096219217583267</v>
      </c>
      <c r="I103" s="350">
        <f>IF(I$27=0,0,I$27/OIS!I$5*1000)</f>
        <v>13.108734326237959</v>
      </c>
      <c r="J103" s="350">
        <f>IF(J$27=0,0,J$27/OIS!J$5*1000)</f>
        <v>13.197391326030417</v>
      </c>
      <c r="K103" s="350">
        <f>IF(K$27=0,0,K$27/OIS!K$5*1000)</f>
        <v>10.49623517321859</v>
      </c>
      <c r="L103" s="350">
        <f>IF(L$27=0,0,L$27/OIS!L$5*1000)</f>
        <v>12.776170400328438</v>
      </c>
      <c r="M103" s="350">
        <f>IF(M$27=0,0,M$27/OIS!M$5*1000)</f>
        <v>7.0795209992841555</v>
      </c>
      <c r="N103" s="350">
        <f>IF(N$27=0,0,N$27/OIS!N$5*1000)</f>
        <v>7.4338161844715156</v>
      </c>
      <c r="O103" s="350">
        <f>IF(O$27=0,0,O$27/OIS!O$5*1000)</f>
        <v>7.5451169808079745</v>
      </c>
      <c r="P103" s="350">
        <f>IF(P$27=0,0,P$27/OIS!P$5*1000)</f>
        <v>7.5665508595486566</v>
      </c>
      <c r="Q103" s="350">
        <f>IF(Q$27=0,0,Q$27/OIS!Q$5*1000)</f>
        <v>7.2629302356256416</v>
      </c>
      <c r="R103" s="350">
        <f>IF(R$27=0,0,R$27/OIS!R$5*1000)</f>
        <v>7.3610064895130627</v>
      </c>
      <c r="S103" s="350">
        <f>IF(S$27=0,0,S$27/OIS!S$5*1000)</f>
        <v>7.2584345443382361</v>
      </c>
      <c r="T103" s="350">
        <f>IF(T$27=0,0,T$27/OIS!T$5*1000)</f>
        <v>7.0479370521351559</v>
      </c>
      <c r="U103" s="350">
        <f>IF(U$27=0,0,U$27/OIS!U$5*1000)</f>
        <v>6.9064211970665816</v>
      </c>
      <c r="V103" s="350">
        <f>IF(V$27=0,0,V$27/OIS!V$5*1000)</f>
        <v>6.5543087760063949</v>
      </c>
      <c r="W103" s="350">
        <f>IF(W$27=0,0,W$27/OIS!W$5*1000)</f>
        <v>7.2228669712620537</v>
      </c>
      <c r="DA103" s="175"/>
    </row>
    <row r="104" spans="1:105" ht="12" customHeight="1" x14ac:dyDescent="0.25">
      <c r="A104" s="203" t="s">
        <v>3081</v>
      </c>
      <c r="B104" s="350">
        <f>IF(B$35=0,0,B$35/OIS!B$5*1000)</f>
        <v>2.0678510367419771</v>
      </c>
      <c r="C104" s="350">
        <f>IF(C$35=0,0,C$35/OIS!C$5*1000)</f>
        <v>1.9012384089847596</v>
      </c>
      <c r="D104" s="350">
        <f>IF(D$35=0,0,D$35/OIS!D$5*1000)</f>
        <v>0.84053671540585306</v>
      </c>
      <c r="E104" s="350">
        <f>IF(E$35=0,0,E$35/OIS!E$5*1000)</f>
        <v>0.57207982439503724</v>
      </c>
      <c r="F104" s="350">
        <f>IF(F$35=0,0,F$35/OIS!F$5*1000)</f>
        <v>0.59807503328866241</v>
      </c>
      <c r="G104" s="350">
        <f>IF(G$35=0,0,G$35/OIS!G$5*1000)</f>
        <v>2.7566339170918006</v>
      </c>
      <c r="H104" s="350">
        <f>IF(H$35=0,0,H$35/OIS!H$5*1000)</f>
        <v>2.8322024390185394</v>
      </c>
      <c r="I104" s="350">
        <f>IF(I$35=0,0,I$35/OIS!I$5*1000)</f>
        <v>3.7876683229428445</v>
      </c>
      <c r="J104" s="350">
        <f>IF(J$35=0,0,J$35/OIS!J$5*1000)</f>
        <v>3.8535501500499461</v>
      </c>
      <c r="K104" s="350">
        <f>IF(K$35=0,0,K$35/OIS!K$5*1000)</f>
        <v>3.087741748858321</v>
      </c>
      <c r="L104" s="350">
        <f>IF(L$35=0,0,L$35/OIS!L$5*1000)</f>
        <v>3.4268147743787836</v>
      </c>
      <c r="M104" s="350">
        <f>IF(M$35=0,0,M$35/OIS!M$5*1000)</f>
        <v>0.655006313384914</v>
      </c>
      <c r="N104" s="350">
        <f>IF(N$35=0,0,N$35/OIS!N$5*1000)</f>
        <v>0.70255995071619404</v>
      </c>
      <c r="O104" s="350">
        <f>IF(O$35=0,0,O$35/OIS!O$5*1000)</f>
        <v>0.70213114170072488</v>
      </c>
      <c r="P104" s="350">
        <f>IF(P$35=0,0,P$35/OIS!P$5*1000)</f>
        <v>0.69969083967874335</v>
      </c>
      <c r="Q104" s="350">
        <f>IF(Q$35=0,0,Q$35/OIS!Q$5*1000)</f>
        <v>0.67657103272318264</v>
      </c>
      <c r="R104" s="350">
        <f>IF(R$35=0,0,R$35/OIS!R$5*1000)</f>
        <v>0.68045099327245739</v>
      </c>
      <c r="S104" s="350">
        <f>IF(S$35=0,0,S$35/OIS!S$5*1000)</f>
        <v>0.68278395952897697</v>
      </c>
      <c r="T104" s="350">
        <f>IF(T$35=0,0,T$35/OIS!T$5*1000)</f>
        <v>0.57765709027844037</v>
      </c>
      <c r="U104" s="350">
        <f>IF(U$35=0,0,U$35/OIS!U$5*1000)</f>
        <v>0.51938564214689842</v>
      </c>
      <c r="V104" s="350">
        <f>IF(V$35=0,0,V$35/OIS!V$5*1000)</f>
        <v>0.36953482903903334</v>
      </c>
      <c r="W104" s="350">
        <f>IF(W$35=0,0,W$35/OIS!W$5*1000)</f>
        <v>0.46626207608606196</v>
      </c>
      <c r="DA104" s="175"/>
    </row>
    <row r="105" spans="1:105" ht="12" customHeight="1" x14ac:dyDescent="0.25">
      <c r="A105" s="203" t="s">
        <v>3103</v>
      </c>
      <c r="B105" s="350">
        <f>IF(B$54=0,0,B$54/OIS!B$5*1000)</f>
        <v>0.66630925500341454</v>
      </c>
      <c r="C105" s="350">
        <f>IF(C$54=0,0,C$54/OIS!C$5*1000)</f>
        <v>0.61084320659859048</v>
      </c>
      <c r="D105" s="350">
        <f>IF(D$54=0,0,D$54/OIS!D$5*1000)</f>
        <v>0.36959244133647207</v>
      </c>
      <c r="E105" s="350">
        <f>IF(E$54=0,0,E$54/OIS!E$5*1000)</f>
        <v>0.38178507134753381</v>
      </c>
      <c r="F105" s="350">
        <f>IF(F$54=0,0,F$54/OIS!F$5*1000)</f>
        <v>0.40703904098643801</v>
      </c>
      <c r="G105" s="350">
        <f>IF(G$54=0,0,G$54/OIS!G$5*1000)</f>
        <v>0.9011259638021375</v>
      </c>
      <c r="H105" s="350">
        <f>IF(H$54=0,0,H$54/OIS!H$5*1000)</f>
        <v>0.80065818888477835</v>
      </c>
      <c r="I105" s="350">
        <f>IF(I$54=0,0,I$54/OIS!I$5*1000)</f>
        <v>0.91449813486807929</v>
      </c>
      <c r="J105" s="350">
        <f>IF(J$54=0,0,J$54/OIS!J$5*1000)</f>
        <v>0.79664608680500482</v>
      </c>
      <c r="K105" s="350">
        <f>IF(K$54=0,0,K$54/OIS!K$5*1000)</f>
        <v>0.60931363974470976</v>
      </c>
      <c r="L105" s="350">
        <f>IF(L$54=0,0,L$54/OIS!L$5*1000)</f>
        <v>0.73731195125587445</v>
      </c>
      <c r="M105" s="350">
        <f>IF(M$54=0,0,M$54/OIS!M$5*1000)</f>
        <v>0.30595849569232209</v>
      </c>
      <c r="N105" s="350">
        <f>IF(N$54=0,0,N$54/OIS!N$5*1000)</f>
        <v>0.34739571517975254</v>
      </c>
      <c r="O105" s="350">
        <f>IF(O$54=0,0,O$54/OIS!O$5*1000)</f>
        <v>0.35396884519069427</v>
      </c>
      <c r="P105" s="350">
        <f>IF(P$54=0,0,P$54/OIS!P$5*1000)</f>
        <v>0.34912944055785561</v>
      </c>
      <c r="Q105" s="350">
        <f>IF(Q$54=0,0,Q$54/OIS!Q$5*1000)</f>
        <v>0.33693174104093931</v>
      </c>
      <c r="R105" s="350">
        <f>IF(R$54=0,0,R$54/OIS!R$5*1000)</f>
        <v>0.34217104813658239</v>
      </c>
      <c r="S105" s="350">
        <f>IF(S$54=0,0,S$54/OIS!S$5*1000)</f>
        <v>0.34451558652446845</v>
      </c>
      <c r="T105" s="350">
        <f>IF(T$54=0,0,T$54/OIS!T$5*1000)</f>
        <v>0.31135584835164731</v>
      </c>
      <c r="U105" s="350">
        <f>IF(U$54=0,0,U$54/OIS!U$5*1000)</f>
        <v>0.2976258595378603</v>
      </c>
      <c r="V105" s="350">
        <f>IF(V$54=0,0,V$54/OIS!V$5*1000)</f>
        <v>0.2667887377096298</v>
      </c>
      <c r="W105" s="350">
        <f>IF(W$54=0,0,W$54/OIS!W$5*1000)</f>
        <v>0.28445063430548667</v>
      </c>
      <c r="DA105" s="175"/>
    </row>
    <row r="106" spans="1:105" ht="12" customHeight="1" x14ac:dyDescent="0.25">
      <c r="A106" s="203" t="s">
        <v>3124</v>
      </c>
      <c r="B106" s="350">
        <f>IF(B$68=0,0,B$68/OIS!B$5*1000)</f>
        <v>3.1241635695402143</v>
      </c>
      <c r="C106" s="350">
        <f>IF(C$68=0,0,C$68/OIS!C$5*1000)</f>
        <v>3.4176820003911437</v>
      </c>
      <c r="D106" s="350">
        <f>IF(D$68=0,0,D$68/OIS!D$5*1000)</f>
        <v>4.0376581410745445</v>
      </c>
      <c r="E106" s="350">
        <f>IF(E$68=0,0,E$68/OIS!E$5*1000)</f>
        <v>4.1186818633704547</v>
      </c>
      <c r="F106" s="350">
        <f>IF(F$68=0,0,F$68/OIS!F$5*1000)</f>
        <v>3.9079480690295205</v>
      </c>
      <c r="G106" s="350">
        <f>IF(G$68=0,0,G$68/OIS!G$5*1000)</f>
        <v>3.0704041956754717</v>
      </c>
      <c r="H106" s="350">
        <f>IF(H$68=0,0,H$68/OIS!H$5*1000)</f>
        <v>2.8985295019127109</v>
      </c>
      <c r="I106" s="350">
        <f>IF(I$68=0,0,I$68/OIS!I$5*1000)</f>
        <v>2.3639939672505625</v>
      </c>
      <c r="J106" s="350">
        <f>IF(J$68=0,0,J$68/OIS!J$5*1000)</f>
        <v>2.2764952725308021</v>
      </c>
      <c r="K106" s="350">
        <f>IF(K$68=0,0,K$68/OIS!K$5*1000)</f>
        <v>2.4759224625099039</v>
      </c>
      <c r="L106" s="350">
        <f>IF(L$68=0,0,L$68/OIS!L$5*1000)</f>
        <v>2.4114014669225909</v>
      </c>
      <c r="M106" s="350">
        <f>IF(M$68=0,0,M$68/OIS!M$5*1000)</f>
        <v>3.6825564691589365</v>
      </c>
      <c r="N106" s="350">
        <f>IF(N$68=0,0,N$68/OIS!N$5*1000)</f>
        <v>3.8640874619917307</v>
      </c>
      <c r="O106" s="350">
        <f>IF(O$68=0,0,O$68/OIS!O$5*1000)</f>
        <v>3.9531598795023757</v>
      </c>
      <c r="P106" s="350">
        <f>IF(P$68=0,0,P$68/OIS!P$5*1000)</f>
        <v>3.9704077088878185</v>
      </c>
      <c r="Q106" s="350">
        <f>IF(Q$68=0,0,Q$68/OIS!Q$5*1000)</f>
        <v>3.77385746834798</v>
      </c>
      <c r="R106" s="350">
        <f>IF(R$68=0,0,R$68/OIS!R$5*1000)</f>
        <v>3.8052279565549623</v>
      </c>
      <c r="S106" s="350">
        <f>IF(S$68=0,0,S$68/OIS!S$5*1000)</f>
        <v>3.7816707974230259</v>
      </c>
      <c r="T106" s="350">
        <f>IF(T$68=0,0,T$68/OIS!T$5*1000)</f>
        <v>3.8715023062835634</v>
      </c>
      <c r="U106" s="350">
        <f>IF(U$68=0,0,U$68/OIS!U$5*1000)</f>
        <v>3.8851081619947063</v>
      </c>
      <c r="V106" s="350">
        <f>IF(V$68=0,0,V$68/OIS!V$5*1000)</f>
        <v>4.0241981777148705</v>
      </c>
      <c r="W106" s="350">
        <f>IF(W$68=0,0,W$68/OIS!W$5*1000)</f>
        <v>4.1696635201748133</v>
      </c>
      <c r="DA106" s="175"/>
    </row>
    <row r="107" spans="1:105" ht="12" customHeight="1" x14ac:dyDescent="0.25">
      <c r="A107" s="41" t="s">
        <v>3122</v>
      </c>
      <c r="B107" s="335">
        <f>IF(B$69=0,0,B$69/OIS!B$5*1000)</f>
        <v>7.079206352033431</v>
      </c>
      <c r="C107" s="335">
        <f>IF(C$69=0,0,C$69/OIS!C$5*1000)</f>
        <v>6.5640685027201577</v>
      </c>
      <c r="D107" s="335">
        <f>IF(D$69=0,0,D$69/OIS!D$5*1000)</f>
        <v>5.3234848394529255</v>
      </c>
      <c r="E107" s="335">
        <f>IF(E$69=0,0,E$69/OIS!E$5*1000)</f>
        <v>6.5538654709340225</v>
      </c>
      <c r="F107" s="335">
        <f>IF(F$69=0,0,F$69/OIS!F$5*1000)</f>
        <v>6.9708514048771661</v>
      </c>
      <c r="G107" s="335">
        <f>IF(G$69=0,0,G$69/OIS!G$5*1000)</f>
        <v>7.6737570639228609</v>
      </c>
      <c r="H107" s="335">
        <f>IF(H$69=0,0,H$69/OIS!H$5*1000)</f>
        <v>5.4727657359147264</v>
      </c>
      <c r="I107" s="335">
        <f>IF(I$69=0,0,I$69/OIS!I$5*1000)</f>
        <v>4.7485815385514121</v>
      </c>
      <c r="J107" s="335">
        <f>IF(J$69=0,0,J$69/OIS!J$5*1000)</f>
        <v>2.0640636772253806</v>
      </c>
      <c r="K107" s="335">
        <f>IF(K$69=0,0,K$69/OIS!K$5*1000)</f>
        <v>2.2750076316318357</v>
      </c>
      <c r="L107" s="335">
        <f>IF(L$69=0,0,L$69/OIS!L$5*1000)</f>
        <v>2.4493699694269204</v>
      </c>
      <c r="M107" s="335">
        <f>IF(M$69=0,0,M$69/OIS!M$5*1000)</f>
        <v>5.9005832158800446</v>
      </c>
      <c r="N107" s="335">
        <f>IF(N$69=0,0,N$69/OIS!N$5*1000)</f>
        <v>6.8214069872865766</v>
      </c>
      <c r="O107" s="335">
        <f>IF(O$69=0,0,O$69/OIS!O$5*1000)</f>
        <v>7.0084287172387887</v>
      </c>
      <c r="P107" s="335">
        <f>IF(P$69=0,0,P$69/OIS!P$5*1000)</f>
        <v>6.7524436017661902</v>
      </c>
      <c r="Q107" s="335">
        <f>IF(Q$69=0,0,Q$69/OIS!Q$5*1000)</f>
        <v>6.3760164157085706</v>
      </c>
      <c r="R107" s="335">
        <f>IF(R$69=0,0,R$69/OIS!R$5*1000)</f>
        <v>6.4363163010632052</v>
      </c>
      <c r="S107" s="335">
        <f>IF(S$69=0,0,S$69/OIS!S$5*1000)</f>
        <v>6.4827944379396625</v>
      </c>
      <c r="T107" s="335">
        <f>IF(T$69=0,0,T$69/OIS!T$5*1000)</f>
        <v>6.2802854978470579</v>
      </c>
      <c r="U107" s="335">
        <f>IF(U$69=0,0,U$69/OIS!U$5*1000)</f>
        <v>6.2489966486522119</v>
      </c>
      <c r="V107" s="335">
        <f>IF(V$69=0,0,V$69/OIS!V$5*1000)</f>
        <v>6.3778969768790912</v>
      </c>
      <c r="W107" s="335">
        <f>IF(W$69=0,0,W$69/OIS!W$5*1000)</f>
        <v>6.4348533413138638</v>
      </c>
      <c r="DA107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-0.249977111117893"/>
    <pageSetUpPr fitToPage="1"/>
  </sheetPr>
  <dimension ref="A1:DA107"/>
  <sheetViews>
    <sheetView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9.140625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Other industrial sectors / useful energy demand"</f>
        <v>FR: Other industrial sectors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101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29</v>
      </c>
      <c r="B5" s="225">
        <v>1433.472017015778</v>
      </c>
      <c r="C5" s="225">
        <v>1549.848723011886</v>
      </c>
      <c r="D5" s="225">
        <v>1374.636505877382</v>
      </c>
      <c r="E5" s="225">
        <v>1402.977405116884</v>
      </c>
      <c r="F5" s="225">
        <v>1442.247527644965</v>
      </c>
      <c r="G5" s="225">
        <v>2715.4434711557569</v>
      </c>
      <c r="H5" s="225">
        <v>2427.426576752609</v>
      </c>
      <c r="I5" s="225">
        <v>2939.141014741132</v>
      </c>
      <c r="J5" s="225">
        <v>2736.974657537407</v>
      </c>
      <c r="K5" s="225">
        <v>1818.5904765551829</v>
      </c>
      <c r="L5" s="225">
        <v>2018.21921667731</v>
      </c>
      <c r="M5" s="225">
        <v>1281.3406133515321</v>
      </c>
      <c r="N5" s="225">
        <v>1300.8582558302039</v>
      </c>
      <c r="O5" s="225">
        <v>1284.0743540676749</v>
      </c>
      <c r="P5" s="225">
        <v>1226.869927662025</v>
      </c>
      <c r="Q5" s="225">
        <v>1229.3892370980341</v>
      </c>
      <c r="R5" s="225">
        <v>1252.084725487377</v>
      </c>
      <c r="S5" s="225">
        <v>1239.2282704296449</v>
      </c>
      <c r="T5" s="225">
        <v>1207.839010897927</v>
      </c>
      <c r="U5" s="225">
        <v>1204.5899959850581</v>
      </c>
      <c r="V5" s="225">
        <v>1050.0792759306801</v>
      </c>
      <c r="W5" s="225">
        <v>1189.575383220209</v>
      </c>
      <c r="DA5" s="89" t="s">
        <v>3125</v>
      </c>
    </row>
    <row r="6" spans="1:105" ht="12" customHeight="1" x14ac:dyDescent="0.25">
      <c r="A6" s="55" t="s">
        <v>92</v>
      </c>
      <c r="B6" s="261">
        <v>28.15070561332395</v>
      </c>
      <c r="C6" s="261">
        <v>28.915774419467422</v>
      </c>
      <c r="D6" s="261">
        <v>27.22713664005477</v>
      </c>
      <c r="E6" s="261">
        <v>31.10956687846144</v>
      </c>
      <c r="F6" s="261">
        <v>32.789532135988708</v>
      </c>
      <c r="G6" s="261">
        <v>39.667155126832292</v>
      </c>
      <c r="H6" s="261">
        <v>31.84142673807899</v>
      </c>
      <c r="I6" s="261">
        <v>30.853159412918998</v>
      </c>
      <c r="J6" s="261">
        <v>19.511330035765688</v>
      </c>
      <c r="K6" s="261">
        <v>15.53773314359516</v>
      </c>
      <c r="L6" s="261">
        <v>17.227130229636909</v>
      </c>
      <c r="M6" s="261">
        <v>37.705076652635782</v>
      </c>
      <c r="N6" s="261">
        <v>39.354846309276823</v>
      </c>
      <c r="O6" s="261">
        <v>39.307886467997157</v>
      </c>
      <c r="P6" s="261">
        <v>36.455376681359063</v>
      </c>
      <c r="Q6" s="261">
        <v>35.713507099037592</v>
      </c>
      <c r="R6" s="261">
        <v>35.967965694335007</v>
      </c>
      <c r="S6" s="261">
        <v>35.960092398992039</v>
      </c>
      <c r="T6" s="261">
        <v>35.880158721088549</v>
      </c>
      <c r="U6" s="261">
        <v>36.280928375584132</v>
      </c>
      <c r="V6" s="261">
        <v>33.553042877747977</v>
      </c>
      <c r="W6" s="261">
        <v>36.803094322210441</v>
      </c>
      <c r="DA6" s="67" t="s">
        <v>3126</v>
      </c>
    </row>
    <row r="7" spans="1:105" ht="12" customHeight="1" x14ac:dyDescent="0.25">
      <c r="A7" s="202" t="s">
        <v>93</v>
      </c>
      <c r="B7" s="226">
        <v>3.8325958556214408</v>
      </c>
      <c r="C7" s="226">
        <v>3.9749719176736868</v>
      </c>
      <c r="D7" s="226">
        <v>3.718642037904289</v>
      </c>
      <c r="E7" s="226">
        <v>4.3671174035588169</v>
      </c>
      <c r="F7" s="226">
        <v>4.6255380194362923</v>
      </c>
      <c r="G7" s="226">
        <v>5.7974353211182148</v>
      </c>
      <c r="H7" s="226">
        <v>4.4255620402150644</v>
      </c>
      <c r="I7" s="226">
        <v>4.2202685431667737</v>
      </c>
      <c r="J7" s="226">
        <v>2.388280160403824</v>
      </c>
      <c r="K7" s="226">
        <v>1.9305138951841021</v>
      </c>
      <c r="L7" s="226">
        <v>2.1354286043134532</v>
      </c>
      <c r="M7" s="226">
        <v>4.6815707569530716</v>
      </c>
      <c r="N7" s="226">
        <v>4.9177111759394583</v>
      </c>
      <c r="O7" s="226">
        <v>4.9103264858183477</v>
      </c>
      <c r="P7" s="226">
        <v>4.5692889252646109</v>
      </c>
      <c r="Q7" s="226">
        <v>4.4993656254881369</v>
      </c>
      <c r="R7" s="226">
        <v>4.5469205575808056</v>
      </c>
      <c r="S7" s="226">
        <v>4.5462044461326618</v>
      </c>
      <c r="T7" s="226">
        <v>4.5083806241353219</v>
      </c>
      <c r="U7" s="226">
        <v>4.5533589830642907</v>
      </c>
      <c r="V7" s="226">
        <v>4.1882904270890906</v>
      </c>
      <c r="W7" s="226">
        <v>4.576788120554359</v>
      </c>
      <c r="DA7" s="174" t="s">
        <v>3127</v>
      </c>
    </row>
    <row r="8" spans="1:105" ht="12" customHeight="1" x14ac:dyDescent="0.25">
      <c r="A8" s="202" t="s">
        <v>94</v>
      </c>
      <c r="B8" s="226">
        <v>37.068816943384562</v>
      </c>
      <c r="C8" s="226">
        <v>38.677505576346022</v>
      </c>
      <c r="D8" s="226">
        <v>36.038094471869442</v>
      </c>
      <c r="E8" s="226">
        <v>43.036870195863862</v>
      </c>
      <c r="F8" s="226">
        <v>45.71633175413622</v>
      </c>
      <c r="G8" s="226">
        <v>58.478548016552168</v>
      </c>
      <c r="H8" s="226">
        <v>43.352456792430523</v>
      </c>
      <c r="I8" s="226">
        <v>40.938062185698399</v>
      </c>
      <c r="J8" s="226">
        <v>21.47440095363784</v>
      </c>
      <c r="K8" s="226">
        <v>17.55131190464348</v>
      </c>
      <c r="L8" s="226">
        <v>19.381173587117321</v>
      </c>
      <c r="M8" s="226">
        <v>42.541588326289947</v>
      </c>
      <c r="N8" s="226">
        <v>44.895429554880423</v>
      </c>
      <c r="O8" s="226">
        <v>44.817996417547569</v>
      </c>
      <c r="P8" s="226">
        <v>41.8062952888015</v>
      </c>
      <c r="Q8" s="226">
        <v>41.318373147089197</v>
      </c>
      <c r="R8" s="226">
        <v>41.856582619173011</v>
      </c>
      <c r="S8" s="226">
        <v>41.851812982730237</v>
      </c>
      <c r="T8" s="226">
        <v>41.322686332794923</v>
      </c>
      <c r="U8" s="226">
        <v>41.699622061268968</v>
      </c>
      <c r="V8" s="226">
        <v>38.206997398931613</v>
      </c>
      <c r="W8" s="226">
        <v>41.637344138498811</v>
      </c>
      <c r="DA8" s="174" t="s">
        <v>3128</v>
      </c>
    </row>
    <row r="9" spans="1:105" ht="12" customHeight="1" x14ac:dyDescent="0.25">
      <c r="A9" s="202" t="s">
        <v>95</v>
      </c>
      <c r="B9" s="226">
        <v>9.8439776798032348</v>
      </c>
      <c r="C9" s="226">
        <v>10.09090442880216</v>
      </c>
      <c r="D9" s="226">
        <v>9.5146601661074222</v>
      </c>
      <c r="E9" s="226">
        <v>10.807641125558099</v>
      </c>
      <c r="F9" s="226">
        <v>11.379088450027959</v>
      </c>
      <c r="G9" s="226">
        <v>13.65709095021414</v>
      </c>
      <c r="H9" s="226">
        <v>11.085779965320199</v>
      </c>
      <c r="I9" s="226">
        <v>10.778346233308021</v>
      </c>
      <c r="J9" s="226">
        <v>6.9674716328626012</v>
      </c>
      <c r="K9" s="226">
        <v>5.5330701970617833</v>
      </c>
      <c r="L9" s="226">
        <v>6.1373632654852948</v>
      </c>
      <c r="M9" s="226">
        <v>13.42868709661191</v>
      </c>
      <c r="N9" s="226">
        <v>13.999373779875519</v>
      </c>
      <c r="O9" s="226">
        <v>13.983487065940251</v>
      </c>
      <c r="P9" s="226">
        <v>12.960478593678801</v>
      </c>
      <c r="Q9" s="226">
        <v>12.684294833776169</v>
      </c>
      <c r="R9" s="226">
        <v>12.7663130685953</v>
      </c>
      <c r="S9" s="226">
        <v>12.763367987692069</v>
      </c>
      <c r="T9" s="226">
        <v>12.749945140977429</v>
      </c>
      <c r="U9" s="226">
        <v>12.895258570570769</v>
      </c>
      <c r="V9" s="226">
        <v>11.93793949416486</v>
      </c>
      <c r="W9" s="226">
        <v>13.103557209569971</v>
      </c>
      <c r="DA9" s="174" t="s">
        <v>3129</v>
      </c>
    </row>
    <row r="10" spans="1:105" ht="12" customHeight="1" x14ac:dyDescent="0.25">
      <c r="A10" s="56" t="s">
        <v>96</v>
      </c>
      <c r="B10" s="262">
        <v>50.652038758556557</v>
      </c>
      <c r="C10" s="262">
        <v>51.673143483862937</v>
      </c>
      <c r="D10" s="262">
        <v>48.666414217362437</v>
      </c>
      <c r="E10" s="262">
        <v>50.11174167186978</v>
      </c>
      <c r="F10" s="262">
        <v>51.195449803876137</v>
      </c>
      <c r="G10" s="262">
        <v>99.847120714926277</v>
      </c>
      <c r="H10" s="262">
        <v>100.9207289983883</v>
      </c>
      <c r="I10" s="262">
        <v>125.1168337313615</v>
      </c>
      <c r="J10" s="262">
        <v>133.93327371682989</v>
      </c>
      <c r="K10" s="262">
        <v>72.335305781810746</v>
      </c>
      <c r="L10" s="262">
        <v>95.920122125286895</v>
      </c>
      <c r="M10" s="262">
        <v>46.222302387773148</v>
      </c>
      <c r="N10" s="262">
        <v>48.278398762172372</v>
      </c>
      <c r="O10" s="262">
        <v>48.192173954308252</v>
      </c>
      <c r="P10" s="262">
        <v>44.794116910781199</v>
      </c>
      <c r="Q10" s="262">
        <v>44.199582140830501</v>
      </c>
      <c r="R10" s="262">
        <v>44.421153600144052</v>
      </c>
      <c r="S10" s="262">
        <v>44.670141621890217</v>
      </c>
      <c r="T10" s="262">
        <v>44.31143835682041</v>
      </c>
      <c r="U10" s="262">
        <v>44.529875108208813</v>
      </c>
      <c r="V10" s="262">
        <v>41.00077469536366</v>
      </c>
      <c r="W10" s="262">
        <v>45.065816960240483</v>
      </c>
      <c r="DA10" s="68" t="s">
        <v>3130</v>
      </c>
    </row>
    <row r="11" spans="1:105" ht="12" customHeight="1" x14ac:dyDescent="0.25">
      <c r="A11" s="37" t="s">
        <v>160</v>
      </c>
      <c r="B11" s="228">
        <v>10.319731108394199</v>
      </c>
      <c r="C11" s="228">
        <v>10.863789558589209</v>
      </c>
      <c r="D11" s="228">
        <v>12.655439017193819</v>
      </c>
      <c r="E11" s="228">
        <v>11.43952664330962</v>
      </c>
      <c r="F11" s="228">
        <v>10.291826033014191</v>
      </c>
      <c r="G11" s="228">
        <v>9.8395286130862463</v>
      </c>
      <c r="H11" s="228">
        <v>9.9930821871654718</v>
      </c>
      <c r="I11" s="228">
        <v>7.8340583657779259</v>
      </c>
      <c r="J11" s="228">
        <v>5.5976609138244999</v>
      </c>
      <c r="K11" s="228">
        <v>4.6065464103050333</v>
      </c>
      <c r="L11" s="228">
        <v>3.7214282279722148</v>
      </c>
      <c r="M11" s="228">
        <v>4.4751045879839619</v>
      </c>
      <c r="N11" s="228">
        <v>3.9786147020295299</v>
      </c>
      <c r="O11" s="228">
        <v>4.1141771415301864</v>
      </c>
      <c r="P11" s="228">
        <v>4.3310537061897154</v>
      </c>
      <c r="Q11" s="228">
        <v>4.4391622453492667</v>
      </c>
      <c r="R11" s="228">
        <v>4.4650282385088511</v>
      </c>
      <c r="S11" s="228">
        <v>4.6599175553100061</v>
      </c>
      <c r="T11" s="228">
        <v>4.9301019919419717</v>
      </c>
      <c r="U11" s="228">
        <v>4.8106961009824074</v>
      </c>
      <c r="V11" s="228">
        <v>4.371851290410941</v>
      </c>
      <c r="W11" s="228">
        <v>4.4367271352618731</v>
      </c>
      <c r="DA11" s="69" t="s">
        <v>3131</v>
      </c>
    </row>
    <row r="12" spans="1:105" ht="12" customHeight="1" x14ac:dyDescent="0.25">
      <c r="A12" s="37" t="s">
        <v>162</v>
      </c>
      <c r="B12" s="228">
        <v>14.74406016179346</v>
      </c>
      <c r="C12" s="228">
        <v>14.684454157353381</v>
      </c>
      <c r="D12" s="228">
        <v>9.8698895440450922</v>
      </c>
      <c r="E12" s="228">
        <v>4.3681070183954196</v>
      </c>
      <c r="F12" s="228">
        <v>4.9531790850210156</v>
      </c>
      <c r="G12" s="228">
        <v>72.249438766590771</v>
      </c>
      <c r="H12" s="228">
        <v>77.044582453236018</v>
      </c>
      <c r="I12" s="228">
        <v>102.97539457817111</v>
      </c>
      <c r="J12" s="228">
        <v>120.0160633766387</v>
      </c>
      <c r="K12" s="228">
        <v>62.332998764957551</v>
      </c>
      <c r="L12" s="228">
        <v>85.681165804478482</v>
      </c>
      <c r="M12" s="228">
        <v>8.7079809938856663</v>
      </c>
      <c r="N12" s="228">
        <v>7.4057364202065026</v>
      </c>
      <c r="O12" s="228">
        <v>7.0635796733456404</v>
      </c>
      <c r="P12" s="228">
        <v>7.437350488224947</v>
      </c>
      <c r="Q12" s="228">
        <v>7.8723112799646477</v>
      </c>
      <c r="R12" s="228">
        <v>8.1799377424860786</v>
      </c>
      <c r="S12" s="228">
        <v>7.2877352895921277</v>
      </c>
      <c r="T12" s="228">
        <v>5.4782284741983407</v>
      </c>
      <c r="U12" s="228">
        <v>4.8837887730396696</v>
      </c>
      <c r="V12" s="228">
        <v>2.046156028963904</v>
      </c>
      <c r="W12" s="228">
        <v>4.4804011010233538</v>
      </c>
      <c r="DA12" s="69" t="s">
        <v>3132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5.346706997231538E-2</v>
      </c>
      <c r="H13" s="228">
        <v>5.3467069972312577E-2</v>
      </c>
      <c r="I13" s="228">
        <v>5.3467069972317531E-2</v>
      </c>
      <c r="J13" s="228">
        <v>7.1310822015898293E-2</v>
      </c>
      <c r="K13" s="228">
        <v>8.91545740594782E-2</v>
      </c>
      <c r="L13" s="228">
        <v>8.9154574059478311E-2</v>
      </c>
      <c r="M13" s="228">
        <v>0.15154352005360749</v>
      </c>
      <c r="N13" s="228">
        <v>0.13414907111905661</v>
      </c>
      <c r="O13" s="228">
        <v>0.1853054393878939</v>
      </c>
      <c r="P13" s="228">
        <v>0.30706658192990871</v>
      </c>
      <c r="Q13" s="228">
        <v>0.33697733175836952</v>
      </c>
      <c r="R13" s="228">
        <v>0.34512897387899072</v>
      </c>
      <c r="S13" s="228">
        <v>0.39480906050398229</v>
      </c>
      <c r="T13" s="228">
        <v>0.73595849255992452</v>
      </c>
      <c r="U13" s="228">
        <v>0.9463607198938041</v>
      </c>
      <c r="V13" s="228">
        <v>0.99514220030056311</v>
      </c>
      <c r="W13" s="228">
        <v>1.5061282075628939</v>
      </c>
      <c r="DA13" s="69" t="s">
        <v>3133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3134</v>
      </c>
    </row>
    <row r="15" spans="1:105" ht="12" customHeight="1" x14ac:dyDescent="0.25">
      <c r="A15" s="37" t="s">
        <v>38</v>
      </c>
      <c r="B15" s="228">
        <v>25.5882474883689</v>
      </c>
      <c r="C15" s="228">
        <v>26.124899767920361</v>
      </c>
      <c r="D15" s="228">
        <v>26.14108565612354</v>
      </c>
      <c r="E15" s="228">
        <v>34.30410801016474</v>
      </c>
      <c r="F15" s="228">
        <v>35.950444685840942</v>
      </c>
      <c r="G15" s="228">
        <v>17.704686265276951</v>
      </c>
      <c r="H15" s="228">
        <v>13.829597288014471</v>
      </c>
      <c r="I15" s="228">
        <v>14.25391371744019</v>
      </c>
      <c r="J15" s="228">
        <v>8.2482386043507958</v>
      </c>
      <c r="K15" s="228">
        <v>5.3066060324886717</v>
      </c>
      <c r="L15" s="228">
        <v>6.4283735187767324</v>
      </c>
      <c r="M15" s="228">
        <v>32.887673285849921</v>
      </c>
      <c r="N15" s="228">
        <v>36.759898568817277</v>
      </c>
      <c r="O15" s="228">
        <v>36.829111700044521</v>
      </c>
      <c r="P15" s="228">
        <v>32.718646134436632</v>
      </c>
      <c r="Q15" s="228">
        <v>31.55113128375822</v>
      </c>
      <c r="R15" s="228">
        <v>31.431058645270141</v>
      </c>
      <c r="S15" s="228">
        <v>32.327679716484113</v>
      </c>
      <c r="T15" s="228">
        <v>33.167149398120173</v>
      </c>
      <c r="U15" s="228">
        <v>33.889029514292943</v>
      </c>
      <c r="V15" s="228">
        <v>33.587625175688252</v>
      </c>
      <c r="W15" s="228">
        <v>34.642560516392358</v>
      </c>
      <c r="DA15" s="69" t="s">
        <v>3135</v>
      </c>
    </row>
    <row r="16" spans="1:105" ht="12" customHeight="1" x14ac:dyDescent="0.25">
      <c r="A16" s="57" t="s">
        <v>3059</v>
      </c>
      <c r="B16" s="263">
        <v>338.56988621797012</v>
      </c>
      <c r="C16" s="263">
        <v>368.35995078806133</v>
      </c>
      <c r="D16" s="263">
        <v>241.80013149316591</v>
      </c>
      <c r="E16" s="263">
        <v>183.1972280719668</v>
      </c>
      <c r="F16" s="263">
        <v>186.76100466839071</v>
      </c>
      <c r="G16" s="263">
        <v>742.91916920710116</v>
      </c>
      <c r="H16" s="263">
        <v>747.69569728442741</v>
      </c>
      <c r="I16" s="263">
        <v>1133.1867173998889</v>
      </c>
      <c r="J16" s="263">
        <v>1199.299928940696</v>
      </c>
      <c r="K16" s="263">
        <v>801.99804135966724</v>
      </c>
      <c r="L16" s="263">
        <v>824.14798399170854</v>
      </c>
      <c r="M16" s="263">
        <v>198.1994008652471</v>
      </c>
      <c r="N16" s="263">
        <v>195.05856413521789</v>
      </c>
      <c r="O16" s="263">
        <v>185.77005035726549</v>
      </c>
      <c r="P16" s="263">
        <v>180.08596582896399</v>
      </c>
      <c r="Q16" s="263">
        <v>181.85040009806659</v>
      </c>
      <c r="R16" s="263">
        <v>185.28122466143839</v>
      </c>
      <c r="S16" s="263">
        <v>181.90609609685961</v>
      </c>
      <c r="T16" s="263">
        <v>166.34418324179279</v>
      </c>
      <c r="U16" s="263">
        <v>159.4351539701193</v>
      </c>
      <c r="V16" s="263">
        <v>119.2787294039222</v>
      </c>
      <c r="W16" s="263">
        <v>148.93456372376079</v>
      </c>
      <c r="DA16" s="70" t="s">
        <v>3136</v>
      </c>
    </row>
    <row r="17" spans="1:105" ht="12" customHeight="1" x14ac:dyDescent="0.25">
      <c r="A17" s="46" t="s">
        <v>30</v>
      </c>
      <c r="B17" s="231">
        <v>129.5108195095749</v>
      </c>
      <c r="C17" s="231">
        <v>109.9919218032294</v>
      </c>
      <c r="D17" s="231">
        <v>1.1846387088459389</v>
      </c>
      <c r="E17" s="231">
        <v>2.639870869788103</v>
      </c>
      <c r="F17" s="231">
        <v>2.055607061810202</v>
      </c>
      <c r="G17" s="231">
        <v>2.1518003022280192</v>
      </c>
      <c r="H17" s="231">
        <v>2.1738497713338432</v>
      </c>
      <c r="I17" s="231">
        <v>2.3504189000455131</v>
      </c>
      <c r="J17" s="231">
        <v>3.0688847462106441</v>
      </c>
      <c r="K17" s="231">
        <v>1.6405697008246001</v>
      </c>
      <c r="L17" s="231">
        <v>2.491746212015201</v>
      </c>
      <c r="M17" s="231">
        <v>0</v>
      </c>
      <c r="N17" s="231">
        <v>0</v>
      </c>
      <c r="O17" s="231">
        <v>0</v>
      </c>
      <c r="P17" s="231">
        <v>0</v>
      </c>
      <c r="Q17" s="231">
        <v>0</v>
      </c>
      <c r="R17" s="231">
        <v>0</v>
      </c>
      <c r="S17" s="231">
        <v>0</v>
      </c>
      <c r="T17" s="231">
        <v>0</v>
      </c>
      <c r="U17" s="231">
        <v>0</v>
      </c>
      <c r="V17" s="231">
        <v>0</v>
      </c>
      <c r="W17" s="231">
        <v>0</v>
      </c>
      <c r="DA17" s="73" t="s">
        <v>3137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0.104266086710148</v>
      </c>
      <c r="W18" s="231">
        <v>0</v>
      </c>
      <c r="DA18" s="73" t="s">
        <v>3138</v>
      </c>
    </row>
    <row r="19" spans="1:105" ht="12" customHeight="1" x14ac:dyDescent="0.25">
      <c r="A19" s="46" t="s">
        <v>33</v>
      </c>
      <c r="B19" s="231">
        <v>19.265253705705589</v>
      </c>
      <c r="C19" s="231">
        <v>8.6498668176338249</v>
      </c>
      <c r="D19" s="231">
        <v>8.3150716533767728</v>
      </c>
      <c r="E19" s="231">
        <v>5.8639220797126672</v>
      </c>
      <c r="F19" s="231">
        <v>6.9488668289034097</v>
      </c>
      <c r="G19" s="231">
        <v>6.925045706050061</v>
      </c>
      <c r="H19" s="231">
        <v>7.2473341204595769</v>
      </c>
      <c r="I19" s="231">
        <v>5.7960039424335523</v>
      </c>
      <c r="J19" s="231">
        <v>5.9472991341453483</v>
      </c>
      <c r="K19" s="231">
        <v>3.027433531166833</v>
      </c>
      <c r="L19" s="231">
        <v>3.987633938014135</v>
      </c>
      <c r="M19" s="231">
        <v>4.8719567579829643</v>
      </c>
      <c r="N19" s="231">
        <v>4.0013381860229966</v>
      </c>
      <c r="O19" s="231">
        <v>4.973788696430165</v>
      </c>
      <c r="P19" s="231">
        <v>3.4399930410091271</v>
      </c>
      <c r="Q19" s="231">
        <v>5.43244566264553</v>
      </c>
      <c r="R19" s="231">
        <v>5.4635590915908336</v>
      </c>
      <c r="S19" s="231">
        <v>5.7728891774519999</v>
      </c>
      <c r="T19" s="231">
        <v>6.3791249916020236</v>
      </c>
      <c r="U19" s="231">
        <v>6.5821302709568057</v>
      </c>
      <c r="V19" s="231">
        <v>8.4700489310075735</v>
      </c>
      <c r="W19" s="231">
        <v>7.8201448178075577</v>
      </c>
      <c r="DA19" s="73" t="s">
        <v>3139</v>
      </c>
    </row>
    <row r="20" spans="1:105" ht="12" customHeight="1" x14ac:dyDescent="0.25">
      <c r="A20" s="46" t="s">
        <v>160</v>
      </c>
      <c r="B20" s="231">
        <v>44.565854783232787</v>
      </c>
      <c r="C20" s="231">
        <v>51.915908124989357</v>
      </c>
      <c r="D20" s="231">
        <v>68.838860302319773</v>
      </c>
      <c r="E20" s="231">
        <v>68.575551445134323</v>
      </c>
      <c r="F20" s="231">
        <v>62.480812147838847</v>
      </c>
      <c r="G20" s="231">
        <v>52.508073600558163</v>
      </c>
      <c r="H20" s="231">
        <v>55.361412829271558</v>
      </c>
      <c r="I20" s="231">
        <v>45.821404502570097</v>
      </c>
      <c r="J20" s="231">
        <v>35.73937050739719</v>
      </c>
      <c r="K20" s="231">
        <v>26.722961062370199</v>
      </c>
      <c r="L20" s="231">
        <v>22.48662807552067</v>
      </c>
      <c r="M20" s="231">
        <v>47.304074068870172</v>
      </c>
      <c r="N20" s="231">
        <v>45.430603969111338</v>
      </c>
      <c r="O20" s="231">
        <v>48.210579270127191</v>
      </c>
      <c r="P20" s="231">
        <v>46.079104935969312</v>
      </c>
      <c r="Q20" s="231">
        <v>45.045109581758886</v>
      </c>
      <c r="R20" s="231">
        <v>44.622106320625718</v>
      </c>
      <c r="S20" s="231">
        <v>47.67363526812548</v>
      </c>
      <c r="T20" s="231">
        <v>50.260132986722979</v>
      </c>
      <c r="U20" s="231">
        <v>49.398415951164473</v>
      </c>
      <c r="V20" s="231">
        <v>47.013770894450957</v>
      </c>
      <c r="W20" s="231">
        <v>45.283615291674117</v>
      </c>
      <c r="DA20" s="73" t="s">
        <v>3140</v>
      </c>
    </row>
    <row r="21" spans="1:105" ht="12" customHeight="1" x14ac:dyDescent="0.25">
      <c r="A21" s="46" t="s">
        <v>70</v>
      </c>
      <c r="B21" s="231">
        <v>7.0444246995901771</v>
      </c>
      <c r="C21" s="231">
        <v>2.4879111606395412</v>
      </c>
      <c r="D21" s="231">
        <v>0.27474329860232227</v>
      </c>
      <c r="E21" s="231">
        <v>5.6691886428727809</v>
      </c>
      <c r="F21" s="231">
        <v>5.0930119547656441</v>
      </c>
      <c r="G21" s="231">
        <v>6.737340439674691</v>
      </c>
      <c r="H21" s="231">
        <v>4.1974394409116984</v>
      </c>
      <c r="I21" s="231">
        <v>4.4349951437910766</v>
      </c>
      <c r="J21" s="231">
        <v>3.348698908740964</v>
      </c>
      <c r="K21" s="231">
        <v>2.0397299231835642</v>
      </c>
      <c r="L21" s="231">
        <v>2.0280723937838578</v>
      </c>
      <c r="M21" s="231">
        <v>2.2261069752621081</v>
      </c>
      <c r="N21" s="231">
        <v>2.747726872234042</v>
      </c>
      <c r="O21" s="231">
        <v>2.1946211707316028</v>
      </c>
      <c r="P21" s="231">
        <v>1.2906839847385709</v>
      </c>
      <c r="Q21" s="231">
        <v>1.6596655201962149</v>
      </c>
      <c r="R21" s="231">
        <v>1.336422393279415</v>
      </c>
      <c r="S21" s="231">
        <v>9.0350513600253652</v>
      </c>
      <c r="T21" s="231">
        <v>7.708762477177177</v>
      </c>
      <c r="U21" s="231">
        <v>3.4597205821923169</v>
      </c>
      <c r="V21" s="231">
        <v>1.545730404816352</v>
      </c>
      <c r="W21" s="231">
        <v>0.86727802232383533</v>
      </c>
      <c r="DA21" s="73" t="s">
        <v>3141</v>
      </c>
    </row>
    <row r="22" spans="1:105" ht="12" customHeight="1" x14ac:dyDescent="0.25">
      <c r="A22" s="46" t="s">
        <v>34</v>
      </c>
      <c r="B22" s="231">
        <v>74.853779842879348</v>
      </c>
      <c r="C22" s="231">
        <v>136.19761681625161</v>
      </c>
      <c r="D22" s="231">
        <v>79.926511740910627</v>
      </c>
      <c r="E22" s="231">
        <v>39.125853200136682</v>
      </c>
      <c r="F22" s="231">
        <v>37.306049050253861</v>
      </c>
      <c r="G22" s="231">
        <v>31.846611009511491</v>
      </c>
      <c r="H22" s="231">
        <v>58.688767004600827</v>
      </c>
      <c r="I22" s="231">
        <v>49.362267537574901</v>
      </c>
      <c r="J22" s="231">
        <v>41.173136067580693</v>
      </c>
      <c r="K22" s="231">
        <v>89.852967452307439</v>
      </c>
      <c r="L22" s="231">
        <v>62.555854021985837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7.1658227197216124</v>
      </c>
      <c r="DA22" s="73" t="s">
        <v>3142</v>
      </c>
    </row>
    <row r="23" spans="1:105" ht="12" customHeight="1" x14ac:dyDescent="0.25">
      <c r="A23" s="46" t="s">
        <v>162</v>
      </c>
      <c r="B23" s="231">
        <v>54.202731744612556</v>
      </c>
      <c r="C23" s="231">
        <v>51.043369691438407</v>
      </c>
      <c r="D23" s="231">
        <v>82.2635951256688</v>
      </c>
      <c r="E23" s="231">
        <v>61.32284183432229</v>
      </c>
      <c r="F23" s="231">
        <v>72.876657624818691</v>
      </c>
      <c r="G23" s="231">
        <v>616.94354250077311</v>
      </c>
      <c r="H23" s="231">
        <v>596.83201639268657</v>
      </c>
      <c r="I23" s="231">
        <v>501.70667757878402</v>
      </c>
      <c r="J23" s="231">
        <v>541.96264227595327</v>
      </c>
      <c r="K23" s="231">
        <v>179.24988670638771</v>
      </c>
      <c r="L23" s="231">
        <v>423.13648064904879</v>
      </c>
      <c r="M23" s="231">
        <v>95.819203851550796</v>
      </c>
      <c r="N23" s="231">
        <v>89.431373834271696</v>
      </c>
      <c r="O23" s="231">
        <v>91.687585729609296</v>
      </c>
      <c r="P23" s="231">
        <v>95.796038460200862</v>
      </c>
      <c r="Q23" s="231">
        <v>99.33881125335661</v>
      </c>
      <c r="R23" s="231">
        <v>103.65133540075171</v>
      </c>
      <c r="S23" s="231">
        <v>92.424111486887483</v>
      </c>
      <c r="T23" s="231">
        <v>72.966322143060083</v>
      </c>
      <c r="U23" s="231">
        <v>71.454263074306908</v>
      </c>
      <c r="V23" s="231">
        <v>38.721322846365027</v>
      </c>
      <c r="W23" s="231">
        <v>65.572033019646327</v>
      </c>
      <c r="DA23" s="73" t="s">
        <v>3143</v>
      </c>
    </row>
    <row r="24" spans="1:105" ht="12" customHeight="1" x14ac:dyDescent="0.25">
      <c r="A24" s="46" t="s">
        <v>36</v>
      </c>
      <c r="B24" s="231">
        <v>9.127021932374749</v>
      </c>
      <c r="C24" s="231">
        <v>8.0733563738791698</v>
      </c>
      <c r="D24" s="231">
        <v>0.99671066344163217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3144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25.806755648305771</v>
      </c>
      <c r="H25" s="231">
        <v>23.194877725163469</v>
      </c>
      <c r="I25" s="231">
        <v>13.726154260965179</v>
      </c>
      <c r="J25" s="231">
        <v>14.211356362639901</v>
      </c>
      <c r="K25" s="231">
        <v>15.18540872821082</v>
      </c>
      <c r="L25" s="231">
        <v>17.500329697431699</v>
      </c>
      <c r="M25" s="231">
        <v>18.165620987105619</v>
      </c>
      <c r="N25" s="231">
        <v>19.052066021478488</v>
      </c>
      <c r="O25" s="231">
        <v>15.66229746027693</v>
      </c>
      <c r="P25" s="231">
        <v>14.9276670172717</v>
      </c>
      <c r="Q25" s="231">
        <v>13.146457140016709</v>
      </c>
      <c r="R25" s="231">
        <v>11.8085515005298</v>
      </c>
      <c r="S25" s="231">
        <v>5.8003126303086221</v>
      </c>
      <c r="T25" s="231">
        <v>9.5362009938944823</v>
      </c>
      <c r="U25" s="231">
        <v>7.6802495426316302</v>
      </c>
      <c r="V25" s="231">
        <v>6.7834984932646663</v>
      </c>
      <c r="W25" s="231">
        <v>5.9358845391070796</v>
      </c>
      <c r="DA25" s="73" t="s">
        <v>3145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509.9887955337249</v>
      </c>
      <c r="J26" s="231">
        <v>553.8485409380279</v>
      </c>
      <c r="K26" s="231">
        <v>484.27908425521622</v>
      </c>
      <c r="L26" s="231">
        <v>289.96123900390842</v>
      </c>
      <c r="M26" s="231">
        <v>29.812438224475411</v>
      </c>
      <c r="N26" s="231">
        <v>34.395455252099367</v>
      </c>
      <c r="O26" s="231">
        <v>23.041178030090339</v>
      </c>
      <c r="P26" s="231">
        <v>18.552478389774411</v>
      </c>
      <c r="Q26" s="231">
        <v>17.22791094009262</v>
      </c>
      <c r="R26" s="231">
        <v>18.399249954660888</v>
      </c>
      <c r="S26" s="231">
        <v>21.200096174060711</v>
      </c>
      <c r="T26" s="231">
        <v>19.49363964933611</v>
      </c>
      <c r="U26" s="231">
        <v>20.86037454886721</v>
      </c>
      <c r="V26" s="231">
        <v>16.64009174730748</v>
      </c>
      <c r="W26" s="231">
        <v>16.289785313480291</v>
      </c>
      <c r="DA26" s="73" t="s">
        <v>3146</v>
      </c>
    </row>
    <row r="27" spans="1:105" ht="12" customHeight="1" x14ac:dyDescent="0.25">
      <c r="A27" s="57" t="s">
        <v>3071</v>
      </c>
      <c r="B27" s="263">
        <f t="shared" ref="B27:W27" si="0">B28+B34</f>
        <v>303.21595745439976</v>
      </c>
      <c r="C27" s="263">
        <f t="shared" si="0"/>
        <v>326.12764940735474</v>
      </c>
      <c r="D27" s="263">
        <f t="shared" si="0"/>
        <v>302.89389813655123</v>
      </c>
      <c r="E27" s="263">
        <f t="shared" si="0"/>
        <v>281.06248431189528</v>
      </c>
      <c r="F27" s="263">
        <f t="shared" si="0"/>
        <v>282.10490835793433</v>
      </c>
      <c r="G27" s="263">
        <f t="shared" si="0"/>
        <v>594.24352031372757</v>
      </c>
      <c r="H27" s="263">
        <f t="shared" si="0"/>
        <v>568.29091434102725</v>
      </c>
      <c r="I27" s="263">
        <f t="shared" si="0"/>
        <v>659.39547124068781</v>
      </c>
      <c r="J27" s="263">
        <f t="shared" si="0"/>
        <v>685.90050903778308</v>
      </c>
      <c r="K27" s="263">
        <f t="shared" si="0"/>
        <v>415.45620391330237</v>
      </c>
      <c r="L27" s="263">
        <f t="shared" si="0"/>
        <v>518.55182796822089</v>
      </c>
      <c r="M27" s="263">
        <f t="shared" si="0"/>
        <v>261.9706751066937</v>
      </c>
      <c r="N27" s="263">
        <f t="shared" si="0"/>
        <v>253.75530878773372</v>
      </c>
      <c r="O27" s="263">
        <f t="shared" si="0"/>
        <v>249.85489686407513</v>
      </c>
      <c r="P27" s="263">
        <f t="shared" si="0"/>
        <v>243.93426818237256</v>
      </c>
      <c r="Q27" s="263">
        <f t="shared" si="0"/>
        <v>247.2114831821078</v>
      </c>
      <c r="R27" s="263">
        <f t="shared" si="0"/>
        <v>253.25238774218994</v>
      </c>
      <c r="S27" s="263">
        <f t="shared" si="0"/>
        <v>246.27459337789912</v>
      </c>
      <c r="T27" s="263">
        <f t="shared" si="0"/>
        <v>240.98955648041391</v>
      </c>
      <c r="U27" s="263">
        <f t="shared" si="0"/>
        <v>239.64589952946224</v>
      </c>
      <c r="V27" s="263">
        <f t="shared" si="0"/>
        <v>201.8316887190193</v>
      </c>
      <c r="W27" s="263">
        <f t="shared" si="0"/>
        <v>240.5089467720081</v>
      </c>
      <c r="DA27" s="70"/>
    </row>
    <row r="28" spans="1:105" ht="12" customHeight="1" x14ac:dyDescent="0.25">
      <c r="A28" s="60" t="s">
        <v>3072</v>
      </c>
      <c r="B28" s="264">
        <v>287.03863752803971</v>
      </c>
      <c r="C28" s="264">
        <v>308.73317027394819</v>
      </c>
      <c r="D28" s="264">
        <v>287.00753382001432</v>
      </c>
      <c r="E28" s="264">
        <v>260.50562989751239</v>
      </c>
      <c r="F28" s="264">
        <v>259.97836432421002</v>
      </c>
      <c r="G28" s="264">
        <v>563.37253228820282</v>
      </c>
      <c r="H28" s="264">
        <v>548.15160249306564</v>
      </c>
      <c r="I28" s="264">
        <v>641.26341239213457</v>
      </c>
      <c r="J28" s="264">
        <v>680.14256739956261</v>
      </c>
      <c r="K28" s="264">
        <v>410.28860009396311</v>
      </c>
      <c r="L28" s="264">
        <v>512.92382929728478</v>
      </c>
      <c r="M28" s="264">
        <v>249.49495721665099</v>
      </c>
      <c r="N28" s="264">
        <v>240.09691010499449</v>
      </c>
      <c r="O28" s="264">
        <v>236.24365298884791</v>
      </c>
      <c r="P28" s="264">
        <v>230.9995515212847</v>
      </c>
      <c r="Q28" s="264">
        <v>234.07078611902551</v>
      </c>
      <c r="R28" s="264">
        <v>239.702773957945</v>
      </c>
      <c r="S28" s="264">
        <v>232.72226522813091</v>
      </c>
      <c r="T28" s="264">
        <v>228.0312884065624</v>
      </c>
      <c r="U28" s="264">
        <v>226.65232431507519</v>
      </c>
      <c r="V28" s="264">
        <v>190.27713752500631</v>
      </c>
      <c r="W28" s="264">
        <v>228.184982735094</v>
      </c>
      <c r="DA28" s="72" t="s">
        <v>3147</v>
      </c>
    </row>
    <row r="29" spans="1:105" ht="12" customHeight="1" x14ac:dyDescent="0.25">
      <c r="A29" s="59" t="s">
        <v>30</v>
      </c>
      <c r="B29" s="232">
        <v>95.826184914889538</v>
      </c>
      <c r="C29" s="232">
        <v>100.29656709556861</v>
      </c>
      <c r="D29" s="232">
        <v>1.1739574476224619</v>
      </c>
      <c r="E29" s="232">
        <v>2.2038559593467348</v>
      </c>
      <c r="F29" s="232">
        <v>1.6488830080736929</v>
      </c>
      <c r="G29" s="232">
        <v>1.2891715210711709</v>
      </c>
      <c r="H29" s="232">
        <v>1.349333312651424</v>
      </c>
      <c r="I29" s="232">
        <v>2.276948609125887</v>
      </c>
      <c r="J29" s="232">
        <v>3.0035097174864922</v>
      </c>
      <c r="K29" s="232">
        <v>2.7352490418499178</v>
      </c>
      <c r="L29" s="232">
        <v>2.2601167194994058</v>
      </c>
      <c r="M29" s="232">
        <v>0</v>
      </c>
      <c r="N29" s="232">
        <v>0</v>
      </c>
      <c r="O29" s="232">
        <v>0</v>
      </c>
      <c r="P29" s="232">
        <v>0</v>
      </c>
      <c r="Q29" s="232">
        <v>0</v>
      </c>
      <c r="R29" s="232">
        <v>0</v>
      </c>
      <c r="S29" s="232">
        <v>0</v>
      </c>
      <c r="T29" s="232">
        <v>0</v>
      </c>
      <c r="U29" s="232">
        <v>0</v>
      </c>
      <c r="V29" s="232">
        <v>0</v>
      </c>
      <c r="W29" s="232">
        <v>0</v>
      </c>
      <c r="DA29" s="71" t="s">
        <v>3148</v>
      </c>
    </row>
    <row r="30" spans="1:105" ht="12" customHeight="1" x14ac:dyDescent="0.25">
      <c r="A30" s="59" t="s">
        <v>33</v>
      </c>
      <c r="B30" s="232">
        <v>14.1138478879895</v>
      </c>
      <c r="C30" s="232">
        <v>8.7771741692393448</v>
      </c>
      <c r="D30" s="232">
        <v>8.9293233810870376</v>
      </c>
      <c r="E30" s="232">
        <v>5.6651437285596176</v>
      </c>
      <c r="F30" s="232">
        <v>7.8497531415779616</v>
      </c>
      <c r="G30" s="232">
        <v>7.0268564463012604</v>
      </c>
      <c r="H30" s="232">
        <v>9.1635584671465296</v>
      </c>
      <c r="I30" s="232">
        <v>8.3411193033013564</v>
      </c>
      <c r="J30" s="232">
        <v>8.1878124274840047</v>
      </c>
      <c r="K30" s="232">
        <v>6.7231695691658544</v>
      </c>
      <c r="L30" s="232">
        <v>6.1673607834066528</v>
      </c>
      <c r="M30" s="232">
        <v>6.0116421396128468</v>
      </c>
      <c r="N30" s="232">
        <v>5.338939504587799</v>
      </c>
      <c r="O30" s="232">
        <v>4.9486169517229843</v>
      </c>
      <c r="P30" s="232">
        <v>3.1801492988307118</v>
      </c>
      <c r="Q30" s="232">
        <v>6.829848007517608</v>
      </c>
      <c r="R30" s="232">
        <v>6.8106431469236117</v>
      </c>
      <c r="S30" s="232">
        <v>7.1393269837040094</v>
      </c>
      <c r="T30" s="232">
        <v>11.238370255887549</v>
      </c>
      <c r="U30" s="232">
        <v>11.508032885113129</v>
      </c>
      <c r="V30" s="232">
        <v>12.646192383563649</v>
      </c>
      <c r="W30" s="232">
        <v>12.417875080660011</v>
      </c>
      <c r="DA30" s="71" t="s">
        <v>3149</v>
      </c>
    </row>
    <row r="31" spans="1:105" ht="12" customHeight="1" x14ac:dyDescent="0.25">
      <c r="A31" s="59" t="s">
        <v>160</v>
      </c>
      <c r="B31" s="232">
        <v>92.118847873744912</v>
      </c>
      <c r="C31" s="232">
        <v>123.0562655360303</v>
      </c>
      <c r="D31" s="232">
        <v>170.69398283560699</v>
      </c>
      <c r="E31" s="232">
        <v>167.2025041129483</v>
      </c>
      <c r="F31" s="232">
        <v>151.2735559046352</v>
      </c>
      <c r="G31" s="232">
        <v>139.25760438418371</v>
      </c>
      <c r="H31" s="232">
        <v>147.2559416862251</v>
      </c>
      <c r="I31" s="232">
        <v>119.6432607883546</v>
      </c>
      <c r="J31" s="232">
        <v>91.511441833568</v>
      </c>
      <c r="K31" s="232">
        <v>71.151918748381775</v>
      </c>
      <c r="L31" s="232">
        <v>58.962443519671297</v>
      </c>
      <c r="M31" s="232">
        <v>120.8206954038488</v>
      </c>
      <c r="N31" s="232">
        <v>118.15710857354151</v>
      </c>
      <c r="O31" s="232">
        <v>119.78643733658051</v>
      </c>
      <c r="P31" s="232">
        <v>116.2960747488781</v>
      </c>
      <c r="Q31" s="232">
        <v>112.86599063375949</v>
      </c>
      <c r="R31" s="232">
        <v>111.7172965492444</v>
      </c>
      <c r="S31" s="232">
        <v>117.37287678704109</v>
      </c>
      <c r="T31" s="232">
        <v>121.05887431337869</v>
      </c>
      <c r="U31" s="232">
        <v>121.2286456340462</v>
      </c>
      <c r="V31" s="232">
        <v>119.9789500555033</v>
      </c>
      <c r="W31" s="232">
        <v>114.88719808648899</v>
      </c>
      <c r="DA31" s="71" t="s">
        <v>3150</v>
      </c>
    </row>
    <row r="32" spans="1:105" ht="12" customHeight="1" x14ac:dyDescent="0.25">
      <c r="A32" s="59" t="s">
        <v>70</v>
      </c>
      <c r="B32" s="232">
        <v>19.026345723618999</v>
      </c>
      <c r="C32" s="232">
        <v>6.7196201096069634</v>
      </c>
      <c r="D32" s="232">
        <v>0.74205647833234489</v>
      </c>
      <c r="E32" s="232">
        <v>5.7576920473802602</v>
      </c>
      <c r="F32" s="232">
        <v>4.9975323087314649</v>
      </c>
      <c r="G32" s="232">
        <v>8.0036962048094242</v>
      </c>
      <c r="H32" s="232">
        <v>5.1657381993904474</v>
      </c>
      <c r="I32" s="232">
        <v>5.6916956437184716</v>
      </c>
      <c r="J32" s="232">
        <v>4.5854549068075192</v>
      </c>
      <c r="K32" s="232">
        <v>4.299752565194046</v>
      </c>
      <c r="L32" s="232">
        <v>3.539313619240994</v>
      </c>
      <c r="M32" s="232">
        <v>2.9118484008950549</v>
      </c>
      <c r="N32" s="232">
        <v>3.2517471650257761</v>
      </c>
      <c r="O32" s="232">
        <v>2.204871961728025</v>
      </c>
      <c r="P32" s="232">
        <v>1.522474697644391</v>
      </c>
      <c r="Q32" s="232">
        <v>1.599836239151478</v>
      </c>
      <c r="R32" s="232">
        <v>1.2195976948019449</v>
      </c>
      <c r="S32" s="232">
        <v>6.4604478743498976</v>
      </c>
      <c r="T32" s="232">
        <v>5.4695736543842646</v>
      </c>
      <c r="U32" s="232">
        <v>2.5842701587318602</v>
      </c>
      <c r="V32" s="232">
        <v>1.232620664140206</v>
      </c>
      <c r="W32" s="232">
        <v>0.69175602583667062</v>
      </c>
      <c r="DA32" s="71" t="s">
        <v>3151</v>
      </c>
    </row>
    <row r="33" spans="1:105" ht="12" customHeight="1" x14ac:dyDescent="0.25">
      <c r="A33" s="59" t="s">
        <v>162</v>
      </c>
      <c r="B33" s="232">
        <v>65.953411127796741</v>
      </c>
      <c r="C33" s="232">
        <v>69.883543363503009</v>
      </c>
      <c r="D33" s="232">
        <v>105.4682136773655</v>
      </c>
      <c r="E33" s="232">
        <v>79.676434049277503</v>
      </c>
      <c r="F33" s="232">
        <v>94.208639961191693</v>
      </c>
      <c r="G33" s="232">
        <v>407.7952037318372</v>
      </c>
      <c r="H33" s="232">
        <v>385.21703082765208</v>
      </c>
      <c r="I33" s="232">
        <v>505.31038804763432</v>
      </c>
      <c r="J33" s="232">
        <v>572.85434851421655</v>
      </c>
      <c r="K33" s="232">
        <v>325.37851016937151</v>
      </c>
      <c r="L33" s="232">
        <v>441.99459465546641</v>
      </c>
      <c r="M33" s="232">
        <v>119.7507712722943</v>
      </c>
      <c r="N33" s="232">
        <v>113.3491148618394</v>
      </c>
      <c r="O33" s="232">
        <v>109.30372673881629</v>
      </c>
      <c r="P33" s="232">
        <v>110.00085277593161</v>
      </c>
      <c r="Q33" s="232">
        <v>112.77511123859681</v>
      </c>
      <c r="R33" s="232">
        <v>119.9552365669751</v>
      </c>
      <c r="S33" s="232">
        <v>101.7496135830359</v>
      </c>
      <c r="T33" s="232">
        <v>90.264470182911907</v>
      </c>
      <c r="U33" s="232">
        <v>91.331375637183982</v>
      </c>
      <c r="V33" s="232">
        <v>56.419374421799183</v>
      </c>
      <c r="W33" s="232">
        <v>100.1881535421083</v>
      </c>
      <c r="DA33" s="71" t="s">
        <v>3152</v>
      </c>
    </row>
    <row r="34" spans="1:105" ht="12" customHeight="1" x14ac:dyDescent="0.25">
      <c r="A34" s="60" t="s">
        <v>3079</v>
      </c>
      <c r="B34" s="264">
        <v>16.177319926360038</v>
      </c>
      <c r="C34" s="264">
        <v>17.39447913340657</v>
      </c>
      <c r="D34" s="264">
        <v>15.886364316536911</v>
      </c>
      <c r="E34" s="264">
        <v>20.55685441438288</v>
      </c>
      <c r="F34" s="264">
        <v>22.126544033724301</v>
      </c>
      <c r="G34" s="264">
        <v>30.870988025524721</v>
      </c>
      <c r="H34" s="264">
        <v>20.139311847961611</v>
      </c>
      <c r="I34" s="264">
        <v>18.13205884855325</v>
      </c>
      <c r="J34" s="264">
        <v>5.757941638220478</v>
      </c>
      <c r="K34" s="264">
        <v>5.1676038193392912</v>
      </c>
      <c r="L34" s="264">
        <v>5.6279986709361163</v>
      </c>
      <c r="M34" s="264">
        <v>12.475717890042739</v>
      </c>
      <c r="N34" s="264">
        <v>13.658398682739231</v>
      </c>
      <c r="O34" s="264">
        <v>13.611243875227229</v>
      </c>
      <c r="P34" s="264">
        <v>12.93471666108786</v>
      </c>
      <c r="Q34" s="264">
        <v>13.140697063082291</v>
      </c>
      <c r="R34" s="264">
        <v>13.54961378424494</v>
      </c>
      <c r="S34" s="264">
        <v>13.55232814976821</v>
      </c>
      <c r="T34" s="264">
        <v>12.95826807385151</v>
      </c>
      <c r="U34" s="264">
        <v>12.99357521438704</v>
      </c>
      <c r="V34" s="264">
        <v>11.554551194012999</v>
      </c>
      <c r="W34" s="264">
        <v>12.323964036914109</v>
      </c>
      <c r="DA34" s="72" t="s">
        <v>3153</v>
      </c>
    </row>
    <row r="35" spans="1:105" ht="12" customHeight="1" x14ac:dyDescent="0.25">
      <c r="A35" s="57" t="s">
        <v>3081</v>
      </c>
      <c r="B35" s="263">
        <f t="shared" ref="B35:W35" si="1">B36+B42+B53</f>
        <v>57.653894474968297</v>
      </c>
      <c r="C35" s="263">
        <f t="shared" si="1"/>
        <v>59.85142010007327</v>
      </c>
      <c r="D35" s="263">
        <f t="shared" si="1"/>
        <v>33.036405203370947</v>
      </c>
      <c r="E35" s="263">
        <f t="shared" si="1"/>
        <v>22.889800060217031</v>
      </c>
      <c r="F35" s="263">
        <f t="shared" si="1"/>
        <v>24.215582547521819</v>
      </c>
      <c r="G35" s="263">
        <f t="shared" si="1"/>
        <v>136.50868260401549</v>
      </c>
      <c r="H35" s="263">
        <f t="shared" si="1"/>
        <v>137.58484196700977</v>
      </c>
      <c r="I35" s="263">
        <f t="shared" si="1"/>
        <v>198.16641760992349</v>
      </c>
      <c r="J35" s="263">
        <f t="shared" si="1"/>
        <v>207.91355093592131</v>
      </c>
      <c r="K35" s="263">
        <f t="shared" si="1"/>
        <v>124.81925628512931</v>
      </c>
      <c r="L35" s="263">
        <f t="shared" si="1"/>
        <v>142.84747153639344</v>
      </c>
      <c r="M35" s="263">
        <f t="shared" si="1"/>
        <v>25.170156444980538</v>
      </c>
      <c r="N35" s="263">
        <f t="shared" si="1"/>
        <v>24.966100859573711</v>
      </c>
      <c r="O35" s="263">
        <f t="shared" si="1"/>
        <v>24.187165173550092</v>
      </c>
      <c r="P35" s="263">
        <f t="shared" si="1"/>
        <v>23.498117219048346</v>
      </c>
      <c r="Q35" s="263">
        <f t="shared" si="1"/>
        <v>23.953372892146941</v>
      </c>
      <c r="R35" s="263">
        <f t="shared" si="1"/>
        <v>24.341989643151024</v>
      </c>
      <c r="S35" s="263">
        <f t="shared" si="1"/>
        <v>24.102422422685581</v>
      </c>
      <c r="T35" s="263">
        <f t="shared" si="1"/>
        <v>20.475897535471237</v>
      </c>
      <c r="U35" s="263">
        <f t="shared" si="1"/>
        <v>18.848151926572072</v>
      </c>
      <c r="V35" s="263">
        <f t="shared" si="1"/>
        <v>12.0250753608014</v>
      </c>
      <c r="W35" s="263">
        <f t="shared" si="1"/>
        <v>16.171517257777214</v>
      </c>
      <c r="DA35" s="70"/>
    </row>
    <row r="36" spans="1:105" ht="12" customHeight="1" x14ac:dyDescent="0.25">
      <c r="A36" s="60" t="s">
        <v>3082</v>
      </c>
      <c r="B36" s="264">
        <v>25.746051037387481</v>
      </c>
      <c r="C36" s="264">
        <v>25.59624986914957</v>
      </c>
      <c r="D36" s="264">
        <v>13.99478712548666</v>
      </c>
      <c r="E36" s="264">
        <v>9.3862347115341116</v>
      </c>
      <c r="F36" s="264">
        <v>9.9774103571117863</v>
      </c>
      <c r="G36" s="264">
        <v>63.950484599703678</v>
      </c>
      <c r="H36" s="264">
        <v>64.899491559787904</v>
      </c>
      <c r="I36" s="264">
        <v>84.201456034585092</v>
      </c>
      <c r="J36" s="264">
        <v>88.768677746001998</v>
      </c>
      <c r="K36" s="264">
        <v>46.336436727710648</v>
      </c>
      <c r="L36" s="264">
        <v>62.482015955425652</v>
      </c>
      <c r="M36" s="264">
        <v>10.90087836633206</v>
      </c>
      <c r="N36" s="264">
        <v>10.636483977650251</v>
      </c>
      <c r="O36" s="264">
        <v>10.455431314272779</v>
      </c>
      <c r="P36" s="264">
        <v>10.24884833099941</v>
      </c>
      <c r="Q36" s="264">
        <v>10.486521267540979</v>
      </c>
      <c r="R36" s="264">
        <v>10.64858809078982</v>
      </c>
      <c r="S36" s="264">
        <v>10.53112408356564</v>
      </c>
      <c r="T36" s="264">
        <v>8.7839522629238438</v>
      </c>
      <c r="U36" s="264">
        <v>7.9893429981554149</v>
      </c>
      <c r="V36" s="264">
        <v>4.8476543562740062</v>
      </c>
      <c r="W36" s="264">
        <v>6.7048101695120828</v>
      </c>
      <c r="DA36" s="72" t="s">
        <v>3154</v>
      </c>
    </row>
    <row r="37" spans="1:105" ht="12" customHeight="1" x14ac:dyDescent="0.25">
      <c r="A37" s="59" t="s">
        <v>30</v>
      </c>
      <c r="B37" s="232">
        <v>16.541424776974981</v>
      </c>
      <c r="C37" s="232">
        <v>17.313097891496959</v>
      </c>
      <c r="D37" s="232">
        <v>0.20264741655387741</v>
      </c>
      <c r="E37" s="232">
        <v>0.3804275167919961</v>
      </c>
      <c r="F37" s="232">
        <v>0.28462861448891152</v>
      </c>
      <c r="G37" s="232">
        <v>0.22253556018490439</v>
      </c>
      <c r="H37" s="232">
        <v>0.2329206313505435</v>
      </c>
      <c r="I37" s="232">
        <v>0.39304470038482592</v>
      </c>
      <c r="J37" s="232">
        <v>0.51846298694707327</v>
      </c>
      <c r="K37" s="232">
        <v>0.47215608460504538</v>
      </c>
      <c r="L37" s="232">
        <v>0.39013919562787353</v>
      </c>
      <c r="M37" s="232">
        <v>0</v>
      </c>
      <c r="N37" s="232">
        <v>0</v>
      </c>
      <c r="O37" s="232">
        <v>0</v>
      </c>
      <c r="P37" s="232">
        <v>0</v>
      </c>
      <c r="Q37" s="232">
        <v>0</v>
      </c>
      <c r="R37" s="232">
        <v>0</v>
      </c>
      <c r="S37" s="232">
        <v>0</v>
      </c>
      <c r="T37" s="232">
        <v>0</v>
      </c>
      <c r="U37" s="232">
        <v>0</v>
      </c>
      <c r="V37" s="232">
        <v>0</v>
      </c>
      <c r="W37" s="232">
        <v>0</v>
      </c>
      <c r="DA37" s="71" t="s">
        <v>3155</v>
      </c>
    </row>
    <row r="38" spans="1:105" ht="12" customHeight="1" x14ac:dyDescent="0.25">
      <c r="A38" s="59" t="s">
        <v>33</v>
      </c>
      <c r="B38" s="232">
        <v>2.4363189806648551</v>
      </c>
      <c r="C38" s="232">
        <v>1.262661230030532</v>
      </c>
      <c r="D38" s="232">
        <v>1.330999985098579</v>
      </c>
      <c r="E38" s="232">
        <v>0.77332053769410536</v>
      </c>
      <c r="F38" s="232">
        <v>0.78216225520899152</v>
      </c>
      <c r="G38" s="232">
        <v>0.66006408834564423</v>
      </c>
      <c r="H38" s="232">
        <v>0.67219607698832162</v>
      </c>
      <c r="I38" s="232">
        <v>0.82292746393172722</v>
      </c>
      <c r="J38" s="232">
        <v>0.85059209990334939</v>
      </c>
      <c r="K38" s="232">
        <v>0.639660066358409</v>
      </c>
      <c r="L38" s="232">
        <v>0.49481735520282671</v>
      </c>
      <c r="M38" s="232">
        <v>0.51781793598972425</v>
      </c>
      <c r="N38" s="232">
        <v>0.43970909558524068</v>
      </c>
      <c r="O38" s="232">
        <v>0.5533926259594677</v>
      </c>
      <c r="P38" s="232">
        <v>0.37763850630435092</v>
      </c>
      <c r="Q38" s="232">
        <v>0.4997037216090876</v>
      </c>
      <c r="R38" s="232">
        <v>0.4989138332411126</v>
      </c>
      <c r="S38" s="232">
        <v>0.51081590151673462</v>
      </c>
      <c r="T38" s="232">
        <v>0.39999918101901899</v>
      </c>
      <c r="U38" s="232">
        <v>0.42692226020108809</v>
      </c>
      <c r="V38" s="232">
        <v>0.7359472752277354</v>
      </c>
      <c r="W38" s="232">
        <v>0.63684295282577386</v>
      </c>
      <c r="DA38" s="71" t="s">
        <v>3156</v>
      </c>
    </row>
    <row r="39" spans="1:105" ht="12" customHeight="1" x14ac:dyDescent="0.25">
      <c r="A39" s="59" t="s">
        <v>160</v>
      </c>
      <c r="B39" s="232">
        <v>1.605579804647987</v>
      </c>
      <c r="C39" s="232">
        <v>1.1373856265622251</v>
      </c>
      <c r="D39" s="232">
        <v>0.9596228908512533</v>
      </c>
      <c r="E39" s="232">
        <v>0.95763969996871612</v>
      </c>
      <c r="F39" s="232">
        <v>0.90205023398108974</v>
      </c>
      <c r="G39" s="232">
        <v>0.64982695966912152</v>
      </c>
      <c r="H39" s="232">
        <v>0.72744947847277464</v>
      </c>
      <c r="I39" s="232">
        <v>0.86245831664351869</v>
      </c>
      <c r="J39" s="232">
        <v>0.51370210944375649</v>
      </c>
      <c r="K39" s="232">
        <v>0.39032918440891712</v>
      </c>
      <c r="L39" s="232">
        <v>0.35933244204822912</v>
      </c>
      <c r="M39" s="232">
        <v>0.5415654531601638</v>
      </c>
      <c r="N39" s="232">
        <v>0.44941378075075289</v>
      </c>
      <c r="O39" s="232">
        <v>0.6761253280472439</v>
      </c>
      <c r="P39" s="232">
        <v>0.52063883668138011</v>
      </c>
      <c r="Q39" s="232">
        <v>0.50829329271665347</v>
      </c>
      <c r="R39" s="232">
        <v>0.49503642974252349</v>
      </c>
      <c r="S39" s="232">
        <v>0.62139631808333939</v>
      </c>
      <c r="T39" s="232">
        <v>0.8878784092653893</v>
      </c>
      <c r="U39" s="232">
        <v>0.71844073962420829</v>
      </c>
      <c r="V39" s="232">
        <v>0.48104612398292029</v>
      </c>
      <c r="W39" s="232">
        <v>0.4004220743725474</v>
      </c>
      <c r="DA39" s="71" t="s">
        <v>3157</v>
      </c>
    </row>
    <row r="40" spans="1:105" ht="12" customHeight="1" x14ac:dyDescent="0.25">
      <c r="A40" s="59" t="s">
        <v>70</v>
      </c>
      <c r="B40" s="232">
        <v>0</v>
      </c>
      <c r="C40" s="232">
        <v>0</v>
      </c>
      <c r="D40" s="232">
        <v>0</v>
      </c>
      <c r="E40" s="232">
        <v>0.74023225292917483</v>
      </c>
      <c r="F40" s="232">
        <v>0.64072001582029214</v>
      </c>
      <c r="G40" s="232">
        <v>0.63182173934065244</v>
      </c>
      <c r="H40" s="232">
        <v>0.3983168089748082</v>
      </c>
      <c r="I40" s="232">
        <v>0.67518616818151</v>
      </c>
      <c r="J40" s="232">
        <v>0.48962620056872092</v>
      </c>
      <c r="K40" s="232">
        <v>0.4731334643627752</v>
      </c>
      <c r="L40" s="232">
        <v>0.23735987575519471</v>
      </c>
      <c r="M40" s="232">
        <v>0.23406157478943929</v>
      </c>
      <c r="N40" s="232">
        <v>0.32368714464891768</v>
      </c>
      <c r="O40" s="232">
        <v>0.247394451959255</v>
      </c>
      <c r="P40" s="232">
        <v>0.13005623052106879</v>
      </c>
      <c r="Q40" s="232">
        <v>0.1774722766640357</v>
      </c>
      <c r="R40" s="232">
        <v>0.1449761174970628</v>
      </c>
      <c r="S40" s="232">
        <v>1.0165262118321521</v>
      </c>
      <c r="T40" s="232">
        <v>0.93942380734136799</v>
      </c>
      <c r="U40" s="232">
        <v>0.42668165822160647</v>
      </c>
      <c r="V40" s="232">
        <v>0.20356147511057171</v>
      </c>
      <c r="W40" s="232">
        <v>0.1194102663646634</v>
      </c>
      <c r="DA40" s="71" t="s">
        <v>3158</v>
      </c>
    </row>
    <row r="41" spans="1:105" ht="12" customHeight="1" x14ac:dyDescent="0.25">
      <c r="A41" s="59" t="s">
        <v>162</v>
      </c>
      <c r="B41" s="232">
        <v>5.1627274750996603</v>
      </c>
      <c r="C41" s="232">
        <v>5.8831051210598506</v>
      </c>
      <c r="D41" s="232">
        <v>11.501516832982951</v>
      </c>
      <c r="E41" s="232">
        <v>6.5346147041501199</v>
      </c>
      <c r="F41" s="232">
        <v>7.3678492376125009</v>
      </c>
      <c r="G41" s="232">
        <v>61.786236252163363</v>
      </c>
      <c r="H41" s="232">
        <v>62.868608564001462</v>
      </c>
      <c r="I41" s="232">
        <v>81.447839385443515</v>
      </c>
      <c r="J41" s="232">
        <v>86.396294349139097</v>
      </c>
      <c r="K41" s="232">
        <v>44.361157927975498</v>
      </c>
      <c r="L41" s="232">
        <v>61.000367086791528</v>
      </c>
      <c r="M41" s="232">
        <v>9.607433402392731</v>
      </c>
      <c r="N41" s="232">
        <v>9.4236739566653362</v>
      </c>
      <c r="O41" s="232">
        <v>8.9785189083068087</v>
      </c>
      <c r="P41" s="232">
        <v>9.2205147574926087</v>
      </c>
      <c r="Q41" s="232">
        <v>9.3010519765512054</v>
      </c>
      <c r="R41" s="232">
        <v>9.5096617103091248</v>
      </c>
      <c r="S41" s="232">
        <v>8.382385652133415</v>
      </c>
      <c r="T41" s="232">
        <v>6.5566508652980682</v>
      </c>
      <c r="U41" s="232">
        <v>6.4172983401085117</v>
      </c>
      <c r="V41" s="232">
        <v>3.4270994819527791</v>
      </c>
      <c r="W41" s="232">
        <v>5.5481348759490983</v>
      </c>
      <c r="DA41" s="71" t="s">
        <v>3159</v>
      </c>
    </row>
    <row r="42" spans="1:105" ht="12" customHeight="1" x14ac:dyDescent="0.25">
      <c r="A42" s="60" t="s">
        <v>3089</v>
      </c>
      <c r="B42" s="264">
        <v>29.891106921767161</v>
      </c>
      <c r="C42" s="264">
        <v>32.086697245188986</v>
      </c>
      <c r="D42" s="264">
        <v>17.061153379991168</v>
      </c>
      <c r="E42" s="264">
        <v>10.940856622115801</v>
      </c>
      <c r="F42" s="264">
        <v>11.47977898778448</v>
      </c>
      <c r="G42" s="264">
        <v>68.70968359563804</v>
      </c>
      <c r="H42" s="264">
        <v>70.174694390525204</v>
      </c>
      <c r="I42" s="264">
        <v>111.7045386280754</v>
      </c>
      <c r="J42" s="264">
        <v>118.42706262484531</v>
      </c>
      <c r="K42" s="264">
        <v>77.838603125453432</v>
      </c>
      <c r="L42" s="264">
        <v>79.663844283033754</v>
      </c>
      <c r="M42" s="264">
        <v>12.713999704704619</v>
      </c>
      <c r="N42" s="264">
        <v>12.626900270246789</v>
      </c>
      <c r="O42" s="264">
        <v>12.034895775233061</v>
      </c>
      <c r="P42" s="264">
        <v>11.63676968973528</v>
      </c>
      <c r="Q42" s="264">
        <v>11.82867399499867</v>
      </c>
      <c r="R42" s="264">
        <v>12.00424654904495</v>
      </c>
      <c r="S42" s="264">
        <v>11.881804950948039</v>
      </c>
      <c r="T42" s="264">
        <v>10.076510050570009</v>
      </c>
      <c r="U42" s="264">
        <v>9.2389721615658882</v>
      </c>
      <c r="V42" s="264">
        <v>5.7369793601216266</v>
      </c>
      <c r="W42" s="264">
        <v>7.9303470233126916</v>
      </c>
      <c r="DA42" s="72" t="s">
        <v>3160</v>
      </c>
    </row>
    <row r="43" spans="1:105" ht="12" customHeight="1" x14ac:dyDescent="0.25">
      <c r="A43" s="64" t="s">
        <v>30</v>
      </c>
      <c r="B43" s="231">
        <v>13.515854094244849</v>
      </c>
      <c r="C43" s="231">
        <v>11.478846109286881</v>
      </c>
      <c r="D43" s="231">
        <v>0.1236298558204442</v>
      </c>
      <c r="E43" s="231">
        <v>0.27549906362120891</v>
      </c>
      <c r="F43" s="231">
        <v>0.21452481906712051</v>
      </c>
      <c r="G43" s="231">
        <v>0.2245636236030128</v>
      </c>
      <c r="H43" s="231">
        <v>0.2268647240702816</v>
      </c>
      <c r="I43" s="231">
        <v>0.24529162145423669</v>
      </c>
      <c r="J43" s="231">
        <v>0.32027129948606459</v>
      </c>
      <c r="K43" s="231">
        <v>0.1712111836814135</v>
      </c>
      <c r="L43" s="231">
        <v>0.26004065427904188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3161</v>
      </c>
    </row>
    <row r="44" spans="1:105" ht="12" customHeight="1" x14ac:dyDescent="0.25">
      <c r="A44" s="64" t="s">
        <v>32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1.088129331810811E-2</v>
      </c>
      <c r="W44" s="231">
        <v>0</v>
      </c>
      <c r="DA44" s="73" t="s">
        <v>3162</v>
      </c>
    </row>
    <row r="45" spans="1:105" ht="12" customHeight="1" x14ac:dyDescent="0.25">
      <c r="A45" s="64" t="s">
        <v>33</v>
      </c>
      <c r="B45" s="231">
        <v>2.0105374914693979</v>
      </c>
      <c r="C45" s="231">
        <v>0.84550803942664043</v>
      </c>
      <c r="D45" s="231">
        <v>0.82010184440629896</v>
      </c>
      <c r="E45" s="231">
        <v>0.56560754692959914</v>
      </c>
      <c r="F45" s="231">
        <v>0.59539240006025629</v>
      </c>
      <c r="G45" s="231">
        <v>0.67271876189010282</v>
      </c>
      <c r="H45" s="231">
        <v>0.66124504846444443</v>
      </c>
      <c r="I45" s="231">
        <v>0.51869226598421214</v>
      </c>
      <c r="J45" s="231">
        <v>0.53067552214923541</v>
      </c>
      <c r="K45" s="231">
        <v>0.23426274324319221</v>
      </c>
      <c r="L45" s="231">
        <v>0.33309954255497048</v>
      </c>
      <c r="M45" s="231">
        <v>0.42578743232436722</v>
      </c>
      <c r="N45" s="231">
        <v>0.34707381904113332</v>
      </c>
      <c r="O45" s="231">
        <v>0.46843366822057569</v>
      </c>
      <c r="P45" s="231">
        <v>0.32948284377453962</v>
      </c>
      <c r="Q45" s="231">
        <v>0.4429187791176894</v>
      </c>
      <c r="R45" s="231">
        <v>0.44366580856557908</v>
      </c>
      <c r="S45" s="231">
        <v>0.47055337857899943</v>
      </c>
      <c r="T45" s="231">
        <v>0.34636584238098028</v>
      </c>
      <c r="U45" s="231">
        <v>0.36210144827891533</v>
      </c>
      <c r="V45" s="231">
        <v>0.58413049943497763</v>
      </c>
      <c r="W45" s="231">
        <v>0.48861603122968911</v>
      </c>
      <c r="DA45" s="73" t="s">
        <v>3163</v>
      </c>
    </row>
    <row r="46" spans="1:105" ht="12" customHeight="1" x14ac:dyDescent="0.25">
      <c r="A46" s="64" t="s">
        <v>160</v>
      </c>
      <c r="B46" s="231">
        <v>1.3501788083500019</v>
      </c>
      <c r="C46" s="231">
        <v>0.77610412989324595</v>
      </c>
      <c r="D46" s="231">
        <v>0.60252032290780855</v>
      </c>
      <c r="E46" s="231">
        <v>0.71373855354574001</v>
      </c>
      <c r="F46" s="231">
        <v>0.69971070603079399</v>
      </c>
      <c r="G46" s="231">
        <v>0.67487994610210833</v>
      </c>
      <c r="H46" s="231">
        <v>0.72920671516044722</v>
      </c>
      <c r="I46" s="231">
        <v>0.55394633515994929</v>
      </c>
      <c r="J46" s="231">
        <v>0.3265881504903832</v>
      </c>
      <c r="K46" s="231">
        <v>0.14566874313349321</v>
      </c>
      <c r="L46" s="231">
        <v>0.24649431341048469</v>
      </c>
      <c r="M46" s="231">
        <v>0.45378283591882801</v>
      </c>
      <c r="N46" s="231">
        <v>0.36147990028128368</v>
      </c>
      <c r="O46" s="231">
        <v>0.58320777142828206</v>
      </c>
      <c r="P46" s="231">
        <v>0.46288643994816098</v>
      </c>
      <c r="Q46" s="231">
        <v>0.45909995713415302</v>
      </c>
      <c r="R46" s="231">
        <v>0.44858932861737122</v>
      </c>
      <c r="S46" s="231">
        <v>0.58330342497658372</v>
      </c>
      <c r="T46" s="231">
        <v>0.78344914835516632</v>
      </c>
      <c r="U46" s="231">
        <v>0.62094591768673335</v>
      </c>
      <c r="V46" s="231">
        <v>0.38907315248003121</v>
      </c>
      <c r="W46" s="231">
        <v>0.31306515972526772</v>
      </c>
      <c r="DA46" s="73" t="s">
        <v>3164</v>
      </c>
    </row>
    <row r="47" spans="1:105" ht="12" customHeight="1" x14ac:dyDescent="0.25">
      <c r="A47" s="64" t="s">
        <v>70</v>
      </c>
      <c r="B47" s="231">
        <v>0</v>
      </c>
      <c r="C47" s="231">
        <v>0</v>
      </c>
      <c r="D47" s="231">
        <v>0</v>
      </c>
      <c r="E47" s="231">
        <v>0.53486281811342495</v>
      </c>
      <c r="F47" s="231">
        <v>0.48182960036714872</v>
      </c>
      <c r="G47" s="231">
        <v>0.63615178887826951</v>
      </c>
      <c r="H47" s="231">
        <v>0.38709168842147013</v>
      </c>
      <c r="I47" s="231">
        <v>0.42042690976337088</v>
      </c>
      <c r="J47" s="231">
        <v>0.30178045808297382</v>
      </c>
      <c r="K47" s="231">
        <v>0.1711813334734433</v>
      </c>
      <c r="L47" s="231">
        <v>0.15785384738865141</v>
      </c>
      <c r="M47" s="231">
        <v>0.19013611890612259</v>
      </c>
      <c r="N47" s="231">
        <v>0.25240654360597731</v>
      </c>
      <c r="O47" s="231">
        <v>0.20688235108289679</v>
      </c>
      <c r="P47" s="231">
        <v>0.1121002161298188</v>
      </c>
      <c r="Q47" s="231">
        <v>0.15540349567070949</v>
      </c>
      <c r="R47" s="231">
        <v>0.1273636899971726</v>
      </c>
      <c r="S47" s="231">
        <v>0.9250853904097136</v>
      </c>
      <c r="T47" s="231">
        <v>0.80363023782880716</v>
      </c>
      <c r="U47" s="231">
        <v>0.35752316718105492</v>
      </c>
      <c r="V47" s="231">
        <v>0.15961640434886559</v>
      </c>
      <c r="W47" s="231">
        <v>9.050983734997961E-2</v>
      </c>
      <c r="DA47" s="73" t="s">
        <v>3165</v>
      </c>
    </row>
    <row r="48" spans="1:105" ht="12" customHeight="1" x14ac:dyDescent="0.25">
      <c r="A48" s="64" t="s">
        <v>34</v>
      </c>
      <c r="B48" s="231">
        <v>7.8118011343777054</v>
      </c>
      <c r="C48" s="231">
        <v>14.21369368090696</v>
      </c>
      <c r="D48" s="231">
        <v>8.3411955467722905</v>
      </c>
      <c r="E48" s="231">
        <v>4.0832057519857976</v>
      </c>
      <c r="F48" s="231">
        <v>3.8932895159287839</v>
      </c>
      <c r="G48" s="231">
        <v>3.3235381370504462</v>
      </c>
      <c r="H48" s="231">
        <v>6.1248072926190709</v>
      </c>
      <c r="I48" s="231">
        <v>5.1514862489895412</v>
      </c>
      <c r="J48" s="231">
        <v>4.2968618513819914</v>
      </c>
      <c r="K48" s="231">
        <v>9.3771285103368047</v>
      </c>
      <c r="L48" s="231">
        <v>6.5283796280783486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0.74783106702387703</v>
      </c>
      <c r="DA48" s="73" t="s">
        <v>3166</v>
      </c>
    </row>
    <row r="49" spans="1:105" ht="12" customHeight="1" x14ac:dyDescent="0.25">
      <c r="A49" s="64" t="s">
        <v>162</v>
      </c>
      <c r="B49" s="231">
        <v>4.2502319868910412</v>
      </c>
      <c r="C49" s="231">
        <v>3.930003270935531</v>
      </c>
      <c r="D49" s="231">
        <v>7.0696882774004353</v>
      </c>
      <c r="E49" s="231">
        <v>4.7679428879200314</v>
      </c>
      <c r="F49" s="231">
        <v>5.5950319463303728</v>
      </c>
      <c r="G49" s="231">
        <v>62.819515622178542</v>
      </c>
      <c r="H49" s="231">
        <v>61.695816394392857</v>
      </c>
      <c r="I49" s="231">
        <v>51.213350759013998</v>
      </c>
      <c r="J49" s="231">
        <v>53.772253094401371</v>
      </c>
      <c r="K49" s="231">
        <v>16.207359561875659</v>
      </c>
      <c r="L49" s="231">
        <v>40.965378198854623</v>
      </c>
      <c r="M49" s="231">
        <v>7.8809494062243894</v>
      </c>
      <c r="N49" s="231">
        <v>7.420481124424283</v>
      </c>
      <c r="O49" s="231">
        <v>7.5818439824411534</v>
      </c>
      <c r="P49" s="231">
        <v>8.0254077939750328</v>
      </c>
      <c r="Q49" s="231">
        <v>8.2243008574854741</v>
      </c>
      <c r="R49" s="231">
        <v>8.4362781561292994</v>
      </c>
      <c r="S49" s="231">
        <v>7.7031354253397186</v>
      </c>
      <c r="T49" s="231">
        <v>5.6638718767172289</v>
      </c>
      <c r="U49" s="231">
        <v>5.4298658431647704</v>
      </c>
      <c r="V49" s="231">
        <v>2.713596684796113</v>
      </c>
      <c r="W49" s="231">
        <v>4.2465650619250583</v>
      </c>
      <c r="DA49" s="73" t="s">
        <v>3167</v>
      </c>
    </row>
    <row r="50" spans="1:105" ht="12" customHeight="1" x14ac:dyDescent="0.25">
      <c r="A50" s="64" t="s">
        <v>36</v>
      </c>
      <c r="B50" s="231">
        <v>0.95250340643416032</v>
      </c>
      <c r="C50" s="231">
        <v>0.84254201473974399</v>
      </c>
      <c r="D50" s="231">
        <v>0.1040175326838938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0</v>
      </c>
      <c r="T50" s="231">
        <v>0</v>
      </c>
      <c r="U50" s="231">
        <v>0</v>
      </c>
      <c r="V50" s="231">
        <v>0</v>
      </c>
      <c r="W50" s="231">
        <v>0</v>
      </c>
      <c r="DA50" s="73" t="s">
        <v>3168</v>
      </c>
    </row>
    <row r="51" spans="1:105" ht="12" customHeight="1" x14ac:dyDescent="0.25">
      <c r="A51" s="64" t="s">
        <v>73</v>
      </c>
      <c r="B51" s="231">
        <v>0</v>
      </c>
      <c r="C51" s="231">
        <v>0</v>
      </c>
      <c r="D51" s="231">
        <v>0</v>
      </c>
      <c r="E51" s="231">
        <v>0</v>
      </c>
      <c r="F51" s="231">
        <v>0</v>
      </c>
      <c r="G51" s="231">
        <v>0.35831571593556721</v>
      </c>
      <c r="H51" s="231">
        <v>0.34966252739663461</v>
      </c>
      <c r="I51" s="231">
        <v>0.37850043317230081</v>
      </c>
      <c r="J51" s="231">
        <v>1.078549615020916</v>
      </c>
      <c r="K51" s="231">
        <v>0.99203330225652797</v>
      </c>
      <c r="L51" s="231">
        <v>0.91200817861509786</v>
      </c>
      <c r="M51" s="231">
        <v>1.122521516707522</v>
      </c>
      <c r="N51" s="231">
        <v>1.104470249074287</v>
      </c>
      <c r="O51" s="231">
        <v>1.114426347225477</v>
      </c>
      <c r="P51" s="231">
        <v>1.0631223346732961</v>
      </c>
      <c r="Q51" s="231">
        <v>1.079805806757171</v>
      </c>
      <c r="R51" s="231">
        <v>1.050158124490121</v>
      </c>
      <c r="S51" s="231">
        <v>0.42201034698890799</v>
      </c>
      <c r="T51" s="231">
        <v>0.83409833651652465</v>
      </c>
      <c r="U51" s="231">
        <v>0.71884793547543868</v>
      </c>
      <c r="V51" s="231">
        <v>0.58030348310338642</v>
      </c>
      <c r="W51" s="231">
        <v>0.5334272868819937</v>
      </c>
      <c r="DA51" s="73" t="s">
        <v>3169</v>
      </c>
    </row>
    <row r="52" spans="1:105" ht="12" customHeight="1" x14ac:dyDescent="0.25">
      <c r="A52" s="64" t="s">
        <v>79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53.222844054537823</v>
      </c>
      <c r="J52" s="231">
        <v>57.800082633832403</v>
      </c>
      <c r="K52" s="231">
        <v>50.539757747452903</v>
      </c>
      <c r="L52" s="231">
        <v>30.260589919852539</v>
      </c>
      <c r="M52" s="231">
        <v>2.6408223946233909</v>
      </c>
      <c r="N52" s="231">
        <v>3.1409886338198301</v>
      </c>
      <c r="O52" s="231">
        <v>2.08010165483467</v>
      </c>
      <c r="P52" s="231">
        <v>1.6437700612344279</v>
      </c>
      <c r="Q52" s="231">
        <v>1.4671450988334771</v>
      </c>
      <c r="R52" s="231">
        <v>1.49819144124541</v>
      </c>
      <c r="S52" s="231">
        <v>1.7777169846541201</v>
      </c>
      <c r="T52" s="231">
        <v>1.6450946087713061</v>
      </c>
      <c r="U52" s="231">
        <v>1.7496878497789741</v>
      </c>
      <c r="V52" s="231">
        <v>1.2993778426401461</v>
      </c>
      <c r="W52" s="231">
        <v>1.5103325791768261</v>
      </c>
      <c r="DA52" s="73" t="s">
        <v>3170</v>
      </c>
    </row>
    <row r="53" spans="1:105" ht="12" customHeight="1" x14ac:dyDescent="0.25">
      <c r="A53" s="60" t="s">
        <v>3101</v>
      </c>
      <c r="B53" s="264">
        <v>2.0167365158136521</v>
      </c>
      <c r="C53" s="264">
        <v>2.168472985734712</v>
      </c>
      <c r="D53" s="264">
        <v>1.9804646978931191</v>
      </c>
      <c r="E53" s="264">
        <v>2.56270872656712</v>
      </c>
      <c r="F53" s="264">
        <v>2.7583932026255549</v>
      </c>
      <c r="G53" s="264">
        <v>3.8485144086737568</v>
      </c>
      <c r="H53" s="264">
        <v>2.5106560166966658</v>
      </c>
      <c r="I53" s="264">
        <v>2.26042294726301</v>
      </c>
      <c r="J53" s="264">
        <v>0.71781056507398366</v>
      </c>
      <c r="K53" s="264">
        <v>0.64421643196522749</v>
      </c>
      <c r="L53" s="264">
        <v>0.7016112979340331</v>
      </c>
      <c r="M53" s="264">
        <v>1.5552783739438589</v>
      </c>
      <c r="N53" s="264">
        <v>1.7027166116766721</v>
      </c>
      <c r="O53" s="264">
        <v>1.696838084044251</v>
      </c>
      <c r="P53" s="264">
        <v>1.612499198313657</v>
      </c>
      <c r="Q53" s="264">
        <v>1.6381776296072901</v>
      </c>
      <c r="R53" s="264">
        <v>1.689155003316253</v>
      </c>
      <c r="S53" s="264">
        <v>1.6894933881719001</v>
      </c>
      <c r="T53" s="264">
        <v>1.6154352219773831</v>
      </c>
      <c r="U53" s="264">
        <v>1.6198367668507681</v>
      </c>
      <c r="V53" s="264">
        <v>1.4404416444057679</v>
      </c>
      <c r="W53" s="264">
        <v>1.53636006495244</v>
      </c>
      <c r="DA53" s="72" t="s">
        <v>3171</v>
      </c>
    </row>
    <row r="54" spans="1:105" ht="12" customHeight="1" x14ac:dyDescent="0.25">
      <c r="A54" s="57" t="s">
        <v>3103</v>
      </c>
      <c r="B54" s="263">
        <f t="shared" ref="B54:W54" si="2">B55+B56+B67</f>
        <v>47.382827619461594</v>
      </c>
      <c r="C54" s="263">
        <f t="shared" si="2"/>
        <v>49.698158896688554</v>
      </c>
      <c r="D54" s="263">
        <f t="shared" si="2"/>
        <v>36.912164759326913</v>
      </c>
      <c r="E54" s="263">
        <f t="shared" si="2"/>
        <v>40.755001730382283</v>
      </c>
      <c r="F54" s="263">
        <f t="shared" si="2"/>
        <v>43.716366979321961</v>
      </c>
      <c r="G54" s="263">
        <f t="shared" si="2"/>
        <v>99.839319288376473</v>
      </c>
      <c r="H54" s="263">
        <f t="shared" si="2"/>
        <v>83.321266197080803</v>
      </c>
      <c r="I54" s="263">
        <f t="shared" si="2"/>
        <v>98.236130457626459</v>
      </c>
      <c r="J54" s="263">
        <f t="shared" si="2"/>
        <v>82.093056371273221</v>
      </c>
      <c r="K54" s="263">
        <f t="shared" si="2"/>
        <v>48.716484306968894</v>
      </c>
      <c r="L54" s="263">
        <f t="shared" si="2"/>
        <v>59.778772391658634</v>
      </c>
      <c r="M54" s="263">
        <f t="shared" si="2"/>
        <v>28.826410594423507</v>
      </c>
      <c r="N54" s="263">
        <f t="shared" si="2"/>
        <v>30.559705643552917</v>
      </c>
      <c r="O54" s="263">
        <f t="shared" si="2"/>
        <v>30.288087393320719</v>
      </c>
      <c r="P54" s="263">
        <f t="shared" si="2"/>
        <v>28.992858628056815</v>
      </c>
      <c r="Q54" s="263">
        <f t="shared" si="2"/>
        <v>29.505656464795472</v>
      </c>
      <c r="R54" s="263">
        <f t="shared" si="2"/>
        <v>30.288808338113896</v>
      </c>
      <c r="S54" s="263">
        <f t="shared" si="2"/>
        <v>30.278541563793986</v>
      </c>
      <c r="T54" s="263">
        <f t="shared" si="2"/>
        <v>27.969309245467109</v>
      </c>
      <c r="U54" s="263">
        <f t="shared" si="2"/>
        <v>27.360643223596799</v>
      </c>
      <c r="V54" s="263">
        <f t="shared" si="2"/>
        <v>22.540609433972936</v>
      </c>
      <c r="W54" s="263">
        <f t="shared" si="2"/>
        <v>25.250895549491268</v>
      </c>
      <c r="DA54" s="70"/>
    </row>
    <row r="55" spans="1:105" ht="12" customHeight="1" x14ac:dyDescent="0.25">
      <c r="A55" s="60" t="s">
        <v>3104</v>
      </c>
      <c r="B55" s="264">
        <v>16.917432447454171</v>
      </c>
      <c r="C55" s="264">
        <v>16.94840006614842</v>
      </c>
      <c r="D55" s="264">
        <v>8.7934855698361609</v>
      </c>
      <c r="E55" s="264">
        <v>5.9992048989366307</v>
      </c>
      <c r="F55" s="264">
        <v>6.3500598087728317</v>
      </c>
      <c r="G55" s="264">
        <v>39.99502359698932</v>
      </c>
      <c r="H55" s="264">
        <v>40.570996373972321</v>
      </c>
      <c r="I55" s="264">
        <v>52.646014553037652</v>
      </c>
      <c r="J55" s="264">
        <v>55.47659941180995</v>
      </c>
      <c r="K55" s="264">
        <v>28.99159854918155</v>
      </c>
      <c r="L55" s="264">
        <v>39.044252349318441</v>
      </c>
      <c r="M55" s="264">
        <v>6.8446705587376337</v>
      </c>
      <c r="N55" s="264">
        <v>6.6832440555689638</v>
      </c>
      <c r="O55" s="264">
        <v>6.5743087932587647</v>
      </c>
      <c r="P55" s="264">
        <v>6.4284649539295824</v>
      </c>
      <c r="Q55" s="264">
        <v>6.5809686673225656</v>
      </c>
      <c r="R55" s="264">
        <v>6.6789138203673941</v>
      </c>
      <c r="S55" s="264">
        <v>6.6821865441041179</v>
      </c>
      <c r="T55" s="264">
        <v>5.5952494458578519</v>
      </c>
      <c r="U55" s="264">
        <v>5.0521988058711651</v>
      </c>
      <c r="V55" s="264">
        <v>3.0655302165563949</v>
      </c>
      <c r="W55" s="264">
        <v>4.2139182295110391</v>
      </c>
      <c r="DA55" s="72" t="s">
        <v>3172</v>
      </c>
    </row>
    <row r="56" spans="1:105" ht="12" customHeight="1" x14ac:dyDescent="0.25">
      <c r="A56" s="60" t="s">
        <v>3106</v>
      </c>
      <c r="B56" s="264">
        <v>4.3740727189271142</v>
      </c>
      <c r="C56" s="264">
        <v>4.6953613135835486</v>
      </c>
      <c r="D56" s="264">
        <v>2.496619671802994</v>
      </c>
      <c r="E56" s="264">
        <v>1.601014729823881</v>
      </c>
      <c r="F56" s="264">
        <v>1.679877169527457</v>
      </c>
      <c r="G56" s="264">
        <v>10.054534056848039</v>
      </c>
      <c r="H56" s="264">
        <v>10.268914332815109</v>
      </c>
      <c r="I56" s="264">
        <v>16.3461251626515</v>
      </c>
      <c r="J56" s="264">
        <v>17.329856173134459</v>
      </c>
      <c r="K56" s="264">
        <v>11.39040154322635</v>
      </c>
      <c r="L56" s="264">
        <v>11.65749561818753</v>
      </c>
      <c r="M56" s="264">
        <v>1.8604851069030961</v>
      </c>
      <c r="N56" s="264">
        <v>1.847739534747034</v>
      </c>
      <c r="O56" s="264">
        <v>1.761109396963942</v>
      </c>
      <c r="P56" s="264">
        <v>1.7028501811434349</v>
      </c>
      <c r="Q56" s="264">
        <v>1.730932225361276</v>
      </c>
      <c r="R56" s="264">
        <v>1.756624385937871</v>
      </c>
      <c r="S56" s="264">
        <v>1.738707068412652</v>
      </c>
      <c r="T56" s="264">
        <v>1.4745318006974439</v>
      </c>
      <c r="U56" s="264">
        <v>1.351971882091922</v>
      </c>
      <c r="V56" s="264">
        <v>0.83951273446759278</v>
      </c>
      <c r="W56" s="264">
        <v>1.160476079292889</v>
      </c>
      <c r="DA56" s="72" t="s">
        <v>3173</v>
      </c>
    </row>
    <row r="57" spans="1:105" ht="12" customHeight="1" x14ac:dyDescent="0.25">
      <c r="A57" s="64" t="s">
        <v>30</v>
      </c>
      <c r="B57" s="231">
        <v>1.977823331245862</v>
      </c>
      <c r="C57" s="231">
        <v>1.679740658076172</v>
      </c>
      <c r="D57" s="231">
        <v>1.809119953317298E-2</v>
      </c>
      <c r="E57" s="231">
        <v>4.0314764569590343E-2</v>
      </c>
      <c r="F57" s="231">
        <v>3.1392185009078671E-2</v>
      </c>
      <c r="G57" s="231">
        <v>3.2861199226786077E-2</v>
      </c>
      <c r="H57" s="231">
        <v>3.3197927498634087E-2</v>
      </c>
      <c r="I57" s="231">
        <v>3.5894401381403998E-2</v>
      </c>
      <c r="J57" s="231">
        <v>4.6866446177581379E-2</v>
      </c>
      <c r="K57" s="231">
        <v>2.5053945632596719E-2</v>
      </c>
      <c r="L57" s="231">
        <v>3.8052680172429992E-2</v>
      </c>
      <c r="M57" s="231">
        <v>0</v>
      </c>
      <c r="N57" s="231">
        <v>0</v>
      </c>
      <c r="O57" s="231">
        <v>0</v>
      </c>
      <c r="P57" s="231">
        <v>0</v>
      </c>
      <c r="Q57" s="231">
        <v>0</v>
      </c>
      <c r="R57" s="231">
        <v>0</v>
      </c>
      <c r="S57" s="231">
        <v>0</v>
      </c>
      <c r="T57" s="231">
        <v>0</v>
      </c>
      <c r="U57" s="231">
        <v>0</v>
      </c>
      <c r="V57" s="231">
        <v>0</v>
      </c>
      <c r="W57" s="231">
        <v>0</v>
      </c>
      <c r="DA57" s="73" t="s">
        <v>3174</v>
      </c>
    </row>
    <row r="58" spans="1:105" ht="12" customHeight="1" x14ac:dyDescent="0.25">
      <c r="A58" s="64" t="s">
        <v>32</v>
      </c>
      <c r="B58" s="231">
        <v>0</v>
      </c>
      <c r="C58" s="231">
        <v>0</v>
      </c>
      <c r="D58" s="231">
        <v>0</v>
      </c>
      <c r="E58" s="231">
        <v>0</v>
      </c>
      <c r="F58" s="231">
        <v>0</v>
      </c>
      <c r="G58" s="231">
        <v>0</v>
      </c>
      <c r="H58" s="231">
        <v>0</v>
      </c>
      <c r="I58" s="231">
        <v>0</v>
      </c>
      <c r="J58" s="231">
        <v>0</v>
      </c>
      <c r="K58" s="231">
        <v>0</v>
      </c>
      <c r="L58" s="231">
        <v>0</v>
      </c>
      <c r="M58" s="231">
        <v>0</v>
      </c>
      <c r="N58" s="231">
        <v>0</v>
      </c>
      <c r="O58" s="231">
        <v>0</v>
      </c>
      <c r="P58" s="231">
        <v>0</v>
      </c>
      <c r="Q58" s="231">
        <v>0</v>
      </c>
      <c r="R58" s="231">
        <v>0</v>
      </c>
      <c r="S58" s="231">
        <v>0</v>
      </c>
      <c r="T58" s="231">
        <v>0</v>
      </c>
      <c r="U58" s="231">
        <v>0</v>
      </c>
      <c r="V58" s="231">
        <v>1.5922986182462439E-3</v>
      </c>
      <c r="W58" s="231">
        <v>0</v>
      </c>
      <c r="DA58" s="73" t="s">
        <v>3175</v>
      </c>
    </row>
    <row r="59" spans="1:105" ht="12" customHeight="1" x14ac:dyDescent="0.25">
      <c r="A59" s="64" t="s">
        <v>33</v>
      </c>
      <c r="B59" s="231">
        <v>0.29420915106400269</v>
      </c>
      <c r="C59" s="231">
        <v>0.12372621925876059</v>
      </c>
      <c r="D59" s="231">
        <v>0.1200084397592904</v>
      </c>
      <c r="E59" s="231">
        <v>8.2767377839809447E-2</v>
      </c>
      <c r="F59" s="231">
        <v>8.7125902060977908E-2</v>
      </c>
      <c r="G59" s="231">
        <v>9.8441345501030439E-2</v>
      </c>
      <c r="H59" s="231">
        <v>9.6762355926930249E-2</v>
      </c>
      <c r="I59" s="231">
        <v>7.5902096770723987E-2</v>
      </c>
      <c r="J59" s="231">
        <v>7.7655649558599299E-2</v>
      </c>
      <c r="K59" s="231">
        <v>3.4280506137258013E-2</v>
      </c>
      <c r="L59" s="231">
        <v>4.8743648925085023E-2</v>
      </c>
      <c r="M59" s="231">
        <v>6.2306999759710893E-2</v>
      </c>
      <c r="N59" s="231">
        <v>5.0788554846597E-2</v>
      </c>
      <c r="O59" s="231">
        <v>6.8547576178869779E-2</v>
      </c>
      <c r="P59" s="231">
        <v>4.8214404440781927E-2</v>
      </c>
      <c r="Q59" s="231">
        <v>6.4813891085056266E-2</v>
      </c>
      <c r="R59" s="231">
        <v>6.4923206579353701E-2</v>
      </c>
      <c r="S59" s="231">
        <v>6.885776098651418E-2</v>
      </c>
      <c r="T59" s="231">
        <v>5.0684954086581087E-2</v>
      </c>
      <c r="U59" s="231">
        <v>5.298760164841574E-2</v>
      </c>
      <c r="V59" s="231">
        <v>8.5477907812480325E-2</v>
      </c>
      <c r="W59" s="231">
        <v>7.1500933633068281E-2</v>
      </c>
      <c r="DA59" s="73" t="s">
        <v>3176</v>
      </c>
    </row>
    <row r="60" spans="1:105" ht="12" customHeight="1" x14ac:dyDescent="0.25">
      <c r="A60" s="64" t="s">
        <v>160</v>
      </c>
      <c r="B60" s="231">
        <v>0.19757650015217701</v>
      </c>
      <c r="C60" s="231">
        <v>0.1135700966343476</v>
      </c>
      <c r="D60" s="231">
        <v>8.8168956537070006E-2</v>
      </c>
      <c r="E60" s="231">
        <v>0.1044439185100058</v>
      </c>
      <c r="F60" s="231">
        <v>0.10239117334800869</v>
      </c>
      <c r="G60" s="231">
        <v>9.8757599326191561E-2</v>
      </c>
      <c r="H60" s="231">
        <v>0.1067074299921308</v>
      </c>
      <c r="I60" s="231">
        <v>8.1060950961582584E-2</v>
      </c>
      <c r="J60" s="231">
        <v>4.7790813606323097E-2</v>
      </c>
      <c r="K60" s="231">
        <v>2.131622883716695E-2</v>
      </c>
      <c r="L60" s="231">
        <v>3.6070395602322787E-2</v>
      </c>
      <c r="M60" s="231">
        <v>6.6403667422048687E-2</v>
      </c>
      <c r="N60" s="231">
        <v>5.2896648304096343E-2</v>
      </c>
      <c r="O60" s="231">
        <v>8.5342881718878674E-2</v>
      </c>
      <c r="P60" s="231">
        <v>6.7735830400584077E-2</v>
      </c>
      <c r="Q60" s="231">
        <v>6.7181740810633869E-2</v>
      </c>
      <c r="R60" s="231">
        <v>6.564368290015371E-2</v>
      </c>
      <c r="S60" s="231">
        <v>8.535687904514655E-2</v>
      </c>
      <c r="T60" s="231">
        <v>0.1146449194891314</v>
      </c>
      <c r="U60" s="231">
        <v>9.0865239804981068E-2</v>
      </c>
      <c r="V60" s="231">
        <v>5.693446771255474E-2</v>
      </c>
      <c r="W60" s="231">
        <v>4.5811945940471582E-2</v>
      </c>
      <c r="DA60" s="73" t="s">
        <v>3177</v>
      </c>
    </row>
    <row r="61" spans="1:105" ht="12" customHeight="1" x14ac:dyDescent="0.25">
      <c r="A61" s="64" t="s">
        <v>70</v>
      </c>
      <c r="B61" s="231">
        <v>0</v>
      </c>
      <c r="C61" s="231">
        <v>0</v>
      </c>
      <c r="D61" s="231">
        <v>0</v>
      </c>
      <c r="E61" s="231">
        <v>7.8268391572167792E-2</v>
      </c>
      <c r="F61" s="231">
        <v>7.0507850902060187E-2</v>
      </c>
      <c r="G61" s="231">
        <v>9.3090369390195007E-2</v>
      </c>
      <c r="H61" s="231">
        <v>5.6644512981043088E-2</v>
      </c>
      <c r="I61" s="231">
        <v>6.1522575296789048E-2</v>
      </c>
      <c r="J61" s="231">
        <v>4.4160615137501393E-2</v>
      </c>
      <c r="K61" s="231">
        <v>2.5049577544767849E-2</v>
      </c>
      <c r="L61" s="231">
        <v>2.3099318778910041E-2</v>
      </c>
      <c r="M61" s="231">
        <v>2.782329917612782E-2</v>
      </c>
      <c r="N61" s="231">
        <v>3.6935553419121137E-2</v>
      </c>
      <c r="O61" s="231">
        <v>3.027383530049953E-2</v>
      </c>
      <c r="P61" s="231">
        <v>1.6404026068442601E-2</v>
      </c>
      <c r="Q61" s="231">
        <v>2.274075003706727E-2</v>
      </c>
      <c r="R61" s="231">
        <v>1.863758485948995E-2</v>
      </c>
      <c r="S61" s="231">
        <v>0.13537105800262361</v>
      </c>
      <c r="T61" s="231">
        <v>0.11759809058232359</v>
      </c>
      <c r="U61" s="231">
        <v>5.231764538008004E-2</v>
      </c>
      <c r="V61" s="231">
        <v>2.3357240050792209E-2</v>
      </c>
      <c r="W61" s="231">
        <v>1.324462862426745E-2</v>
      </c>
      <c r="DA61" s="73" t="s">
        <v>3178</v>
      </c>
    </row>
    <row r="62" spans="1:105" ht="12" customHeight="1" x14ac:dyDescent="0.25">
      <c r="A62" s="64" t="s">
        <v>34</v>
      </c>
      <c r="B62" s="231">
        <v>1.1431288348402631</v>
      </c>
      <c r="C62" s="231">
        <v>2.0799406969959819</v>
      </c>
      <c r="D62" s="231">
        <v>1.2205970150206811</v>
      </c>
      <c r="E62" s="231">
        <v>0.59751012005919535</v>
      </c>
      <c r="F62" s="231">
        <v>0.5697189971278005</v>
      </c>
      <c r="G62" s="231">
        <v>0.48634523751945241</v>
      </c>
      <c r="H62" s="231">
        <v>0.89626498468083682</v>
      </c>
      <c r="I62" s="231">
        <v>0.75383543080582482</v>
      </c>
      <c r="J62" s="231">
        <v>0.62877518220785489</v>
      </c>
      <c r="K62" s="231">
        <v>1.3721887953593721</v>
      </c>
      <c r="L62" s="231">
        <v>0.95532116976177961</v>
      </c>
      <c r="M62" s="231">
        <v>0</v>
      </c>
      <c r="N62" s="231">
        <v>0</v>
      </c>
      <c r="O62" s="231">
        <v>0</v>
      </c>
      <c r="P62" s="231">
        <v>0</v>
      </c>
      <c r="Q62" s="231">
        <v>0</v>
      </c>
      <c r="R62" s="231">
        <v>0</v>
      </c>
      <c r="S62" s="231">
        <v>0</v>
      </c>
      <c r="T62" s="231">
        <v>0</v>
      </c>
      <c r="U62" s="231">
        <v>0</v>
      </c>
      <c r="V62" s="231">
        <v>0</v>
      </c>
      <c r="W62" s="231">
        <v>0.10943279809598661</v>
      </c>
      <c r="DA62" s="73" t="s">
        <v>3179</v>
      </c>
    </row>
    <row r="63" spans="1:105" ht="12" customHeight="1" x14ac:dyDescent="0.25">
      <c r="A63" s="64" t="s">
        <v>162</v>
      </c>
      <c r="B63" s="231">
        <v>0.62195166715065242</v>
      </c>
      <c r="C63" s="231">
        <v>0.57509145237359272</v>
      </c>
      <c r="D63" s="231">
        <v>1.034532802897882</v>
      </c>
      <c r="E63" s="231">
        <v>0.6977101572731117</v>
      </c>
      <c r="F63" s="231">
        <v>0.81874106107953049</v>
      </c>
      <c r="G63" s="231">
        <v>9.1926046840068629</v>
      </c>
      <c r="H63" s="231">
        <v>9.0281697519248532</v>
      </c>
      <c r="I63" s="231">
        <v>7.4942330167344906</v>
      </c>
      <c r="J63" s="231">
        <v>7.8686863591587572</v>
      </c>
      <c r="K63" s="231">
        <v>2.3716809648764809</v>
      </c>
      <c r="L63" s="231">
        <v>5.9946104929843136</v>
      </c>
      <c r="M63" s="231">
        <v>1.1532475490865151</v>
      </c>
      <c r="N63" s="231">
        <v>1.085865576427403</v>
      </c>
      <c r="O63" s="231">
        <v>1.1094783812976621</v>
      </c>
      <c r="P63" s="231">
        <v>1.174386662286105</v>
      </c>
      <c r="Q63" s="231">
        <v>1.203491396525683</v>
      </c>
      <c r="R63" s="231">
        <v>1.234510793748294</v>
      </c>
      <c r="S63" s="231">
        <v>1.1272273924938829</v>
      </c>
      <c r="T63" s="231">
        <v>0.82881465461576476</v>
      </c>
      <c r="U63" s="231">
        <v>0.79457171372685487</v>
      </c>
      <c r="V63" s="231">
        <v>0.39709032054929372</v>
      </c>
      <c r="W63" s="231">
        <v>0.6214150728887522</v>
      </c>
      <c r="DA63" s="73" t="s">
        <v>3180</v>
      </c>
    </row>
    <row r="64" spans="1:105" ht="12" customHeight="1" x14ac:dyDescent="0.25">
      <c r="A64" s="64" t="s">
        <v>36</v>
      </c>
      <c r="B64" s="231">
        <v>0.13938323447415829</v>
      </c>
      <c r="C64" s="231">
        <v>0.1232921902446938</v>
      </c>
      <c r="D64" s="231">
        <v>1.522125805489679E-2</v>
      </c>
      <c r="E64" s="231">
        <v>0</v>
      </c>
      <c r="F64" s="231">
        <v>0</v>
      </c>
      <c r="G64" s="231">
        <v>0</v>
      </c>
      <c r="H64" s="231">
        <v>0</v>
      </c>
      <c r="I64" s="231">
        <v>0</v>
      </c>
      <c r="J64" s="231">
        <v>0</v>
      </c>
      <c r="K64" s="231">
        <v>0</v>
      </c>
      <c r="L64" s="231">
        <v>0</v>
      </c>
      <c r="M64" s="231">
        <v>0</v>
      </c>
      <c r="N64" s="231">
        <v>0</v>
      </c>
      <c r="O64" s="231">
        <v>0</v>
      </c>
      <c r="P64" s="231">
        <v>0</v>
      </c>
      <c r="Q64" s="231">
        <v>0</v>
      </c>
      <c r="R64" s="231">
        <v>0</v>
      </c>
      <c r="S64" s="231">
        <v>0</v>
      </c>
      <c r="T64" s="231">
        <v>0</v>
      </c>
      <c r="U64" s="231">
        <v>0</v>
      </c>
      <c r="V64" s="231">
        <v>0</v>
      </c>
      <c r="W64" s="231">
        <v>0</v>
      </c>
      <c r="DA64" s="73" t="s">
        <v>3181</v>
      </c>
    </row>
    <row r="65" spans="1:105" ht="12" customHeight="1" x14ac:dyDescent="0.25">
      <c r="A65" s="64" t="s">
        <v>73</v>
      </c>
      <c r="B65" s="231">
        <v>0</v>
      </c>
      <c r="C65" s="231">
        <v>0</v>
      </c>
      <c r="D65" s="231">
        <v>0</v>
      </c>
      <c r="E65" s="231">
        <v>0</v>
      </c>
      <c r="F65" s="231">
        <v>0</v>
      </c>
      <c r="G65" s="231">
        <v>5.2433621877524712E-2</v>
      </c>
      <c r="H65" s="231">
        <v>5.1167369810682879E-2</v>
      </c>
      <c r="I65" s="231">
        <v>5.5387323834281667E-2</v>
      </c>
      <c r="J65" s="231">
        <v>0.15782802756082831</v>
      </c>
      <c r="K65" s="231">
        <v>0.14516778569038419</v>
      </c>
      <c r="L65" s="231">
        <v>0.13345742276990469</v>
      </c>
      <c r="M65" s="231">
        <v>0.16426259340243859</v>
      </c>
      <c r="N65" s="231">
        <v>0.16162108676625969</v>
      </c>
      <c r="O65" s="231">
        <v>0.16307799826251351</v>
      </c>
      <c r="P65" s="231">
        <v>0.15557049838091599</v>
      </c>
      <c r="Q65" s="231">
        <v>0.1580118505961435</v>
      </c>
      <c r="R65" s="231">
        <v>0.15367339907866939</v>
      </c>
      <c r="S65" s="231">
        <v>6.1754285336450068E-2</v>
      </c>
      <c r="T65" s="231">
        <v>0.1220565965726278</v>
      </c>
      <c r="U65" s="231">
        <v>0.10519159266498999</v>
      </c>
      <c r="V65" s="231">
        <v>8.4917886807747617E-2</v>
      </c>
      <c r="W65" s="231">
        <v>7.8058325146290533E-2</v>
      </c>
      <c r="DA65" s="73" t="s">
        <v>3182</v>
      </c>
    </row>
    <row r="66" spans="1:105" ht="12" customHeight="1" x14ac:dyDescent="0.25">
      <c r="A66" s="64" t="s">
        <v>79</v>
      </c>
      <c r="B66" s="231">
        <v>0</v>
      </c>
      <c r="C66" s="231">
        <v>0</v>
      </c>
      <c r="D66" s="231">
        <v>0</v>
      </c>
      <c r="E66" s="231">
        <v>0</v>
      </c>
      <c r="F66" s="231">
        <v>0</v>
      </c>
      <c r="G66" s="231">
        <v>0</v>
      </c>
      <c r="H66" s="231">
        <v>0</v>
      </c>
      <c r="I66" s="231">
        <v>7.7882893668664073</v>
      </c>
      <c r="J66" s="231">
        <v>8.4580930797270177</v>
      </c>
      <c r="K66" s="231">
        <v>7.3956637391483264</v>
      </c>
      <c r="L66" s="231">
        <v>4.4281404891927822</v>
      </c>
      <c r="M66" s="231">
        <v>0.38644099805625542</v>
      </c>
      <c r="N66" s="231">
        <v>0.45963211498355638</v>
      </c>
      <c r="O66" s="231">
        <v>0.30438872420551949</v>
      </c>
      <c r="P66" s="231">
        <v>0.240538759566606</v>
      </c>
      <c r="Q66" s="231">
        <v>0.2146925963066923</v>
      </c>
      <c r="R66" s="231">
        <v>0.21923571877191009</v>
      </c>
      <c r="S66" s="231">
        <v>0.26013969254803521</v>
      </c>
      <c r="T66" s="231">
        <v>0.24073258535101541</v>
      </c>
      <c r="U66" s="231">
        <v>0.25603808886659979</v>
      </c>
      <c r="V66" s="231">
        <v>0.19014261291647799</v>
      </c>
      <c r="W66" s="231">
        <v>0.22101237496405221</v>
      </c>
      <c r="DA66" s="73" t="s">
        <v>3183</v>
      </c>
    </row>
    <row r="67" spans="1:105" ht="12" customHeight="1" x14ac:dyDescent="0.25">
      <c r="A67" s="60" t="s">
        <v>3118</v>
      </c>
      <c r="B67" s="264">
        <v>26.091322453080309</v>
      </c>
      <c r="C67" s="264">
        <v>28.05439751695658</v>
      </c>
      <c r="D67" s="264">
        <v>25.622059517687759</v>
      </c>
      <c r="E67" s="264">
        <v>33.15478210162177</v>
      </c>
      <c r="F67" s="264">
        <v>35.686430001021677</v>
      </c>
      <c r="G67" s="264">
        <v>49.789761634539111</v>
      </c>
      <c r="H67" s="264">
        <v>32.481355490293367</v>
      </c>
      <c r="I67" s="264">
        <v>29.24399074193731</v>
      </c>
      <c r="J67" s="264">
        <v>9.28660078632881</v>
      </c>
      <c r="K67" s="264">
        <v>8.3344842145609928</v>
      </c>
      <c r="L67" s="264">
        <v>9.0770244241526594</v>
      </c>
      <c r="M67" s="264">
        <v>20.121254928782779</v>
      </c>
      <c r="N67" s="264">
        <v>22.028722053236919</v>
      </c>
      <c r="O67" s="264">
        <v>21.952669203098012</v>
      </c>
      <c r="P67" s="264">
        <v>20.861543492983799</v>
      </c>
      <c r="Q67" s="264">
        <v>21.19375557211163</v>
      </c>
      <c r="R67" s="264">
        <v>21.853270131808632</v>
      </c>
      <c r="S67" s="264">
        <v>21.857647951277219</v>
      </c>
      <c r="T67" s="264">
        <v>20.899527998911811</v>
      </c>
      <c r="U67" s="264">
        <v>20.956472535633711</v>
      </c>
      <c r="V67" s="264">
        <v>18.635566482948949</v>
      </c>
      <c r="W67" s="264">
        <v>19.87650124068734</v>
      </c>
      <c r="DA67" s="72" t="s">
        <v>3184</v>
      </c>
    </row>
    <row r="68" spans="1:105" ht="12" customHeight="1" x14ac:dyDescent="0.25">
      <c r="A68" s="57" t="s">
        <v>3120</v>
      </c>
      <c r="B68" s="263">
        <v>130.01789906375839</v>
      </c>
      <c r="C68" s="263">
        <v>162.14299158365739</v>
      </c>
      <c r="D68" s="263">
        <v>218.16561427720131</v>
      </c>
      <c r="E68" s="263">
        <v>223.53684507091171</v>
      </c>
      <c r="F68" s="263">
        <v>213.10233614792509</v>
      </c>
      <c r="G68" s="263">
        <v>201.7232448042335</v>
      </c>
      <c r="H68" s="263">
        <v>188.2552501670242</v>
      </c>
      <c r="I68" s="263">
        <v>164.14918296442639</v>
      </c>
      <c r="J68" s="263">
        <v>163.18174337712989</v>
      </c>
      <c r="K68" s="263">
        <v>135.32518898075159</v>
      </c>
      <c r="L68" s="263">
        <v>134.71991831230861</v>
      </c>
      <c r="M68" s="263">
        <v>188.24386134674091</v>
      </c>
      <c r="N68" s="263">
        <v>182.17864401368601</v>
      </c>
      <c r="O68" s="263">
        <v>180.88264665037249</v>
      </c>
      <c r="P68" s="263">
        <v>176.74980455402891</v>
      </c>
      <c r="Q68" s="263">
        <v>177.21396486599531</v>
      </c>
      <c r="R68" s="263">
        <v>180.32701600674139</v>
      </c>
      <c r="S68" s="263">
        <v>177.85165469418001</v>
      </c>
      <c r="T68" s="263">
        <v>183.68687734369539</v>
      </c>
      <c r="U68" s="263">
        <v>186.58115850426029</v>
      </c>
      <c r="V68" s="263">
        <v>172.2154992164545</v>
      </c>
      <c r="W68" s="263">
        <v>191.3653323248675</v>
      </c>
      <c r="DA68" s="70" t="s">
        <v>3185</v>
      </c>
    </row>
    <row r="69" spans="1:105" ht="12" customHeight="1" x14ac:dyDescent="0.25">
      <c r="A69" s="41" t="s">
        <v>3122</v>
      </c>
      <c r="B69" s="352">
        <v>427.08341733453011</v>
      </c>
      <c r="C69" s="352">
        <v>450.33625240989812</v>
      </c>
      <c r="D69" s="352">
        <v>416.66334447446701</v>
      </c>
      <c r="E69" s="352">
        <v>512.10310859619904</v>
      </c>
      <c r="F69" s="352">
        <v>546.6413887804058</v>
      </c>
      <c r="G69" s="352">
        <v>722.76218480865998</v>
      </c>
      <c r="H69" s="352">
        <v>510.65265226160648</v>
      </c>
      <c r="I69" s="352">
        <v>474.1004249621252</v>
      </c>
      <c r="J69" s="352">
        <v>214.31111237510379</v>
      </c>
      <c r="K69" s="352">
        <v>179.38736678706849</v>
      </c>
      <c r="L69" s="352">
        <v>197.37202466518019</v>
      </c>
      <c r="M69" s="352">
        <v>434.35088377318237</v>
      </c>
      <c r="N69" s="352">
        <v>462.89417280829542</v>
      </c>
      <c r="O69" s="352">
        <v>461.87963723747998</v>
      </c>
      <c r="P69" s="352">
        <v>433.0233568496696</v>
      </c>
      <c r="Q69" s="352">
        <v>431.23923674870059</v>
      </c>
      <c r="R69" s="352">
        <v>439.03436355591339</v>
      </c>
      <c r="S69" s="352">
        <v>439.02334283678942</v>
      </c>
      <c r="T69" s="352">
        <v>429.60057787526961</v>
      </c>
      <c r="U69" s="352">
        <v>432.75994573234999</v>
      </c>
      <c r="V69" s="352">
        <v>393.30062890321278</v>
      </c>
      <c r="W69" s="352">
        <v>426.15752684123049</v>
      </c>
      <c r="DA69" s="97" t="s">
        <v>3186</v>
      </c>
    </row>
    <row r="70" spans="1:105" ht="12" customHeight="1" x14ac:dyDescent="0.25">
      <c r="A70" s="201"/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DA70" s="173"/>
    </row>
    <row r="71" spans="1:105" ht="15" customHeight="1" x14ac:dyDescent="0.25">
      <c r="A71" s="32" t="s">
        <v>102</v>
      </c>
      <c r="B71" s="259"/>
      <c r="C71" s="259"/>
      <c r="D71" s="259"/>
      <c r="E71" s="259"/>
      <c r="F71" s="259"/>
      <c r="G71" s="259"/>
      <c r="H71" s="259"/>
      <c r="I71" s="259"/>
      <c r="J71" s="259"/>
      <c r="K71" s="259"/>
      <c r="L71" s="259"/>
      <c r="M71" s="259"/>
      <c r="N71" s="259"/>
      <c r="O71" s="259"/>
      <c r="P71" s="259"/>
      <c r="Q71" s="259"/>
      <c r="R71" s="259"/>
      <c r="S71" s="259"/>
      <c r="T71" s="259"/>
      <c r="U71" s="259"/>
      <c r="V71" s="259"/>
      <c r="W71" s="259"/>
      <c r="DA71" s="88"/>
    </row>
    <row r="72" spans="1:105" ht="12" customHeight="1" x14ac:dyDescent="0.25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DA72" s="173"/>
    </row>
    <row r="73" spans="1:105" ht="12" customHeight="1" x14ac:dyDescent="0.25">
      <c r="A73" s="35" t="s">
        <v>29</v>
      </c>
      <c r="B73" s="234">
        <f t="shared" ref="B73:W73" si="3">SUM(B$74:B$78,B$79,B$81:B$82,B$84:B$86,B$88:B$90,B$91:B$92)</f>
        <v>1</v>
      </c>
      <c r="C73" s="234">
        <f t="shared" si="3"/>
        <v>0.99999999999999978</v>
      </c>
      <c r="D73" s="234">
        <f t="shared" si="3"/>
        <v>0.99999999999999978</v>
      </c>
      <c r="E73" s="234">
        <f t="shared" si="3"/>
        <v>1</v>
      </c>
      <c r="F73" s="234">
        <f t="shared" si="3"/>
        <v>1</v>
      </c>
      <c r="G73" s="234">
        <f t="shared" si="3"/>
        <v>1.0000000000000002</v>
      </c>
      <c r="H73" s="234">
        <f t="shared" si="3"/>
        <v>0.99999999999999989</v>
      </c>
      <c r="I73" s="234">
        <f t="shared" si="3"/>
        <v>1</v>
      </c>
      <c r="J73" s="234">
        <f t="shared" si="3"/>
        <v>1</v>
      </c>
      <c r="K73" s="234">
        <f t="shared" si="3"/>
        <v>1</v>
      </c>
      <c r="L73" s="234">
        <f t="shared" si="3"/>
        <v>1</v>
      </c>
      <c r="M73" s="234">
        <f t="shared" si="3"/>
        <v>1</v>
      </c>
      <c r="N73" s="234">
        <f t="shared" si="3"/>
        <v>1.0000000000000002</v>
      </c>
      <c r="O73" s="234">
        <f t="shared" si="3"/>
        <v>1.0000000000000004</v>
      </c>
      <c r="P73" s="234">
        <f t="shared" si="3"/>
        <v>1.0000000000000002</v>
      </c>
      <c r="Q73" s="234">
        <f t="shared" si="3"/>
        <v>1.0000000000000002</v>
      </c>
      <c r="R73" s="234">
        <f t="shared" si="3"/>
        <v>0.99999999999999933</v>
      </c>
      <c r="S73" s="234">
        <f t="shared" si="3"/>
        <v>1</v>
      </c>
      <c r="T73" s="234">
        <f t="shared" si="3"/>
        <v>0.99999999999999978</v>
      </c>
      <c r="U73" s="234">
        <f t="shared" si="3"/>
        <v>0.99999999999999956</v>
      </c>
      <c r="V73" s="234">
        <f t="shared" si="3"/>
        <v>1</v>
      </c>
      <c r="W73" s="234">
        <f t="shared" si="3"/>
        <v>1.0000000000000004</v>
      </c>
      <c r="DA73" s="95"/>
    </row>
    <row r="74" spans="1:105" ht="12" customHeight="1" x14ac:dyDescent="0.25">
      <c r="A74" s="55" t="s">
        <v>92</v>
      </c>
      <c r="B74" s="301">
        <f t="shared" ref="B74:W74" si="4">IF(B$6=0,0,B$6/B$5)</f>
        <v>1.9638127064334664E-2</v>
      </c>
      <c r="C74" s="301">
        <f t="shared" si="4"/>
        <v>1.8657159237628163E-2</v>
      </c>
      <c r="D74" s="301">
        <f t="shared" si="4"/>
        <v>1.9806790030413638E-2</v>
      </c>
      <c r="E74" s="301">
        <f t="shared" si="4"/>
        <v>2.2173961437297458E-2</v>
      </c>
      <c r="F74" s="301">
        <f t="shared" si="4"/>
        <v>2.2735023986853689E-2</v>
      </c>
      <c r="G74" s="301">
        <f t="shared" si="4"/>
        <v>1.4607984127892382E-2</v>
      </c>
      <c r="H74" s="301">
        <f t="shared" si="4"/>
        <v>1.311735936444932E-2</v>
      </c>
      <c r="I74" s="301">
        <f t="shared" si="4"/>
        <v>1.0497338936164117E-2</v>
      </c>
      <c r="J74" s="301">
        <f t="shared" si="4"/>
        <v>7.1287945549780895E-3</v>
      </c>
      <c r="K74" s="301">
        <f t="shared" si="4"/>
        <v>8.5438328991071701E-3</v>
      </c>
      <c r="L74" s="301">
        <f t="shared" si="4"/>
        <v>8.5358072538813459E-3</v>
      </c>
      <c r="M74" s="301">
        <f t="shared" si="4"/>
        <v>2.9426271406486283E-2</v>
      </c>
      <c r="N74" s="301">
        <f t="shared" si="4"/>
        <v>3.0252985775272398E-2</v>
      </c>
      <c r="O74" s="301">
        <f t="shared" si="4"/>
        <v>3.0611846069098819E-2</v>
      </c>
      <c r="P74" s="301">
        <f t="shared" si="4"/>
        <v>2.9714133388883339E-2</v>
      </c>
      <c r="Q74" s="301">
        <f t="shared" si="4"/>
        <v>2.9049796452862327E-2</v>
      </c>
      <c r="R74" s="301">
        <f t="shared" si="4"/>
        <v>2.8726463123599236E-2</v>
      </c>
      <c r="S74" s="301">
        <f t="shared" si="4"/>
        <v>2.901813431558057E-2</v>
      </c>
      <c r="T74" s="301">
        <f t="shared" si="4"/>
        <v>2.9706077049469249E-2</v>
      </c>
      <c r="U74" s="301">
        <f t="shared" si="4"/>
        <v>3.0118902279206848E-2</v>
      </c>
      <c r="V74" s="301">
        <f t="shared" si="4"/>
        <v>3.1952866461448903E-2</v>
      </c>
      <c r="W74" s="301">
        <f t="shared" si="4"/>
        <v>3.0938009344631513E-2</v>
      </c>
      <c r="DA74" s="67"/>
    </row>
    <row r="75" spans="1:105" ht="12" customHeight="1" x14ac:dyDescent="0.25">
      <c r="A75" s="202" t="s">
        <v>93</v>
      </c>
      <c r="B75" s="235">
        <f t="shared" ref="B75:W75" si="5">IF(B$7=0,0,B$7/B$5)</f>
        <v>2.6736453939297626E-3</v>
      </c>
      <c r="C75" s="235">
        <f t="shared" si="5"/>
        <v>2.5647483258552854E-3</v>
      </c>
      <c r="D75" s="235">
        <f t="shared" si="5"/>
        <v>2.7051820768653392E-3</v>
      </c>
      <c r="E75" s="235">
        <f t="shared" si="5"/>
        <v>3.1127496334803668E-3</v>
      </c>
      <c r="F75" s="235">
        <f t="shared" si="5"/>
        <v>3.2071734780431886E-3</v>
      </c>
      <c r="G75" s="235">
        <f t="shared" si="5"/>
        <v>2.1349865621215413E-3</v>
      </c>
      <c r="H75" s="235">
        <f t="shared" si="5"/>
        <v>1.8231497020748386E-3</v>
      </c>
      <c r="I75" s="235">
        <f t="shared" si="5"/>
        <v>1.4358850160642864E-3</v>
      </c>
      <c r="J75" s="235">
        <f t="shared" si="5"/>
        <v>8.725985656559492E-4</v>
      </c>
      <c r="K75" s="235">
        <f t="shared" si="5"/>
        <v>1.061544047476223E-3</v>
      </c>
      <c r="L75" s="235">
        <f t="shared" si="5"/>
        <v>1.0580756474160972E-3</v>
      </c>
      <c r="M75" s="235">
        <f t="shared" si="5"/>
        <v>3.653650487755746E-3</v>
      </c>
      <c r="N75" s="235">
        <f t="shared" si="5"/>
        <v>3.7803589698563963E-3</v>
      </c>
      <c r="O75" s="235">
        <f t="shared" si="5"/>
        <v>3.8240203694306922E-3</v>
      </c>
      <c r="P75" s="235">
        <f t="shared" si="5"/>
        <v>3.7243466664571689E-3</v>
      </c>
      <c r="Q75" s="235">
        <f t="shared" si="5"/>
        <v>3.6598381454102059E-3</v>
      </c>
      <c r="R75" s="235">
        <f t="shared" si="5"/>
        <v>3.6314799350426591E-3</v>
      </c>
      <c r="S75" s="235">
        <f t="shared" si="5"/>
        <v>3.6685770931908102E-3</v>
      </c>
      <c r="T75" s="235">
        <f t="shared" si="5"/>
        <v>3.7326006060888189E-3</v>
      </c>
      <c r="U75" s="235">
        <f t="shared" si="5"/>
        <v>3.7800073039298021E-3</v>
      </c>
      <c r="V75" s="235">
        <f t="shared" si="5"/>
        <v>3.988546886973871E-3</v>
      </c>
      <c r="W75" s="235">
        <f t="shared" si="5"/>
        <v>3.8474132746130676E-3</v>
      </c>
      <c r="DA75" s="174"/>
    </row>
    <row r="76" spans="1:105" ht="12" customHeight="1" x14ac:dyDescent="0.25">
      <c r="A76" s="202" t="s">
        <v>94</v>
      </c>
      <c r="B76" s="235">
        <f t="shared" ref="B76:W76" si="6">IF(B$8=0,0,B$8/B$5)</f>
        <v>2.5859463249624463E-2</v>
      </c>
      <c r="C76" s="235">
        <f t="shared" si="6"/>
        <v>2.4955665028508333E-2</v>
      </c>
      <c r="D76" s="235">
        <f t="shared" si="6"/>
        <v>2.6216453817271206E-2</v>
      </c>
      <c r="E76" s="235">
        <f t="shared" si="6"/>
        <v>3.0675383679666886E-2</v>
      </c>
      <c r="F76" s="235">
        <f t="shared" si="6"/>
        <v>3.1697978937628046E-2</v>
      </c>
      <c r="G76" s="235">
        <f t="shared" si="6"/>
        <v>2.1535542403194392E-2</v>
      </c>
      <c r="H76" s="235">
        <f t="shared" si="6"/>
        <v>1.7859430727015884E-2</v>
      </c>
      <c r="I76" s="235">
        <f t="shared" si="6"/>
        <v>1.3928580486739273E-2</v>
      </c>
      <c r="J76" s="235">
        <f t="shared" si="6"/>
        <v>7.8460357294500606E-3</v>
      </c>
      <c r="K76" s="235">
        <f t="shared" si="6"/>
        <v>9.6510523567073722E-3</v>
      </c>
      <c r="L76" s="235">
        <f t="shared" si="6"/>
        <v>9.603106256725405E-3</v>
      </c>
      <c r="M76" s="235">
        <f t="shared" si="6"/>
        <v>3.3200842838358377E-2</v>
      </c>
      <c r="N76" s="235">
        <f t="shared" si="6"/>
        <v>3.451216099345758E-2</v>
      </c>
      <c r="O76" s="235">
        <f t="shared" si="6"/>
        <v>3.4902960467650235E-2</v>
      </c>
      <c r="P76" s="235">
        <f t="shared" si="6"/>
        <v>3.4075572598367729E-2</v>
      </c>
      <c r="Q76" s="235">
        <f t="shared" si="6"/>
        <v>3.3608861945644629E-2</v>
      </c>
      <c r="R76" s="235">
        <f t="shared" si="6"/>
        <v>3.3429513009097876E-2</v>
      </c>
      <c r="S76" s="235">
        <f t="shared" si="6"/>
        <v>3.3772480810351481E-2</v>
      </c>
      <c r="T76" s="235">
        <f t="shared" si="6"/>
        <v>3.4212081212772694E-2</v>
      </c>
      <c r="U76" s="235">
        <f t="shared" si="6"/>
        <v>3.46172740934719E-2</v>
      </c>
      <c r="V76" s="235">
        <f t="shared" si="6"/>
        <v>3.6384869480515114E-2</v>
      </c>
      <c r="W76" s="235">
        <f t="shared" si="6"/>
        <v>3.5001854212706997E-2</v>
      </c>
      <c r="DA76" s="174"/>
    </row>
    <row r="77" spans="1:105" ht="12" customHeight="1" x14ac:dyDescent="0.25">
      <c r="A77" s="202" t="s">
        <v>95</v>
      </c>
      <c r="B77" s="235">
        <f t="shared" ref="B77:W77" si="7">IF(B$9=0,0,B$9/B$5)</f>
        <v>6.8672269587072687E-3</v>
      </c>
      <c r="C77" s="235">
        <f t="shared" si="7"/>
        <v>6.5108963726421519E-3</v>
      </c>
      <c r="D77" s="235">
        <f t="shared" si="7"/>
        <v>6.9215826332464161E-3</v>
      </c>
      <c r="E77" s="235">
        <f t="shared" si="7"/>
        <v>7.7033607855271904E-3</v>
      </c>
      <c r="F77" s="235">
        <f t="shared" si="7"/>
        <v>7.8898304430507753E-3</v>
      </c>
      <c r="G77" s="235">
        <f t="shared" si="7"/>
        <v>5.0294145671908831E-3</v>
      </c>
      <c r="H77" s="235">
        <f t="shared" si="7"/>
        <v>4.5668858005792554E-3</v>
      </c>
      <c r="I77" s="235">
        <f t="shared" si="7"/>
        <v>3.6671756064951292E-3</v>
      </c>
      <c r="J77" s="235">
        <f t="shared" si="7"/>
        <v>2.5456836487962164E-3</v>
      </c>
      <c r="K77" s="235">
        <f t="shared" si="7"/>
        <v>3.0425047686066494E-3</v>
      </c>
      <c r="L77" s="235">
        <f t="shared" si="7"/>
        <v>3.040979500526968E-3</v>
      </c>
      <c r="M77" s="235">
        <f t="shared" si="7"/>
        <v>1.0480185328308007E-2</v>
      </c>
      <c r="N77" s="235">
        <f t="shared" si="7"/>
        <v>1.0761644258421653E-2</v>
      </c>
      <c r="O77" s="235">
        <f t="shared" si="7"/>
        <v>1.088993563467998E-2</v>
      </c>
      <c r="P77" s="235">
        <f t="shared" si="7"/>
        <v>1.0563857098019212E-2</v>
      </c>
      <c r="Q77" s="235">
        <f t="shared" si="7"/>
        <v>1.0317558061364984E-2</v>
      </c>
      <c r="R77" s="235">
        <f t="shared" si="7"/>
        <v>1.0196045689820217E-2</v>
      </c>
      <c r="S77" s="235">
        <f t="shared" si="7"/>
        <v>1.0299448690971973E-2</v>
      </c>
      <c r="T77" s="235">
        <f t="shared" si="7"/>
        <v>1.0555997136985098E-2</v>
      </c>
      <c r="U77" s="235">
        <f t="shared" si="7"/>
        <v>1.0705101830125713E-2</v>
      </c>
      <c r="V77" s="235">
        <f t="shared" si="7"/>
        <v>1.1368607844949918E-2</v>
      </c>
      <c r="W77" s="235">
        <f t="shared" si="7"/>
        <v>1.1015323109745536E-2</v>
      </c>
      <c r="DA77" s="174"/>
    </row>
    <row r="78" spans="1:105" ht="12" customHeight="1" x14ac:dyDescent="0.25">
      <c r="A78" s="56" t="s">
        <v>96</v>
      </c>
      <c r="B78" s="302">
        <f t="shared" ref="B78:W78" si="8">IF(B$10=0,0,B$10/B$5)</f>
        <v>3.5335212796134434E-2</v>
      </c>
      <c r="C78" s="302">
        <f t="shared" si="8"/>
        <v>3.3340765919040373E-2</v>
      </c>
      <c r="D78" s="302">
        <f t="shared" si="8"/>
        <v>3.5403114939320184E-2</v>
      </c>
      <c r="E78" s="302">
        <f t="shared" si="8"/>
        <v>3.5718138787627092E-2</v>
      </c>
      <c r="F78" s="302">
        <f t="shared" si="8"/>
        <v>3.5496992591467845E-2</v>
      </c>
      <c r="G78" s="302">
        <f t="shared" si="8"/>
        <v>3.6770097324997517E-2</v>
      </c>
      <c r="H78" s="302">
        <f t="shared" si="8"/>
        <v>4.1575193237522845E-2</v>
      </c>
      <c r="I78" s="302">
        <f t="shared" si="8"/>
        <v>4.2569183684567545E-2</v>
      </c>
      <c r="J78" s="302">
        <f t="shared" si="8"/>
        <v>4.8934787667101146E-2</v>
      </c>
      <c r="K78" s="302">
        <f t="shared" si="8"/>
        <v>3.9775478159783391E-2</v>
      </c>
      <c r="L78" s="302">
        <f t="shared" si="8"/>
        <v>4.7527107725792411E-2</v>
      </c>
      <c r="M78" s="302">
        <f t="shared" si="8"/>
        <v>3.6073392122389705E-2</v>
      </c>
      <c r="N78" s="302">
        <f t="shared" si="8"/>
        <v>3.711272811299586E-2</v>
      </c>
      <c r="O78" s="302">
        <f t="shared" si="8"/>
        <v>3.7530672426908676E-2</v>
      </c>
      <c r="P78" s="302">
        <f t="shared" si="8"/>
        <v>3.6510893209472296E-2</v>
      </c>
      <c r="Q78" s="302">
        <f t="shared" si="8"/>
        <v>3.595247201379715E-2</v>
      </c>
      <c r="R78" s="302">
        <f t="shared" si="8"/>
        <v>3.5477753778086395E-2</v>
      </c>
      <c r="S78" s="302">
        <f t="shared" si="8"/>
        <v>3.6046741902041116E-2</v>
      </c>
      <c r="T78" s="302">
        <f t="shared" si="8"/>
        <v>3.6686543452408092E-2</v>
      </c>
      <c r="U78" s="302">
        <f t="shared" si="8"/>
        <v>3.6966831250988715E-2</v>
      </c>
      <c r="V78" s="302">
        <f t="shared" si="8"/>
        <v>3.9045408889747751E-2</v>
      </c>
      <c r="W78" s="302">
        <f t="shared" si="8"/>
        <v>3.7883952203387264E-2</v>
      </c>
      <c r="DA78" s="68"/>
    </row>
    <row r="79" spans="1:105" ht="12" customHeight="1" x14ac:dyDescent="0.25">
      <c r="A79" s="203" t="s">
        <v>3059</v>
      </c>
      <c r="B79" s="303">
        <f t="shared" ref="B79:W79" si="9">IF(B$16=0,0,B$16/B$5)</f>
        <v>0.23618869583712532</v>
      </c>
      <c r="C79" s="303">
        <f t="shared" si="9"/>
        <v>0.23767477775005807</v>
      </c>
      <c r="D79" s="303">
        <f t="shared" si="9"/>
        <v>0.17590114219964892</v>
      </c>
      <c r="E79" s="303">
        <f t="shared" si="9"/>
        <v>0.1305774614785791</v>
      </c>
      <c r="F79" s="303">
        <f t="shared" si="9"/>
        <v>0.12949303159725387</v>
      </c>
      <c r="G79" s="303">
        <f t="shared" si="9"/>
        <v>0.27359036455687924</v>
      </c>
      <c r="H79" s="303">
        <f t="shared" si="9"/>
        <v>0.30801990241232691</v>
      </c>
      <c r="I79" s="303">
        <f t="shared" si="9"/>
        <v>0.38555030592831069</v>
      </c>
      <c r="J79" s="303">
        <f t="shared" si="9"/>
        <v>0.43818452086793019</v>
      </c>
      <c r="K79" s="303">
        <f t="shared" si="9"/>
        <v>0.44099980270370209</v>
      </c>
      <c r="L79" s="303">
        <f t="shared" si="9"/>
        <v>0.40835404656811386</v>
      </c>
      <c r="M79" s="303">
        <f t="shared" si="9"/>
        <v>0.15468127584501348</v>
      </c>
      <c r="N79" s="303">
        <f t="shared" si="9"/>
        <v>0.14994605542994544</v>
      </c>
      <c r="O79" s="303">
        <f t="shared" si="9"/>
        <v>0.14467234686899977</v>
      </c>
      <c r="P79" s="303">
        <f t="shared" si="9"/>
        <v>0.14678488873889295</v>
      </c>
      <c r="Q79" s="303">
        <f t="shared" si="9"/>
        <v>0.14791930383848437</v>
      </c>
      <c r="R79" s="303">
        <f t="shared" si="9"/>
        <v>0.14797818461471704</v>
      </c>
      <c r="S79" s="303">
        <f t="shared" si="9"/>
        <v>0.1467898210825937</v>
      </c>
      <c r="T79" s="303">
        <f t="shared" si="9"/>
        <v>0.13772049233459502</v>
      </c>
      <c r="U79" s="303">
        <f t="shared" si="9"/>
        <v>0.1323563656526473</v>
      </c>
      <c r="V79" s="303">
        <f t="shared" si="9"/>
        <v>0.11359021374667741</v>
      </c>
      <c r="W79" s="303">
        <f t="shared" si="9"/>
        <v>0.12519976945100475</v>
      </c>
      <c r="DA79" s="175"/>
    </row>
    <row r="80" spans="1:105" ht="12" customHeight="1" x14ac:dyDescent="0.25">
      <c r="A80" s="203" t="s">
        <v>3071</v>
      </c>
      <c r="B80" s="303">
        <f t="shared" ref="B80:W80" si="10">IF(B$27=0,0,B$27/B$5)</f>
        <v>0.21152555045032478</v>
      </c>
      <c r="C80" s="303">
        <f t="shared" si="10"/>
        <v>0.21042547221871899</v>
      </c>
      <c r="D80" s="303">
        <f t="shared" si="10"/>
        <v>0.22034472156202831</v>
      </c>
      <c r="E80" s="303">
        <f t="shared" si="10"/>
        <v>0.20033286586570478</v>
      </c>
      <c r="F80" s="303">
        <f t="shared" si="10"/>
        <v>0.19560089578976869</v>
      </c>
      <c r="G80" s="303">
        <f t="shared" si="10"/>
        <v>0.21883847946972856</v>
      </c>
      <c r="H80" s="303">
        <f t="shared" si="10"/>
        <v>0.23411250407469877</v>
      </c>
      <c r="I80" s="303">
        <f t="shared" si="10"/>
        <v>0.22434972256639574</v>
      </c>
      <c r="J80" s="303">
        <f t="shared" si="10"/>
        <v>0.25060535622749319</v>
      </c>
      <c r="K80" s="303">
        <f t="shared" si="10"/>
        <v>0.22844956534704247</v>
      </c>
      <c r="L80" s="303">
        <f t="shared" si="10"/>
        <v>0.25693533372550942</v>
      </c>
      <c r="M80" s="303">
        <f t="shared" si="10"/>
        <v>0.20445045788525459</v>
      </c>
      <c r="N80" s="303">
        <f t="shared" si="10"/>
        <v>0.19506760836582293</v>
      </c>
      <c r="O80" s="303">
        <f t="shared" si="10"/>
        <v>0.19457977341622615</v>
      </c>
      <c r="P80" s="303">
        <f t="shared" si="10"/>
        <v>0.19882651182690897</v>
      </c>
      <c r="Q80" s="303">
        <f t="shared" si="10"/>
        <v>0.20108479537827176</v>
      </c>
      <c r="R80" s="303">
        <f t="shared" si="10"/>
        <v>0.20226457729816233</v>
      </c>
      <c r="S80" s="303">
        <f t="shared" si="10"/>
        <v>0.19873222654331058</v>
      </c>
      <c r="T80" s="303">
        <f t="shared" si="10"/>
        <v>0.19952125598365827</v>
      </c>
      <c r="U80" s="303">
        <f t="shared" si="10"/>
        <v>0.19894395630730013</v>
      </c>
      <c r="V80" s="303">
        <f t="shared" si="10"/>
        <v>0.19220614418862506</v>
      </c>
      <c r="W80" s="303">
        <f t="shared" si="10"/>
        <v>0.20218050084471706</v>
      </c>
      <c r="DA80" s="175"/>
    </row>
    <row r="81" spans="1:105" ht="12" customHeight="1" x14ac:dyDescent="0.25">
      <c r="A81" s="62" t="s">
        <v>3072</v>
      </c>
      <c r="B81" s="304">
        <f t="shared" ref="B81:W81" si="11">IF(B$28=0,0,B$28/B$5)</f>
        <v>0.20024014010793231</v>
      </c>
      <c r="C81" s="304">
        <f t="shared" si="11"/>
        <v>0.199202132240348</v>
      </c>
      <c r="D81" s="304">
        <f t="shared" si="11"/>
        <v>0.2087879469175217</v>
      </c>
      <c r="E81" s="304">
        <f t="shared" si="11"/>
        <v>0.18568055974914957</v>
      </c>
      <c r="F81" s="304">
        <f t="shared" si="11"/>
        <v>0.18025918529305904</v>
      </c>
      <c r="G81" s="304">
        <f t="shared" si="11"/>
        <v>0.20746980678202745</v>
      </c>
      <c r="H81" s="304">
        <f t="shared" si="11"/>
        <v>0.22581593517295104</v>
      </c>
      <c r="I81" s="304">
        <f t="shared" si="11"/>
        <v>0.21818055315342347</v>
      </c>
      <c r="J81" s="304">
        <f t="shared" si="11"/>
        <v>0.24850159482715886</v>
      </c>
      <c r="K81" s="304">
        <f t="shared" si="11"/>
        <v>0.2256080219176895</v>
      </c>
      <c r="L81" s="304">
        <f t="shared" si="11"/>
        <v>0.25414673741028765</v>
      </c>
      <c r="M81" s="304">
        <f t="shared" si="11"/>
        <v>0.19471400080269116</v>
      </c>
      <c r="N81" s="304">
        <f t="shared" si="11"/>
        <v>0.18456807959585525</v>
      </c>
      <c r="O81" s="304">
        <f t="shared" si="11"/>
        <v>0.18397973002145723</v>
      </c>
      <c r="P81" s="304">
        <f t="shared" si="11"/>
        <v>0.18828365282494711</v>
      </c>
      <c r="Q81" s="304">
        <f t="shared" si="11"/>
        <v>0.19039599425121714</v>
      </c>
      <c r="R81" s="304">
        <f t="shared" si="11"/>
        <v>0.19144293439458748</v>
      </c>
      <c r="S81" s="304">
        <f t="shared" si="11"/>
        <v>0.18779612342724014</v>
      </c>
      <c r="T81" s="304">
        <f t="shared" si="11"/>
        <v>0.18879278310198</v>
      </c>
      <c r="U81" s="304">
        <f t="shared" si="11"/>
        <v>0.18815723613056357</v>
      </c>
      <c r="V81" s="304">
        <f t="shared" si="11"/>
        <v>0.18120264049241866</v>
      </c>
      <c r="W81" s="304">
        <f t="shared" si="11"/>
        <v>0.19182053189213769</v>
      </c>
      <c r="DA81" s="72"/>
    </row>
    <row r="82" spans="1:105" ht="12" customHeight="1" x14ac:dyDescent="0.25">
      <c r="A82" s="62" t="s">
        <v>3079</v>
      </c>
      <c r="B82" s="304">
        <f t="shared" ref="B82:W82" si="12">IF(B$34=0,0,B$34/B$5)</f>
        <v>1.1285410342392457E-2</v>
      </c>
      <c r="C82" s="304">
        <f t="shared" si="12"/>
        <v>1.1223339978371017E-2</v>
      </c>
      <c r="D82" s="304">
        <f t="shared" si="12"/>
        <v>1.1556774644506626E-2</v>
      </c>
      <c r="E82" s="304">
        <f t="shared" si="12"/>
        <v>1.4652306116555212E-2</v>
      </c>
      <c r="F82" s="304">
        <f t="shared" si="12"/>
        <v>1.5341710496709651E-2</v>
      </c>
      <c r="G82" s="304">
        <f t="shared" si="12"/>
        <v>1.1368672687701099E-2</v>
      </c>
      <c r="H82" s="304">
        <f t="shared" si="12"/>
        <v>8.2965689017477154E-3</v>
      </c>
      <c r="I82" s="304">
        <f t="shared" si="12"/>
        <v>6.1691694129722627E-3</v>
      </c>
      <c r="J82" s="304">
        <f t="shared" si="12"/>
        <v>2.1037614003343334E-3</v>
      </c>
      <c r="K82" s="304">
        <f t="shared" si="12"/>
        <v>2.8415434293529835E-3</v>
      </c>
      <c r="L82" s="304">
        <f t="shared" si="12"/>
        <v>2.7885963152217714E-3</v>
      </c>
      <c r="M82" s="304">
        <f t="shared" si="12"/>
        <v>9.7364570825634652E-3</v>
      </c>
      <c r="N82" s="304">
        <f t="shared" si="12"/>
        <v>1.0499528769967702E-2</v>
      </c>
      <c r="O82" s="304">
        <f t="shared" si="12"/>
        <v>1.0600043394768924E-2</v>
      </c>
      <c r="P82" s="304">
        <f t="shared" si="12"/>
        <v>1.0542859001961847E-2</v>
      </c>
      <c r="Q82" s="304">
        <f t="shared" si="12"/>
        <v>1.0688801127054623E-2</v>
      </c>
      <c r="R82" s="304">
        <f t="shared" si="12"/>
        <v>1.0821642903574851E-2</v>
      </c>
      <c r="S82" s="304">
        <f t="shared" si="12"/>
        <v>1.093610311607043E-2</v>
      </c>
      <c r="T82" s="304">
        <f t="shared" si="12"/>
        <v>1.0728472881678266E-2</v>
      </c>
      <c r="U82" s="304">
        <f t="shared" si="12"/>
        <v>1.0786720176736561E-2</v>
      </c>
      <c r="V82" s="304">
        <f t="shared" si="12"/>
        <v>1.100350369620642E-2</v>
      </c>
      <c r="W82" s="304">
        <f t="shared" si="12"/>
        <v>1.0359968952579401E-2</v>
      </c>
      <c r="DA82" s="72"/>
    </row>
    <row r="83" spans="1:105" ht="12" customHeight="1" x14ac:dyDescent="0.25">
      <c r="A83" s="203" t="s">
        <v>3081</v>
      </c>
      <c r="B83" s="303">
        <f t="shared" ref="B83:W83" si="13">IF(B$35=0,0,B$35/B$5)</f>
        <v>4.0219755803111511E-2</v>
      </c>
      <c r="C83" s="303">
        <f t="shared" si="13"/>
        <v>3.8617588420992145E-2</v>
      </c>
      <c r="D83" s="303">
        <f t="shared" si="13"/>
        <v>2.4032829815097172E-2</v>
      </c>
      <c r="E83" s="303">
        <f t="shared" si="13"/>
        <v>1.631515944357639E-2</v>
      </c>
      <c r="F83" s="303">
        <f t="shared" si="13"/>
        <v>1.6790170954262797E-2</v>
      </c>
      <c r="G83" s="303">
        <f t="shared" si="13"/>
        <v>5.0271229747203751E-2</v>
      </c>
      <c r="H83" s="303">
        <f t="shared" si="13"/>
        <v>5.6679301151538686E-2</v>
      </c>
      <c r="I83" s="303">
        <f t="shared" si="13"/>
        <v>6.7423242578708728E-2</v>
      </c>
      <c r="J83" s="303">
        <f t="shared" si="13"/>
        <v>7.5964733675317087E-2</v>
      </c>
      <c r="K83" s="303">
        <f t="shared" si="13"/>
        <v>6.8635164372775614E-2</v>
      </c>
      <c r="L83" s="303">
        <f t="shared" si="13"/>
        <v>7.0778967099307477E-2</v>
      </c>
      <c r="M83" s="303">
        <f t="shared" si="13"/>
        <v>1.9643610904632413E-2</v>
      </c>
      <c r="N83" s="303">
        <f t="shared" si="13"/>
        <v>1.9192022457235679E-2</v>
      </c>
      <c r="O83" s="303">
        <f t="shared" si="13"/>
        <v>1.8836265280846306E-2</v>
      </c>
      <c r="P83" s="303">
        <f t="shared" si="13"/>
        <v>1.9152900147962178E-2</v>
      </c>
      <c r="Q83" s="303">
        <f t="shared" si="13"/>
        <v>1.9483961766810921E-2</v>
      </c>
      <c r="R83" s="303">
        <f t="shared" si="13"/>
        <v>1.9441168115580873E-2</v>
      </c>
      <c r="S83" s="303">
        <f t="shared" si="13"/>
        <v>1.9449542104401141E-2</v>
      </c>
      <c r="T83" s="303">
        <f t="shared" si="13"/>
        <v>1.6952505549766211E-2</v>
      </c>
      <c r="U83" s="303">
        <f t="shared" si="13"/>
        <v>1.5646943764595127E-2</v>
      </c>
      <c r="V83" s="303">
        <f t="shared" si="13"/>
        <v>1.1451588119519487E-2</v>
      </c>
      <c r="W83" s="303">
        <f t="shared" si="13"/>
        <v>1.3594361051756577E-2</v>
      </c>
      <c r="DA83" s="175"/>
    </row>
    <row r="84" spans="1:105" ht="12" customHeight="1" x14ac:dyDescent="0.25">
      <c r="A84" s="62" t="s">
        <v>3082</v>
      </c>
      <c r="B84" s="304">
        <f t="shared" ref="B84:W84" si="14">IF(B$36=0,0,B$36/B$5)</f>
        <v>1.7960623389765201E-2</v>
      </c>
      <c r="C84" s="304">
        <f t="shared" si="14"/>
        <v>1.6515321456282071E-2</v>
      </c>
      <c r="D84" s="304">
        <f t="shared" si="14"/>
        <v>1.0180718368565572E-2</v>
      </c>
      <c r="E84" s="304">
        <f t="shared" si="14"/>
        <v>6.6902251435418739E-3</v>
      </c>
      <c r="F84" s="304">
        <f t="shared" si="14"/>
        <v>6.9179597578536492E-3</v>
      </c>
      <c r="G84" s="304">
        <f t="shared" si="14"/>
        <v>2.3550659507003045E-2</v>
      </c>
      <c r="H84" s="304">
        <f t="shared" si="14"/>
        <v>2.6735923624355264E-2</v>
      </c>
      <c r="I84" s="304">
        <f t="shared" si="14"/>
        <v>2.8648321265388903E-2</v>
      </c>
      <c r="J84" s="304">
        <f t="shared" si="14"/>
        <v>3.2433138356447781E-2</v>
      </c>
      <c r="K84" s="304">
        <f t="shared" si="14"/>
        <v>2.5479313416114563E-2</v>
      </c>
      <c r="L84" s="304">
        <f t="shared" si="14"/>
        <v>3.0958983761086547E-2</v>
      </c>
      <c r="M84" s="304">
        <f t="shared" si="14"/>
        <v>8.507400961731193E-3</v>
      </c>
      <c r="N84" s="304">
        <f t="shared" si="14"/>
        <v>8.1765126446171326E-3</v>
      </c>
      <c r="O84" s="304">
        <f t="shared" si="14"/>
        <v>8.1423877683968939E-3</v>
      </c>
      <c r="P84" s="304">
        <f t="shared" si="14"/>
        <v>8.3536551837488163E-3</v>
      </c>
      <c r="Q84" s="304">
        <f t="shared" si="14"/>
        <v>8.5298625944492164E-3</v>
      </c>
      <c r="R84" s="304">
        <f t="shared" si="14"/>
        <v>8.5046865232261595E-3</v>
      </c>
      <c r="S84" s="304">
        <f t="shared" si="14"/>
        <v>8.4981309213632301E-3</v>
      </c>
      <c r="T84" s="304">
        <f t="shared" si="14"/>
        <v>7.272452854783778E-3</v>
      </c>
      <c r="U84" s="304">
        <f t="shared" si="14"/>
        <v>6.6324168594992352E-3</v>
      </c>
      <c r="V84" s="304">
        <f t="shared" si="14"/>
        <v>4.6164651254330816E-3</v>
      </c>
      <c r="W84" s="304">
        <f t="shared" si="14"/>
        <v>5.6363054112316966E-3</v>
      </c>
      <c r="DA84" s="72"/>
    </row>
    <row r="85" spans="1:105" ht="12" customHeight="1" x14ac:dyDescent="0.25">
      <c r="A85" s="62" t="s">
        <v>3089</v>
      </c>
      <c r="B85" s="304">
        <f t="shared" ref="B85:W85" si="15">IF(B$42=0,0,B$42/B$5)</f>
        <v>2.0852243062264224E-2</v>
      </c>
      <c r="C85" s="304">
        <f t="shared" si="15"/>
        <v>2.0703115580747496E-2</v>
      </c>
      <c r="D85" s="304">
        <f t="shared" si="15"/>
        <v>1.2411392616917035E-2</v>
      </c>
      <c r="E85" s="304">
        <f t="shared" si="15"/>
        <v>7.7983127755391771E-3</v>
      </c>
      <c r="F85" s="304">
        <f t="shared" si="15"/>
        <v>7.9596454615039093E-3</v>
      </c>
      <c r="G85" s="304">
        <f t="shared" si="15"/>
        <v>2.5303301035537143E-2</v>
      </c>
      <c r="H85" s="304">
        <f t="shared" si="15"/>
        <v>2.8909090418052653E-2</v>
      </c>
      <c r="I85" s="304">
        <f t="shared" si="15"/>
        <v>3.8005845268337321E-2</v>
      </c>
      <c r="J85" s="304">
        <f t="shared" si="15"/>
        <v>4.3269331083759487E-2</v>
      </c>
      <c r="K85" s="304">
        <f t="shared" si="15"/>
        <v>4.2801611538677557E-2</v>
      </c>
      <c r="L85" s="304">
        <f t="shared" si="15"/>
        <v>3.9472344542526017E-2</v>
      </c>
      <c r="M85" s="304">
        <f t="shared" si="15"/>
        <v>9.9224199812486327E-3</v>
      </c>
      <c r="N85" s="304">
        <f t="shared" si="15"/>
        <v>9.7065919470129651E-3</v>
      </c>
      <c r="O85" s="304">
        <f t="shared" si="15"/>
        <v>9.3724290475150959E-3</v>
      </c>
      <c r="P85" s="304">
        <f t="shared" si="15"/>
        <v>9.4849253595373374E-3</v>
      </c>
      <c r="Q85" s="304">
        <f t="shared" si="15"/>
        <v>9.6215857745104265E-3</v>
      </c>
      <c r="R85" s="304">
        <f t="shared" si="15"/>
        <v>9.5874075489358508E-3</v>
      </c>
      <c r="S85" s="304">
        <f t="shared" si="15"/>
        <v>9.5880680214215693E-3</v>
      </c>
      <c r="T85" s="304">
        <f t="shared" si="15"/>
        <v>8.3425936400903043E-3</v>
      </c>
      <c r="U85" s="304">
        <f t="shared" si="15"/>
        <v>7.6698064838324372E-3</v>
      </c>
      <c r="V85" s="304">
        <f t="shared" si="15"/>
        <v>5.463377376948012E-3</v>
      </c>
      <c r="W85" s="304">
        <f t="shared" si="15"/>
        <v>6.6665359212839904E-3</v>
      </c>
      <c r="DA85" s="72"/>
    </row>
    <row r="86" spans="1:105" ht="12" customHeight="1" x14ac:dyDescent="0.25">
      <c r="A86" s="62" t="s">
        <v>3101</v>
      </c>
      <c r="B86" s="304">
        <f t="shared" ref="B86:W86" si="16">IF(B$53=0,0,B$53/B$5)</f>
        <v>1.4068893510820828E-3</v>
      </c>
      <c r="C86" s="304">
        <f t="shared" si="16"/>
        <v>1.3991513839625763E-3</v>
      </c>
      <c r="D86" s="304">
        <f t="shared" si="16"/>
        <v>1.4407188296145666E-3</v>
      </c>
      <c r="E86" s="304">
        <f t="shared" si="16"/>
        <v>1.8266215244953407E-3</v>
      </c>
      <c r="F86" s="304">
        <f t="shared" si="16"/>
        <v>1.912565734905238E-3</v>
      </c>
      <c r="G86" s="304">
        <f t="shared" si="16"/>
        <v>1.4172692046635529E-3</v>
      </c>
      <c r="H86" s="304">
        <f t="shared" si="16"/>
        <v>1.0342871091307735E-3</v>
      </c>
      <c r="I86" s="304">
        <f t="shared" si="16"/>
        <v>7.6907604498251646E-4</v>
      </c>
      <c r="J86" s="304">
        <f t="shared" si="16"/>
        <v>2.6226423510981053E-4</v>
      </c>
      <c r="K86" s="304">
        <f t="shared" si="16"/>
        <v>3.5423941798349098E-4</v>
      </c>
      <c r="L86" s="304">
        <f t="shared" si="16"/>
        <v>3.4763879569491419E-4</v>
      </c>
      <c r="M86" s="304">
        <f t="shared" si="16"/>
        <v>1.2137899616525875E-3</v>
      </c>
      <c r="N86" s="304">
        <f t="shared" si="16"/>
        <v>1.308917865605583E-3</v>
      </c>
      <c r="O86" s="304">
        <f t="shared" si="16"/>
        <v>1.3214484649343148E-3</v>
      </c>
      <c r="P86" s="304">
        <f t="shared" si="16"/>
        <v>1.3143196046760256E-3</v>
      </c>
      <c r="Q86" s="304">
        <f t="shared" si="16"/>
        <v>1.3325133978512767E-3</v>
      </c>
      <c r="R86" s="304">
        <f t="shared" si="16"/>
        <v>1.3490740434188631E-3</v>
      </c>
      <c r="S86" s="304">
        <f t="shared" si="16"/>
        <v>1.3633431616163394E-3</v>
      </c>
      <c r="T86" s="304">
        <f t="shared" si="16"/>
        <v>1.3374590548921271E-3</v>
      </c>
      <c r="U86" s="304">
        <f t="shared" si="16"/>
        <v>1.3447204212634527E-3</v>
      </c>
      <c r="V86" s="304">
        <f t="shared" si="16"/>
        <v>1.3717456171383933E-3</v>
      </c>
      <c r="W86" s="304">
        <f t="shared" si="16"/>
        <v>1.2915197192408913E-3</v>
      </c>
      <c r="DA86" s="72"/>
    </row>
    <row r="87" spans="1:105" ht="12" customHeight="1" x14ac:dyDescent="0.25">
      <c r="A87" s="203" t="s">
        <v>3103</v>
      </c>
      <c r="B87" s="303">
        <f t="shared" ref="B87:W87" si="17">IF(B$54=0,0,B$54/B$5)</f>
        <v>3.305458847958806E-2</v>
      </c>
      <c r="C87" s="303">
        <f t="shared" si="17"/>
        <v>3.2066457944429597E-2</v>
      </c>
      <c r="D87" s="303">
        <f t="shared" si="17"/>
        <v>2.6852309393432833E-2</v>
      </c>
      <c r="E87" s="303">
        <f t="shared" si="17"/>
        <v>2.9048936627020679E-2</v>
      </c>
      <c r="F87" s="303">
        <f t="shared" si="17"/>
        <v>3.0311278848718905E-2</v>
      </c>
      <c r="G87" s="303">
        <f t="shared" si="17"/>
        <v>3.6767224340664512E-2</v>
      </c>
      <c r="H87" s="303">
        <f t="shared" si="17"/>
        <v>3.4324937773626628E-2</v>
      </c>
      <c r="I87" s="303">
        <f t="shared" si="17"/>
        <v>3.3423415196796438E-2</v>
      </c>
      <c r="J87" s="303">
        <f t="shared" si="17"/>
        <v>2.9994087137487947E-2</v>
      </c>
      <c r="K87" s="303">
        <f t="shared" si="17"/>
        <v>2.6788045431343516E-2</v>
      </c>
      <c r="L87" s="303">
        <f t="shared" si="17"/>
        <v>2.961956357252175E-2</v>
      </c>
      <c r="M87" s="303">
        <f t="shared" si="17"/>
        <v>2.2497070875654095E-2</v>
      </c>
      <c r="N87" s="303">
        <f t="shared" si="17"/>
        <v>2.3491956565282975E-2</v>
      </c>
      <c r="O87" s="303">
        <f t="shared" si="17"/>
        <v>2.3587487202259345E-2</v>
      </c>
      <c r="P87" s="303">
        <f t="shared" si="17"/>
        <v>2.3631566781742566E-2</v>
      </c>
      <c r="Q87" s="303">
        <f t="shared" si="17"/>
        <v>2.4000256041319671E-2</v>
      </c>
      <c r="R87" s="303">
        <f t="shared" si="17"/>
        <v>2.4190701892257253E-2</v>
      </c>
      <c r="S87" s="303">
        <f t="shared" si="17"/>
        <v>2.4433385104502423E-2</v>
      </c>
      <c r="T87" s="303">
        <f t="shared" si="17"/>
        <v>2.3156487738108637E-2</v>
      </c>
      <c r="U87" s="303">
        <f t="shared" si="17"/>
        <v>2.2713656360081696E-2</v>
      </c>
      <c r="V87" s="303">
        <f t="shared" si="17"/>
        <v>2.1465626406154244E-2</v>
      </c>
      <c r="W87" s="303">
        <f t="shared" si="17"/>
        <v>2.1226814126849607E-2</v>
      </c>
      <c r="DA87" s="175"/>
    </row>
    <row r="88" spans="1:105" ht="12" customHeight="1" x14ac:dyDescent="0.25">
      <c r="A88" s="62" t="s">
        <v>3104</v>
      </c>
      <c r="B88" s="304">
        <f t="shared" ref="B88:W88" si="18">IF(B$55=0,0,B$55/B$5)</f>
        <v>1.1801717959359345E-2</v>
      </c>
      <c r="C88" s="304">
        <f t="shared" si="18"/>
        <v>1.0935518940978887E-2</v>
      </c>
      <c r="D88" s="304">
        <f t="shared" si="18"/>
        <v>6.3969533271078013E-3</v>
      </c>
      <c r="E88" s="304">
        <f t="shared" si="18"/>
        <v>4.2760523990312081E-3</v>
      </c>
      <c r="F88" s="304">
        <f t="shared" si="18"/>
        <v>4.4028917970424927E-3</v>
      </c>
      <c r="G88" s="304">
        <f t="shared" si="18"/>
        <v>1.4728726273195623E-2</v>
      </c>
      <c r="H88" s="304">
        <f t="shared" si="18"/>
        <v>1.6713583332455668E-2</v>
      </c>
      <c r="I88" s="304">
        <f t="shared" si="18"/>
        <v>1.7912041065397642E-2</v>
      </c>
      <c r="J88" s="304">
        <f t="shared" si="18"/>
        <v>2.0269314244116904E-2</v>
      </c>
      <c r="K88" s="304">
        <f t="shared" si="18"/>
        <v>1.5941796090397503E-2</v>
      </c>
      <c r="L88" s="304">
        <f t="shared" si="18"/>
        <v>1.9345892669478615E-2</v>
      </c>
      <c r="M88" s="304">
        <f t="shared" si="18"/>
        <v>5.3418041131424107E-3</v>
      </c>
      <c r="N88" s="304">
        <f t="shared" si="18"/>
        <v>5.137565161781394E-3</v>
      </c>
      <c r="O88" s="304">
        <f t="shared" si="18"/>
        <v>5.1198817050062172E-3</v>
      </c>
      <c r="P88" s="304">
        <f t="shared" si="18"/>
        <v>5.2397281969246206E-3</v>
      </c>
      <c r="Q88" s="304">
        <f t="shared" si="18"/>
        <v>5.3530391097752752E-3</v>
      </c>
      <c r="R88" s="304">
        <f t="shared" si="18"/>
        <v>5.3342347242257195E-3</v>
      </c>
      <c r="S88" s="304">
        <f t="shared" si="18"/>
        <v>5.3922160295676435E-3</v>
      </c>
      <c r="T88" s="304">
        <f t="shared" si="18"/>
        <v>4.6324463735429883E-3</v>
      </c>
      <c r="U88" s="304">
        <f t="shared" si="18"/>
        <v>4.1941231644877725E-3</v>
      </c>
      <c r="V88" s="304">
        <f t="shared" si="18"/>
        <v>2.9193321750297669E-3</v>
      </c>
      <c r="W88" s="304">
        <f t="shared" si="18"/>
        <v>3.5423717478953389E-3</v>
      </c>
      <c r="DA88" s="72"/>
    </row>
    <row r="89" spans="1:105" ht="12" customHeight="1" x14ac:dyDescent="0.25">
      <c r="A89" s="62" t="s">
        <v>3106</v>
      </c>
      <c r="B89" s="304">
        <f t="shared" ref="B89:W89" si="19">IF(B$56=0,0,B$56/B$5)</f>
        <v>3.0513834012840515E-3</v>
      </c>
      <c r="C89" s="304">
        <f t="shared" si="19"/>
        <v>3.0295610428731756E-3</v>
      </c>
      <c r="D89" s="304">
        <f t="shared" si="19"/>
        <v>1.8162035280806759E-3</v>
      </c>
      <c r="E89" s="304">
        <f t="shared" si="19"/>
        <v>1.1411550349882493E-3</v>
      </c>
      <c r="F89" s="304">
        <f t="shared" si="19"/>
        <v>1.1647634246740681E-3</v>
      </c>
      <c r="G89" s="304">
        <f t="shared" si="19"/>
        <v>3.7027226542000495E-3</v>
      </c>
      <c r="H89" s="304">
        <f t="shared" si="19"/>
        <v>4.2303707272385461E-3</v>
      </c>
      <c r="I89" s="304">
        <f t="shared" si="19"/>
        <v>5.5615314408761713E-3</v>
      </c>
      <c r="J89" s="304">
        <f t="shared" si="19"/>
        <v>6.3317561693198134E-3</v>
      </c>
      <c r="K89" s="304">
        <f t="shared" si="19"/>
        <v>6.2633130933371639E-3</v>
      </c>
      <c r="L89" s="304">
        <f t="shared" si="19"/>
        <v>5.7761295313498292E-3</v>
      </c>
      <c r="M89" s="304">
        <f t="shared" si="19"/>
        <v>1.451983249041586E-3</v>
      </c>
      <c r="N89" s="304">
        <f t="shared" si="19"/>
        <v>1.4204003598899497E-3</v>
      </c>
      <c r="O89" s="304">
        <f t="shared" si="19"/>
        <v>1.3715011061354208E-3</v>
      </c>
      <c r="P89" s="304">
        <f t="shared" si="19"/>
        <v>1.3879630943342608E-3</v>
      </c>
      <c r="Q89" s="304">
        <f t="shared" si="19"/>
        <v>1.4079611022519858E-3</v>
      </c>
      <c r="R89" s="304">
        <f t="shared" si="19"/>
        <v>1.40295968010799E-3</v>
      </c>
      <c r="S89" s="304">
        <f t="shared" si="19"/>
        <v>1.4030563294120427E-3</v>
      </c>
      <c r="T89" s="304">
        <f t="shared" si="19"/>
        <v>1.2208016030226191E-3</v>
      </c>
      <c r="U89" s="304">
        <f t="shared" si="19"/>
        <v>1.1223502491288265E-3</v>
      </c>
      <c r="V89" s="304">
        <f t="shared" si="19"/>
        <v>7.9947557647353515E-4</v>
      </c>
      <c r="W89" s="304">
        <f t="shared" si="19"/>
        <v>9.7553807489816446E-4</v>
      </c>
      <c r="DA89" s="72"/>
    </row>
    <row r="90" spans="1:105" ht="12" customHeight="1" x14ac:dyDescent="0.25">
      <c r="A90" s="62" t="s">
        <v>3118</v>
      </c>
      <c r="B90" s="304">
        <f t="shared" ref="B90:W90" si="20">IF(B$67=0,0,B$67/B$5)</f>
        <v>1.8201487118944665E-2</v>
      </c>
      <c r="C90" s="304">
        <f t="shared" si="20"/>
        <v>1.8101377960577529E-2</v>
      </c>
      <c r="D90" s="304">
        <f t="shared" si="20"/>
        <v>1.8639152538244358E-2</v>
      </c>
      <c r="E90" s="304">
        <f t="shared" si="20"/>
        <v>2.363172919300122E-2</v>
      </c>
      <c r="F90" s="304">
        <f t="shared" si="20"/>
        <v>2.4743623627002349E-2</v>
      </c>
      <c r="G90" s="304">
        <f t="shared" si="20"/>
        <v>1.8335775413268834E-2</v>
      </c>
      <c r="H90" s="304">
        <f t="shared" si="20"/>
        <v>1.3380983713932412E-2</v>
      </c>
      <c r="I90" s="304">
        <f t="shared" si="20"/>
        <v>9.9498426905226273E-3</v>
      </c>
      <c r="J90" s="304">
        <f t="shared" si="20"/>
        <v>3.39301672405123E-3</v>
      </c>
      <c r="K90" s="304">
        <f t="shared" si="20"/>
        <v>4.5829362476088459E-3</v>
      </c>
      <c r="L90" s="304">
        <f t="shared" si="20"/>
        <v>4.4975413716933062E-3</v>
      </c>
      <c r="M90" s="304">
        <f t="shared" si="20"/>
        <v>1.5703283513470098E-2</v>
      </c>
      <c r="N90" s="304">
        <f t="shared" si="20"/>
        <v>1.6933991043611631E-2</v>
      </c>
      <c r="O90" s="304">
        <f t="shared" si="20"/>
        <v>1.7096104391117709E-2</v>
      </c>
      <c r="P90" s="304">
        <f t="shared" si="20"/>
        <v>1.7003875490483687E-2</v>
      </c>
      <c r="Q90" s="304">
        <f t="shared" si="20"/>
        <v>1.7239255829292408E-2</v>
      </c>
      <c r="R90" s="304">
        <f t="shared" si="20"/>
        <v>1.7453507487923545E-2</v>
      </c>
      <c r="S90" s="304">
        <f t="shared" si="20"/>
        <v>1.7638112745522738E-2</v>
      </c>
      <c r="T90" s="304">
        <f t="shared" si="20"/>
        <v>1.7303239761543028E-2</v>
      </c>
      <c r="U90" s="304">
        <f t="shared" si="20"/>
        <v>1.7397182946465098E-2</v>
      </c>
      <c r="V90" s="304">
        <f t="shared" si="20"/>
        <v>1.7746818654650946E-2</v>
      </c>
      <c r="W90" s="304">
        <f t="shared" si="20"/>
        <v>1.6708904304056103E-2</v>
      </c>
      <c r="DA90" s="72"/>
    </row>
    <row r="91" spans="1:105" ht="12" customHeight="1" x14ac:dyDescent="0.25">
      <c r="A91" s="203" t="s">
        <v>3124</v>
      </c>
      <c r="B91" s="303">
        <f t="shared" ref="B91:W91" si="21">IF(B$68=0,0,B$68/B$5)</f>
        <v>9.0701386228962788E-2</v>
      </c>
      <c r="C91" s="303">
        <f t="shared" si="21"/>
        <v>0.10461859223818833</v>
      </c>
      <c r="D91" s="303">
        <f t="shared" si="21"/>
        <v>0.1587078572003687</v>
      </c>
      <c r="E91" s="303">
        <f t="shared" si="21"/>
        <v>0.15933032439128164</v>
      </c>
      <c r="F91" s="303">
        <f t="shared" si="21"/>
        <v>0.14775711662747537</v>
      </c>
      <c r="G91" s="303">
        <f t="shared" si="21"/>
        <v>7.4287403493019627E-2</v>
      </c>
      <c r="H91" s="303">
        <f t="shared" si="21"/>
        <v>7.7553427143765771E-2</v>
      </c>
      <c r="I91" s="303">
        <f t="shared" si="21"/>
        <v>5.5849373045098349E-2</v>
      </c>
      <c r="J91" s="303">
        <f t="shared" si="21"/>
        <v>5.9621210933663765E-2</v>
      </c>
      <c r="K91" s="303">
        <f t="shared" si="21"/>
        <v>7.4412128912655348E-2</v>
      </c>
      <c r="L91" s="303">
        <f t="shared" si="21"/>
        <v>6.6751875712542472E-2</v>
      </c>
      <c r="M91" s="303">
        <f t="shared" si="21"/>
        <v>0.14691164814823265</v>
      </c>
      <c r="N91" s="303">
        <f t="shared" si="21"/>
        <v>0.14004496123785612</v>
      </c>
      <c r="O91" s="303">
        <f t="shared" si="21"/>
        <v>0.14086617809737784</v>
      </c>
      <c r="P91" s="303">
        <f t="shared" si="21"/>
        <v>0.14406564263161195</v>
      </c>
      <c r="Q91" s="303">
        <f t="shared" si="21"/>
        <v>0.14414797162557549</v>
      </c>
      <c r="R91" s="303">
        <f t="shared" si="21"/>
        <v>0.14402141671087687</v>
      </c>
      <c r="S91" s="303">
        <f t="shared" si="21"/>
        <v>0.14351807406113984</v>
      </c>
      <c r="T91" s="303">
        <f t="shared" si="21"/>
        <v>0.15207894072500572</v>
      </c>
      <c r="U91" s="303">
        <f t="shared" si="21"/>
        <v>0.15489183799146766</v>
      </c>
      <c r="V91" s="303">
        <f t="shared" si="21"/>
        <v>0.1640023788335607</v>
      </c>
      <c r="W91" s="303">
        <f t="shared" si="21"/>
        <v>0.16086860490239549</v>
      </c>
      <c r="DA91" s="175"/>
    </row>
    <row r="92" spans="1:105" ht="12" customHeight="1" x14ac:dyDescent="0.25">
      <c r="A92" s="41" t="s">
        <v>3122</v>
      </c>
      <c r="B92" s="237">
        <f t="shared" ref="B92:W92" si="22">IF(B$69=0,0,B$69/B$5)</f>
        <v>0.29793634773815697</v>
      </c>
      <c r="C92" s="237">
        <f t="shared" si="22"/>
        <v>0.29056787654393829</v>
      </c>
      <c r="D92" s="237">
        <f t="shared" si="22"/>
        <v>0.30310801633230705</v>
      </c>
      <c r="E92" s="237">
        <f t="shared" si="22"/>
        <v>0.36501165787023848</v>
      </c>
      <c r="F92" s="237">
        <f t="shared" si="22"/>
        <v>0.37902050674547688</v>
      </c>
      <c r="G92" s="237">
        <f t="shared" si="22"/>
        <v>0.26616727340710772</v>
      </c>
      <c r="H92" s="237">
        <f t="shared" si="22"/>
        <v>0.21036790861240109</v>
      </c>
      <c r="I92" s="237">
        <f t="shared" si="22"/>
        <v>0.1613057769546597</v>
      </c>
      <c r="J92" s="237">
        <f t="shared" si="22"/>
        <v>7.8302190992126403E-2</v>
      </c>
      <c r="K92" s="237">
        <f t="shared" si="22"/>
        <v>9.864088100080029E-2</v>
      </c>
      <c r="L92" s="237">
        <f t="shared" si="22"/>
        <v>9.7795136937662855E-2</v>
      </c>
      <c r="M92" s="237">
        <f t="shared" si="22"/>
        <v>0.33898159415791457</v>
      </c>
      <c r="N92" s="237">
        <f t="shared" si="22"/>
        <v>0.35583751783385326</v>
      </c>
      <c r="O92" s="237">
        <f t="shared" si="22"/>
        <v>0.35969851416652265</v>
      </c>
      <c r="P92" s="237">
        <f t="shared" si="22"/>
        <v>0.35294968691168194</v>
      </c>
      <c r="Q92" s="237">
        <f t="shared" si="22"/>
        <v>0.35077518473045871</v>
      </c>
      <c r="R92" s="237">
        <f t="shared" si="22"/>
        <v>0.35064269583275859</v>
      </c>
      <c r="S92" s="237">
        <f t="shared" si="22"/>
        <v>0.35427156829191642</v>
      </c>
      <c r="T92" s="237">
        <f t="shared" si="22"/>
        <v>0.35567701821114189</v>
      </c>
      <c r="U92" s="237">
        <f t="shared" si="22"/>
        <v>0.35925912316618475</v>
      </c>
      <c r="V92" s="237">
        <f t="shared" si="22"/>
        <v>0.37454374914182775</v>
      </c>
      <c r="W92" s="237">
        <f t="shared" si="22"/>
        <v>0.3582433974781925</v>
      </c>
      <c r="DA92" s="97"/>
    </row>
    <row r="93" spans="1:105" ht="12" customHeight="1" x14ac:dyDescent="0.25">
      <c r="A93" s="201"/>
      <c r="B93" s="201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01"/>
      <c r="P93" s="201"/>
      <c r="Q93" s="201"/>
      <c r="R93" s="201"/>
      <c r="S93" s="201"/>
      <c r="T93" s="201"/>
      <c r="U93" s="201"/>
      <c r="V93" s="201"/>
      <c r="W93" s="201"/>
      <c r="DA93" s="173"/>
    </row>
    <row r="94" spans="1:105" ht="15" customHeight="1" x14ac:dyDescent="0.25">
      <c r="A94" s="32" t="s">
        <v>343</v>
      </c>
      <c r="B94" s="259"/>
      <c r="C94" s="259"/>
      <c r="D94" s="259"/>
      <c r="E94" s="259"/>
      <c r="F94" s="259"/>
      <c r="G94" s="259"/>
      <c r="H94" s="259"/>
      <c r="I94" s="259"/>
      <c r="J94" s="259"/>
      <c r="K94" s="259"/>
      <c r="L94" s="259"/>
      <c r="M94" s="259"/>
      <c r="N94" s="259"/>
      <c r="O94" s="259"/>
      <c r="P94" s="259"/>
      <c r="Q94" s="259"/>
      <c r="R94" s="259"/>
      <c r="S94" s="259"/>
      <c r="T94" s="259"/>
      <c r="U94" s="259"/>
      <c r="V94" s="259"/>
      <c r="W94" s="259"/>
      <c r="DA94" s="88"/>
    </row>
    <row r="95" spans="1:105" ht="12" customHeight="1" x14ac:dyDescent="0.25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DA95" s="173"/>
    </row>
    <row r="96" spans="1:105" ht="12" customHeight="1" x14ac:dyDescent="0.25">
      <c r="A96" s="35" t="s">
        <v>29</v>
      </c>
      <c r="B96" s="322">
        <f>IF(B$5=0,0,B$5/OIS_fec!B$5)</f>
        <v>0.35740958264589839</v>
      </c>
      <c r="C96" s="322">
        <f>IF(C$5=0,0,C$5/OIS_fec!C$5)</f>
        <v>0.35643493353521416</v>
      </c>
      <c r="D96" s="322">
        <f>IF(D$5=0,0,D$5/OIS_fec!D$5)</f>
        <v>0.36904314690137791</v>
      </c>
      <c r="E96" s="322">
        <f>IF(E$5=0,0,E$5/OIS_fec!E$5)</f>
        <v>0.38181854524324049</v>
      </c>
      <c r="F96" s="322">
        <f>IF(F$5=0,0,F$5/OIS_fec!F$5)</f>
        <v>0.38588856464801474</v>
      </c>
      <c r="G96" s="322">
        <f>IF(G$5=0,0,G$5/OIS_fec!G$5)</f>
        <v>0.37125848267039735</v>
      </c>
      <c r="H96" s="322">
        <f>IF(H$5=0,0,H$5/OIS_fec!H$5)</f>
        <v>0.36199845416247245</v>
      </c>
      <c r="I96" s="322">
        <f>IF(I$5=0,0,I$5/OIS_fec!I$5)</f>
        <v>0.36462807275896469</v>
      </c>
      <c r="J96" s="322">
        <f>IF(J$5=0,0,J$5/OIS_fec!J$5)</f>
        <v>0.35320027151679523</v>
      </c>
      <c r="K96" s="322">
        <f>IF(K$5=0,0,K$5/OIS_fec!K$5)</f>
        <v>0.35745943246741885</v>
      </c>
      <c r="L96" s="322">
        <f>IF(L$5=0,0,L$5/OIS_fec!L$5)</f>
        <v>0.35220933604561888</v>
      </c>
      <c r="M96" s="322">
        <f>IF(M$5=0,0,M$5/OIS_fec!M$5)</f>
        <v>0.38444623169279774</v>
      </c>
      <c r="N96" s="322">
        <f>IF(N$5=0,0,N$5/OIS_fec!N$5)</f>
        <v>0.38869754626455205</v>
      </c>
      <c r="O96" s="322">
        <f>IF(O$5=0,0,O$5/OIS_fec!O$5)</f>
        <v>0.38889075990691213</v>
      </c>
      <c r="P96" s="322">
        <f>IF(P$5=0,0,P$5/OIS_fec!P$5)</f>
        <v>0.38692990629125551</v>
      </c>
      <c r="Q96" s="322">
        <f>IF(Q$5=0,0,Q$5/OIS_fec!Q$5)</f>
        <v>0.38600898744311318</v>
      </c>
      <c r="R96" s="322">
        <f>IF(R$5=0,0,R$5/OIS_fec!R$5)</f>
        <v>0.38596709567452425</v>
      </c>
      <c r="S96" s="322">
        <f>IF(S$5=0,0,S$5/OIS_fec!S$5)</f>
        <v>0.38628794559441487</v>
      </c>
      <c r="T96" s="322">
        <f>IF(T$5=0,0,T$5/OIS_fec!T$5)</f>
        <v>0.38575740618857918</v>
      </c>
      <c r="U96" s="322">
        <f>IF(U$5=0,0,U$5/OIS_fec!U$5)</f>
        <v>0.38697483155717732</v>
      </c>
      <c r="V96" s="322">
        <f>IF(V$5=0,0,V$5/OIS_fec!V$5)</f>
        <v>0.39045872260061476</v>
      </c>
      <c r="W96" s="322">
        <f>IF(W$5=0,0,W$5/OIS_fec!W$5)</f>
        <v>0.38684616787670939</v>
      </c>
      <c r="DA96" s="95"/>
    </row>
    <row r="97" spans="1:105" ht="12" customHeight="1" x14ac:dyDescent="0.25">
      <c r="A97" s="55" t="s">
        <v>92</v>
      </c>
      <c r="B97" s="332">
        <f>IF(B$6=0,0,B$6/OIS_fec!B$6)</f>
        <v>0.48144199546956451</v>
      </c>
      <c r="C97" s="332">
        <f>IF(C$6=0,0,C$6/OIS_fec!C$6)</f>
        <v>0.48058854548855817</v>
      </c>
      <c r="D97" s="332">
        <f>IF(D$6=0,0,D$6/OIS_fec!D$6)</f>
        <v>0.48105400914799507</v>
      </c>
      <c r="E97" s="332">
        <f>IF(E$6=0,0,E$6/OIS_fec!E$6)</f>
        <v>0.47896082466581075</v>
      </c>
      <c r="F97" s="332">
        <f>IF(F$6=0,0,F$6/OIS_fec!F$6)</f>
        <v>0.47861850783654963</v>
      </c>
      <c r="G97" s="332">
        <f>IF(G$6=0,0,G$6/OIS_fec!G$6)</f>
        <v>0.47622663836292994</v>
      </c>
      <c r="H97" s="332">
        <f>IF(H$6=0,0,H$6/OIS_fec!H$6)</f>
        <v>0.47901577986396982</v>
      </c>
      <c r="I97" s="332">
        <f>IF(I$6=0,0,I$6/OIS_fec!I$6)</f>
        <v>0.47985036053849717</v>
      </c>
      <c r="J97" s="332">
        <f>IF(J$6=0,0,J$6/OIS_fec!J$6)</f>
        <v>0.48117694480199036</v>
      </c>
      <c r="K97" s="332">
        <f>IF(K$6=0,0,K$6/OIS_fec!K$6)</f>
        <v>0.48091438318393043</v>
      </c>
      <c r="L97" s="332">
        <f>IF(L$6=0,0,L$6/OIS_fec!L$6)</f>
        <v>0.48071329567184862</v>
      </c>
      <c r="M97" s="332">
        <f>IF(M$6=0,0,M$6/OIS_fec!M$6)</f>
        <v>0.48224950586931392</v>
      </c>
      <c r="N97" s="332">
        <f>IF(N$6=0,0,N$6/OIS_fec!N$6)</f>
        <v>0.48178088320297163</v>
      </c>
      <c r="O97" s="332">
        <f>IF(O$6=0,0,O$6/OIS_fec!O$6)</f>
        <v>0.48180194602813342</v>
      </c>
      <c r="P97" s="332">
        <f>IF(P$6=0,0,P$6/OIS_fec!P$6)</f>
        <v>0.48200279400693796</v>
      </c>
      <c r="Q97" s="332">
        <f>IF(Q$6=0,0,Q$6/OIS_fec!Q$6)</f>
        <v>0.4817173279477015</v>
      </c>
      <c r="R97" s="332">
        <f>IF(R$6=0,0,R$6/OIS_fec!R$6)</f>
        <v>0.4814366738816887</v>
      </c>
      <c r="S97" s="332">
        <f>IF(S$6=0,0,S$6/OIS_fec!S$6)</f>
        <v>0.48153820952637327</v>
      </c>
      <c r="T97" s="332">
        <f>IF(T$6=0,0,T$6/OIS_fec!T$6)</f>
        <v>0.48166014268120927</v>
      </c>
      <c r="U97" s="332">
        <f>IF(U$6=0,0,U$6/OIS_fec!U$6)</f>
        <v>0.48137556792879393</v>
      </c>
      <c r="V97" s="332">
        <f>IF(V$6=0,0,V$6/OIS_fec!V$6)</f>
        <v>0.48177289357233155</v>
      </c>
      <c r="W97" s="332">
        <f>IF(W$6=0,0,W$6/OIS_fec!W$6)</f>
        <v>0.4817280083822445</v>
      </c>
      <c r="DA97" s="67"/>
    </row>
    <row r="98" spans="1:105" ht="12" customHeight="1" x14ac:dyDescent="0.25">
      <c r="A98" s="202" t="s">
        <v>93</v>
      </c>
      <c r="B98" s="333">
        <f>IF(B$7=0,0,B$7/OIS_fec!B$7)</f>
        <v>0.12314811619594743</v>
      </c>
      <c r="C98" s="333">
        <f>IF(C$7=0,0,C$7/OIS_fec!C$7)</f>
        <v>0.12294645110059801</v>
      </c>
      <c r="D98" s="333">
        <f>IF(D$7=0,0,D$7/OIS_fec!D$7)</f>
        <v>0.12305986190738873</v>
      </c>
      <c r="E98" s="333">
        <f>IF(E$7=0,0,E$7/OIS_fec!E$7)</f>
        <v>0.12256504101614321</v>
      </c>
      <c r="F98" s="333">
        <f>IF(F$7=0,0,F$7/OIS_fec!F$7)</f>
        <v>0.12248544671490133</v>
      </c>
      <c r="G98" s="333">
        <f>IF(G$7=0,0,G$7/OIS_fec!G$7)</f>
        <v>0.1219466269845763</v>
      </c>
      <c r="H98" s="333">
        <f>IF(H$7=0,0,H$7/OIS_fec!H$7)</f>
        <v>0.12260261186934189</v>
      </c>
      <c r="I98" s="333">
        <f>IF(I$7=0,0,I$7/OIS_fec!I$7)</f>
        <v>0.12281371023283134</v>
      </c>
      <c r="J98" s="333">
        <f>IF(J$7=0,0,J$7/OIS_fec!J$7)</f>
        <v>0.12345777832252686</v>
      </c>
      <c r="K98" s="333">
        <f>IF(K$7=0,0,K$7/OIS_fec!K$7)</f>
        <v>0.12334609093145503</v>
      </c>
      <c r="L98" s="333">
        <f>IF(L$7=0,0,L$7/OIS_fec!L$7)</f>
        <v>0.12330953098731687</v>
      </c>
      <c r="M98" s="333">
        <f>IF(M$7=0,0,M$7/OIS_fec!M$7)</f>
        <v>0.12364465781193193</v>
      </c>
      <c r="N98" s="333">
        <f>IF(N$7=0,0,N$7/OIS_fec!N$7)</f>
        <v>0.12351719967835863</v>
      </c>
      <c r="O98" s="333">
        <f>IF(O$7=0,0,O$7/OIS_fec!O$7)</f>
        <v>0.12352297580738678</v>
      </c>
      <c r="P98" s="333">
        <f>IF(P$7=0,0,P$7/OIS_fec!P$7)</f>
        <v>0.12355477752336655</v>
      </c>
      <c r="Q98" s="333">
        <f>IF(Q$7=0,0,Q$7/OIS_fec!Q$7)</f>
        <v>0.12347341010693827</v>
      </c>
      <c r="R98" s="333">
        <f>IF(R$7=0,0,R$7/OIS_fec!R$7)</f>
        <v>0.1233999682222375</v>
      </c>
      <c r="S98" s="333">
        <f>IF(S$7=0,0,S$7/OIS_fec!S$7)</f>
        <v>0.12342185206360665</v>
      </c>
      <c r="T98" s="333">
        <f>IF(T$7=0,0,T$7/OIS_fec!T$7)</f>
        <v>0.12347051424000387</v>
      </c>
      <c r="U98" s="333">
        <f>IF(U$7=0,0,U$7/OIS_fec!U$7)</f>
        <v>0.12341236760897052</v>
      </c>
      <c r="V98" s="333">
        <f>IF(V$7=0,0,V$7/OIS_fec!V$7)</f>
        <v>0.12351932645799941</v>
      </c>
      <c r="W98" s="333">
        <f>IF(W$7=0,0,W$7/OIS_fec!W$7)</f>
        <v>0.12352318409497302</v>
      </c>
      <c r="DA98" s="174"/>
    </row>
    <row r="99" spans="1:105" ht="12" customHeight="1" x14ac:dyDescent="0.25">
      <c r="A99" s="202" t="s">
        <v>94</v>
      </c>
      <c r="B99" s="333">
        <f>IF(B$8=0,0,B$8/OIS_fec!B$8)</f>
        <v>0.66993932050523997</v>
      </c>
      <c r="C99" s="333">
        <f>IF(C$8=0,0,C$8/OIS_fec!C$8)</f>
        <v>0.66894271467198807</v>
      </c>
      <c r="D99" s="333">
        <f>IF(D$8=0,0,D$8/OIS_fec!D$8)</f>
        <v>0.66951105172930714</v>
      </c>
      <c r="E99" s="333">
        <f>IF(E$8=0,0,E$8/OIS_fec!E$8)</f>
        <v>0.66707270253384743</v>
      </c>
      <c r="F99" s="333">
        <f>IF(F$8=0,0,F$8/OIS_fec!F$8)</f>
        <v>0.66668520756668004</v>
      </c>
      <c r="G99" s="333">
        <f>IF(G$8=0,0,G$8/OIS_fec!G$8)</f>
        <v>0.6641115901374014</v>
      </c>
      <c r="H99" s="333">
        <f>IF(H$8=0,0,H$8/OIS_fec!H$8)</f>
        <v>0.66731216084879408</v>
      </c>
      <c r="I99" s="333">
        <f>IF(I$8=0,0,I$8/OIS_fec!I$8)</f>
        <v>0.66838567468398502</v>
      </c>
      <c r="J99" s="333">
        <f>IF(J$8=0,0,J$8/OIS_fec!J$8)</f>
        <v>0.67257812573088038</v>
      </c>
      <c r="K99" s="333">
        <f>IF(K$8=0,0,K$8/OIS_fec!K$8)</f>
        <v>0.6718452034368112</v>
      </c>
      <c r="L99" s="333">
        <f>IF(L$8=0,0,L$8/OIS_fec!L$8)</f>
        <v>0.67169713724248636</v>
      </c>
      <c r="M99" s="333">
        <f>IF(M$8=0,0,M$8/OIS_fec!M$8)</f>
        <v>0.67329562476121807</v>
      </c>
      <c r="N99" s="333">
        <f>IF(N$8=0,0,N$8/OIS_fec!N$8)</f>
        <v>0.67259795921547283</v>
      </c>
      <c r="O99" s="333">
        <f>IF(O$8=0,0,O$8/OIS_fec!O$8)</f>
        <v>0.67262966990261797</v>
      </c>
      <c r="P99" s="333">
        <f>IF(P$8=0,0,P$8/OIS_fec!P$8)</f>
        <v>0.67273944145389675</v>
      </c>
      <c r="Q99" s="333">
        <f>IF(Q$8=0,0,Q$8/OIS_fec!Q$8)</f>
        <v>0.67228540558932448</v>
      </c>
      <c r="R99" s="333">
        <f>IF(R$8=0,0,R$8/OIS_fec!R$8)</f>
        <v>0.6718934546005384</v>
      </c>
      <c r="S99" s="333">
        <f>IF(S$8=0,0,S$8/OIS_fec!S$8)</f>
        <v>0.67199700156345499</v>
      </c>
      <c r="T99" s="333">
        <f>IF(T$8=0,0,T$8/OIS_fec!T$8)</f>
        <v>0.67230442240046573</v>
      </c>
      <c r="U99" s="333">
        <f>IF(U$8=0,0,U$8/OIS_fec!U$8)</f>
        <v>0.67204051369313267</v>
      </c>
      <c r="V99" s="333">
        <f>IF(V$8=0,0,V$8/OIS_fec!V$8)</f>
        <v>0.67262172115266294</v>
      </c>
      <c r="W99" s="333">
        <f>IF(W$8=0,0,W$8/OIS_fec!W$8)</f>
        <v>0.67268855830608454</v>
      </c>
      <c r="DA99" s="174"/>
    </row>
    <row r="100" spans="1:105" ht="12" customHeight="1" x14ac:dyDescent="0.25">
      <c r="A100" s="202" t="s">
        <v>95</v>
      </c>
      <c r="B100" s="333">
        <f>IF(B$9=0,0,B$9/OIS_fec!B$9)</f>
        <v>0.47805661814514083</v>
      </c>
      <c r="C100" s="333">
        <f>IF(C$9=0,0,C$9/OIS_fec!C$9)</f>
        <v>0.4772036265681654</v>
      </c>
      <c r="D100" s="333">
        <f>IF(D$9=0,0,D$9/OIS_fec!D$9)</f>
        <v>0.47766500870248146</v>
      </c>
      <c r="E100" s="333">
        <f>IF(E$9=0,0,E$9/OIS_fec!E$9)</f>
        <v>0.47557549859171855</v>
      </c>
      <c r="F100" s="333">
        <f>IF(F$9=0,0,F$9/OIS_fec!F$9)</f>
        <v>0.47523283356882523</v>
      </c>
      <c r="G100" s="333">
        <f>IF(G$9=0,0,G$9/OIS_fec!G$9)</f>
        <v>0.47282234380546867</v>
      </c>
      <c r="H100" s="333">
        <f>IF(H$9=0,0,H$9/OIS_fec!H$9)</f>
        <v>0.47560202703019505</v>
      </c>
      <c r="I100" s="333">
        <f>IF(I$9=0,0,I$9/OIS_fec!I$9)</f>
        <v>0.47642010780669392</v>
      </c>
      <c r="J100" s="333">
        <f>IF(J$9=0,0,J$9/OIS_fec!J$9)</f>
        <v>0.47743699306210335</v>
      </c>
      <c r="K100" s="333">
        <f>IF(K$9=0,0,K$9/OIS_fec!K$9)</f>
        <v>0.47721511225082025</v>
      </c>
      <c r="L100" s="333">
        <f>IF(L$9=0,0,L$9/OIS_fec!L$9)</f>
        <v>0.47700354675622614</v>
      </c>
      <c r="M100" s="333">
        <f>IF(M$9=0,0,M$9/OIS_fec!M$9)</f>
        <v>0.47857174001476915</v>
      </c>
      <c r="N100" s="333">
        <f>IF(N$9=0,0,N$9/OIS_fec!N$9)</f>
        <v>0.4781152740700409</v>
      </c>
      <c r="O100" s="333">
        <f>IF(O$9=0,0,O$9/OIS_fec!O$9)</f>
        <v>0.47813574222942762</v>
      </c>
      <c r="P100" s="333">
        <f>IF(P$9=0,0,P$9/OIS_fec!P$9)</f>
        <v>0.47835134755699055</v>
      </c>
      <c r="Q100" s="333">
        <f>IF(Q$9=0,0,Q$9/OIS_fec!Q$9)</f>
        <v>0.47807687045967012</v>
      </c>
      <c r="R100" s="333">
        <f>IF(R$9=0,0,R$9/OIS_fec!R$9)</f>
        <v>0.47780130706594071</v>
      </c>
      <c r="S100" s="333">
        <f>IF(S$9=0,0,S$9/OIS_fec!S$9)</f>
        <v>0.47790520790039809</v>
      </c>
      <c r="T100" s="333">
        <f>IF(T$9=0,0,T$9/OIS_fec!T$9)</f>
        <v>0.47800995497704191</v>
      </c>
      <c r="U100" s="333">
        <f>IF(U$9=0,0,U$9/OIS_fec!U$9)</f>
        <v>0.47771594195930028</v>
      </c>
      <c r="V100" s="333">
        <f>IF(V$9=0,0,V$9/OIS_fec!V$9)</f>
        <v>0.47810373182386406</v>
      </c>
      <c r="W100" s="333">
        <f>IF(W$9=0,0,W$9/OIS_fec!W$9)</f>
        <v>0.47804603817852082</v>
      </c>
      <c r="DA100" s="174"/>
    </row>
    <row r="101" spans="1:105" ht="12" customHeight="1" x14ac:dyDescent="0.25">
      <c r="A101" s="56" t="s">
        <v>96</v>
      </c>
      <c r="B101" s="334">
        <f>IF(B$10=0,0,B$10/OIS_fec!B$10)</f>
        <v>0.7255352880604844</v>
      </c>
      <c r="C101" s="334">
        <f>IF(C$10=0,0,C$10/OIS_fec!C$10)</f>
        <v>0.72446083730210087</v>
      </c>
      <c r="D101" s="334">
        <f>IF(D$10=0,0,D$10/OIS_fec!D$10)</f>
        <v>0.72920492403133474</v>
      </c>
      <c r="E101" s="334">
        <f>IF(E$10=0,0,E$10/OIS_fec!E$10)</f>
        <v>0.75290941107608278</v>
      </c>
      <c r="F101" s="334">
        <f>IF(F$10=0,0,F$10/OIS_fec!F$10)</f>
        <v>0.75766127942482786</v>
      </c>
      <c r="G101" s="334">
        <f>IF(G$10=0,0,G$10/OIS_fec!G$10)</f>
        <v>0.67611942826880589</v>
      </c>
      <c r="H101" s="334">
        <f>IF(H$10=0,0,H$10/OIS_fec!H$10)</f>
        <v>0.6699380427776106</v>
      </c>
      <c r="I101" s="334">
        <f>IF(I$10=0,0,I$10/OIS_fec!I$10)</f>
        <v>0.66806057122605278</v>
      </c>
      <c r="J101" s="334">
        <f>IF(J$10=0,0,J$10/OIS_fec!J$10)</f>
        <v>0.66027759392777796</v>
      </c>
      <c r="K101" s="334">
        <f>IF(K$10=0,0,K$10/OIS_fec!K$10)</f>
        <v>0.66193279446747488</v>
      </c>
      <c r="L101" s="334">
        <f>IF(L$10=0,0,L$10/OIS_fec!L$10)</f>
        <v>0.66193223445856031</v>
      </c>
      <c r="M101" s="334">
        <f>IF(M$10=0,0,M$10/OIS_fec!M$10)</f>
        <v>0.77293697378858495</v>
      </c>
      <c r="N101" s="334">
        <f>IF(N$10=0,0,N$10/OIS_fec!N$10)</f>
        <v>0.7828770451611341</v>
      </c>
      <c r="O101" s="334">
        <f>IF(O$10=0,0,O$10/OIS_fec!O$10)</f>
        <v>0.78329295302659008</v>
      </c>
      <c r="P101" s="334">
        <f>IF(P$10=0,0,P$10/OIS_fec!P$10)</f>
        <v>0.77656850541895084</v>
      </c>
      <c r="Q101" s="334">
        <f>IF(Q$10=0,0,Q$10/OIS_fec!Q$10)</f>
        <v>0.77290349236879019</v>
      </c>
      <c r="R101" s="334">
        <f>IF(R$10=0,0,R$10/OIS_fec!R$10)</f>
        <v>0.771318782990562</v>
      </c>
      <c r="S101" s="334">
        <f>IF(S$10=0,0,S$10/OIS_fec!S$10)</f>
        <v>0.774149375000866</v>
      </c>
      <c r="T101" s="334">
        <f>IF(T$10=0,0,T$10/OIS_fec!T$10)</f>
        <v>0.7793828414527102</v>
      </c>
      <c r="U101" s="334">
        <f>IF(U$10=0,0,U$10/OIS_fec!U$10)</f>
        <v>0.78220784641300489</v>
      </c>
      <c r="V101" s="334">
        <f>IF(V$10=0,0,V$10/OIS_fec!V$10)</f>
        <v>0.79397578535812929</v>
      </c>
      <c r="W101" s="334">
        <f>IF(W$10=0,0,W$10/OIS_fec!W$10)</f>
        <v>0.78651252090971879</v>
      </c>
      <c r="DA101" s="68"/>
    </row>
    <row r="102" spans="1:105" ht="12" customHeight="1" x14ac:dyDescent="0.25">
      <c r="A102" s="203" t="s">
        <v>3059</v>
      </c>
      <c r="B102" s="350">
        <f>IF(B$16=0,0,B$16/OIS_fec!B$16)</f>
        <v>0.36665464836821499</v>
      </c>
      <c r="C102" s="350">
        <f>IF(C$16=0,0,C$16/OIS_fec!C$16)</f>
        <v>0.36607088434080814</v>
      </c>
      <c r="D102" s="350">
        <f>IF(D$16=0,0,D$16/OIS_fec!D$16)</f>
        <v>0.38873275922998235</v>
      </c>
      <c r="E102" s="350">
        <f>IF(E$16=0,0,E$16/OIS_fec!E$16)</f>
        <v>0.392507050427441</v>
      </c>
      <c r="F102" s="350">
        <f>IF(F$16=0,0,F$16/OIS_fec!F$16)</f>
        <v>0.39462065476241726</v>
      </c>
      <c r="G102" s="350">
        <f>IF(G$16=0,0,G$16/OIS_fec!G$16)</f>
        <v>0.40578970805480502</v>
      </c>
      <c r="H102" s="350">
        <f>IF(H$16=0,0,H$16/OIS_fec!H$16)</f>
        <v>0.40384409921508396</v>
      </c>
      <c r="I102" s="350">
        <f>IF(I$16=0,0,I$16/OIS_fec!I$16)</f>
        <v>0.4191616517717881</v>
      </c>
      <c r="J102" s="350">
        <f>IF(J$16=0,0,J$16/OIS_fec!J$16)</f>
        <v>0.42030540081403067</v>
      </c>
      <c r="K102" s="350">
        <f>IF(K$16=0,0,K$16/OIS_fec!K$16)</f>
        <v>0.41879621340054318</v>
      </c>
      <c r="L102" s="350">
        <f>IF(L$16=0,0,L$16/OIS_fec!L$16)</f>
        <v>0.41450048874390494</v>
      </c>
      <c r="M102" s="350">
        <f>IF(M$16=0,0,M$16/OIS_fec!M$16)</f>
        <v>0.40946481762013598</v>
      </c>
      <c r="N102" s="350">
        <f>IF(N$16=0,0,N$16/OIS_fec!N$16)</f>
        <v>0.40955183954704827</v>
      </c>
      <c r="O102" s="350">
        <f>IF(O$16=0,0,O$16/OIS_fec!O$16)</f>
        <v>0.40825689976047852</v>
      </c>
      <c r="P102" s="350">
        <f>IF(P$16=0,0,P$16/OIS_fec!P$16)</f>
        <v>0.40832071811027731</v>
      </c>
      <c r="Q102" s="350">
        <f>IF(Q$16=0,0,Q$16/OIS_fec!Q$16)</f>
        <v>0.40851643401012544</v>
      </c>
      <c r="R102" s="350">
        <f>IF(R$16=0,0,R$16/OIS_fec!R$16)</f>
        <v>0.40958864539843726</v>
      </c>
      <c r="S102" s="350">
        <f>IF(S$16=0,0,S$16/OIS_fec!S$16)</f>
        <v>0.4088075112764073</v>
      </c>
      <c r="T102" s="350">
        <f>IF(T$16=0,0,T$16/OIS_fec!T$16)</f>
        <v>0.40661994413914293</v>
      </c>
      <c r="U102" s="350">
        <f>IF(U$16=0,0,U$16/OIS_fec!U$16)</f>
        <v>0.40951622546919075</v>
      </c>
      <c r="V102" s="350">
        <f>IF(V$16=0,0,V$16/OIS_fec!V$16)</f>
        <v>0.4093230642336802</v>
      </c>
      <c r="W102" s="350">
        <f>IF(W$16=0,0,W$16/OIS_fec!W$16)</f>
        <v>0.40839722731847372</v>
      </c>
      <c r="DA102" s="175"/>
    </row>
    <row r="103" spans="1:105" ht="12" customHeight="1" x14ac:dyDescent="0.25">
      <c r="A103" s="203" t="s">
        <v>3071</v>
      </c>
      <c r="B103" s="350">
        <f>IF(B$27=0,0,B$27/OIS_fec!B$27)</f>
        <v>0.23503481436429577</v>
      </c>
      <c r="C103" s="350">
        <f>IF(C$27=0,0,C$27/OIS_fec!C$27)</f>
        <v>0.23598599801953246</v>
      </c>
      <c r="D103" s="350">
        <f>IF(D$27=0,0,D$27/OIS_fec!D$27)</f>
        <v>0.24846952119308177</v>
      </c>
      <c r="E103" s="350">
        <f>IF(E$27=0,0,E$27/OIS_fec!E$27)</f>
        <v>0.24880096895282999</v>
      </c>
      <c r="F103" s="350">
        <f>IF(F$27=0,0,F$27/OIS_fec!F$27)</f>
        <v>0.25046969436505084</v>
      </c>
      <c r="G103" s="350">
        <f>IF(G$27=0,0,G$27/OIS_fec!G$27)</f>
        <v>0.25218069024422485</v>
      </c>
      <c r="H103" s="350">
        <f>IF(H$27=0,0,H$27/OIS_fec!H$27)</f>
        <v>0.25090477729826166</v>
      </c>
      <c r="I103" s="350">
        <f>IF(I$27=0,0,I$27/OIS_fec!I$27)</f>
        <v>0.25137468998303925</v>
      </c>
      <c r="J103" s="350">
        <f>IF(J$27=0,0,J$27/OIS_fec!J$27)</f>
        <v>0.25143226746738451</v>
      </c>
      <c r="K103" s="350">
        <f>IF(K$27=0,0,K$27/OIS_fec!K$27)</f>
        <v>0.25182870416494157</v>
      </c>
      <c r="L103" s="350">
        <f>IF(L$27=0,0,L$27/OIS_fec!L$27)</f>
        <v>0.25266291849493838</v>
      </c>
      <c r="M103" s="350">
        <f>IF(M$27=0,0,M$27/OIS_fec!M$27)</f>
        <v>0.25259185925227018</v>
      </c>
      <c r="N103" s="350">
        <f>IF(N$27=0,0,N$27/OIS_fec!N$27)</f>
        <v>0.25252314870466064</v>
      </c>
      <c r="O103" s="350">
        <f>IF(O$27=0,0,O$27/OIS_fec!O$27)</f>
        <v>0.25225400306386003</v>
      </c>
      <c r="P103" s="350">
        <f>IF(P$27=0,0,P$27/OIS_fec!P$27)</f>
        <v>0.25238194081413673</v>
      </c>
      <c r="Q103" s="350">
        <f>IF(Q$27=0,0,Q$27/OIS_fec!Q$27)</f>
        <v>0.25249284297323105</v>
      </c>
      <c r="R103" s="350">
        <f>IF(R$27=0,0,R$27/OIS_fec!R$27)</f>
        <v>0.25292763447239069</v>
      </c>
      <c r="S103" s="350">
        <f>IF(S$27=0,0,S$27/OIS_fec!S$27)</f>
        <v>0.25126923829793291</v>
      </c>
      <c r="T103" s="350">
        <f>IF(T$27=0,0,T$27/OIS_fec!T$27)</f>
        <v>0.25081417770801545</v>
      </c>
      <c r="U103" s="350">
        <f>IF(U$27=0,0,U$27/OIS_fec!U$27)</f>
        <v>0.25134652613481451</v>
      </c>
      <c r="V103" s="350">
        <f>IF(V$27=0,0,V$27/OIS_fec!V$27)</f>
        <v>0.25069481562681761</v>
      </c>
      <c r="W103" s="350">
        <f>IF(W$27=0,0,W$27/OIS_fec!W$27)</f>
        <v>0.25246393076588391</v>
      </c>
      <c r="DA103" s="175"/>
    </row>
    <row r="104" spans="1:105" ht="12" customHeight="1" x14ac:dyDescent="0.25">
      <c r="A104" s="203" t="s">
        <v>3081</v>
      </c>
      <c r="B104" s="350">
        <f>IF(B$35=0,0,B$35/OIS_fec!B$35)</f>
        <v>0.23094386993180974</v>
      </c>
      <c r="C104" s="350">
        <f>IF(C$35=0,0,C$35/OIS_fec!C$35)</f>
        <v>0.22904416771062044</v>
      </c>
      <c r="D104" s="350">
        <f>IF(D$35=0,0,D$35/OIS_fec!D$35)</f>
        <v>0.25082501798416279</v>
      </c>
      <c r="E104" s="350">
        <f>IF(E$35=0,0,E$35/OIS_fec!E$35)</f>
        <v>0.25508425935761053</v>
      </c>
      <c r="F104" s="350">
        <f>IF(F$35=0,0,F$35/OIS_fec!F$35)</f>
        <v>0.25709841792323601</v>
      </c>
      <c r="G104" s="350">
        <f>IF(G$35=0,0,G$35/OIS_fec!G$35)</f>
        <v>0.26109716553368273</v>
      </c>
      <c r="H104" s="350">
        <f>IF(H$35=0,0,H$35/OIS_fec!H$35)</f>
        <v>0.25943834395937432</v>
      </c>
      <c r="I104" s="350">
        <f>IF(I$35=0,0,I$35/OIS_fec!I$35)</f>
        <v>0.26145350375721038</v>
      </c>
      <c r="J104" s="350">
        <f>IF(J$35=0,0,J$35/OIS_fec!J$35)</f>
        <v>0.26101758175966605</v>
      </c>
      <c r="K104" s="350">
        <f>IF(K$35=0,0,K$35/OIS_fec!K$35)</f>
        <v>0.257190045692057</v>
      </c>
      <c r="L104" s="350">
        <f>IF(L$35=0,0,L$35/OIS_fec!L$35)</f>
        <v>0.25949677283916661</v>
      </c>
      <c r="M104" s="350">
        <f>IF(M$35=0,0,M$35/OIS_fec!M$35)</f>
        <v>0.26230766019707663</v>
      </c>
      <c r="N104" s="350">
        <f>IF(N$35=0,0,N$35/OIS_fec!N$35)</f>
        <v>0.26288463815117391</v>
      </c>
      <c r="O104" s="350">
        <f>IF(O$35=0,0,O$35/OIS_fec!O$35)</f>
        <v>0.26241153004968543</v>
      </c>
      <c r="P104" s="350">
        <f>IF(P$35=0,0,P$35/OIS_fec!P$35)</f>
        <v>0.26291193059386142</v>
      </c>
      <c r="Q104" s="350">
        <f>IF(Q$35=0,0,Q$35/OIS_fec!Q$35)</f>
        <v>0.26263075396014024</v>
      </c>
      <c r="R104" s="350">
        <f>IF(R$35=0,0,R$35/OIS_fec!R$35)</f>
        <v>0.26298995156944649</v>
      </c>
      <c r="S104" s="350">
        <f>IF(S$35=0,0,S$35/OIS_fec!S$35)</f>
        <v>0.26142075296925354</v>
      </c>
      <c r="T104" s="350">
        <f>IF(T$35=0,0,T$35/OIS_fec!T$35)</f>
        <v>0.2600092003028493</v>
      </c>
      <c r="U104" s="350">
        <f>IF(U$35=0,0,U$35/OIS_fec!U$35)</f>
        <v>0.26286621971414265</v>
      </c>
      <c r="V104" s="350">
        <f>IF(V$35=0,0,V$35/OIS_fec!V$35)</f>
        <v>0.26492035332494795</v>
      </c>
      <c r="W104" s="350">
        <f>IF(W$35=0,0,W$35/OIS_fec!W$35)</f>
        <v>0.26296527013860238</v>
      </c>
      <c r="DA104" s="175"/>
    </row>
    <row r="105" spans="1:105" ht="12" customHeight="1" x14ac:dyDescent="0.25">
      <c r="A105" s="203" t="s">
        <v>3103</v>
      </c>
      <c r="B105" s="350">
        <f>IF(B$54=0,0,B$54/OIS_fec!B$54)</f>
        <v>0.58903644802022093</v>
      </c>
      <c r="C105" s="350">
        <f>IF(C$54=0,0,C$54/OIS_fec!C$54)</f>
        <v>0.59195938388836644</v>
      </c>
      <c r="D105" s="350">
        <f>IF(D$54=0,0,D$54/OIS_fec!D$54)</f>
        <v>0.6373546979068363</v>
      </c>
      <c r="E105" s="350">
        <f>IF(E$54=0,0,E$54/OIS_fec!E$54)</f>
        <v>0.68055035695495181</v>
      </c>
      <c r="F105" s="350">
        <f>IF(F$54=0,0,F$54/OIS_fec!F$54)</f>
        <v>0.68197452611407439</v>
      </c>
      <c r="G105" s="350">
        <f>IF(G$54=0,0,G$54/OIS_fec!G$54)</f>
        <v>0.58416708817540131</v>
      </c>
      <c r="H105" s="350">
        <f>IF(H$54=0,0,H$54/OIS_fec!H$54)</f>
        <v>0.55577189098803059</v>
      </c>
      <c r="I105" s="350">
        <f>IF(I$54=0,0,I$54/OIS_fec!I$54)</f>
        <v>0.53681516086974979</v>
      </c>
      <c r="J105" s="350">
        <f>IF(J$54=0,0,J$54/OIS_fec!J$54)</f>
        <v>0.49852733817059586</v>
      </c>
      <c r="K105" s="350">
        <f>IF(K$54=0,0,K$54/OIS_fec!K$54)</f>
        <v>0.50868458142320605</v>
      </c>
      <c r="L105" s="350">
        <f>IF(L$54=0,0,L$54/OIS_fec!L$54)</f>
        <v>0.50471446646304252</v>
      </c>
      <c r="M105" s="350">
        <f>IF(M$54=0,0,M$54/OIS_fec!M$54)</f>
        <v>0.64312974446977222</v>
      </c>
      <c r="N105" s="350">
        <f>IF(N$54=0,0,N$54/OIS_fec!N$54)</f>
        <v>0.65076260113892848</v>
      </c>
      <c r="O105" s="350">
        <f>IF(O$54=0,0,O$54/OIS_fec!O$54)</f>
        <v>0.651812957499454</v>
      </c>
      <c r="P105" s="350">
        <f>IF(P$54=0,0,P$54/OIS_fec!P$54)</f>
        <v>0.65011169974122873</v>
      </c>
      <c r="Q105" s="350">
        <f>IF(Q$54=0,0,Q$54/OIS_fec!Q$54)</f>
        <v>0.64961442514410428</v>
      </c>
      <c r="R105" s="350">
        <f>IF(R$54=0,0,R$54/OIS_fec!R$54)</f>
        <v>0.65075701908525241</v>
      </c>
      <c r="S105" s="350">
        <f>IF(S$54=0,0,S$54/OIS_fec!S$54)</f>
        <v>0.65086175794653656</v>
      </c>
      <c r="T105" s="350">
        <f>IF(T$54=0,0,T$54/OIS_fec!T$54)</f>
        <v>0.65893198552921883</v>
      </c>
      <c r="U105" s="350">
        <f>IF(U$54=0,0,U$54/OIS_fec!U$54)</f>
        <v>0.66590394234866512</v>
      </c>
      <c r="V105" s="350">
        <f>IF(V$54=0,0,V$54/OIS_fec!V$54)</f>
        <v>0.6878299114676566</v>
      </c>
      <c r="W105" s="350">
        <f>IF(W$54=0,0,W$54/OIS_fec!W$54)</f>
        <v>0.67305041807830146</v>
      </c>
      <c r="DA105" s="175"/>
    </row>
    <row r="106" spans="1:105" ht="12" customHeight="1" x14ac:dyDescent="0.25">
      <c r="A106" s="203" t="s">
        <v>3124</v>
      </c>
      <c r="B106" s="350">
        <f>IF(B$68=0,0,B$68/OIS_fec!B$68)</f>
        <v>0.34471995179845311</v>
      </c>
      <c r="C106" s="350">
        <f>IF(C$68=0,0,C$68/OIS_fec!C$68)</f>
        <v>0.34518179908962798</v>
      </c>
      <c r="D106" s="350">
        <f>IF(D$68=0,0,D$68/OIS_fec!D$68)</f>
        <v>0.34481925730760643</v>
      </c>
      <c r="E106" s="350">
        <f>IF(E$68=0,0,E$68/OIS_fec!E$68)</f>
        <v>0.34601040795095789</v>
      </c>
      <c r="F106" s="350">
        <f>IF(F$68=0,0,F$68/OIS_fec!F$68)</f>
        <v>0.3462578139723792</v>
      </c>
      <c r="G106" s="350">
        <f>IF(G$68=0,0,G$68/OIS_fec!G$68)</f>
        <v>0.34640278223806825</v>
      </c>
      <c r="H106" s="350">
        <f>IF(H$68=0,0,H$68/OIS_fec!H$68)</f>
        <v>0.34686241094030068</v>
      </c>
      <c r="I106" s="350">
        <f>IF(I$68=0,0,I$68/OIS_fec!I$68)</f>
        <v>0.3469993898662333</v>
      </c>
      <c r="J106" s="350">
        <f>IF(J$68=0,0,J$68/OIS_fec!J$68)</f>
        <v>0.34677900580434007</v>
      </c>
      <c r="K106" s="350">
        <f>IF(K$68=0,0,K$68/OIS_fec!K$68)</f>
        <v>0.34774039027385645</v>
      </c>
      <c r="L106" s="350">
        <f>IF(L$68=0,0,L$68/OIS_fec!L$68)</f>
        <v>0.3477861831469703</v>
      </c>
      <c r="M106" s="350">
        <f>IF(M$68=0,0,M$68/OIS_fec!M$68)</f>
        <v>0.34893292595869391</v>
      </c>
      <c r="N106" s="350">
        <f>IF(N$68=0,0,N$68/OIS_fec!N$68)</f>
        <v>0.34877744707001368</v>
      </c>
      <c r="O106" s="350">
        <f>IF(O$68=0,0,O$68/OIS_fec!O$68)</f>
        <v>0.34855290261280658</v>
      </c>
      <c r="P106" s="350">
        <f>IF(P$68=0,0,P$68/OIS_fec!P$68)</f>
        <v>0.34850358770541578</v>
      </c>
      <c r="Q106" s="350">
        <f>IF(Q$68=0,0,Q$68/OIS_fec!Q$68)</f>
        <v>0.34834112759126118</v>
      </c>
      <c r="R106" s="350">
        <f>IF(R$68=0,0,R$68/OIS_fec!R$68)</f>
        <v>0.34838548428694843</v>
      </c>
      <c r="S106" s="350">
        <f>IF(S$68=0,0,S$68/OIS_fec!S$68)</f>
        <v>0.34828668167902321</v>
      </c>
      <c r="T106" s="350">
        <f>IF(T$68=0,0,T$68/OIS_fec!T$68)</f>
        <v>0.34802823996232329</v>
      </c>
      <c r="U106" s="350">
        <f>IF(U$68=0,0,U$68/OIS_fec!U$68)</f>
        <v>0.34787291539800974</v>
      </c>
      <c r="V106" s="350">
        <f>IF(V$68=0,0,V$68/OIS_fec!V$68)</f>
        <v>0.34839809451045034</v>
      </c>
      <c r="W106" s="350">
        <f>IF(W$68=0,0,W$68/OIS_fec!W$68)</f>
        <v>0.34796853389484728</v>
      </c>
      <c r="DA106" s="175"/>
    </row>
    <row r="107" spans="1:105" ht="12" customHeight="1" x14ac:dyDescent="0.25">
      <c r="A107" s="41" t="s">
        <v>3122</v>
      </c>
      <c r="B107" s="335">
        <f>IF(B$69=0,0,B$69/OIS_fec!B$69)</f>
        <v>0.49971821205456679</v>
      </c>
      <c r="C107" s="335">
        <f>IF(C$69=0,0,C$69/OIS_fec!C$69)</f>
        <v>0.49916619066949197</v>
      </c>
      <c r="D107" s="335">
        <f>IF(D$69=0,0,D$69/OIS_fec!D$69)</f>
        <v>0.49948681696421349</v>
      </c>
      <c r="E107" s="335">
        <f>IF(E$69=0,0,E$69/OIS_fec!E$69)</f>
        <v>0.49814776059785787</v>
      </c>
      <c r="F107" s="335">
        <f>IF(F$69=0,0,F$69/OIS_fec!F$69)</f>
        <v>0.49793980170994745</v>
      </c>
      <c r="G107" s="335">
        <f>IF(G$69=0,0,G$69/OIS_fec!G$69)</f>
        <v>0.49660187261431732</v>
      </c>
      <c r="H107" s="335">
        <f>IF(H$69=0,0,H$69/OIS_fec!H$69)</f>
        <v>0.49831802906149369</v>
      </c>
      <c r="I107" s="335">
        <f>IF(I$69=0,0,I$69/OIS_fec!I$69)</f>
        <v>0.4989336489945615</v>
      </c>
      <c r="J107" s="335">
        <f>IF(J$69=0,0,J$69/OIS_fec!J$69)</f>
        <v>0.50230740484992165</v>
      </c>
      <c r="K107" s="335">
        <f>IF(K$69=0,0,K$69/OIS_fec!K$69)</f>
        <v>0.50167508388370419</v>
      </c>
      <c r="L107" s="335">
        <f>IF(L$69=0,0,L$69/OIS_fec!L$69)</f>
        <v>0.50162738963846365</v>
      </c>
      <c r="M107" s="335">
        <f>IF(M$69=0,0,M$69/OIS_fec!M$69)</f>
        <v>0.50247714702014046</v>
      </c>
      <c r="N107" s="335">
        <f>IF(N$69=0,0,N$69/OIS_fec!N$69)</f>
        <v>0.50200221003228396</v>
      </c>
      <c r="O107" s="335">
        <f>IF(O$69=0,0,O$69/OIS_fec!O$69)</f>
        <v>0.50202383204075418</v>
      </c>
      <c r="P107" s="335">
        <f>IF(P$69=0,0,P$69/OIS_fec!P$69)</f>
        <v>0.5020347431446639</v>
      </c>
      <c r="Q107" s="335">
        <f>IF(Q$69=0,0,Q$69/OIS_fec!Q$69)</f>
        <v>0.50171969184145382</v>
      </c>
      <c r="R107" s="335">
        <f>IF(R$69=0,0,R$69/OIS_fec!R$69)</f>
        <v>0.50146551164800113</v>
      </c>
      <c r="S107" s="335">
        <f>IF(S$69=0,0,S$69/OIS_fec!S$69)</f>
        <v>0.50151974815206313</v>
      </c>
      <c r="T107" s="335">
        <f>IF(T$69=0,0,T$69/OIS_fec!T$69)</f>
        <v>0.5017661343889378</v>
      </c>
      <c r="U107" s="335">
        <f>IF(U$69=0,0,U$69/OIS_fec!U$69)</f>
        <v>0.50164063806011483</v>
      </c>
      <c r="V107" s="335">
        <f>IF(V$69=0,0,V$69/OIS_fec!V$69)</f>
        <v>0.50203042434836842</v>
      </c>
      <c r="W107" s="335">
        <f>IF(W$69=0,0,W$69/OIS_fec!W$69)</f>
        <v>0.50212197649289447</v>
      </c>
      <c r="DA107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CY48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34" width="9.140625" style="1" hidden="1" customWidth="1"/>
    <col min="35" max="103" width="13" style="1" hidden="1" customWidth="1"/>
    <col min="104" max="104" width="2.7109375" style="1" customWidth="1"/>
    <col min="105" max="107" width="9.140625" style="1" customWidth="1"/>
    <col min="108" max="16384" width="9.140625" style="1"/>
  </cols>
  <sheetData>
    <row r="1" spans="1:23" ht="15" customHeight="1" x14ac:dyDescent="0.25">
      <c r="A1" s="9" t="str">
        <f>index!$A$1&amp;": Industry Summary / useful energy demand"</f>
        <v>FR: Industry Summary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</row>
    <row r="3" spans="1:23" ht="15" customHeight="1" x14ac:dyDescent="0.25">
      <c r="A3" s="32" t="s">
        <v>101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5" spans="1:23" ht="15" customHeight="1" x14ac:dyDescent="0.25">
      <c r="A5" s="34" t="s">
        <v>91</v>
      </c>
      <c r="B5" s="225">
        <f t="shared" ref="B5:W5" si="0">SUM(B6:B10,B16,B27)</f>
        <v>16354.175219549998</v>
      </c>
      <c r="C5" s="225">
        <f t="shared" si="0"/>
        <v>17106.251398139488</v>
      </c>
      <c r="D5" s="225">
        <f t="shared" si="0"/>
        <v>16803.063331097612</v>
      </c>
      <c r="E5" s="225">
        <f t="shared" si="0"/>
        <v>16880.051296361351</v>
      </c>
      <c r="F5" s="225">
        <f t="shared" si="0"/>
        <v>16283.827601951871</v>
      </c>
      <c r="G5" s="225">
        <f t="shared" si="0"/>
        <v>16233.664394888427</v>
      </c>
      <c r="H5" s="225">
        <f t="shared" si="0"/>
        <v>15724.883949364777</v>
      </c>
      <c r="I5" s="225">
        <f t="shared" si="0"/>
        <v>15938.371730435836</v>
      </c>
      <c r="J5" s="225">
        <f t="shared" si="0"/>
        <v>15680.967457936797</v>
      </c>
      <c r="K5" s="225">
        <f t="shared" si="0"/>
        <v>13216.05268419893</v>
      </c>
      <c r="L5" s="225">
        <f t="shared" si="0"/>
        <v>13894.632576466698</v>
      </c>
      <c r="M5" s="225">
        <f t="shared" si="0"/>
        <v>15529.126919247248</v>
      </c>
      <c r="N5" s="225">
        <f t="shared" si="0"/>
        <v>15539.63061557808</v>
      </c>
      <c r="O5" s="225">
        <f t="shared" si="0"/>
        <v>15655.715238391478</v>
      </c>
      <c r="P5" s="225">
        <f t="shared" si="0"/>
        <v>15079.096196078699</v>
      </c>
      <c r="Q5" s="225">
        <f t="shared" si="0"/>
        <v>14859.960004454617</v>
      </c>
      <c r="R5" s="225">
        <f t="shared" si="0"/>
        <v>15304.824100460633</v>
      </c>
      <c r="S5" s="225">
        <f t="shared" si="0"/>
        <v>14799.316897151904</v>
      </c>
      <c r="T5" s="225">
        <f t="shared" si="0"/>
        <v>14871.055600335989</v>
      </c>
      <c r="U5" s="225">
        <f t="shared" si="0"/>
        <v>14794.283240816263</v>
      </c>
      <c r="V5" s="225">
        <f t="shared" si="0"/>
        <v>13718.953387841069</v>
      </c>
      <c r="W5" s="225">
        <f t="shared" si="0"/>
        <v>14754.629289072602</v>
      </c>
    </row>
    <row r="6" spans="1:23" ht="12" customHeight="1" x14ac:dyDescent="0.25">
      <c r="A6" s="202" t="s">
        <v>92</v>
      </c>
      <c r="B6" s="226">
        <v>169.18055792166086</v>
      </c>
      <c r="C6" s="226">
        <v>171.57024670191362</v>
      </c>
      <c r="D6" s="226">
        <v>168.86978091924396</v>
      </c>
      <c r="E6" s="226">
        <v>171.78362724876018</v>
      </c>
      <c r="F6" s="226">
        <v>171.74670889643062</v>
      </c>
      <c r="G6" s="226">
        <v>173.88732560135651</v>
      </c>
      <c r="H6" s="226">
        <v>166.80663118937989</v>
      </c>
      <c r="I6" s="226">
        <v>164.14950037084736</v>
      </c>
      <c r="J6" s="226">
        <v>158.82758706778117</v>
      </c>
      <c r="K6" s="226">
        <v>140.57942822984626</v>
      </c>
      <c r="L6" s="226">
        <v>147.3783856289767</v>
      </c>
      <c r="M6" s="226">
        <v>164.73517478680597</v>
      </c>
      <c r="N6" s="226">
        <v>167.24464573747866</v>
      </c>
      <c r="O6" s="226">
        <v>167.58516449870027</v>
      </c>
      <c r="P6" s="226">
        <v>161.55517262503602</v>
      </c>
      <c r="Q6" s="226">
        <v>159.98789710186358</v>
      </c>
      <c r="R6" s="226">
        <v>163.5760475080412</v>
      </c>
      <c r="S6" s="226">
        <v>160.88711073999565</v>
      </c>
      <c r="T6" s="226">
        <v>162.51750967278306</v>
      </c>
      <c r="U6" s="226">
        <v>161.21639026582039</v>
      </c>
      <c r="V6" s="226">
        <v>148.24720930364913</v>
      </c>
      <c r="W6" s="226">
        <v>159.74695440868697</v>
      </c>
    </row>
    <row r="7" spans="1:23" ht="12" customHeight="1" x14ac:dyDescent="0.25">
      <c r="A7" s="202" t="s">
        <v>93</v>
      </c>
      <c r="B7" s="226">
        <v>81.310546100785857</v>
      </c>
      <c r="C7" s="226">
        <v>81.863423213169668</v>
      </c>
      <c r="D7" s="226">
        <v>80.391244464853912</v>
      </c>
      <c r="E7" s="226">
        <v>79.895809996386404</v>
      </c>
      <c r="F7" s="226">
        <v>79.466423495618187</v>
      </c>
      <c r="G7" s="226">
        <v>80.16145109989256</v>
      </c>
      <c r="H7" s="226">
        <v>77.273112190421273</v>
      </c>
      <c r="I7" s="226">
        <v>77.860612466839939</v>
      </c>
      <c r="J7" s="226">
        <v>87.952564898427454</v>
      </c>
      <c r="K7" s="226">
        <v>75.614402767620419</v>
      </c>
      <c r="L7" s="226">
        <v>76.728512602317664</v>
      </c>
      <c r="M7" s="226">
        <v>72.570600454074281</v>
      </c>
      <c r="N7" s="226">
        <v>73.400057899292207</v>
      </c>
      <c r="O7" s="226">
        <v>74.570699971466368</v>
      </c>
      <c r="P7" s="226">
        <v>74.421960642751174</v>
      </c>
      <c r="Q7" s="226">
        <v>73.535956529808047</v>
      </c>
      <c r="R7" s="226">
        <v>75.230029473458686</v>
      </c>
      <c r="S7" s="226">
        <v>74.581184773910508</v>
      </c>
      <c r="T7" s="226">
        <v>74.811946514464026</v>
      </c>
      <c r="U7" s="226">
        <v>75.423759950356001</v>
      </c>
      <c r="V7" s="226">
        <v>71.175739284685221</v>
      </c>
      <c r="W7" s="226">
        <v>74.32929555357623</v>
      </c>
    </row>
    <row r="8" spans="1:23" ht="12" customHeight="1" x14ac:dyDescent="0.25">
      <c r="A8" s="202" t="s">
        <v>94</v>
      </c>
      <c r="B8" s="226">
        <v>744.39060347306895</v>
      </c>
      <c r="C8" s="226">
        <v>745.03511939892678</v>
      </c>
      <c r="D8" s="226">
        <v>735.92177416622235</v>
      </c>
      <c r="E8" s="226">
        <v>734.01816427857909</v>
      </c>
      <c r="F8" s="226">
        <v>733.4000374552852</v>
      </c>
      <c r="G8" s="226">
        <v>744.8518781406799</v>
      </c>
      <c r="H8" s="226">
        <v>724.32537372020363</v>
      </c>
      <c r="I8" s="226">
        <v>718.22612816016988</v>
      </c>
      <c r="J8" s="226">
        <v>752.61372800728805</v>
      </c>
      <c r="K8" s="226">
        <v>656.69373638652507</v>
      </c>
      <c r="L8" s="226">
        <v>679.87230118105333</v>
      </c>
      <c r="M8" s="226">
        <v>678.55857999535499</v>
      </c>
      <c r="N8" s="226">
        <v>682.89916886900755</v>
      </c>
      <c r="O8" s="226">
        <v>686.95385838338711</v>
      </c>
      <c r="P8" s="226">
        <v>681.45310205155624</v>
      </c>
      <c r="Q8" s="226">
        <v>675.93655029020067</v>
      </c>
      <c r="R8" s="226">
        <v>689.99870951995206</v>
      </c>
      <c r="S8" s="226">
        <v>689.60680515627712</v>
      </c>
      <c r="T8" s="226">
        <v>694.16579789551383</v>
      </c>
      <c r="U8" s="226">
        <v>691.36801185170759</v>
      </c>
      <c r="V8" s="226">
        <v>640.48886400983213</v>
      </c>
      <c r="W8" s="226">
        <v>678.01571733949288</v>
      </c>
    </row>
    <row r="9" spans="1:23" ht="12" customHeight="1" x14ac:dyDescent="0.25">
      <c r="A9" s="202" t="s">
        <v>95</v>
      </c>
      <c r="B9" s="226">
        <v>509.19935118559522</v>
      </c>
      <c r="C9" s="226">
        <v>510.11452469251361</v>
      </c>
      <c r="D9" s="226">
        <v>502.55532133732817</v>
      </c>
      <c r="E9" s="226">
        <v>497.16518635081957</v>
      </c>
      <c r="F9" s="226">
        <v>493.20807258616298</v>
      </c>
      <c r="G9" s="226">
        <v>498.53308298309355</v>
      </c>
      <c r="H9" s="226">
        <v>484.65158629775908</v>
      </c>
      <c r="I9" s="226">
        <v>488.53025571840197</v>
      </c>
      <c r="J9" s="226">
        <v>565.53450101105159</v>
      </c>
      <c r="K9" s="226">
        <v>486.23084248338637</v>
      </c>
      <c r="L9" s="226">
        <v>490.76259092024372</v>
      </c>
      <c r="M9" s="226">
        <v>453.93456277984592</v>
      </c>
      <c r="N9" s="226">
        <v>458.733495555118</v>
      </c>
      <c r="O9" s="226">
        <v>465.86156621738201</v>
      </c>
      <c r="P9" s="226">
        <v>469.48734060116305</v>
      </c>
      <c r="Q9" s="226">
        <v>464.93075104219827</v>
      </c>
      <c r="R9" s="226">
        <v>473.61802296393483</v>
      </c>
      <c r="S9" s="226">
        <v>471.33854368135633</v>
      </c>
      <c r="T9" s="226">
        <v>474.2658368197782</v>
      </c>
      <c r="U9" s="226">
        <v>479.89338026028048</v>
      </c>
      <c r="V9" s="226">
        <v>458.12767570365162</v>
      </c>
      <c r="W9" s="226">
        <v>473.50858269450327</v>
      </c>
    </row>
    <row r="10" spans="1:23" ht="12" customHeight="1" x14ac:dyDescent="0.25">
      <c r="A10" s="36" t="s">
        <v>96</v>
      </c>
      <c r="B10" s="227">
        <f t="shared" ref="B10:W10" si="1">SUM(B11:B15)</f>
        <v>558.84997029293152</v>
      </c>
      <c r="C10" s="227">
        <f t="shared" si="1"/>
        <v>590.8406282914259</v>
      </c>
      <c r="D10" s="227">
        <f t="shared" si="1"/>
        <v>579.81611073936256</v>
      </c>
      <c r="E10" s="227">
        <f t="shared" si="1"/>
        <v>588.41686587800518</v>
      </c>
      <c r="F10" s="227">
        <f t="shared" si="1"/>
        <v>552.56321089736707</v>
      </c>
      <c r="G10" s="227">
        <f t="shared" si="1"/>
        <v>484.54713428191701</v>
      </c>
      <c r="H10" s="227">
        <f t="shared" si="1"/>
        <v>482.86655809612603</v>
      </c>
      <c r="I10" s="227">
        <f t="shared" si="1"/>
        <v>496.34490779573196</v>
      </c>
      <c r="J10" s="227">
        <f t="shared" si="1"/>
        <v>517.55653553995319</v>
      </c>
      <c r="K10" s="227">
        <f t="shared" si="1"/>
        <v>412.18192974337171</v>
      </c>
      <c r="L10" s="227">
        <f t="shared" si="1"/>
        <v>448.95133396198321</v>
      </c>
      <c r="M10" s="227">
        <f t="shared" si="1"/>
        <v>447.98802033696069</v>
      </c>
      <c r="N10" s="227">
        <f t="shared" si="1"/>
        <v>451.82503712249923</v>
      </c>
      <c r="O10" s="227">
        <f t="shared" si="1"/>
        <v>456.74701469353255</v>
      </c>
      <c r="P10" s="227">
        <f t="shared" si="1"/>
        <v>432.23459377517759</v>
      </c>
      <c r="Q10" s="227">
        <f t="shared" si="1"/>
        <v>423.71333362698397</v>
      </c>
      <c r="R10" s="227">
        <f t="shared" si="1"/>
        <v>431.03920411598926</v>
      </c>
      <c r="S10" s="227">
        <f t="shared" si="1"/>
        <v>412.95164360892721</v>
      </c>
      <c r="T10" s="227">
        <f t="shared" si="1"/>
        <v>415.18134709153924</v>
      </c>
      <c r="U10" s="227">
        <f t="shared" si="1"/>
        <v>418.45642119841136</v>
      </c>
      <c r="V10" s="227">
        <f t="shared" si="1"/>
        <v>383.97545518565516</v>
      </c>
      <c r="W10" s="227">
        <f t="shared" si="1"/>
        <v>401.11264684952232</v>
      </c>
    </row>
    <row r="11" spans="1:23" ht="12" customHeight="1" x14ac:dyDescent="0.25">
      <c r="A11" s="37" t="s">
        <v>83</v>
      </c>
      <c r="B11" s="228">
        <v>17.504413565574637</v>
      </c>
      <c r="C11" s="228">
        <v>18.126647652524426</v>
      </c>
      <c r="D11" s="228">
        <v>18.650095864304724</v>
      </c>
      <c r="E11" s="228">
        <v>17.04505419960357</v>
      </c>
      <c r="F11" s="228">
        <v>16.260536229383259</v>
      </c>
      <c r="G11" s="228">
        <v>15.013559001107154</v>
      </c>
      <c r="H11" s="228">
        <v>14.756170904092173</v>
      </c>
      <c r="I11" s="228">
        <v>12.231700106766796</v>
      </c>
      <c r="J11" s="228">
        <v>9.5553294968397502</v>
      </c>
      <c r="K11" s="228">
        <v>7.6127420132407053</v>
      </c>
      <c r="L11" s="228">
        <v>6.7944535506449988</v>
      </c>
      <c r="M11" s="228">
        <v>9.2017690656170252</v>
      </c>
      <c r="N11" s="228">
        <v>8.4080686370049058</v>
      </c>
      <c r="O11" s="228">
        <v>8.5377165786363456</v>
      </c>
      <c r="P11" s="228">
        <v>8.8597234843491837</v>
      </c>
      <c r="Q11" s="228">
        <v>8.9118227661824605</v>
      </c>
      <c r="R11" s="228">
        <v>9.3294041395035361</v>
      </c>
      <c r="S11" s="228">
        <v>8.7948476566336531</v>
      </c>
      <c r="T11" s="228">
        <v>9.4677926852870655</v>
      </c>
      <c r="U11" s="228">
        <v>9.1754840546556728</v>
      </c>
      <c r="V11" s="228">
        <v>8.4704324889654199</v>
      </c>
      <c r="W11" s="228">
        <v>8.8053879247877962</v>
      </c>
    </row>
    <row r="12" spans="1:23" ht="12" customHeight="1" x14ac:dyDescent="0.25">
      <c r="A12" s="37" t="s">
        <v>72</v>
      </c>
      <c r="B12" s="228">
        <v>335.4299622176008</v>
      </c>
      <c r="C12" s="228">
        <v>375.11156395235452</v>
      </c>
      <c r="D12" s="228">
        <v>357.11339107807498</v>
      </c>
      <c r="E12" s="228">
        <v>372.0493509991316</v>
      </c>
      <c r="F12" s="228">
        <v>314.43226377979806</v>
      </c>
      <c r="G12" s="228">
        <v>237.72779172303979</v>
      </c>
      <c r="H12" s="228">
        <v>229.41138175862406</v>
      </c>
      <c r="I12" s="228">
        <v>238.47688812113404</v>
      </c>
      <c r="J12" s="228">
        <v>242.60866163108722</v>
      </c>
      <c r="K12" s="228">
        <v>167.58975296236758</v>
      </c>
      <c r="L12" s="228">
        <v>195.27913187646863</v>
      </c>
      <c r="M12" s="228">
        <v>253.59194480312178</v>
      </c>
      <c r="N12" s="228">
        <v>251.77362892327889</v>
      </c>
      <c r="O12" s="228">
        <v>266.58876085644397</v>
      </c>
      <c r="P12" s="228">
        <v>239.6758284730177</v>
      </c>
      <c r="Q12" s="228">
        <v>233.46642402415927</v>
      </c>
      <c r="R12" s="228">
        <v>241.02422286051424</v>
      </c>
      <c r="S12" s="228">
        <v>217.97085130952127</v>
      </c>
      <c r="T12" s="228">
        <v>211.95958745588518</v>
      </c>
      <c r="U12" s="228">
        <v>213.3911658552652</v>
      </c>
      <c r="V12" s="228">
        <v>191.17418068162539</v>
      </c>
      <c r="W12" s="228">
        <v>206.93693572069191</v>
      </c>
    </row>
    <row r="13" spans="1:23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5.346706997231538E-2</v>
      </c>
      <c r="H13" s="228">
        <v>5.3467069972312577E-2</v>
      </c>
      <c r="I13" s="228">
        <v>5.3467069972317531E-2</v>
      </c>
      <c r="J13" s="228">
        <v>7.1310822015898293E-2</v>
      </c>
      <c r="K13" s="228">
        <v>8.91545740594782E-2</v>
      </c>
      <c r="L13" s="228">
        <v>8.9154574059478311E-2</v>
      </c>
      <c r="M13" s="228">
        <v>0.15154352005360749</v>
      </c>
      <c r="N13" s="228">
        <v>0.13414907111905661</v>
      </c>
      <c r="O13" s="228">
        <v>0.1853054393878939</v>
      </c>
      <c r="P13" s="228">
        <v>0.30706658192990871</v>
      </c>
      <c r="Q13" s="228">
        <v>0.33697733175836952</v>
      </c>
      <c r="R13" s="228">
        <v>0.34512897387899072</v>
      </c>
      <c r="S13" s="228">
        <v>0.39480906050398229</v>
      </c>
      <c r="T13" s="228">
        <v>0.73595849255992452</v>
      </c>
      <c r="U13" s="228">
        <v>0.9463607198938041</v>
      </c>
      <c r="V13" s="228">
        <v>0.99514220030056311</v>
      </c>
      <c r="W13" s="228">
        <v>1.5061282075628939</v>
      </c>
    </row>
    <row r="14" spans="1:23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</row>
    <row r="15" spans="1:23" ht="12" customHeight="1" x14ac:dyDescent="0.25">
      <c r="A15" s="38" t="s">
        <v>38</v>
      </c>
      <c r="B15" s="229">
        <v>205.91559450975612</v>
      </c>
      <c r="C15" s="229">
        <v>197.60241668654692</v>
      </c>
      <c r="D15" s="229">
        <v>204.0526237969828</v>
      </c>
      <c r="E15" s="229">
        <v>199.32246067927008</v>
      </c>
      <c r="F15" s="229">
        <v>221.87041088818577</v>
      </c>
      <c r="G15" s="229">
        <v>231.75231648779777</v>
      </c>
      <c r="H15" s="229">
        <v>238.64553836343754</v>
      </c>
      <c r="I15" s="229">
        <v>245.58285249785877</v>
      </c>
      <c r="J15" s="229">
        <v>265.32123359001031</v>
      </c>
      <c r="K15" s="229">
        <v>236.89028019370392</v>
      </c>
      <c r="L15" s="229">
        <v>246.78859396081009</v>
      </c>
      <c r="M15" s="229">
        <v>185.04276294816827</v>
      </c>
      <c r="N15" s="229">
        <v>191.50919049109635</v>
      </c>
      <c r="O15" s="229">
        <v>181.43523181906437</v>
      </c>
      <c r="P15" s="229">
        <v>183.39197523588078</v>
      </c>
      <c r="Q15" s="229">
        <v>180.99810950488384</v>
      </c>
      <c r="R15" s="229">
        <v>180.3404481420925</v>
      </c>
      <c r="S15" s="229">
        <v>185.79113558226831</v>
      </c>
      <c r="T15" s="229">
        <v>193.01800845780707</v>
      </c>
      <c r="U15" s="229">
        <v>194.94341056859668</v>
      </c>
      <c r="V15" s="229">
        <v>183.33569981476381</v>
      </c>
      <c r="W15" s="229">
        <v>183.86419499647971</v>
      </c>
    </row>
    <row r="16" spans="1:23" ht="12" customHeight="1" x14ac:dyDescent="0.25">
      <c r="A16" s="39" t="s">
        <v>98</v>
      </c>
      <c r="B16" s="230">
        <f t="shared" ref="B16:W16" si="2">SUM(B17:B26)</f>
        <v>5729.8519897452888</v>
      </c>
      <c r="C16" s="230">
        <f t="shared" si="2"/>
        <v>6010.0422456750039</v>
      </c>
      <c r="D16" s="230">
        <f t="shared" si="2"/>
        <v>5744.7949265525294</v>
      </c>
      <c r="E16" s="230">
        <f t="shared" si="2"/>
        <v>5817.6714377594781</v>
      </c>
      <c r="F16" s="230">
        <f t="shared" si="2"/>
        <v>5323.4425725574283</v>
      </c>
      <c r="G16" s="230">
        <f t="shared" si="2"/>
        <v>4920.975450119995</v>
      </c>
      <c r="H16" s="230">
        <f t="shared" si="2"/>
        <v>4738.8582150684415</v>
      </c>
      <c r="I16" s="230">
        <f t="shared" si="2"/>
        <v>4987.2525593424143</v>
      </c>
      <c r="J16" s="230">
        <f t="shared" si="2"/>
        <v>5066.4583068277043</v>
      </c>
      <c r="K16" s="230">
        <f t="shared" si="2"/>
        <v>4190.2383179199878</v>
      </c>
      <c r="L16" s="230">
        <f t="shared" si="2"/>
        <v>4373.0019653192976</v>
      </c>
      <c r="M16" s="230">
        <f t="shared" si="2"/>
        <v>5437.2036226898717</v>
      </c>
      <c r="N16" s="230">
        <f t="shared" si="2"/>
        <v>5443.8524882628308</v>
      </c>
      <c r="O16" s="230">
        <f t="shared" si="2"/>
        <v>5559.6616998485733</v>
      </c>
      <c r="P16" s="230">
        <f t="shared" si="2"/>
        <v>5229.3709349145329</v>
      </c>
      <c r="Q16" s="230">
        <f t="shared" si="2"/>
        <v>5178.4179246019376</v>
      </c>
      <c r="R16" s="230">
        <f t="shared" si="2"/>
        <v>5370.1931112221591</v>
      </c>
      <c r="S16" s="230">
        <f t="shared" si="2"/>
        <v>5122.0695602182286</v>
      </c>
      <c r="T16" s="230">
        <f t="shared" si="2"/>
        <v>5144.9191796893128</v>
      </c>
      <c r="U16" s="230">
        <f t="shared" si="2"/>
        <v>5110.7919843688069</v>
      </c>
      <c r="V16" s="230">
        <f t="shared" si="2"/>
        <v>4827.0947534264333</v>
      </c>
      <c r="W16" s="230">
        <f t="shared" si="2"/>
        <v>5086.4164771565629</v>
      </c>
    </row>
    <row r="17" spans="1:23" ht="12" customHeight="1" x14ac:dyDescent="0.25">
      <c r="A17" s="46" t="s">
        <v>30</v>
      </c>
      <c r="B17" s="231">
        <v>335.8332559568135</v>
      </c>
      <c r="C17" s="231">
        <v>274.90857996487011</v>
      </c>
      <c r="D17" s="231">
        <v>280.02708758907329</v>
      </c>
      <c r="E17" s="231">
        <v>296.86576313552365</v>
      </c>
      <c r="F17" s="231">
        <v>334.59799709395793</v>
      </c>
      <c r="G17" s="231">
        <v>378.4223256710718</v>
      </c>
      <c r="H17" s="231">
        <v>354.92734526205334</v>
      </c>
      <c r="I17" s="231">
        <v>373.31213578783343</v>
      </c>
      <c r="J17" s="231">
        <v>351.44057906447557</v>
      </c>
      <c r="K17" s="231">
        <v>225.60437435469905</v>
      </c>
      <c r="L17" s="231">
        <v>254.22449300803478</v>
      </c>
      <c r="M17" s="231">
        <v>207.43220642953219</v>
      </c>
      <c r="N17" s="231">
        <v>234.43055169434794</v>
      </c>
      <c r="O17" s="231">
        <v>247.72637335970015</v>
      </c>
      <c r="P17" s="231">
        <v>221.94381624737218</v>
      </c>
      <c r="Q17" s="231">
        <v>234.81223648269508</v>
      </c>
      <c r="R17" s="231">
        <v>212.79137297377665</v>
      </c>
      <c r="S17" s="231">
        <v>233.0797721739724</v>
      </c>
      <c r="T17" s="231">
        <v>252.11737927500297</v>
      </c>
      <c r="U17" s="231">
        <v>179.1542026534288</v>
      </c>
      <c r="V17" s="231">
        <v>155.20690816901504</v>
      </c>
      <c r="W17" s="231">
        <v>177.26799065210113</v>
      </c>
    </row>
    <row r="18" spans="1:23" ht="12" customHeight="1" x14ac:dyDescent="0.25">
      <c r="A18" s="46" t="s">
        <v>32</v>
      </c>
      <c r="B18" s="231">
        <v>112.46268762160233</v>
      </c>
      <c r="C18" s="231">
        <v>179.07949649400041</v>
      </c>
      <c r="D18" s="231">
        <v>123.14579626904231</v>
      </c>
      <c r="E18" s="231">
        <v>43.268092703121518</v>
      </c>
      <c r="F18" s="231">
        <v>28.604148186489944</v>
      </c>
      <c r="G18" s="231">
        <v>20.927621941057101</v>
      </c>
      <c r="H18" s="231">
        <v>15.352563796824523</v>
      </c>
      <c r="I18" s="231">
        <v>16.818051785975097</v>
      </c>
      <c r="J18" s="231">
        <v>16.877491846912065</v>
      </c>
      <c r="K18" s="231">
        <v>23.916095010962589</v>
      </c>
      <c r="L18" s="231">
        <v>15.476130097273618</v>
      </c>
      <c r="M18" s="231">
        <v>20.597868655767506</v>
      </c>
      <c r="N18" s="231">
        <v>19.702777048828622</v>
      </c>
      <c r="O18" s="231">
        <v>23.271969123575506</v>
      </c>
      <c r="P18" s="231">
        <v>73.177331419500064</v>
      </c>
      <c r="Q18" s="231">
        <v>74.075778923927842</v>
      </c>
      <c r="R18" s="231">
        <v>25.90148848137083</v>
      </c>
      <c r="S18" s="231">
        <v>34.309126683511487</v>
      </c>
      <c r="T18" s="231">
        <v>40.379910917577732</v>
      </c>
      <c r="U18" s="231">
        <v>76.454901251284213</v>
      </c>
      <c r="V18" s="231">
        <v>82.914010057883544</v>
      </c>
      <c r="W18" s="231">
        <v>22.551486891226574</v>
      </c>
    </row>
    <row r="19" spans="1:23" ht="12" customHeight="1" x14ac:dyDescent="0.25">
      <c r="A19" s="46" t="s">
        <v>33</v>
      </c>
      <c r="B19" s="231">
        <v>281.2445019293977</v>
      </c>
      <c r="C19" s="231">
        <v>356.91708655638666</v>
      </c>
      <c r="D19" s="231">
        <v>236.91520031943233</v>
      </c>
      <c r="E19" s="231">
        <v>182.84995126356401</v>
      </c>
      <c r="F19" s="231">
        <v>163.74436940710569</v>
      </c>
      <c r="G19" s="231">
        <v>160.63331492483783</v>
      </c>
      <c r="H19" s="231">
        <v>167.30440154617997</v>
      </c>
      <c r="I19" s="231">
        <v>134.95507415389329</v>
      </c>
      <c r="J19" s="231">
        <v>153.92075425798475</v>
      </c>
      <c r="K19" s="231">
        <v>117.59974890206355</v>
      </c>
      <c r="L19" s="231">
        <v>129.17763660673302</v>
      </c>
      <c r="M19" s="231">
        <v>112.18722671859199</v>
      </c>
      <c r="N19" s="231">
        <v>134.53258612007869</v>
      </c>
      <c r="O19" s="231">
        <v>137.51398802784746</v>
      </c>
      <c r="P19" s="231">
        <v>123.71844078138952</v>
      </c>
      <c r="Q19" s="231">
        <v>89.911003999422476</v>
      </c>
      <c r="R19" s="231">
        <v>105.99070032958188</v>
      </c>
      <c r="S19" s="231">
        <v>99.471301864835496</v>
      </c>
      <c r="T19" s="231">
        <v>109.40827425426785</v>
      </c>
      <c r="U19" s="231">
        <v>106.51903983705033</v>
      </c>
      <c r="V19" s="231">
        <v>101.73662255515725</v>
      </c>
      <c r="W19" s="231">
        <v>101.05777513225787</v>
      </c>
    </row>
    <row r="20" spans="1:23" ht="12" customHeight="1" x14ac:dyDescent="0.25">
      <c r="A20" s="46" t="s">
        <v>83</v>
      </c>
      <c r="B20" s="231">
        <v>116.16890092824792</v>
      </c>
      <c r="C20" s="231">
        <v>132.12787165293338</v>
      </c>
      <c r="D20" s="231">
        <v>137.82621177128669</v>
      </c>
      <c r="E20" s="231">
        <v>131.12861555759198</v>
      </c>
      <c r="F20" s="231">
        <v>133.71178139604658</v>
      </c>
      <c r="G20" s="231">
        <v>118.95377182255649</v>
      </c>
      <c r="H20" s="231">
        <v>124.71891577606496</v>
      </c>
      <c r="I20" s="231">
        <v>115.83562987104766</v>
      </c>
      <c r="J20" s="231">
        <v>102.56968865862342</v>
      </c>
      <c r="K20" s="231">
        <v>71.772052962024944</v>
      </c>
      <c r="L20" s="231">
        <v>70.772602370840247</v>
      </c>
      <c r="M20" s="231">
        <v>118.42977887463812</v>
      </c>
      <c r="N20" s="231">
        <v>111.30533768636838</v>
      </c>
      <c r="O20" s="231">
        <v>111.83516979065718</v>
      </c>
      <c r="P20" s="231">
        <v>114.0842666658463</v>
      </c>
      <c r="Q20" s="231">
        <v>112.39846201862335</v>
      </c>
      <c r="R20" s="231">
        <v>116.06713187728488</v>
      </c>
      <c r="S20" s="231">
        <v>110.47005029317648</v>
      </c>
      <c r="T20" s="231">
        <v>120.0457436425951</v>
      </c>
      <c r="U20" s="231">
        <v>121.44370989031879</v>
      </c>
      <c r="V20" s="231">
        <v>117.766711870208</v>
      </c>
      <c r="W20" s="231">
        <v>110.23385721734927</v>
      </c>
    </row>
    <row r="21" spans="1:23" ht="12" customHeight="1" x14ac:dyDescent="0.25">
      <c r="A21" s="46" t="s">
        <v>70</v>
      </c>
      <c r="B21" s="231">
        <v>421.55872719922019</v>
      </c>
      <c r="C21" s="231">
        <v>442.5500390422402</v>
      </c>
      <c r="D21" s="231">
        <v>416.60343335456423</v>
      </c>
      <c r="E21" s="231">
        <v>392.94777735730821</v>
      </c>
      <c r="F21" s="231">
        <v>368.32133628112115</v>
      </c>
      <c r="G21" s="231">
        <v>303.5738991376241</v>
      </c>
      <c r="H21" s="231">
        <v>294.91230963412755</v>
      </c>
      <c r="I21" s="231">
        <v>278.26536107478154</v>
      </c>
      <c r="J21" s="231">
        <v>202.99540676152313</v>
      </c>
      <c r="K21" s="231">
        <v>190.04762015453818</v>
      </c>
      <c r="L21" s="231">
        <v>188.61200301864702</v>
      </c>
      <c r="M21" s="231">
        <v>206.15953224337142</v>
      </c>
      <c r="N21" s="231">
        <v>184.1517873967797</v>
      </c>
      <c r="O21" s="231">
        <v>160.14082429758619</v>
      </c>
      <c r="P21" s="231">
        <v>124.48013363598099</v>
      </c>
      <c r="Q21" s="231">
        <v>125.26977017297961</v>
      </c>
      <c r="R21" s="231">
        <v>87.192647647277099</v>
      </c>
      <c r="S21" s="231">
        <v>52.123119998294634</v>
      </c>
      <c r="T21" s="231">
        <v>46.03610617914471</v>
      </c>
      <c r="U21" s="231">
        <v>39.808529879352434</v>
      </c>
      <c r="V21" s="231">
        <v>43.806522750984847</v>
      </c>
      <c r="W21" s="231">
        <v>42.683225895700119</v>
      </c>
    </row>
    <row r="22" spans="1:23" ht="12" customHeight="1" x14ac:dyDescent="0.25">
      <c r="A22" s="46" t="s">
        <v>34</v>
      </c>
      <c r="B22" s="231">
        <v>118.37893317111566</v>
      </c>
      <c r="C22" s="231">
        <v>169.9572795176403</v>
      </c>
      <c r="D22" s="231">
        <v>118.51678916965757</v>
      </c>
      <c r="E22" s="231">
        <v>64.292784603952441</v>
      </c>
      <c r="F22" s="231">
        <v>62.112858948219603</v>
      </c>
      <c r="G22" s="231">
        <v>52.623463949036882</v>
      </c>
      <c r="H22" s="231">
        <v>88.198618217938275</v>
      </c>
      <c r="I22" s="231">
        <v>68.614983824412377</v>
      </c>
      <c r="J22" s="231">
        <v>59.418775251956021</v>
      </c>
      <c r="K22" s="231">
        <v>112.15697119529023</v>
      </c>
      <c r="L22" s="231">
        <v>81.471073141154889</v>
      </c>
      <c r="M22" s="231">
        <v>17.581065755823474</v>
      </c>
      <c r="N22" s="231">
        <v>14.490456348683749</v>
      </c>
      <c r="O22" s="231">
        <v>14.281992552090564</v>
      </c>
      <c r="P22" s="231">
        <v>14.454035643087087</v>
      </c>
      <c r="Q22" s="231">
        <v>15.291401180505584</v>
      </c>
      <c r="R22" s="231">
        <v>15.910247305921963</v>
      </c>
      <c r="S22" s="231">
        <v>14.023129016445958</v>
      </c>
      <c r="T22" s="231">
        <v>13.41310723605293</v>
      </c>
      <c r="U22" s="231">
        <v>13.614373079013292</v>
      </c>
      <c r="V22" s="231">
        <v>9.5330947736501397</v>
      </c>
      <c r="W22" s="231">
        <v>16.705675320030487</v>
      </c>
    </row>
    <row r="23" spans="1:23" ht="12" customHeight="1" x14ac:dyDescent="0.25">
      <c r="A23" s="46" t="s">
        <v>72</v>
      </c>
      <c r="B23" s="231">
        <v>3614.4328198202152</v>
      </c>
      <c r="C23" s="231">
        <v>3746.5150423435407</v>
      </c>
      <c r="D23" s="231">
        <v>3720.1591412896018</v>
      </c>
      <c r="E23" s="231">
        <v>3979.7283125085933</v>
      </c>
      <c r="F23" s="231">
        <v>3498.56882019671</v>
      </c>
      <c r="G23" s="231">
        <v>3185.161756559246</v>
      </c>
      <c r="H23" s="231">
        <v>3196.5085362757218</v>
      </c>
      <c r="I23" s="231">
        <v>2871.5687068454208</v>
      </c>
      <c r="J23" s="231">
        <v>3050.7816775367955</v>
      </c>
      <c r="K23" s="231">
        <v>2333.5409952944392</v>
      </c>
      <c r="L23" s="231">
        <v>2648.7642779118255</v>
      </c>
      <c r="M23" s="231">
        <v>3403.125633978063</v>
      </c>
      <c r="N23" s="231">
        <v>3356.0447964626537</v>
      </c>
      <c r="O23" s="231">
        <v>3481.7659464681819</v>
      </c>
      <c r="P23" s="231">
        <v>3281.8838468901913</v>
      </c>
      <c r="Q23" s="231">
        <v>3123.0390192712703</v>
      </c>
      <c r="R23" s="231">
        <v>3226.0367108858791</v>
      </c>
      <c r="S23" s="231">
        <v>2954.7940623309446</v>
      </c>
      <c r="T23" s="231">
        <v>2925.9799179722895</v>
      </c>
      <c r="U23" s="231">
        <v>2844.278576739895</v>
      </c>
      <c r="V23" s="231">
        <v>2617.8152661667441</v>
      </c>
      <c r="W23" s="231">
        <v>2781.0280402439821</v>
      </c>
    </row>
    <row r="24" spans="1:23" ht="12" customHeight="1" x14ac:dyDescent="0.25">
      <c r="A24" s="46" t="s">
        <v>36</v>
      </c>
      <c r="B24" s="231">
        <v>10.218908573283068</v>
      </c>
      <c r="C24" s="231">
        <v>9.0391905788636073</v>
      </c>
      <c r="D24" s="231">
        <v>1.1159494541804227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5.600934936702647E-3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</row>
    <row r="25" spans="1:23" ht="12" customHeight="1" x14ac:dyDescent="0.25">
      <c r="A25" s="46" t="s">
        <v>73</v>
      </c>
      <c r="B25" s="231">
        <v>719.55325454539366</v>
      </c>
      <c r="C25" s="231">
        <v>698.94765952452826</v>
      </c>
      <c r="D25" s="231">
        <v>710.48531733569018</v>
      </c>
      <c r="E25" s="231">
        <v>726.59014062982385</v>
      </c>
      <c r="F25" s="231">
        <v>733.78126104777709</v>
      </c>
      <c r="G25" s="231">
        <v>700.67929611456509</v>
      </c>
      <c r="H25" s="231">
        <v>496.93552455953073</v>
      </c>
      <c r="I25" s="231">
        <v>556.88268704392112</v>
      </c>
      <c r="J25" s="231">
        <v>508.3472167978461</v>
      </c>
      <c r="K25" s="231">
        <v>573.38595430415296</v>
      </c>
      <c r="L25" s="231">
        <v>659.85377975183519</v>
      </c>
      <c r="M25" s="231">
        <v>598.0925287891863</v>
      </c>
      <c r="N25" s="231">
        <v>621.516139167299</v>
      </c>
      <c r="O25" s="231">
        <v>580.94361769634895</v>
      </c>
      <c r="P25" s="231">
        <v>535.21627600505701</v>
      </c>
      <c r="Q25" s="231">
        <v>577.23269525313856</v>
      </c>
      <c r="R25" s="231">
        <v>604.46636281758674</v>
      </c>
      <c r="S25" s="231">
        <v>570.97578218840533</v>
      </c>
      <c r="T25" s="231">
        <v>635.64389238257695</v>
      </c>
      <c r="U25" s="231">
        <v>621.98897045628257</v>
      </c>
      <c r="V25" s="231">
        <v>660.30026248322133</v>
      </c>
      <c r="W25" s="231">
        <v>647.07435748042064</v>
      </c>
    </row>
    <row r="26" spans="1:23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570.99992895512912</v>
      </c>
      <c r="J26" s="231">
        <v>620.10671665158736</v>
      </c>
      <c r="K26" s="231">
        <v>542.21450574181745</v>
      </c>
      <c r="L26" s="231">
        <v>324.64996941295374</v>
      </c>
      <c r="M26" s="231">
        <v>753.59778124489787</v>
      </c>
      <c r="N26" s="231">
        <v>767.67245540285398</v>
      </c>
      <c r="O26" s="231">
        <v>802.18181853258545</v>
      </c>
      <c r="P26" s="231">
        <v>740.41278762610796</v>
      </c>
      <c r="Q26" s="231">
        <v>826.3875572993752</v>
      </c>
      <c r="R26" s="231">
        <v>975.83644890348046</v>
      </c>
      <c r="S26" s="231">
        <v>1052.823215668642</v>
      </c>
      <c r="T26" s="231">
        <v>1001.8948478298055</v>
      </c>
      <c r="U26" s="231">
        <v>1107.5296805821813</v>
      </c>
      <c r="V26" s="231">
        <v>1038.0153545995693</v>
      </c>
      <c r="W26" s="231">
        <v>1187.8140683234951</v>
      </c>
    </row>
    <row r="27" spans="1:23" ht="12" customHeight="1" x14ac:dyDescent="0.25">
      <c r="A27" s="39" t="s">
        <v>99</v>
      </c>
      <c r="B27" s="230">
        <f t="shared" ref="B27:W27" si="3">SUM(B28:B37)</f>
        <v>8561.3922008306654</v>
      </c>
      <c r="C27" s="230">
        <f t="shared" si="3"/>
        <v>8996.7852101665321</v>
      </c>
      <c r="D27" s="230">
        <f t="shared" si="3"/>
        <v>8990.7141729180694</v>
      </c>
      <c r="E27" s="230">
        <f t="shared" si="3"/>
        <v>8991.1002048493247</v>
      </c>
      <c r="F27" s="230">
        <f t="shared" si="3"/>
        <v>8930.0005760635777</v>
      </c>
      <c r="G27" s="230">
        <f t="shared" si="3"/>
        <v>9330.7080726614931</v>
      </c>
      <c r="H27" s="230">
        <f t="shared" si="3"/>
        <v>9050.1024728024458</v>
      </c>
      <c r="I27" s="230">
        <f t="shared" si="3"/>
        <v>9006.0077665814315</v>
      </c>
      <c r="J27" s="230">
        <f t="shared" si="3"/>
        <v>8532.0242345845909</v>
      </c>
      <c r="K27" s="230">
        <f t="shared" si="3"/>
        <v>7254.5140266681938</v>
      </c>
      <c r="L27" s="230">
        <f t="shared" si="3"/>
        <v>7677.9374868528266</v>
      </c>
      <c r="M27" s="230">
        <f t="shared" si="3"/>
        <v>8274.1363582043341</v>
      </c>
      <c r="N27" s="230">
        <f t="shared" si="3"/>
        <v>8261.675722131853</v>
      </c>
      <c r="O27" s="230">
        <f t="shared" si="3"/>
        <v>8244.3352347784366</v>
      </c>
      <c r="P27" s="230">
        <f t="shared" si="3"/>
        <v>8030.5730914684827</v>
      </c>
      <c r="Q27" s="230">
        <f t="shared" si="3"/>
        <v>7883.4375912616251</v>
      </c>
      <c r="R27" s="230">
        <f t="shared" si="3"/>
        <v>8101.1689756570977</v>
      </c>
      <c r="S27" s="230">
        <f t="shared" si="3"/>
        <v>7867.8820489732097</v>
      </c>
      <c r="T27" s="230">
        <f t="shared" si="3"/>
        <v>7905.1939826525968</v>
      </c>
      <c r="U27" s="230">
        <f t="shared" si="3"/>
        <v>7857.1332929208802</v>
      </c>
      <c r="V27" s="230">
        <f t="shared" si="3"/>
        <v>7189.8436909271632</v>
      </c>
      <c r="W27" s="230">
        <f t="shared" si="3"/>
        <v>7881.4996150702573</v>
      </c>
    </row>
    <row r="28" spans="1:23" ht="12" customHeight="1" x14ac:dyDescent="0.25">
      <c r="A28" s="18" t="s">
        <v>30</v>
      </c>
      <c r="B28" s="232">
        <v>233.40533814148054</v>
      </c>
      <c r="C28" s="232">
        <v>227.47642547463971</v>
      </c>
      <c r="D28" s="232">
        <v>190.02428301176334</v>
      </c>
      <c r="E28" s="232">
        <v>191.12316135158264</v>
      </c>
      <c r="F28" s="232">
        <v>189.65660991547514</v>
      </c>
      <c r="G28" s="232">
        <v>223.98139896782001</v>
      </c>
      <c r="H28" s="232">
        <v>221.03567393670144</v>
      </c>
      <c r="I28" s="232">
        <v>303.98202222249978</v>
      </c>
      <c r="J28" s="232">
        <v>290.55408266321297</v>
      </c>
      <c r="K28" s="232">
        <v>280.78990175822793</v>
      </c>
      <c r="L28" s="232">
        <v>296.44821021314749</v>
      </c>
      <c r="M28" s="232">
        <v>324.89197106460358</v>
      </c>
      <c r="N28" s="232">
        <v>347.11081053869157</v>
      </c>
      <c r="O28" s="232">
        <v>245.07505380287807</v>
      </c>
      <c r="P28" s="232">
        <v>228.1601862768174</v>
      </c>
      <c r="Q28" s="232">
        <v>236.21078261053273</v>
      </c>
      <c r="R28" s="232">
        <v>244.37053722979599</v>
      </c>
      <c r="S28" s="232">
        <v>240.41781834552634</v>
      </c>
      <c r="T28" s="232">
        <v>241.68324928814855</v>
      </c>
      <c r="U28" s="232">
        <v>232.41231586692089</v>
      </c>
      <c r="V28" s="232">
        <v>207.96010655352941</v>
      </c>
      <c r="W28" s="232">
        <v>238.70438351034679</v>
      </c>
    </row>
    <row r="29" spans="1:23" ht="12" customHeight="1" x14ac:dyDescent="0.25">
      <c r="A29" s="18" t="s">
        <v>40</v>
      </c>
      <c r="B29" s="232">
        <v>0</v>
      </c>
      <c r="C29" s="232">
        <v>0</v>
      </c>
      <c r="D29" s="232">
        <v>115.7101772112138</v>
      </c>
      <c r="E29" s="232">
        <v>133.37846647710711</v>
      </c>
      <c r="F29" s="232">
        <v>103.93127315833109</v>
      </c>
      <c r="G29" s="232">
        <v>114.3509805617982</v>
      </c>
      <c r="H29" s="232">
        <v>125.50717925332511</v>
      </c>
      <c r="I29" s="232">
        <v>131.08525618727859</v>
      </c>
      <c r="J29" s="232">
        <v>128.64485873465361</v>
      </c>
      <c r="K29" s="232">
        <v>104.5893011031031</v>
      </c>
      <c r="L29" s="232">
        <v>102.49754466484821</v>
      </c>
      <c r="M29" s="232">
        <v>13.945237158837561</v>
      </c>
      <c r="N29" s="232">
        <v>14.29387817320624</v>
      </c>
      <c r="O29" s="232">
        <v>11.85343589661769</v>
      </c>
      <c r="P29" s="232">
        <v>32.074076842129607</v>
      </c>
      <c r="Q29" s="232">
        <v>27.541833303336951</v>
      </c>
      <c r="R29" s="232">
        <v>29.982275579951409</v>
      </c>
      <c r="S29" s="232">
        <v>28.41341725418253</v>
      </c>
      <c r="T29" s="232">
        <v>30.728508792383469</v>
      </c>
      <c r="U29" s="232">
        <v>29.129667279153018</v>
      </c>
      <c r="V29" s="232">
        <v>20.565501681600129</v>
      </c>
      <c r="W29" s="232">
        <v>32.609471695715413</v>
      </c>
    </row>
    <row r="30" spans="1:23" ht="12" customHeight="1" x14ac:dyDescent="0.25">
      <c r="A30" s="18" t="s">
        <v>33</v>
      </c>
      <c r="B30" s="232">
        <v>189.1615049781953</v>
      </c>
      <c r="C30" s="232">
        <v>195.66866561975232</v>
      </c>
      <c r="D30" s="232">
        <v>129.77989077556731</v>
      </c>
      <c r="E30" s="232">
        <v>100.2652011467509</v>
      </c>
      <c r="F30" s="232">
        <v>92.120728368462125</v>
      </c>
      <c r="G30" s="232">
        <v>96.281220327597012</v>
      </c>
      <c r="H30" s="232">
        <v>103.39470642088504</v>
      </c>
      <c r="I30" s="232">
        <v>82.878679971070284</v>
      </c>
      <c r="J30" s="232">
        <v>78.086370460203938</v>
      </c>
      <c r="K30" s="232">
        <v>67.143003627385241</v>
      </c>
      <c r="L30" s="232">
        <v>66.907778841284625</v>
      </c>
      <c r="M30" s="232">
        <v>66.524888297869154</v>
      </c>
      <c r="N30" s="232">
        <v>77.372722438428667</v>
      </c>
      <c r="O30" s="232">
        <v>77.502430342798277</v>
      </c>
      <c r="P30" s="232">
        <v>65.108451294292962</v>
      </c>
      <c r="Q30" s="232">
        <v>68.293467840508256</v>
      </c>
      <c r="R30" s="232">
        <v>74.443208723108398</v>
      </c>
      <c r="S30" s="232">
        <v>75.591781654561885</v>
      </c>
      <c r="T30" s="232">
        <v>76.677998796162356</v>
      </c>
      <c r="U30" s="232">
        <v>77.491377183385012</v>
      </c>
      <c r="V30" s="232">
        <v>70.92067626828829</v>
      </c>
      <c r="W30" s="232">
        <v>78.301855070730753</v>
      </c>
    </row>
    <row r="31" spans="1:23" ht="12" customHeight="1" x14ac:dyDescent="0.25">
      <c r="A31" s="18" t="s">
        <v>83</v>
      </c>
      <c r="B31" s="232">
        <v>313.29087357164781</v>
      </c>
      <c r="C31" s="232">
        <v>426.77595987735958</v>
      </c>
      <c r="D31" s="232">
        <v>494.4371274259434</v>
      </c>
      <c r="E31" s="232">
        <v>447.66489720685206</v>
      </c>
      <c r="F31" s="232">
        <v>421.55843224208513</v>
      </c>
      <c r="G31" s="232">
        <v>399.78219598325074</v>
      </c>
      <c r="H31" s="232">
        <v>396.95057399485211</v>
      </c>
      <c r="I31" s="232">
        <v>343.96418622392446</v>
      </c>
      <c r="J31" s="232">
        <v>309.13312648768618</v>
      </c>
      <c r="K31" s="232">
        <v>249.67444814279543</v>
      </c>
      <c r="L31" s="232">
        <v>235.27161207278812</v>
      </c>
      <c r="M31" s="232">
        <v>374.31634617397452</v>
      </c>
      <c r="N31" s="232">
        <v>363.5738771743051</v>
      </c>
      <c r="O31" s="232">
        <v>362.950107599803</v>
      </c>
      <c r="P31" s="232">
        <v>354.30027842111696</v>
      </c>
      <c r="Q31" s="232">
        <v>347.90622175160968</v>
      </c>
      <c r="R31" s="232">
        <v>358.66363432653782</v>
      </c>
      <c r="S31" s="232">
        <v>363.62045525133124</v>
      </c>
      <c r="T31" s="232">
        <v>368.6156072193258</v>
      </c>
      <c r="U31" s="232">
        <v>373.04225552292519</v>
      </c>
      <c r="V31" s="232">
        <v>353.20706653565122</v>
      </c>
      <c r="W31" s="232">
        <v>368.74616263317313</v>
      </c>
    </row>
    <row r="32" spans="1:23" ht="12" customHeight="1" x14ac:dyDescent="0.25">
      <c r="A32" s="18" t="s">
        <v>70</v>
      </c>
      <c r="B32" s="232">
        <v>391.75296542160777</v>
      </c>
      <c r="C32" s="232">
        <v>403.97793329216762</v>
      </c>
      <c r="D32" s="232">
        <v>367.45491162686835</v>
      </c>
      <c r="E32" s="232">
        <v>340.10512407950739</v>
      </c>
      <c r="F32" s="232">
        <v>335.04827416764687</v>
      </c>
      <c r="G32" s="232">
        <v>321.81486859294375</v>
      </c>
      <c r="H32" s="232">
        <v>327.90527624529818</v>
      </c>
      <c r="I32" s="232">
        <v>314.37735248923002</v>
      </c>
      <c r="J32" s="232">
        <v>273.27659464043353</v>
      </c>
      <c r="K32" s="232">
        <v>243.92421565583527</v>
      </c>
      <c r="L32" s="232">
        <v>199.18561616109716</v>
      </c>
      <c r="M32" s="232">
        <v>213.16681757682338</v>
      </c>
      <c r="N32" s="232">
        <v>164.98647161540558</v>
      </c>
      <c r="O32" s="232">
        <v>133.7458616788501</v>
      </c>
      <c r="P32" s="232">
        <v>101.09131875525148</v>
      </c>
      <c r="Q32" s="232">
        <v>114.11188778269984</v>
      </c>
      <c r="R32" s="232">
        <v>109.62377310175695</v>
      </c>
      <c r="S32" s="232">
        <v>72.168435737223646</v>
      </c>
      <c r="T32" s="232">
        <v>48.162313607579996</v>
      </c>
      <c r="U32" s="232">
        <v>42.244904191846224</v>
      </c>
      <c r="V32" s="232">
        <v>26.687172815882604</v>
      </c>
      <c r="W32" s="232">
        <v>26.080504959286817</v>
      </c>
    </row>
    <row r="33" spans="1:23" ht="12" customHeight="1" x14ac:dyDescent="0.25">
      <c r="A33" s="18" t="s">
        <v>34</v>
      </c>
      <c r="B33" s="232">
        <v>259.09607469809572</v>
      </c>
      <c r="C33" s="232">
        <v>426.87239347817365</v>
      </c>
      <c r="D33" s="232">
        <v>466.10077174023274</v>
      </c>
      <c r="E33" s="232">
        <v>449.24939248214037</v>
      </c>
      <c r="F33" s="232">
        <v>492.65028845773872</v>
      </c>
      <c r="G33" s="232">
        <v>430.31439733689706</v>
      </c>
      <c r="H33" s="232">
        <v>426.34159363769282</v>
      </c>
      <c r="I33" s="232">
        <v>377.79337391091997</v>
      </c>
      <c r="J33" s="232">
        <v>355.53350983912014</v>
      </c>
      <c r="K33" s="232">
        <v>302.9773733121865</v>
      </c>
      <c r="L33" s="232">
        <v>309.04394553605641</v>
      </c>
      <c r="M33" s="232">
        <v>333.24481543475378</v>
      </c>
      <c r="N33" s="232">
        <v>313.81629765154696</v>
      </c>
      <c r="O33" s="232">
        <v>351.26900659177272</v>
      </c>
      <c r="P33" s="232">
        <v>352.52785361454698</v>
      </c>
      <c r="Q33" s="232">
        <v>301.94106051609975</v>
      </c>
      <c r="R33" s="232">
        <v>300.66274094039693</v>
      </c>
      <c r="S33" s="232">
        <v>238.3031133692447</v>
      </c>
      <c r="T33" s="232">
        <v>238.24998386337052</v>
      </c>
      <c r="U33" s="232">
        <v>241.7688143080004</v>
      </c>
      <c r="V33" s="232">
        <v>255.61333677294937</v>
      </c>
      <c r="W33" s="232">
        <v>244.43199090024498</v>
      </c>
    </row>
    <row r="34" spans="1:23" ht="12" customHeight="1" x14ac:dyDescent="0.25">
      <c r="A34" s="18" t="s">
        <v>72</v>
      </c>
      <c r="B34" s="232">
        <v>2595.4978538616924</v>
      </c>
      <c r="C34" s="232">
        <v>2752.3157861288823</v>
      </c>
      <c r="D34" s="232">
        <v>2694.0523073699501</v>
      </c>
      <c r="E34" s="232">
        <v>2776.410903320223</v>
      </c>
      <c r="F34" s="232">
        <v>2606.2678774680394</v>
      </c>
      <c r="G34" s="232">
        <v>2830.203857934614</v>
      </c>
      <c r="H34" s="232">
        <v>2687.616402064235</v>
      </c>
      <c r="I34" s="232">
        <v>2777.3723247378166</v>
      </c>
      <c r="J34" s="232">
        <v>2717.956453596531</v>
      </c>
      <c r="K34" s="232">
        <v>2197.4351637948989</v>
      </c>
      <c r="L34" s="232">
        <v>2445.0228831104205</v>
      </c>
      <c r="M34" s="232">
        <v>2622.6046351472023</v>
      </c>
      <c r="N34" s="232">
        <v>2635.8573324526851</v>
      </c>
      <c r="O34" s="232">
        <v>2764.1068230642491</v>
      </c>
      <c r="P34" s="232">
        <v>2610.8333292440893</v>
      </c>
      <c r="Q34" s="232">
        <v>2513.4946915784321</v>
      </c>
      <c r="R34" s="232">
        <v>2610.868678037114</v>
      </c>
      <c r="S34" s="232">
        <v>2556.1678912839529</v>
      </c>
      <c r="T34" s="232">
        <v>2566.538508780126</v>
      </c>
      <c r="U34" s="232">
        <v>2582.8962634102118</v>
      </c>
      <c r="V34" s="232">
        <v>2396.2162285893751</v>
      </c>
      <c r="W34" s="232">
        <v>2685.3322155241717</v>
      </c>
    </row>
    <row r="35" spans="1:23" ht="12" customHeight="1" x14ac:dyDescent="0.25">
      <c r="A35" s="18" t="s">
        <v>36</v>
      </c>
      <c r="B35" s="232">
        <v>0</v>
      </c>
      <c r="C35" s="232">
        <v>0</v>
      </c>
      <c r="D35" s="232">
        <v>0</v>
      </c>
      <c r="E35" s="232">
        <v>0</v>
      </c>
      <c r="F35" s="232">
        <v>0</v>
      </c>
      <c r="G35" s="232">
        <v>0</v>
      </c>
      <c r="H35" s="232">
        <v>0</v>
      </c>
      <c r="I35" s="232">
        <v>0</v>
      </c>
      <c r="J35" s="232">
        <v>0</v>
      </c>
      <c r="K35" s="232">
        <v>0</v>
      </c>
      <c r="L35" s="232">
        <v>0</v>
      </c>
      <c r="M35" s="232">
        <v>0</v>
      </c>
      <c r="N35" s="232">
        <v>8.9998000188914948E-2</v>
      </c>
      <c r="O35" s="232">
        <v>0</v>
      </c>
      <c r="P35" s="232">
        <v>0</v>
      </c>
      <c r="Q35" s="232">
        <v>0</v>
      </c>
      <c r="R35" s="232">
        <v>0</v>
      </c>
      <c r="S35" s="232">
        <v>0</v>
      </c>
      <c r="T35" s="232">
        <v>0</v>
      </c>
      <c r="U35" s="232">
        <v>0</v>
      </c>
      <c r="V35" s="232">
        <v>0</v>
      </c>
      <c r="W35" s="232">
        <v>0</v>
      </c>
    </row>
    <row r="36" spans="1:23" ht="12" customHeight="1" x14ac:dyDescent="0.25">
      <c r="A36" s="18" t="s">
        <v>73</v>
      </c>
      <c r="B36" s="232">
        <v>0</v>
      </c>
      <c r="C36" s="232">
        <v>0</v>
      </c>
      <c r="D36" s="232">
        <v>0</v>
      </c>
      <c r="E36" s="232">
        <v>0</v>
      </c>
      <c r="F36" s="232">
        <v>0</v>
      </c>
      <c r="G36" s="232">
        <v>137.33137025066637</v>
      </c>
      <c r="H36" s="232">
        <v>129.3172569630791</v>
      </c>
      <c r="I36" s="232">
        <v>118.7070597530943</v>
      </c>
      <c r="J36" s="232">
        <v>130.69393544032187</v>
      </c>
      <c r="K36" s="232">
        <v>120.60340192274225</v>
      </c>
      <c r="L36" s="232">
        <v>94.33997751124781</v>
      </c>
      <c r="M36" s="232">
        <v>271.9149831751468</v>
      </c>
      <c r="N36" s="232">
        <v>268.35161963802716</v>
      </c>
      <c r="O36" s="232">
        <v>289.9362040650426</v>
      </c>
      <c r="P36" s="232">
        <v>293.77963477817752</v>
      </c>
      <c r="Q36" s="232">
        <v>295.50328550787174</v>
      </c>
      <c r="R36" s="232">
        <v>325.0402093699571</v>
      </c>
      <c r="S36" s="232">
        <v>251.63880716124191</v>
      </c>
      <c r="T36" s="232">
        <v>291.75127523531893</v>
      </c>
      <c r="U36" s="232">
        <v>307.13750408202952</v>
      </c>
      <c r="V36" s="232">
        <v>253.51167697476862</v>
      </c>
      <c r="W36" s="232">
        <v>302.37236132147433</v>
      </c>
    </row>
    <row r="37" spans="1:23" ht="12" customHeight="1" x14ac:dyDescent="0.25">
      <c r="A37" s="47" t="s">
        <v>38</v>
      </c>
      <c r="B37" s="233">
        <v>4579.1875901579451</v>
      </c>
      <c r="C37" s="233">
        <v>4563.6980462955571</v>
      </c>
      <c r="D37" s="233">
        <v>4533.1547037565306</v>
      </c>
      <c r="E37" s="233">
        <v>4552.9030587851612</v>
      </c>
      <c r="F37" s="233">
        <v>4688.7670922857997</v>
      </c>
      <c r="G37" s="233">
        <v>4776.6477827059052</v>
      </c>
      <c r="H37" s="233">
        <v>4632.033810286378</v>
      </c>
      <c r="I37" s="233">
        <v>4555.8475110855961</v>
      </c>
      <c r="J37" s="233">
        <v>4248.1453027224261</v>
      </c>
      <c r="K37" s="233">
        <v>3687.3772173510192</v>
      </c>
      <c r="L37" s="233">
        <v>3929.2199187419365</v>
      </c>
      <c r="M37" s="233">
        <v>4053.5266641751241</v>
      </c>
      <c r="N37" s="233">
        <v>4076.2227144493677</v>
      </c>
      <c r="O37" s="233">
        <v>4007.8963117364251</v>
      </c>
      <c r="P37" s="233">
        <v>3992.6979622420599</v>
      </c>
      <c r="Q37" s="233">
        <v>3978.4343603705347</v>
      </c>
      <c r="R37" s="233">
        <v>4047.5139183484785</v>
      </c>
      <c r="S37" s="233">
        <v>4041.5603289159444</v>
      </c>
      <c r="T37" s="233">
        <v>4042.7865370701811</v>
      </c>
      <c r="U37" s="233">
        <v>3971.0101910764083</v>
      </c>
      <c r="V37" s="233">
        <v>3605.1619247351182</v>
      </c>
      <c r="W37" s="233">
        <v>3904.920669455114</v>
      </c>
    </row>
    <row r="39" spans="1:23" ht="15" customHeight="1" x14ac:dyDescent="0.25">
      <c r="A39" s="32" t="s">
        <v>102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1" spans="1:23" ht="12" customHeight="1" x14ac:dyDescent="0.25">
      <c r="A41" s="35" t="str">
        <f>$A$5</f>
        <v>All industrial sectors</v>
      </c>
      <c r="B41" s="234">
        <f t="shared" ref="B41:W41" si="4">SUM(B42:B46,B47,B48)</f>
        <v>1</v>
      </c>
      <c r="C41" s="234">
        <f t="shared" si="4"/>
        <v>0.99999999999999978</v>
      </c>
      <c r="D41" s="234">
        <f t="shared" si="4"/>
        <v>0.99999999999999989</v>
      </c>
      <c r="E41" s="234">
        <f t="shared" si="4"/>
        <v>1</v>
      </c>
      <c r="F41" s="234">
        <f t="shared" si="4"/>
        <v>1</v>
      </c>
      <c r="G41" s="234">
        <f t="shared" si="4"/>
        <v>1</v>
      </c>
      <c r="H41" s="234">
        <f t="shared" si="4"/>
        <v>1</v>
      </c>
      <c r="I41" s="234">
        <f t="shared" si="4"/>
        <v>1</v>
      </c>
      <c r="J41" s="234">
        <f t="shared" si="4"/>
        <v>1</v>
      </c>
      <c r="K41" s="234">
        <f t="shared" si="4"/>
        <v>1</v>
      </c>
      <c r="L41" s="234">
        <f t="shared" si="4"/>
        <v>1</v>
      </c>
      <c r="M41" s="234">
        <f t="shared" si="4"/>
        <v>1</v>
      </c>
      <c r="N41" s="234">
        <f t="shared" si="4"/>
        <v>1</v>
      </c>
      <c r="O41" s="234">
        <f t="shared" si="4"/>
        <v>1</v>
      </c>
      <c r="P41" s="234">
        <f t="shared" si="4"/>
        <v>1</v>
      </c>
      <c r="Q41" s="234">
        <f t="shared" si="4"/>
        <v>1</v>
      </c>
      <c r="R41" s="234">
        <f t="shared" si="4"/>
        <v>0.99999999999999989</v>
      </c>
      <c r="S41" s="234">
        <f t="shared" si="4"/>
        <v>1</v>
      </c>
      <c r="T41" s="234">
        <f t="shared" si="4"/>
        <v>0.99999999999999989</v>
      </c>
      <c r="U41" s="234">
        <f t="shared" si="4"/>
        <v>1</v>
      </c>
      <c r="V41" s="234">
        <f t="shared" si="4"/>
        <v>1</v>
      </c>
      <c r="W41" s="234">
        <f t="shared" si="4"/>
        <v>1</v>
      </c>
    </row>
    <row r="42" spans="1:23" ht="12" customHeight="1" x14ac:dyDescent="0.25">
      <c r="A42" s="202" t="s">
        <v>92</v>
      </c>
      <c r="B42" s="235">
        <f t="shared" ref="B42:W42" si="5">IF(B6=0,0,B6/B$5)</f>
        <v>1.0344793036057251E-2</v>
      </c>
      <c r="C42" s="235">
        <f t="shared" si="5"/>
        <v>1.0029681121170355E-2</v>
      </c>
      <c r="D42" s="235">
        <f t="shared" si="5"/>
        <v>1.0049940156252034E-2</v>
      </c>
      <c r="E42" s="235">
        <f t="shared" si="5"/>
        <v>1.0176724242881283E-2</v>
      </c>
      <c r="F42" s="235">
        <f t="shared" si="5"/>
        <v>1.0547072414095325E-2</v>
      </c>
      <c r="G42" s="235">
        <f t="shared" si="5"/>
        <v>1.0711526453393311E-2</v>
      </c>
      <c r="H42" s="235">
        <f t="shared" si="5"/>
        <v>1.0607813178558828E-2</v>
      </c>
      <c r="I42" s="235">
        <f t="shared" si="5"/>
        <v>1.0299013170673407E-2</v>
      </c>
      <c r="J42" s="235">
        <f t="shared" si="5"/>
        <v>1.012868545858705E-2</v>
      </c>
      <c r="K42" s="235">
        <f t="shared" si="5"/>
        <v>1.0637020870681196E-2</v>
      </c>
      <c r="L42" s="235">
        <f t="shared" si="5"/>
        <v>1.0606857347101864E-2</v>
      </c>
      <c r="M42" s="235">
        <f t="shared" si="5"/>
        <v>1.0608141439209209E-2</v>
      </c>
      <c r="N42" s="235">
        <f t="shared" si="5"/>
        <v>1.0762459538119279E-2</v>
      </c>
      <c r="O42" s="235">
        <f t="shared" si="5"/>
        <v>1.0704408067396514E-2</v>
      </c>
      <c r="P42" s="235">
        <f t="shared" si="5"/>
        <v>1.0713849857065588E-2</v>
      </c>
      <c r="Q42" s="235">
        <f t="shared" si="5"/>
        <v>1.0766374677583486E-2</v>
      </c>
      <c r="R42" s="235">
        <f t="shared" si="5"/>
        <v>1.0687875040858393E-2</v>
      </c>
      <c r="S42" s="235">
        <f t="shared" si="5"/>
        <v>1.0871252494833597E-2</v>
      </c>
      <c r="T42" s="235">
        <f t="shared" si="5"/>
        <v>1.0928444761454003E-2</v>
      </c>
      <c r="U42" s="235">
        <f t="shared" si="5"/>
        <v>1.0897208579935596E-2</v>
      </c>
      <c r="V42" s="235">
        <f t="shared" si="5"/>
        <v>1.0806014505088902E-2</v>
      </c>
      <c r="W42" s="235">
        <f t="shared" si="5"/>
        <v>1.0826903968844332E-2</v>
      </c>
    </row>
    <row r="43" spans="1:23" ht="12" customHeight="1" x14ac:dyDescent="0.25">
      <c r="A43" s="202" t="s">
        <v>93</v>
      </c>
      <c r="B43" s="235">
        <f t="shared" ref="B43:W43" si="6">IF(B7=0,0,B7/B$5)</f>
        <v>4.9718524480272261E-3</v>
      </c>
      <c r="C43" s="235">
        <f t="shared" si="6"/>
        <v>4.7855851821558817E-3</v>
      </c>
      <c r="D43" s="235">
        <f t="shared" si="6"/>
        <v>4.784320744424796E-3</v>
      </c>
      <c r="E43" s="235">
        <f t="shared" si="6"/>
        <v>4.7331497158192093E-3</v>
      </c>
      <c r="F43" s="235">
        <f t="shared" si="6"/>
        <v>4.8800825848888804E-3</v>
      </c>
      <c r="G43" s="235">
        <f t="shared" si="6"/>
        <v>4.9379763650364353E-3</v>
      </c>
      <c r="H43" s="235">
        <f t="shared" si="6"/>
        <v>4.9140656579244766E-3</v>
      </c>
      <c r="I43" s="235">
        <f t="shared" si="6"/>
        <v>4.8851045629810285E-3</v>
      </c>
      <c r="J43" s="235">
        <f t="shared" si="6"/>
        <v>5.6088736319589109E-3</v>
      </c>
      <c r="K43" s="235">
        <f t="shared" si="6"/>
        <v>5.721405973057655E-3</v>
      </c>
      <c r="L43" s="235">
        <f t="shared" si="6"/>
        <v>5.5221692390968686E-3</v>
      </c>
      <c r="M43" s="235">
        <f t="shared" si="6"/>
        <v>4.6731925646204993E-3</v>
      </c>
      <c r="N43" s="235">
        <f t="shared" si="6"/>
        <v>4.7234107241719463E-3</v>
      </c>
      <c r="O43" s="235">
        <f t="shared" si="6"/>
        <v>4.7631614931652284E-3</v>
      </c>
      <c r="P43" s="235">
        <f t="shared" si="6"/>
        <v>4.9354390790413896E-3</v>
      </c>
      <c r="Q43" s="235">
        <f t="shared" si="6"/>
        <v>4.9485972040142732E-3</v>
      </c>
      <c r="R43" s="235">
        <f t="shared" si="6"/>
        <v>4.9154455470804444E-3</v>
      </c>
      <c r="S43" s="235">
        <f t="shared" si="6"/>
        <v>5.0395018427008267E-3</v>
      </c>
      <c r="T43" s="235">
        <f t="shared" si="6"/>
        <v>5.0307085471978036E-3</v>
      </c>
      <c r="U43" s="235">
        <f t="shared" si="6"/>
        <v>5.0981692538012106E-3</v>
      </c>
      <c r="V43" s="235">
        <f t="shared" si="6"/>
        <v>5.1881318692843844E-3</v>
      </c>
      <c r="W43" s="235">
        <f t="shared" si="6"/>
        <v>5.0376931942726008E-3</v>
      </c>
    </row>
    <row r="44" spans="1:23" ht="12" customHeight="1" x14ac:dyDescent="0.25">
      <c r="A44" s="202" t="s">
        <v>94</v>
      </c>
      <c r="B44" s="235">
        <f t="shared" ref="B44:W44" si="7">IF(B8=0,0,B8/B$5)</f>
        <v>4.5516853860243262E-2</v>
      </c>
      <c r="C44" s="235">
        <f t="shared" si="7"/>
        <v>4.3553383032822635E-2</v>
      </c>
      <c r="D44" s="235">
        <f t="shared" si="7"/>
        <v>4.3796881536728123E-2</v>
      </c>
      <c r="E44" s="235">
        <f t="shared" si="7"/>
        <v>4.3484356261216064E-2</v>
      </c>
      <c r="F44" s="235">
        <f t="shared" si="7"/>
        <v>4.5038553304714166E-2</v>
      </c>
      <c r="G44" s="235">
        <f t="shared" si="7"/>
        <v>4.588316353116275E-2</v>
      </c>
      <c r="H44" s="235">
        <f t="shared" si="7"/>
        <v>4.6062366886304648E-2</v>
      </c>
      <c r="I44" s="235">
        <f t="shared" si="7"/>
        <v>4.5062704039500398E-2</v>
      </c>
      <c r="J44" s="235">
        <f t="shared" si="7"/>
        <v>4.7995363170424708E-2</v>
      </c>
      <c r="K44" s="235">
        <f t="shared" si="7"/>
        <v>4.9689097953707913E-2</v>
      </c>
      <c r="L44" s="235">
        <f t="shared" si="7"/>
        <v>4.8930570667449762E-2</v>
      </c>
      <c r="M44" s="235">
        <f t="shared" si="7"/>
        <v>4.369586155898629E-2</v>
      </c>
      <c r="N44" s="235">
        <f t="shared" si="7"/>
        <v>4.3945650045530596E-2</v>
      </c>
      <c r="O44" s="235">
        <f t="shared" si="7"/>
        <v>4.3878791094693358E-2</v>
      </c>
      <c r="P44" s="235">
        <f t="shared" si="7"/>
        <v>4.519190627809426E-2</v>
      </c>
      <c r="Q44" s="235">
        <f t="shared" si="7"/>
        <v>4.5487104278044692E-2</v>
      </c>
      <c r="R44" s="235">
        <f t="shared" si="7"/>
        <v>4.5083739936559286E-2</v>
      </c>
      <c r="S44" s="235">
        <f t="shared" si="7"/>
        <v>4.6597205124311543E-2</v>
      </c>
      <c r="T44" s="235">
        <f t="shared" si="7"/>
        <v>4.6678986115809437E-2</v>
      </c>
      <c r="U44" s="235">
        <f t="shared" si="7"/>
        <v>4.673210594915999E-2</v>
      </c>
      <c r="V44" s="235">
        <f t="shared" si="7"/>
        <v>4.6686423220702031E-2</v>
      </c>
      <c r="W44" s="235">
        <f t="shared" si="7"/>
        <v>4.5952745003335113E-2</v>
      </c>
    </row>
    <row r="45" spans="1:23" ht="12" customHeight="1" x14ac:dyDescent="0.25">
      <c r="A45" s="202" t="s">
        <v>95</v>
      </c>
      <c r="B45" s="235">
        <f t="shared" ref="B45:W45" si="8">IF(B9=0,0,B9/B$5)</f>
        <v>3.1135740222282295E-2</v>
      </c>
      <c r="C45" s="235">
        <f t="shared" si="8"/>
        <v>2.9820357062447636E-2</v>
      </c>
      <c r="D45" s="235">
        <f t="shared" si="8"/>
        <v>2.9908553662786212E-2</v>
      </c>
      <c r="E45" s="235">
        <f t="shared" si="8"/>
        <v>2.9452824379626621E-2</v>
      </c>
      <c r="F45" s="235">
        <f t="shared" si="8"/>
        <v>3.0288215070948327E-2</v>
      </c>
      <c r="G45" s="235">
        <f t="shared" si="8"/>
        <v>3.0709830562966986E-2</v>
      </c>
      <c r="H45" s="235">
        <f t="shared" si="8"/>
        <v>3.0820678095836572E-2</v>
      </c>
      <c r="I45" s="235">
        <f t="shared" si="8"/>
        <v>3.0651202267136673E-2</v>
      </c>
      <c r="J45" s="235">
        <f t="shared" si="8"/>
        <v>3.6065026123423959E-2</v>
      </c>
      <c r="K45" s="235">
        <f t="shared" si="8"/>
        <v>3.6790927979934766E-2</v>
      </c>
      <c r="L45" s="235">
        <f t="shared" si="8"/>
        <v>3.5320299994938117E-2</v>
      </c>
      <c r="M45" s="235">
        <f t="shared" si="8"/>
        <v>2.9231170891985327E-2</v>
      </c>
      <c r="N45" s="235">
        <f t="shared" si="8"/>
        <v>2.9520231651790324E-2</v>
      </c>
      <c r="O45" s="235">
        <f t="shared" si="8"/>
        <v>2.9756645360729379E-2</v>
      </c>
      <c r="P45" s="235">
        <f t="shared" si="8"/>
        <v>3.1134978814131624E-2</v>
      </c>
      <c r="Q45" s="235">
        <f t="shared" si="8"/>
        <v>3.1287483337964876E-2</v>
      </c>
      <c r="R45" s="235">
        <f t="shared" si="8"/>
        <v>3.0945669146872471E-2</v>
      </c>
      <c r="S45" s="235">
        <f t="shared" si="8"/>
        <v>3.1848668891742184E-2</v>
      </c>
      <c r="T45" s="235">
        <f t="shared" si="8"/>
        <v>3.189187436089358E-2</v>
      </c>
      <c r="U45" s="235">
        <f t="shared" si="8"/>
        <v>3.2437758048074437E-2</v>
      </c>
      <c r="V45" s="235">
        <f t="shared" si="8"/>
        <v>3.339377740795331E-2</v>
      </c>
      <c r="W45" s="235">
        <f t="shared" si="8"/>
        <v>3.2092204650996388E-2</v>
      </c>
    </row>
    <row r="46" spans="1:23" ht="12" customHeight="1" x14ac:dyDescent="0.25">
      <c r="A46" s="202" t="s">
        <v>96</v>
      </c>
      <c r="B46" s="235">
        <f t="shared" ref="B46:W46" si="9">IF(B10=0,0,B10/B$5)</f>
        <v>3.4171700057663248E-2</v>
      </c>
      <c r="C46" s="235">
        <f t="shared" si="9"/>
        <v>3.4539456631374366E-2</v>
      </c>
      <c r="D46" s="235">
        <f t="shared" si="9"/>
        <v>3.4506571766964096E-2</v>
      </c>
      <c r="E46" s="235">
        <f t="shared" si="9"/>
        <v>3.4858713137017765E-2</v>
      </c>
      <c r="F46" s="235">
        <f t="shared" si="9"/>
        <v>3.3933251100689232E-2</v>
      </c>
      <c r="G46" s="235">
        <f t="shared" si="9"/>
        <v>2.984829071829825E-2</v>
      </c>
      <c r="H46" s="235">
        <f t="shared" si="9"/>
        <v>3.0707161951146349E-2</v>
      </c>
      <c r="I46" s="235">
        <f t="shared" si="9"/>
        <v>3.1141506559789554E-2</v>
      </c>
      <c r="J46" s="235">
        <f t="shared" si="9"/>
        <v>3.3005395676527348E-2</v>
      </c>
      <c r="K46" s="235">
        <f t="shared" si="9"/>
        <v>3.1187975683251861E-2</v>
      </c>
      <c r="L46" s="235">
        <f t="shared" si="9"/>
        <v>3.2311133921048826E-2</v>
      </c>
      <c r="M46" s="235">
        <f t="shared" si="9"/>
        <v>2.884824257452049E-2</v>
      </c>
      <c r="N46" s="235">
        <f t="shared" si="9"/>
        <v>2.9075661339694667E-2</v>
      </c>
      <c r="O46" s="235">
        <f t="shared" si="9"/>
        <v>2.9174458511705807E-2</v>
      </c>
      <c r="P46" s="235">
        <f t="shared" si="9"/>
        <v>2.866448944649479E-2</v>
      </c>
      <c r="Q46" s="235">
        <f t="shared" si="9"/>
        <v>2.8513760030307356E-2</v>
      </c>
      <c r="R46" s="235">
        <f t="shared" si="9"/>
        <v>2.8163616993351539E-2</v>
      </c>
      <c r="S46" s="235">
        <f t="shared" si="9"/>
        <v>2.7903425980992328E-2</v>
      </c>
      <c r="T46" s="235">
        <f t="shared" si="9"/>
        <v>2.7918754273379143E-2</v>
      </c>
      <c r="U46" s="235">
        <f t="shared" si="9"/>
        <v>2.8285008093120931E-2</v>
      </c>
      <c r="V46" s="235">
        <f t="shared" si="9"/>
        <v>2.7988684291760015E-2</v>
      </c>
      <c r="W46" s="235">
        <f t="shared" si="9"/>
        <v>2.7185545566135613E-2</v>
      </c>
    </row>
    <row r="47" spans="1:23" ht="12" customHeight="1" x14ac:dyDescent="0.25">
      <c r="A47" s="40" t="str">
        <f>$A$16</f>
        <v>Steam processes</v>
      </c>
      <c r="B47" s="236">
        <f t="shared" ref="B47:W47" si="10">IF(B16=0,0,B16/B$5)</f>
        <v>0.35036019321205192</v>
      </c>
      <c r="C47" s="236">
        <f t="shared" si="10"/>
        <v>0.3513360177980705</v>
      </c>
      <c r="D47" s="236">
        <f t="shared" si="10"/>
        <v>0.34188973839791315</v>
      </c>
      <c r="E47" s="236">
        <f t="shared" si="10"/>
        <v>0.34464773451331454</v>
      </c>
      <c r="F47" s="236">
        <f t="shared" si="10"/>
        <v>0.32691592558492394</v>
      </c>
      <c r="G47" s="236">
        <f t="shared" si="10"/>
        <v>0.30313398937023034</v>
      </c>
      <c r="H47" s="236">
        <f t="shared" si="10"/>
        <v>0.30136045711547987</v>
      </c>
      <c r="I47" s="236">
        <f t="shared" si="10"/>
        <v>0.31290853568302596</v>
      </c>
      <c r="J47" s="236">
        <f t="shared" si="10"/>
        <v>0.32309602838078444</v>
      </c>
      <c r="K47" s="236">
        <f t="shared" si="10"/>
        <v>0.31705672019072861</v>
      </c>
      <c r="L47" s="236">
        <f t="shared" si="10"/>
        <v>0.31472598798516194</v>
      </c>
      <c r="M47" s="236">
        <f t="shared" si="10"/>
        <v>0.35012938273759903</v>
      </c>
      <c r="N47" s="236">
        <f t="shared" si="10"/>
        <v>0.35032058502121077</v>
      </c>
      <c r="O47" s="236">
        <f t="shared" si="10"/>
        <v>0.35512026216566467</v>
      </c>
      <c r="P47" s="236">
        <f t="shared" si="10"/>
        <v>0.34679604579181772</v>
      </c>
      <c r="Q47" s="236">
        <f t="shared" si="10"/>
        <v>0.34848128279279267</v>
      </c>
      <c r="R47" s="236">
        <f t="shared" si="10"/>
        <v>0.35088238035094638</v>
      </c>
      <c r="S47" s="236">
        <f t="shared" si="10"/>
        <v>0.34610175562927231</v>
      </c>
      <c r="T47" s="236">
        <f t="shared" si="10"/>
        <v>0.34596866005753291</v>
      </c>
      <c r="U47" s="236">
        <f t="shared" si="10"/>
        <v>0.34545722162926651</v>
      </c>
      <c r="V47" s="236">
        <f t="shared" si="10"/>
        <v>0.35185590452582372</v>
      </c>
      <c r="W47" s="236">
        <f t="shared" si="10"/>
        <v>0.34473360038422679</v>
      </c>
    </row>
    <row r="48" spans="1:23" ht="12" customHeight="1" x14ac:dyDescent="0.25">
      <c r="A48" s="41" t="str">
        <f>$A$27</f>
        <v>Other processes</v>
      </c>
      <c r="B48" s="237">
        <f t="shared" ref="B48:W48" si="11">IF(B27=0,0,B27/B$5)</f>
        <v>0.52349886716367477</v>
      </c>
      <c r="C48" s="237">
        <f t="shared" si="11"/>
        <v>0.52593551917195847</v>
      </c>
      <c r="D48" s="237">
        <f t="shared" si="11"/>
        <v>0.53506399373493152</v>
      </c>
      <c r="E48" s="237">
        <f t="shared" si="11"/>
        <v>0.53264649775012463</v>
      </c>
      <c r="F48" s="237">
        <f t="shared" si="11"/>
        <v>0.54839689993974006</v>
      </c>
      <c r="G48" s="237">
        <f t="shared" si="11"/>
        <v>0.57477522299891204</v>
      </c>
      <c r="H48" s="237">
        <f t="shared" si="11"/>
        <v>0.57552745711474929</v>
      </c>
      <c r="I48" s="237">
        <f t="shared" si="11"/>
        <v>0.565051933716893</v>
      </c>
      <c r="J48" s="237">
        <f t="shared" si="11"/>
        <v>0.54410062755829358</v>
      </c>
      <c r="K48" s="237">
        <f t="shared" si="11"/>
        <v>0.5489168513486381</v>
      </c>
      <c r="L48" s="237">
        <f t="shared" si="11"/>
        <v>0.55258298084520263</v>
      </c>
      <c r="M48" s="237">
        <f t="shared" si="11"/>
        <v>0.53281400823307912</v>
      </c>
      <c r="N48" s="237">
        <f t="shared" si="11"/>
        <v>0.53165200167948234</v>
      </c>
      <c r="O48" s="237">
        <f t="shared" si="11"/>
        <v>0.526602273306645</v>
      </c>
      <c r="P48" s="237">
        <f t="shared" si="11"/>
        <v>0.53256329073335462</v>
      </c>
      <c r="Q48" s="237">
        <f t="shared" si="11"/>
        <v>0.53051539767929268</v>
      </c>
      <c r="R48" s="237">
        <f t="shared" si="11"/>
        <v>0.5293212729843314</v>
      </c>
      <c r="S48" s="237">
        <f t="shared" si="11"/>
        <v>0.53163819003614732</v>
      </c>
      <c r="T48" s="237">
        <f t="shared" si="11"/>
        <v>0.53158257188373303</v>
      </c>
      <c r="U48" s="237">
        <f t="shared" si="11"/>
        <v>0.53109252844664134</v>
      </c>
      <c r="V48" s="237">
        <f t="shared" si="11"/>
        <v>0.5240810641793876</v>
      </c>
      <c r="W48" s="237">
        <f t="shared" si="11"/>
        <v>0.5341713072321892</v>
      </c>
    </row>
  </sheetData>
  <conditionalFormatting sqref="B28:V37 B6:V15">
    <cfRule type="cellIs" dxfId="672" priority="45" operator="lessThan">
      <formula>0</formula>
    </cfRule>
  </conditionalFormatting>
  <conditionalFormatting sqref="B37:V37">
    <cfRule type="cellIs" dxfId="671" priority="22" operator="lessThan">
      <formula>0</formula>
    </cfRule>
    <cfRule type="cellIs" dxfId="670" priority="28" operator="lessThan">
      <formula>0</formula>
    </cfRule>
    <cfRule type="cellIs" dxfId="669" priority="31" operator="lessThan">
      <formula>0</formula>
    </cfRule>
    <cfRule type="cellIs" dxfId="668" priority="34" operator="lessThan">
      <formula>0</formula>
    </cfRule>
    <cfRule type="cellIs" dxfId="667" priority="40" operator="lessThan">
      <formula>0</formula>
    </cfRule>
    <cfRule type="cellIs" dxfId="666" priority="43" operator="lessThan">
      <formula>0</formula>
    </cfRule>
  </conditionalFormatting>
  <conditionalFormatting sqref="B17:V26">
    <cfRule type="cellIs" dxfId="665" priority="29" operator="lessThan">
      <formula>0</formula>
    </cfRule>
    <cfRule type="cellIs" dxfId="664" priority="32" operator="lessThan">
      <formula>0</formula>
    </cfRule>
    <cfRule type="cellIs" dxfId="663" priority="44" operator="lessThan">
      <formula>0</formula>
    </cfRule>
  </conditionalFormatting>
  <conditionalFormatting sqref="B31:V31">
    <cfRule type="cellIs" dxfId="662" priority="30" operator="lessThan">
      <formula>0</formula>
    </cfRule>
    <cfRule type="cellIs" dxfId="661" priority="42" operator="lessThan">
      <formula>0</formula>
    </cfRule>
  </conditionalFormatting>
  <conditionalFormatting sqref="C17:L26">
    <cfRule type="cellIs" dxfId="660" priority="41" operator="lessThan">
      <formula>0</formula>
    </cfRule>
  </conditionalFormatting>
  <conditionalFormatting sqref="C42:L42">
    <cfRule type="cellIs" dxfId="659" priority="38" operator="lessThan">
      <formula>0</formula>
    </cfRule>
  </conditionalFormatting>
  <conditionalFormatting sqref="C42:L46">
    <cfRule type="cellIs" dxfId="658" priority="39" operator="lessThan">
      <formula>0</formula>
    </cfRule>
  </conditionalFormatting>
  <conditionalFormatting sqref="B42:V46">
    <cfRule type="cellIs" dxfId="657" priority="25" operator="lessThan">
      <formula>0</formula>
    </cfRule>
    <cfRule type="cellIs" dxfId="656" priority="27" operator="lessThan">
      <formula>0</formula>
    </cfRule>
    <cfRule type="cellIs" dxfId="655" priority="37" operator="lessThan">
      <formula>0</formula>
    </cfRule>
  </conditionalFormatting>
  <conditionalFormatting sqref="B42:V42">
    <cfRule type="cellIs" dxfId="654" priority="24" operator="lessThan">
      <formula>0</formula>
    </cfRule>
    <cfRule type="cellIs" dxfId="653" priority="26" operator="lessThan">
      <formula>0</formula>
    </cfRule>
    <cfRule type="cellIs" dxfId="652" priority="36" operator="lessThan">
      <formula>0</formula>
    </cfRule>
  </conditionalFormatting>
  <conditionalFormatting sqref="B28:V37">
    <cfRule type="cellIs" dxfId="651" priority="23" operator="lessThan">
      <formula>0</formula>
    </cfRule>
    <cfRule type="cellIs" dxfId="650" priority="33" operator="lessThan">
      <formula>0</formula>
    </cfRule>
    <cfRule type="cellIs" dxfId="649" priority="35" operator="lessThan">
      <formula>0</formula>
    </cfRule>
  </conditionalFormatting>
  <conditionalFormatting sqref="W28:W37 W6:W15">
    <cfRule type="cellIs" dxfId="648" priority="21" operator="lessThan">
      <formula>0</formula>
    </cfRule>
  </conditionalFormatting>
  <conditionalFormatting sqref="W37">
    <cfRule type="cellIs" dxfId="647" priority="1" operator="lessThan">
      <formula>0</formula>
    </cfRule>
    <cfRule type="cellIs" dxfId="646" priority="7" operator="lessThan">
      <formula>0</formula>
    </cfRule>
    <cfRule type="cellIs" dxfId="645" priority="10" operator="lessThan">
      <formula>0</formula>
    </cfRule>
    <cfRule type="cellIs" dxfId="644" priority="13" operator="lessThan">
      <formula>0</formula>
    </cfRule>
    <cfRule type="cellIs" dxfId="643" priority="17" operator="lessThan">
      <formula>0</formula>
    </cfRule>
    <cfRule type="cellIs" dxfId="642" priority="19" operator="lessThan">
      <formula>0</formula>
    </cfRule>
  </conditionalFormatting>
  <conditionalFormatting sqref="W17:W26">
    <cfRule type="cellIs" dxfId="641" priority="8" operator="lessThan">
      <formula>0</formula>
    </cfRule>
    <cfRule type="cellIs" dxfId="640" priority="11" operator="lessThan">
      <formula>0</formula>
    </cfRule>
    <cfRule type="cellIs" dxfId="639" priority="20" operator="lessThan">
      <formula>0</formula>
    </cfRule>
  </conditionalFormatting>
  <conditionalFormatting sqref="W31">
    <cfRule type="cellIs" dxfId="638" priority="9" operator="lessThan">
      <formula>0</formula>
    </cfRule>
    <cfRule type="cellIs" dxfId="637" priority="18" operator="lessThan">
      <formula>0</formula>
    </cfRule>
  </conditionalFormatting>
  <conditionalFormatting sqref="W42:W46">
    <cfRule type="cellIs" dxfId="636" priority="4" operator="lessThan">
      <formula>0</formula>
    </cfRule>
    <cfRule type="cellIs" dxfId="635" priority="6" operator="lessThan">
      <formula>0</formula>
    </cfRule>
    <cfRule type="cellIs" dxfId="634" priority="16" operator="lessThan">
      <formula>0</formula>
    </cfRule>
  </conditionalFormatting>
  <conditionalFormatting sqref="W42">
    <cfRule type="cellIs" dxfId="633" priority="3" operator="lessThan">
      <formula>0</formula>
    </cfRule>
    <cfRule type="cellIs" dxfId="632" priority="5" operator="lessThan">
      <formula>0</formula>
    </cfRule>
    <cfRule type="cellIs" dxfId="631" priority="15" operator="lessThan">
      <formula>0</formula>
    </cfRule>
  </conditionalFormatting>
  <conditionalFormatting sqref="W28:W37">
    <cfRule type="cellIs" dxfId="630" priority="2" operator="lessThan">
      <formula>0</formula>
    </cfRule>
    <cfRule type="cellIs" dxfId="629" priority="12" operator="lessThan">
      <formula>0</formula>
    </cfRule>
    <cfRule type="cellIs" dxfId="628" priority="14" operator="lessThan">
      <formula>0</formula>
    </cfRule>
  </conditionalFormatting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6" tint="-0.249977111117893"/>
    <pageSetUpPr fitToPage="1"/>
  </sheetPr>
  <dimension ref="A1:DA107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9.140625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Other industrial sectors / CO2 emissions"</f>
        <v>FR: Other industrial sectors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29</v>
      </c>
      <c r="B5" s="225">
        <v>9701.9988487275859</v>
      </c>
      <c r="C5" s="225">
        <v>10486.86879024331</v>
      </c>
      <c r="D5" s="225">
        <v>7684.0657318761987</v>
      </c>
      <c r="E5" s="225">
        <v>6887.8385722807207</v>
      </c>
      <c r="F5" s="225">
        <v>6712.7765220004694</v>
      </c>
      <c r="G5" s="225">
        <v>13822.5241454364</v>
      </c>
      <c r="H5" s="225">
        <v>13849.678663560429</v>
      </c>
      <c r="I5" s="225">
        <v>13840.388403481949</v>
      </c>
      <c r="J5" s="225">
        <v>14243.118824161011</v>
      </c>
      <c r="K5" s="225">
        <v>8777.6295829219889</v>
      </c>
      <c r="L5" s="225">
        <v>11205.83642388167</v>
      </c>
      <c r="M5" s="225">
        <v>5665.3132298327091</v>
      </c>
      <c r="N5" s="225">
        <v>5459.6704960828756</v>
      </c>
      <c r="O5" s="225">
        <v>5460.5033264290469</v>
      </c>
      <c r="P5" s="225">
        <v>5335.8584203357941</v>
      </c>
      <c r="Q5" s="225">
        <v>5368.251056892932</v>
      </c>
      <c r="R5" s="225">
        <v>5357.136257272341</v>
      </c>
      <c r="S5" s="225">
        <v>5315.2312343381382</v>
      </c>
      <c r="T5" s="225">
        <v>5141.1343647601861</v>
      </c>
      <c r="U5" s="225">
        <v>5028.7268985733645</v>
      </c>
      <c r="V5" s="225">
        <v>4286.7281307527019</v>
      </c>
      <c r="W5" s="225">
        <v>4994.6754766467984</v>
      </c>
      <c r="DA5" s="89" t="s">
        <v>3187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3188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3189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3190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3191</v>
      </c>
    </row>
    <row r="10" spans="1:105" ht="12" customHeight="1" x14ac:dyDescent="0.25">
      <c r="A10" s="56" t="s">
        <v>96</v>
      </c>
      <c r="B10" s="262">
        <v>106.37245350643791</v>
      </c>
      <c r="C10" s="262">
        <v>108.7029671121163</v>
      </c>
      <c r="D10" s="262">
        <v>100.1572778659971</v>
      </c>
      <c r="E10" s="262">
        <v>74.005852211735899</v>
      </c>
      <c r="F10" s="262">
        <v>70.178532821294738</v>
      </c>
      <c r="G10" s="262">
        <v>310.38607558391749</v>
      </c>
      <c r="H10" s="262">
        <v>328.67900326527348</v>
      </c>
      <c r="I10" s="262">
        <v>411.00360216418272</v>
      </c>
      <c r="J10" s="262">
        <v>460.54357754866538</v>
      </c>
      <c r="K10" s="262">
        <v>247.48803633635029</v>
      </c>
      <c r="L10" s="262">
        <v>326.95807492677551</v>
      </c>
      <c r="M10" s="262">
        <v>53.78436755756681</v>
      </c>
      <c r="N10" s="262">
        <v>46.634217672104739</v>
      </c>
      <c r="O10" s="262">
        <v>46.169287053387492</v>
      </c>
      <c r="P10" s="262">
        <v>48.604004482370947</v>
      </c>
      <c r="Q10" s="262">
        <v>50.618123647023197</v>
      </c>
      <c r="R10" s="262">
        <v>51.108006517091411</v>
      </c>
      <c r="S10" s="262">
        <v>48.669194681235062</v>
      </c>
      <c r="T10" s="262">
        <v>43.19174942215038</v>
      </c>
      <c r="U10" s="262">
        <v>40.223865364466093</v>
      </c>
      <c r="V10" s="262">
        <v>27.925963186372911</v>
      </c>
      <c r="W10" s="262">
        <v>36.836016404349799</v>
      </c>
      <c r="DA10" s="68" t="s">
        <v>3192</v>
      </c>
    </row>
    <row r="11" spans="1:105" ht="12" customHeight="1" x14ac:dyDescent="0.25">
      <c r="A11" s="37" t="s">
        <v>160</v>
      </c>
      <c r="B11" s="228">
        <v>53.447121963165067</v>
      </c>
      <c r="C11" s="228">
        <v>55.986661892908018</v>
      </c>
      <c r="D11" s="228">
        <v>64.85192932847383</v>
      </c>
      <c r="E11" s="228">
        <v>58.560050894025977</v>
      </c>
      <c r="F11" s="228">
        <v>52.682456194475279</v>
      </c>
      <c r="G11" s="228">
        <v>50.442409179347528</v>
      </c>
      <c r="H11" s="228">
        <v>51.239192669792807</v>
      </c>
      <c r="I11" s="228">
        <v>40.227868490326173</v>
      </c>
      <c r="J11" s="228">
        <v>28.66061458748861</v>
      </c>
      <c r="K11" s="228">
        <v>23.528081113116571</v>
      </c>
      <c r="L11" s="228">
        <v>18.99486465879022</v>
      </c>
      <c r="M11" s="228">
        <v>22.830044105284909</v>
      </c>
      <c r="N11" s="228">
        <v>20.287388817010331</v>
      </c>
      <c r="O11" s="228">
        <v>21.015409756501018</v>
      </c>
      <c r="P11" s="228">
        <v>22.117549545228151</v>
      </c>
      <c r="Q11" s="228">
        <v>22.66982040042139</v>
      </c>
      <c r="R11" s="228">
        <v>22.17056203524621</v>
      </c>
      <c r="S11" s="228">
        <v>22.82754313672821</v>
      </c>
      <c r="T11" s="228">
        <v>23.85751439990397</v>
      </c>
      <c r="U11" s="228">
        <v>23.04504389754829</v>
      </c>
      <c r="V11" s="228">
        <v>20.89825101590522</v>
      </c>
      <c r="W11" s="228">
        <v>21.153370379905521</v>
      </c>
      <c r="DA11" s="69" t="s">
        <v>3193</v>
      </c>
    </row>
    <row r="12" spans="1:105" ht="12" customHeight="1" x14ac:dyDescent="0.25">
      <c r="A12" s="37" t="s">
        <v>162</v>
      </c>
      <c r="B12" s="228">
        <v>52.925331543272797</v>
      </c>
      <c r="C12" s="228">
        <v>52.716305219208259</v>
      </c>
      <c r="D12" s="228">
        <v>35.305348537523287</v>
      </c>
      <c r="E12" s="228">
        <v>15.445801317709931</v>
      </c>
      <c r="F12" s="228">
        <v>17.496076626819448</v>
      </c>
      <c r="G12" s="228">
        <v>259.94366640456991</v>
      </c>
      <c r="H12" s="228">
        <v>277.43981059548071</v>
      </c>
      <c r="I12" s="228">
        <v>370.77573367385651</v>
      </c>
      <c r="J12" s="228">
        <v>431.88296296117682</v>
      </c>
      <c r="K12" s="228">
        <v>223.95995522323369</v>
      </c>
      <c r="L12" s="228">
        <v>307.96321026798518</v>
      </c>
      <c r="M12" s="228">
        <v>30.954323452281901</v>
      </c>
      <c r="N12" s="228">
        <v>26.346828855094412</v>
      </c>
      <c r="O12" s="228">
        <v>25.153877296886481</v>
      </c>
      <c r="P12" s="228">
        <v>26.486454937142799</v>
      </c>
      <c r="Q12" s="228">
        <v>27.9483032466018</v>
      </c>
      <c r="R12" s="228">
        <v>28.937444481845208</v>
      </c>
      <c r="S12" s="228">
        <v>25.841651544506849</v>
      </c>
      <c r="T12" s="228">
        <v>19.334235022246411</v>
      </c>
      <c r="U12" s="228">
        <v>17.17882146691781</v>
      </c>
      <c r="V12" s="228">
        <v>7.0277121704676881</v>
      </c>
      <c r="W12" s="228">
        <v>15.68264602444428</v>
      </c>
      <c r="DA12" s="69" t="s">
        <v>3194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3195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3196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3197</v>
      </c>
    </row>
    <row r="16" spans="1:105" ht="12" customHeight="1" x14ac:dyDescent="0.25">
      <c r="A16" s="57" t="s">
        <v>3059</v>
      </c>
      <c r="B16" s="263">
        <v>3310.0007677189342</v>
      </c>
      <c r="C16" s="263">
        <v>3477.073439674165</v>
      </c>
      <c r="D16" s="263">
        <v>1895.3045411421119</v>
      </c>
      <c r="E16" s="263">
        <v>1448.566120617664</v>
      </c>
      <c r="F16" s="263">
        <v>1439.78035503308</v>
      </c>
      <c r="G16" s="263">
        <v>4422.2326290255423</v>
      </c>
      <c r="H16" s="263">
        <v>4617.1191116811551</v>
      </c>
      <c r="I16" s="263">
        <v>3887.121188565412</v>
      </c>
      <c r="J16" s="263">
        <v>3941.566937322671</v>
      </c>
      <c r="K16" s="263">
        <v>2310.2754848484442</v>
      </c>
      <c r="L16" s="263">
        <v>3384.4499782414468</v>
      </c>
      <c r="M16" s="263">
        <v>976.85288393775215</v>
      </c>
      <c r="N16" s="263">
        <v>932.94949058269196</v>
      </c>
      <c r="O16" s="263">
        <v>973.1695617553695</v>
      </c>
      <c r="P16" s="263">
        <v>954.15353997305203</v>
      </c>
      <c r="Q16" s="263">
        <v>961.25545039711005</v>
      </c>
      <c r="R16" s="263">
        <v>968.69080581654066</v>
      </c>
      <c r="S16" s="263">
        <v>996.47473746310914</v>
      </c>
      <c r="T16" s="263">
        <v>893.19950457062203</v>
      </c>
      <c r="U16" s="263">
        <v>836.21646497783661</v>
      </c>
      <c r="V16" s="263">
        <v>631.76163157927908</v>
      </c>
      <c r="W16" s="263">
        <v>808.67007453372912</v>
      </c>
      <c r="DA16" s="70" t="s">
        <v>3198</v>
      </c>
    </row>
    <row r="17" spans="1:105" ht="12" customHeight="1" x14ac:dyDescent="0.25">
      <c r="A17" s="46" t="s">
        <v>30</v>
      </c>
      <c r="B17" s="231">
        <v>1566.862119054103</v>
      </c>
      <c r="C17" s="231">
        <v>1342.0838346107209</v>
      </c>
      <c r="D17" s="231">
        <v>14.61666947602774</v>
      </c>
      <c r="E17" s="231">
        <v>32.75559669373812</v>
      </c>
      <c r="F17" s="231">
        <v>25.553176434338631</v>
      </c>
      <c r="G17" s="231">
        <v>26.748951098598951</v>
      </c>
      <c r="H17" s="231">
        <v>27.023047245091281</v>
      </c>
      <c r="I17" s="231">
        <v>29.217971646087211</v>
      </c>
      <c r="J17" s="231">
        <v>38.149194383246268</v>
      </c>
      <c r="K17" s="231">
        <v>20.393862132913739</v>
      </c>
      <c r="L17" s="231">
        <v>30.974806308141751</v>
      </c>
      <c r="M17" s="231">
        <v>0</v>
      </c>
      <c r="N17" s="231">
        <v>0</v>
      </c>
      <c r="O17" s="231">
        <v>0</v>
      </c>
      <c r="P17" s="231">
        <v>0</v>
      </c>
      <c r="Q17" s="231">
        <v>0</v>
      </c>
      <c r="R17" s="231">
        <v>0</v>
      </c>
      <c r="S17" s="231">
        <v>0</v>
      </c>
      <c r="T17" s="231">
        <v>0</v>
      </c>
      <c r="U17" s="231">
        <v>0</v>
      </c>
      <c r="V17" s="231">
        <v>0</v>
      </c>
      <c r="W17" s="231">
        <v>0</v>
      </c>
      <c r="DA17" s="73" t="s">
        <v>3199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0.65412596018491098</v>
      </c>
      <c r="W18" s="231">
        <v>0</v>
      </c>
      <c r="DA18" s="73" t="s">
        <v>3200</v>
      </c>
    </row>
    <row r="19" spans="1:105" ht="12" customHeight="1" x14ac:dyDescent="0.25">
      <c r="A19" s="46" t="s">
        <v>33</v>
      </c>
      <c r="B19" s="231">
        <v>127.6374915310958</v>
      </c>
      <c r="C19" s="231">
        <v>57.011627757663263</v>
      </c>
      <c r="D19" s="231">
        <v>54.842865008440043</v>
      </c>
      <c r="E19" s="231">
        <v>38.610118221212311</v>
      </c>
      <c r="F19" s="231">
        <v>45.366270812121087</v>
      </c>
      <c r="G19" s="231">
        <v>45.621566352601072</v>
      </c>
      <c r="H19" s="231">
        <v>47.52333026944676</v>
      </c>
      <c r="I19" s="231">
        <v>37.95399216475942</v>
      </c>
      <c r="J19" s="231">
        <v>38.936663121054281</v>
      </c>
      <c r="K19" s="231">
        <v>19.634764193937041</v>
      </c>
      <c r="L19" s="231">
        <v>25.989256537761332</v>
      </c>
      <c r="M19" s="231">
        <v>31.850199783168652</v>
      </c>
      <c r="N19" s="231">
        <v>26.144980360673561</v>
      </c>
      <c r="O19" s="231">
        <v>32.690597255917048</v>
      </c>
      <c r="P19" s="231">
        <v>22.638093652347909</v>
      </c>
      <c r="Q19" s="231">
        <v>35.349497110584402</v>
      </c>
      <c r="R19" s="231">
        <v>35.54269173216089</v>
      </c>
      <c r="S19" s="231">
        <v>37.564165013031626</v>
      </c>
      <c r="T19" s="231">
        <v>41.232700880156592</v>
      </c>
      <c r="U19" s="231">
        <v>42.57089848841408</v>
      </c>
      <c r="V19" s="231">
        <v>55.123984138693551</v>
      </c>
      <c r="W19" s="231">
        <v>50.748597423541582</v>
      </c>
      <c r="DA19" s="73" t="s">
        <v>3201</v>
      </c>
    </row>
    <row r="20" spans="1:105" ht="12" customHeight="1" x14ac:dyDescent="0.25">
      <c r="A20" s="46" t="s">
        <v>160</v>
      </c>
      <c r="B20" s="231">
        <v>348.16133832869531</v>
      </c>
      <c r="C20" s="231">
        <v>403.68007929669551</v>
      </c>
      <c r="D20" s="231">
        <v>534.28488336421731</v>
      </c>
      <c r="E20" s="231">
        <v>531.4053352835075</v>
      </c>
      <c r="F20" s="231">
        <v>484.4134412948801</v>
      </c>
      <c r="G20" s="231">
        <v>407.67135987557111</v>
      </c>
      <c r="H20" s="231">
        <v>429.62418254725469</v>
      </c>
      <c r="I20" s="231">
        <v>355.07690411885301</v>
      </c>
      <c r="J20" s="231">
        <v>276.25427514424672</v>
      </c>
      <c r="K20" s="231">
        <v>206.30623580120391</v>
      </c>
      <c r="L20" s="231">
        <v>173.8206041093469</v>
      </c>
      <c r="M20" s="231">
        <v>365.52622588460389</v>
      </c>
      <c r="N20" s="231">
        <v>350.92461909311152</v>
      </c>
      <c r="O20" s="231">
        <v>372.70176405416203</v>
      </c>
      <c r="P20" s="231">
        <v>355.94695197380571</v>
      </c>
      <c r="Q20" s="231">
        <v>347.82845128090747</v>
      </c>
      <c r="R20" s="231">
        <v>335.35006115078761</v>
      </c>
      <c r="S20" s="231">
        <v>353.64027502354958</v>
      </c>
      <c r="T20" s="231">
        <v>368.96186872651651</v>
      </c>
      <c r="U20" s="231">
        <v>359.24848119008499</v>
      </c>
      <c r="V20" s="231">
        <v>341.27197933254888</v>
      </c>
      <c r="W20" s="231">
        <v>326.9051917368609</v>
      </c>
      <c r="DA20" s="73" t="s">
        <v>3202</v>
      </c>
    </row>
    <row r="21" spans="1:105" ht="12" customHeight="1" x14ac:dyDescent="0.25">
      <c r="A21" s="46" t="s">
        <v>70</v>
      </c>
      <c r="B21" s="231">
        <v>62.89621335956793</v>
      </c>
      <c r="C21" s="231">
        <v>22.13017797532131</v>
      </c>
      <c r="D21" s="231">
        <v>2.3294951497707288</v>
      </c>
      <c r="E21" s="231">
        <v>51.925515262424469</v>
      </c>
      <c r="F21" s="231">
        <v>46.657736054441827</v>
      </c>
      <c r="G21" s="231">
        <v>61.712688547111632</v>
      </c>
      <c r="H21" s="231">
        <v>38.381076914108498</v>
      </c>
      <c r="I21" s="231">
        <v>40.635687588085361</v>
      </c>
      <c r="J21" s="231">
        <v>30.569484645318639</v>
      </c>
      <c r="K21" s="231">
        <v>18.529076971837441</v>
      </c>
      <c r="L21" s="231">
        <v>18.3341138845309</v>
      </c>
      <c r="M21" s="231">
        <v>20.24603849725624</v>
      </c>
      <c r="N21" s="231">
        <v>25.117862295187631</v>
      </c>
      <c r="O21" s="231">
        <v>20.099854472794721</v>
      </c>
      <c r="P21" s="231">
        <v>11.751953952129989</v>
      </c>
      <c r="Q21" s="231">
        <v>15.19279089779371</v>
      </c>
      <c r="R21" s="231">
        <v>12.249845031715131</v>
      </c>
      <c r="S21" s="231">
        <v>83.278395113709777</v>
      </c>
      <c r="T21" s="231">
        <v>71.157083998439163</v>
      </c>
      <c r="U21" s="231">
        <v>31.91284621626745</v>
      </c>
      <c r="V21" s="231">
        <v>14.257141698072241</v>
      </c>
      <c r="W21" s="231">
        <v>8.0062617042918678</v>
      </c>
      <c r="DA21" s="73" t="s">
        <v>3203</v>
      </c>
    </row>
    <row r="22" spans="1:105" ht="12" customHeight="1" x14ac:dyDescent="0.25">
      <c r="A22" s="46" t="s">
        <v>34</v>
      </c>
      <c r="B22" s="231">
        <v>856.56970557201009</v>
      </c>
      <c r="C22" s="231">
        <v>1327.220402135257</v>
      </c>
      <c r="D22" s="231">
        <v>818.84294750731317</v>
      </c>
      <c r="E22" s="231">
        <v>447.72649592634929</v>
      </c>
      <c r="F22" s="231">
        <v>426.90204179543161</v>
      </c>
      <c r="G22" s="231">
        <v>364.42838655767042</v>
      </c>
      <c r="H22" s="231">
        <v>671.58959746636481</v>
      </c>
      <c r="I22" s="231">
        <v>564.86423343990327</v>
      </c>
      <c r="J22" s="231">
        <v>471.15404342856073</v>
      </c>
      <c r="K22" s="231">
        <v>1028.208996752699</v>
      </c>
      <c r="L22" s="231">
        <v>715.84159910015967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53.993993146506227</v>
      </c>
      <c r="DA22" s="73" t="s">
        <v>3204</v>
      </c>
    </row>
    <row r="23" spans="1:105" ht="12" customHeight="1" x14ac:dyDescent="0.25">
      <c r="A23" s="46" t="s">
        <v>162</v>
      </c>
      <c r="B23" s="231">
        <v>305.1330426331167</v>
      </c>
      <c r="C23" s="231">
        <v>287.1406625860638</v>
      </c>
      <c r="D23" s="231">
        <v>465.72019232616628</v>
      </c>
      <c r="E23" s="231">
        <v>346.14305923043219</v>
      </c>
      <c r="F23" s="231">
        <v>410.88768864186682</v>
      </c>
      <c r="G23" s="231">
        <v>3516.0496765939902</v>
      </c>
      <c r="H23" s="231">
        <v>3402.9778772388891</v>
      </c>
      <c r="I23" s="231">
        <v>2859.3723996077242</v>
      </c>
      <c r="J23" s="231">
        <v>3086.5032766002441</v>
      </c>
      <c r="K23" s="231">
        <v>1017.202548995852</v>
      </c>
      <c r="L23" s="231">
        <v>2407.3018805006591</v>
      </c>
      <c r="M23" s="231">
        <v>540.54540398311906</v>
      </c>
      <c r="N23" s="231">
        <v>504.98715598427668</v>
      </c>
      <c r="O23" s="231">
        <v>517.67092922678785</v>
      </c>
      <c r="P23" s="231">
        <v>540.99283906171547</v>
      </c>
      <c r="Q23" s="231">
        <v>559.27454764739628</v>
      </c>
      <c r="R23" s="231">
        <v>582.07017146493695</v>
      </c>
      <c r="S23" s="231">
        <v>519.67049012770087</v>
      </c>
      <c r="T23" s="231">
        <v>408.85188331227312</v>
      </c>
      <c r="U23" s="231">
        <v>400.00926678767757</v>
      </c>
      <c r="V23" s="231">
        <v>214.62308540074821</v>
      </c>
      <c r="W23" s="231">
        <v>365.69905781987518</v>
      </c>
      <c r="DA23" s="73" t="s">
        <v>3205</v>
      </c>
    </row>
    <row r="24" spans="1:105" ht="12" customHeight="1" x14ac:dyDescent="0.25">
      <c r="A24" s="46" t="s">
        <v>36</v>
      </c>
      <c r="B24" s="231">
        <v>42.740857240344752</v>
      </c>
      <c r="C24" s="231">
        <v>37.806655312442707</v>
      </c>
      <c r="D24" s="231">
        <v>4.667488310176986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3206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12.18771780084796</v>
      </c>
      <c r="M25" s="231">
        <v>18.685015789604211</v>
      </c>
      <c r="N25" s="231">
        <v>25.774872849442669</v>
      </c>
      <c r="O25" s="231">
        <v>30.006416745707881</v>
      </c>
      <c r="P25" s="231">
        <v>22.82370133305302</v>
      </c>
      <c r="Q25" s="231">
        <v>3.610163460428137</v>
      </c>
      <c r="R25" s="231">
        <v>3.478036436940013</v>
      </c>
      <c r="S25" s="231">
        <v>2.3214121851171701</v>
      </c>
      <c r="T25" s="231">
        <v>2.995967653236618</v>
      </c>
      <c r="U25" s="231">
        <v>2.474972295392317</v>
      </c>
      <c r="V25" s="231">
        <v>5.8313150490313346</v>
      </c>
      <c r="W25" s="231">
        <v>3.3169727026533402</v>
      </c>
      <c r="DA25" s="73" t="s">
        <v>3207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3208</v>
      </c>
    </row>
    <row r="27" spans="1:105" ht="12" customHeight="1" x14ac:dyDescent="0.25">
      <c r="A27" s="57" t="s">
        <v>3071</v>
      </c>
      <c r="B27" s="263">
        <f t="shared" ref="B27:W27" si="0">B28+B34</f>
        <v>4098.2278728229758</v>
      </c>
      <c r="C27" s="263">
        <f t="shared" si="0"/>
        <v>4400.5642882211296</v>
      </c>
      <c r="D27" s="263">
        <f t="shared" si="0"/>
        <v>3303.9270026183272</v>
      </c>
      <c r="E27" s="263">
        <f t="shared" si="0"/>
        <v>3072.5937823283189</v>
      </c>
      <c r="F27" s="263">
        <f t="shared" si="0"/>
        <v>2997.5961901054989</v>
      </c>
      <c r="G27" s="263">
        <f t="shared" si="0"/>
        <v>5790.4725468059214</v>
      </c>
      <c r="H27" s="263">
        <f t="shared" si="0"/>
        <v>5672.6383791416029</v>
      </c>
      <c r="I27" s="263">
        <f t="shared" si="0"/>
        <v>6452.3483968315477</v>
      </c>
      <c r="J27" s="263">
        <f t="shared" si="0"/>
        <v>6704.6085359750195</v>
      </c>
      <c r="K27" s="263">
        <f t="shared" si="0"/>
        <v>4107.7095210456382</v>
      </c>
      <c r="L27" s="263">
        <f t="shared" si="0"/>
        <v>5003.3162095567995</v>
      </c>
      <c r="M27" s="263">
        <f t="shared" si="0"/>
        <v>2737.5592935766549</v>
      </c>
      <c r="N27" s="263">
        <f t="shared" si="0"/>
        <v>2645.159097916282</v>
      </c>
      <c r="O27" s="263">
        <f t="shared" si="0"/>
        <v>2612.4544389372259</v>
      </c>
      <c r="P27" s="263">
        <f t="shared" si="0"/>
        <v>2545.0151091726912</v>
      </c>
      <c r="Q27" s="263">
        <f t="shared" si="0"/>
        <v>2556.0655494163971</v>
      </c>
      <c r="R27" s="263">
        <f t="shared" si="0"/>
        <v>2553.1163035905029</v>
      </c>
      <c r="S27" s="263">
        <f t="shared" si="0"/>
        <v>2520.279198549661</v>
      </c>
      <c r="T27" s="263">
        <f t="shared" si="0"/>
        <v>2468.2992803529419</v>
      </c>
      <c r="U27" s="263">
        <f t="shared" si="0"/>
        <v>2427.342443287489</v>
      </c>
      <c r="V27" s="263">
        <f t="shared" si="0"/>
        <v>2088.062898880396</v>
      </c>
      <c r="W27" s="263">
        <f t="shared" si="0"/>
        <v>2411.933687107819</v>
      </c>
      <c r="DA27" s="70"/>
    </row>
    <row r="28" spans="1:105" ht="12" customHeight="1" x14ac:dyDescent="0.25">
      <c r="A28" s="60" t="s">
        <v>3072</v>
      </c>
      <c r="B28" s="264">
        <v>4098.2278728229758</v>
      </c>
      <c r="C28" s="264">
        <v>4400.5642882211296</v>
      </c>
      <c r="D28" s="264">
        <v>3303.9270026183272</v>
      </c>
      <c r="E28" s="264">
        <v>3072.5937823283189</v>
      </c>
      <c r="F28" s="264">
        <v>2997.5961901054989</v>
      </c>
      <c r="G28" s="264">
        <v>5790.4725468059214</v>
      </c>
      <c r="H28" s="264">
        <v>5672.6383791416029</v>
      </c>
      <c r="I28" s="264">
        <v>6452.3483968315477</v>
      </c>
      <c r="J28" s="264">
        <v>6704.6085359750195</v>
      </c>
      <c r="K28" s="264">
        <v>4107.7095210456382</v>
      </c>
      <c r="L28" s="264">
        <v>5003.3162095567995</v>
      </c>
      <c r="M28" s="264">
        <v>2737.5592935766549</v>
      </c>
      <c r="N28" s="264">
        <v>2645.159097916282</v>
      </c>
      <c r="O28" s="264">
        <v>2612.4544389372259</v>
      </c>
      <c r="P28" s="264">
        <v>2545.0151091726912</v>
      </c>
      <c r="Q28" s="264">
        <v>2556.0655494163971</v>
      </c>
      <c r="R28" s="264">
        <v>2553.1163035905029</v>
      </c>
      <c r="S28" s="264">
        <v>2520.279198549661</v>
      </c>
      <c r="T28" s="264">
        <v>2468.2992803529419</v>
      </c>
      <c r="U28" s="264">
        <v>2427.342443287489</v>
      </c>
      <c r="V28" s="264">
        <v>2088.062898880396</v>
      </c>
      <c r="W28" s="264">
        <v>2411.933687107819</v>
      </c>
      <c r="DA28" s="72" t="s">
        <v>3209</v>
      </c>
    </row>
    <row r="29" spans="1:105" ht="12" customHeight="1" x14ac:dyDescent="0.25">
      <c r="A29" s="59" t="s">
        <v>30</v>
      </c>
      <c r="B29" s="232">
        <v>1879.704351259373</v>
      </c>
      <c r="C29" s="232">
        <v>1984.200444720308</v>
      </c>
      <c r="D29" s="232">
        <v>23.485265892215661</v>
      </c>
      <c r="E29" s="232">
        <v>44.337036034234437</v>
      </c>
      <c r="F29" s="232">
        <v>33.233436690099452</v>
      </c>
      <c r="G29" s="232">
        <v>25.983408112289279</v>
      </c>
      <c r="H29" s="232">
        <v>27.1959763065489</v>
      </c>
      <c r="I29" s="232">
        <v>45.892174931438923</v>
      </c>
      <c r="J29" s="232">
        <v>60.536102049348479</v>
      </c>
      <c r="K29" s="232">
        <v>55.129275648349562</v>
      </c>
      <c r="L29" s="232">
        <v>45.552926157852554</v>
      </c>
      <c r="M29" s="232">
        <v>0</v>
      </c>
      <c r="N29" s="232">
        <v>0</v>
      </c>
      <c r="O29" s="232">
        <v>0</v>
      </c>
      <c r="P29" s="232">
        <v>0</v>
      </c>
      <c r="Q29" s="232">
        <v>0</v>
      </c>
      <c r="R29" s="232">
        <v>0</v>
      </c>
      <c r="S29" s="232">
        <v>0</v>
      </c>
      <c r="T29" s="232">
        <v>0</v>
      </c>
      <c r="U29" s="232">
        <v>0</v>
      </c>
      <c r="V29" s="232">
        <v>0</v>
      </c>
      <c r="W29" s="232">
        <v>0</v>
      </c>
      <c r="DA29" s="71" t="s">
        <v>3210</v>
      </c>
    </row>
    <row r="30" spans="1:105" ht="12" customHeight="1" x14ac:dyDescent="0.25">
      <c r="A30" s="59" t="s">
        <v>33</v>
      </c>
      <c r="B30" s="232">
        <v>153.1218001234655</v>
      </c>
      <c r="C30" s="232">
        <v>93.930350455587714</v>
      </c>
      <c r="D30" s="232">
        <v>95.796631365020332</v>
      </c>
      <c r="E30" s="232">
        <v>60.413012153463463</v>
      </c>
      <c r="F30" s="232">
        <v>82.226827890851197</v>
      </c>
      <c r="G30" s="232">
        <v>73.401411208020193</v>
      </c>
      <c r="H30" s="232">
        <v>94.754714991207578</v>
      </c>
      <c r="I30" s="232">
        <v>87.331934211925415</v>
      </c>
      <c r="J30" s="232">
        <v>85.946073709335082</v>
      </c>
      <c r="K30" s="232">
        <v>70.270770341467355</v>
      </c>
      <c r="L30" s="232">
        <v>63.990195878658007</v>
      </c>
      <c r="M30" s="232">
        <v>62.556403052799674</v>
      </c>
      <c r="N30" s="232">
        <v>55.453009964017284</v>
      </c>
      <c r="O30" s="232">
        <v>52.146202094462403</v>
      </c>
      <c r="P30" s="232">
        <v>33.623705429909229</v>
      </c>
      <c r="Q30" s="232">
        <v>70.616579346099087</v>
      </c>
      <c r="R30" s="232">
        <v>70.421165129631675</v>
      </c>
      <c r="S30" s="232">
        <v>73.757320753005416</v>
      </c>
      <c r="T30" s="232">
        <v>116.7665514760572</v>
      </c>
      <c r="U30" s="232">
        <v>119.672289133845</v>
      </c>
      <c r="V30" s="232">
        <v>132.2424254099196</v>
      </c>
      <c r="W30" s="232">
        <v>129.77367973851099</v>
      </c>
      <c r="DA30" s="71" t="s">
        <v>3211</v>
      </c>
    </row>
    <row r="31" spans="1:105" ht="12" customHeight="1" x14ac:dyDescent="0.25">
      <c r="A31" s="59" t="s">
        <v>160</v>
      </c>
      <c r="B31" s="232">
        <v>1193.70123745507</v>
      </c>
      <c r="C31" s="232">
        <v>1592.104835424891</v>
      </c>
      <c r="D31" s="232">
        <v>2207.0845808889908</v>
      </c>
      <c r="E31" s="232">
        <v>2157.1580731998811</v>
      </c>
      <c r="F31" s="232">
        <v>1952.2330279618041</v>
      </c>
      <c r="G31" s="232">
        <v>1796.2003751347779</v>
      </c>
      <c r="H31" s="232">
        <v>1897.7675363934161</v>
      </c>
      <c r="I31" s="232">
        <v>1540.9110610341329</v>
      </c>
      <c r="J31" s="232">
        <v>1176.0297252564169</v>
      </c>
      <c r="K31" s="232">
        <v>914.33806061664404</v>
      </c>
      <c r="L31" s="232">
        <v>756.85539634911697</v>
      </c>
      <c r="M31" s="232">
        <v>1551.2220445674959</v>
      </c>
      <c r="N31" s="232">
        <v>1516.4743996867751</v>
      </c>
      <c r="O31" s="232">
        <v>1537.910956450922</v>
      </c>
      <c r="P31" s="232">
        <v>1492.873292348987</v>
      </c>
      <c r="Q31" s="232">
        <v>1448.5584713015401</v>
      </c>
      <c r="R31" s="232">
        <v>1392.859828046468</v>
      </c>
      <c r="S31" s="232">
        <v>1440.5840197831051</v>
      </c>
      <c r="T31" s="232">
        <v>1465.2043072085839</v>
      </c>
      <c r="U31" s="232">
        <v>1455.69601928413</v>
      </c>
      <c r="V31" s="232">
        <v>1443.193216321326</v>
      </c>
      <c r="W31" s="232">
        <v>1376.291725863678</v>
      </c>
      <c r="DA31" s="71" t="s">
        <v>3212</v>
      </c>
    </row>
    <row r="32" spans="1:105" ht="12" customHeight="1" x14ac:dyDescent="0.25">
      <c r="A32" s="59" t="s">
        <v>70</v>
      </c>
      <c r="B32" s="232">
        <v>274.81546664083282</v>
      </c>
      <c r="C32" s="232">
        <v>96.694456824680103</v>
      </c>
      <c r="D32" s="232">
        <v>10.178375810352559</v>
      </c>
      <c r="E32" s="232">
        <v>84.196546225423361</v>
      </c>
      <c r="F32" s="232">
        <v>73.067913553110543</v>
      </c>
      <c r="G32" s="232">
        <v>114.2390238757812</v>
      </c>
      <c r="H32" s="232">
        <v>73.665224008245076</v>
      </c>
      <c r="I32" s="232">
        <v>82.832484875689047</v>
      </c>
      <c r="J32" s="232">
        <v>66.349883832972992</v>
      </c>
      <c r="K32" s="232">
        <v>62.314726479465563</v>
      </c>
      <c r="L32" s="232">
        <v>50.221096777777802</v>
      </c>
      <c r="M32" s="232">
        <v>41.591239794341163</v>
      </c>
      <c r="N32" s="232">
        <v>46.885647445588901</v>
      </c>
      <c r="O32" s="232">
        <v>31.988085493270852</v>
      </c>
      <c r="P32" s="232">
        <v>21.80033557414848</v>
      </c>
      <c r="Q32" s="232">
        <v>23.195926526781982</v>
      </c>
      <c r="R32" s="232">
        <v>17.751182918880179</v>
      </c>
      <c r="S32" s="232">
        <v>95.784793343407628</v>
      </c>
      <c r="T32" s="232">
        <v>81.649654132233351</v>
      </c>
      <c r="U32" s="232">
        <v>38.456744728316679</v>
      </c>
      <c r="V32" s="232">
        <v>18.343064138173371</v>
      </c>
      <c r="W32" s="232">
        <v>10.33073474318391</v>
      </c>
      <c r="DA32" s="71" t="s">
        <v>3213</v>
      </c>
    </row>
    <row r="33" spans="1:105" ht="12" customHeight="1" x14ac:dyDescent="0.25">
      <c r="A33" s="59" t="s">
        <v>162</v>
      </c>
      <c r="B33" s="232">
        <v>596.88501734423483</v>
      </c>
      <c r="C33" s="232">
        <v>633.63420079566345</v>
      </c>
      <c r="D33" s="232">
        <v>967.38214866174724</v>
      </c>
      <c r="E33" s="232">
        <v>726.48911471531767</v>
      </c>
      <c r="F33" s="232">
        <v>856.83498400963401</v>
      </c>
      <c r="G33" s="232">
        <v>3780.648328475052</v>
      </c>
      <c r="H33" s="232">
        <v>3579.2549274421849</v>
      </c>
      <c r="I33" s="232">
        <v>4695.3807417783628</v>
      </c>
      <c r="J33" s="232">
        <v>5315.7467511269479</v>
      </c>
      <c r="K33" s="232">
        <v>3005.6566879597108</v>
      </c>
      <c r="L33" s="232">
        <v>4086.696594393396</v>
      </c>
      <c r="M33" s="232">
        <v>1082.189606162018</v>
      </c>
      <c r="N33" s="232">
        <v>1026.346040819901</v>
      </c>
      <c r="O33" s="232">
        <v>990.40919489857026</v>
      </c>
      <c r="P33" s="232">
        <v>996.71777581964579</v>
      </c>
      <c r="Q33" s="232">
        <v>1013.6945722419759</v>
      </c>
      <c r="R33" s="232">
        <v>1072.0841274955239</v>
      </c>
      <c r="S33" s="232">
        <v>910.15306467014295</v>
      </c>
      <c r="T33" s="232">
        <v>804.67876753606845</v>
      </c>
      <c r="U33" s="232">
        <v>813.51739014119744</v>
      </c>
      <c r="V33" s="232">
        <v>494.2841930109775</v>
      </c>
      <c r="W33" s="232">
        <v>895.53754676244546</v>
      </c>
      <c r="DA33" s="71" t="s">
        <v>3214</v>
      </c>
    </row>
    <row r="34" spans="1:105" ht="12" customHeight="1" x14ac:dyDescent="0.25">
      <c r="A34" s="60" t="s">
        <v>3079</v>
      </c>
      <c r="B34" s="264">
        <v>0</v>
      </c>
      <c r="C34" s="264">
        <v>0</v>
      </c>
      <c r="D34" s="264">
        <v>0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>
        <v>0</v>
      </c>
      <c r="K34" s="264">
        <v>0</v>
      </c>
      <c r="L34" s="264">
        <v>0</v>
      </c>
      <c r="M34" s="264">
        <v>0</v>
      </c>
      <c r="N34" s="264">
        <v>0</v>
      </c>
      <c r="O34" s="264">
        <v>0</v>
      </c>
      <c r="P34" s="264">
        <v>0</v>
      </c>
      <c r="Q34" s="264">
        <v>0</v>
      </c>
      <c r="R34" s="264">
        <v>0</v>
      </c>
      <c r="S34" s="264">
        <v>0</v>
      </c>
      <c r="T34" s="264">
        <v>0</v>
      </c>
      <c r="U34" s="264">
        <v>0</v>
      </c>
      <c r="V34" s="264">
        <v>0</v>
      </c>
      <c r="W34" s="264">
        <v>0</v>
      </c>
      <c r="DA34" s="72" t="s">
        <v>3215</v>
      </c>
    </row>
    <row r="35" spans="1:105" ht="12" customHeight="1" x14ac:dyDescent="0.25">
      <c r="A35" s="57" t="s">
        <v>3081</v>
      </c>
      <c r="B35" s="263">
        <f t="shared" ref="B35:W35" si="1">B36+B42+B53</f>
        <v>894.19640347236566</v>
      </c>
      <c r="C35" s="263">
        <f t="shared" si="1"/>
        <v>918.54178325392149</v>
      </c>
      <c r="D35" s="263">
        <f t="shared" si="1"/>
        <v>360.60225400528128</v>
      </c>
      <c r="E35" s="263">
        <f t="shared" si="1"/>
        <v>246.96527304432294</v>
      </c>
      <c r="F35" s="263">
        <f t="shared" si="1"/>
        <v>252.54472723658228</v>
      </c>
      <c r="G35" s="263">
        <f t="shared" si="1"/>
        <v>1242.8359075789342</v>
      </c>
      <c r="H35" s="263">
        <f t="shared" si="1"/>
        <v>1291.5361292491807</v>
      </c>
      <c r="I35" s="263">
        <f t="shared" si="1"/>
        <v>1317.3007442782196</v>
      </c>
      <c r="J35" s="263">
        <f t="shared" si="1"/>
        <v>1357.3395108264508</v>
      </c>
      <c r="K35" s="263">
        <f t="shared" si="1"/>
        <v>736.2436895945948</v>
      </c>
      <c r="L35" s="263">
        <f t="shared" si="1"/>
        <v>1057.031215149648</v>
      </c>
      <c r="M35" s="263">
        <f t="shared" si="1"/>
        <v>183.01014813785008</v>
      </c>
      <c r="N35" s="263">
        <f t="shared" si="1"/>
        <v>175.2414423106072</v>
      </c>
      <c r="O35" s="263">
        <f t="shared" si="1"/>
        <v>179.64879492649288</v>
      </c>
      <c r="P35" s="263">
        <f t="shared" si="1"/>
        <v>176.32787502384039</v>
      </c>
      <c r="Q35" s="263">
        <f t="shared" si="1"/>
        <v>182.63483053822804</v>
      </c>
      <c r="R35" s="263">
        <f t="shared" si="1"/>
        <v>185.19519757246468</v>
      </c>
      <c r="S35" s="263">
        <f t="shared" si="1"/>
        <v>196.5816189184734</v>
      </c>
      <c r="T35" s="263">
        <f t="shared" si="1"/>
        <v>162.07225616302799</v>
      </c>
      <c r="U35" s="263">
        <f t="shared" si="1"/>
        <v>141.55876703570803</v>
      </c>
      <c r="V35" s="263">
        <f t="shared" si="1"/>
        <v>84.396410920939005</v>
      </c>
      <c r="W35" s="263">
        <f t="shared" si="1"/>
        <v>119.94443336512114</v>
      </c>
      <c r="DA35" s="70"/>
    </row>
    <row r="36" spans="1:105" ht="12" customHeight="1" x14ac:dyDescent="0.25">
      <c r="A36" s="60" t="s">
        <v>3082</v>
      </c>
      <c r="B36" s="264">
        <v>353.14527765065361</v>
      </c>
      <c r="C36" s="264">
        <v>357.99846159373828</v>
      </c>
      <c r="D36" s="264">
        <v>116.30462941864209</v>
      </c>
      <c r="E36" s="264">
        <v>84.632002691964246</v>
      </c>
      <c r="F36" s="264">
        <v>87.753876667761375</v>
      </c>
      <c r="G36" s="264">
        <v>508.60564401646411</v>
      </c>
      <c r="H36" s="264">
        <v>515.30390381431994</v>
      </c>
      <c r="I36" s="264">
        <v>669.79910625441767</v>
      </c>
      <c r="J36" s="264">
        <v>704.67557919959245</v>
      </c>
      <c r="K36" s="264">
        <v>371.35801775179698</v>
      </c>
      <c r="L36" s="264">
        <v>495.58546353553521</v>
      </c>
      <c r="M36" s="264">
        <v>88.91884732168225</v>
      </c>
      <c r="N36" s="264">
        <v>86.861324542392566</v>
      </c>
      <c r="O36" s="264">
        <v>85.994025217724797</v>
      </c>
      <c r="P36" s="264">
        <v>83.073832311992348</v>
      </c>
      <c r="Q36" s="264">
        <v>85.273232262498595</v>
      </c>
      <c r="R36" s="264">
        <v>86.326446712275924</v>
      </c>
      <c r="S36" s="264">
        <v>89.951922005006807</v>
      </c>
      <c r="T36" s="264">
        <v>76.657921581372648</v>
      </c>
      <c r="U36" s="264">
        <v>67.482517886332261</v>
      </c>
      <c r="V36" s="264">
        <v>41.434622896198867</v>
      </c>
      <c r="W36" s="264">
        <v>55.159716175478643</v>
      </c>
      <c r="DA36" s="72" t="s">
        <v>3216</v>
      </c>
    </row>
    <row r="37" spans="1:105" ht="12" customHeight="1" x14ac:dyDescent="0.25">
      <c r="A37" s="59" t="s">
        <v>30</v>
      </c>
      <c r="B37" s="232">
        <v>272.55713093260903</v>
      </c>
      <c r="C37" s="232">
        <v>287.70906448444481</v>
      </c>
      <c r="D37" s="232">
        <v>3.405363554371271</v>
      </c>
      <c r="E37" s="232">
        <v>6.4288702249639957</v>
      </c>
      <c r="F37" s="232">
        <v>4.8188483200644212</v>
      </c>
      <c r="G37" s="232">
        <v>3.7675941762819449</v>
      </c>
      <c r="H37" s="232">
        <v>3.9434165644495929</v>
      </c>
      <c r="I37" s="232">
        <v>6.6543653650586458</v>
      </c>
      <c r="J37" s="232">
        <v>8.7777347971555315</v>
      </c>
      <c r="K37" s="232">
        <v>7.9937449690106854</v>
      </c>
      <c r="L37" s="232">
        <v>6.6051742928886181</v>
      </c>
      <c r="M37" s="232">
        <v>0</v>
      </c>
      <c r="N37" s="232">
        <v>0</v>
      </c>
      <c r="O37" s="232">
        <v>0</v>
      </c>
      <c r="P37" s="232">
        <v>0</v>
      </c>
      <c r="Q37" s="232">
        <v>0</v>
      </c>
      <c r="R37" s="232">
        <v>0</v>
      </c>
      <c r="S37" s="232">
        <v>0</v>
      </c>
      <c r="T37" s="232">
        <v>0</v>
      </c>
      <c r="U37" s="232">
        <v>0</v>
      </c>
      <c r="V37" s="232">
        <v>0</v>
      </c>
      <c r="W37" s="232">
        <v>0</v>
      </c>
      <c r="DA37" s="71" t="s">
        <v>3217</v>
      </c>
    </row>
    <row r="38" spans="1:105" ht="12" customHeight="1" x14ac:dyDescent="0.25">
      <c r="A38" s="59" t="s">
        <v>33</v>
      </c>
      <c r="B38" s="232">
        <v>22.2026610179025</v>
      </c>
      <c r="C38" s="232">
        <v>11.50688374277054</v>
      </c>
      <c r="D38" s="232">
        <v>12.12966845413343</v>
      </c>
      <c r="E38" s="232">
        <v>7.0474243696606571</v>
      </c>
      <c r="F38" s="232">
        <v>7.1280007056646966</v>
      </c>
      <c r="G38" s="232">
        <v>6.0152957473696187</v>
      </c>
      <c r="H38" s="232">
        <v>6.1258569807073409</v>
      </c>
      <c r="I38" s="232">
        <v>7.4995021871119043</v>
      </c>
      <c r="J38" s="232">
        <v>7.75161553496834</v>
      </c>
      <c r="K38" s="232">
        <v>5.8293498235477772</v>
      </c>
      <c r="L38" s="232">
        <v>4.5093692946337169</v>
      </c>
      <c r="M38" s="232">
        <v>4.718978176918502</v>
      </c>
      <c r="N38" s="232">
        <v>4.0071567283457306</v>
      </c>
      <c r="O38" s="232">
        <v>5.0431774252450268</v>
      </c>
      <c r="P38" s="232">
        <v>3.4414950625613252</v>
      </c>
      <c r="Q38" s="232">
        <v>4.5538997267275754</v>
      </c>
      <c r="R38" s="232">
        <v>4.5467013164145929</v>
      </c>
      <c r="S38" s="232">
        <v>4.6551672395686516</v>
      </c>
      <c r="T38" s="232">
        <v>3.6452723531219711</v>
      </c>
      <c r="U38" s="232">
        <v>3.8906277459837471</v>
      </c>
      <c r="V38" s="232">
        <v>6.706834371282258</v>
      </c>
      <c r="W38" s="232">
        <v>5.803676905793397</v>
      </c>
      <c r="DA38" s="71" t="s">
        <v>3218</v>
      </c>
    </row>
    <row r="39" spans="1:105" ht="12" customHeight="1" x14ac:dyDescent="0.25">
      <c r="A39" s="59" t="s">
        <v>160</v>
      </c>
      <c r="B39" s="232">
        <v>17.975074782452499</v>
      </c>
      <c r="C39" s="232">
        <v>12.73346340976488</v>
      </c>
      <c r="D39" s="232">
        <v>10.74334217213595</v>
      </c>
      <c r="E39" s="232">
        <v>10.721139598138519</v>
      </c>
      <c r="F39" s="232">
        <v>10.098794445719729</v>
      </c>
      <c r="G39" s="232">
        <v>7.2750592414602</v>
      </c>
      <c r="H39" s="232">
        <v>8.1440727755485245</v>
      </c>
      <c r="I39" s="232">
        <v>9.6555479170430996</v>
      </c>
      <c r="J39" s="232">
        <v>5.7510899217990454</v>
      </c>
      <c r="K39" s="232">
        <v>4.3698832404423706</v>
      </c>
      <c r="L39" s="232">
        <v>4.0228629551019388</v>
      </c>
      <c r="M39" s="232">
        <v>6.0630306210665008</v>
      </c>
      <c r="N39" s="232">
        <v>5.0313577026030147</v>
      </c>
      <c r="O39" s="232">
        <v>7.5694794483442003</v>
      </c>
      <c r="P39" s="232">
        <v>5.8287492137761863</v>
      </c>
      <c r="Q39" s="232">
        <v>5.6905361674027803</v>
      </c>
      <c r="R39" s="232">
        <v>5.5257422148209256</v>
      </c>
      <c r="S39" s="232">
        <v>6.9330562316924222</v>
      </c>
      <c r="T39" s="232">
        <v>9.9068136951755168</v>
      </c>
      <c r="U39" s="232">
        <v>8.008969811303615</v>
      </c>
      <c r="V39" s="232">
        <v>5.3491223087100916</v>
      </c>
      <c r="W39" s="232">
        <v>4.4526783775574534</v>
      </c>
      <c r="DA39" s="71" t="s">
        <v>3219</v>
      </c>
    </row>
    <row r="40" spans="1:105" ht="12" customHeight="1" x14ac:dyDescent="0.25">
      <c r="A40" s="59" t="s">
        <v>70</v>
      </c>
      <c r="B40" s="232">
        <v>0</v>
      </c>
      <c r="C40" s="232">
        <v>0</v>
      </c>
      <c r="D40" s="232">
        <v>0</v>
      </c>
      <c r="E40" s="232">
        <v>9.2859330817591967</v>
      </c>
      <c r="F40" s="232">
        <v>8.0375897801094478</v>
      </c>
      <c r="G40" s="232">
        <v>7.925964273917363</v>
      </c>
      <c r="H40" s="232">
        <v>4.9967334155511658</v>
      </c>
      <c r="I40" s="232">
        <v>8.4699545995907854</v>
      </c>
      <c r="J40" s="232">
        <v>6.1421751289080486</v>
      </c>
      <c r="K40" s="232">
        <v>5.9352800035774678</v>
      </c>
      <c r="L40" s="232">
        <v>2.9775896873387171</v>
      </c>
      <c r="M40" s="232">
        <v>2.9362137517045839</v>
      </c>
      <c r="N40" s="232">
        <v>4.0605325595332404</v>
      </c>
      <c r="O40" s="232">
        <v>3.10346964294183</v>
      </c>
      <c r="P40" s="232">
        <v>1.631506123524781</v>
      </c>
      <c r="Q40" s="232">
        <v>2.2263224527820862</v>
      </c>
      <c r="R40" s="232">
        <v>1.818670451339806</v>
      </c>
      <c r="S40" s="232">
        <v>12.751936087052259</v>
      </c>
      <c r="T40" s="232">
        <v>11.78471564277819</v>
      </c>
      <c r="U40" s="232">
        <v>5.3525596997176281</v>
      </c>
      <c r="V40" s="232">
        <v>2.5536015600793052</v>
      </c>
      <c r="W40" s="232">
        <v>1.497956537761667</v>
      </c>
      <c r="DA40" s="71" t="s">
        <v>3220</v>
      </c>
    </row>
    <row r="41" spans="1:105" ht="12" customHeight="1" x14ac:dyDescent="0.25">
      <c r="A41" s="59" t="s">
        <v>162</v>
      </c>
      <c r="B41" s="232">
        <v>40.410410917689568</v>
      </c>
      <c r="C41" s="232">
        <v>46.049049956758203</v>
      </c>
      <c r="D41" s="232">
        <v>90.026255238001411</v>
      </c>
      <c r="E41" s="232">
        <v>51.148635417441881</v>
      </c>
      <c r="F41" s="232">
        <v>57.670643416203077</v>
      </c>
      <c r="G41" s="232">
        <v>483.62173057743502</v>
      </c>
      <c r="H41" s="232">
        <v>492.09382407806328</v>
      </c>
      <c r="I41" s="232">
        <v>637.51973618561328</v>
      </c>
      <c r="J41" s="232">
        <v>676.25296381676151</v>
      </c>
      <c r="K41" s="232">
        <v>347.22975971521868</v>
      </c>
      <c r="L41" s="232">
        <v>477.47046730557219</v>
      </c>
      <c r="M41" s="232">
        <v>75.200624771992665</v>
      </c>
      <c r="N41" s="232">
        <v>73.762277551910586</v>
      </c>
      <c r="O41" s="232">
        <v>70.277898701193735</v>
      </c>
      <c r="P41" s="232">
        <v>72.172081912130054</v>
      </c>
      <c r="Q41" s="232">
        <v>72.802473915586148</v>
      </c>
      <c r="R41" s="232">
        <v>74.435332729700605</v>
      </c>
      <c r="S41" s="232">
        <v>65.611762446693476</v>
      </c>
      <c r="T41" s="232">
        <v>51.321119890296963</v>
      </c>
      <c r="U41" s="232">
        <v>50.230360629327272</v>
      </c>
      <c r="V41" s="232">
        <v>26.825064656127221</v>
      </c>
      <c r="W41" s="232">
        <v>43.405404354366119</v>
      </c>
      <c r="DA41" s="71" t="s">
        <v>3221</v>
      </c>
    </row>
    <row r="42" spans="1:105" ht="12" customHeight="1" x14ac:dyDescent="0.25">
      <c r="A42" s="60" t="s">
        <v>3089</v>
      </c>
      <c r="B42" s="264">
        <v>541.05112582171205</v>
      </c>
      <c r="C42" s="264">
        <v>560.54332166018321</v>
      </c>
      <c r="D42" s="264">
        <v>244.29762458663919</v>
      </c>
      <c r="E42" s="264">
        <v>162.33327035235871</v>
      </c>
      <c r="F42" s="264">
        <v>164.7908505688209</v>
      </c>
      <c r="G42" s="264">
        <v>734.2302635624701</v>
      </c>
      <c r="H42" s="264">
        <v>776.23222543486088</v>
      </c>
      <c r="I42" s="264">
        <v>647.50163802380177</v>
      </c>
      <c r="J42" s="264">
        <v>652.66393162685836</v>
      </c>
      <c r="K42" s="264">
        <v>364.88567184279782</v>
      </c>
      <c r="L42" s="264">
        <v>561.44575161411274</v>
      </c>
      <c r="M42" s="264">
        <v>94.091300816167816</v>
      </c>
      <c r="N42" s="264">
        <v>88.380117768214632</v>
      </c>
      <c r="O42" s="264">
        <v>93.654769708768072</v>
      </c>
      <c r="P42" s="264">
        <v>93.254042711848044</v>
      </c>
      <c r="Q42" s="264">
        <v>97.361598275729449</v>
      </c>
      <c r="R42" s="264">
        <v>98.868750860188754</v>
      </c>
      <c r="S42" s="264">
        <v>106.6296969134666</v>
      </c>
      <c r="T42" s="264">
        <v>85.414334581655353</v>
      </c>
      <c r="U42" s="264">
        <v>74.076249149375769</v>
      </c>
      <c r="V42" s="264">
        <v>42.961788024740137</v>
      </c>
      <c r="W42" s="264">
        <v>64.784717189642492</v>
      </c>
      <c r="DA42" s="72" t="s">
        <v>3222</v>
      </c>
    </row>
    <row r="43" spans="1:105" ht="12" customHeight="1" x14ac:dyDescent="0.25">
      <c r="A43" s="64" t="s">
        <v>30</v>
      </c>
      <c r="B43" s="231">
        <v>289.38929678365071</v>
      </c>
      <c r="C43" s="231">
        <v>247.87420182010999</v>
      </c>
      <c r="D43" s="231">
        <v>2.6996042916273102</v>
      </c>
      <c r="E43" s="231">
        <v>6.049746801366406</v>
      </c>
      <c r="F43" s="231">
        <v>4.7195063745532222</v>
      </c>
      <c r="G43" s="231">
        <v>4.9403582191372912</v>
      </c>
      <c r="H43" s="231">
        <v>4.9909820041659367</v>
      </c>
      <c r="I43" s="231">
        <v>5.3963703412590176</v>
      </c>
      <c r="J43" s="231">
        <v>7.0459094014571857</v>
      </c>
      <c r="K43" s="231">
        <v>3.7666144005762638</v>
      </c>
      <c r="L43" s="231">
        <v>5.7208463377328052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3223</v>
      </c>
    </row>
    <row r="44" spans="1:105" ht="12" customHeight="1" x14ac:dyDescent="0.25">
      <c r="A44" s="64" t="s">
        <v>32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0.1208128330654379</v>
      </c>
      <c r="W44" s="231">
        <v>0</v>
      </c>
      <c r="DA44" s="73" t="s">
        <v>3224</v>
      </c>
    </row>
    <row r="45" spans="1:105" ht="12" customHeight="1" x14ac:dyDescent="0.25">
      <c r="A45" s="64" t="s">
        <v>33</v>
      </c>
      <c r="B45" s="231">
        <v>23.573818952053909</v>
      </c>
      <c r="C45" s="231">
        <v>9.9136939890548934</v>
      </c>
      <c r="D45" s="231">
        <v>9.6158029802021403</v>
      </c>
      <c r="E45" s="231">
        <v>6.6318235625086066</v>
      </c>
      <c r="F45" s="231">
        <v>6.9810549188970272</v>
      </c>
      <c r="G45" s="231">
        <v>7.8877167751082062</v>
      </c>
      <c r="H45" s="231">
        <v>7.7531859622525152</v>
      </c>
      <c r="I45" s="231">
        <v>6.0817356662202382</v>
      </c>
      <c r="J45" s="231">
        <v>6.2222409353280952</v>
      </c>
      <c r="K45" s="231">
        <v>2.746761758911751</v>
      </c>
      <c r="L45" s="231">
        <v>3.905636349742434</v>
      </c>
      <c r="M45" s="231">
        <v>4.9924141600257812</v>
      </c>
      <c r="N45" s="231">
        <v>4.0694865963896536</v>
      </c>
      <c r="O45" s="231">
        <v>5.4924469364695847</v>
      </c>
      <c r="P45" s="231">
        <v>3.863230076486778</v>
      </c>
      <c r="Q45" s="231">
        <v>5.1932814750717053</v>
      </c>
      <c r="R45" s="231">
        <v>5.2020404945036356</v>
      </c>
      <c r="S45" s="231">
        <v>5.5173008217775141</v>
      </c>
      <c r="T45" s="231">
        <v>4.0611854760775294</v>
      </c>
      <c r="U45" s="231">
        <v>4.2456875438642312</v>
      </c>
      <c r="V45" s="231">
        <v>6.8490076392403267</v>
      </c>
      <c r="W45" s="231">
        <v>5.7290878216160479</v>
      </c>
      <c r="DA45" s="73" t="s">
        <v>3225</v>
      </c>
    </row>
    <row r="46" spans="1:105" ht="12" customHeight="1" x14ac:dyDescent="0.25">
      <c r="A46" s="64" t="s">
        <v>160</v>
      </c>
      <c r="B46" s="231">
        <v>19.085151920731182</v>
      </c>
      <c r="C46" s="231">
        <v>10.97044712427437</v>
      </c>
      <c r="D46" s="231">
        <v>8.5167918700162524</v>
      </c>
      <c r="E46" s="231">
        <v>10.088892405851061</v>
      </c>
      <c r="F46" s="231">
        <v>9.8906048906805548</v>
      </c>
      <c r="G46" s="231">
        <v>9.5396152124131977</v>
      </c>
      <c r="H46" s="231">
        <v>10.30753916028492</v>
      </c>
      <c r="I46" s="231">
        <v>7.8301850814705709</v>
      </c>
      <c r="J46" s="231">
        <v>4.6164140846179116</v>
      </c>
      <c r="K46" s="231">
        <v>2.059068084620689</v>
      </c>
      <c r="L46" s="231">
        <v>3.4842654839061309</v>
      </c>
      <c r="M46" s="231">
        <v>6.4143462398989328</v>
      </c>
      <c r="N46" s="231">
        <v>5.1096186449481573</v>
      </c>
      <c r="O46" s="231">
        <v>8.2438035986226765</v>
      </c>
      <c r="P46" s="231">
        <v>6.5430282076883151</v>
      </c>
      <c r="Q46" s="231">
        <v>6.4895052229520243</v>
      </c>
      <c r="R46" s="231">
        <v>6.3221955354556494</v>
      </c>
      <c r="S46" s="231">
        <v>8.2170531961577193</v>
      </c>
      <c r="T46" s="231">
        <v>11.0371472953441</v>
      </c>
      <c r="U46" s="231">
        <v>8.7398706808015589</v>
      </c>
      <c r="V46" s="231">
        <v>5.4625144334050324</v>
      </c>
      <c r="W46" s="231">
        <v>4.3954523796755289</v>
      </c>
      <c r="DA46" s="73" t="s">
        <v>3226</v>
      </c>
    </row>
    <row r="47" spans="1:105" ht="12" customHeight="1" x14ac:dyDescent="0.25">
      <c r="A47" s="64" t="s">
        <v>70</v>
      </c>
      <c r="B47" s="231">
        <v>0</v>
      </c>
      <c r="C47" s="231">
        <v>0</v>
      </c>
      <c r="D47" s="231">
        <v>0</v>
      </c>
      <c r="E47" s="231">
        <v>8.7383229079553928</v>
      </c>
      <c r="F47" s="231">
        <v>7.8718925526926018</v>
      </c>
      <c r="G47" s="231">
        <v>10.39313177404855</v>
      </c>
      <c r="H47" s="231">
        <v>6.3241116298631006</v>
      </c>
      <c r="I47" s="231">
        <v>6.8687259093173187</v>
      </c>
      <c r="J47" s="231">
        <v>4.9303391462902164</v>
      </c>
      <c r="K47" s="231">
        <v>2.796675553147403</v>
      </c>
      <c r="L47" s="231">
        <v>2.5789377089447099</v>
      </c>
      <c r="M47" s="231">
        <v>3.106349417458973</v>
      </c>
      <c r="N47" s="231">
        <v>4.1236926692522937</v>
      </c>
      <c r="O47" s="231">
        <v>3.3799410362751692</v>
      </c>
      <c r="P47" s="231">
        <v>1.831437619928584</v>
      </c>
      <c r="Q47" s="231">
        <v>2.5389050803447928</v>
      </c>
      <c r="R47" s="231">
        <v>2.0808046703818688</v>
      </c>
      <c r="S47" s="231">
        <v>15.113585362588809</v>
      </c>
      <c r="T47" s="231">
        <v>13.129311440108211</v>
      </c>
      <c r="U47" s="231">
        <v>5.8410358247046039</v>
      </c>
      <c r="V47" s="231">
        <v>2.6077334886108701</v>
      </c>
      <c r="W47" s="231">
        <v>1.4787047413397161</v>
      </c>
      <c r="DA47" s="73" t="s">
        <v>3227</v>
      </c>
    </row>
    <row r="48" spans="1:105" ht="12" customHeight="1" x14ac:dyDescent="0.25">
      <c r="A48" s="64" t="s">
        <v>34</v>
      </c>
      <c r="B48" s="231">
        <v>158.20288315560671</v>
      </c>
      <c r="C48" s="231">
        <v>245.12902199888711</v>
      </c>
      <c r="D48" s="231">
        <v>151.23499500929009</v>
      </c>
      <c r="E48" s="231">
        <v>82.692187290705959</v>
      </c>
      <c r="F48" s="231">
        <v>78.846045333755882</v>
      </c>
      <c r="G48" s="231">
        <v>67.307565376327219</v>
      </c>
      <c r="H48" s="231">
        <v>124.0382538926487</v>
      </c>
      <c r="I48" s="231">
        <v>104.326769602479</v>
      </c>
      <c r="J48" s="231">
        <v>87.01910375296832</v>
      </c>
      <c r="K48" s="231">
        <v>189.90354983916251</v>
      </c>
      <c r="L48" s="231">
        <v>132.2113123119841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9.9723412272175533</v>
      </c>
      <c r="DA48" s="73" t="s">
        <v>3228</v>
      </c>
    </row>
    <row r="49" spans="1:105" ht="12" customHeight="1" x14ac:dyDescent="0.25">
      <c r="A49" s="64" t="s">
        <v>162</v>
      </c>
      <c r="B49" s="231">
        <v>42.906015183657132</v>
      </c>
      <c r="C49" s="231">
        <v>39.673312076766138</v>
      </c>
      <c r="D49" s="231">
        <v>71.368375540307213</v>
      </c>
      <c r="E49" s="231">
        <v>48.13229738397132</v>
      </c>
      <c r="F49" s="231">
        <v>56.481746498241648</v>
      </c>
      <c r="G49" s="231">
        <v>634.16187620543565</v>
      </c>
      <c r="H49" s="231">
        <v>622.81815278564568</v>
      </c>
      <c r="I49" s="231">
        <v>516.99785142305564</v>
      </c>
      <c r="J49" s="231">
        <v>542.82992430619663</v>
      </c>
      <c r="K49" s="231">
        <v>163.61300220637921</v>
      </c>
      <c r="L49" s="231">
        <v>413.54475342180262</v>
      </c>
      <c r="M49" s="231">
        <v>79.558041991124355</v>
      </c>
      <c r="N49" s="231">
        <v>74.909622998597868</v>
      </c>
      <c r="O49" s="231">
        <v>76.538578137400648</v>
      </c>
      <c r="P49" s="231">
        <v>81.01634680774437</v>
      </c>
      <c r="Q49" s="231">
        <v>83.024168693519911</v>
      </c>
      <c r="R49" s="231">
        <v>85.164075696774006</v>
      </c>
      <c r="S49" s="231">
        <v>77.763013063942211</v>
      </c>
      <c r="T49" s="231">
        <v>57.176684352817652</v>
      </c>
      <c r="U49" s="231">
        <v>54.814397668317532</v>
      </c>
      <c r="V49" s="231">
        <v>27.393709547922722</v>
      </c>
      <c r="W49" s="231">
        <v>42.847556388035002</v>
      </c>
      <c r="DA49" s="73" t="s">
        <v>3229</v>
      </c>
    </row>
    <row r="50" spans="1:105" ht="12" customHeight="1" x14ac:dyDescent="0.25">
      <c r="A50" s="64" t="s">
        <v>36</v>
      </c>
      <c r="B50" s="231">
        <v>7.893959826012412</v>
      </c>
      <c r="C50" s="231">
        <v>6.9826446510906326</v>
      </c>
      <c r="D50" s="231">
        <v>0.86205489519616574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0</v>
      </c>
      <c r="T50" s="231">
        <v>0</v>
      </c>
      <c r="U50" s="231">
        <v>0</v>
      </c>
      <c r="V50" s="231">
        <v>0</v>
      </c>
      <c r="W50" s="231">
        <v>0</v>
      </c>
      <c r="DA50" s="73" t="s">
        <v>3230</v>
      </c>
    </row>
    <row r="51" spans="1:105" ht="12" customHeight="1" x14ac:dyDescent="0.25">
      <c r="A51" s="64" t="s">
        <v>73</v>
      </c>
      <c r="B51" s="231">
        <v>0</v>
      </c>
      <c r="C51" s="231">
        <v>0</v>
      </c>
      <c r="D51" s="231">
        <v>0</v>
      </c>
      <c r="E51" s="231">
        <v>0</v>
      </c>
      <c r="F51" s="231">
        <v>0</v>
      </c>
      <c r="G51" s="231">
        <v>0</v>
      </c>
      <c r="H51" s="231">
        <v>0</v>
      </c>
      <c r="I51" s="231">
        <v>0</v>
      </c>
      <c r="J51" s="231">
        <v>0</v>
      </c>
      <c r="K51" s="231">
        <v>0</v>
      </c>
      <c r="L51" s="231">
        <v>0</v>
      </c>
      <c r="M51" s="231">
        <v>2.0149007659785289E-2</v>
      </c>
      <c r="N51" s="231">
        <v>0.16769685902666859</v>
      </c>
      <c r="O51" s="231">
        <v>0</v>
      </c>
      <c r="P51" s="231">
        <v>0</v>
      </c>
      <c r="Q51" s="231">
        <v>0.1157378038410169</v>
      </c>
      <c r="R51" s="231">
        <v>9.9634463073601881E-2</v>
      </c>
      <c r="S51" s="231">
        <v>1.8744469000356971E-2</v>
      </c>
      <c r="T51" s="231">
        <v>1.000601730787349E-2</v>
      </c>
      <c r="U51" s="231">
        <v>0.43525743168784431</v>
      </c>
      <c r="V51" s="231">
        <v>0.52801008249576487</v>
      </c>
      <c r="W51" s="231">
        <v>0.36157463175864779</v>
      </c>
      <c r="DA51" s="73" t="s">
        <v>3231</v>
      </c>
    </row>
    <row r="52" spans="1:105" ht="12" customHeight="1" x14ac:dyDescent="0.25">
      <c r="A52" s="64" t="s">
        <v>79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0</v>
      </c>
      <c r="T52" s="231">
        <v>0</v>
      </c>
      <c r="U52" s="231">
        <v>0</v>
      </c>
      <c r="V52" s="231">
        <v>0</v>
      </c>
      <c r="W52" s="231">
        <v>0</v>
      </c>
      <c r="DA52" s="73" t="s">
        <v>3232</v>
      </c>
    </row>
    <row r="53" spans="1:105" ht="12" customHeight="1" x14ac:dyDescent="0.25">
      <c r="A53" s="60" t="s">
        <v>3101</v>
      </c>
      <c r="B53" s="264">
        <v>0</v>
      </c>
      <c r="C53" s="264">
        <v>0</v>
      </c>
      <c r="D53" s="264">
        <v>0</v>
      </c>
      <c r="E53" s="264">
        <v>0</v>
      </c>
      <c r="F53" s="264">
        <v>0</v>
      </c>
      <c r="G53" s="264">
        <v>0</v>
      </c>
      <c r="H53" s="264">
        <v>0</v>
      </c>
      <c r="I53" s="264">
        <v>0</v>
      </c>
      <c r="J53" s="264">
        <v>0</v>
      </c>
      <c r="K53" s="264">
        <v>0</v>
      </c>
      <c r="L53" s="264">
        <v>0</v>
      </c>
      <c r="M53" s="264">
        <v>0</v>
      </c>
      <c r="N53" s="264">
        <v>0</v>
      </c>
      <c r="O53" s="264">
        <v>0</v>
      </c>
      <c r="P53" s="264">
        <v>0</v>
      </c>
      <c r="Q53" s="264">
        <v>0</v>
      </c>
      <c r="R53" s="264">
        <v>0</v>
      </c>
      <c r="S53" s="264">
        <v>0</v>
      </c>
      <c r="T53" s="264">
        <v>0</v>
      </c>
      <c r="U53" s="264">
        <v>0</v>
      </c>
      <c r="V53" s="264">
        <v>0</v>
      </c>
      <c r="W53" s="264">
        <v>0</v>
      </c>
      <c r="DA53" s="72" t="s">
        <v>3233</v>
      </c>
    </row>
    <row r="54" spans="1:105" ht="12" customHeight="1" x14ac:dyDescent="0.25">
      <c r="A54" s="57" t="s">
        <v>3103</v>
      </c>
      <c r="B54" s="263">
        <f t="shared" ref="B54:W54" si="2">B55+B56+B67</f>
        <v>123.06317879338604</v>
      </c>
      <c r="C54" s="263">
        <f t="shared" si="2"/>
        <v>124.68043228591441</v>
      </c>
      <c r="D54" s="263">
        <f t="shared" si="2"/>
        <v>61.188045641577482</v>
      </c>
      <c r="E54" s="263">
        <f t="shared" si="2"/>
        <v>41.418381947525177</v>
      </c>
      <c r="F54" s="263">
        <f t="shared" si="2"/>
        <v>43.311303776885708</v>
      </c>
      <c r="G54" s="263">
        <f t="shared" si="2"/>
        <v>249.94294332429902</v>
      </c>
      <c r="H54" s="263">
        <f t="shared" si="2"/>
        <v>255.90690576641194</v>
      </c>
      <c r="I54" s="263">
        <f t="shared" si="2"/>
        <v>305.0052305145482</v>
      </c>
      <c r="J54" s="263">
        <f t="shared" si="2"/>
        <v>319.17341813976998</v>
      </c>
      <c r="K54" s="263">
        <f t="shared" si="2"/>
        <v>168.58858808338627</v>
      </c>
      <c r="L54" s="263">
        <f t="shared" si="2"/>
        <v>232.3149542569893</v>
      </c>
      <c r="M54" s="263">
        <f t="shared" si="2"/>
        <v>40.400070481434369</v>
      </c>
      <c r="N54" s="263">
        <f t="shared" si="2"/>
        <v>39.184535421647524</v>
      </c>
      <c r="O54" s="263">
        <f t="shared" si="2"/>
        <v>39.051057769804373</v>
      </c>
      <c r="P54" s="263">
        <f t="shared" si="2"/>
        <v>38.310914695306096</v>
      </c>
      <c r="Q54" s="263">
        <f t="shared" si="2"/>
        <v>39.362362901939214</v>
      </c>
      <c r="R54" s="263">
        <f t="shared" si="2"/>
        <v>39.95256851059834</v>
      </c>
      <c r="S54" s="263">
        <f t="shared" si="2"/>
        <v>40.552396352801765</v>
      </c>
      <c r="T54" s="263">
        <f t="shared" si="2"/>
        <v>33.664848761237579</v>
      </c>
      <c r="U54" s="263">
        <f t="shared" si="2"/>
        <v>30.168157378019057</v>
      </c>
      <c r="V54" s="263">
        <f t="shared" si="2"/>
        <v>18.155793467238407</v>
      </c>
      <c r="W54" s="263">
        <f t="shared" si="2"/>
        <v>25.377945352351983</v>
      </c>
      <c r="DA54" s="70"/>
    </row>
    <row r="55" spans="1:105" ht="12" customHeight="1" x14ac:dyDescent="0.25">
      <c r="A55" s="60" t="s">
        <v>3104</v>
      </c>
      <c r="B55" s="264">
        <v>82.357137979213348</v>
      </c>
      <c r="C55" s="264">
        <v>82.507893979192161</v>
      </c>
      <c r="D55" s="264">
        <v>42.808287051987072</v>
      </c>
      <c r="E55" s="264">
        <v>29.205220541705089</v>
      </c>
      <c r="F55" s="264">
        <v>30.913246053839629</v>
      </c>
      <c r="G55" s="264">
        <v>194.70304888699721</v>
      </c>
      <c r="H55" s="264">
        <v>197.50698911927509</v>
      </c>
      <c r="I55" s="264">
        <v>256.29037373532799</v>
      </c>
      <c r="J55" s="264">
        <v>270.07017563492798</v>
      </c>
      <c r="K55" s="264">
        <v>141.13637452781529</v>
      </c>
      <c r="L55" s="264">
        <v>190.07452153367049</v>
      </c>
      <c r="M55" s="264">
        <v>33.321101141033033</v>
      </c>
      <c r="N55" s="264">
        <v>32.535247564477771</v>
      </c>
      <c r="O55" s="264">
        <v>32.004930895163511</v>
      </c>
      <c r="P55" s="264">
        <v>31.294936560245429</v>
      </c>
      <c r="Q55" s="264">
        <v>32.037352373357692</v>
      </c>
      <c r="R55" s="264">
        <v>32.514167191963452</v>
      </c>
      <c r="S55" s="264">
        <v>32.530099406334067</v>
      </c>
      <c r="T55" s="264">
        <v>27.238691927508022</v>
      </c>
      <c r="U55" s="264">
        <v>24.595022645777622</v>
      </c>
      <c r="V55" s="264">
        <v>14.92355863152128</v>
      </c>
      <c r="W55" s="264">
        <v>20.503860046548159</v>
      </c>
      <c r="DA55" s="72" t="s">
        <v>3234</v>
      </c>
    </row>
    <row r="56" spans="1:105" ht="12" customHeight="1" x14ac:dyDescent="0.25">
      <c r="A56" s="60" t="s">
        <v>3106</v>
      </c>
      <c r="B56" s="264">
        <v>40.706040814172702</v>
      </c>
      <c r="C56" s="264">
        <v>42.172538306722252</v>
      </c>
      <c r="D56" s="264">
        <v>18.379758589590409</v>
      </c>
      <c r="E56" s="264">
        <v>12.21316140582009</v>
      </c>
      <c r="F56" s="264">
        <v>12.39805772304608</v>
      </c>
      <c r="G56" s="264">
        <v>55.239894437301807</v>
      </c>
      <c r="H56" s="264">
        <v>58.399916647136841</v>
      </c>
      <c r="I56" s="264">
        <v>48.714856779220199</v>
      </c>
      <c r="J56" s="264">
        <v>49.103242504842022</v>
      </c>
      <c r="K56" s="264">
        <v>27.452213555570989</v>
      </c>
      <c r="L56" s="264">
        <v>42.240432723318811</v>
      </c>
      <c r="M56" s="264">
        <v>7.0789693404013398</v>
      </c>
      <c r="N56" s="264">
        <v>6.6492878571697522</v>
      </c>
      <c r="O56" s="264">
        <v>7.0461268746408612</v>
      </c>
      <c r="P56" s="264">
        <v>7.0159781350606671</v>
      </c>
      <c r="Q56" s="264">
        <v>7.3250105285815241</v>
      </c>
      <c r="R56" s="264">
        <v>7.438401318634889</v>
      </c>
      <c r="S56" s="264">
        <v>8.0222969464677014</v>
      </c>
      <c r="T56" s="264">
        <v>6.4261568337295571</v>
      </c>
      <c r="U56" s="264">
        <v>5.573134732241436</v>
      </c>
      <c r="V56" s="264">
        <v>3.232234835717128</v>
      </c>
      <c r="W56" s="264">
        <v>4.874085305803824</v>
      </c>
      <c r="DA56" s="72" t="s">
        <v>3235</v>
      </c>
    </row>
    <row r="57" spans="1:105" ht="12" customHeight="1" x14ac:dyDescent="0.25">
      <c r="A57" s="64" t="s">
        <v>30</v>
      </c>
      <c r="B57" s="231">
        <v>21.77223549469473</v>
      </c>
      <c r="C57" s="231">
        <v>18.648842770165011</v>
      </c>
      <c r="D57" s="231">
        <v>0.2031050250754089</v>
      </c>
      <c r="E57" s="231">
        <v>0.45515336436612469</v>
      </c>
      <c r="F57" s="231">
        <v>0.35507257990369062</v>
      </c>
      <c r="G57" s="231">
        <v>0.3716883926623667</v>
      </c>
      <c r="H57" s="231">
        <v>0.37549707868333049</v>
      </c>
      <c r="I57" s="231">
        <v>0.40599651470287279</v>
      </c>
      <c r="J57" s="231">
        <v>0.53009976688079141</v>
      </c>
      <c r="K57" s="231">
        <v>0.2833816476922581</v>
      </c>
      <c r="L57" s="231">
        <v>0.43040850189839258</v>
      </c>
      <c r="M57" s="231">
        <v>0</v>
      </c>
      <c r="N57" s="231">
        <v>0</v>
      </c>
      <c r="O57" s="231">
        <v>0</v>
      </c>
      <c r="P57" s="231">
        <v>0</v>
      </c>
      <c r="Q57" s="231">
        <v>0</v>
      </c>
      <c r="R57" s="231">
        <v>0</v>
      </c>
      <c r="S57" s="231">
        <v>0</v>
      </c>
      <c r="T57" s="231">
        <v>0</v>
      </c>
      <c r="U57" s="231">
        <v>0</v>
      </c>
      <c r="V57" s="231">
        <v>0</v>
      </c>
      <c r="W57" s="231">
        <v>0</v>
      </c>
      <c r="DA57" s="73" t="s">
        <v>3236</v>
      </c>
    </row>
    <row r="58" spans="1:105" ht="12" customHeight="1" x14ac:dyDescent="0.25">
      <c r="A58" s="64" t="s">
        <v>32</v>
      </c>
      <c r="B58" s="231">
        <v>0</v>
      </c>
      <c r="C58" s="231">
        <v>0</v>
      </c>
      <c r="D58" s="231">
        <v>0</v>
      </c>
      <c r="E58" s="231">
        <v>0</v>
      </c>
      <c r="F58" s="231">
        <v>0</v>
      </c>
      <c r="G58" s="231">
        <v>0</v>
      </c>
      <c r="H58" s="231">
        <v>0</v>
      </c>
      <c r="I58" s="231">
        <v>0</v>
      </c>
      <c r="J58" s="231">
        <v>0</v>
      </c>
      <c r="K58" s="231">
        <v>0</v>
      </c>
      <c r="L58" s="231">
        <v>0</v>
      </c>
      <c r="M58" s="231">
        <v>0</v>
      </c>
      <c r="N58" s="231">
        <v>0</v>
      </c>
      <c r="O58" s="231">
        <v>0</v>
      </c>
      <c r="P58" s="231">
        <v>0</v>
      </c>
      <c r="Q58" s="231">
        <v>0</v>
      </c>
      <c r="R58" s="231">
        <v>0</v>
      </c>
      <c r="S58" s="231">
        <v>0</v>
      </c>
      <c r="T58" s="231">
        <v>0</v>
      </c>
      <c r="U58" s="231">
        <v>0</v>
      </c>
      <c r="V58" s="231">
        <v>9.0893667510047304E-3</v>
      </c>
      <c r="W58" s="231">
        <v>0</v>
      </c>
      <c r="DA58" s="73" t="s">
        <v>3237</v>
      </c>
    </row>
    <row r="59" spans="1:105" ht="12" customHeight="1" x14ac:dyDescent="0.25">
      <c r="A59" s="64" t="s">
        <v>33</v>
      </c>
      <c r="B59" s="231">
        <v>1.77357885532694</v>
      </c>
      <c r="C59" s="231">
        <v>0.74585785497591695</v>
      </c>
      <c r="D59" s="231">
        <v>0.72344599224091366</v>
      </c>
      <c r="E59" s="231">
        <v>0.49894597335487939</v>
      </c>
      <c r="F59" s="231">
        <v>0.52522043276968211</v>
      </c>
      <c r="G59" s="231">
        <v>0.59343323699873651</v>
      </c>
      <c r="H59" s="231">
        <v>0.58331179653310439</v>
      </c>
      <c r="I59" s="231">
        <v>0.45756005012315271</v>
      </c>
      <c r="J59" s="231">
        <v>0.46813097946042093</v>
      </c>
      <c r="K59" s="231">
        <v>0.20665292230057061</v>
      </c>
      <c r="L59" s="231">
        <v>0.2938409792909667</v>
      </c>
      <c r="M59" s="231">
        <v>0.37560482708657911</v>
      </c>
      <c r="N59" s="231">
        <v>0.3061682705747702</v>
      </c>
      <c r="O59" s="231">
        <v>0.41322484788485919</v>
      </c>
      <c r="P59" s="231">
        <v>0.29065053866985158</v>
      </c>
      <c r="Q59" s="231">
        <v>0.39071710157279271</v>
      </c>
      <c r="R59" s="231">
        <v>0.39137608736077512</v>
      </c>
      <c r="S59" s="231">
        <v>0.41509473267291619</v>
      </c>
      <c r="T59" s="231">
        <v>0.30554373487730629</v>
      </c>
      <c r="U59" s="231">
        <v>0.31942476819041232</v>
      </c>
      <c r="V59" s="231">
        <v>0.51528584119676435</v>
      </c>
      <c r="W59" s="231">
        <v>0.43102855084258662</v>
      </c>
      <c r="DA59" s="73" t="s">
        <v>3238</v>
      </c>
    </row>
    <row r="60" spans="1:105" ht="12" customHeight="1" x14ac:dyDescent="0.25">
      <c r="A60" s="64" t="s">
        <v>160</v>
      </c>
      <c r="B60" s="231">
        <v>1.4358734987383961</v>
      </c>
      <c r="C60" s="231">
        <v>0.82536279304885563</v>
      </c>
      <c r="D60" s="231">
        <v>0.64076177078492191</v>
      </c>
      <c r="E60" s="231">
        <v>0.75903892708597276</v>
      </c>
      <c r="F60" s="231">
        <v>0.74412074412643647</v>
      </c>
      <c r="G60" s="231">
        <v>0.71771399717215267</v>
      </c>
      <c r="H60" s="231">
        <v>0.77548883964526016</v>
      </c>
      <c r="I60" s="231">
        <v>0.58910483371565414</v>
      </c>
      <c r="J60" s="231">
        <v>0.34731642015934139</v>
      </c>
      <c r="K60" s="231">
        <v>0.15491421326299859</v>
      </c>
      <c r="L60" s="231">
        <v>0.26213909596785928</v>
      </c>
      <c r="M60" s="231">
        <v>0.48258404312719239</v>
      </c>
      <c r="N60" s="231">
        <v>0.38442271936914041</v>
      </c>
      <c r="O60" s="231">
        <v>0.62022346823493524</v>
      </c>
      <c r="P60" s="231">
        <v>0.49226544509253778</v>
      </c>
      <c r="Q60" s="231">
        <v>0.48823863746347512</v>
      </c>
      <c r="R60" s="231">
        <v>0.47565107476782298</v>
      </c>
      <c r="S60" s="231">
        <v>0.61821089877048652</v>
      </c>
      <c r="T60" s="231">
        <v>0.83038098773748725</v>
      </c>
      <c r="U60" s="231">
        <v>0.65754512959008593</v>
      </c>
      <c r="V60" s="231">
        <v>0.41097287273266703</v>
      </c>
      <c r="W60" s="231">
        <v>0.33069234204455389</v>
      </c>
      <c r="DA60" s="73" t="s">
        <v>3239</v>
      </c>
    </row>
    <row r="61" spans="1:105" ht="12" customHeight="1" x14ac:dyDescent="0.25">
      <c r="A61" s="64" t="s">
        <v>70</v>
      </c>
      <c r="B61" s="231">
        <v>0</v>
      </c>
      <c r="C61" s="231">
        <v>0</v>
      </c>
      <c r="D61" s="231">
        <v>0</v>
      </c>
      <c r="E61" s="231">
        <v>0.65742868273018618</v>
      </c>
      <c r="F61" s="231">
        <v>0.59224269988909828</v>
      </c>
      <c r="G61" s="231">
        <v>0.78192840933280583</v>
      </c>
      <c r="H61" s="231">
        <v>0.47579523234079751</v>
      </c>
      <c r="I61" s="231">
        <v>0.51676934740945346</v>
      </c>
      <c r="J61" s="231">
        <v>0.37093460661744571</v>
      </c>
      <c r="K61" s="231">
        <v>0.21040819208632491</v>
      </c>
      <c r="L61" s="231">
        <v>0.19402666148800321</v>
      </c>
      <c r="M61" s="231">
        <v>0.23370653924456211</v>
      </c>
      <c r="N61" s="231">
        <v>0.31024647041396569</v>
      </c>
      <c r="O61" s="231">
        <v>0.25429023470408813</v>
      </c>
      <c r="P61" s="231">
        <v>0.13778841027675859</v>
      </c>
      <c r="Q61" s="231">
        <v>0.19101480228299381</v>
      </c>
      <c r="R61" s="231">
        <v>0.15654956767763281</v>
      </c>
      <c r="S61" s="231">
        <v>1.137072252984737</v>
      </c>
      <c r="T61" s="231">
        <v>0.98778518671660531</v>
      </c>
      <c r="U61" s="231">
        <v>0.43945097113765053</v>
      </c>
      <c r="V61" s="231">
        <v>0.19619311513059839</v>
      </c>
      <c r="W61" s="231">
        <v>0.1112505134550256</v>
      </c>
      <c r="DA61" s="73" t="s">
        <v>3240</v>
      </c>
    </row>
    <row r="62" spans="1:105" ht="12" customHeight="1" x14ac:dyDescent="0.25">
      <c r="A62" s="64" t="s">
        <v>34</v>
      </c>
      <c r="B62" s="231">
        <v>11.902411271895179</v>
      </c>
      <c r="C62" s="231">
        <v>18.44230886512003</v>
      </c>
      <c r="D62" s="231">
        <v>11.378181442705211</v>
      </c>
      <c r="E62" s="231">
        <v>6.2213557836267777</v>
      </c>
      <c r="F62" s="231">
        <v>5.9319908715051426</v>
      </c>
      <c r="G62" s="231">
        <v>5.0638920659305731</v>
      </c>
      <c r="H62" s="231">
        <v>9.3320316408262265</v>
      </c>
      <c r="I62" s="231">
        <v>7.8490359575532791</v>
      </c>
      <c r="J62" s="231">
        <v>6.5468918184051397</v>
      </c>
      <c r="K62" s="231">
        <v>14.287414407962061</v>
      </c>
      <c r="L62" s="231">
        <v>9.9469325877354748</v>
      </c>
      <c r="M62" s="231">
        <v>0</v>
      </c>
      <c r="N62" s="231">
        <v>0</v>
      </c>
      <c r="O62" s="231">
        <v>0</v>
      </c>
      <c r="P62" s="231">
        <v>0</v>
      </c>
      <c r="Q62" s="231">
        <v>0</v>
      </c>
      <c r="R62" s="231">
        <v>0</v>
      </c>
      <c r="S62" s="231">
        <v>0</v>
      </c>
      <c r="T62" s="231">
        <v>0</v>
      </c>
      <c r="U62" s="231">
        <v>0</v>
      </c>
      <c r="V62" s="231">
        <v>0</v>
      </c>
      <c r="W62" s="231">
        <v>0.75027018637373433</v>
      </c>
      <c r="DA62" s="73" t="s">
        <v>3241</v>
      </c>
    </row>
    <row r="63" spans="1:105" ht="12" customHeight="1" x14ac:dyDescent="0.25">
      <c r="A63" s="64" t="s">
        <v>162</v>
      </c>
      <c r="B63" s="231">
        <v>3.228038759898971</v>
      </c>
      <c r="C63" s="231">
        <v>2.9848259869667308</v>
      </c>
      <c r="D63" s="231">
        <v>5.3694075641610457</v>
      </c>
      <c r="E63" s="231">
        <v>3.62123867465615</v>
      </c>
      <c r="F63" s="231">
        <v>4.2494103948520339</v>
      </c>
      <c r="G63" s="231">
        <v>47.711238335205181</v>
      </c>
      <c r="H63" s="231">
        <v>46.857792059108121</v>
      </c>
      <c r="I63" s="231">
        <v>38.896390075715793</v>
      </c>
      <c r="J63" s="231">
        <v>40.839868913318867</v>
      </c>
      <c r="K63" s="231">
        <v>12.309442172266779</v>
      </c>
      <c r="L63" s="231">
        <v>31.113084896938108</v>
      </c>
      <c r="M63" s="231">
        <v>5.985558018141016</v>
      </c>
      <c r="N63" s="231">
        <v>5.6358337052236633</v>
      </c>
      <c r="O63" s="231">
        <v>5.7583883238169786</v>
      </c>
      <c r="P63" s="231">
        <v>6.0952737410215194</v>
      </c>
      <c r="Q63" s="231">
        <v>6.2463324408917789</v>
      </c>
      <c r="R63" s="231">
        <v>6.4073285790676344</v>
      </c>
      <c r="S63" s="231">
        <v>5.8505088198577182</v>
      </c>
      <c r="T63" s="231">
        <v>4.301694120588162</v>
      </c>
      <c r="U63" s="231">
        <v>4.123967222694735</v>
      </c>
      <c r="V63" s="231">
        <v>2.060968743417384</v>
      </c>
      <c r="W63" s="231">
        <v>3.2236406059963638</v>
      </c>
      <c r="DA63" s="73" t="s">
        <v>3242</v>
      </c>
    </row>
    <row r="64" spans="1:105" ht="12" customHeight="1" x14ac:dyDescent="0.25">
      <c r="A64" s="64" t="s">
        <v>36</v>
      </c>
      <c r="B64" s="231">
        <v>0.59390293361848878</v>
      </c>
      <c r="C64" s="231">
        <v>0.52534003644569027</v>
      </c>
      <c r="D64" s="231">
        <v>6.4856794622909025E-2</v>
      </c>
      <c r="E64" s="231">
        <v>0</v>
      </c>
      <c r="F64" s="231">
        <v>0</v>
      </c>
      <c r="G64" s="231">
        <v>0</v>
      </c>
      <c r="H64" s="231">
        <v>0</v>
      </c>
      <c r="I64" s="231">
        <v>0</v>
      </c>
      <c r="J64" s="231">
        <v>0</v>
      </c>
      <c r="K64" s="231">
        <v>0</v>
      </c>
      <c r="L64" s="231">
        <v>0</v>
      </c>
      <c r="M64" s="231">
        <v>0</v>
      </c>
      <c r="N64" s="231">
        <v>0</v>
      </c>
      <c r="O64" s="231">
        <v>0</v>
      </c>
      <c r="P64" s="231">
        <v>0</v>
      </c>
      <c r="Q64" s="231">
        <v>0</v>
      </c>
      <c r="R64" s="231">
        <v>0</v>
      </c>
      <c r="S64" s="231">
        <v>0</v>
      </c>
      <c r="T64" s="231">
        <v>0</v>
      </c>
      <c r="U64" s="231">
        <v>0</v>
      </c>
      <c r="V64" s="231">
        <v>0</v>
      </c>
      <c r="W64" s="231">
        <v>0</v>
      </c>
      <c r="DA64" s="73" t="s">
        <v>3243</v>
      </c>
    </row>
    <row r="65" spans="1:105" ht="12" customHeight="1" x14ac:dyDescent="0.25">
      <c r="A65" s="64" t="s">
        <v>73</v>
      </c>
      <c r="B65" s="231">
        <v>0</v>
      </c>
      <c r="C65" s="231">
        <v>0</v>
      </c>
      <c r="D65" s="231">
        <v>0</v>
      </c>
      <c r="E65" s="231">
        <v>0</v>
      </c>
      <c r="F65" s="231">
        <v>0</v>
      </c>
      <c r="G65" s="231">
        <v>0</v>
      </c>
      <c r="H65" s="231">
        <v>0</v>
      </c>
      <c r="I65" s="231">
        <v>0</v>
      </c>
      <c r="J65" s="231">
        <v>0</v>
      </c>
      <c r="K65" s="231">
        <v>0</v>
      </c>
      <c r="L65" s="231">
        <v>0</v>
      </c>
      <c r="M65" s="231">
        <v>1.5159128019901151E-3</v>
      </c>
      <c r="N65" s="231">
        <v>1.2616691588213319E-2</v>
      </c>
      <c r="O65" s="231">
        <v>0</v>
      </c>
      <c r="P65" s="231">
        <v>0</v>
      </c>
      <c r="Q65" s="231">
        <v>8.7075463704840289E-3</v>
      </c>
      <c r="R65" s="231">
        <v>7.496009761023336E-3</v>
      </c>
      <c r="S65" s="231">
        <v>1.4102421818450381E-3</v>
      </c>
      <c r="T65" s="231">
        <v>7.5280380999675199E-4</v>
      </c>
      <c r="U65" s="231">
        <v>3.2746640628552537E-2</v>
      </c>
      <c r="V65" s="231">
        <v>3.9724896488709603E-2</v>
      </c>
      <c r="W65" s="231">
        <v>2.7203107091559719E-2</v>
      </c>
      <c r="DA65" s="73" t="s">
        <v>3244</v>
      </c>
    </row>
    <row r="66" spans="1:105" ht="12" customHeight="1" x14ac:dyDescent="0.25">
      <c r="A66" s="64" t="s">
        <v>79</v>
      </c>
      <c r="B66" s="231">
        <v>0</v>
      </c>
      <c r="C66" s="231">
        <v>0</v>
      </c>
      <c r="D66" s="231">
        <v>0</v>
      </c>
      <c r="E66" s="231">
        <v>0</v>
      </c>
      <c r="F66" s="231">
        <v>0</v>
      </c>
      <c r="G66" s="231">
        <v>0</v>
      </c>
      <c r="H66" s="231">
        <v>0</v>
      </c>
      <c r="I66" s="231">
        <v>0</v>
      </c>
      <c r="J66" s="231">
        <v>0</v>
      </c>
      <c r="K66" s="231">
        <v>0</v>
      </c>
      <c r="L66" s="231">
        <v>0</v>
      </c>
      <c r="M66" s="231">
        <v>0</v>
      </c>
      <c r="N66" s="231">
        <v>0</v>
      </c>
      <c r="O66" s="231">
        <v>0</v>
      </c>
      <c r="P66" s="231">
        <v>0</v>
      </c>
      <c r="Q66" s="231">
        <v>0</v>
      </c>
      <c r="R66" s="231">
        <v>0</v>
      </c>
      <c r="S66" s="231">
        <v>0</v>
      </c>
      <c r="T66" s="231">
        <v>0</v>
      </c>
      <c r="U66" s="231">
        <v>0</v>
      </c>
      <c r="V66" s="231">
        <v>0</v>
      </c>
      <c r="W66" s="231">
        <v>0</v>
      </c>
      <c r="DA66" s="73" t="s">
        <v>3245</v>
      </c>
    </row>
    <row r="67" spans="1:105" ht="12" customHeight="1" x14ac:dyDescent="0.25">
      <c r="A67" s="60" t="s">
        <v>3118</v>
      </c>
      <c r="B67" s="264">
        <v>0</v>
      </c>
      <c r="C67" s="264">
        <v>0</v>
      </c>
      <c r="D67" s="264">
        <v>0</v>
      </c>
      <c r="E67" s="264">
        <v>0</v>
      </c>
      <c r="F67" s="264">
        <v>0</v>
      </c>
      <c r="G67" s="264">
        <v>0</v>
      </c>
      <c r="H67" s="264">
        <v>0</v>
      </c>
      <c r="I67" s="264">
        <v>0</v>
      </c>
      <c r="J67" s="264">
        <v>0</v>
      </c>
      <c r="K67" s="264">
        <v>0</v>
      </c>
      <c r="L67" s="264">
        <v>0</v>
      </c>
      <c r="M67" s="264">
        <v>0</v>
      </c>
      <c r="N67" s="264">
        <v>0</v>
      </c>
      <c r="O67" s="264">
        <v>0</v>
      </c>
      <c r="P67" s="264">
        <v>0</v>
      </c>
      <c r="Q67" s="264">
        <v>0</v>
      </c>
      <c r="R67" s="264">
        <v>0</v>
      </c>
      <c r="S67" s="264">
        <v>0</v>
      </c>
      <c r="T67" s="264">
        <v>0</v>
      </c>
      <c r="U67" s="264">
        <v>0</v>
      </c>
      <c r="V67" s="264">
        <v>0</v>
      </c>
      <c r="W67" s="264">
        <v>0</v>
      </c>
      <c r="DA67" s="72" t="s">
        <v>3246</v>
      </c>
    </row>
    <row r="68" spans="1:105" ht="12" customHeight="1" x14ac:dyDescent="0.25">
      <c r="A68" s="57" t="s">
        <v>3120</v>
      </c>
      <c r="B68" s="263">
        <v>1170.1381724134851</v>
      </c>
      <c r="C68" s="263">
        <v>1457.305879696064</v>
      </c>
      <c r="D68" s="263">
        <v>1962.8866106029029</v>
      </c>
      <c r="E68" s="263">
        <v>2004.289162131153</v>
      </c>
      <c r="F68" s="263">
        <v>1909.3654130271279</v>
      </c>
      <c r="G68" s="263">
        <v>1806.6540431177871</v>
      </c>
      <c r="H68" s="263">
        <v>1683.7991344568049</v>
      </c>
      <c r="I68" s="263">
        <v>1467.609241128042</v>
      </c>
      <c r="J68" s="263">
        <v>1459.886844348428</v>
      </c>
      <c r="K68" s="263">
        <v>1207.3242630135751</v>
      </c>
      <c r="L68" s="263">
        <v>1201.765991750013</v>
      </c>
      <c r="M68" s="263">
        <v>1673.706466141452</v>
      </c>
      <c r="N68" s="263">
        <v>1620.5017121795429</v>
      </c>
      <c r="O68" s="263">
        <v>1610.010185986768</v>
      </c>
      <c r="P68" s="263">
        <v>1573.4469769885341</v>
      </c>
      <c r="Q68" s="263">
        <v>1578.314739992235</v>
      </c>
      <c r="R68" s="263">
        <v>1559.0733752651431</v>
      </c>
      <c r="S68" s="263">
        <v>1512.674088372858</v>
      </c>
      <c r="T68" s="263">
        <v>1540.706725490207</v>
      </c>
      <c r="U68" s="263">
        <v>1553.217200529846</v>
      </c>
      <c r="V68" s="263">
        <v>1436.425432718476</v>
      </c>
      <c r="W68" s="263">
        <v>1591.9133198834279</v>
      </c>
      <c r="DA68" s="70" t="s">
        <v>3247</v>
      </c>
    </row>
    <row r="69" spans="1:105" ht="12" customHeight="1" x14ac:dyDescent="0.25">
      <c r="A69" s="41" t="s">
        <v>3122</v>
      </c>
      <c r="B69" s="352">
        <v>0</v>
      </c>
      <c r="C69" s="352">
        <v>0</v>
      </c>
      <c r="D69" s="352">
        <v>0</v>
      </c>
      <c r="E69" s="352">
        <v>0</v>
      </c>
      <c r="F69" s="352">
        <v>0</v>
      </c>
      <c r="G69" s="352">
        <v>0</v>
      </c>
      <c r="H69" s="352">
        <v>0</v>
      </c>
      <c r="I69" s="352">
        <v>0</v>
      </c>
      <c r="J69" s="352">
        <v>0</v>
      </c>
      <c r="K69" s="352">
        <v>0</v>
      </c>
      <c r="L69" s="352">
        <v>0</v>
      </c>
      <c r="M69" s="352">
        <v>0</v>
      </c>
      <c r="N69" s="352">
        <v>0</v>
      </c>
      <c r="O69" s="352">
        <v>0</v>
      </c>
      <c r="P69" s="352">
        <v>0</v>
      </c>
      <c r="Q69" s="352">
        <v>0</v>
      </c>
      <c r="R69" s="352">
        <v>0</v>
      </c>
      <c r="S69" s="352">
        <v>0</v>
      </c>
      <c r="T69" s="352">
        <v>0</v>
      </c>
      <c r="U69" s="352">
        <v>0</v>
      </c>
      <c r="V69" s="352">
        <v>0</v>
      </c>
      <c r="W69" s="352">
        <v>0</v>
      </c>
      <c r="DA69" s="97" t="s">
        <v>3248</v>
      </c>
    </row>
    <row r="70" spans="1:105" ht="12" customHeight="1" x14ac:dyDescent="0.25">
      <c r="A70" s="201"/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DA70" s="173"/>
    </row>
    <row r="71" spans="1:105" ht="15" customHeight="1" x14ac:dyDescent="0.25">
      <c r="A71" s="32" t="s">
        <v>431</v>
      </c>
      <c r="B71" s="259"/>
      <c r="C71" s="259"/>
      <c r="D71" s="259"/>
      <c r="E71" s="259"/>
      <c r="F71" s="259"/>
      <c r="G71" s="259"/>
      <c r="H71" s="259"/>
      <c r="I71" s="259"/>
      <c r="J71" s="259"/>
      <c r="K71" s="259"/>
      <c r="L71" s="259"/>
      <c r="M71" s="259"/>
      <c r="N71" s="259"/>
      <c r="O71" s="259"/>
      <c r="P71" s="259"/>
      <c r="Q71" s="259"/>
      <c r="R71" s="259"/>
      <c r="S71" s="259"/>
      <c r="T71" s="259"/>
      <c r="U71" s="259"/>
      <c r="V71" s="259"/>
      <c r="W71" s="259"/>
      <c r="DA71" s="88"/>
    </row>
    <row r="72" spans="1:105" ht="12" customHeight="1" x14ac:dyDescent="0.25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DA72" s="173"/>
    </row>
    <row r="73" spans="1:105" ht="12" customHeight="1" x14ac:dyDescent="0.25">
      <c r="A73" s="35" t="s">
        <v>29</v>
      </c>
      <c r="B73" s="234">
        <f t="shared" ref="B73:W73" si="3">SUM(B$74:B$78,B$79,B$81:B$82,B$84:B$86,B$88:B$90,B$91:B$92)</f>
        <v>0.99999999999999989</v>
      </c>
      <c r="C73" s="234">
        <f t="shared" si="3"/>
        <v>1</v>
      </c>
      <c r="D73" s="234">
        <f t="shared" si="3"/>
        <v>1</v>
      </c>
      <c r="E73" s="234">
        <f t="shared" si="3"/>
        <v>0.99999999999999978</v>
      </c>
      <c r="F73" s="234">
        <f t="shared" si="3"/>
        <v>0.99999999999999989</v>
      </c>
      <c r="G73" s="234">
        <f t="shared" si="3"/>
        <v>1.0000000000000002</v>
      </c>
      <c r="H73" s="234">
        <f t="shared" si="3"/>
        <v>0.99999999999999989</v>
      </c>
      <c r="I73" s="234">
        <f t="shared" si="3"/>
        <v>1.0000000000000002</v>
      </c>
      <c r="J73" s="234">
        <f t="shared" si="3"/>
        <v>0.99999999999999956</v>
      </c>
      <c r="K73" s="234">
        <f t="shared" si="3"/>
        <v>0.99999999999999989</v>
      </c>
      <c r="L73" s="234">
        <f t="shared" si="3"/>
        <v>1.0000000000000002</v>
      </c>
      <c r="M73" s="234">
        <f t="shared" si="3"/>
        <v>1.0000000000000002</v>
      </c>
      <c r="N73" s="234">
        <f t="shared" si="3"/>
        <v>1.0000000000000002</v>
      </c>
      <c r="O73" s="234">
        <f t="shared" si="3"/>
        <v>1.0000000000000002</v>
      </c>
      <c r="P73" s="234">
        <f t="shared" si="3"/>
        <v>1.0000000000000002</v>
      </c>
      <c r="Q73" s="234">
        <f t="shared" si="3"/>
        <v>1</v>
      </c>
      <c r="R73" s="234">
        <f t="shared" si="3"/>
        <v>1</v>
      </c>
      <c r="S73" s="234">
        <f t="shared" si="3"/>
        <v>1</v>
      </c>
      <c r="T73" s="234">
        <f t="shared" si="3"/>
        <v>1</v>
      </c>
      <c r="U73" s="234">
        <f t="shared" si="3"/>
        <v>1.0000000000000002</v>
      </c>
      <c r="V73" s="234">
        <f t="shared" si="3"/>
        <v>0.99999999999999989</v>
      </c>
      <c r="W73" s="234">
        <f t="shared" si="3"/>
        <v>1</v>
      </c>
      <c r="DA73" s="95"/>
    </row>
    <row r="74" spans="1:105" ht="12" customHeight="1" x14ac:dyDescent="0.25">
      <c r="A74" s="55" t="s">
        <v>92</v>
      </c>
      <c r="B74" s="301">
        <f t="shared" ref="B74:W74" si="4">IF(B$6=0,0,B$6/B$5)</f>
        <v>0</v>
      </c>
      <c r="C74" s="301">
        <f t="shared" si="4"/>
        <v>0</v>
      </c>
      <c r="D74" s="301">
        <f t="shared" si="4"/>
        <v>0</v>
      </c>
      <c r="E74" s="301">
        <f t="shared" si="4"/>
        <v>0</v>
      </c>
      <c r="F74" s="301">
        <f t="shared" si="4"/>
        <v>0</v>
      </c>
      <c r="G74" s="301">
        <f t="shared" si="4"/>
        <v>0</v>
      </c>
      <c r="H74" s="301">
        <f t="shared" si="4"/>
        <v>0</v>
      </c>
      <c r="I74" s="301">
        <f t="shared" si="4"/>
        <v>0</v>
      </c>
      <c r="J74" s="301">
        <f t="shared" si="4"/>
        <v>0</v>
      </c>
      <c r="K74" s="301">
        <f t="shared" si="4"/>
        <v>0</v>
      </c>
      <c r="L74" s="301">
        <f t="shared" si="4"/>
        <v>0</v>
      </c>
      <c r="M74" s="301">
        <f t="shared" si="4"/>
        <v>0</v>
      </c>
      <c r="N74" s="301">
        <f t="shared" si="4"/>
        <v>0</v>
      </c>
      <c r="O74" s="301">
        <f t="shared" si="4"/>
        <v>0</v>
      </c>
      <c r="P74" s="301">
        <f t="shared" si="4"/>
        <v>0</v>
      </c>
      <c r="Q74" s="301">
        <f t="shared" si="4"/>
        <v>0</v>
      </c>
      <c r="R74" s="301">
        <f t="shared" si="4"/>
        <v>0</v>
      </c>
      <c r="S74" s="301">
        <f t="shared" si="4"/>
        <v>0</v>
      </c>
      <c r="T74" s="301">
        <f t="shared" si="4"/>
        <v>0</v>
      </c>
      <c r="U74" s="301">
        <f t="shared" si="4"/>
        <v>0</v>
      </c>
      <c r="V74" s="301">
        <f t="shared" si="4"/>
        <v>0</v>
      </c>
      <c r="W74" s="301">
        <f t="shared" si="4"/>
        <v>0</v>
      </c>
      <c r="DA74" s="67"/>
    </row>
    <row r="75" spans="1:105" ht="12" customHeight="1" x14ac:dyDescent="0.25">
      <c r="A75" s="202" t="s">
        <v>93</v>
      </c>
      <c r="B75" s="235">
        <f t="shared" ref="B75:W75" si="5">IF(B$7=0,0,B$7/B$5)</f>
        <v>0</v>
      </c>
      <c r="C75" s="235">
        <f t="shared" si="5"/>
        <v>0</v>
      </c>
      <c r="D75" s="235">
        <f t="shared" si="5"/>
        <v>0</v>
      </c>
      <c r="E75" s="235">
        <f t="shared" si="5"/>
        <v>0</v>
      </c>
      <c r="F75" s="235">
        <f t="shared" si="5"/>
        <v>0</v>
      </c>
      <c r="G75" s="235">
        <f t="shared" si="5"/>
        <v>0</v>
      </c>
      <c r="H75" s="235">
        <f t="shared" si="5"/>
        <v>0</v>
      </c>
      <c r="I75" s="235">
        <f t="shared" si="5"/>
        <v>0</v>
      </c>
      <c r="J75" s="235">
        <f t="shared" si="5"/>
        <v>0</v>
      </c>
      <c r="K75" s="235">
        <f t="shared" si="5"/>
        <v>0</v>
      </c>
      <c r="L75" s="235">
        <f t="shared" si="5"/>
        <v>0</v>
      </c>
      <c r="M75" s="235">
        <f t="shared" si="5"/>
        <v>0</v>
      </c>
      <c r="N75" s="235">
        <f t="shared" si="5"/>
        <v>0</v>
      </c>
      <c r="O75" s="235">
        <f t="shared" si="5"/>
        <v>0</v>
      </c>
      <c r="P75" s="235">
        <f t="shared" si="5"/>
        <v>0</v>
      </c>
      <c r="Q75" s="235">
        <f t="shared" si="5"/>
        <v>0</v>
      </c>
      <c r="R75" s="235">
        <f t="shared" si="5"/>
        <v>0</v>
      </c>
      <c r="S75" s="235">
        <f t="shared" si="5"/>
        <v>0</v>
      </c>
      <c r="T75" s="235">
        <f t="shared" si="5"/>
        <v>0</v>
      </c>
      <c r="U75" s="235">
        <f t="shared" si="5"/>
        <v>0</v>
      </c>
      <c r="V75" s="235">
        <f t="shared" si="5"/>
        <v>0</v>
      </c>
      <c r="W75" s="235">
        <f t="shared" si="5"/>
        <v>0</v>
      </c>
      <c r="DA75" s="174"/>
    </row>
    <row r="76" spans="1:105" ht="12" customHeight="1" x14ac:dyDescent="0.25">
      <c r="A76" s="202" t="s">
        <v>94</v>
      </c>
      <c r="B76" s="235">
        <f t="shared" ref="B76:W76" si="6">IF(B$8=0,0,B$8/B$5)</f>
        <v>0</v>
      </c>
      <c r="C76" s="235">
        <f t="shared" si="6"/>
        <v>0</v>
      </c>
      <c r="D76" s="235">
        <f t="shared" si="6"/>
        <v>0</v>
      </c>
      <c r="E76" s="235">
        <f t="shared" si="6"/>
        <v>0</v>
      </c>
      <c r="F76" s="235">
        <f t="shared" si="6"/>
        <v>0</v>
      </c>
      <c r="G76" s="235">
        <f t="shared" si="6"/>
        <v>0</v>
      </c>
      <c r="H76" s="235">
        <f t="shared" si="6"/>
        <v>0</v>
      </c>
      <c r="I76" s="235">
        <f t="shared" si="6"/>
        <v>0</v>
      </c>
      <c r="J76" s="235">
        <f t="shared" si="6"/>
        <v>0</v>
      </c>
      <c r="K76" s="235">
        <f t="shared" si="6"/>
        <v>0</v>
      </c>
      <c r="L76" s="235">
        <f t="shared" si="6"/>
        <v>0</v>
      </c>
      <c r="M76" s="235">
        <f t="shared" si="6"/>
        <v>0</v>
      </c>
      <c r="N76" s="235">
        <f t="shared" si="6"/>
        <v>0</v>
      </c>
      <c r="O76" s="235">
        <f t="shared" si="6"/>
        <v>0</v>
      </c>
      <c r="P76" s="235">
        <f t="shared" si="6"/>
        <v>0</v>
      </c>
      <c r="Q76" s="235">
        <f t="shared" si="6"/>
        <v>0</v>
      </c>
      <c r="R76" s="235">
        <f t="shared" si="6"/>
        <v>0</v>
      </c>
      <c r="S76" s="235">
        <f t="shared" si="6"/>
        <v>0</v>
      </c>
      <c r="T76" s="235">
        <f t="shared" si="6"/>
        <v>0</v>
      </c>
      <c r="U76" s="235">
        <f t="shared" si="6"/>
        <v>0</v>
      </c>
      <c r="V76" s="235">
        <f t="shared" si="6"/>
        <v>0</v>
      </c>
      <c r="W76" s="235">
        <f t="shared" si="6"/>
        <v>0</v>
      </c>
      <c r="DA76" s="174"/>
    </row>
    <row r="77" spans="1:105" ht="12" customHeight="1" x14ac:dyDescent="0.25">
      <c r="A77" s="202" t="s">
        <v>95</v>
      </c>
      <c r="B77" s="235">
        <f t="shared" ref="B77:W77" si="7">IF(B$9=0,0,B$9/B$5)</f>
        <v>0</v>
      </c>
      <c r="C77" s="235">
        <f t="shared" si="7"/>
        <v>0</v>
      </c>
      <c r="D77" s="235">
        <f t="shared" si="7"/>
        <v>0</v>
      </c>
      <c r="E77" s="235">
        <f t="shared" si="7"/>
        <v>0</v>
      </c>
      <c r="F77" s="235">
        <f t="shared" si="7"/>
        <v>0</v>
      </c>
      <c r="G77" s="235">
        <f t="shared" si="7"/>
        <v>0</v>
      </c>
      <c r="H77" s="235">
        <f t="shared" si="7"/>
        <v>0</v>
      </c>
      <c r="I77" s="235">
        <f t="shared" si="7"/>
        <v>0</v>
      </c>
      <c r="J77" s="235">
        <f t="shared" si="7"/>
        <v>0</v>
      </c>
      <c r="K77" s="235">
        <f t="shared" si="7"/>
        <v>0</v>
      </c>
      <c r="L77" s="235">
        <f t="shared" si="7"/>
        <v>0</v>
      </c>
      <c r="M77" s="235">
        <f t="shared" si="7"/>
        <v>0</v>
      </c>
      <c r="N77" s="235">
        <f t="shared" si="7"/>
        <v>0</v>
      </c>
      <c r="O77" s="235">
        <f t="shared" si="7"/>
        <v>0</v>
      </c>
      <c r="P77" s="235">
        <f t="shared" si="7"/>
        <v>0</v>
      </c>
      <c r="Q77" s="235">
        <f t="shared" si="7"/>
        <v>0</v>
      </c>
      <c r="R77" s="235">
        <f t="shared" si="7"/>
        <v>0</v>
      </c>
      <c r="S77" s="235">
        <f t="shared" si="7"/>
        <v>0</v>
      </c>
      <c r="T77" s="235">
        <f t="shared" si="7"/>
        <v>0</v>
      </c>
      <c r="U77" s="235">
        <f t="shared" si="7"/>
        <v>0</v>
      </c>
      <c r="V77" s="235">
        <f t="shared" si="7"/>
        <v>0</v>
      </c>
      <c r="W77" s="235">
        <f t="shared" si="7"/>
        <v>0</v>
      </c>
      <c r="DA77" s="174"/>
    </row>
    <row r="78" spans="1:105" ht="12" customHeight="1" x14ac:dyDescent="0.25">
      <c r="A78" s="56" t="s">
        <v>96</v>
      </c>
      <c r="B78" s="302">
        <f t="shared" ref="B78:W78" si="8">IF(B$10=0,0,B$10/B$5)</f>
        <v>1.0963973008550565E-2</v>
      </c>
      <c r="C78" s="302">
        <f t="shared" si="8"/>
        <v>1.0365626698147544E-2</v>
      </c>
      <c r="D78" s="302">
        <f t="shared" si="8"/>
        <v>1.3034411906513188E-2</v>
      </c>
      <c r="E78" s="302">
        <f t="shared" si="8"/>
        <v>1.0744423150328111E-2</v>
      </c>
      <c r="F78" s="302">
        <f t="shared" si="8"/>
        <v>1.0454471795879314E-2</v>
      </c>
      <c r="G78" s="302">
        <f t="shared" si="8"/>
        <v>2.2455093752640942E-2</v>
      </c>
      <c r="H78" s="302">
        <f t="shared" si="8"/>
        <v>2.3731886583769863E-2</v>
      </c>
      <c r="I78" s="302">
        <f t="shared" si="8"/>
        <v>2.9695958681389526E-2</v>
      </c>
      <c r="J78" s="302">
        <f t="shared" si="8"/>
        <v>3.2334461520283894E-2</v>
      </c>
      <c r="K78" s="302">
        <f t="shared" si="8"/>
        <v>2.819531560295848E-2</v>
      </c>
      <c r="L78" s="302">
        <f t="shared" si="8"/>
        <v>2.9177480605550206E-2</v>
      </c>
      <c r="M78" s="302">
        <f t="shared" si="8"/>
        <v>9.4936264555234504E-3</v>
      </c>
      <c r="N78" s="302">
        <f t="shared" si="8"/>
        <v>8.5415809810433022E-3</v>
      </c>
      <c r="O78" s="302">
        <f t="shared" si="8"/>
        <v>8.4551339489029077E-3</v>
      </c>
      <c r="P78" s="302">
        <f t="shared" si="8"/>
        <v>9.1089381789317084E-3</v>
      </c>
      <c r="Q78" s="302">
        <f t="shared" si="8"/>
        <v>9.4291647522759953E-3</v>
      </c>
      <c r="R78" s="302">
        <f t="shared" si="8"/>
        <v>9.5401729697862404E-3</v>
      </c>
      <c r="S78" s="302">
        <f t="shared" si="8"/>
        <v>9.1565526569787007E-3</v>
      </c>
      <c r="T78" s="302">
        <f t="shared" si="8"/>
        <v>8.4012099971958448E-3</v>
      </c>
      <c r="U78" s="302">
        <f t="shared" si="8"/>
        <v>7.9988168329199767E-3</v>
      </c>
      <c r="V78" s="302">
        <f t="shared" si="8"/>
        <v>6.5145169776534024E-3</v>
      </c>
      <c r="W78" s="302">
        <f t="shared" si="8"/>
        <v>7.3750570135299063E-3</v>
      </c>
      <c r="DA78" s="68"/>
    </row>
    <row r="79" spans="1:105" ht="12" customHeight="1" x14ac:dyDescent="0.25">
      <c r="A79" s="203" t="s">
        <v>3059</v>
      </c>
      <c r="B79" s="303">
        <f t="shared" ref="B79:W79" si="9">IF(B$16=0,0,B$16/B$5)</f>
        <v>0.34116688935219158</v>
      </c>
      <c r="C79" s="303">
        <f t="shared" si="9"/>
        <v>0.33156450311547114</v>
      </c>
      <c r="D79" s="303">
        <f t="shared" si="9"/>
        <v>0.24665386883401116</v>
      </c>
      <c r="E79" s="303">
        <f t="shared" si="9"/>
        <v>0.21030779182997181</v>
      </c>
      <c r="F79" s="303">
        <f t="shared" si="9"/>
        <v>0.21448358221286534</v>
      </c>
      <c r="G79" s="303">
        <f t="shared" si="9"/>
        <v>0.31992945590082927</v>
      </c>
      <c r="H79" s="303">
        <f t="shared" si="9"/>
        <v>0.33337373550977401</v>
      </c>
      <c r="I79" s="303">
        <f t="shared" si="9"/>
        <v>0.28085347572958969</v>
      </c>
      <c r="J79" s="303">
        <f t="shared" si="9"/>
        <v>0.2767348209323704</v>
      </c>
      <c r="K79" s="303">
        <f t="shared" si="9"/>
        <v>0.26320038491295911</v>
      </c>
      <c r="L79" s="303">
        <f t="shared" si="9"/>
        <v>0.30202564540640359</v>
      </c>
      <c r="M79" s="303">
        <f t="shared" si="9"/>
        <v>0.1724269858185048</v>
      </c>
      <c r="N79" s="303">
        <f t="shared" si="9"/>
        <v>0.17088018246743111</v>
      </c>
      <c r="O79" s="303">
        <f t="shared" si="9"/>
        <v>0.17821975440344323</v>
      </c>
      <c r="P79" s="303">
        <f t="shared" si="9"/>
        <v>0.17881912614784212</v>
      </c>
      <c r="Q79" s="303">
        <f t="shared" si="9"/>
        <v>0.17906305800710282</v>
      </c>
      <c r="R79" s="303">
        <f t="shared" si="9"/>
        <v>0.18082250652137841</v>
      </c>
      <c r="S79" s="303">
        <f t="shared" si="9"/>
        <v>0.18747533146357873</v>
      </c>
      <c r="T79" s="303">
        <f t="shared" si="9"/>
        <v>0.17373588029385928</v>
      </c>
      <c r="U79" s="303">
        <f t="shared" si="9"/>
        <v>0.16628790583458983</v>
      </c>
      <c r="V79" s="303">
        <f t="shared" si="9"/>
        <v>0.14737618349226844</v>
      </c>
      <c r="W79" s="303">
        <f t="shared" si="9"/>
        <v>0.16190642982006792</v>
      </c>
      <c r="DA79" s="175"/>
    </row>
    <row r="80" spans="1:105" ht="12" customHeight="1" x14ac:dyDescent="0.25">
      <c r="A80" s="203" t="s">
        <v>3071</v>
      </c>
      <c r="B80" s="303">
        <f t="shared" ref="B80:W80" si="10">IF(B$27=0,0,B$27/B$5)</f>
        <v>0.4224106739984263</v>
      </c>
      <c r="C80" s="303">
        <f t="shared" si="10"/>
        <v>0.41962614162916689</v>
      </c>
      <c r="D80" s="303">
        <f t="shared" si="10"/>
        <v>0.42997120507604192</v>
      </c>
      <c r="E80" s="303">
        <f t="shared" si="10"/>
        <v>0.44608969128481085</v>
      </c>
      <c r="F80" s="303">
        <f t="shared" si="10"/>
        <v>0.44655086911968095</v>
      </c>
      <c r="G80" s="303">
        <f t="shared" si="10"/>
        <v>0.41891571220135543</v>
      </c>
      <c r="H80" s="303">
        <f t="shared" si="10"/>
        <v>0.4095862811652628</v>
      </c>
      <c r="I80" s="303">
        <f t="shared" si="10"/>
        <v>0.46619706100215175</v>
      </c>
      <c r="J80" s="303">
        <f t="shared" si="10"/>
        <v>0.47072615336198698</v>
      </c>
      <c r="K80" s="303">
        <f t="shared" si="10"/>
        <v>0.46797480826004745</v>
      </c>
      <c r="L80" s="303">
        <f t="shared" si="10"/>
        <v>0.44649199045006804</v>
      </c>
      <c r="M80" s="303">
        <f t="shared" si="10"/>
        <v>0.48321411059163843</v>
      </c>
      <c r="N80" s="303">
        <f t="shared" si="10"/>
        <v>0.48449061162465612</v>
      </c>
      <c r="O80" s="303">
        <f t="shared" si="10"/>
        <v>0.47842740545415391</v>
      </c>
      <c r="P80" s="303">
        <f t="shared" si="10"/>
        <v>0.4769645123028825</v>
      </c>
      <c r="Q80" s="303">
        <f t="shared" si="10"/>
        <v>0.47614493478921083</v>
      </c>
      <c r="R80" s="303">
        <f t="shared" si="10"/>
        <v>0.47658229714143147</v>
      </c>
      <c r="S80" s="303">
        <f t="shared" si="10"/>
        <v>0.47416172268627377</v>
      </c>
      <c r="T80" s="303">
        <f t="shared" si="10"/>
        <v>0.48010791106177952</v>
      </c>
      <c r="U80" s="303">
        <f t="shared" si="10"/>
        <v>0.4826952213245303</v>
      </c>
      <c r="V80" s="303">
        <f t="shared" si="10"/>
        <v>0.48709944628883084</v>
      </c>
      <c r="W80" s="303">
        <f t="shared" si="10"/>
        <v>0.48290098093161465</v>
      </c>
      <c r="DA80" s="175"/>
    </row>
    <row r="81" spans="1:105" ht="12" customHeight="1" x14ac:dyDescent="0.25">
      <c r="A81" s="62" t="s">
        <v>3072</v>
      </c>
      <c r="B81" s="304">
        <f t="shared" ref="B81:W81" si="11">IF(B$28=0,0,B$28/B$5)</f>
        <v>0.4224106739984263</v>
      </c>
      <c r="C81" s="304">
        <f t="shared" si="11"/>
        <v>0.41962614162916689</v>
      </c>
      <c r="D81" s="304">
        <f t="shared" si="11"/>
        <v>0.42997120507604192</v>
      </c>
      <c r="E81" s="304">
        <f t="shared" si="11"/>
        <v>0.44608969128481085</v>
      </c>
      <c r="F81" s="304">
        <f t="shared" si="11"/>
        <v>0.44655086911968095</v>
      </c>
      <c r="G81" s="304">
        <f t="shared" si="11"/>
        <v>0.41891571220135543</v>
      </c>
      <c r="H81" s="304">
        <f t="shared" si="11"/>
        <v>0.4095862811652628</v>
      </c>
      <c r="I81" s="304">
        <f t="shared" si="11"/>
        <v>0.46619706100215175</v>
      </c>
      <c r="J81" s="304">
        <f t="shared" si="11"/>
        <v>0.47072615336198698</v>
      </c>
      <c r="K81" s="304">
        <f t="shared" si="11"/>
        <v>0.46797480826004745</v>
      </c>
      <c r="L81" s="304">
        <f t="shared" si="11"/>
        <v>0.44649199045006804</v>
      </c>
      <c r="M81" s="304">
        <f t="shared" si="11"/>
        <v>0.48321411059163843</v>
      </c>
      <c r="N81" s="304">
        <f t="shared" si="11"/>
        <v>0.48449061162465612</v>
      </c>
      <c r="O81" s="304">
        <f t="shared" si="11"/>
        <v>0.47842740545415391</v>
      </c>
      <c r="P81" s="304">
        <f t="shared" si="11"/>
        <v>0.4769645123028825</v>
      </c>
      <c r="Q81" s="304">
        <f t="shared" si="11"/>
        <v>0.47614493478921083</v>
      </c>
      <c r="R81" s="304">
        <f t="shared" si="11"/>
        <v>0.47658229714143147</v>
      </c>
      <c r="S81" s="304">
        <f t="shared" si="11"/>
        <v>0.47416172268627377</v>
      </c>
      <c r="T81" s="304">
        <f t="shared" si="11"/>
        <v>0.48010791106177952</v>
      </c>
      <c r="U81" s="304">
        <f t="shared" si="11"/>
        <v>0.4826952213245303</v>
      </c>
      <c r="V81" s="304">
        <f t="shared" si="11"/>
        <v>0.48709944628883084</v>
      </c>
      <c r="W81" s="304">
        <f t="shared" si="11"/>
        <v>0.48290098093161465</v>
      </c>
      <c r="DA81" s="72"/>
    </row>
    <row r="82" spans="1:105" ht="12" customHeight="1" x14ac:dyDescent="0.25">
      <c r="A82" s="62" t="s">
        <v>3079</v>
      </c>
      <c r="B82" s="304">
        <f t="shared" ref="B82:W82" si="12">IF(B$34=0,0,B$34/B$5)</f>
        <v>0</v>
      </c>
      <c r="C82" s="304">
        <f t="shared" si="12"/>
        <v>0</v>
      </c>
      <c r="D82" s="304">
        <f t="shared" si="12"/>
        <v>0</v>
      </c>
      <c r="E82" s="304">
        <f t="shared" si="12"/>
        <v>0</v>
      </c>
      <c r="F82" s="304">
        <f t="shared" si="12"/>
        <v>0</v>
      </c>
      <c r="G82" s="304">
        <f t="shared" si="12"/>
        <v>0</v>
      </c>
      <c r="H82" s="304">
        <f t="shared" si="12"/>
        <v>0</v>
      </c>
      <c r="I82" s="304">
        <f t="shared" si="12"/>
        <v>0</v>
      </c>
      <c r="J82" s="304">
        <f t="shared" si="12"/>
        <v>0</v>
      </c>
      <c r="K82" s="304">
        <f t="shared" si="12"/>
        <v>0</v>
      </c>
      <c r="L82" s="304">
        <f t="shared" si="12"/>
        <v>0</v>
      </c>
      <c r="M82" s="304">
        <f t="shared" si="12"/>
        <v>0</v>
      </c>
      <c r="N82" s="304">
        <f t="shared" si="12"/>
        <v>0</v>
      </c>
      <c r="O82" s="304">
        <f t="shared" si="12"/>
        <v>0</v>
      </c>
      <c r="P82" s="304">
        <f t="shared" si="12"/>
        <v>0</v>
      </c>
      <c r="Q82" s="304">
        <f t="shared" si="12"/>
        <v>0</v>
      </c>
      <c r="R82" s="304">
        <f t="shared" si="12"/>
        <v>0</v>
      </c>
      <c r="S82" s="304">
        <f t="shared" si="12"/>
        <v>0</v>
      </c>
      <c r="T82" s="304">
        <f t="shared" si="12"/>
        <v>0</v>
      </c>
      <c r="U82" s="304">
        <f t="shared" si="12"/>
        <v>0</v>
      </c>
      <c r="V82" s="304">
        <f t="shared" si="12"/>
        <v>0</v>
      </c>
      <c r="W82" s="304">
        <f t="shared" si="12"/>
        <v>0</v>
      </c>
      <c r="DA82" s="72"/>
    </row>
    <row r="83" spans="1:105" ht="12" customHeight="1" x14ac:dyDescent="0.25">
      <c r="A83" s="203" t="s">
        <v>3081</v>
      </c>
      <c r="B83" s="303">
        <f t="shared" ref="B83:W83" si="13">IF(B$35=0,0,B$35/B$5)</f>
        <v>9.2166203832279289E-2</v>
      </c>
      <c r="C83" s="303">
        <f t="shared" si="13"/>
        <v>8.7589708770696842E-2</v>
      </c>
      <c r="D83" s="303">
        <f t="shared" si="13"/>
        <v>4.6928574870120733E-2</v>
      </c>
      <c r="E83" s="303">
        <f t="shared" si="13"/>
        <v>3.5855264384128428E-2</v>
      </c>
      <c r="F83" s="303">
        <f t="shared" si="13"/>
        <v>3.7621500791645841E-2</v>
      </c>
      <c r="G83" s="303">
        <f t="shared" si="13"/>
        <v>8.9913817078718206E-2</v>
      </c>
      <c r="H83" s="303">
        <f t="shared" si="13"/>
        <v>9.325386968343978E-2</v>
      </c>
      <c r="I83" s="303">
        <f t="shared" si="13"/>
        <v>9.5178018555231766E-2</v>
      </c>
      <c r="J83" s="303">
        <f t="shared" si="13"/>
        <v>9.5297913861671704E-2</v>
      </c>
      <c r="K83" s="303">
        <f t="shared" si="13"/>
        <v>8.387727946814387E-2</v>
      </c>
      <c r="L83" s="303">
        <f t="shared" si="13"/>
        <v>9.4328631542124133E-2</v>
      </c>
      <c r="M83" s="303">
        <f t="shared" si="13"/>
        <v>3.2303623950419101E-2</v>
      </c>
      <c r="N83" s="303">
        <f t="shared" si="13"/>
        <v>3.2097439293513566E-2</v>
      </c>
      <c r="O83" s="303">
        <f t="shared" si="13"/>
        <v>3.2899676858905255E-2</v>
      </c>
      <c r="P83" s="303">
        <f t="shared" si="13"/>
        <v>3.3045830892331624E-2</v>
      </c>
      <c r="Q83" s="303">
        <f t="shared" si="13"/>
        <v>3.4021290845502018E-2</v>
      </c>
      <c r="R83" s="303">
        <f t="shared" si="13"/>
        <v>3.456981280270055E-2</v>
      </c>
      <c r="S83" s="303">
        <f t="shared" si="13"/>
        <v>3.698458453669741E-2</v>
      </c>
      <c r="T83" s="303">
        <f t="shared" si="13"/>
        <v>3.1524610069316485E-2</v>
      </c>
      <c r="U83" s="303">
        <f t="shared" si="13"/>
        <v>2.8150020848391636E-2</v>
      </c>
      <c r="V83" s="303">
        <f t="shared" si="13"/>
        <v>1.9687838450841978E-2</v>
      </c>
      <c r="W83" s="303">
        <f t="shared" si="13"/>
        <v>2.4014459783410488E-2</v>
      </c>
      <c r="DA83" s="175"/>
    </row>
    <row r="84" spans="1:105" ht="12" customHeight="1" x14ac:dyDescent="0.25">
      <c r="A84" s="62" t="s">
        <v>3082</v>
      </c>
      <c r="B84" s="304">
        <f t="shared" ref="B84:W84" si="14">IF(B$36=0,0,B$36/B$5)</f>
        <v>3.6399228979187986E-2</v>
      </c>
      <c r="C84" s="304">
        <f t="shared" si="14"/>
        <v>3.4137783999625325E-2</v>
      </c>
      <c r="D84" s="304">
        <f t="shared" si="14"/>
        <v>1.5135819171375606E-2</v>
      </c>
      <c r="E84" s="304">
        <f t="shared" si="14"/>
        <v>1.2287164079680319E-2</v>
      </c>
      <c r="F84" s="304">
        <f t="shared" si="14"/>
        <v>1.3072664698453258E-2</v>
      </c>
      <c r="G84" s="304">
        <f t="shared" si="14"/>
        <v>3.6795424530647949E-2</v>
      </c>
      <c r="H84" s="304">
        <f t="shared" si="14"/>
        <v>3.7206921281872349E-2</v>
      </c>
      <c r="I84" s="304">
        <f t="shared" si="14"/>
        <v>4.839453104407896E-2</v>
      </c>
      <c r="J84" s="304">
        <f t="shared" si="14"/>
        <v>4.9474808705817372E-2</v>
      </c>
      <c r="K84" s="304">
        <f t="shared" si="14"/>
        <v>4.2307323890076416E-2</v>
      </c>
      <c r="L84" s="304">
        <f t="shared" si="14"/>
        <v>4.422565570200121E-2</v>
      </c>
      <c r="M84" s="304">
        <f t="shared" si="14"/>
        <v>1.5695309988060083E-2</v>
      </c>
      <c r="N84" s="304">
        <f t="shared" si="14"/>
        <v>1.5909627623995358E-2</v>
      </c>
      <c r="O84" s="304">
        <f t="shared" si="14"/>
        <v>1.5748369715573727E-2</v>
      </c>
      <c r="P84" s="304">
        <f t="shared" si="14"/>
        <v>1.5568972369166493E-2</v>
      </c>
      <c r="Q84" s="304">
        <f t="shared" si="14"/>
        <v>1.5884732543014399E-2</v>
      </c>
      <c r="R84" s="304">
        <f t="shared" si="14"/>
        <v>1.6114289905373849E-2</v>
      </c>
      <c r="S84" s="304">
        <f t="shared" si="14"/>
        <v>1.6923425913041728E-2</v>
      </c>
      <c r="T84" s="304">
        <f t="shared" si="14"/>
        <v>1.4910701830090847E-2</v>
      </c>
      <c r="U84" s="304">
        <f t="shared" si="14"/>
        <v>1.3419404005709051E-2</v>
      </c>
      <c r="V84" s="304">
        <f t="shared" si="14"/>
        <v>9.665792098861984E-3</v>
      </c>
      <c r="W84" s="304">
        <f t="shared" si="14"/>
        <v>1.1043703726775539E-2</v>
      </c>
      <c r="DA84" s="72"/>
    </row>
    <row r="85" spans="1:105" ht="12" customHeight="1" x14ac:dyDescent="0.25">
      <c r="A85" s="62" t="s">
        <v>3089</v>
      </c>
      <c r="B85" s="304">
        <f t="shared" ref="B85:W85" si="15">IF(B$42=0,0,B$42/B$5)</f>
        <v>5.5766974853091303E-2</v>
      </c>
      <c r="C85" s="304">
        <f t="shared" si="15"/>
        <v>5.3451924771071517E-2</v>
      </c>
      <c r="D85" s="304">
        <f t="shared" si="15"/>
        <v>3.179275569874513E-2</v>
      </c>
      <c r="E85" s="304">
        <f t="shared" si="15"/>
        <v>2.3568100304448114E-2</v>
      </c>
      <c r="F85" s="304">
        <f t="shared" si="15"/>
        <v>2.4548836093192583E-2</v>
      </c>
      <c r="G85" s="304">
        <f t="shared" si="15"/>
        <v>5.3118392548070256E-2</v>
      </c>
      <c r="H85" s="304">
        <f t="shared" si="15"/>
        <v>5.6046948401567438E-2</v>
      </c>
      <c r="I85" s="304">
        <f t="shared" si="15"/>
        <v>4.6783487511152799E-2</v>
      </c>
      <c r="J85" s="304">
        <f t="shared" si="15"/>
        <v>4.5823105155854339E-2</v>
      </c>
      <c r="K85" s="304">
        <f t="shared" si="15"/>
        <v>4.1569955578067454E-2</v>
      </c>
      <c r="L85" s="304">
        <f t="shared" si="15"/>
        <v>5.0102975840122917E-2</v>
      </c>
      <c r="M85" s="304">
        <f t="shared" si="15"/>
        <v>1.6608313962359011E-2</v>
      </c>
      <c r="N85" s="304">
        <f t="shared" si="15"/>
        <v>1.6187811669518208E-2</v>
      </c>
      <c r="O85" s="304">
        <f t="shared" si="15"/>
        <v>1.7151307143331525E-2</v>
      </c>
      <c r="P85" s="304">
        <f t="shared" si="15"/>
        <v>1.7476858523165127E-2</v>
      </c>
      <c r="Q85" s="304">
        <f t="shared" si="15"/>
        <v>1.8136558302487619E-2</v>
      </c>
      <c r="R85" s="304">
        <f t="shared" si="15"/>
        <v>1.8455522897326701E-2</v>
      </c>
      <c r="S85" s="304">
        <f t="shared" si="15"/>
        <v>2.0061158623655689E-2</v>
      </c>
      <c r="T85" s="304">
        <f t="shared" si="15"/>
        <v>1.6613908239225643E-2</v>
      </c>
      <c r="U85" s="304">
        <f t="shared" si="15"/>
        <v>1.4730616842682587E-2</v>
      </c>
      <c r="V85" s="304">
        <f t="shared" si="15"/>
        <v>1.0022046351979995E-2</v>
      </c>
      <c r="W85" s="304">
        <f t="shared" si="15"/>
        <v>1.2970756056634945E-2</v>
      </c>
      <c r="DA85" s="72"/>
    </row>
    <row r="86" spans="1:105" ht="12" customHeight="1" x14ac:dyDescent="0.25">
      <c r="A86" s="62" t="s">
        <v>3101</v>
      </c>
      <c r="B86" s="304">
        <f t="shared" ref="B86:W86" si="16">IF(B$53=0,0,B$53/B$5)</f>
        <v>0</v>
      </c>
      <c r="C86" s="304">
        <f t="shared" si="16"/>
        <v>0</v>
      </c>
      <c r="D86" s="304">
        <f t="shared" si="16"/>
        <v>0</v>
      </c>
      <c r="E86" s="304">
        <f t="shared" si="16"/>
        <v>0</v>
      </c>
      <c r="F86" s="304">
        <f t="shared" si="16"/>
        <v>0</v>
      </c>
      <c r="G86" s="304">
        <f t="shared" si="16"/>
        <v>0</v>
      </c>
      <c r="H86" s="304">
        <f t="shared" si="16"/>
        <v>0</v>
      </c>
      <c r="I86" s="304">
        <f t="shared" si="16"/>
        <v>0</v>
      </c>
      <c r="J86" s="304">
        <f t="shared" si="16"/>
        <v>0</v>
      </c>
      <c r="K86" s="304">
        <f t="shared" si="16"/>
        <v>0</v>
      </c>
      <c r="L86" s="304">
        <f t="shared" si="16"/>
        <v>0</v>
      </c>
      <c r="M86" s="304">
        <f t="shared" si="16"/>
        <v>0</v>
      </c>
      <c r="N86" s="304">
        <f t="shared" si="16"/>
        <v>0</v>
      </c>
      <c r="O86" s="304">
        <f t="shared" si="16"/>
        <v>0</v>
      </c>
      <c r="P86" s="304">
        <f t="shared" si="16"/>
        <v>0</v>
      </c>
      <c r="Q86" s="304">
        <f t="shared" si="16"/>
        <v>0</v>
      </c>
      <c r="R86" s="304">
        <f t="shared" si="16"/>
        <v>0</v>
      </c>
      <c r="S86" s="304">
        <f t="shared" si="16"/>
        <v>0</v>
      </c>
      <c r="T86" s="304">
        <f t="shared" si="16"/>
        <v>0</v>
      </c>
      <c r="U86" s="304">
        <f t="shared" si="16"/>
        <v>0</v>
      </c>
      <c r="V86" s="304">
        <f t="shared" si="16"/>
        <v>0</v>
      </c>
      <c r="W86" s="304">
        <f t="shared" si="16"/>
        <v>0</v>
      </c>
      <c r="DA86" s="72"/>
    </row>
    <row r="87" spans="1:105" ht="12" customHeight="1" x14ac:dyDescent="0.25">
      <c r="A87" s="203" t="s">
        <v>3103</v>
      </c>
      <c r="B87" s="303">
        <f t="shared" ref="B87:W87" si="17">IF(B$54=0,0,B$54/B$5)</f>
        <v>1.2684311832249469E-2</v>
      </c>
      <c r="C87" s="303">
        <f t="shared" si="17"/>
        <v>1.1889195409969617E-2</v>
      </c>
      <c r="D87" s="303">
        <f t="shared" si="17"/>
        <v>7.9629779047500869E-3</v>
      </c>
      <c r="E87" s="303">
        <f t="shared" si="17"/>
        <v>6.0132625805442768E-3</v>
      </c>
      <c r="F87" s="303">
        <f t="shared" si="17"/>
        <v>6.4520699646319433E-3</v>
      </c>
      <c r="G87" s="303">
        <f t="shared" si="17"/>
        <v>1.8082293848393775E-2</v>
      </c>
      <c r="H87" s="303">
        <f t="shared" si="17"/>
        <v>1.8477461606363672E-2</v>
      </c>
      <c r="I87" s="303">
        <f t="shared" si="17"/>
        <v>2.2037331729636671E-2</v>
      </c>
      <c r="J87" s="303">
        <f t="shared" si="17"/>
        <v>2.2408955656421748E-2</v>
      </c>
      <c r="K87" s="303">
        <f t="shared" si="17"/>
        <v>1.9206619109491375E-2</v>
      </c>
      <c r="L87" s="303">
        <f t="shared" si="17"/>
        <v>2.0731603199372426E-2</v>
      </c>
      <c r="M87" s="303">
        <f t="shared" si="17"/>
        <v>7.1311274138724616E-3</v>
      </c>
      <c r="N87" s="303">
        <f t="shared" si="17"/>
        <v>7.177087967078063E-3</v>
      </c>
      <c r="O87" s="303">
        <f t="shared" si="17"/>
        <v>7.1515491220004845E-3</v>
      </c>
      <c r="P87" s="303">
        <f t="shared" si="17"/>
        <v>7.1798971556848636E-3</v>
      </c>
      <c r="Q87" s="303">
        <f t="shared" si="17"/>
        <v>7.3324370423021156E-3</v>
      </c>
      <c r="R87" s="303">
        <f t="shared" si="17"/>
        <v>7.4578219765014404E-3</v>
      </c>
      <c r="S87" s="303">
        <f t="shared" si="17"/>
        <v>7.6294698320592295E-3</v>
      </c>
      <c r="T87" s="303">
        <f t="shared" si="17"/>
        <v>6.5481363397137966E-3</v>
      </c>
      <c r="U87" s="303">
        <f t="shared" si="17"/>
        <v>5.9991640004506261E-3</v>
      </c>
      <c r="V87" s="303">
        <f t="shared" si="17"/>
        <v>4.2353498783815925E-3</v>
      </c>
      <c r="W87" s="303">
        <f t="shared" si="17"/>
        <v>5.0809998509431884E-3</v>
      </c>
      <c r="DA87" s="175"/>
    </row>
    <row r="88" spans="1:105" ht="12" customHeight="1" x14ac:dyDescent="0.25">
      <c r="A88" s="62" t="s">
        <v>3104</v>
      </c>
      <c r="B88" s="304">
        <f t="shared" ref="B88:W88" si="18">IF(B$55=0,0,B$55/B$5)</f>
        <v>8.4886773605435395E-3</v>
      </c>
      <c r="C88" s="304">
        <f t="shared" si="18"/>
        <v>7.8677339851868089E-3</v>
      </c>
      <c r="D88" s="304">
        <f t="shared" si="18"/>
        <v>5.571046441521614E-3</v>
      </c>
      <c r="E88" s="304">
        <f t="shared" si="18"/>
        <v>4.2401139682973973E-3</v>
      </c>
      <c r="F88" s="304">
        <f t="shared" si="18"/>
        <v>4.6051355877146337E-3</v>
      </c>
      <c r="G88" s="304">
        <f t="shared" si="18"/>
        <v>1.4085925757002909E-2</v>
      </c>
      <c r="H88" s="304">
        <f t="shared" si="18"/>
        <v>1.426076329402004E-2</v>
      </c>
      <c r="I88" s="304">
        <f t="shared" si="18"/>
        <v>1.8517570913750565E-2</v>
      </c>
      <c r="J88" s="304">
        <f t="shared" si="18"/>
        <v>1.8961449312407629E-2</v>
      </c>
      <c r="K88" s="304">
        <f t="shared" si="18"/>
        <v>1.607909894060856E-2</v>
      </c>
      <c r="L88" s="304">
        <f t="shared" si="18"/>
        <v>1.6962100314849075E-2</v>
      </c>
      <c r="M88" s="304">
        <f t="shared" si="18"/>
        <v>5.8815990906855775E-3</v>
      </c>
      <c r="N88" s="304">
        <f t="shared" si="18"/>
        <v>5.9591961800296708E-3</v>
      </c>
      <c r="O88" s="304">
        <f t="shared" si="18"/>
        <v>5.8611686472670767E-3</v>
      </c>
      <c r="P88" s="304">
        <f t="shared" si="18"/>
        <v>5.8650237871708723E-3</v>
      </c>
      <c r="Q88" s="304">
        <f t="shared" si="18"/>
        <v>5.9679310885099434E-3</v>
      </c>
      <c r="R88" s="304">
        <f t="shared" si="18"/>
        <v>6.069318686420435E-3</v>
      </c>
      <c r="S88" s="304">
        <f t="shared" si="18"/>
        <v>6.1201663619409345E-3</v>
      </c>
      <c r="T88" s="304">
        <f t="shared" si="18"/>
        <v>5.2981871304930584E-3</v>
      </c>
      <c r="U88" s="304">
        <f t="shared" si="18"/>
        <v>4.890904426079523E-3</v>
      </c>
      <c r="V88" s="304">
        <f t="shared" si="18"/>
        <v>3.4813401214928152E-3</v>
      </c>
      <c r="W88" s="304">
        <f t="shared" si="18"/>
        <v>4.1051435958985531E-3</v>
      </c>
      <c r="DA88" s="72"/>
    </row>
    <row r="89" spans="1:105" ht="12" customHeight="1" x14ac:dyDescent="0.25">
      <c r="A89" s="62" t="s">
        <v>3106</v>
      </c>
      <c r="B89" s="304">
        <f t="shared" ref="B89:W89" si="19">IF(B$56=0,0,B$56/B$5)</f>
        <v>4.1956344717059297E-3</v>
      </c>
      <c r="C89" s="304">
        <f t="shared" si="19"/>
        <v>4.021461424782811E-3</v>
      </c>
      <c r="D89" s="304">
        <f t="shared" si="19"/>
        <v>2.3919314632284737E-3</v>
      </c>
      <c r="E89" s="304">
        <f t="shared" si="19"/>
        <v>1.7731486122468799E-3</v>
      </c>
      <c r="F89" s="304">
        <f t="shared" si="19"/>
        <v>1.8469343769173094E-3</v>
      </c>
      <c r="G89" s="304">
        <f t="shared" si="19"/>
        <v>3.9963680913908646E-3</v>
      </c>
      <c r="H89" s="304">
        <f t="shared" si="19"/>
        <v>4.2166983123436298E-3</v>
      </c>
      <c r="I89" s="304">
        <f t="shared" si="19"/>
        <v>3.5197608158861042E-3</v>
      </c>
      <c r="J89" s="304">
        <f t="shared" si="19"/>
        <v>3.4475063440141205E-3</v>
      </c>
      <c r="K89" s="304">
        <f t="shared" si="19"/>
        <v>3.127520168882817E-3</v>
      </c>
      <c r="L89" s="304">
        <f t="shared" si="19"/>
        <v>3.7695028845233531E-3</v>
      </c>
      <c r="M89" s="304">
        <f t="shared" si="19"/>
        <v>1.2495283231868848E-3</v>
      </c>
      <c r="N89" s="304">
        <f t="shared" si="19"/>
        <v>1.2178917870483915E-3</v>
      </c>
      <c r="O89" s="304">
        <f t="shared" si="19"/>
        <v>1.2903804747334069E-3</v>
      </c>
      <c r="P89" s="304">
        <f t="shared" si="19"/>
        <v>1.3148733685139908E-3</v>
      </c>
      <c r="Q89" s="304">
        <f t="shared" si="19"/>
        <v>1.3645059537921718E-3</v>
      </c>
      <c r="R89" s="304">
        <f t="shared" si="19"/>
        <v>1.3885032900810054E-3</v>
      </c>
      <c r="S89" s="304">
        <f t="shared" si="19"/>
        <v>1.5093034701182952E-3</v>
      </c>
      <c r="T89" s="304">
        <f t="shared" si="19"/>
        <v>1.2499492092207382E-3</v>
      </c>
      <c r="U89" s="304">
        <f t="shared" si="19"/>
        <v>1.1082595743711035E-3</v>
      </c>
      <c r="V89" s="304">
        <f t="shared" si="19"/>
        <v>7.5400975688877739E-4</v>
      </c>
      <c r="W89" s="304">
        <f t="shared" si="19"/>
        <v>9.7585625504463536E-4</v>
      </c>
      <c r="DA89" s="72"/>
    </row>
    <row r="90" spans="1:105" ht="12" customHeight="1" x14ac:dyDescent="0.25">
      <c r="A90" s="62" t="s">
        <v>3118</v>
      </c>
      <c r="B90" s="304">
        <f t="shared" ref="B90:W90" si="20">IF(B$67=0,0,B$67/B$5)</f>
        <v>0</v>
      </c>
      <c r="C90" s="304">
        <f t="shared" si="20"/>
        <v>0</v>
      </c>
      <c r="D90" s="304">
        <f t="shared" si="20"/>
        <v>0</v>
      </c>
      <c r="E90" s="304">
        <f t="shared" si="20"/>
        <v>0</v>
      </c>
      <c r="F90" s="304">
        <f t="shared" si="20"/>
        <v>0</v>
      </c>
      <c r="G90" s="304">
        <f t="shared" si="20"/>
        <v>0</v>
      </c>
      <c r="H90" s="304">
        <f t="shared" si="20"/>
        <v>0</v>
      </c>
      <c r="I90" s="304">
        <f t="shared" si="20"/>
        <v>0</v>
      </c>
      <c r="J90" s="304">
        <f t="shared" si="20"/>
        <v>0</v>
      </c>
      <c r="K90" s="304">
        <f t="shared" si="20"/>
        <v>0</v>
      </c>
      <c r="L90" s="304">
        <f t="shared" si="20"/>
        <v>0</v>
      </c>
      <c r="M90" s="304">
        <f t="shared" si="20"/>
        <v>0</v>
      </c>
      <c r="N90" s="304">
        <f t="shared" si="20"/>
        <v>0</v>
      </c>
      <c r="O90" s="304">
        <f t="shared" si="20"/>
        <v>0</v>
      </c>
      <c r="P90" s="304">
        <f t="shared" si="20"/>
        <v>0</v>
      </c>
      <c r="Q90" s="304">
        <f t="shared" si="20"/>
        <v>0</v>
      </c>
      <c r="R90" s="304">
        <f t="shared" si="20"/>
        <v>0</v>
      </c>
      <c r="S90" s="304">
        <f t="shared" si="20"/>
        <v>0</v>
      </c>
      <c r="T90" s="304">
        <f t="shared" si="20"/>
        <v>0</v>
      </c>
      <c r="U90" s="304">
        <f t="shared" si="20"/>
        <v>0</v>
      </c>
      <c r="V90" s="304">
        <f t="shared" si="20"/>
        <v>0</v>
      </c>
      <c r="W90" s="304">
        <f t="shared" si="20"/>
        <v>0</v>
      </c>
      <c r="DA90" s="72"/>
    </row>
    <row r="91" spans="1:105" ht="12" customHeight="1" x14ac:dyDescent="0.25">
      <c r="A91" s="203" t="s">
        <v>3124</v>
      </c>
      <c r="B91" s="303">
        <f t="shared" ref="B91:W91" si="21">IF(B$68=0,0,B$68/B$5)</f>
        <v>0.12060794797630267</v>
      </c>
      <c r="C91" s="303">
        <f t="shared" si="21"/>
        <v>0.138964824376548</v>
      </c>
      <c r="D91" s="303">
        <f t="shared" si="21"/>
        <v>0.25544896140856277</v>
      </c>
      <c r="E91" s="303">
        <f t="shared" si="21"/>
        <v>0.29098956677021642</v>
      </c>
      <c r="F91" s="303">
        <f t="shared" si="21"/>
        <v>0.28443750611529661</v>
      </c>
      <c r="G91" s="303">
        <f t="shared" si="21"/>
        <v>0.1307036272180625</v>
      </c>
      <c r="H91" s="303">
        <f t="shared" si="21"/>
        <v>0.12157676545138986</v>
      </c>
      <c r="I91" s="303">
        <f t="shared" si="21"/>
        <v>0.10603815430200084</v>
      </c>
      <c r="J91" s="303">
        <f t="shared" si="21"/>
        <v>0.10249769466726487</v>
      </c>
      <c r="K91" s="303">
        <f t="shared" si="21"/>
        <v>0.13754559264639968</v>
      </c>
      <c r="L91" s="303">
        <f t="shared" si="21"/>
        <v>0.10724464879648177</v>
      </c>
      <c r="M91" s="303">
        <f t="shared" si="21"/>
        <v>0.29543052577004197</v>
      </c>
      <c r="N91" s="303">
        <f t="shared" si="21"/>
        <v>0.296813097666278</v>
      </c>
      <c r="O91" s="303">
        <f t="shared" si="21"/>
        <v>0.29484648021259441</v>
      </c>
      <c r="P91" s="303">
        <f t="shared" si="21"/>
        <v>0.29488169532232728</v>
      </c>
      <c r="Q91" s="303">
        <f t="shared" si="21"/>
        <v>0.29400911456360634</v>
      </c>
      <c r="R91" s="303">
        <f t="shared" si="21"/>
        <v>0.29102738858820187</v>
      </c>
      <c r="S91" s="303">
        <f t="shared" si="21"/>
        <v>0.28459233882441221</v>
      </c>
      <c r="T91" s="303">
        <f t="shared" si="21"/>
        <v>0.29968225223813516</v>
      </c>
      <c r="U91" s="303">
        <f t="shared" si="21"/>
        <v>0.30886887115911771</v>
      </c>
      <c r="V91" s="303">
        <f t="shared" si="21"/>
        <v>0.33508666491202366</v>
      </c>
      <c r="W91" s="303">
        <f t="shared" si="21"/>
        <v>0.31872207260043395</v>
      </c>
      <c r="DA91" s="175"/>
    </row>
    <row r="92" spans="1:105" ht="12" customHeight="1" x14ac:dyDescent="0.25">
      <c r="A92" s="41" t="s">
        <v>3122</v>
      </c>
      <c r="B92" s="237">
        <f t="shared" ref="B92:W92" si="22">IF(B$69=0,0,B$69/B$5)</f>
        <v>0</v>
      </c>
      <c r="C92" s="237">
        <f t="shared" si="22"/>
        <v>0</v>
      </c>
      <c r="D92" s="237">
        <f t="shared" si="22"/>
        <v>0</v>
      </c>
      <c r="E92" s="237">
        <f t="shared" si="22"/>
        <v>0</v>
      </c>
      <c r="F92" s="237">
        <f t="shared" si="22"/>
        <v>0</v>
      </c>
      <c r="G92" s="237">
        <f t="shared" si="22"/>
        <v>0</v>
      </c>
      <c r="H92" s="237">
        <f t="shared" si="22"/>
        <v>0</v>
      </c>
      <c r="I92" s="237">
        <f t="shared" si="22"/>
        <v>0</v>
      </c>
      <c r="J92" s="237">
        <f t="shared" si="22"/>
        <v>0</v>
      </c>
      <c r="K92" s="237">
        <f t="shared" si="22"/>
        <v>0</v>
      </c>
      <c r="L92" s="237">
        <f t="shared" si="22"/>
        <v>0</v>
      </c>
      <c r="M92" s="237">
        <f t="shared" si="22"/>
        <v>0</v>
      </c>
      <c r="N92" s="237">
        <f t="shared" si="22"/>
        <v>0</v>
      </c>
      <c r="O92" s="237">
        <f t="shared" si="22"/>
        <v>0</v>
      </c>
      <c r="P92" s="237">
        <f t="shared" si="22"/>
        <v>0</v>
      </c>
      <c r="Q92" s="237">
        <f t="shared" si="22"/>
        <v>0</v>
      </c>
      <c r="R92" s="237">
        <f t="shared" si="22"/>
        <v>0</v>
      </c>
      <c r="S92" s="237">
        <f t="shared" si="22"/>
        <v>0</v>
      </c>
      <c r="T92" s="237">
        <f t="shared" si="22"/>
        <v>0</v>
      </c>
      <c r="U92" s="237">
        <f t="shared" si="22"/>
        <v>0</v>
      </c>
      <c r="V92" s="237">
        <f t="shared" si="22"/>
        <v>0</v>
      </c>
      <c r="W92" s="237">
        <f t="shared" si="22"/>
        <v>0</v>
      </c>
      <c r="DA92" s="97"/>
    </row>
    <row r="93" spans="1:105" ht="12" customHeight="1" x14ac:dyDescent="0.25">
      <c r="A93" s="201"/>
      <c r="B93" s="201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01"/>
      <c r="P93" s="201"/>
      <c r="Q93" s="201"/>
      <c r="R93" s="201"/>
      <c r="S93" s="201"/>
      <c r="T93" s="201"/>
      <c r="U93" s="201"/>
      <c r="V93" s="201"/>
      <c r="W93" s="201"/>
      <c r="DA93" s="173"/>
    </row>
    <row r="94" spans="1:105" ht="15" customHeight="1" x14ac:dyDescent="0.25">
      <c r="A94" s="32" t="s">
        <v>432</v>
      </c>
      <c r="B94" s="259"/>
      <c r="C94" s="259"/>
      <c r="D94" s="259"/>
      <c r="E94" s="259"/>
      <c r="F94" s="259"/>
      <c r="G94" s="259"/>
      <c r="H94" s="259"/>
      <c r="I94" s="259"/>
      <c r="J94" s="259"/>
      <c r="K94" s="259"/>
      <c r="L94" s="259"/>
      <c r="M94" s="259"/>
      <c r="N94" s="259"/>
      <c r="O94" s="259"/>
      <c r="P94" s="259"/>
      <c r="Q94" s="259"/>
      <c r="R94" s="259"/>
      <c r="S94" s="259"/>
      <c r="T94" s="259"/>
      <c r="U94" s="259"/>
      <c r="V94" s="259"/>
      <c r="W94" s="259"/>
      <c r="DA94" s="88"/>
    </row>
    <row r="95" spans="1:105" ht="12" customHeight="1" x14ac:dyDescent="0.25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DA95" s="173"/>
    </row>
    <row r="96" spans="1:105" ht="12" customHeight="1" x14ac:dyDescent="0.25">
      <c r="A96" s="35" t="s">
        <v>29</v>
      </c>
      <c r="B96" s="322">
        <f>IF(B$5=0,0,B$5/OIS_fec!B$5)</f>
        <v>2.4190129407434018</v>
      </c>
      <c r="C96" s="322">
        <f>IF(C$5=0,0,C$5/OIS_fec!C$5)</f>
        <v>2.4117749847087624</v>
      </c>
      <c r="D96" s="322">
        <f>IF(D$5=0,0,D$5/OIS_fec!D$5)</f>
        <v>2.0629102941498498</v>
      </c>
      <c r="E96" s="322">
        <f>IF(E$5=0,0,E$5/OIS_fec!E$5)</f>
        <v>1.8745166486265701</v>
      </c>
      <c r="F96" s="322">
        <f>IF(F$5=0,0,F$5/OIS_fec!F$5)</f>
        <v>1.7960742849096587</v>
      </c>
      <c r="G96" s="322">
        <f>IF(G$5=0,0,G$5/OIS_fec!G$5)</f>
        <v>1.8898310332807124</v>
      </c>
      <c r="H96" s="322">
        <f>IF(H$5=0,0,H$5/OIS_fec!H$5)</f>
        <v>2.0653816329072883</v>
      </c>
      <c r="I96" s="322">
        <f>IF(I$5=0,0,I$5/OIS_fec!I$5)</f>
        <v>1.7170302903080108</v>
      </c>
      <c r="J96" s="322">
        <f>IF(J$5=0,0,J$5/OIS_fec!J$5)</f>
        <v>1.8380416574503451</v>
      </c>
      <c r="K96" s="322">
        <f>IF(K$5=0,0,K$5/OIS_fec!K$5)</f>
        <v>1.7253177829589896</v>
      </c>
      <c r="L96" s="322">
        <f>IF(L$5=0,0,L$5/OIS_fec!L$5)</f>
        <v>1.9555854854999251</v>
      </c>
      <c r="M96" s="322">
        <f>IF(M$5=0,0,M$5/OIS_fec!M$5)</f>
        <v>1.6997887211829192</v>
      </c>
      <c r="N96" s="322">
        <f>IF(N$5=0,0,N$5/OIS_fec!N$5)</f>
        <v>1.6313541584790319</v>
      </c>
      <c r="O96" s="322">
        <f>IF(O$5=0,0,O$5/OIS_fec!O$5)</f>
        <v>1.6537510319104902</v>
      </c>
      <c r="P96" s="322">
        <f>IF(P$5=0,0,P$5/OIS_fec!P$5)</f>
        <v>1.6828215868803063</v>
      </c>
      <c r="Q96" s="322">
        <f>IF(Q$5=0,0,Q$5/OIS_fec!Q$5)</f>
        <v>1.6855468490216023</v>
      </c>
      <c r="R96" s="322">
        <f>IF(R$5=0,0,R$5/OIS_fec!R$5)</f>
        <v>1.6513885045177334</v>
      </c>
      <c r="S96" s="322">
        <f>IF(S$5=0,0,S$5/OIS_fec!S$5)</f>
        <v>1.6568454762252076</v>
      </c>
      <c r="T96" s="322">
        <f>IF(T$5=0,0,T$5/OIS_fec!T$5)</f>
        <v>1.6419660563393232</v>
      </c>
      <c r="U96" s="322">
        <f>IF(U$5=0,0,U$5/OIS_fec!U$5)</f>
        <v>1.6154797491333415</v>
      </c>
      <c r="V96" s="322">
        <f>IF(V$5=0,0,V$5/OIS_fec!V$5)</f>
        <v>1.5939657399545848</v>
      </c>
      <c r="W96" s="322">
        <f>IF(W$5=0,0,W$5/OIS_fec!W$5)</f>
        <v>1.6242527335242578</v>
      </c>
      <c r="DA96" s="95"/>
    </row>
    <row r="97" spans="1:105" ht="12" customHeight="1" x14ac:dyDescent="0.25">
      <c r="A97" s="55" t="s">
        <v>92</v>
      </c>
      <c r="B97" s="332">
        <f>IF(B$6=0,0,B$6/OIS_fec!B$6)</f>
        <v>0</v>
      </c>
      <c r="C97" s="332">
        <f>IF(C$6=0,0,C$6/OIS_fec!C$6)</f>
        <v>0</v>
      </c>
      <c r="D97" s="332">
        <f>IF(D$6=0,0,D$6/OIS_fec!D$6)</f>
        <v>0</v>
      </c>
      <c r="E97" s="332">
        <f>IF(E$6=0,0,E$6/OIS_fec!E$6)</f>
        <v>0</v>
      </c>
      <c r="F97" s="332">
        <f>IF(F$6=0,0,F$6/OIS_fec!F$6)</f>
        <v>0</v>
      </c>
      <c r="G97" s="332">
        <f>IF(G$6=0,0,G$6/OIS_fec!G$6)</f>
        <v>0</v>
      </c>
      <c r="H97" s="332">
        <f>IF(H$6=0,0,H$6/OIS_fec!H$6)</f>
        <v>0</v>
      </c>
      <c r="I97" s="332">
        <f>IF(I$6=0,0,I$6/OIS_fec!I$6)</f>
        <v>0</v>
      </c>
      <c r="J97" s="332">
        <f>IF(J$6=0,0,J$6/OIS_fec!J$6)</f>
        <v>0</v>
      </c>
      <c r="K97" s="332">
        <f>IF(K$6=0,0,K$6/OIS_fec!K$6)</f>
        <v>0</v>
      </c>
      <c r="L97" s="332">
        <f>IF(L$6=0,0,L$6/OIS_fec!L$6)</f>
        <v>0</v>
      </c>
      <c r="M97" s="332">
        <f>IF(M$6=0,0,M$6/OIS_fec!M$6)</f>
        <v>0</v>
      </c>
      <c r="N97" s="332">
        <f>IF(N$6=0,0,N$6/OIS_fec!N$6)</f>
        <v>0</v>
      </c>
      <c r="O97" s="332">
        <f>IF(O$6=0,0,O$6/OIS_fec!O$6)</f>
        <v>0</v>
      </c>
      <c r="P97" s="332">
        <f>IF(P$6=0,0,P$6/OIS_fec!P$6)</f>
        <v>0</v>
      </c>
      <c r="Q97" s="332">
        <f>IF(Q$6=0,0,Q$6/OIS_fec!Q$6)</f>
        <v>0</v>
      </c>
      <c r="R97" s="332">
        <f>IF(R$6=0,0,R$6/OIS_fec!R$6)</f>
        <v>0</v>
      </c>
      <c r="S97" s="332">
        <f>IF(S$6=0,0,S$6/OIS_fec!S$6)</f>
        <v>0</v>
      </c>
      <c r="T97" s="332">
        <f>IF(T$6=0,0,T$6/OIS_fec!T$6)</f>
        <v>0</v>
      </c>
      <c r="U97" s="332">
        <f>IF(U$6=0,0,U$6/OIS_fec!U$6)</f>
        <v>0</v>
      </c>
      <c r="V97" s="332">
        <f>IF(V$6=0,0,V$6/OIS_fec!V$6)</f>
        <v>0</v>
      </c>
      <c r="W97" s="332">
        <f>IF(W$6=0,0,W$6/OIS_fec!W$6)</f>
        <v>0</v>
      </c>
      <c r="DA97" s="67"/>
    </row>
    <row r="98" spans="1:105" ht="12" customHeight="1" x14ac:dyDescent="0.25">
      <c r="A98" s="202" t="s">
        <v>93</v>
      </c>
      <c r="B98" s="333">
        <f>IF(B$7=0,0,B$7/OIS_fec!B$7)</f>
        <v>0</v>
      </c>
      <c r="C98" s="333">
        <f>IF(C$7=0,0,C$7/OIS_fec!C$7)</f>
        <v>0</v>
      </c>
      <c r="D98" s="333">
        <f>IF(D$7=0,0,D$7/OIS_fec!D$7)</f>
        <v>0</v>
      </c>
      <c r="E98" s="333">
        <f>IF(E$7=0,0,E$7/OIS_fec!E$7)</f>
        <v>0</v>
      </c>
      <c r="F98" s="333">
        <f>IF(F$7=0,0,F$7/OIS_fec!F$7)</f>
        <v>0</v>
      </c>
      <c r="G98" s="333">
        <f>IF(G$7=0,0,G$7/OIS_fec!G$7)</f>
        <v>0</v>
      </c>
      <c r="H98" s="333">
        <f>IF(H$7=0,0,H$7/OIS_fec!H$7)</f>
        <v>0</v>
      </c>
      <c r="I98" s="333">
        <f>IF(I$7=0,0,I$7/OIS_fec!I$7)</f>
        <v>0</v>
      </c>
      <c r="J98" s="333">
        <f>IF(J$7=0,0,J$7/OIS_fec!J$7)</f>
        <v>0</v>
      </c>
      <c r="K98" s="333">
        <f>IF(K$7=0,0,K$7/OIS_fec!K$7)</f>
        <v>0</v>
      </c>
      <c r="L98" s="333">
        <f>IF(L$7=0,0,L$7/OIS_fec!L$7)</f>
        <v>0</v>
      </c>
      <c r="M98" s="333">
        <f>IF(M$7=0,0,M$7/OIS_fec!M$7)</f>
        <v>0</v>
      </c>
      <c r="N98" s="333">
        <f>IF(N$7=0,0,N$7/OIS_fec!N$7)</f>
        <v>0</v>
      </c>
      <c r="O98" s="333">
        <f>IF(O$7=0,0,O$7/OIS_fec!O$7)</f>
        <v>0</v>
      </c>
      <c r="P98" s="333">
        <f>IF(P$7=0,0,P$7/OIS_fec!P$7)</f>
        <v>0</v>
      </c>
      <c r="Q98" s="333">
        <f>IF(Q$7=0,0,Q$7/OIS_fec!Q$7)</f>
        <v>0</v>
      </c>
      <c r="R98" s="333">
        <f>IF(R$7=0,0,R$7/OIS_fec!R$7)</f>
        <v>0</v>
      </c>
      <c r="S98" s="333">
        <f>IF(S$7=0,0,S$7/OIS_fec!S$7)</f>
        <v>0</v>
      </c>
      <c r="T98" s="333">
        <f>IF(T$7=0,0,T$7/OIS_fec!T$7)</f>
        <v>0</v>
      </c>
      <c r="U98" s="333">
        <f>IF(U$7=0,0,U$7/OIS_fec!U$7)</f>
        <v>0</v>
      </c>
      <c r="V98" s="333">
        <f>IF(V$7=0,0,V$7/OIS_fec!V$7)</f>
        <v>0</v>
      </c>
      <c r="W98" s="333">
        <f>IF(W$7=0,0,W$7/OIS_fec!W$7)</f>
        <v>0</v>
      </c>
      <c r="DA98" s="174"/>
    </row>
    <row r="99" spans="1:105" ht="12" customHeight="1" x14ac:dyDescent="0.25">
      <c r="A99" s="202" t="s">
        <v>94</v>
      </c>
      <c r="B99" s="333">
        <f>IF(B$8=0,0,B$8/OIS_fec!B$8)</f>
        <v>0</v>
      </c>
      <c r="C99" s="333">
        <f>IF(C$8=0,0,C$8/OIS_fec!C$8)</f>
        <v>0</v>
      </c>
      <c r="D99" s="333">
        <f>IF(D$8=0,0,D$8/OIS_fec!D$8)</f>
        <v>0</v>
      </c>
      <c r="E99" s="333">
        <f>IF(E$8=0,0,E$8/OIS_fec!E$8)</f>
        <v>0</v>
      </c>
      <c r="F99" s="333">
        <f>IF(F$8=0,0,F$8/OIS_fec!F$8)</f>
        <v>0</v>
      </c>
      <c r="G99" s="333">
        <f>IF(G$8=0,0,G$8/OIS_fec!G$8)</f>
        <v>0</v>
      </c>
      <c r="H99" s="333">
        <f>IF(H$8=0,0,H$8/OIS_fec!H$8)</f>
        <v>0</v>
      </c>
      <c r="I99" s="333">
        <f>IF(I$8=0,0,I$8/OIS_fec!I$8)</f>
        <v>0</v>
      </c>
      <c r="J99" s="333">
        <f>IF(J$8=0,0,J$8/OIS_fec!J$8)</f>
        <v>0</v>
      </c>
      <c r="K99" s="333">
        <f>IF(K$8=0,0,K$8/OIS_fec!K$8)</f>
        <v>0</v>
      </c>
      <c r="L99" s="333">
        <f>IF(L$8=0,0,L$8/OIS_fec!L$8)</f>
        <v>0</v>
      </c>
      <c r="M99" s="333">
        <f>IF(M$8=0,0,M$8/OIS_fec!M$8)</f>
        <v>0</v>
      </c>
      <c r="N99" s="333">
        <f>IF(N$8=0,0,N$8/OIS_fec!N$8)</f>
        <v>0</v>
      </c>
      <c r="O99" s="333">
        <f>IF(O$8=0,0,O$8/OIS_fec!O$8)</f>
        <v>0</v>
      </c>
      <c r="P99" s="333">
        <f>IF(P$8=0,0,P$8/OIS_fec!P$8)</f>
        <v>0</v>
      </c>
      <c r="Q99" s="333">
        <f>IF(Q$8=0,0,Q$8/OIS_fec!Q$8)</f>
        <v>0</v>
      </c>
      <c r="R99" s="333">
        <f>IF(R$8=0,0,R$8/OIS_fec!R$8)</f>
        <v>0</v>
      </c>
      <c r="S99" s="333">
        <f>IF(S$8=0,0,S$8/OIS_fec!S$8)</f>
        <v>0</v>
      </c>
      <c r="T99" s="333">
        <f>IF(T$8=0,0,T$8/OIS_fec!T$8)</f>
        <v>0</v>
      </c>
      <c r="U99" s="333">
        <f>IF(U$8=0,0,U$8/OIS_fec!U$8)</f>
        <v>0</v>
      </c>
      <c r="V99" s="333">
        <f>IF(V$8=0,0,V$8/OIS_fec!V$8)</f>
        <v>0</v>
      </c>
      <c r="W99" s="333">
        <f>IF(W$8=0,0,W$8/OIS_fec!W$8)</f>
        <v>0</v>
      </c>
      <c r="DA99" s="174"/>
    </row>
    <row r="100" spans="1:105" ht="12" customHeight="1" x14ac:dyDescent="0.25">
      <c r="A100" s="202" t="s">
        <v>95</v>
      </c>
      <c r="B100" s="333">
        <f>IF(B$9=0,0,B$9/OIS_fec!B$9)</f>
        <v>0</v>
      </c>
      <c r="C100" s="333">
        <f>IF(C$9=0,0,C$9/OIS_fec!C$9)</f>
        <v>0</v>
      </c>
      <c r="D100" s="333">
        <f>IF(D$9=0,0,D$9/OIS_fec!D$9)</f>
        <v>0</v>
      </c>
      <c r="E100" s="333">
        <f>IF(E$9=0,0,E$9/OIS_fec!E$9)</f>
        <v>0</v>
      </c>
      <c r="F100" s="333">
        <f>IF(F$9=0,0,F$9/OIS_fec!F$9)</f>
        <v>0</v>
      </c>
      <c r="G100" s="333">
        <f>IF(G$9=0,0,G$9/OIS_fec!G$9)</f>
        <v>0</v>
      </c>
      <c r="H100" s="333">
        <f>IF(H$9=0,0,H$9/OIS_fec!H$9)</f>
        <v>0</v>
      </c>
      <c r="I100" s="333">
        <f>IF(I$9=0,0,I$9/OIS_fec!I$9)</f>
        <v>0</v>
      </c>
      <c r="J100" s="333">
        <f>IF(J$9=0,0,J$9/OIS_fec!J$9)</f>
        <v>0</v>
      </c>
      <c r="K100" s="333">
        <f>IF(K$9=0,0,K$9/OIS_fec!K$9)</f>
        <v>0</v>
      </c>
      <c r="L100" s="333">
        <f>IF(L$9=0,0,L$9/OIS_fec!L$9)</f>
        <v>0</v>
      </c>
      <c r="M100" s="333">
        <f>IF(M$9=0,0,M$9/OIS_fec!M$9)</f>
        <v>0</v>
      </c>
      <c r="N100" s="333">
        <f>IF(N$9=0,0,N$9/OIS_fec!N$9)</f>
        <v>0</v>
      </c>
      <c r="O100" s="333">
        <f>IF(O$9=0,0,O$9/OIS_fec!O$9)</f>
        <v>0</v>
      </c>
      <c r="P100" s="333">
        <f>IF(P$9=0,0,P$9/OIS_fec!P$9)</f>
        <v>0</v>
      </c>
      <c r="Q100" s="333">
        <f>IF(Q$9=0,0,Q$9/OIS_fec!Q$9)</f>
        <v>0</v>
      </c>
      <c r="R100" s="333">
        <f>IF(R$9=0,0,R$9/OIS_fec!R$9)</f>
        <v>0</v>
      </c>
      <c r="S100" s="333">
        <f>IF(S$9=0,0,S$9/OIS_fec!S$9)</f>
        <v>0</v>
      </c>
      <c r="T100" s="333">
        <f>IF(T$9=0,0,T$9/OIS_fec!T$9)</f>
        <v>0</v>
      </c>
      <c r="U100" s="333">
        <f>IF(U$9=0,0,U$9/OIS_fec!U$9)</f>
        <v>0</v>
      </c>
      <c r="V100" s="333">
        <f>IF(V$9=0,0,V$9/OIS_fec!V$9)</f>
        <v>0</v>
      </c>
      <c r="W100" s="333">
        <f>IF(W$9=0,0,W$9/OIS_fec!W$9)</f>
        <v>0</v>
      </c>
      <c r="DA100" s="174"/>
    </row>
    <row r="101" spans="1:105" ht="12" customHeight="1" x14ac:dyDescent="0.25">
      <c r="A101" s="56" t="s">
        <v>96</v>
      </c>
      <c r="B101" s="334">
        <f>IF(B$10=0,0,B$10/OIS_fec!B$10)</f>
        <v>1.5236695419975874</v>
      </c>
      <c r="C101" s="334">
        <f>IF(C$10=0,0,C$10/OIS_fec!C$10)</f>
        <v>1.5240226791284675</v>
      </c>
      <c r="D101" s="334">
        <f>IF(D$10=0,0,D$10/OIS_fec!D$10)</f>
        <v>1.5007306655316175</v>
      </c>
      <c r="E101" s="334">
        <f>IF(E$10=0,0,E$10/OIS_fec!E$10)</f>
        <v>1.1119091204167815</v>
      </c>
      <c r="F101" s="334">
        <f>IF(F$10=0,0,F$10/OIS_fec!F$10)</f>
        <v>1.0385992733579557</v>
      </c>
      <c r="G101" s="334">
        <f>IF(G$10=0,0,G$10/OIS_fec!G$10)</f>
        <v>2.1017937669486018</v>
      </c>
      <c r="H101" s="334">
        <f>IF(H$10=0,0,H$10/OIS_fec!H$10)</f>
        <v>2.1818566942094693</v>
      </c>
      <c r="I101" s="334">
        <f>IF(I$10=0,0,I$10/OIS_fec!I$10)</f>
        <v>2.1945512290321396</v>
      </c>
      <c r="J101" s="334">
        <f>IF(J$10=0,0,J$10/OIS_fec!J$10)</f>
        <v>2.2704336035692125</v>
      </c>
      <c r="K101" s="334">
        <f>IF(K$10=0,0,K$10/OIS_fec!K$10)</f>
        <v>2.2647370563902722</v>
      </c>
      <c r="L101" s="334">
        <f>IF(L$10=0,0,L$10/OIS_fec!L$10)</f>
        <v>2.2562949703907349</v>
      </c>
      <c r="M101" s="334">
        <f>IF(M$10=0,0,M$10/OIS_fec!M$10)</f>
        <v>0.89939107637518634</v>
      </c>
      <c r="N101" s="334">
        <f>IF(N$10=0,0,N$10/OIS_fec!N$10)</f>
        <v>0.75621519086387612</v>
      </c>
      <c r="O101" s="334">
        <f>IF(O$10=0,0,O$10/OIS_fec!O$10)</f>
        <v>0.75041389976447059</v>
      </c>
      <c r="P101" s="334">
        <f>IF(P$10=0,0,P$10/OIS_fec!P$10)</f>
        <v>0.84261822134875841</v>
      </c>
      <c r="Q101" s="334">
        <f>IF(Q$10=0,0,Q$10/OIS_fec!Q$10)</f>
        <v>0.88514240743915684</v>
      </c>
      <c r="R101" s="334">
        <f>IF(R$10=0,0,R$10/OIS_fec!R$10)</f>
        <v>0.88742777242302018</v>
      </c>
      <c r="S101" s="334">
        <f>IF(S$10=0,0,S$10/OIS_fec!S$10)</f>
        <v>0.84345438085224689</v>
      </c>
      <c r="T101" s="334">
        <f>IF(T$10=0,0,T$10/OIS_fec!T$10)</f>
        <v>0.75968891194360488</v>
      </c>
      <c r="U101" s="334">
        <f>IF(U$10=0,0,U$10/OIS_fec!U$10)</f>
        <v>0.70656886022448306</v>
      </c>
      <c r="V101" s="334">
        <f>IF(V$10=0,0,V$10/OIS_fec!V$10)</f>
        <v>0.54078340513136436</v>
      </c>
      <c r="W101" s="334">
        <f>IF(W$10=0,0,W$10/OIS_fec!W$10)</f>
        <v>0.64288168009952162</v>
      </c>
      <c r="DA101" s="68"/>
    </row>
    <row r="102" spans="1:105" ht="12" customHeight="1" x14ac:dyDescent="0.25">
      <c r="A102" s="203" t="s">
        <v>3059</v>
      </c>
      <c r="B102" s="350">
        <f>IF(B$16=0,0,B$16/OIS_fec!B$16)</f>
        <v>3.5845691450691466</v>
      </c>
      <c r="C102" s="350">
        <f>IF(C$16=0,0,C$16/OIS_fec!C$16)</f>
        <v>3.4554661717603605</v>
      </c>
      <c r="D102" s="350">
        <f>IF(D$16=0,0,D$16/OIS_fec!D$16)</f>
        <v>3.0470081191006808</v>
      </c>
      <c r="E102" s="350">
        <f>IF(E$16=0,0,E$16/OIS_fec!E$16)</f>
        <v>3.1036081786641621</v>
      </c>
      <c r="F102" s="350">
        <f>IF(F$16=0,0,F$16/OIS_fec!F$16)</f>
        <v>3.0422146605285523</v>
      </c>
      <c r="G102" s="350">
        <f>IF(G$16=0,0,G$16/OIS_fec!G$16)</f>
        <v>2.4154666642912561</v>
      </c>
      <c r="H102" s="350">
        <f>IF(H$16=0,0,H$16/OIS_fec!H$16)</f>
        <v>2.4937903419769478</v>
      </c>
      <c r="I102" s="350">
        <f>IF(I$16=0,0,I$16/OIS_fec!I$16)</f>
        <v>1.4378320121636416</v>
      </c>
      <c r="J102" s="350">
        <f>IF(J$16=0,0,J$16/OIS_fec!J$16)</f>
        <v>1.3813574331568701</v>
      </c>
      <c r="K102" s="350">
        <f>IF(K$16=0,0,K$16/OIS_fec!K$16)</f>
        <v>1.2064052217962065</v>
      </c>
      <c r="L102" s="350">
        <f>IF(L$16=0,0,L$16/OIS_fec!L$16)</f>
        <v>1.7021896520522117</v>
      </c>
      <c r="M102" s="350">
        <f>IF(M$16=0,0,M$16/OIS_fec!M$16)</f>
        <v>2.0181034161411056</v>
      </c>
      <c r="N102" s="350">
        <f>IF(N$16=0,0,N$16/OIS_fec!N$16)</f>
        <v>1.9588536487316242</v>
      </c>
      <c r="O102" s="350">
        <f>IF(O$16=0,0,O$16/OIS_fec!O$16)</f>
        <v>2.1386826749491274</v>
      </c>
      <c r="P102" s="350">
        <f>IF(P$16=0,0,P$16/OIS_fec!P$16)</f>
        <v>2.1634148826415585</v>
      </c>
      <c r="Q102" s="350">
        <f>IF(Q$16=0,0,Q$16/OIS_fec!Q$16)</f>
        <v>2.1594049205130093</v>
      </c>
      <c r="R102" s="350">
        <f>IF(R$16=0,0,R$16/OIS_fec!R$16)</f>
        <v>2.1414191086512941</v>
      </c>
      <c r="S102" s="350">
        <f>IF(S$16=0,0,S$16/OIS_fec!S$16)</f>
        <v>2.2394321367613457</v>
      </c>
      <c r="T102" s="350">
        <f>IF(T$16=0,0,T$16/OIS_fec!T$16)</f>
        <v>2.1833810210585525</v>
      </c>
      <c r="U102" s="350">
        <f>IF(U$16=0,0,U$16/OIS_fec!U$16)</f>
        <v>2.1478588748193697</v>
      </c>
      <c r="V102" s="350">
        <f>IF(V$16=0,0,V$16/OIS_fec!V$16)</f>
        <v>2.1679859283846175</v>
      </c>
      <c r="W102" s="350">
        <f>IF(W$16=0,0,W$16/OIS_fec!W$16)</f>
        <v>2.2174746277670772</v>
      </c>
      <c r="DA102" s="175"/>
    </row>
    <row r="103" spans="1:105" ht="12" customHeight="1" x14ac:dyDescent="0.25">
      <c r="A103" s="203" t="s">
        <v>3071</v>
      </c>
      <c r="B103" s="350">
        <f>IF(B$27=0,0,B$27/OIS_fec!B$27)</f>
        <v>3.1767003141857701</v>
      </c>
      <c r="C103" s="350">
        <f>IF(C$27=0,0,C$27/OIS_fec!C$27)</f>
        <v>3.1842487360151974</v>
      </c>
      <c r="D103" s="350">
        <f>IF(D$27=0,0,D$27/OIS_fec!D$27)</f>
        <v>2.7102730211731716</v>
      </c>
      <c r="E103" s="350">
        <f>IF(E$27=0,0,E$27/OIS_fec!E$27)</f>
        <v>2.7199087495199104</v>
      </c>
      <c r="F103" s="350">
        <f>IF(F$27=0,0,F$27/OIS_fec!F$27)</f>
        <v>2.6614460766947809</v>
      </c>
      <c r="G103" s="350">
        <f>IF(G$27=0,0,G$27/OIS_fec!G$27)</f>
        <v>2.4573181091193446</v>
      </c>
      <c r="H103" s="350">
        <f>IF(H$27=0,0,H$27/OIS_fec!H$27)</f>
        <v>2.5045131521458543</v>
      </c>
      <c r="I103" s="350">
        <f>IF(I$27=0,0,I$27/OIS_fec!I$27)</f>
        <v>2.4597637512800801</v>
      </c>
      <c r="J103" s="350">
        <f>IF(J$27=0,0,J$27/OIS_fec!J$27)</f>
        <v>2.4577251430331271</v>
      </c>
      <c r="K103" s="350">
        <f>IF(K$27=0,0,K$27/OIS_fec!K$27)</f>
        <v>2.4898873961376276</v>
      </c>
      <c r="L103" s="350">
        <f>IF(L$27=0,0,L$27/OIS_fec!L$27)</f>
        <v>2.4378517391652634</v>
      </c>
      <c r="M103" s="350">
        <f>IF(M$27=0,0,M$27/OIS_fec!M$27)</f>
        <v>2.6395518944867971</v>
      </c>
      <c r="N103" s="350">
        <f>IF(N$27=0,0,N$27/OIS_fec!N$27)</f>
        <v>2.63231499440018</v>
      </c>
      <c r="O103" s="350">
        <f>IF(O$27=0,0,O$27/OIS_fec!O$27)</f>
        <v>2.6375392210238444</v>
      </c>
      <c r="P103" s="350">
        <f>IF(P$27=0,0,P$27/OIS_fec!P$27)</f>
        <v>2.6331513708196641</v>
      </c>
      <c r="Q103" s="350">
        <f>IF(Q$27=0,0,Q$27/OIS_fec!Q$27)</f>
        <v>2.6106726479313909</v>
      </c>
      <c r="R103" s="350">
        <f>IF(R$27=0,0,R$27/OIS_fec!R$27)</f>
        <v>2.5498423645956501</v>
      </c>
      <c r="S103" s="350">
        <f>IF(S$27=0,0,S$27/OIS_fec!S$27)</f>
        <v>2.5713924681868061</v>
      </c>
      <c r="T103" s="350">
        <f>IF(T$27=0,0,T$27/OIS_fec!T$27)</f>
        <v>2.5689264853654543</v>
      </c>
      <c r="U103" s="350">
        <f>IF(U$27=0,0,U$27/OIS_fec!U$27)</f>
        <v>2.5458565828074877</v>
      </c>
      <c r="V103" s="350">
        <f>IF(V$27=0,0,V$27/OIS_fec!V$27)</f>
        <v>2.593579565103699</v>
      </c>
      <c r="W103" s="350">
        <f>IF(W$27=0,0,W$27/OIS_fec!W$27)</f>
        <v>2.5318237328240718</v>
      </c>
      <c r="DA103" s="175"/>
    </row>
    <row r="104" spans="1:105" ht="12" customHeight="1" x14ac:dyDescent="0.25">
      <c r="A104" s="203" t="s">
        <v>3081</v>
      </c>
      <c r="B104" s="350">
        <f>IF(B$35=0,0,B$35/OIS_fec!B$35)</f>
        <v>3.5818773350458497</v>
      </c>
      <c r="C104" s="350">
        <f>IF(C$35=0,0,C$35/OIS_fec!C$35)</f>
        <v>3.515148644778205</v>
      </c>
      <c r="D104" s="350">
        <f>IF(D$35=0,0,D$35/OIS_fec!D$35)</f>
        <v>2.7378301691485256</v>
      </c>
      <c r="E104" s="350">
        <f>IF(E$35=0,0,E$35/OIS_fec!E$35)</f>
        <v>2.7521845361616437</v>
      </c>
      <c r="F104" s="350">
        <f>IF(F$35=0,0,F$35/OIS_fec!F$35)</f>
        <v>2.6812838262288752</v>
      </c>
      <c r="G104" s="350">
        <f>IF(G$35=0,0,G$35/OIS_fec!G$35)</f>
        <v>2.3771450028102197</v>
      </c>
      <c r="H104" s="350">
        <f>IF(H$35=0,0,H$35/OIS_fec!H$35)</f>
        <v>2.4353990581059235</v>
      </c>
      <c r="I104" s="350">
        <f>IF(I$35=0,0,I$35/OIS_fec!I$35)</f>
        <v>1.7379982907672773</v>
      </c>
      <c r="J104" s="350">
        <f>IF(J$35=0,0,J$35/OIS_fec!J$35)</f>
        <v>1.7040230189323247</v>
      </c>
      <c r="K104" s="350">
        <f>IF(K$35=0,0,K$35/OIS_fec!K$35)</f>
        <v>1.5170299343458093</v>
      </c>
      <c r="L104" s="350">
        <f>IF(L$35=0,0,L$35/OIS_fec!L$35)</f>
        <v>1.9202033201666691</v>
      </c>
      <c r="M104" s="350">
        <f>IF(M$35=0,0,M$35/OIS_fec!M$35)</f>
        <v>1.9072175357866334</v>
      </c>
      <c r="N104" s="350">
        <f>IF(N$35=0,0,N$35/OIS_fec!N$35)</f>
        <v>1.8452333990811409</v>
      </c>
      <c r="O104" s="350">
        <f>IF(O$35=0,0,O$35/OIS_fec!O$35)</f>
        <v>1.94904672829519</v>
      </c>
      <c r="P104" s="350">
        <f>IF(P$35=0,0,P$35/OIS_fec!P$35)</f>
        <v>1.9728687880768212</v>
      </c>
      <c r="Q104" s="350">
        <f>IF(Q$35=0,0,Q$35/OIS_fec!Q$35)</f>
        <v>2.002453828093774</v>
      </c>
      <c r="R104" s="350">
        <f>IF(R$35=0,0,R$35/OIS_fec!R$35)</f>
        <v>2.0008420328196257</v>
      </c>
      <c r="S104" s="350">
        <f>IF(S$35=0,0,S$35/OIS_fec!S$35)</f>
        <v>2.1321721915060539</v>
      </c>
      <c r="T104" s="350">
        <f>IF(T$35=0,0,T$35/OIS_fec!T$35)</f>
        <v>2.0580430060868449</v>
      </c>
      <c r="U104" s="350">
        <f>IF(U$35=0,0,U$35/OIS_fec!U$35)</f>
        <v>1.9742528659062628</v>
      </c>
      <c r="V104" s="350">
        <f>IF(V$35=0,0,V$35/OIS_fec!V$35)</f>
        <v>1.8593086803775845</v>
      </c>
      <c r="W104" s="350">
        <f>IF(W$35=0,0,W$35/OIS_fec!W$35)</f>
        <v>1.9504181221036543</v>
      </c>
      <c r="DA104" s="175"/>
    </row>
    <row r="105" spans="1:105" ht="12" customHeight="1" x14ac:dyDescent="0.25">
      <c r="A105" s="203" t="s">
        <v>3103</v>
      </c>
      <c r="B105" s="350">
        <f>IF(B$54=0,0,B$54/OIS_fec!B$54)</f>
        <v>1.5298516648415501</v>
      </c>
      <c r="C105" s="350">
        <f>IF(C$54=0,0,C$54/OIS_fec!C$54)</f>
        <v>1.4850802025147625</v>
      </c>
      <c r="D105" s="350">
        <f>IF(D$54=0,0,D$54/OIS_fec!D$54)</f>
        <v>1.0565213013019845</v>
      </c>
      <c r="E105" s="350">
        <f>IF(E$54=0,0,E$54/OIS_fec!E$54)</f>
        <v>0.69162785970075324</v>
      </c>
      <c r="F105" s="350">
        <f>IF(F$54=0,0,F$54/OIS_fec!F$54)</f>
        <v>0.67565554755717883</v>
      </c>
      <c r="G105" s="350">
        <f>IF(G$54=0,0,G$54/OIS_fec!G$54)</f>
        <v>1.4624342638997114</v>
      </c>
      <c r="H105" s="350">
        <f>IF(H$54=0,0,H$54/OIS_fec!H$54)</f>
        <v>1.7069575562892425</v>
      </c>
      <c r="I105" s="350">
        <f>IF(I$54=0,0,I$54/OIS_fec!I$54)</f>
        <v>1.6667129611279512</v>
      </c>
      <c r="J105" s="350">
        <f>IF(J$54=0,0,J$54/OIS_fec!J$54)</f>
        <v>1.9382476617804392</v>
      </c>
      <c r="K105" s="350">
        <f>IF(K$54=0,0,K$54/OIS_fec!K$54)</f>
        <v>1.7603572298352184</v>
      </c>
      <c r="L105" s="350">
        <f>IF(L$54=0,0,L$54/OIS_fec!L$54)</f>
        <v>1.9614440628018583</v>
      </c>
      <c r="M105" s="350">
        <f>IF(M$54=0,0,M$54/OIS_fec!M$54)</f>
        <v>0.90134312491587165</v>
      </c>
      <c r="N105" s="350">
        <f>IF(N$54=0,0,N$54/OIS_fec!N$54)</f>
        <v>0.83442656460244535</v>
      </c>
      <c r="O105" s="350">
        <f>IF(O$54=0,0,O$54/OIS_fec!O$54)</f>
        <v>0.84039593282577041</v>
      </c>
      <c r="P105" s="350">
        <f>IF(P$54=0,0,P$54/OIS_fec!P$54)</f>
        <v>0.85905202349051568</v>
      </c>
      <c r="Q105" s="350">
        <f>IF(Q$54=0,0,Q$54/OIS_fec!Q$54)</f>
        <v>0.86662565123287494</v>
      </c>
      <c r="R105" s="350">
        <f>IF(R$54=0,0,R$54/OIS_fec!R$54)</f>
        <v>0.85838353554636082</v>
      </c>
      <c r="S105" s="350">
        <f>IF(S$54=0,0,S$54/OIS_fec!S$54)</f>
        <v>0.87170658215223595</v>
      </c>
      <c r="T105" s="350">
        <f>IF(T$54=0,0,T$54/OIS_fec!T$54)</f>
        <v>0.79311381779577694</v>
      </c>
      <c r="U105" s="350">
        <f>IF(U$54=0,0,U$54/OIS_fec!U$54)</f>
        <v>0.73423328418289169</v>
      </c>
      <c r="V105" s="350">
        <f>IF(V$54=0,0,V$54/OIS_fec!V$54)</f>
        <v>0.55402662690981819</v>
      </c>
      <c r="W105" s="350">
        <f>IF(W$54=0,0,W$54/OIS_fec!W$54)</f>
        <v>0.6764368691752366</v>
      </c>
      <c r="DA105" s="175"/>
    </row>
    <row r="106" spans="1:105" ht="12" customHeight="1" x14ac:dyDescent="0.25">
      <c r="A106" s="203" t="s">
        <v>3124</v>
      </c>
      <c r="B106" s="350">
        <f>IF(B$68=0,0,B$68/OIS_fec!B$68)</f>
        <v>3.102418800000001</v>
      </c>
      <c r="C106" s="350">
        <f>IF(C$68=0,0,C$68/OIS_fec!C$68)</f>
        <v>3.1024187999999993</v>
      </c>
      <c r="D106" s="350">
        <f>IF(D$68=0,0,D$68/OIS_fec!D$68)</f>
        <v>3.1024188000000001</v>
      </c>
      <c r="E106" s="350">
        <f>IF(E$68=0,0,E$68/OIS_fec!E$68)</f>
        <v>3.1024187999999997</v>
      </c>
      <c r="F106" s="350">
        <f>IF(F$68=0,0,F$68/OIS_fec!F$68)</f>
        <v>3.1024187999999993</v>
      </c>
      <c r="G106" s="350">
        <f>IF(G$68=0,0,G$68/OIS_fec!G$68)</f>
        <v>3.1024188000000001</v>
      </c>
      <c r="H106" s="350">
        <f>IF(H$68=0,0,H$68/OIS_fec!H$68)</f>
        <v>3.1024187999999993</v>
      </c>
      <c r="I106" s="350">
        <f>IF(I$68=0,0,I$68/OIS_fec!I$68)</f>
        <v>3.1024188000000006</v>
      </c>
      <c r="J106" s="350">
        <f>IF(J$68=0,0,J$68/OIS_fec!J$68)</f>
        <v>3.1024187999999997</v>
      </c>
      <c r="K106" s="350">
        <f>IF(K$68=0,0,K$68/OIS_fec!K$68)</f>
        <v>3.102418800000001</v>
      </c>
      <c r="L106" s="350">
        <f>IF(L$68=0,0,L$68/OIS_fec!L$68)</f>
        <v>3.1024187999999993</v>
      </c>
      <c r="M106" s="350">
        <f>IF(M$68=0,0,M$68/OIS_fec!M$68)</f>
        <v>3.102418800000001</v>
      </c>
      <c r="N106" s="350">
        <f>IF(N$68=0,0,N$68/OIS_fec!N$68)</f>
        <v>3.1024188000000006</v>
      </c>
      <c r="O106" s="350">
        <f>IF(O$68=0,0,O$68/OIS_fec!O$68)</f>
        <v>3.1024187999999997</v>
      </c>
      <c r="P106" s="350">
        <f>IF(P$68=0,0,P$68/OIS_fec!P$68)</f>
        <v>3.1024188000000001</v>
      </c>
      <c r="Q106" s="350">
        <f>IF(Q$68=0,0,Q$68/OIS_fec!Q$68)</f>
        <v>3.1024187999999997</v>
      </c>
      <c r="R106" s="350">
        <f>IF(R$68=0,0,R$68/OIS_fec!R$68)</f>
        <v>3.0120752004254792</v>
      </c>
      <c r="S106" s="350">
        <f>IF(S$68=0,0,S$68/OIS_fec!S$68)</f>
        <v>2.962267849614022</v>
      </c>
      <c r="T106" s="350">
        <f>IF(T$68=0,0,T$68/OIS_fec!T$68)</f>
        <v>2.9191494663343476</v>
      </c>
      <c r="U106" s="350">
        <f>IF(U$68=0,0,U$68/OIS_fec!U$68)</f>
        <v>2.8959097484771767</v>
      </c>
      <c r="V106" s="350">
        <f>IF(V$68=0,0,V$68/OIS_fec!V$68)</f>
        <v>2.9059398598988024</v>
      </c>
      <c r="W106" s="350">
        <f>IF(W$68=0,0,W$68/OIS_fec!W$68)</f>
        <v>2.89465044309665</v>
      </c>
      <c r="DA106" s="175"/>
    </row>
    <row r="107" spans="1:105" ht="12" customHeight="1" x14ac:dyDescent="0.25">
      <c r="A107" s="41" t="s">
        <v>3122</v>
      </c>
      <c r="B107" s="335">
        <f>IF(B$69=0,0,B$69/OIS_fec!B$69)</f>
        <v>0</v>
      </c>
      <c r="C107" s="335">
        <f>IF(C$69=0,0,C$69/OIS_fec!C$69)</f>
        <v>0</v>
      </c>
      <c r="D107" s="335">
        <f>IF(D$69=0,0,D$69/OIS_fec!D$69)</f>
        <v>0</v>
      </c>
      <c r="E107" s="335">
        <f>IF(E$69=0,0,E$69/OIS_fec!E$69)</f>
        <v>0</v>
      </c>
      <c r="F107" s="335">
        <f>IF(F$69=0,0,F$69/OIS_fec!F$69)</f>
        <v>0</v>
      </c>
      <c r="G107" s="335">
        <f>IF(G$69=0,0,G$69/OIS_fec!G$69)</f>
        <v>0</v>
      </c>
      <c r="H107" s="335">
        <f>IF(H$69=0,0,H$69/OIS_fec!H$69)</f>
        <v>0</v>
      </c>
      <c r="I107" s="335">
        <f>IF(I$69=0,0,I$69/OIS_fec!I$69)</f>
        <v>0</v>
      </c>
      <c r="J107" s="335">
        <f>IF(J$69=0,0,J$69/OIS_fec!J$69)</f>
        <v>0</v>
      </c>
      <c r="K107" s="335">
        <f>IF(K$69=0,0,K$69/OIS_fec!K$69)</f>
        <v>0</v>
      </c>
      <c r="L107" s="335">
        <f>IF(L$69=0,0,L$69/OIS_fec!L$69)</f>
        <v>0</v>
      </c>
      <c r="M107" s="335">
        <f>IF(M$69=0,0,M$69/OIS_fec!M$69)</f>
        <v>0</v>
      </c>
      <c r="N107" s="335">
        <f>IF(N$69=0,0,N$69/OIS_fec!N$69)</f>
        <v>0</v>
      </c>
      <c r="O107" s="335">
        <f>IF(O$69=0,0,O$69/OIS_fec!O$69)</f>
        <v>0</v>
      </c>
      <c r="P107" s="335">
        <f>IF(P$69=0,0,P$69/OIS_fec!P$69)</f>
        <v>0</v>
      </c>
      <c r="Q107" s="335">
        <f>IF(Q$69=0,0,Q$69/OIS_fec!Q$69)</f>
        <v>0</v>
      </c>
      <c r="R107" s="335">
        <f>IF(R$69=0,0,R$69/OIS_fec!R$69)</f>
        <v>0</v>
      </c>
      <c r="S107" s="335">
        <f>IF(S$69=0,0,S$69/OIS_fec!S$69)</f>
        <v>0</v>
      </c>
      <c r="T107" s="335">
        <f>IF(T$69=0,0,T$69/OIS_fec!T$69)</f>
        <v>0</v>
      </c>
      <c r="U107" s="335">
        <f>IF(U$69=0,0,U$69/OIS_fec!U$69)</f>
        <v>0</v>
      </c>
      <c r="V107" s="335">
        <f>IF(V$69=0,0,V$69/OIS_fec!V$69)</f>
        <v>0</v>
      </c>
      <c r="W107" s="335">
        <f>IF(W$69=0,0,W$69/OIS_fec!W$69)</f>
        <v>0</v>
      </c>
      <c r="DA107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DA55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9.140625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index!$A$1&amp;": Industry Summary / CO2 emissions"</f>
        <v>FR: Industry Summary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3" spans="1:105" ht="15" customHeight="1" x14ac:dyDescent="0.25">
      <c r="A3" s="32" t="s">
        <v>104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5" spans="1:105" ht="15" customHeight="1" x14ac:dyDescent="0.25">
      <c r="A5" s="34" t="s">
        <v>91</v>
      </c>
      <c r="B5" s="225">
        <f t="shared" ref="B5:W5" si="0">SUM(B6:B10,B16,B27,B38)</f>
        <v>91184.468028946314</v>
      </c>
      <c r="C5" s="225">
        <f t="shared" si="0"/>
        <v>94037.832937009312</v>
      </c>
      <c r="D5" s="225">
        <f t="shared" si="0"/>
        <v>92362.879445442406</v>
      </c>
      <c r="E5" s="225">
        <f t="shared" si="0"/>
        <v>90606.298340453766</v>
      </c>
      <c r="F5" s="225">
        <f t="shared" si="0"/>
        <v>89364.29749516648</v>
      </c>
      <c r="G5" s="225">
        <f t="shared" si="0"/>
        <v>90940.524304030318</v>
      </c>
      <c r="H5" s="225">
        <f t="shared" si="0"/>
        <v>91599.859149651384</v>
      </c>
      <c r="I5" s="225">
        <f t="shared" si="0"/>
        <v>91188.696397775726</v>
      </c>
      <c r="J5" s="225">
        <f t="shared" si="0"/>
        <v>85807.942808942666</v>
      </c>
      <c r="K5" s="225">
        <f t="shared" si="0"/>
        <v>66615.023369124639</v>
      </c>
      <c r="L5" s="225">
        <f t="shared" si="0"/>
        <v>73570.045773720602</v>
      </c>
      <c r="M5" s="225">
        <f t="shared" si="0"/>
        <v>77614.125252604485</v>
      </c>
      <c r="N5" s="225">
        <f t="shared" si="0"/>
        <v>74906.50535754858</v>
      </c>
      <c r="O5" s="225">
        <f t="shared" si="0"/>
        <v>76853.644422843572</v>
      </c>
      <c r="P5" s="225">
        <f t="shared" si="0"/>
        <v>73899.315853143591</v>
      </c>
      <c r="Q5" s="225">
        <f t="shared" si="0"/>
        <v>71279.427408501622</v>
      </c>
      <c r="R5" s="225">
        <f t="shared" si="0"/>
        <v>71965.148252193831</v>
      </c>
      <c r="S5" s="225">
        <f t="shared" si="0"/>
        <v>70772.750106609572</v>
      </c>
      <c r="T5" s="225">
        <f t="shared" si="0"/>
        <v>70374.557900360029</v>
      </c>
      <c r="U5" s="225">
        <f t="shared" si="0"/>
        <v>68496.37679508877</v>
      </c>
      <c r="V5" s="225">
        <f t="shared" si="0"/>
        <v>60636.978121514709</v>
      </c>
      <c r="W5" s="225">
        <f t="shared" si="0"/>
        <v>67608.418605185332</v>
      </c>
      <c r="DA5" s="89"/>
    </row>
    <row r="6" spans="1:105" ht="12" customHeight="1" x14ac:dyDescent="0.25">
      <c r="A6" s="202" t="s">
        <v>92</v>
      </c>
      <c r="B6" s="226">
        <v>0</v>
      </c>
      <c r="C6" s="226">
        <v>0</v>
      </c>
      <c r="D6" s="226">
        <v>0</v>
      </c>
      <c r="E6" s="226">
        <v>0</v>
      </c>
      <c r="F6" s="226">
        <v>0</v>
      </c>
      <c r="G6" s="226">
        <v>0</v>
      </c>
      <c r="H6" s="226">
        <v>0</v>
      </c>
      <c r="I6" s="226">
        <v>0</v>
      </c>
      <c r="J6" s="226">
        <v>0</v>
      </c>
      <c r="K6" s="226">
        <v>0</v>
      </c>
      <c r="L6" s="226">
        <v>0</v>
      </c>
      <c r="M6" s="226">
        <v>0</v>
      </c>
      <c r="N6" s="226">
        <v>0</v>
      </c>
      <c r="O6" s="226">
        <v>0</v>
      </c>
      <c r="P6" s="226">
        <v>0</v>
      </c>
      <c r="Q6" s="226">
        <v>0</v>
      </c>
      <c r="R6" s="226">
        <v>0</v>
      </c>
      <c r="S6" s="226">
        <v>0</v>
      </c>
      <c r="T6" s="226">
        <v>0</v>
      </c>
      <c r="U6" s="226">
        <v>0</v>
      </c>
      <c r="V6" s="226">
        <v>0</v>
      </c>
      <c r="W6" s="226">
        <v>0</v>
      </c>
      <c r="DA6" s="174"/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/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/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/>
    </row>
    <row r="10" spans="1:105" ht="12" customHeight="1" x14ac:dyDescent="0.25">
      <c r="A10" s="36" t="s">
        <v>96</v>
      </c>
      <c r="B10" s="227">
        <f t="shared" ref="B10:W10" si="1">SUM(B11:B15)</f>
        <v>1294.5453448025009</v>
      </c>
      <c r="C10" s="227">
        <f t="shared" si="1"/>
        <v>1440.8064885854885</v>
      </c>
      <c r="D10" s="227">
        <f t="shared" si="1"/>
        <v>1375.5233119507609</v>
      </c>
      <c r="E10" s="227">
        <f t="shared" si="1"/>
        <v>1425.101473271493</v>
      </c>
      <c r="F10" s="227">
        <f t="shared" si="1"/>
        <v>1206.7756860014081</v>
      </c>
      <c r="G10" s="227">
        <f t="shared" si="1"/>
        <v>934.19262008767942</v>
      </c>
      <c r="H10" s="227">
        <f t="shared" si="1"/>
        <v>898.08660518015893</v>
      </c>
      <c r="I10" s="227">
        <f t="shared" si="1"/>
        <v>917.47560736673245</v>
      </c>
      <c r="J10" s="227">
        <f t="shared" si="1"/>
        <v>920.31347320813086</v>
      </c>
      <c r="K10" s="227">
        <f t="shared" si="1"/>
        <v>636.94136232210644</v>
      </c>
      <c r="L10" s="227">
        <f t="shared" si="1"/>
        <v>731.0926208539305</v>
      </c>
      <c r="M10" s="227">
        <f t="shared" si="1"/>
        <v>975.47690651900859</v>
      </c>
      <c r="N10" s="227">
        <f t="shared" si="1"/>
        <v>951.43655084848376</v>
      </c>
      <c r="O10" s="227">
        <f t="shared" si="1"/>
        <v>991.09084893905322</v>
      </c>
      <c r="P10" s="227">
        <f t="shared" si="1"/>
        <v>879.06141020460427</v>
      </c>
      <c r="Q10" s="227">
        <f t="shared" si="1"/>
        <v>854.44089690923113</v>
      </c>
      <c r="R10" s="227">
        <f t="shared" si="1"/>
        <v>875.23796223923478</v>
      </c>
      <c r="S10" s="227">
        <f t="shared" si="1"/>
        <v>794.76146036216494</v>
      </c>
      <c r="T10" s="227">
        <f t="shared" si="1"/>
        <v>773.33739705428036</v>
      </c>
      <c r="U10" s="227">
        <f t="shared" si="1"/>
        <v>773.62420416728878</v>
      </c>
      <c r="V10" s="227">
        <f t="shared" si="1"/>
        <v>684.14397625222966</v>
      </c>
      <c r="W10" s="227">
        <f t="shared" si="1"/>
        <v>742.11165547606436</v>
      </c>
      <c r="DA10" s="90"/>
    </row>
    <row r="11" spans="1:105" ht="12" customHeight="1" x14ac:dyDescent="0.25">
      <c r="A11" s="37" t="s">
        <v>83</v>
      </c>
      <c r="B11" s="228">
        <v>90.042814065639419</v>
      </c>
      <c r="C11" s="228">
        <v>92.902686093031036</v>
      </c>
      <c r="D11" s="228">
        <v>95.317424448899757</v>
      </c>
      <c r="E11" s="228">
        <v>87.249960321065259</v>
      </c>
      <c r="F11" s="228">
        <v>83.189812521762775</v>
      </c>
      <c r="G11" s="228">
        <v>76.830588977011288</v>
      </c>
      <c r="H11" s="228">
        <v>75.535143675469726</v>
      </c>
      <c r="I11" s="228">
        <v>62.653288486148533</v>
      </c>
      <c r="J11" s="228">
        <v>48.840634471424849</v>
      </c>
      <c r="K11" s="228">
        <v>38.841905872692649</v>
      </c>
      <c r="L11" s="228">
        <v>34.718559324501371</v>
      </c>
      <c r="M11" s="228">
        <v>47.194896654568325</v>
      </c>
      <c r="N11" s="228">
        <v>43.014641466189218</v>
      </c>
      <c r="O11" s="228">
        <v>43.654126794791893</v>
      </c>
      <c r="P11" s="228">
        <v>42.645669727184497</v>
      </c>
      <c r="Q11" s="228">
        <v>44.342146697649213</v>
      </c>
      <c r="R11" s="228">
        <v>44.749003301460036</v>
      </c>
      <c r="S11" s="228">
        <v>43.414731286585052</v>
      </c>
      <c r="T11" s="228">
        <v>45.545867177824569</v>
      </c>
      <c r="U11" s="228">
        <v>42.835756858790148</v>
      </c>
      <c r="V11" s="228">
        <v>39.722425653664544</v>
      </c>
      <c r="W11" s="228">
        <v>42.583152912997257</v>
      </c>
      <c r="DA11" s="69"/>
    </row>
    <row r="12" spans="1:105" ht="12" customHeight="1" x14ac:dyDescent="0.25">
      <c r="A12" s="37" t="s">
        <v>72</v>
      </c>
      <c r="B12" s="228">
        <v>1204.5025307368614</v>
      </c>
      <c r="C12" s="228">
        <v>1347.9038024924575</v>
      </c>
      <c r="D12" s="228">
        <v>1280.2058875018611</v>
      </c>
      <c r="E12" s="228">
        <v>1337.8515129504276</v>
      </c>
      <c r="F12" s="228">
        <v>1123.5858734796452</v>
      </c>
      <c r="G12" s="228">
        <v>857.36203111066811</v>
      </c>
      <c r="H12" s="228">
        <v>822.5514615046892</v>
      </c>
      <c r="I12" s="228">
        <v>854.82231888058391</v>
      </c>
      <c r="J12" s="228">
        <v>871.47283873670597</v>
      </c>
      <c r="K12" s="228">
        <v>598.09945644941376</v>
      </c>
      <c r="L12" s="228">
        <v>696.37406152942913</v>
      </c>
      <c r="M12" s="228">
        <v>928.28200986444028</v>
      </c>
      <c r="N12" s="228">
        <v>908.42190938229453</v>
      </c>
      <c r="O12" s="228">
        <v>947.43672214426135</v>
      </c>
      <c r="P12" s="228">
        <v>836.41574047741983</v>
      </c>
      <c r="Q12" s="228">
        <v>810.09875021158189</v>
      </c>
      <c r="R12" s="228">
        <v>830.48895893777478</v>
      </c>
      <c r="S12" s="228">
        <v>751.3467290755799</v>
      </c>
      <c r="T12" s="228">
        <v>727.7915298764558</v>
      </c>
      <c r="U12" s="228">
        <v>730.78844730849858</v>
      </c>
      <c r="V12" s="228">
        <v>644.42155059856509</v>
      </c>
      <c r="W12" s="228">
        <v>699.52850256306715</v>
      </c>
      <c r="DA12" s="69"/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/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/>
    </row>
    <row r="15" spans="1:105" ht="12" customHeight="1" x14ac:dyDescent="0.25">
      <c r="A15" s="38" t="s">
        <v>38</v>
      </c>
      <c r="B15" s="229">
        <v>0</v>
      </c>
      <c r="C15" s="229">
        <v>0</v>
      </c>
      <c r="D15" s="229">
        <v>0</v>
      </c>
      <c r="E15" s="229">
        <v>0</v>
      </c>
      <c r="F15" s="229">
        <v>0</v>
      </c>
      <c r="G15" s="229">
        <v>0</v>
      </c>
      <c r="H15" s="229">
        <v>0</v>
      </c>
      <c r="I15" s="229">
        <v>0</v>
      </c>
      <c r="J15" s="229">
        <v>0</v>
      </c>
      <c r="K15" s="229">
        <v>0</v>
      </c>
      <c r="L15" s="229">
        <v>0</v>
      </c>
      <c r="M15" s="229">
        <v>0</v>
      </c>
      <c r="N15" s="229">
        <v>0</v>
      </c>
      <c r="O15" s="229">
        <v>0</v>
      </c>
      <c r="P15" s="229">
        <v>0</v>
      </c>
      <c r="Q15" s="229">
        <v>0</v>
      </c>
      <c r="R15" s="229">
        <v>0</v>
      </c>
      <c r="S15" s="229">
        <v>0</v>
      </c>
      <c r="T15" s="229">
        <v>0</v>
      </c>
      <c r="U15" s="229">
        <v>0</v>
      </c>
      <c r="V15" s="229">
        <v>0</v>
      </c>
      <c r="W15" s="229">
        <v>0</v>
      </c>
      <c r="DA15" s="91"/>
    </row>
    <row r="16" spans="1:105" ht="12" customHeight="1" x14ac:dyDescent="0.25">
      <c r="A16" s="39" t="s">
        <v>98</v>
      </c>
      <c r="B16" s="230">
        <f t="shared" ref="B16:W16" si="2">SUM(B17:B26)</f>
        <v>25308.201265959811</v>
      </c>
      <c r="C16" s="230">
        <f t="shared" si="2"/>
        <v>26542.146435149785</v>
      </c>
      <c r="D16" s="230">
        <f t="shared" si="2"/>
        <v>24553.167886263596</v>
      </c>
      <c r="E16" s="230">
        <f t="shared" si="2"/>
        <v>24236.90195739382</v>
      </c>
      <c r="F16" s="230">
        <f t="shared" si="2"/>
        <v>22369.52035935091</v>
      </c>
      <c r="G16" s="230">
        <f t="shared" si="2"/>
        <v>21784.284593642707</v>
      </c>
      <c r="H16" s="230">
        <f t="shared" si="2"/>
        <v>21930.923687017446</v>
      </c>
      <c r="I16" s="230">
        <f t="shared" si="2"/>
        <v>20267.253911809796</v>
      </c>
      <c r="J16" s="230">
        <f t="shared" si="2"/>
        <v>20195.611483774886</v>
      </c>
      <c r="K16" s="230">
        <f t="shared" si="2"/>
        <v>15746.079964316401</v>
      </c>
      <c r="L16" s="230">
        <f t="shared" si="2"/>
        <v>17512.019393218285</v>
      </c>
      <c r="M16" s="230">
        <f t="shared" si="2"/>
        <v>18886.379192204156</v>
      </c>
      <c r="N16" s="230">
        <f t="shared" si="2"/>
        <v>18573.901840631243</v>
      </c>
      <c r="O16" s="230">
        <f t="shared" si="2"/>
        <v>18663.316412786378</v>
      </c>
      <c r="P16" s="230">
        <f t="shared" si="2"/>
        <v>17319.862666032706</v>
      </c>
      <c r="Q16" s="230">
        <f t="shared" si="2"/>
        <v>16803.876602557844</v>
      </c>
      <c r="R16" s="230">
        <f t="shared" si="2"/>
        <v>16650.9123646359</v>
      </c>
      <c r="S16" s="230">
        <f t="shared" si="2"/>
        <v>15662.470154147182</v>
      </c>
      <c r="T16" s="230">
        <f t="shared" si="2"/>
        <v>15730.776987192925</v>
      </c>
      <c r="U16" s="230">
        <f t="shared" si="2"/>
        <v>14685.81885710411</v>
      </c>
      <c r="V16" s="230">
        <f t="shared" si="2"/>
        <v>13448.706652852954</v>
      </c>
      <c r="W16" s="230">
        <f t="shared" si="2"/>
        <v>14260.750259472188</v>
      </c>
      <c r="DA16" s="92"/>
    </row>
    <row r="17" spans="1:105" ht="12" customHeight="1" x14ac:dyDescent="0.25">
      <c r="A17" s="46" t="s">
        <v>30</v>
      </c>
      <c r="B17" s="231">
        <v>3635.6996422141638</v>
      </c>
      <c r="C17" s="231">
        <v>3018.5373215984946</v>
      </c>
      <c r="D17" s="231">
        <v>2436.7996214280752</v>
      </c>
      <c r="E17" s="231">
        <v>2523.3470168527501</v>
      </c>
      <c r="F17" s="231">
        <v>2878.7164220526802</v>
      </c>
      <c r="G17" s="231">
        <v>3368.1567501854934</v>
      </c>
      <c r="H17" s="231">
        <v>3154.7874665396625</v>
      </c>
      <c r="I17" s="231">
        <v>3356.3778080794341</v>
      </c>
      <c r="J17" s="231">
        <v>3066.040638334729</v>
      </c>
      <c r="K17" s="231">
        <v>2047.6154602456988</v>
      </c>
      <c r="L17" s="231">
        <v>2257.6404646375995</v>
      </c>
      <c r="M17" s="231">
        <v>1853.9438443061717</v>
      </c>
      <c r="N17" s="231">
        <v>2105.4367627305492</v>
      </c>
      <c r="O17" s="231">
        <v>2000.7247624666827</v>
      </c>
      <c r="P17" s="231">
        <v>1728.0309167458497</v>
      </c>
      <c r="Q17" s="231">
        <v>1934.7286565407214</v>
      </c>
      <c r="R17" s="231">
        <v>1740.6347323944699</v>
      </c>
      <c r="S17" s="231">
        <v>1930.2614660692652</v>
      </c>
      <c r="T17" s="231">
        <v>2145.0899391441594</v>
      </c>
      <c r="U17" s="231">
        <v>1452.740736003519</v>
      </c>
      <c r="V17" s="231">
        <v>1307.2018076675813</v>
      </c>
      <c r="W17" s="231">
        <v>1483.2438729312523</v>
      </c>
      <c r="DA17" s="73"/>
    </row>
    <row r="18" spans="1:105" ht="12" customHeight="1" x14ac:dyDescent="0.25">
      <c r="A18" s="46" t="s">
        <v>32</v>
      </c>
      <c r="B18" s="231">
        <v>459.04319999989514</v>
      </c>
      <c r="C18" s="231">
        <v>732.75839999982634</v>
      </c>
      <c r="D18" s="231">
        <v>504.66239999986908</v>
      </c>
      <c r="E18" s="231">
        <v>176.77792511995412</v>
      </c>
      <c r="F18" s="231">
        <v>116.90148095996621</v>
      </c>
      <c r="G18" s="231">
        <v>85.537658879978352</v>
      </c>
      <c r="H18" s="231">
        <v>62.727644160020319</v>
      </c>
      <c r="I18" s="231">
        <v>68.430251519979223</v>
      </c>
      <c r="J18" s="231">
        <v>68.430251520021514</v>
      </c>
      <c r="K18" s="231">
        <v>96.942666240032295</v>
      </c>
      <c r="L18" s="231">
        <v>62.727644160043596</v>
      </c>
      <c r="M18" s="231">
        <v>82.686458879984642</v>
      </c>
      <c r="N18" s="231">
        <v>76.984058879986506</v>
      </c>
      <c r="O18" s="231">
        <v>88.389066239986761</v>
      </c>
      <c r="P18" s="231">
        <v>270.86939135994908</v>
      </c>
      <c r="Q18" s="231">
        <v>270.8693913599497</v>
      </c>
      <c r="R18" s="231">
        <v>94.091466239983177</v>
      </c>
      <c r="S18" s="231">
        <v>125.4552883199804</v>
      </c>
      <c r="T18" s="231">
        <v>147.90325247997126</v>
      </c>
      <c r="U18" s="231">
        <v>279.79105535994671</v>
      </c>
      <c r="V18" s="231">
        <v>296.91857663994637</v>
      </c>
      <c r="W18" s="231">
        <v>80.319859199987633</v>
      </c>
      <c r="DA18" s="73"/>
    </row>
    <row r="19" spans="1:105" ht="12" customHeight="1" x14ac:dyDescent="0.25">
      <c r="A19" s="46" t="s">
        <v>33</v>
      </c>
      <c r="B19" s="231">
        <v>1409.3962960649001</v>
      </c>
      <c r="C19" s="231">
        <v>1674.9132759859472</v>
      </c>
      <c r="D19" s="231">
        <v>1137.9982235994755</v>
      </c>
      <c r="E19" s="231">
        <v>881.12033103819476</v>
      </c>
      <c r="F19" s="231">
        <v>802.0021120425555</v>
      </c>
      <c r="G19" s="231">
        <v>772.28049499269139</v>
      </c>
      <c r="H19" s="231">
        <v>808.70677614377416</v>
      </c>
      <c r="I19" s="231">
        <v>671.9796375960151</v>
      </c>
      <c r="J19" s="231">
        <v>746.20097767838058</v>
      </c>
      <c r="K19" s="231">
        <v>562.70406821192375</v>
      </c>
      <c r="L19" s="231">
        <v>630.38818378435008</v>
      </c>
      <c r="M19" s="231">
        <v>548.93537540252453</v>
      </c>
      <c r="N19" s="231">
        <v>631.59495262437724</v>
      </c>
      <c r="O19" s="231">
        <v>655.36384260279669</v>
      </c>
      <c r="P19" s="231">
        <v>586.02694586407483</v>
      </c>
      <c r="Q19" s="231">
        <v>452.27202300533111</v>
      </c>
      <c r="R19" s="231">
        <v>534.27772338560965</v>
      </c>
      <c r="S19" s="231">
        <v>497.07413893346717</v>
      </c>
      <c r="T19" s="231">
        <v>559.01196785345985</v>
      </c>
      <c r="U19" s="231">
        <v>544.20916386624549</v>
      </c>
      <c r="V19" s="231">
        <v>532.10046020526738</v>
      </c>
      <c r="W19" s="231">
        <v>525.76595840939888</v>
      </c>
      <c r="DA19" s="73"/>
    </row>
    <row r="20" spans="1:105" ht="12" customHeight="1" x14ac:dyDescent="0.25">
      <c r="A20" s="46" t="s">
        <v>83</v>
      </c>
      <c r="B20" s="231">
        <v>778.37334920734088</v>
      </c>
      <c r="C20" s="231">
        <v>899.0931463852246</v>
      </c>
      <c r="D20" s="231">
        <v>962.94507415620683</v>
      </c>
      <c r="E20" s="231">
        <v>903.52537455618801</v>
      </c>
      <c r="F20" s="231">
        <v>922.9711769870305</v>
      </c>
      <c r="G20" s="231">
        <v>808.75042439794424</v>
      </c>
      <c r="H20" s="231">
        <v>854.28168856335947</v>
      </c>
      <c r="I20" s="231">
        <v>785.01937415130078</v>
      </c>
      <c r="J20" s="231">
        <v>678.55187840518579</v>
      </c>
      <c r="K20" s="231">
        <v>474.39022483622648</v>
      </c>
      <c r="L20" s="231">
        <v>463.27109240434726</v>
      </c>
      <c r="M20" s="231">
        <v>809.55440250110621</v>
      </c>
      <c r="N20" s="231">
        <v>760.52642954361511</v>
      </c>
      <c r="O20" s="231">
        <v>768.09693356242587</v>
      </c>
      <c r="P20" s="231">
        <v>743.28889666363807</v>
      </c>
      <c r="Q20" s="231">
        <v>754.8335261699184</v>
      </c>
      <c r="R20" s="231">
        <v>745.00056666062289</v>
      </c>
      <c r="S20" s="231">
        <v>736.824409216954</v>
      </c>
      <c r="T20" s="231">
        <v>783.75973518541969</v>
      </c>
      <c r="U20" s="231">
        <v>748.20151351903507</v>
      </c>
      <c r="V20" s="231">
        <v>716.15053443960107</v>
      </c>
      <c r="W20" s="231">
        <v>716.33193865991859</v>
      </c>
      <c r="DA20" s="73"/>
    </row>
    <row r="21" spans="1:105" ht="12" customHeight="1" x14ac:dyDescent="0.25">
      <c r="A21" s="46" t="s">
        <v>70</v>
      </c>
      <c r="B21" s="231">
        <v>2772.3403771741796</v>
      </c>
      <c r="C21" s="231">
        <v>3010.5792089508827</v>
      </c>
      <c r="D21" s="231">
        <v>2864.7500643352228</v>
      </c>
      <c r="E21" s="231">
        <v>2698.0347255114298</v>
      </c>
      <c r="F21" s="231">
        <v>2489.533447091957</v>
      </c>
      <c r="G21" s="231">
        <v>2070.5549473227275</v>
      </c>
      <c r="H21" s="231">
        <v>2007.0601862641995</v>
      </c>
      <c r="I21" s="231">
        <v>1885.6899442407407</v>
      </c>
      <c r="J21" s="231">
        <v>1382.5396238215378</v>
      </c>
      <c r="K21" s="231">
        <v>1263.8042300053858</v>
      </c>
      <c r="L21" s="231">
        <v>1255.7100094882617</v>
      </c>
      <c r="M21" s="231">
        <v>1379.0891362213604</v>
      </c>
      <c r="N21" s="231">
        <v>1228.6390787028756</v>
      </c>
      <c r="O21" s="231">
        <v>1024.3129674940139</v>
      </c>
      <c r="P21" s="231">
        <v>758.59010912937526</v>
      </c>
      <c r="Q21" s="231">
        <v>791.00213068616176</v>
      </c>
      <c r="R21" s="231">
        <v>550.48834555860981</v>
      </c>
      <c r="S21" s="231">
        <v>391.52618362310648</v>
      </c>
      <c r="T21" s="231">
        <v>333.50634577976655</v>
      </c>
      <c r="U21" s="231">
        <v>264.80805456656753</v>
      </c>
      <c r="V21" s="231">
        <v>275.3841303376999</v>
      </c>
      <c r="W21" s="231">
        <v>282.00386713282376</v>
      </c>
      <c r="DA21" s="73"/>
    </row>
    <row r="22" spans="1:105" ht="12" customHeight="1" x14ac:dyDescent="0.25">
      <c r="A22" s="46" t="s">
        <v>34</v>
      </c>
      <c r="B22" s="231">
        <v>1327.754440470811</v>
      </c>
      <c r="C22" s="231">
        <v>1724.1111497762276</v>
      </c>
      <c r="D22" s="231">
        <v>1190.2265397337906</v>
      </c>
      <c r="E22" s="231">
        <v>686.04072856397784</v>
      </c>
      <c r="F22" s="231">
        <v>656.06264837384924</v>
      </c>
      <c r="G22" s="231">
        <v>559.10956360284297</v>
      </c>
      <c r="H22" s="231">
        <v>968.058601883645</v>
      </c>
      <c r="I22" s="231">
        <v>775.19412925347729</v>
      </c>
      <c r="J22" s="231">
        <v>663.91554971971198</v>
      </c>
      <c r="K22" s="231">
        <v>1318.8684208750619</v>
      </c>
      <c r="L22" s="231">
        <v>942.96348699654254</v>
      </c>
      <c r="M22" s="231">
        <v>128.35018737891818</v>
      </c>
      <c r="N22" s="231">
        <v>107.87499004051824</v>
      </c>
      <c r="O22" s="231">
        <v>106.63317079895307</v>
      </c>
      <c r="P22" s="231">
        <v>108.93732019274536</v>
      </c>
      <c r="Q22" s="231">
        <v>112.66343784873344</v>
      </c>
      <c r="R22" s="231">
        <v>115.99862282686975</v>
      </c>
      <c r="S22" s="231">
        <v>100.92397137880461</v>
      </c>
      <c r="T22" s="231">
        <v>100.07565133125308</v>
      </c>
      <c r="U22" s="231">
        <v>100.88297830965804</v>
      </c>
      <c r="V22" s="231">
        <v>66.829330333064703</v>
      </c>
      <c r="W22" s="231">
        <v>127.1323507508597</v>
      </c>
      <c r="DA22" s="73"/>
    </row>
    <row r="23" spans="1:105" ht="12" customHeight="1" x14ac:dyDescent="0.25">
      <c r="A23" s="46" t="s">
        <v>72</v>
      </c>
      <c r="B23" s="231">
        <v>14874.365240828545</v>
      </c>
      <c r="C23" s="231">
        <v>15436.839292453202</v>
      </c>
      <c r="D23" s="231">
        <v>15450.19156301096</v>
      </c>
      <c r="E23" s="231">
        <v>16368.055855751329</v>
      </c>
      <c r="F23" s="231">
        <v>14503.333071842872</v>
      </c>
      <c r="G23" s="231">
        <v>14119.894754261031</v>
      </c>
      <c r="H23" s="231">
        <v>14075.301323462785</v>
      </c>
      <c r="I23" s="231">
        <v>12724.562766968847</v>
      </c>
      <c r="J23" s="231">
        <v>13589.932564295321</v>
      </c>
      <c r="K23" s="231">
        <v>9981.7548939020726</v>
      </c>
      <c r="L23" s="231">
        <v>11886.347031210567</v>
      </c>
      <c r="M23" s="231">
        <v>13881.267416157261</v>
      </c>
      <c r="N23" s="231">
        <v>13418.814532900464</v>
      </c>
      <c r="O23" s="231">
        <v>13804.91003880947</v>
      </c>
      <c r="P23" s="231">
        <v>12945.369586527519</v>
      </c>
      <c r="Q23" s="231">
        <v>12375.40910368096</v>
      </c>
      <c r="R23" s="231">
        <v>12742.47655263149</v>
      </c>
      <c r="S23" s="231">
        <v>11716.118067334919</v>
      </c>
      <c r="T23" s="231">
        <v>11476.216180157</v>
      </c>
      <c r="U23" s="231">
        <v>11060.035136510647</v>
      </c>
      <c r="V23" s="231">
        <v>10005.158862181939</v>
      </c>
      <c r="W23" s="231">
        <v>10805.306731850304</v>
      </c>
      <c r="DA23" s="73"/>
    </row>
    <row r="24" spans="1:105" ht="12" customHeight="1" x14ac:dyDescent="0.25">
      <c r="A24" s="46" t="s">
        <v>36</v>
      </c>
      <c r="B24" s="231">
        <v>51.228719999975652</v>
      </c>
      <c r="C24" s="231">
        <v>45.314639999979029</v>
      </c>
      <c r="D24" s="231">
        <v>5.5943999999960603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8.7535523664233894E-2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/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12.971480536574065</v>
      </c>
      <c r="M25" s="231">
        <v>202.55237135682793</v>
      </c>
      <c r="N25" s="231">
        <v>243.94349968519293</v>
      </c>
      <c r="O25" s="231">
        <v>214.885630812047</v>
      </c>
      <c r="P25" s="231">
        <v>178.74949954955426</v>
      </c>
      <c r="Q25" s="231">
        <v>112.0983332660704</v>
      </c>
      <c r="R25" s="231">
        <v>127.94435493824447</v>
      </c>
      <c r="S25" s="231">
        <v>164.28662927068535</v>
      </c>
      <c r="T25" s="231">
        <v>185.21391526189541</v>
      </c>
      <c r="U25" s="231">
        <v>235.15021896849134</v>
      </c>
      <c r="V25" s="231">
        <v>248.96295104785347</v>
      </c>
      <c r="W25" s="231">
        <v>240.64568053764387</v>
      </c>
      <c r="DA25" s="73"/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/>
    </row>
    <row r="27" spans="1:105" ht="12" customHeight="1" x14ac:dyDescent="0.25">
      <c r="A27" s="39" t="s">
        <v>105</v>
      </c>
      <c r="B27" s="230">
        <f t="shared" ref="B27:W27" si="3">SUM(B28:B37)</f>
        <v>25226.755901204364</v>
      </c>
      <c r="C27" s="230">
        <f t="shared" si="3"/>
        <v>28065.42158250729</v>
      </c>
      <c r="D27" s="230">
        <f t="shared" si="3"/>
        <v>27742.374575191407</v>
      </c>
      <c r="E27" s="230">
        <f t="shared" si="3"/>
        <v>27282.507694582931</v>
      </c>
      <c r="F27" s="230">
        <f t="shared" si="3"/>
        <v>26151.071744138437</v>
      </c>
      <c r="G27" s="230">
        <f t="shared" si="3"/>
        <v>28572.530455716544</v>
      </c>
      <c r="H27" s="230">
        <f t="shared" si="3"/>
        <v>27685.223314813637</v>
      </c>
      <c r="I27" s="230">
        <f t="shared" si="3"/>
        <v>28227.520617996539</v>
      </c>
      <c r="J27" s="230">
        <f t="shared" si="3"/>
        <v>27083.883934912301</v>
      </c>
      <c r="K27" s="230">
        <f t="shared" si="3"/>
        <v>21804.077664730325</v>
      </c>
      <c r="L27" s="230">
        <f t="shared" si="3"/>
        <v>23083.763747111494</v>
      </c>
      <c r="M27" s="230">
        <f t="shared" si="3"/>
        <v>25781.0271953142</v>
      </c>
      <c r="N27" s="230">
        <f t="shared" si="3"/>
        <v>25276.02940810291</v>
      </c>
      <c r="O27" s="230">
        <f t="shared" si="3"/>
        <v>25180.86988786115</v>
      </c>
      <c r="P27" s="230">
        <f t="shared" si="3"/>
        <v>23969.493666696846</v>
      </c>
      <c r="Q27" s="230">
        <f t="shared" si="3"/>
        <v>23276.915947652749</v>
      </c>
      <c r="R27" s="230">
        <f t="shared" si="3"/>
        <v>23886.947172690627</v>
      </c>
      <c r="S27" s="230">
        <f t="shared" si="3"/>
        <v>22355.621764067175</v>
      </c>
      <c r="T27" s="230">
        <f t="shared" si="3"/>
        <v>22310.393908884573</v>
      </c>
      <c r="U27" s="230">
        <f t="shared" si="3"/>
        <v>22292.136146084133</v>
      </c>
      <c r="V27" s="230">
        <f t="shared" si="3"/>
        <v>20016.987984703566</v>
      </c>
      <c r="W27" s="230">
        <f t="shared" si="3"/>
        <v>22318.663713800852</v>
      </c>
      <c r="DA27" s="92"/>
    </row>
    <row r="28" spans="1:105" ht="12" customHeight="1" x14ac:dyDescent="0.25">
      <c r="A28" s="18" t="s">
        <v>30</v>
      </c>
      <c r="B28" s="232">
        <v>3203.408925073179</v>
      </c>
      <c r="C28" s="232">
        <v>3222.8808100908441</v>
      </c>
      <c r="D28" s="232">
        <v>1871.0256904980133</v>
      </c>
      <c r="E28" s="232">
        <v>1749.8562785912518</v>
      </c>
      <c r="F28" s="232">
        <v>1776.2797765123792</v>
      </c>
      <c r="G28" s="232">
        <v>2129.5272813383931</v>
      </c>
      <c r="H28" s="232">
        <v>1989.4497508253073</v>
      </c>
      <c r="I28" s="232">
        <v>2631.166680564962</v>
      </c>
      <c r="J28" s="232">
        <v>2541.7030259102416</v>
      </c>
      <c r="K28" s="232">
        <v>2285.2603501574863</v>
      </c>
      <c r="L28" s="232">
        <v>2417.0962748857246</v>
      </c>
      <c r="M28" s="232">
        <v>2598.0985296156905</v>
      </c>
      <c r="N28" s="232">
        <v>2777.9390474305869</v>
      </c>
      <c r="O28" s="232">
        <v>2122.7161468930276</v>
      </c>
      <c r="P28" s="232">
        <v>1957.2531919729868</v>
      </c>
      <c r="Q28" s="232">
        <v>2008.3218335390916</v>
      </c>
      <c r="R28" s="232">
        <v>2033.0919990458565</v>
      </c>
      <c r="S28" s="232">
        <v>2055.5434815323088</v>
      </c>
      <c r="T28" s="232">
        <v>2028.383377096849</v>
      </c>
      <c r="U28" s="232">
        <v>1913.7853651178759</v>
      </c>
      <c r="V28" s="232">
        <v>1699.2493680934781</v>
      </c>
      <c r="W28" s="232">
        <v>1906.9873562700911</v>
      </c>
      <c r="DA28" s="71"/>
    </row>
    <row r="29" spans="1:105" ht="12" customHeight="1" x14ac:dyDescent="0.25">
      <c r="A29" s="18" t="s">
        <v>40</v>
      </c>
      <c r="B29" s="232">
        <v>0</v>
      </c>
      <c r="C29" s="232">
        <v>0</v>
      </c>
      <c r="D29" s="232">
        <v>1000.664085607852</v>
      </c>
      <c r="E29" s="232">
        <v>1153.459828805424</v>
      </c>
      <c r="F29" s="232">
        <v>898.79987160681833</v>
      </c>
      <c r="G29" s="232">
        <v>982.68795720788171</v>
      </c>
      <c r="H29" s="232">
        <v>1078.5600000056011</v>
      </c>
      <c r="I29" s="232">
        <v>1126.4958288060609</v>
      </c>
      <c r="J29" s="232">
        <v>1105.5240000057011</v>
      </c>
      <c r="K29" s="232">
        <v>898.79987160463622</v>
      </c>
      <c r="L29" s="232">
        <v>880.82412840430288</v>
      </c>
      <c r="M29" s="232">
        <v>119.8399572008185</v>
      </c>
      <c r="N29" s="232">
        <v>122.83604280083389</v>
      </c>
      <c r="O29" s="232">
        <v>101.863828800723</v>
      </c>
      <c r="P29" s="232">
        <v>275.63217120195498</v>
      </c>
      <c r="Q29" s="232">
        <v>236.68382880188389</v>
      </c>
      <c r="R29" s="232">
        <v>257.65604280221743</v>
      </c>
      <c r="S29" s="232">
        <v>237.46308840170289</v>
      </c>
      <c r="T29" s="232">
        <v>256.81129920210981</v>
      </c>
      <c r="U29" s="232">
        <v>243.44909640192861</v>
      </c>
      <c r="V29" s="232">
        <v>171.87469920128339</v>
      </c>
      <c r="W29" s="232">
        <v>272.53131120202107</v>
      </c>
      <c r="DA29" s="71"/>
    </row>
    <row r="30" spans="1:105" ht="12" customHeight="1" x14ac:dyDescent="0.25">
      <c r="A30" s="18" t="s">
        <v>33</v>
      </c>
      <c r="B30" s="232">
        <v>1330.4940439341638</v>
      </c>
      <c r="C30" s="232">
        <v>1232.1163944935759</v>
      </c>
      <c r="D30" s="232">
        <v>828.87299688014775</v>
      </c>
      <c r="E30" s="232">
        <v>628.23179516180119</v>
      </c>
      <c r="F30" s="232">
        <v>585.4405112775421</v>
      </c>
      <c r="G30" s="232">
        <v>600.64864876722652</v>
      </c>
      <c r="H30" s="232">
        <v>642.59324909638156</v>
      </c>
      <c r="I30" s="232">
        <v>523.89191576405528</v>
      </c>
      <c r="J30" s="232">
        <v>499.01404372186335</v>
      </c>
      <c r="K30" s="232">
        <v>424.17983082805398</v>
      </c>
      <c r="L30" s="232">
        <v>420.35311717566543</v>
      </c>
      <c r="M30" s="232">
        <v>420.5328479173229</v>
      </c>
      <c r="N30" s="232">
        <v>483.00375025542371</v>
      </c>
      <c r="O30" s="232">
        <v>479.55273215687282</v>
      </c>
      <c r="P30" s="232">
        <v>397.95430269552588</v>
      </c>
      <c r="Q30" s="232">
        <v>412.70237315454705</v>
      </c>
      <c r="R30" s="232">
        <v>446.80132901433899</v>
      </c>
      <c r="S30" s="232">
        <v>452.07553102641555</v>
      </c>
      <c r="T30" s="232">
        <v>479.38432290673393</v>
      </c>
      <c r="U30" s="232">
        <v>482.54449541384071</v>
      </c>
      <c r="V30" s="232">
        <v>447.74193315479243</v>
      </c>
      <c r="W30" s="232">
        <v>485.35205091071623</v>
      </c>
      <c r="DA30" s="71"/>
    </row>
    <row r="31" spans="1:105" ht="12" customHeight="1" x14ac:dyDescent="0.25">
      <c r="A31" s="18" t="s">
        <v>83</v>
      </c>
      <c r="B31" s="232">
        <v>2971.075188529102</v>
      </c>
      <c r="C31" s="232">
        <v>3965.8868193192093</v>
      </c>
      <c r="D31" s="232">
        <v>4852.3244163521931</v>
      </c>
      <c r="E31" s="232">
        <v>4558.7628572422218</v>
      </c>
      <c r="F31" s="232">
        <v>4262.4282382099009</v>
      </c>
      <c r="G31" s="232">
        <v>4013.6704580235155</v>
      </c>
      <c r="H31" s="232">
        <v>4007.3153594439755</v>
      </c>
      <c r="I31" s="232">
        <v>3423.3891526462571</v>
      </c>
      <c r="J31" s="232">
        <v>2994.3968576466737</v>
      </c>
      <c r="K31" s="232">
        <v>2406.7471044538111</v>
      </c>
      <c r="L31" s="232">
        <v>2232.5854485132709</v>
      </c>
      <c r="M31" s="232">
        <v>3653.4281773272041</v>
      </c>
      <c r="N31" s="232">
        <v>3551.3532753935424</v>
      </c>
      <c r="O31" s="232">
        <v>3557.3175786462625</v>
      </c>
      <c r="P31" s="232">
        <v>3451.7886511321649</v>
      </c>
      <c r="Q31" s="232">
        <v>3402.2921930553343</v>
      </c>
      <c r="R31" s="232">
        <v>3373.5657472405946</v>
      </c>
      <c r="S31" s="232">
        <v>3385.2161254193256</v>
      </c>
      <c r="T31" s="232">
        <v>3400.1125760802051</v>
      </c>
      <c r="U31" s="232">
        <v>3398.1572347053311</v>
      </c>
      <c r="V31" s="232">
        <v>3243.3588146295879</v>
      </c>
      <c r="W31" s="232">
        <v>3349.7128250700944</v>
      </c>
      <c r="DA31" s="71"/>
    </row>
    <row r="32" spans="1:105" ht="12" customHeight="1" x14ac:dyDescent="0.25">
      <c r="A32" s="18" t="s">
        <v>70</v>
      </c>
      <c r="B32" s="232">
        <v>2912.4729028260599</v>
      </c>
      <c r="C32" s="232">
        <v>2936.8985252888556</v>
      </c>
      <c r="D32" s="232">
        <v>2610.5565860644028</v>
      </c>
      <c r="E32" s="232">
        <v>2460.0302538490519</v>
      </c>
      <c r="F32" s="232">
        <v>2402.2687210683389</v>
      </c>
      <c r="G32" s="232">
        <v>2313.4907439572939</v>
      </c>
      <c r="H32" s="232">
        <v>2311.9673687763479</v>
      </c>
      <c r="I32" s="232">
        <v>2198.0364404796351</v>
      </c>
      <c r="J32" s="232">
        <v>1846.6694913788335</v>
      </c>
      <c r="K32" s="232">
        <v>1668.1809903950636</v>
      </c>
      <c r="L32" s="232">
        <v>1369.7636876323779</v>
      </c>
      <c r="M32" s="232">
        <v>1494.0704432986829</v>
      </c>
      <c r="N32" s="232">
        <v>1173.9167669771739</v>
      </c>
      <c r="O32" s="232">
        <v>963.36881618594805</v>
      </c>
      <c r="P32" s="232">
        <v>721.33491903048036</v>
      </c>
      <c r="Q32" s="232">
        <v>800.38140523377649</v>
      </c>
      <c r="R32" s="232">
        <v>728.19172900143565</v>
      </c>
      <c r="S32" s="232">
        <v>516.2528432567135</v>
      </c>
      <c r="T32" s="232">
        <v>361.13815870038212</v>
      </c>
      <c r="U32" s="232">
        <v>293.23514039349118</v>
      </c>
      <c r="V32" s="232">
        <v>188.18171438230164</v>
      </c>
      <c r="W32" s="232">
        <v>175.43551990720186</v>
      </c>
      <c r="DA32" s="71"/>
    </row>
    <row r="33" spans="1:105" ht="12" customHeight="1" x14ac:dyDescent="0.25">
      <c r="A33" s="18" t="s">
        <v>34</v>
      </c>
      <c r="B33" s="232">
        <v>1885.3578255301272</v>
      </c>
      <c r="C33" s="232">
        <v>3066.2300061839842</v>
      </c>
      <c r="D33" s="232">
        <v>3097.2036421462763</v>
      </c>
      <c r="E33" s="232">
        <v>2996.5054199574388</v>
      </c>
      <c r="F33" s="232">
        <v>3316.9062587478738</v>
      </c>
      <c r="G33" s="232">
        <v>3038.777535197873</v>
      </c>
      <c r="H33" s="232">
        <v>3046.7428837570374</v>
      </c>
      <c r="I33" s="232">
        <v>2672.406143747392</v>
      </c>
      <c r="J33" s="232">
        <v>2493.5246062808669</v>
      </c>
      <c r="K33" s="232">
        <v>2122.4917741252707</v>
      </c>
      <c r="L33" s="232">
        <v>2161.4363570039077</v>
      </c>
      <c r="M33" s="232">
        <v>2338.8898866218187</v>
      </c>
      <c r="N33" s="232">
        <v>2202.1732439602383</v>
      </c>
      <c r="O33" s="232">
        <v>2473.2449092019642</v>
      </c>
      <c r="P33" s="232">
        <v>2476.4475988081385</v>
      </c>
      <c r="Q33" s="232">
        <v>2132.6818071517928</v>
      </c>
      <c r="R33" s="232">
        <v>2075.5358651738643</v>
      </c>
      <c r="S33" s="232">
        <v>1652.631312621691</v>
      </c>
      <c r="T33" s="232">
        <v>1648.2413086691706</v>
      </c>
      <c r="U33" s="232">
        <v>1676.0446936907692</v>
      </c>
      <c r="V33" s="232">
        <v>1753.4661466675664</v>
      </c>
      <c r="W33" s="232">
        <v>1643.9619788097871</v>
      </c>
      <c r="DA33" s="71"/>
    </row>
    <row r="34" spans="1:105" ht="12" customHeight="1" x14ac:dyDescent="0.25">
      <c r="A34" s="18" t="s">
        <v>72</v>
      </c>
      <c r="B34" s="232">
        <v>12923.947015311729</v>
      </c>
      <c r="C34" s="232">
        <v>13641.409027130818</v>
      </c>
      <c r="D34" s="232">
        <v>13481.727157642523</v>
      </c>
      <c r="E34" s="232">
        <v>13735.661260975741</v>
      </c>
      <c r="F34" s="232">
        <v>12908.948366715584</v>
      </c>
      <c r="G34" s="232">
        <v>15493.72783122436</v>
      </c>
      <c r="H34" s="232">
        <v>14608.594702908988</v>
      </c>
      <c r="I34" s="232">
        <v>15652.134455988176</v>
      </c>
      <c r="J34" s="232">
        <v>15603.051909968119</v>
      </c>
      <c r="K34" s="232">
        <v>11998.417743166003</v>
      </c>
      <c r="L34" s="232">
        <v>13601.704733496244</v>
      </c>
      <c r="M34" s="232">
        <v>13233.897398333454</v>
      </c>
      <c r="N34" s="232">
        <v>13176.122689313181</v>
      </c>
      <c r="O34" s="232">
        <v>13616.070668042079</v>
      </c>
      <c r="P34" s="232">
        <v>12751.138636029051</v>
      </c>
      <c r="Q34" s="232">
        <v>12321.592400783653</v>
      </c>
      <c r="R34" s="232">
        <v>12723.571542027788</v>
      </c>
      <c r="S34" s="232">
        <v>12267.580144785623</v>
      </c>
      <c r="T34" s="232">
        <v>12126.002411965939</v>
      </c>
      <c r="U34" s="232">
        <v>12181.333008298927</v>
      </c>
      <c r="V34" s="232">
        <v>10930.260009135704</v>
      </c>
      <c r="W34" s="232">
        <v>12413.245153984923</v>
      </c>
      <c r="DA34" s="71"/>
    </row>
    <row r="35" spans="1:105" ht="12" customHeight="1" x14ac:dyDescent="0.25">
      <c r="A35" s="18" t="s">
        <v>36</v>
      </c>
      <c r="B35" s="232">
        <v>0</v>
      </c>
      <c r="C35" s="232">
        <v>0</v>
      </c>
      <c r="D35" s="232">
        <v>0</v>
      </c>
      <c r="E35" s="232">
        <v>0</v>
      </c>
      <c r="F35" s="232">
        <v>0</v>
      </c>
      <c r="G35" s="232">
        <v>0</v>
      </c>
      <c r="H35" s="232">
        <v>0</v>
      </c>
      <c r="I35" s="232">
        <v>0</v>
      </c>
      <c r="J35" s="232">
        <v>0</v>
      </c>
      <c r="K35" s="232">
        <v>0</v>
      </c>
      <c r="L35" s="232">
        <v>0</v>
      </c>
      <c r="M35" s="232">
        <v>0</v>
      </c>
      <c r="N35" s="232">
        <v>1.3683188763365626</v>
      </c>
      <c r="O35" s="232">
        <v>0</v>
      </c>
      <c r="P35" s="232">
        <v>0</v>
      </c>
      <c r="Q35" s="232">
        <v>0</v>
      </c>
      <c r="R35" s="232">
        <v>0</v>
      </c>
      <c r="S35" s="232">
        <v>0</v>
      </c>
      <c r="T35" s="232">
        <v>0</v>
      </c>
      <c r="U35" s="232">
        <v>0</v>
      </c>
      <c r="V35" s="232">
        <v>0</v>
      </c>
      <c r="W35" s="232">
        <v>0</v>
      </c>
      <c r="DA35" s="71"/>
    </row>
    <row r="36" spans="1:105" ht="12" customHeight="1" x14ac:dyDescent="0.25">
      <c r="A36" s="18" t="s">
        <v>73</v>
      </c>
      <c r="B36" s="232">
        <v>0</v>
      </c>
      <c r="C36" s="232">
        <v>0</v>
      </c>
      <c r="D36" s="232">
        <v>0</v>
      </c>
      <c r="E36" s="232">
        <v>0</v>
      </c>
      <c r="F36" s="232">
        <v>0</v>
      </c>
      <c r="G36" s="232">
        <v>0</v>
      </c>
      <c r="H36" s="232">
        <v>0</v>
      </c>
      <c r="I36" s="232">
        <v>0</v>
      </c>
      <c r="J36" s="232">
        <v>0</v>
      </c>
      <c r="K36" s="232">
        <v>0</v>
      </c>
      <c r="L36" s="232">
        <v>0</v>
      </c>
      <c r="M36" s="232">
        <v>1922.2699549992089</v>
      </c>
      <c r="N36" s="232">
        <v>1787.3162730955967</v>
      </c>
      <c r="O36" s="232">
        <v>1866.7352079342711</v>
      </c>
      <c r="P36" s="232">
        <v>1937.9441958265402</v>
      </c>
      <c r="Q36" s="232">
        <v>1962.2601059326701</v>
      </c>
      <c r="R36" s="232">
        <v>2248.5329183845333</v>
      </c>
      <c r="S36" s="232">
        <v>1788.8592370233973</v>
      </c>
      <c r="T36" s="232">
        <v>2010.3204542631825</v>
      </c>
      <c r="U36" s="232">
        <v>2103.5871120619713</v>
      </c>
      <c r="V36" s="232">
        <v>1582.8552994388531</v>
      </c>
      <c r="W36" s="232">
        <v>2071.4375176460144</v>
      </c>
      <c r="DA36" s="71"/>
    </row>
    <row r="37" spans="1:105" ht="12" customHeight="1" x14ac:dyDescent="0.25">
      <c r="A37" s="47" t="s">
        <v>38</v>
      </c>
      <c r="B37" s="233">
        <v>0</v>
      </c>
      <c r="C37" s="233">
        <v>0</v>
      </c>
      <c r="D37" s="233">
        <v>0</v>
      </c>
      <c r="E37" s="233">
        <v>0</v>
      </c>
      <c r="F37" s="233">
        <v>0</v>
      </c>
      <c r="G37" s="233">
        <v>0</v>
      </c>
      <c r="H37" s="233">
        <v>0</v>
      </c>
      <c r="I37" s="233">
        <v>0</v>
      </c>
      <c r="J37" s="233">
        <v>0</v>
      </c>
      <c r="K37" s="233">
        <v>0</v>
      </c>
      <c r="L37" s="233">
        <v>0</v>
      </c>
      <c r="M37" s="233">
        <v>0</v>
      </c>
      <c r="N37" s="233">
        <v>0</v>
      </c>
      <c r="O37" s="233">
        <v>0</v>
      </c>
      <c r="P37" s="233">
        <v>0</v>
      </c>
      <c r="Q37" s="233">
        <v>0</v>
      </c>
      <c r="R37" s="233">
        <v>0</v>
      </c>
      <c r="S37" s="233">
        <v>0</v>
      </c>
      <c r="T37" s="233">
        <v>0</v>
      </c>
      <c r="U37" s="233">
        <v>0</v>
      </c>
      <c r="V37" s="233">
        <v>0</v>
      </c>
      <c r="W37" s="233">
        <v>0</v>
      </c>
      <c r="DA37" s="86"/>
    </row>
    <row r="38" spans="1:105" ht="12" customHeight="1" x14ac:dyDescent="0.25">
      <c r="A38" s="42" t="s">
        <v>106</v>
      </c>
      <c r="B38" s="238">
        <f t="shared" ref="B38:W38" si="4">SUM(B39:B43)</f>
        <v>39354.965516979646</v>
      </c>
      <c r="C38" s="238">
        <f t="shared" si="4"/>
        <v>37989.458430766754</v>
      </c>
      <c r="D38" s="238">
        <f t="shared" si="4"/>
        <v>38691.813672036646</v>
      </c>
      <c r="E38" s="238">
        <f t="shared" si="4"/>
        <v>37661.787215205521</v>
      </c>
      <c r="F38" s="238">
        <f t="shared" si="4"/>
        <v>39636.929705675728</v>
      </c>
      <c r="G38" s="238">
        <f t="shared" si="4"/>
        <v>39649.516634583379</v>
      </c>
      <c r="H38" s="238">
        <f t="shared" si="4"/>
        <v>41085.62554264014</v>
      </c>
      <c r="I38" s="238">
        <f t="shared" si="4"/>
        <v>41776.446260602657</v>
      </c>
      <c r="J38" s="238">
        <f t="shared" si="4"/>
        <v>37608.133917047344</v>
      </c>
      <c r="K38" s="238">
        <f t="shared" si="4"/>
        <v>28427.924377755811</v>
      </c>
      <c r="L38" s="238">
        <f t="shared" si="4"/>
        <v>32243.170012536892</v>
      </c>
      <c r="M38" s="238">
        <f t="shared" si="4"/>
        <v>31971.241958567112</v>
      </c>
      <c r="N38" s="238">
        <f t="shared" si="4"/>
        <v>30105.13755796594</v>
      </c>
      <c r="O38" s="238">
        <f t="shared" si="4"/>
        <v>32018.367273256994</v>
      </c>
      <c r="P38" s="238">
        <f t="shared" si="4"/>
        <v>31730.898110209433</v>
      </c>
      <c r="Q38" s="238">
        <f t="shared" si="4"/>
        <v>30344.193961381796</v>
      </c>
      <c r="R38" s="238">
        <f t="shared" si="4"/>
        <v>30552.050752628071</v>
      </c>
      <c r="S38" s="238">
        <f t="shared" si="4"/>
        <v>31959.896728033062</v>
      </c>
      <c r="T38" s="238">
        <f t="shared" si="4"/>
        <v>31560.049607228259</v>
      </c>
      <c r="U38" s="238">
        <f t="shared" si="4"/>
        <v>30744.797587733236</v>
      </c>
      <c r="V38" s="238">
        <f t="shared" si="4"/>
        <v>26487.139507705961</v>
      </c>
      <c r="W38" s="238">
        <f t="shared" si="4"/>
        <v>30286.892976436229</v>
      </c>
      <c r="DA38" s="93"/>
    </row>
    <row r="39" spans="1:105" ht="12" customHeight="1" x14ac:dyDescent="0.25">
      <c r="A39" s="43" t="s">
        <v>107</v>
      </c>
      <c r="B39" s="239">
        <f>ISI!B$53</f>
        <v>16431.179658050907</v>
      </c>
      <c r="C39" s="239">
        <f>ISI!C$53</f>
        <v>15118.06811745744</v>
      </c>
      <c r="D39" s="239">
        <f>ISI!D$53</f>
        <v>16589.422926132658</v>
      </c>
      <c r="E39" s="239">
        <f>ISI!E$53</f>
        <v>15956.892553279753</v>
      </c>
      <c r="F39" s="239">
        <f>ISI!F$53</f>
        <v>16927.375918854617</v>
      </c>
      <c r="G39" s="239">
        <f>ISI!G$53</f>
        <v>16898.100252876473</v>
      </c>
      <c r="H39" s="239">
        <f>ISI!H$53</f>
        <v>18730.81574919842</v>
      </c>
      <c r="I39" s="239">
        <f>ISI!I$53</f>
        <v>18804.124065045475</v>
      </c>
      <c r="J39" s="239">
        <f>ISI!J$53</f>
        <v>16030.620857194956</v>
      </c>
      <c r="K39" s="239">
        <f>ISI!K$53</f>
        <v>9803.2946915156153</v>
      </c>
      <c r="L39" s="239">
        <f>ISI!L$53</f>
        <v>13029.029613150758</v>
      </c>
      <c r="M39" s="239">
        <f>ISI!M$53</f>
        <v>12581.045020858886</v>
      </c>
      <c r="N39" s="239">
        <f>ISI!N$53</f>
        <v>11543.765945726149</v>
      </c>
      <c r="O39" s="239">
        <f>ISI!O$53</f>
        <v>13434.396148603924</v>
      </c>
      <c r="P39" s="239">
        <f>ISI!P$53</f>
        <v>13036.260281840605</v>
      </c>
      <c r="Q39" s="239">
        <f>ISI!Q$53</f>
        <v>12326.324736158882</v>
      </c>
      <c r="R39" s="239">
        <f>ISI!R$53</f>
        <v>12731.07341183423</v>
      </c>
      <c r="S39" s="239">
        <f>ISI!S$53</f>
        <v>14094.998281662578</v>
      </c>
      <c r="T39" s="239">
        <f>ISI!T$53</f>
        <v>13527.740043218397</v>
      </c>
      <c r="U39" s="239">
        <f>ISI!U$53</f>
        <v>12540.988530547384</v>
      </c>
      <c r="V39" s="239">
        <f>ISI!V$53</f>
        <v>9669.4857996735827</v>
      </c>
      <c r="W39" s="239">
        <f>ISI!W$53</f>
        <v>12322.049702911934</v>
      </c>
      <c r="DA39" s="83"/>
    </row>
    <row r="40" spans="1:105" ht="12" customHeight="1" x14ac:dyDescent="0.25">
      <c r="A40" s="44" t="s">
        <v>108</v>
      </c>
      <c r="B40" s="240">
        <f>NFM!B$72</f>
        <v>913.71089635307817</v>
      </c>
      <c r="C40" s="240">
        <f>NFM!C$72</f>
        <v>893.03052478215966</v>
      </c>
      <c r="D40" s="240">
        <f>NFM!D$72</f>
        <v>909.45124879477441</v>
      </c>
      <c r="E40" s="240">
        <f>NFM!E$72</f>
        <v>870.98877821263352</v>
      </c>
      <c r="F40" s="240">
        <f>NFM!F$72</f>
        <v>802.25956843593451</v>
      </c>
      <c r="G40" s="240">
        <f>NFM!G$72</f>
        <v>778.74693813638066</v>
      </c>
      <c r="H40" s="240">
        <f>NFM!H$72</f>
        <v>780.35433150996028</v>
      </c>
      <c r="I40" s="240">
        <f>NFM!I$72</f>
        <v>755.06706586178905</v>
      </c>
      <c r="J40" s="240">
        <f>NFM!J$72</f>
        <v>711.28179046770322</v>
      </c>
      <c r="K40" s="240">
        <f>NFM!K$72</f>
        <v>611.42384744277649</v>
      </c>
      <c r="L40" s="240">
        <f>NFM!L$72</f>
        <v>684.08852163777942</v>
      </c>
      <c r="M40" s="240">
        <f>NFM!M$72</f>
        <v>633.29981540113624</v>
      </c>
      <c r="N40" s="240">
        <f>NFM!N$72</f>
        <v>647.52456254022388</v>
      </c>
      <c r="O40" s="240">
        <f>NFM!O$72</f>
        <v>646.77007540177976</v>
      </c>
      <c r="P40" s="240">
        <f>NFM!P$72</f>
        <v>688.98280135815878</v>
      </c>
      <c r="Q40" s="240">
        <f>NFM!Q$72</f>
        <v>732.51731918181906</v>
      </c>
      <c r="R40" s="240">
        <f>NFM!R$72</f>
        <v>757.17929821186294</v>
      </c>
      <c r="S40" s="240">
        <f>NFM!S$72</f>
        <v>763.73672910506218</v>
      </c>
      <c r="T40" s="240">
        <f>NFM!T$72</f>
        <v>716.85234257509558</v>
      </c>
      <c r="U40" s="240">
        <f>NFM!U$72</f>
        <v>754.76842026691645</v>
      </c>
      <c r="V40" s="240">
        <f>NFM!V$72</f>
        <v>753.75531487127876</v>
      </c>
      <c r="W40" s="240">
        <f>NFM!W$72</f>
        <v>782.92167419715747</v>
      </c>
      <c r="DA40" s="94"/>
    </row>
    <row r="41" spans="1:105" ht="12" customHeight="1" x14ac:dyDescent="0.25">
      <c r="A41" s="44" t="s">
        <v>109</v>
      </c>
      <c r="B41" s="240">
        <f>CHI!B$78</f>
        <v>8530.9967079007965</v>
      </c>
      <c r="C41" s="240">
        <f>CHI!C$78</f>
        <v>8568.5279192046019</v>
      </c>
      <c r="D41" s="240">
        <f>CHI!D$78</f>
        <v>7928.2217182719696</v>
      </c>
      <c r="E41" s="240">
        <f>CHI!E$78</f>
        <v>7711.7405657772724</v>
      </c>
      <c r="F41" s="240">
        <f>CHI!F$78</f>
        <v>8014.728905826365</v>
      </c>
      <c r="G41" s="240">
        <f>CHI!G$78</f>
        <v>8191.5071115283354</v>
      </c>
      <c r="H41" s="240">
        <f>CHI!H$78</f>
        <v>7585.5673396329112</v>
      </c>
      <c r="I41" s="240">
        <f>CHI!I$78</f>
        <v>7876.0642405727294</v>
      </c>
      <c r="J41" s="240">
        <f>CHI!J$78</f>
        <v>7435.6748403838801</v>
      </c>
      <c r="K41" s="240">
        <f>CHI!K$78</f>
        <v>6511.6049832114404</v>
      </c>
      <c r="L41" s="240">
        <f>CHI!L$78</f>
        <v>6503.1293256209046</v>
      </c>
      <c r="M41" s="240">
        <f>CHI!M$78</f>
        <v>6453.1562189439364</v>
      </c>
      <c r="N41" s="240">
        <f>CHI!N$78</f>
        <v>6388.9530883246898</v>
      </c>
      <c r="O41" s="240">
        <f>CHI!O$78</f>
        <v>6311.8076558208668</v>
      </c>
      <c r="P41" s="240">
        <f>CHI!P$78</f>
        <v>6770.8374968864391</v>
      </c>
      <c r="Q41" s="240">
        <f>CHI!Q$78</f>
        <v>6691.5735469534866</v>
      </c>
      <c r="R41" s="240">
        <f>CHI!R$78</f>
        <v>6528.6243868117253</v>
      </c>
      <c r="S41" s="240">
        <f>CHI!S$78</f>
        <v>6851.7624590743499</v>
      </c>
      <c r="T41" s="240">
        <f>CHI!T$78</f>
        <v>6567.7186895637969</v>
      </c>
      <c r="U41" s="240">
        <f>CHI!U$78</f>
        <v>6724.3488908774634</v>
      </c>
      <c r="V41" s="240">
        <f>CHI!V$78</f>
        <v>6284.3824389686097</v>
      </c>
      <c r="W41" s="240">
        <f>CHI!W$78</f>
        <v>6420.9476198321772</v>
      </c>
      <c r="DA41" s="94"/>
    </row>
    <row r="42" spans="1:105" ht="12" customHeight="1" x14ac:dyDescent="0.25">
      <c r="A42" s="44" t="s">
        <v>110</v>
      </c>
      <c r="B42" s="240">
        <f>NMM!B$58</f>
        <v>12337.267903873499</v>
      </c>
      <c r="C42" s="240">
        <f>NMM!C$58</f>
        <v>12276.988223868741</v>
      </c>
      <c r="D42" s="240">
        <f>NMM!D$58</f>
        <v>12274.729322689296</v>
      </c>
      <c r="E42" s="240">
        <f>NMM!E$58</f>
        <v>12139.09517485674</v>
      </c>
      <c r="F42" s="240">
        <f>NMM!F$58</f>
        <v>12778.461875177591</v>
      </c>
      <c r="G42" s="240">
        <f>NMM!G$58</f>
        <v>12618.119547162913</v>
      </c>
      <c r="H42" s="240">
        <f>NMM!H$58</f>
        <v>12977.03041312425</v>
      </c>
      <c r="I42" s="240">
        <f>NMM!I$58</f>
        <v>13122.509873231676</v>
      </c>
      <c r="J42" s="240">
        <f>NMM!J$58</f>
        <v>12366.321255136951</v>
      </c>
      <c r="K42" s="240">
        <f>NMM!K$58</f>
        <v>10549.3418176328</v>
      </c>
      <c r="L42" s="240">
        <f>NMM!L$58</f>
        <v>11020.205469566385</v>
      </c>
      <c r="M42" s="240">
        <f>NMM!M$58</f>
        <v>11335.373260030246</v>
      </c>
      <c r="N42" s="240">
        <f>NMM!N$58</f>
        <v>10595.962519308807</v>
      </c>
      <c r="O42" s="240">
        <f>NMM!O$58</f>
        <v>10621.557143404729</v>
      </c>
      <c r="P42" s="240">
        <f>NMM!P$58</f>
        <v>10234.530169161089</v>
      </c>
      <c r="Q42" s="240">
        <f>NMM!Q$58</f>
        <v>9687.5529732082432</v>
      </c>
      <c r="R42" s="240">
        <f>NMM!R$58</f>
        <v>9594.9113316867188</v>
      </c>
      <c r="S42" s="240">
        <f>NMM!S$58</f>
        <v>9501.2461849764131</v>
      </c>
      <c r="T42" s="240">
        <f>NMM!T$58</f>
        <v>9936.4410633403677</v>
      </c>
      <c r="U42" s="240">
        <f>NMM!U$58</f>
        <v>10015.510321230944</v>
      </c>
      <c r="V42" s="240">
        <f>NMM!V$58</f>
        <v>9055.0164757889652</v>
      </c>
      <c r="W42" s="240">
        <f>NMM!W$58</f>
        <v>9740.2291899491665</v>
      </c>
      <c r="DA42" s="94"/>
    </row>
    <row r="43" spans="1:105" ht="12" customHeight="1" x14ac:dyDescent="0.25">
      <c r="A43" s="45" t="s">
        <v>111</v>
      </c>
      <c r="B43" s="241">
        <v>1141.810350801363</v>
      </c>
      <c r="C43" s="241">
        <v>1132.843645453811</v>
      </c>
      <c r="D43" s="241">
        <v>989.98845614795061</v>
      </c>
      <c r="E43" s="241">
        <v>983.07014307912152</v>
      </c>
      <c r="F43" s="241">
        <v>1114.103437381219</v>
      </c>
      <c r="G43" s="241">
        <v>1163.042784879277</v>
      </c>
      <c r="H43" s="241">
        <v>1011.8577091746</v>
      </c>
      <c r="I43" s="241">
        <v>1218.681015890988</v>
      </c>
      <c r="J43" s="241">
        <v>1064.235173863852</v>
      </c>
      <c r="K43" s="241">
        <v>952.25903795317799</v>
      </c>
      <c r="L43" s="241">
        <v>1006.717082561064</v>
      </c>
      <c r="M43" s="241">
        <v>968.36764333290603</v>
      </c>
      <c r="N43" s="241">
        <v>928.93144206607178</v>
      </c>
      <c r="O43" s="241">
        <v>1003.836250025696</v>
      </c>
      <c r="P43" s="241">
        <v>1000.287360963144</v>
      </c>
      <c r="Q43" s="241">
        <v>906.22538587936344</v>
      </c>
      <c r="R43" s="241">
        <v>940.26232408353496</v>
      </c>
      <c r="S43" s="241">
        <v>748.15307321465548</v>
      </c>
      <c r="T43" s="241">
        <v>811.2974685306009</v>
      </c>
      <c r="U43" s="241">
        <v>709.18142481052405</v>
      </c>
      <c r="V43" s="241">
        <v>724.49947840352286</v>
      </c>
      <c r="W43" s="241">
        <v>1020.74478954579</v>
      </c>
      <c r="DA43" s="84" t="s">
        <v>112</v>
      </c>
    </row>
    <row r="45" spans="1:105" ht="15" customHeight="1" x14ac:dyDescent="0.25">
      <c r="A45" s="32" t="s">
        <v>113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DA45" s="88"/>
    </row>
    <row r="47" spans="1:105" ht="12" customHeight="1" x14ac:dyDescent="0.25">
      <c r="A47" s="35" t="str">
        <f>$A$5</f>
        <v>All industrial sectors</v>
      </c>
      <c r="B47" s="234">
        <f t="shared" ref="B47:W47" si="5">SUM(B48:B55)</f>
        <v>1</v>
      </c>
      <c r="C47" s="234">
        <f t="shared" si="5"/>
        <v>1</v>
      </c>
      <c r="D47" s="234">
        <f t="shared" si="5"/>
        <v>1</v>
      </c>
      <c r="E47" s="234">
        <f t="shared" si="5"/>
        <v>1</v>
      </c>
      <c r="F47" s="234">
        <f t="shared" si="5"/>
        <v>1</v>
      </c>
      <c r="G47" s="234">
        <f t="shared" si="5"/>
        <v>0.99999999999999989</v>
      </c>
      <c r="H47" s="234">
        <f t="shared" si="5"/>
        <v>1</v>
      </c>
      <c r="I47" s="234">
        <f t="shared" si="5"/>
        <v>1</v>
      </c>
      <c r="J47" s="234">
        <f t="shared" si="5"/>
        <v>1</v>
      </c>
      <c r="K47" s="234">
        <f t="shared" si="5"/>
        <v>1</v>
      </c>
      <c r="L47" s="234">
        <f t="shared" si="5"/>
        <v>1</v>
      </c>
      <c r="M47" s="234">
        <f t="shared" si="5"/>
        <v>1</v>
      </c>
      <c r="N47" s="234">
        <f t="shared" si="5"/>
        <v>1</v>
      </c>
      <c r="O47" s="234">
        <f t="shared" si="5"/>
        <v>1</v>
      </c>
      <c r="P47" s="234">
        <f t="shared" si="5"/>
        <v>1</v>
      </c>
      <c r="Q47" s="234">
        <f t="shared" si="5"/>
        <v>1</v>
      </c>
      <c r="R47" s="234">
        <f t="shared" si="5"/>
        <v>1</v>
      </c>
      <c r="S47" s="234">
        <f t="shared" si="5"/>
        <v>1</v>
      </c>
      <c r="T47" s="234">
        <f t="shared" si="5"/>
        <v>1</v>
      </c>
      <c r="U47" s="234">
        <f t="shared" si="5"/>
        <v>1</v>
      </c>
      <c r="V47" s="234">
        <f t="shared" si="5"/>
        <v>1</v>
      </c>
      <c r="W47" s="234">
        <f t="shared" si="5"/>
        <v>1</v>
      </c>
      <c r="DA47" s="95"/>
    </row>
    <row r="48" spans="1:105" ht="12" customHeight="1" x14ac:dyDescent="0.25">
      <c r="A48" s="202" t="s">
        <v>92</v>
      </c>
      <c r="B48" s="235">
        <f t="shared" ref="B48:W48" si="6">IF(B6=0,0,B6/B$5)</f>
        <v>0</v>
      </c>
      <c r="C48" s="235">
        <f t="shared" si="6"/>
        <v>0</v>
      </c>
      <c r="D48" s="235">
        <f t="shared" si="6"/>
        <v>0</v>
      </c>
      <c r="E48" s="235">
        <f t="shared" si="6"/>
        <v>0</v>
      </c>
      <c r="F48" s="235">
        <f t="shared" si="6"/>
        <v>0</v>
      </c>
      <c r="G48" s="235">
        <f t="shared" si="6"/>
        <v>0</v>
      </c>
      <c r="H48" s="235">
        <f t="shared" si="6"/>
        <v>0</v>
      </c>
      <c r="I48" s="235">
        <f t="shared" si="6"/>
        <v>0</v>
      </c>
      <c r="J48" s="235">
        <f t="shared" si="6"/>
        <v>0</v>
      </c>
      <c r="K48" s="235">
        <f t="shared" si="6"/>
        <v>0</v>
      </c>
      <c r="L48" s="235">
        <f t="shared" si="6"/>
        <v>0</v>
      </c>
      <c r="M48" s="235">
        <f t="shared" si="6"/>
        <v>0</v>
      </c>
      <c r="N48" s="235">
        <f t="shared" si="6"/>
        <v>0</v>
      </c>
      <c r="O48" s="235">
        <f t="shared" si="6"/>
        <v>0</v>
      </c>
      <c r="P48" s="235">
        <f t="shared" si="6"/>
        <v>0</v>
      </c>
      <c r="Q48" s="235">
        <f t="shared" si="6"/>
        <v>0</v>
      </c>
      <c r="R48" s="235">
        <f t="shared" si="6"/>
        <v>0</v>
      </c>
      <c r="S48" s="235">
        <f t="shared" si="6"/>
        <v>0</v>
      </c>
      <c r="T48" s="235">
        <f t="shared" si="6"/>
        <v>0</v>
      </c>
      <c r="U48" s="235">
        <f t="shared" si="6"/>
        <v>0</v>
      </c>
      <c r="V48" s="235">
        <f t="shared" si="6"/>
        <v>0</v>
      </c>
      <c r="W48" s="235">
        <f t="shared" si="6"/>
        <v>0</v>
      </c>
      <c r="DA48" s="174"/>
    </row>
    <row r="49" spans="1:105" ht="12" customHeight="1" x14ac:dyDescent="0.25">
      <c r="A49" s="202" t="s">
        <v>93</v>
      </c>
      <c r="B49" s="235">
        <f t="shared" ref="B49:W49" si="7">IF(B7=0,0,B7/B$5)</f>
        <v>0</v>
      </c>
      <c r="C49" s="235">
        <f t="shared" si="7"/>
        <v>0</v>
      </c>
      <c r="D49" s="235">
        <f t="shared" si="7"/>
        <v>0</v>
      </c>
      <c r="E49" s="235">
        <f t="shared" si="7"/>
        <v>0</v>
      </c>
      <c r="F49" s="235">
        <f t="shared" si="7"/>
        <v>0</v>
      </c>
      <c r="G49" s="235">
        <f t="shared" si="7"/>
        <v>0</v>
      </c>
      <c r="H49" s="235">
        <f t="shared" si="7"/>
        <v>0</v>
      </c>
      <c r="I49" s="235">
        <f t="shared" si="7"/>
        <v>0</v>
      </c>
      <c r="J49" s="235">
        <f t="shared" si="7"/>
        <v>0</v>
      </c>
      <c r="K49" s="235">
        <f t="shared" si="7"/>
        <v>0</v>
      </c>
      <c r="L49" s="235">
        <f t="shared" si="7"/>
        <v>0</v>
      </c>
      <c r="M49" s="235">
        <f t="shared" si="7"/>
        <v>0</v>
      </c>
      <c r="N49" s="235">
        <f t="shared" si="7"/>
        <v>0</v>
      </c>
      <c r="O49" s="235">
        <f t="shared" si="7"/>
        <v>0</v>
      </c>
      <c r="P49" s="235">
        <f t="shared" si="7"/>
        <v>0</v>
      </c>
      <c r="Q49" s="235">
        <f t="shared" si="7"/>
        <v>0</v>
      </c>
      <c r="R49" s="235">
        <f t="shared" si="7"/>
        <v>0</v>
      </c>
      <c r="S49" s="235">
        <f t="shared" si="7"/>
        <v>0</v>
      </c>
      <c r="T49" s="235">
        <f t="shared" si="7"/>
        <v>0</v>
      </c>
      <c r="U49" s="235">
        <f t="shared" si="7"/>
        <v>0</v>
      </c>
      <c r="V49" s="235">
        <f t="shared" si="7"/>
        <v>0</v>
      </c>
      <c r="W49" s="235">
        <f t="shared" si="7"/>
        <v>0</v>
      </c>
      <c r="DA49" s="174"/>
    </row>
    <row r="50" spans="1:105" ht="12" customHeight="1" x14ac:dyDescent="0.25">
      <c r="A50" s="202" t="s">
        <v>94</v>
      </c>
      <c r="B50" s="235">
        <f t="shared" ref="B50:W50" si="8">IF(B8=0,0,B8/B$5)</f>
        <v>0</v>
      </c>
      <c r="C50" s="235">
        <f t="shared" si="8"/>
        <v>0</v>
      </c>
      <c r="D50" s="235">
        <f t="shared" si="8"/>
        <v>0</v>
      </c>
      <c r="E50" s="235">
        <f t="shared" si="8"/>
        <v>0</v>
      </c>
      <c r="F50" s="235">
        <f t="shared" si="8"/>
        <v>0</v>
      </c>
      <c r="G50" s="235">
        <f t="shared" si="8"/>
        <v>0</v>
      </c>
      <c r="H50" s="235">
        <f t="shared" si="8"/>
        <v>0</v>
      </c>
      <c r="I50" s="235">
        <f t="shared" si="8"/>
        <v>0</v>
      </c>
      <c r="J50" s="235">
        <f t="shared" si="8"/>
        <v>0</v>
      </c>
      <c r="K50" s="235">
        <f t="shared" si="8"/>
        <v>0</v>
      </c>
      <c r="L50" s="235">
        <f t="shared" si="8"/>
        <v>0</v>
      </c>
      <c r="M50" s="235">
        <f t="shared" si="8"/>
        <v>0</v>
      </c>
      <c r="N50" s="235">
        <f t="shared" si="8"/>
        <v>0</v>
      </c>
      <c r="O50" s="235">
        <f t="shared" si="8"/>
        <v>0</v>
      </c>
      <c r="P50" s="235">
        <f t="shared" si="8"/>
        <v>0</v>
      </c>
      <c r="Q50" s="235">
        <f t="shared" si="8"/>
        <v>0</v>
      </c>
      <c r="R50" s="235">
        <f t="shared" si="8"/>
        <v>0</v>
      </c>
      <c r="S50" s="235">
        <f t="shared" si="8"/>
        <v>0</v>
      </c>
      <c r="T50" s="235">
        <f t="shared" si="8"/>
        <v>0</v>
      </c>
      <c r="U50" s="235">
        <f t="shared" si="8"/>
        <v>0</v>
      </c>
      <c r="V50" s="235">
        <f t="shared" si="8"/>
        <v>0</v>
      </c>
      <c r="W50" s="235">
        <f t="shared" si="8"/>
        <v>0</v>
      </c>
      <c r="DA50" s="174"/>
    </row>
    <row r="51" spans="1:105" ht="12" customHeight="1" x14ac:dyDescent="0.25">
      <c r="A51" s="202" t="s">
        <v>95</v>
      </c>
      <c r="B51" s="235">
        <f t="shared" ref="B51:W51" si="9">IF(B9=0,0,B9/B$5)</f>
        <v>0</v>
      </c>
      <c r="C51" s="235">
        <f t="shared" si="9"/>
        <v>0</v>
      </c>
      <c r="D51" s="235">
        <f t="shared" si="9"/>
        <v>0</v>
      </c>
      <c r="E51" s="235">
        <f t="shared" si="9"/>
        <v>0</v>
      </c>
      <c r="F51" s="235">
        <f t="shared" si="9"/>
        <v>0</v>
      </c>
      <c r="G51" s="235">
        <f t="shared" si="9"/>
        <v>0</v>
      </c>
      <c r="H51" s="235">
        <f t="shared" si="9"/>
        <v>0</v>
      </c>
      <c r="I51" s="235">
        <f t="shared" si="9"/>
        <v>0</v>
      </c>
      <c r="J51" s="235">
        <f t="shared" si="9"/>
        <v>0</v>
      </c>
      <c r="K51" s="235">
        <f t="shared" si="9"/>
        <v>0</v>
      </c>
      <c r="L51" s="235">
        <f t="shared" si="9"/>
        <v>0</v>
      </c>
      <c r="M51" s="235">
        <f t="shared" si="9"/>
        <v>0</v>
      </c>
      <c r="N51" s="235">
        <f t="shared" si="9"/>
        <v>0</v>
      </c>
      <c r="O51" s="235">
        <f t="shared" si="9"/>
        <v>0</v>
      </c>
      <c r="P51" s="235">
        <f t="shared" si="9"/>
        <v>0</v>
      </c>
      <c r="Q51" s="235">
        <f t="shared" si="9"/>
        <v>0</v>
      </c>
      <c r="R51" s="235">
        <f t="shared" si="9"/>
        <v>0</v>
      </c>
      <c r="S51" s="235">
        <f t="shared" si="9"/>
        <v>0</v>
      </c>
      <c r="T51" s="235">
        <f t="shared" si="9"/>
        <v>0</v>
      </c>
      <c r="U51" s="235">
        <f t="shared" si="9"/>
        <v>0</v>
      </c>
      <c r="V51" s="235">
        <f t="shared" si="9"/>
        <v>0</v>
      </c>
      <c r="W51" s="235">
        <f t="shared" si="9"/>
        <v>0</v>
      </c>
      <c r="DA51" s="174"/>
    </row>
    <row r="52" spans="1:105" ht="12" customHeight="1" x14ac:dyDescent="0.25">
      <c r="A52" s="202" t="s">
        <v>96</v>
      </c>
      <c r="B52" s="235">
        <f t="shared" ref="B52:W52" si="10">IF(B10=0,0,B10/B$5)</f>
        <v>1.4196993992349118E-2</v>
      </c>
      <c r="C52" s="235">
        <f t="shared" si="10"/>
        <v>1.5321562009522319E-2</v>
      </c>
      <c r="D52" s="235">
        <f t="shared" si="10"/>
        <v>1.4892598847172854E-2</v>
      </c>
      <c r="E52" s="235">
        <f t="shared" si="10"/>
        <v>1.5728503419449549E-2</v>
      </c>
      <c r="F52" s="235">
        <f t="shared" si="10"/>
        <v>1.3504002379324696E-2</v>
      </c>
      <c r="G52" s="235">
        <f t="shared" si="10"/>
        <v>1.0272566902787009E-2</v>
      </c>
      <c r="H52" s="235">
        <f t="shared" si="10"/>
        <v>9.8044539971716416E-3</v>
      </c>
      <c r="I52" s="235">
        <f t="shared" si="10"/>
        <v>1.0061286580571312E-2</v>
      </c>
      <c r="J52" s="235">
        <f t="shared" si="10"/>
        <v>1.0725271380264559E-2</v>
      </c>
      <c r="K52" s="235">
        <f t="shared" si="10"/>
        <v>9.5615272667955269E-3</v>
      </c>
      <c r="L52" s="235">
        <f t="shared" si="10"/>
        <v>9.9373680302245852E-3</v>
      </c>
      <c r="M52" s="235">
        <f t="shared" si="10"/>
        <v>1.256829093086087E-2</v>
      </c>
      <c r="N52" s="235">
        <f t="shared" si="10"/>
        <v>1.2701654499926612E-2</v>
      </c>
      <c r="O52" s="235">
        <f t="shared" si="10"/>
        <v>1.2895821094522702E-2</v>
      </c>
      <c r="P52" s="235">
        <f t="shared" si="10"/>
        <v>1.1895393077136451E-2</v>
      </c>
      <c r="Q52" s="235">
        <f t="shared" si="10"/>
        <v>1.1987202029730677E-2</v>
      </c>
      <c r="R52" s="235">
        <f t="shared" si="10"/>
        <v>1.2161969835343922E-2</v>
      </c>
      <c r="S52" s="235">
        <f t="shared" si="10"/>
        <v>1.122976652970196E-2</v>
      </c>
      <c r="T52" s="235">
        <f t="shared" si="10"/>
        <v>1.0988877516633381E-2</v>
      </c>
      <c r="U52" s="235">
        <f t="shared" si="10"/>
        <v>1.1294381401831434E-2</v>
      </c>
      <c r="V52" s="235">
        <f t="shared" si="10"/>
        <v>1.128261990367042E-2</v>
      </c>
      <c r="W52" s="235">
        <f t="shared" si="10"/>
        <v>1.0976616089925034E-2</v>
      </c>
      <c r="DA52" s="174"/>
    </row>
    <row r="53" spans="1:105" ht="12" customHeight="1" x14ac:dyDescent="0.25">
      <c r="A53" s="40" t="str">
        <f>$A$16</f>
        <v>Steam processes</v>
      </c>
      <c r="B53" s="236">
        <f t="shared" ref="B53:W53" si="11">IF(B16=0,0,B16/B$5)</f>
        <v>0.27754947539887798</v>
      </c>
      <c r="C53" s="236">
        <f t="shared" si="11"/>
        <v>0.28224966065443985</v>
      </c>
      <c r="D53" s="236">
        <f t="shared" si="11"/>
        <v>0.26583372057783067</v>
      </c>
      <c r="E53" s="236">
        <f t="shared" si="11"/>
        <v>0.26749687826693352</v>
      </c>
      <c r="F53" s="236">
        <f t="shared" si="11"/>
        <v>0.25031831487917006</v>
      </c>
      <c r="G53" s="236">
        <f t="shared" si="11"/>
        <v>0.2395443039322489</v>
      </c>
      <c r="H53" s="236">
        <f t="shared" si="11"/>
        <v>0.2394209324185507</v>
      </c>
      <c r="I53" s="236">
        <f t="shared" si="11"/>
        <v>0.22225620841646504</v>
      </c>
      <c r="J53" s="236">
        <f t="shared" si="11"/>
        <v>0.23535829927471652</v>
      </c>
      <c r="K53" s="236">
        <f t="shared" si="11"/>
        <v>0.23637430669452475</v>
      </c>
      <c r="L53" s="236">
        <f t="shared" si="11"/>
        <v>0.23803192194660316</v>
      </c>
      <c r="M53" s="236">
        <f t="shared" si="11"/>
        <v>0.24333688140832829</v>
      </c>
      <c r="N53" s="236">
        <f t="shared" si="11"/>
        <v>0.24796113170642645</v>
      </c>
      <c r="O53" s="236">
        <f t="shared" si="11"/>
        <v>0.24284230829838166</v>
      </c>
      <c r="P53" s="236">
        <f t="shared" si="11"/>
        <v>0.23437108268297913</v>
      </c>
      <c r="Q53" s="236">
        <f t="shared" si="11"/>
        <v>0.23574651499730787</v>
      </c>
      <c r="R53" s="236">
        <f t="shared" si="11"/>
        <v>0.23137466911461971</v>
      </c>
      <c r="S53" s="236">
        <f t="shared" si="11"/>
        <v>0.22130650752660863</v>
      </c>
      <c r="T53" s="236">
        <f t="shared" si="11"/>
        <v>0.22352931878400401</v>
      </c>
      <c r="U53" s="236">
        <f t="shared" si="11"/>
        <v>0.21440285668010825</v>
      </c>
      <c r="V53" s="236">
        <f t="shared" si="11"/>
        <v>0.22179051577903741</v>
      </c>
      <c r="W53" s="236">
        <f t="shared" si="11"/>
        <v>0.21093157558899681</v>
      </c>
      <c r="DA53" s="96"/>
    </row>
    <row r="54" spans="1:105" ht="12" customHeight="1" x14ac:dyDescent="0.25">
      <c r="A54" s="41" t="str">
        <f>$A$27</f>
        <v>Other energy use related</v>
      </c>
      <c r="B54" s="237">
        <f t="shared" ref="B54:W54" si="12">IF(B27=0,0,B27/B$5)</f>
        <v>0.27665628200184472</v>
      </c>
      <c r="C54" s="237">
        <f t="shared" si="12"/>
        <v>0.29844819585864707</v>
      </c>
      <c r="D54" s="237">
        <f t="shared" si="12"/>
        <v>0.30036281612006782</v>
      </c>
      <c r="E54" s="237">
        <f t="shared" si="12"/>
        <v>0.30111049887579261</v>
      </c>
      <c r="F54" s="237">
        <f t="shared" si="12"/>
        <v>0.29263444660942911</v>
      </c>
      <c r="G54" s="237">
        <f t="shared" si="12"/>
        <v>0.31418919864804717</v>
      </c>
      <c r="H54" s="237">
        <f t="shared" si="12"/>
        <v>0.30224089394704057</v>
      </c>
      <c r="I54" s="237">
        <f t="shared" si="12"/>
        <v>0.30955065411687432</v>
      </c>
      <c r="J54" s="237">
        <f t="shared" si="12"/>
        <v>0.31563376359245027</v>
      </c>
      <c r="K54" s="237">
        <f t="shared" si="12"/>
        <v>0.32731471914241322</v>
      </c>
      <c r="L54" s="237">
        <f t="shared" si="12"/>
        <v>0.31376579291672901</v>
      </c>
      <c r="M54" s="237">
        <f t="shared" si="12"/>
        <v>0.33216926830530852</v>
      </c>
      <c r="N54" s="237">
        <f t="shared" si="12"/>
        <v>0.33743436951775724</v>
      </c>
      <c r="O54" s="237">
        <f t="shared" si="12"/>
        <v>0.32764705014270634</v>
      </c>
      <c r="P54" s="237">
        <f t="shared" si="12"/>
        <v>0.32435339069079094</v>
      </c>
      <c r="Q54" s="237">
        <f t="shared" si="12"/>
        <v>0.32655868311417541</v>
      </c>
      <c r="R54" s="237">
        <f t="shared" si="12"/>
        <v>0.33192382358445904</v>
      </c>
      <c r="S54" s="237">
        <f t="shared" si="12"/>
        <v>0.31587894677529776</v>
      </c>
      <c r="T54" s="237">
        <f t="shared" si="12"/>
        <v>0.31702357463435565</v>
      </c>
      <c r="U54" s="237">
        <f t="shared" si="12"/>
        <v>0.32544985865124609</v>
      </c>
      <c r="V54" s="237">
        <f t="shared" si="12"/>
        <v>0.33011189879202285</v>
      </c>
      <c r="W54" s="237">
        <f t="shared" si="12"/>
        <v>0.33011663597895613</v>
      </c>
      <c r="DA54" s="97"/>
    </row>
    <row r="55" spans="1:105" ht="12" customHeight="1" x14ac:dyDescent="0.25">
      <c r="A55" s="42" t="s">
        <v>106</v>
      </c>
      <c r="B55" s="242">
        <f t="shared" ref="B55:W55" si="13">IF(B38=0,0,B38/B$5)</f>
        <v>0.43159724860692827</v>
      </c>
      <c r="C55" s="242">
        <f t="shared" si="13"/>
        <v>0.4039805814773908</v>
      </c>
      <c r="D55" s="242">
        <f t="shared" si="13"/>
        <v>0.4189108644549287</v>
      </c>
      <c r="E55" s="242">
        <f t="shared" si="13"/>
        <v>0.41566411943782433</v>
      </c>
      <c r="F55" s="242">
        <f t="shared" si="13"/>
        <v>0.44354323613207614</v>
      </c>
      <c r="G55" s="242">
        <f t="shared" si="13"/>
        <v>0.43599393051691682</v>
      </c>
      <c r="H55" s="242">
        <f t="shared" si="13"/>
        <v>0.44853371963723709</v>
      </c>
      <c r="I55" s="242">
        <f t="shared" si="13"/>
        <v>0.45813185088608932</v>
      </c>
      <c r="J55" s="242">
        <f t="shared" si="13"/>
        <v>0.43828266575256863</v>
      </c>
      <c r="K55" s="242">
        <f t="shared" si="13"/>
        <v>0.42674944689626654</v>
      </c>
      <c r="L55" s="242">
        <f t="shared" si="13"/>
        <v>0.43826491710644322</v>
      </c>
      <c r="M55" s="242">
        <f t="shared" si="13"/>
        <v>0.41192555935550224</v>
      </c>
      <c r="N55" s="242">
        <f t="shared" si="13"/>
        <v>0.40190284427588963</v>
      </c>
      <c r="O55" s="242">
        <f t="shared" si="13"/>
        <v>0.41661482046438936</v>
      </c>
      <c r="P55" s="242">
        <f t="shared" si="13"/>
        <v>0.42938013354909343</v>
      </c>
      <c r="Q55" s="242">
        <f t="shared" si="13"/>
        <v>0.42570759985878603</v>
      </c>
      <c r="R55" s="242">
        <f t="shared" si="13"/>
        <v>0.42453953746557732</v>
      </c>
      <c r="S55" s="242">
        <f t="shared" si="13"/>
        <v>0.45158477916839179</v>
      </c>
      <c r="T55" s="242">
        <f t="shared" si="13"/>
        <v>0.44845822906500704</v>
      </c>
      <c r="U55" s="242">
        <f t="shared" si="13"/>
        <v>0.44885290326681421</v>
      </c>
      <c r="V55" s="242">
        <f t="shared" si="13"/>
        <v>0.43681496552526938</v>
      </c>
      <c r="W55" s="242">
        <f t="shared" si="13"/>
        <v>0.44797517234212203</v>
      </c>
      <c r="DA55" s="93"/>
    </row>
  </sheetData>
  <conditionalFormatting sqref="B28:V37 B6:V15">
    <cfRule type="cellIs" dxfId="627" priority="108" operator="lessThan">
      <formula>0</formula>
    </cfRule>
  </conditionalFormatting>
  <conditionalFormatting sqref="B37:V37">
    <cfRule type="cellIs" dxfId="626" priority="85" operator="lessThan">
      <formula>0</formula>
    </cfRule>
    <cfRule type="cellIs" dxfId="625" priority="91" operator="lessThan">
      <formula>0</formula>
    </cfRule>
    <cfRule type="cellIs" dxfId="624" priority="94" operator="lessThan">
      <formula>0</formula>
    </cfRule>
    <cfRule type="cellIs" dxfId="623" priority="97" operator="lessThan">
      <formula>0</formula>
    </cfRule>
    <cfRule type="cellIs" dxfId="622" priority="103" operator="lessThan">
      <formula>0</formula>
    </cfRule>
    <cfRule type="cellIs" dxfId="621" priority="106" operator="lessThan">
      <formula>0</formula>
    </cfRule>
  </conditionalFormatting>
  <conditionalFormatting sqref="B17:V26">
    <cfRule type="cellIs" dxfId="620" priority="92" operator="lessThan">
      <formula>0</formula>
    </cfRule>
    <cfRule type="cellIs" dxfId="619" priority="95" operator="lessThan">
      <formula>0</formula>
    </cfRule>
    <cfRule type="cellIs" dxfId="618" priority="107" operator="lessThan">
      <formula>0</formula>
    </cfRule>
  </conditionalFormatting>
  <conditionalFormatting sqref="B31:V31">
    <cfRule type="cellIs" dxfId="617" priority="93" operator="lessThan">
      <formula>0</formula>
    </cfRule>
    <cfRule type="cellIs" dxfId="616" priority="105" operator="lessThan">
      <formula>0</formula>
    </cfRule>
  </conditionalFormatting>
  <conditionalFormatting sqref="C17:L26">
    <cfRule type="cellIs" dxfId="615" priority="104" operator="lessThan">
      <formula>0</formula>
    </cfRule>
  </conditionalFormatting>
  <conditionalFormatting sqref="C48:L48">
    <cfRule type="cellIs" dxfId="614" priority="101" operator="lessThan">
      <formula>0</formula>
    </cfRule>
  </conditionalFormatting>
  <conditionalFormatting sqref="C48:L52">
    <cfRule type="cellIs" dxfId="613" priority="102" operator="lessThan">
      <formula>0</formula>
    </cfRule>
  </conditionalFormatting>
  <conditionalFormatting sqref="B48:V52">
    <cfRule type="cellIs" dxfId="612" priority="88" operator="lessThan">
      <formula>0</formula>
    </cfRule>
    <cfRule type="cellIs" dxfId="611" priority="90" operator="lessThan">
      <formula>0</formula>
    </cfRule>
    <cfRule type="cellIs" dxfId="610" priority="100" operator="lessThan">
      <formula>0</formula>
    </cfRule>
  </conditionalFormatting>
  <conditionalFormatting sqref="B48:V48">
    <cfRule type="cellIs" dxfId="609" priority="87" operator="lessThan">
      <formula>0</formula>
    </cfRule>
    <cfRule type="cellIs" dxfId="608" priority="89" operator="lessThan">
      <formula>0</formula>
    </cfRule>
    <cfRule type="cellIs" dxfId="607" priority="99" operator="lessThan">
      <formula>0</formula>
    </cfRule>
  </conditionalFormatting>
  <conditionalFormatting sqref="B28:V37">
    <cfRule type="cellIs" dxfId="606" priority="86" operator="lessThan">
      <formula>0</formula>
    </cfRule>
    <cfRule type="cellIs" dxfId="605" priority="96" operator="lessThan">
      <formula>0</formula>
    </cfRule>
    <cfRule type="cellIs" dxfId="604" priority="98" operator="lessThan">
      <formula>0</formula>
    </cfRule>
  </conditionalFormatting>
  <conditionalFormatting sqref="W28:W37 W6:W15">
    <cfRule type="cellIs" dxfId="603" priority="84" operator="lessThan">
      <formula>0</formula>
    </cfRule>
  </conditionalFormatting>
  <conditionalFormatting sqref="W37">
    <cfRule type="cellIs" dxfId="602" priority="64" operator="lessThan">
      <formula>0</formula>
    </cfRule>
    <cfRule type="cellIs" dxfId="601" priority="70" operator="lessThan">
      <formula>0</formula>
    </cfRule>
    <cfRule type="cellIs" dxfId="600" priority="73" operator="lessThan">
      <formula>0</formula>
    </cfRule>
    <cfRule type="cellIs" dxfId="599" priority="76" operator="lessThan">
      <formula>0</formula>
    </cfRule>
    <cfRule type="cellIs" dxfId="598" priority="80" operator="lessThan">
      <formula>0</formula>
    </cfRule>
    <cfRule type="cellIs" dxfId="597" priority="82" operator="lessThan">
      <formula>0</formula>
    </cfRule>
  </conditionalFormatting>
  <conditionalFormatting sqref="W17:W26">
    <cfRule type="cellIs" dxfId="596" priority="71" operator="lessThan">
      <formula>0</formula>
    </cfRule>
    <cfRule type="cellIs" dxfId="595" priority="74" operator="lessThan">
      <formula>0</formula>
    </cfRule>
    <cfRule type="cellIs" dxfId="594" priority="83" operator="lessThan">
      <formula>0</formula>
    </cfRule>
  </conditionalFormatting>
  <conditionalFormatting sqref="W31">
    <cfRule type="cellIs" dxfId="593" priority="72" operator="lessThan">
      <formula>0</formula>
    </cfRule>
    <cfRule type="cellIs" dxfId="592" priority="81" operator="lessThan">
      <formula>0</formula>
    </cfRule>
  </conditionalFormatting>
  <conditionalFormatting sqref="W48:W52">
    <cfRule type="cellIs" dxfId="591" priority="67" operator="lessThan">
      <formula>0</formula>
    </cfRule>
    <cfRule type="cellIs" dxfId="590" priority="69" operator="lessThan">
      <formula>0</formula>
    </cfRule>
    <cfRule type="cellIs" dxfId="589" priority="79" operator="lessThan">
      <formula>0</formula>
    </cfRule>
  </conditionalFormatting>
  <conditionalFormatting sqref="W48">
    <cfRule type="cellIs" dxfId="588" priority="66" operator="lessThan">
      <formula>0</formula>
    </cfRule>
    <cfRule type="cellIs" dxfId="587" priority="68" operator="lessThan">
      <formula>0</formula>
    </cfRule>
    <cfRule type="cellIs" dxfId="586" priority="78" operator="lessThan">
      <formula>0</formula>
    </cfRule>
  </conditionalFormatting>
  <conditionalFormatting sqref="W28:W37">
    <cfRule type="cellIs" dxfId="585" priority="65" operator="lessThan">
      <formula>0</formula>
    </cfRule>
    <cfRule type="cellIs" dxfId="584" priority="75" operator="lessThan">
      <formula>0</formula>
    </cfRule>
    <cfRule type="cellIs" dxfId="583" priority="77" operator="lessThan">
      <formula>0</formula>
    </cfRule>
  </conditionalFormatting>
  <conditionalFormatting sqref="DA28:DA37 DA6:DA15">
    <cfRule type="cellIs" dxfId="582" priority="21" operator="lessThan">
      <formula>0</formula>
    </cfRule>
  </conditionalFormatting>
  <conditionalFormatting sqref="DA37">
    <cfRule type="cellIs" dxfId="581" priority="1" operator="lessThan">
      <formula>0</formula>
    </cfRule>
    <cfRule type="cellIs" dxfId="580" priority="7" operator="lessThan">
      <formula>0</formula>
    </cfRule>
    <cfRule type="cellIs" dxfId="579" priority="10" operator="lessThan">
      <formula>0</formula>
    </cfRule>
    <cfRule type="cellIs" dxfId="578" priority="13" operator="lessThan">
      <formula>0</formula>
    </cfRule>
    <cfRule type="cellIs" dxfId="577" priority="17" operator="lessThan">
      <formula>0</formula>
    </cfRule>
    <cfRule type="cellIs" dxfId="576" priority="19" operator="lessThan">
      <formula>0</formula>
    </cfRule>
  </conditionalFormatting>
  <conditionalFormatting sqref="DA17:DA26">
    <cfRule type="cellIs" dxfId="575" priority="8" operator="lessThan">
      <formula>0</formula>
    </cfRule>
    <cfRule type="cellIs" dxfId="574" priority="11" operator="lessThan">
      <formula>0</formula>
    </cfRule>
    <cfRule type="cellIs" dxfId="573" priority="20" operator="lessThan">
      <formula>0</formula>
    </cfRule>
  </conditionalFormatting>
  <conditionalFormatting sqref="DA31">
    <cfRule type="cellIs" dxfId="572" priority="9" operator="lessThan">
      <formula>0</formula>
    </cfRule>
    <cfRule type="cellIs" dxfId="571" priority="18" operator="lessThan">
      <formula>0</formula>
    </cfRule>
  </conditionalFormatting>
  <conditionalFormatting sqref="DA48:DA52">
    <cfRule type="cellIs" dxfId="570" priority="4" operator="lessThan">
      <formula>0</formula>
    </cfRule>
    <cfRule type="cellIs" dxfId="569" priority="6" operator="lessThan">
      <formula>0</formula>
    </cfRule>
    <cfRule type="cellIs" dxfId="568" priority="16" operator="lessThan">
      <formula>0</formula>
    </cfRule>
  </conditionalFormatting>
  <conditionalFormatting sqref="DA48">
    <cfRule type="cellIs" dxfId="567" priority="3" operator="lessThan">
      <formula>0</formula>
    </cfRule>
    <cfRule type="cellIs" dxfId="566" priority="5" operator="lessThan">
      <formula>0</formula>
    </cfRule>
    <cfRule type="cellIs" dxfId="565" priority="15" operator="lessThan">
      <formula>0</formula>
    </cfRule>
  </conditionalFormatting>
  <conditionalFormatting sqref="DA28:DA37">
    <cfRule type="cellIs" dxfId="564" priority="2" operator="lessThan">
      <formula>0</formula>
    </cfRule>
    <cfRule type="cellIs" dxfId="563" priority="12" operator="lessThan">
      <formula>0</formula>
    </cfRule>
    <cfRule type="cellIs" dxfId="562" priority="14" operator="lessThan">
      <formula>0</formula>
    </cfRule>
  </conditionalFormatting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39997558519241921"/>
    <pageSetUpPr fitToPage="1"/>
  </sheetPr>
  <dimension ref="A1:DA67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Iron and steel"</f>
        <v>FR: Iron and steel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3" spans="1:105" ht="12" customHeight="1" x14ac:dyDescent="0.25">
      <c r="A3" s="30" t="s">
        <v>55</v>
      </c>
      <c r="B3" s="205">
        <f t="shared" ref="B3:W3" si="0">SUM(B4:B5)</f>
        <v>7144.3369740924973</v>
      </c>
      <c r="C3" s="205">
        <f t="shared" si="0"/>
        <v>6236.7900346382048</v>
      </c>
      <c r="D3" s="205">
        <f t="shared" si="0"/>
        <v>5513.6429581011434</v>
      </c>
      <c r="E3" s="205">
        <f t="shared" si="0"/>
        <v>5080.9516342098705</v>
      </c>
      <c r="F3" s="205">
        <f t="shared" si="0"/>
        <v>5822.5769319734982</v>
      </c>
      <c r="G3" s="205">
        <f t="shared" si="0"/>
        <v>6005.4546705817256</v>
      </c>
      <c r="H3" s="205">
        <f t="shared" si="0"/>
        <v>5742.5020664548802</v>
      </c>
      <c r="I3" s="205">
        <f t="shared" si="0"/>
        <v>6482.0987926022763</v>
      </c>
      <c r="J3" s="205">
        <f t="shared" si="0"/>
        <v>6597.565654189304</v>
      </c>
      <c r="K3" s="205">
        <f t="shared" si="0"/>
        <v>4543.0275441991944</v>
      </c>
      <c r="L3" s="205">
        <f t="shared" si="0"/>
        <v>4671.508037493054</v>
      </c>
      <c r="M3" s="205">
        <f t="shared" si="0"/>
        <v>5504.2464886053122</v>
      </c>
      <c r="N3" s="205">
        <f t="shared" si="0"/>
        <v>3747.2858704858572</v>
      </c>
      <c r="O3" s="205">
        <f t="shared" si="0"/>
        <v>3792.46090501341</v>
      </c>
      <c r="P3" s="205">
        <f t="shared" si="0"/>
        <v>3380.3947975934138</v>
      </c>
      <c r="Q3" s="205">
        <f t="shared" si="0"/>
        <v>3544.1346040451081</v>
      </c>
      <c r="R3" s="205">
        <f t="shared" si="0"/>
        <v>3172.3384214024345</v>
      </c>
      <c r="S3" s="205">
        <f t="shared" si="0"/>
        <v>3730.6863697168001</v>
      </c>
      <c r="T3" s="205">
        <f t="shared" si="0"/>
        <v>3853.1900448487231</v>
      </c>
      <c r="U3" s="205">
        <f t="shared" si="0"/>
        <v>2866.2753901018405</v>
      </c>
      <c r="V3" s="205">
        <f t="shared" si="0"/>
        <v>2038.74608315206</v>
      </c>
      <c r="W3" s="205">
        <f t="shared" si="0"/>
        <v>3707.2049861419468</v>
      </c>
      <c r="DA3" s="112"/>
    </row>
    <row r="4" spans="1:105" ht="12" customHeight="1" x14ac:dyDescent="0.25">
      <c r="A4" s="50" t="s">
        <v>41</v>
      </c>
      <c r="B4" s="243">
        <v>4509.3766935340718</v>
      </c>
      <c r="C4" s="243">
        <v>3803.45077890842</v>
      </c>
      <c r="D4" s="243">
        <v>3571.921788731092</v>
      </c>
      <c r="E4" s="243">
        <v>3273.257164511263</v>
      </c>
      <c r="F4" s="243">
        <v>3785.1225267954992</v>
      </c>
      <c r="G4" s="243">
        <v>3962.4516209134258</v>
      </c>
      <c r="H4" s="243">
        <v>3745.890117006833</v>
      </c>
      <c r="I4" s="243">
        <v>4195.2698279847191</v>
      </c>
      <c r="J4" s="243">
        <v>4154.5895889909089</v>
      </c>
      <c r="K4" s="243">
        <v>2868.7386730242879</v>
      </c>
      <c r="L4" s="243">
        <v>3134.6498598605858</v>
      </c>
      <c r="M4" s="243">
        <v>3550.4884937658662</v>
      </c>
      <c r="N4" s="243">
        <v>2425.896888371783</v>
      </c>
      <c r="O4" s="243">
        <v>2605.1557825353639</v>
      </c>
      <c r="P4" s="243">
        <v>2359.690009636136</v>
      </c>
      <c r="Q4" s="243">
        <v>2455.2229106176178</v>
      </c>
      <c r="R4" s="243">
        <v>2217.1401644511411</v>
      </c>
      <c r="S4" s="243">
        <v>2698.623203182759</v>
      </c>
      <c r="T4" s="243">
        <v>2770.6490639345889</v>
      </c>
      <c r="U4" s="243">
        <v>2104.6540584266072</v>
      </c>
      <c r="V4" s="243">
        <v>1458.8529173784541</v>
      </c>
      <c r="W4" s="243">
        <v>2630.9024851097788</v>
      </c>
      <c r="DA4" s="83" t="s">
        <v>114</v>
      </c>
    </row>
    <row r="5" spans="1:105" ht="12" customHeight="1" x14ac:dyDescent="0.25">
      <c r="A5" s="49" t="s">
        <v>42</v>
      </c>
      <c r="B5" s="244">
        <v>2634.9602805584259</v>
      </c>
      <c r="C5" s="244">
        <v>2433.3392557297848</v>
      </c>
      <c r="D5" s="244">
        <v>1941.7211693700519</v>
      </c>
      <c r="E5" s="244">
        <v>1807.6944696986079</v>
      </c>
      <c r="F5" s="244">
        <v>2037.454405177999</v>
      </c>
      <c r="G5" s="244">
        <v>2043.0030496683</v>
      </c>
      <c r="H5" s="244">
        <v>1996.611949448047</v>
      </c>
      <c r="I5" s="244">
        <v>2286.8289646175572</v>
      </c>
      <c r="J5" s="244">
        <v>2442.9760651983952</v>
      </c>
      <c r="K5" s="244">
        <v>1674.288871174906</v>
      </c>
      <c r="L5" s="244">
        <v>1536.8581776324679</v>
      </c>
      <c r="M5" s="244">
        <v>1953.7579948394459</v>
      </c>
      <c r="N5" s="244">
        <v>1321.388982114074</v>
      </c>
      <c r="O5" s="244">
        <v>1187.3051224780461</v>
      </c>
      <c r="P5" s="244">
        <v>1020.704787957278</v>
      </c>
      <c r="Q5" s="244">
        <v>1088.91169342749</v>
      </c>
      <c r="R5" s="244">
        <v>955.19825695129339</v>
      </c>
      <c r="S5" s="244">
        <v>1032.0631665340411</v>
      </c>
      <c r="T5" s="244">
        <v>1082.540980914134</v>
      </c>
      <c r="U5" s="244">
        <v>761.62133167523325</v>
      </c>
      <c r="V5" s="244">
        <v>579.89316577360592</v>
      </c>
      <c r="W5" s="244">
        <v>1076.302501032168</v>
      </c>
      <c r="DA5" s="84" t="s">
        <v>115</v>
      </c>
    </row>
    <row r="6" spans="1:105" ht="12" customHeight="1" x14ac:dyDescent="0.25">
      <c r="A6" s="4"/>
      <c r="B6" s="245"/>
      <c r="C6" s="245"/>
      <c r="D6" s="245"/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5"/>
      <c r="P6" s="245"/>
      <c r="Q6" s="245"/>
      <c r="R6" s="245"/>
      <c r="S6" s="245"/>
      <c r="T6" s="245"/>
      <c r="U6" s="245"/>
      <c r="V6" s="245"/>
      <c r="W6" s="245"/>
    </row>
    <row r="7" spans="1:105" ht="12" customHeight="1" x14ac:dyDescent="0.25">
      <c r="A7" s="30" t="s">
        <v>116</v>
      </c>
      <c r="B7" s="205">
        <f t="shared" ref="B7:W7" si="1">SUM(B8:B9)</f>
        <v>20953.667000000001</v>
      </c>
      <c r="C7" s="205">
        <f t="shared" si="1"/>
        <v>19343.190999999999</v>
      </c>
      <c r="D7" s="205">
        <f t="shared" si="1"/>
        <v>20258.472999999998</v>
      </c>
      <c r="E7" s="205">
        <f t="shared" si="1"/>
        <v>19757.864000000001</v>
      </c>
      <c r="F7" s="205">
        <f t="shared" si="1"/>
        <v>20770.252</v>
      </c>
      <c r="G7" s="205">
        <f t="shared" si="1"/>
        <v>19480.777000000002</v>
      </c>
      <c r="H7" s="205">
        <f t="shared" si="1"/>
        <v>19852.105</v>
      </c>
      <c r="I7" s="205">
        <f t="shared" si="1"/>
        <v>19249.862000000001</v>
      </c>
      <c r="J7" s="205">
        <f t="shared" si="1"/>
        <v>17879.161</v>
      </c>
      <c r="K7" s="205">
        <f t="shared" si="1"/>
        <v>12840.108</v>
      </c>
      <c r="L7" s="205">
        <f t="shared" si="1"/>
        <v>15413.576999999997</v>
      </c>
      <c r="M7" s="205">
        <f t="shared" si="1"/>
        <v>15780.072</v>
      </c>
      <c r="N7" s="205">
        <f t="shared" si="1"/>
        <v>15608.972999999998</v>
      </c>
      <c r="O7" s="205">
        <f t="shared" si="1"/>
        <v>15685.35</v>
      </c>
      <c r="P7" s="205">
        <f t="shared" si="1"/>
        <v>16143.449000000001</v>
      </c>
      <c r="Q7" s="205">
        <f t="shared" si="1"/>
        <v>14984.133000000002</v>
      </c>
      <c r="R7" s="205">
        <f t="shared" si="1"/>
        <v>14412.574000000001</v>
      </c>
      <c r="S7" s="205">
        <f t="shared" si="1"/>
        <v>15504.683000000001</v>
      </c>
      <c r="T7" s="205">
        <f t="shared" si="1"/>
        <v>15387.355</v>
      </c>
      <c r="U7" s="205">
        <f t="shared" si="1"/>
        <v>14449.651000000002</v>
      </c>
      <c r="V7" s="205">
        <f t="shared" si="1"/>
        <v>11595.698</v>
      </c>
      <c r="W7" s="205">
        <f t="shared" si="1"/>
        <v>13946.654000000002</v>
      </c>
      <c r="DA7" s="112"/>
    </row>
    <row r="8" spans="1:105" ht="12" customHeight="1" x14ac:dyDescent="0.25">
      <c r="A8" s="50" t="s">
        <v>41</v>
      </c>
      <c r="B8" s="243">
        <v>12510.666999999999</v>
      </c>
      <c r="C8" s="243">
        <v>11112.191000000001</v>
      </c>
      <c r="D8" s="243">
        <v>12382.473</v>
      </c>
      <c r="E8" s="243">
        <v>11988.335999999999</v>
      </c>
      <c r="F8" s="243">
        <v>12751.424999999999</v>
      </c>
      <c r="G8" s="243">
        <v>12180.458000000001</v>
      </c>
      <c r="H8" s="243">
        <v>12241.768</v>
      </c>
      <c r="I8" s="243">
        <v>11808.286</v>
      </c>
      <c r="J8" s="243">
        <v>10666.348</v>
      </c>
      <c r="K8" s="243">
        <v>7676.2049999999999</v>
      </c>
      <c r="L8" s="243">
        <v>9812.739999999998</v>
      </c>
      <c r="M8" s="243">
        <v>9651.9939999999988</v>
      </c>
      <c r="N8" s="243">
        <v>9507.1929999999993</v>
      </c>
      <c r="O8" s="243">
        <v>10194.708000000001</v>
      </c>
      <c r="P8" s="243">
        <v>10645.172</v>
      </c>
      <c r="Q8" s="243">
        <v>9824.77</v>
      </c>
      <c r="R8" s="243">
        <v>9526.8709999999992</v>
      </c>
      <c r="S8" s="243">
        <v>10664.481</v>
      </c>
      <c r="T8" s="243">
        <v>10523.714</v>
      </c>
      <c r="U8" s="243">
        <v>10061.361000000001</v>
      </c>
      <c r="V8" s="243">
        <v>7827.0959999999995</v>
      </c>
      <c r="W8" s="243">
        <v>9413.9910000000018</v>
      </c>
      <c r="DA8" s="83" t="s">
        <v>117</v>
      </c>
    </row>
    <row r="9" spans="1:105" ht="12" customHeight="1" x14ac:dyDescent="0.25">
      <c r="A9" s="49" t="s">
        <v>42</v>
      </c>
      <c r="B9" s="244">
        <v>8443</v>
      </c>
      <c r="C9" s="244">
        <v>8231</v>
      </c>
      <c r="D9" s="244">
        <v>7876</v>
      </c>
      <c r="E9" s="244">
        <v>7769.5280000000002</v>
      </c>
      <c r="F9" s="244">
        <v>8018.8270000000002</v>
      </c>
      <c r="G9" s="244">
        <v>7300.3190000000004</v>
      </c>
      <c r="H9" s="244">
        <v>7610.3370000000004</v>
      </c>
      <c r="I9" s="244">
        <v>7441.576</v>
      </c>
      <c r="J9" s="244">
        <v>7212.8130000000001</v>
      </c>
      <c r="K9" s="244">
        <v>5163.9030000000002</v>
      </c>
      <c r="L9" s="244">
        <v>5600.8370000000004</v>
      </c>
      <c r="M9" s="244">
        <v>6128.0780000000004</v>
      </c>
      <c r="N9" s="244">
        <v>6101.78</v>
      </c>
      <c r="O9" s="244">
        <v>5490.6419999999998</v>
      </c>
      <c r="P9" s="244">
        <v>5498.277</v>
      </c>
      <c r="Q9" s="244">
        <v>5159.3630000000003</v>
      </c>
      <c r="R9" s="244">
        <v>4885.7030000000004</v>
      </c>
      <c r="S9" s="244">
        <v>4840.2020000000002</v>
      </c>
      <c r="T9" s="244">
        <v>4863.6409999999996</v>
      </c>
      <c r="U9" s="244">
        <v>4388.29</v>
      </c>
      <c r="V9" s="244">
        <v>3768.6019999999999</v>
      </c>
      <c r="W9" s="244">
        <v>4532.6629999999996</v>
      </c>
      <c r="DA9" s="84" t="s">
        <v>118</v>
      </c>
    </row>
    <row r="10" spans="1:105" ht="12" customHeight="1" x14ac:dyDescent="0.25">
      <c r="A10" s="4"/>
      <c r="B10" s="245"/>
      <c r="C10" s="245"/>
      <c r="D10" s="245"/>
      <c r="E10" s="245"/>
      <c r="F10" s="245"/>
      <c r="G10" s="245"/>
      <c r="H10" s="245"/>
      <c r="I10" s="245"/>
      <c r="J10" s="245"/>
      <c r="K10" s="245"/>
      <c r="L10" s="245"/>
      <c r="M10" s="245"/>
      <c r="N10" s="245"/>
      <c r="O10" s="245"/>
      <c r="P10" s="245"/>
      <c r="Q10" s="245"/>
      <c r="R10" s="245"/>
      <c r="S10" s="245"/>
      <c r="T10" s="245"/>
      <c r="U10" s="245"/>
      <c r="V10" s="245"/>
      <c r="W10" s="245"/>
    </row>
    <row r="11" spans="1:105" ht="12" customHeight="1" x14ac:dyDescent="0.25">
      <c r="A11" s="30" t="s">
        <v>119</v>
      </c>
      <c r="B11" s="205">
        <f t="shared" ref="B11:W11" si="2">SUM(B12:B13)</f>
        <v>22571.57894736842</v>
      </c>
      <c r="C11" s="205">
        <f t="shared" si="2"/>
        <v>21427.621546749851</v>
      </c>
      <c r="D11" s="205">
        <f t="shared" si="2"/>
        <v>22571.57894736842</v>
      </c>
      <c r="E11" s="205">
        <f t="shared" si="2"/>
        <v>22571.57894736842</v>
      </c>
      <c r="F11" s="205">
        <f t="shared" si="2"/>
        <v>22571.57894736842</v>
      </c>
      <c r="G11" s="205">
        <f t="shared" si="2"/>
        <v>22571.57894736842</v>
      </c>
      <c r="H11" s="205">
        <f t="shared" si="2"/>
        <v>21822.078188714728</v>
      </c>
      <c r="I11" s="205">
        <f t="shared" si="2"/>
        <v>21822.078188714728</v>
      </c>
      <c r="J11" s="205">
        <f t="shared" si="2"/>
        <v>21822.078188714728</v>
      </c>
      <c r="K11" s="205">
        <f t="shared" si="2"/>
        <v>19928.620029442467</v>
      </c>
      <c r="L11" s="205">
        <f t="shared" si="2"/>
        <v>19928.620029442467</v>
      </c>
      <c r="M11" s="205">
        <f t="shared" si="2"/>
        <v>19928.620029442467</v>
      </c>
      <c r="N11" s="205">
        <f t="shared" si="2"/>
        <v>19179.119270788771</v>
      </c>
      <c r="O11" s="205">
        <f t="shared" si="2"/>
        <v>18035.161870170203</v>
      </c>
      <c r="P11" s="205">
        <f t="shared" si="2"/>
        <v>18035.161870170203</v>
      </c>
      <c r="Q11" s="205">
        <f t="shared" si="2"/>
        <v>17285.661111516507</v>
      </c>
      <c r="R11" s="205">
        <f t="shared" si="2"/>
        <v>16141.703710897929</v>
      </c>
      <c r="S11" s="205">
        <f t="shared" si="2"/>
        <v>17285.661111516507</v>
      </c>
      <c r="T11" s="205">
        <f t="shared" si="2"/>
        <v>16536.160352862815</v>
      </c>
      <c r="U11" s="205">
        <f t="shared" si="2"/>
        <v>16536.160352862815</v>
      </c>
      <c r="V11" s="205">
        <f t="shared" si="2"/>
        <v>15392.202952244235</v>
      </c>
      <c r="W11" s="205">
        <f t="shared" si="2"/>
        <v>15392.202952244235</v>
      </c>
      <c r="DA11" s="112"/>
    </row>
    <row r="12" spans="1:105" ht="12" customHeight="1" x14ac:dyDescent="0.25">
      <c r="A12" s="50" t="s">
        <v>41</v>
      </c>
      <c r="B12" s="243">
        <v>13684.21052631579</v>
      </c>
      <c r="C12" s="243">
        <v>12540.25312569722</v>
      </c>
      <c r="D12" s="243">
        <v>13684.21052631579</v>
      </c>
      <c r="E12" s="243">
        <v>13684.21052631579</v>
      </c>
      <c r="F12" s="243">
        <v>13684.21052631579</v>
      </c>
      <c r="G12" s="243">
        <v>13684.21052631579</v>
      </c>
      <c r="H12" s="243">
        <v>13684.21052631579</v>
      </c>
      <c r="I12" s="243">
        <v>13684.21052631579</v>
      </c>
      <c r="J12" s="243">
        <v>13684.21052631579</v>
      </c>
      <c r="K12" s="243">
        <v>12540.25312569722</v>
      </c>
      <c r="L12" s="243">
        <v>12540.25312569722</v>
      </c>
      <c r="M12" s="243">
        <v>12540.25312569722</v>
      </c>
      <c r="N12" s="243">
        <v>12540.25312569722</v>
      </c>
      <c r="O12" s="243">
        <v>11396.295725078649</v>
      </c>
      <c r="P12" s="243">
        <v>11396.295725078649</v>
      </c>
      <c r="Q12" s="243">
        <v>11396.295725078649</v>
      </c>
      <c r="R12" s="243">
        <v>10252.33832446007</v>
      </c>
      <c r="S12" s="243">
        <v>11396.295725078649</v>
      </c>
      <c r="T12" s="243">
        <v>11396.295725078649</v>
      </c>
      <c r="U12" s="243">
        <v>11396.295725078649</v>
      </c>
      <c r="V12" s="243">
        <v>10252.33832446007</v>
      </c>
      <c r="W12" s="243">
        <v>10252.33832446007</v>
      </c>
      <c r="DA12" s="83" t="s">
        <v>120</v>
      </c>
    </row>
    <row r="13" spans="1:105" ht="12" customHeight="1" x14ac:dyDescent="0.25">
      <c r="A13" s="49" t="s">
        <v>42</v>
      </c>
      <c r="B13" s="244">
        <v>8887.3684210526317</v>
      </c>
      <c r="C13" s="244">
        <v>8887.3684210526317</v>
      </c>
      <c r="D13" s="244">
        <v>8887.3684210526317</v>
      </c>
      <c r="E13" s="244">
        <v>8887.3684210526317</v>
      </c>
      <c r="F13" s="244">
        <v>8887.3684210526317</v>
      </c>
      <c r="G13" s="244">
        <v>8887.3684210526317</v>
      </c>
      <c r="H13" s="244">
        <v>8137.8676623989386</v>
      </c>
      <c r="I13" s="244">
        <v>8137.8676623989386</v>
      </c>
      <c r="J13" s="244">
        <v>8137.8676623989386</v>
      </c>
      <c r="K13" s="244">
        <v>7388.3669037452464</v>
      </c>
      <c r="L13" s="244">
        <v>7388.3669037452464</v>
      </c>
      <c r="M13" s="244">
        <v>7388.3669037452464</v>
      </c>
      <c r="N13" s="244">
        <v>6638.8661450915524</v>
      </c>
      <c r="O13" s="244">
        <v>6638.8661450915524</v>
      </c>
      <c r="P13" s="244">
        <v>6638.8661450915524</v>
      </c>
      <c r="Q13" s="244">
        <v>5889.3653864378593</v>
      </c>
      <c r="R13" s="244">
        <v>5889.3653864378593</v>
      </c>
      <c r="S13" s="244">
        <v>5889.3653864378593</v>
      </c>
      <c r="T13" s="244">
        <v>5139.8646277841663</v>
      </c>
      <c r="U13" s="244">
        <v>5139.8646277841663</v>
      </c>
      <c r="V13" s="244">
        <v>5139.8646277841663</v>
      </c>
      <c r="W13" s="244">
        <v>5139.8646277841663</v>
      </c>
      <c r="DA13" s="84" t="s">
        <v>121</v>
      </c>
    </row>
    <row r="14" spans="1:105" ht="12" customHeight="1" x14ac:dyDescent="0.25">
      <c r="A14" s="108" t="s">
        <v>122</v>
      </c>
      <c r="B14" s="247"/>
      <c r="C14" s="212">
        <f t="shared" ref="C14:W14" si="3">SUM(C15:C16)</f>
        <v>0</v>
      </c>
      <c r="D14" s="212">
        <f t="shared" si="3"/>
        <v>1143.957400618573</v>
      </c>
      <c r="E14" s="212">
        <f t="shared" si="3"/>
        <v>749.50075865369297</v>
      </c>
      <c r="F14" s="212">
        <f t="shared" si="3"/>
        <v>0</v>
      </c>
      <c r="G14" s="212">
        <f t="shared" si="3"/>
        <v>1143.957400618573</v>
      </c>
      <c r="H14" s="212">
        <f t="shared" si="3"/>
        <v>0</v>
      </c>
      <c r="I14" s="212">
        <f t="shared" si="3"/>
        <v>0</v>
      </c>
      <c r="J14" s="212">
        <f t="shared" si="3"/>
        <v>0</v>
      </c>
      <c r="K14" s="212">
        <f t="shared" si="3"/>
        <v>0</v>
      </c>
      <c r="L14" s="212">
        <f t="shared" si="3"/>
        <v>0</v>
      </c>
      <c r="M14" s="212">
        <f t="shared" si="3"/>
        <v>0</v>
      </c>
      <c r="N14" s="212">
        <f t="shared" si="3"/>
        <v>0</v>
      </c>
      <c r="O14" s="212">
        <f t="shared" si="3"/>
        <v>0</v>
      </c>
      <c r="P14" s="212">
        <f t="shared" si="3"/>
        <v>0</v>
      </c>
      <c r="Q14" s="212">
        <f t="shared" si="3"/>
        <v>0</v>
      </c>
      <c r="R14" s="212">
        <f t="shared" si="3"/>
        <v>0</v>
      </c>
      <c r="S14" s="212">
        <f t="shared" si="3"/>
        <v>1143.957400618573</v>
      </c>
      <c r="T14" s="212">
        <f t="shared" si="3"/>
        <v>0</v>
      </c>
      <c r="U14" s="212">
        <f t="shared" si="3"/>
        <v>0</v>
      </c>
      <c r="V14" s="212">
        <f t="shared" si="3"/>
        <v>0</v>
      </c>
      <c r="W14" s="212">
        <f t="shared" si="3"/>
        <v>749.50075865369297</v>
      </c>
      <c r="DA14" s="109"/>
    </row>
    <row r="15" spans="1:105" ht="12" customHeight="1" x14ac:dyDescent="0.25">
      <c r="A15" s="51" t="s">
        <v>41</v>
      </c>
      <c r="B15" s="248">
        <v>0</v>
      </c>
      <c r="C15" s="243">
        <v>0</v>
      </c>
      <c r="D15" s="243">
        <v>1143.957400618573</v>
      </c>
      <c r="E15" s="243">
        <v>0</v>
      </c>
      <c r="F15" s="243">
        <v>0</v>
      </c>
      <c r="G15" s="243">
        <v>1143.957400618573</v>
      </c>
      <c r="H15" s="243">
        <v>0</v>
      </c>
      <c r="I15" s="243">
        <v>0</v>
      </c>
      <c r="J15" s="243">
        <v>0</v>
      </c>
      <c r="K15" s="243">
        <v>0</v>
      </c>
      <c r="L15" s="243">
        <v>0</v>
      </c>
      <c r="M15" s="243">
        <v>0</v>
      </c>
      <c r="N15" s="243">
        <v>0</v>
      </c>
      <c r="O15" s="243">
        <v>0</v>
      </c>
      <c r="P15" s="243">
        <v>0</v>
      </c>
      <c r="Q15" s="243">
        <v>0</v>
      </c>
      <c r="R15" s="243">
        <v>0</v>
      </c>
      <c r="S15" s="243">
        <v>1143.957400618573</v>
      </c>
      <c r="T15" s="243">
        <v>0</v>
      </c>
      <c r="U15" s="243">
        <v>0</v>
      </c>
      <c r="V15" s="243">
        <v>0</v>
      </c>
      <c r="W15" s="243">
        <v>0</v>
      </c>
      <c r="DA15" s="83" t="s">
        <v>123</v>
      </c>
    </row>
    <row r="16" spans="1:105" ht="12" customHeight="1" x14ac:dyDescent="0.25">
      <c r="A16" s="52" t="s">
        <v>42</v>
      </c>
      <c r="B16" s="249">
        <v>0</v>
      </c>
      <c r="C16" s="244">
        <v>0</v>
      </c>
      <c r="D16" s="244">
        <v>0</v>
      </c>
      <c r="E16" s="244">
        <v>749.50075865369297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  <c r="R16" s="244">
        <v>0</v>
      </c>
      <c r="S16" s="244">
        <v>0</v>
      </c>
      <c r="T16" s="244">
        <v>0</v>
      </c>
      <c r="U16" s="244">
        <v>0</v>
      </c>
      <c r="V16" s="244">
        <v>0</v>
      </c>
      <c r="W16" s="244">
        <v>749.50075865369297</v>
      </c>
      <c r="DA16" s="84" t="s">
        <v>124</v>
      </c>
    </row>
    <row r="17" spans="1:105" ht="12" customHeight="1" x14ac:dyDescent="0.25">
      <c r="A17" s="108" t="s">
        <v>125</v>
      </c>
      <c r="B17" s="247"/>
      <c r="C17" s="212">
        <f t="shared" ref="C17:W17" si="4">SUM(C18:C19)</f>
        <v>1143.9574006185703</v>
      </c>
      <c r="D17" s="212">
        <f t="shared" si="4"/>
        <v>0</v>
      </c>
      <c r="E17" s="212">
        <f t="shared" si="4"/>
        <v>749.50075865369217</v>
      </c>
      <c r="F17" s="212">
        <f t="shared" si="4"/>
        <v>0</v>
      </c>
      <c r="G17" s="212">
        <f t="shared" si="4"/>
        <v>1143.9574006185721</v>
      </c>
      <c r="H17" s="212">
        <f t="shared" si="4"/>
        <v>749.50075865369308</v>
      </c>
      <c r="I17" s="212">
        <f t="shared" si="4"/>
        <v>0</v>
      </c>
      <c r="J17" s="212">
        <f t="shared" si="4"/>
        <v>0</v>
      </c>
      <c r="K17" s="212">
        <f t="shared" si="4"/>
        <v>1893.4581592722625</v>
      </c>
      <c r="L17" s="212">
        <f t="shared" si="4"/>
        <v>0</v>
      </c>
      <c r="M17" s="212">
        <f t="shared" si="4"/>
        <v>0</v>
      </c>
      <c r="N17" s="212">
        <f t="shared" si="4"/>
        <v>749.50075865369399</v>
      </c>
      <c r="O17" s="212">
        <f t="shared" si="4"/>
        <v>1143.9574006185703</v>
      </c>
      <c r="P17" s="212">
        <f t="shared" si="4"/>
        <v>0</v>
      </c>
      <c r="Q17" s="212">
        <f t="shared" si="4"/>
        <v>749.50075865369308</v>
      </c>
      <c r="R17" s="212">
        <f t="shared" si="4"/>
        <v>1143.9574006185794</v>
      </c>
      <c r="S17" s="212">
        <f t="shared" si="4"/>
        <v>0</v>
      </c>
      <c r="T17" s="212">
        <f t="shared" si="4"/>
        <v>749.50075865369308</v>
      </c>
      <c r="U17" s="212">
        <f t="shared" si="4"/>
        <v>0</v>
      </c>
      <c r="V17" s="212">
        <f t="shared" si="4"/>
        <v>1143.9574006185794</v>
      </c>
      <c r="W17" s="212">
        <f t="shared" si="4"/>
        <v>749.50075865369308</v>
      </c>
      <c r="DA17" s="109"/>
    </row>
    <row r="18" spans="1:105" ht="12" customHeight="1" x14ac:dyDescent="0.25">
      <c r="A18" s="51" t="s">
        <v>41</v>
      </c>
      <c r="B18" s="248"/>
      <c r="C18" s="243">
        <f t="shared" ref="C18:W18" si="5">B12+C15-C12</f>
        <v>1143.9574006185703</v>
      </c>
      <c r="D18" s="243">
        <f t="shared" si="5"/>
        <v>0</v>
      </c>
      <c r="E18" s="243">
        <f t="shared" si="5"/>
        <v>0</v>
      </c>
      <c r="F18" s="243">
        <f t="shared" si="5"/>
        <v>0</v>
      </c>
      <c r="G18" s="243">
        <f t="shared" si="5"/>
        <v>1143.9574006185721</v>
      </c>
      <c r="H18" s="243">
        <f t="shared" si="5"/>
        <v>0</v>
      </c>
      <c r="I18" s="243">
        <f t="shared" si="5"/>
        <v>0</v>
      </c>
      <c r="J18" s="243">
        <f t="shared" si="5"/>
        <v>0</v>
      </c>
      <c r="K18" s="243">
        <f t="shared" si="5"/>
        <v>1143.9574006185703</v>
      </c>
      <c r="L18" s="243">
        <f t="shared" si="5"/>
        <v>0</v>
      </c>
      <c r="M18" s="243">
        <f t="shared" si="5"/>
        <v>0</v>
      </c>
      <c r="N18" s="243">
        <f t="shared" si="5"/>
        <v>0</v>
      </c>
      <c r="O18" s="243">
        <f t="shared" si="5"/>
        <v>1143.9574006185703</v>
      </c>
      <c r="P18" s="243">
        <f t="shared" si="5"/>
        <v>0</v>
      </c>
      <c r="Q18" s="243">
        <f t="shared" si="5"/>
        <v>0</v>
      </c>
      <c r="R18" s="243">
        <f t="shared" si="5"/>
        <v>1143.9574006185794</v>
      </c>
      <c r="S18" s="243">
        <f t="shared" si="5"/>
        <v>0</v>
      </c>
      <c r="T18" s="243">
        <f t="shared" si="5"/>
        <v>0</v>
      </c>
      <c r="U18" s="243">
        <f t="shared" si="5"/>
        <v>0</v>
      </c>
      <c r="V18" s="243">
        <f t="shared" si="5"/>
        <v>1143.9574006185794</v>
      </c>
      <c r="W18" s="243">
        <f t="shared" si="5"/>
        <v>0</v>
      </c>
      <c r="DA18" s="83"/>
    </row>
    <row r="19" spans="1:105" ht="12" customHeight="1" x14ac:dyDescent="0.25">
      <c r="A19" s="52" t="s">
        <v>42</v>
      </c>
      <c r="B19" s="249"/>
      <c r="C19" s="244">
        <f t="shared" ref="C19:W19" si="6">B13+C16-C13</f>
        <v>0</v>
      </c>
      <c r="D19" s="244">
        <f t="shared" si="6"/>
        <v>0</v>
      </c>
      <c r="E19" s="244">
        <f t="shared" si="6"/>
        <v>749.50075865369217</v>
      </c>
      <c r="F19" s="244">
        <f t="shared" si="6"/>
        <v>0</v>
      </c>
      <c r="G19" s="244">
        <f t="shared" si="6"/>
        <v>0</v>
      </c>
      <c r="H19" s="244">
        <f t="shared" si="6"/>
        <v>749.50075865369308</v>
      </c>
      <c r="I19" s="244">
        <f t="shared" si="6"/>
        <v>0</v>
      </c>
      <c r="J19" s="244">
        <f t="shared" si="6"/>
        <v>0</v>
      </c>
      <c r="K19" s="244">
        <f t="shared" si="6"/>
        <v>749.50075865369217</v>
      </c>
      <c r="L19" s="244">
        <f t="shared" si="6"/>
        <v>0</v>
      </c>
      <c r="M19" s="244">
        <f t="shared" si="6"/>
        <v>0</v>
      </c>
      <c r="N19" s="244">
        <f t="shared" si="6"/>
        <v>749.50075865369399</v>
      </c>
      <c r="O19" s="244">
        <f t="shared" si="6"/>
        <v>0</v>
      </c>
      <c r="P19" s="244">
        <f t="shared" si="6"/>
        <v>0</v>
      </c>
      <c r="Q19" s="244">
        <f t="shared" si="6"/>
        <v>749.50075865369308</v>
      </c>
      <c r="R19" s="244">
        <f t="shared" si="6"/>
        <v>0</v>
      </c>
      <c r="S19" s="244">
        <f t="shared" si="6"/>
        <v>0</v>
      </c>
      <c r="T19" s="244">
        <f t="shared" si="6"/>
        <v>749.50075865369308</v>
      </c>
      <c r="U19" s="244">
        <f t="shared" si="6"/>
        <v>0</v>
      </c>
      <c r="V19" s="244">
        <f t="shared" si="6"/>
        <v>0</v>
      </c>
      <c r="W19" s="244">
        <f t="shared" si="6"/>
        <v>749.50075865369308</v>
      </c>
      <c r="DA19" s="84"/>
    </row>
    <row r="20" spans="1:105" ht="12" customHeight="1" x14ac:dyDescent="0.25">
      <c r="A20" s="30" t="s">
        <v>126</v>
      </c>
      <c r="B20" s="205">
        <f t="shared" ref="B20:W20" si="7">SUM(B21:B22)</f>
        <v>1617.9119473684223</v>
      </c>
      <c r="C20" s="205">
        <f t="shared" si="7"/>
        <v>2084.4305467498507</v>
      </c>
      <c r="D20" s="205">
        <f t="shared" si="7"/>
        <v>2313.1059473684218</v>
      </c>
      <c r="E20" s="205">
        <f t="shared" si="7"/>
        <v>2813.7149473684221</v>
      </c>
      <c r="F20" s="205">
        <f t="shared" si="7"/>
        <v>1801.3269473684222</v>
      </c>
      <c r="G20" s="205">
        <f t="shared" si="7"/>
        <v>3090.8019473684208</v>
      </c>
      <c r="H20" s="205">
        <f t="shared" si="7"/>
        <v>1969.9731887147282</v>
      </c>
      <c r="I20" s="205">
        <f t="shared" si="7"/>
        <v>2572.2161887147286</v>
      </c>
      <c r="J20" s="205">
        <f t="shared" si="7"/>
        <v>3942.9171887147286</v>
      </c>
      <c r="K20" s="205">
        <f t="shared" si="7"/>
        <v>7088.512029442466</v>
      </c>
      <c r="L20" s="205">
        <f t="shared" si="7"/>
        <v>4515.0430294424677</v>
      </c>
      <c r="M20" s="205">
        <f t="shared" si="7"/>
        <v>4148.5480294424669</v>
      </c>
      <c r="N20" s="205">
        <f t="shared" si="7"/>
        <v>3570.1462707887731</v>
      </c>
      <c r="O20" s="205">
        <f t="shared" si="7"/>
        <v>2349.8118701702015</v>
      </c>
      <c r="P20" s="205">
        <f t="shared" si="7"/>
        <v>1891.7128701702013</v>
      </c>
      <c r="Q20" s="205">
        <f t="shared" si="7"/>
        <v>2301.528111516508</v>
      </c>
      <c r="R20" s="205">
        <f t="shared" si="7"/>
        <v>1729.1297108979297</v>
      </c>
      <c r="S20" s="205">
        <f t="shared" si="7"/>
        <v>1780.9781115165088</v>
      </c>
      <c r="T20" s="205">
        <f t="shared" si="7"/>
        <v>1148.8053528628161</v>
      </c>
      <c r="U20" s="205">
        <f t="shared" si="7"/>
        <v>2086.5093528628149</v>
      </c>
      <c r="V20" s="205">
        <f t="shared" si="7"/>
        <v>3796.5049522442368</v>
      </c>
      <c r="W20" s="205">
        <f t="shared" si="7"/>
        <v>1445.5489522442349</v>
      </c>
      <c r="DA20" s="112"/>
    </row>
    <row r="21" spans="1:105" ht="12" customHeight="1" x14ac:dyDescent="0.25">
      <c r="A21" s="50" t="s">
        <v>41</v>
      </c>
      <c r="B21" s="243">
        <f t="shared" ref="B21:W21" si="8">B12-B8</f>
        <v>1173.5435263157906</v>
      </c>
      <c r="C21" s="243">
        <f t="shared" si="8"/>
        <v>1428.062125697219</v>
      </c>
      <c r="D21" s="243">
        <f t="shared" si="8"/>
        <v>1301.7375263157901</v>
      </c>
      <c r="E21" s="243">
        <f t="shared" si="8"/>
        <v>1695.8745263157907</v>
      </c>
      <c r="F21" s="243">
        <f t="shared" si="8"/>
        <v>932.78552631579078</v>
      </c>
      <c r="G21" s="243">
        <f t="shared" si="8"/>
        <v>1503.7525263157895</v>
      </c>
      <c r="H21" s="243">
        <f t="shared" si="8"/>
        <v>1442.44252631579</v>
      </c>
      <c r="I21" s="243">
        <f t="shared" si="8"/>
        <v>1875.92452631579</v>
      </c>
      <c r="J21" s="243">
        <f t="shared" si="8"/>
        <v>3017.8625263157901</v>
      </c>
      <c r="K21" s="243">
        <f t="shared" si="8"/>
        <v>4864.0481256972198</v>
      </c>
      <c r="L21" s="243">
        <f t="shared" si="8"/>
        <v>2727.5131256972218</v>
      </c>
      <c r="M21" s="243">
        <f t="shared" si="8"/>
        <v>2888.259125697221</v>
      </c>
      <c r="N21" s="243">
        <f t="shared" si="8"/>
        <v>3033.0601256972204</v>
      </c>
      <c r="O21" s="243">
        <f t="shared" si="8"/>
        <v>1201.5877250786489</v>
      </c>
      <c r="P21" s="243">
        <f t="shared" si="8"/>
        <v>751.12372507864893</v>
      </c>
      <c r="Q21" s="243">
        <f t="shared" si="8"/>
        <v>1571.525725078649</v>
      </c>
      <c r="R21" s="243">
        <f t="shared" si="8"/>
        <v>725.46732446007081</v>
      </c>
      <c r="S21" s="243">
        <f t="shared" si="8"/>
        <v>731.81472507864964</v>
      </c>
      <c r="T21" s="243">
        <f t="shared" si="8"/>
        <v>872.58172507864947</v>
      </c>
      <c r="U21" s="243">
        <f t="shared" si="8"/>
        <v>1334.9347250786486</v>
      </c>
      <c r="V21" s="243">
        <f t="shared" si="8"/>
        <v>2425.2423244600704</v>
      </c>
      <c r="W21" s="243">
        <f t="shared" si="8"/>
        <v>838.34732446006819</v>
      </c>
      <c r="DA21" s="83"/>
    </row>
    <row r="22" spans="1:105" ht="12" customHeight="1" x14ac:dyDescent="0.25">
      <c r="A22" s="49" t="s">
        <v>42</v>
      </c>
      <c r="B22" s="244">
        <f t="shared" ref="B22:W22" si="9">B13-B9</f>
        <v>444.36842105263167</v>
      </c>
      <c r="C22" s="244">
        <f t="shared" si="9"/>
        <v>656.36842105263167</v>
      </c>
      <c r="D22" s="244">
        <f t="shared" si="9"/>
        <v>1011.3684210526317</v>
      </c>
      <c r="E22" s="244">
        <f t="shared" si="9"/>
        <v>1117.8404210526314</v>
      </c>
      <c r="F22" s="244">
        <f t="shared" si="9"/>
        <v>868.54142105263145</v>
      </c>
      <c r="G22" s="244">
        <f t="shared" si="9"/>
        <v>1587.0494210526313</v>
      </c>
      <c r="H22" s="244">
        <f t="shared" si="9"/>
        <v>527.53066239893815</v>
      </c>
      <c r="I22" s="244">
        <f t="shared" si="9"/>
        <v>696.29166239893857</v>
      </c>
      <c r="J22" s="244">
        <f t="shared" si="9"/>
        <v>925.05466239893849</v>
      </c>
      <c r="K22" s="244">
        <f t="shared" si="9"/>
        <v>2224.4639037452462</v>
      </c>
      <c r="L22" s="244">
        <f t="shared" si="9"/>
        <v>1787.529903745246</v>
      </c>
      <c r="M22" s="244">
        <f t="shared" si="9"/>
        <v>1260.288903745246</v>
      </c>
      <c r="N22" s="244">
        <f t="shared" si="9"/>
        <v>537.08614509155268</v>
      </c>
      <c r="O22" s="244">
        <f t="shared" si="9"/>
        <v>1148.2241450915526</v>
      </c>
      <c r="P22" s="244">
        <f t="shared" si="9"/>
        <v>1140.5891450915524</v>
      </c>
      <c r="Q22" s="244">
        <f t="shared" si="9"/>
        <v>730.00238643785906</v>
      </c>
      <c r="R22" s="244">
        <f t="shared" si="9"/>
        <v>1003.6623864378589</v>
      </c>
      <c r="S22" s="244">
        <f t="shared" si="9"/>
        <v>1049.1633864378591</v>
      </c>
      <c r="T22" s="244">
        <f t="shared" si="9"/>
        <v>276.22362778416664</v>
      </c>
      <c r="U22" s="244">
        <f t="shared" si="9"/>
        <v>751.5746277841663</v>
      </c>
      <c r="V22" s="244">
        <f t="shared" si="9"/>
        <v>1371.2626277841664</v>
      </c>
      <c r="W22" s="244">
        <f t="shared" si="9"/>
        <v>607.2016277841667</v>
      </c>
      <c r="DA22" s="84"/>
    </row>
    <row r="23" spans="1:105" ht="12" customHeight="1" x14ac:dyDescent="0.25">
      <c r="A23" s="4"/>
      <c r="B23" s="245"/>
      <c r="C23" s="245"/>
      <c r="D23" s="245"/>
      <c r="E23" s="245"/>
      <c r="F23" s="245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245"/>
      <c r="R23" s="245"/>
      <c r="S23" s="245"/>
      <c r="T23" s="245"/>
      <c r="U23" s="245"/>
      <c r="V23" s="245"/>
      <c r="W23" s="245"/>
    </row>
    <row r="24" spans="1:105" ht="12" customHeight="1" x14ac:dyDescent="0.25">
      <c r="A24" s="30" t="s">
        <v>67</v>
      </c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DA24" s="112"/>
    </row>
    <row r="25" spans="1:105" ht="12" customHeight="1" x14ac:dyDescent="0.25">
      <c r="A25" s="31" t="s">
        <v>68</v>
      </c>
      <c r="B25" s="212">
        <v>2194.2491831470329</v>
      </c>
      <c r="C25" s="212">
        <v>2225.0152192605328</v>
      </c>
      <c r="D25" s="212">
        <v>2327.3439380911441</v>
      </c>
      <c r="E25" s="212">
        <v>2212.0587274290619</v>
      </c>
      <c r="F25" s="212">
        <v>2246.1597592433359</v>
      </c>
      <c r="G25" s="212">
        <v>2402.876698194324</v>
      </c>
      <c r="H25" s="212">
        <v>2547.23766122098</v>
      </c>
      <c r="I25" s="212">
        <v>2498.3699054170252</v>
      </c>
      <c r="J25" s="212">
        <v>2003.7847807394669</v>
      </c>
      <c r="K25" s="212">
        <v>1662.112381771281</v>
      </c>
      <c r="L25" s="212">
        <v>1935.0067067927771</v>
      </c>
      <c r="M25" s="212">
        <v>2035.6796216681</v>
      </c>
      <c r="N25" s="212">
        <v>1996.318400687876</v>
      </c>
      <c r="O25" s="212">
        <v>1977.4331040412731</v>
      </c>
      <c r="P25" s="212">
        <v>2055.1218400687881</v>
      </c>
      <c r="Q25" s="212">
        <v>1982.000515907137</v>
      </c>
      <c r="R25" s="212">
        <v>2001.0601891659501</v>
      </c>
      <c r="S25" s="212">
        <v>2037.351762682717</v>
      </c>
      <c r="T25" s="212">
        <v>1944.9177128116939</v>
      </c>
      <c r="U25" s="212">
        <v>1830.5006018916599</v>
      </c>
      <c r="V25" s="212">
        <v>1542.350386930352</v>
      </c>
      <c r="W25" s="212">
        <v>1888.8949269131549</v>
      </c>
      <c r="DA25" s="109" t="s">
        <v>127</v>
      </c>
    </row>
    <row r="26" spans="1:105" ht="12" customHeight="1" x14ac:dyDescent="0.25">
      <c r="A26" s="24" t="s">
        <v>30</v>
      </c>
      <c r="B26" s="215">
        <f t="shared" ref="B26:W26" si="10">B27+B28</f>
        <v>0</v>
      </c>
      <c r="C26" s="215">
        <f t="shared" si="10"/>
        <v>0</v>
      </c>
      <c r="D26" s="215">
        <f t="shared" si="10"/>
        <v>223.36870163370591</v>
      </c>
      <c r="E26" s="215">
        <f t="shared" si="10"/>
        <v>257.47583834909722</v>
      </c>
      <c r="F26" s="215">
        <f t="shared" si="10"/>
        <v>200.63052450558899</v>
      </c>
      <c r="G26" s="215">
        <f t="shared" si="10"/>
        <v>235.50206362854684</v>
      </c>
      <c r="H26" s="215">
        <f t="shared" si="10"/>
        <v>258.14462596732585</v>
      </c>
      <c r="I26" s="215">
        <f t="shared" si="10"/>
        <v>272.57093723129827</v>
      </c>
      <c r="J26" s="215">
        <f t="shared" si="10"/>
        <v>266.64754944110058</v>
      </c>
      <c r="K26" s="215">
        <f t="shared" si="10"/>
        <v>216.77652622527944</v>
      </c>
      <c r="L26" s="215">
        <f t="shared" si="10"/>
        <v>211.52192605331035</v>
      </c>
      <c r="M26" s="215">
        <f t="shared" si="10"/>
        <v>27.992691315563196</v>
      </c>
      <c r="N26" s="215">
        <f t="shared" si="10"/>
        <v>29.218486672398967</v>
      </c>
      <c r="O26" s="215">
        <f t="shared" si="10"/>
        <v>24.537059329320719</v>
      </c>
      <c r="P26" s="215">
        <f t="shared" si="10"/>
        <v>67.20275150472915</v>
      </c>
      <c r="Q26" s="215">
        <f t="shared" si="10"/>
        <v>69.820636285468609</v>
      </c>
      <c r="R26" s="215">
        <f t="shared" si="10"/>
        <v>98.40206362854687</v>
      </c>
      <c r="S26" s="215">
        <f t="shared" si="10"/>
        <v>125.32579535683576</v>
      </c>
      <c r="T26" s="215">
        <f t="shared" si="10"/>
        <v>61.467411865864143</v>
      </c>
      <c r="U26" s="215">
        <f t="shared" si="10"/>
        <v>99.351074806534811</v>
      </c>
      <c r="V26" s="215">
        <f t="shared" si="10"/>
        <v>106.79458297506447</v>
      </c>
      <c r="W26" s="215">
        <f t="shared" si="10"/>
        <v>111.71926053310403</v>
      </c>
      <c r="DA26" s="85"/>
    </row>
    <row r="27" spans="1:105" ht="12" customHeight="1" x14ac:dyDescent="0.25">
      <c r="A27" s="18" t="s">
        <v>39</v>
      </c>
      <c r="B27" s="206">
        <v>0</v>
      </c>
      <c r="C27" s="206">
        <v>0</v>
      </c>
      <c r="D27" s="206">
        <v>0</v>
      </c>
      <c r="E27" s="206">
        <v>0</v>
      </c>
      <c r="F27" s="206">
        <v>0</v>
      </c>
      <c r="G27" s="206">
        <v>16.14600171969045</v>
      </c>
      <c r="H27" s="206">
        <v>17.38796216680996</v>
      </c>
      <c r="I27" s="206">
        <v>21.114015477214078</v>
      </c>
      <c r="J27" s="206">
        <v>19.87196904557177</v>
      </c>
      <c r="K27" s="206">
        <v>16.14600171969045</v>
      </c>
      <c r="L27" s="206">
        <v>14.90395528804814</v>
      </c>
      <c r="M27" s="206">
        <v>1.2419604471195169</v>
      </c>
      <c r="N27" s="206">
        <v>1.7989681857265689</v>
      </c>
      <c r="O27" s="206">
        <v>1.7989681857265689</v>
      </c>
      <c r="P27" s="206">
        <v>5.6760103181427368</v>
      </c>
      <c r="Q27" s="206">
        <v>16.987962166809972</v>
      </c>
      <c r="R27" s="206">
        <v>40.887962166809977</v>
      </c>
      <c r="S27" s="206">
        <v>72.319174548581245</v>
      </c>
      <c r="T27" s="206">
        <v>4.1418744625967321</v>
      </c>
      <c r="U27" s="206">
        <v>45.008254514187442</v>
      </c>
      <c r="V27" s="206">
        <v>68.428632846087694</v>
      </c>
      <c r="W27" s="206">
        <v>50.884694754944107</v>
      </c>
      <c r="DA27" s="71" t="s">
        <v>128</v>
      </c>
    </row>
    <row r="28" spans="1:105" ht="12" customHeight="1" x14ac:dyDescent="0.25">
      <c r="A28" s="18" t="s">
        <v>40</v>
      </c>
      <c r="B28" s="206">
        <v>0</v>
      </c>
      <c r="C28" s="206">
        <v>0</v>
      </c>
      <c r="D28" s="206">
        <v>223.36870163370591</v>
      </c>
      <c r="E28" s="206">
        <v>257.47583834909722</v>
      </c>
      <c r="F28" s="206">
        <v>200.63052450558899</v>
      </c>
      <c r="G28" s="206">
        <v>219.35606190885639</v>
      </c>
      <c r="H28" s="206">
        <v>240.75666380051589</v>
      </c>
      <c r="I28" s="206">
        <v>251.45692175408419</v>
      </c>
      <c r="J28" s="206">
        <v>246.77558039552881</v>
      </c>
      <c r="K28" s="206">
        <v>200.63052450558899</v>
      </c>
      <c r="L28" s="206">
        <v>196.61797076526221</v>
      </c>
      <c r="M28" s="206">
        <v>26.750730868443679</v>
      </c>
      <c r="N28" s="206">
        <v>27.419518486672398</v>
      </c>
      <c r="O28" s="206">
        <v>22.738091143594151</v>
      </c>
      <c r="P28" s="206">
        <v>61.526741186586413</v>
      </c>
      <c r="Q28" s="206">
        <v>52.832674118658637</v>
      </c>
      <c r="R28" s="206">
        <v>57.514101461736892</v>
      </c>
      <c r="S28" s="206">
        <v>53.00662080825451</v>
      </c>
      <c r="T28" s="206">
        <v>57.325537403267411</v>
      </c>
      <c r="U28" s="206">
        <v>54.342820292347369</v>
      </c>
      <c r="V28" s="206">
        <v>38.365950128976777</v>
      </c>
      <c r="W28" s="206">
        <v>60.834565778159927</v>
      </c>
      <c r="DA28" s="71" t="s">
        <v>129</v>
      </c>
    </row>
    <row r="29" spans="1:105" ht="12" customHeight="1" x14ac:dyDescent="0.25">
      <c r="A29" s="14" t="s">
        <v>31</v>
      </c>
      <c r="B29" s="206">
        <f t="shared" ref="B29:W29" si="11">SUM(B30:B34)</f>
        <v>104.85331040412726</v>
      </c>
      <c r="C29" s="206">
        <f t="shared" si="11"/>
        <v>203.13370593293206</v>
      </c>
      <c r="D29" s="206">
        <f t="shared" si="11"/>
        <v>135.21066208082544</v>
      </c>
      <c r="E29" s="206">
        <f t="shared" si="11"/>
        <v>26.512123817712819</v>
      </c>
      <c r="F29" s="206">
        <f t="shared" si="11"/>
        <v>17.14926913155632</v>
      </c>
      <c r="G29" s="206">
        <f t="shared" si="11"/>
        <v>14.115993121238176</v>
      </c>
      <c r="H29" s="206">
        <f t="shared" si="11"/>
        <v>46.456405846947547</v>
      </c>
      <c r="I29" s="206">
        <f t="shared" si="11"/>
        <v>34.446861564918308</v>
      </c>
      <c r="J29" s="206">
        <f t="shared" si="11"/>
        <v>25.886500429922613</v>
      </c>
      <c r="K29" s="206">
        <f t="shared" si="11"/>
        <v>17.951848667239894</v>
      </c>
      <c r="L29" s="206">
        <f t="shared" si="11"/>
        <v>14.990197764402406</v>
      </c>
      <c r="M29" s="206">
        <f t="shared" si="11"/>
        <v>46.325709372312986</v>
      </c>
      <c r="N29" s="206">
        <f t="shared" si="11"/>
        <v>35.322613929492697</v>
      </c>
      <c r="O29" s="206">
        <f t="shared" si="11"/>
        <v>30.824677558039546</v>
      </c>
      <c r="P29" s="206">
        <f t="shared" si="11"/>
        <v>32.519862424763545</v>
      </c>
      <c r="Q29" s="206">
        <f t="shared" si="11"/>
        <v>31.42785898538262</v>
      </c>
      <c r="R29" s="206">
        <f t="shared" si="11"/>
        <v>41.792777300085987</v>
      </c>
      <c r="S29" s="206">
        <f t="shared" si="11"/>
        <v>47.420464316423043</v>
      </c>
      <c r="T29" s="206">
        <f t="shared" si="11"/>
        <v>29.285038693035254</v>
      </c>
      <c r="U29" s="206">
        <f t="shared" si="11"/>
        <v>24.146947549441101</v>
      </c>
      <c r="V29" s="206">
        <f t="shared" si="11"/>
        <v>15.313499570077385</v>
      </c>
      <c r="W29" s="206">
        <f t="shared" si="11"/>
        <v>21.090111779879628</v>
      </c>
      <c r="DA29" s="71"/>
    </row>
    <row r="30" spans="1:105" ht="12" customHeight="1" x14ac:dyDescent="0.25">
      <c r="A30" s="18" t="s">
        <v>32</v>
      </c>
      <c r="B30" s="206">
        <v>0</v>
      </c>
      <c r="C30" s="206">
        <v>0</v>
      </c>
      <c r="D30" s="206">
        <v>0</v>
      </c>
      <c r="E30" s="206">
        <v>0</v>
      </c>
      <c r="F30" s="206">
        <v>0</v>
      </c>
      <c r="G30" s="206">
        <v>0</v>
      </c>
      <c r="H30" s="206">
        <v>0</v>
      </c>
      <c r="I30" s="206">
        <v>0</v>
      </c>
      <c r="J30" s="206">
        <v>0</v>
      </c>
      <c r="K30" s="206">
        <v>0</v>
      </c>
      <c r="L30" s="206">
        <v>0</v>
      </c>
      <c r="M30" s="206">
        <v>0</v>
      </c>
      <c r="N30" s="206">
        <v>0</v>
      </c>
      <c r="O30" s="206">
        <v>0</v>
      </c>
      <c r="P30" s="206">
        <v>0</v>
      </c>
      <c r="Q30" s="206">
        <v>0</v>
      </c>
      <c r="R30" s="206">
        <v>0</v>
      </c>
      <c r="S30" s="206">
        <v>0</v>
      </c>
      <c r="T30" s="206">
        <v>0</v>
      </c>
      <c r="U30" s="206">
        <v>0</v>
      </c>
      <c r="V30" s="206">
        <v>0</v>
      </c>
      <c r="W30" s="206">
        <v>0</v>
      </c>
      <c r="DA30" s="71" t="s">
        <v>130</v>
      </c>
    </row>
    <row r="31" spans="1:105" ht="12" customHeight="1" x14ac:dyDescent="0.25">
      <c r="A31" s="18" t="s">
        <v>33</v>
      </c>
      <c r="B31" s="206">
        <v>0</v>
      </c>
      <c r="C31" s="206">
        <v>74.562940670679282</v>
      </c>
      <c r="D31" s="206">
        <v>51.968099742046427</v>
      </c>
      <c r="E31" s="206">
        <v>9.8882201203783318</v>
      </c>
      <c r="F31" s="206">
        <v>9.8882201203783318</v>
      </c>
      <c r="G31" s="206">
        <v>3.2960447119518479</v>
      </c>
      <c r="H31" s="206">
        <v>7.690799656061909</v>
      </c>
      <c r="I31" s="206">
        <v>9.8882201203783318</v>
      </c>
      <c r="J31" s="206">
        <v>7.690799656061909</v>
      </c>
      <c r="K31" s="206">
        <v>8.7895098882201186</v>
      </c>
      <c r="L31" s="206">
        <v>6.592175408426483</v>
      </c>
      <c r="M31" s="206">
        <v>6.592175408426483</v>
      </c>
      <c r="N31" s="206">
        <v>7.690799656061909</v>
      </c>
      <c r="O31" s="206">
        <v>5.4934651762682716</v>
      </c>
      <c r="P31" s="206">
        <v>7.690799656061909</v>
      </c>
      <c r="Q31" s="206">
        <v>6.592175408426483</v>
      </c>
      <c r="R31" s="206">
        <v>6.592175408426483</v>
      </c>
      <c r="S31" s="206">
        <v>7.690799656061909</v>
      </c>
      <c r="T31" s="206">
        <v>7.6468615649183151</v>
      </c>
      <c r="U31" s="206">
        <v>6.8711951848667239</v>
      </c>
      <c r="V31" s="206">
        <v>5.0462596732588132</v>
      </c>
      <c r="W31" s="206">
        <v>6.2889079965606189</v>
      </c>
      <c r="DA31" s="71" t="s">
        <v>131</v>
      </c>
    </row>
    <row r="32" spans="1:105" ht="12" customHeight="1" x14ac:dyDescent="0.25">
      <c r="A32" s="18" t="s">
        <v>69</v>
      </c>
      <c r="B32" s="206">
        <v>21.56775580395529</v>
      </c>
      <c r="C32" s="206">
        <v>99.622613929492687</v>
      </c>
      <c r="D32" s="206">
        <v>53.405932932072233</v>
      </c>
      <c r="E32" s="206">
        <v>0</v>
      </c>
      <c r="F32" s="206">
        <v>0</v>
      </c>
      <c r="G32" s="206">
        <v>5.0875322441960442</v>
      </c>
      <c r="H32" s="206">
        <v>15.262596732588131</v>
      </c>
      <c r="I32" s="206">
        <v>17.297592433361991</v>
      </c>
      <c r="J32" s="206">
        <v>13.22760103181427</v>
      </c>
      <c r="K32" s="206">
        <v>6.1050730868443672</v>
      </c>
      <c r="L32" s="206">
        <v>6.1050730868443672</v>
      </c>
      <c r="M32" s="206">
        <v>22.224419604471201</v>
      </c>
      <c r="N32" s="206">
        <v>20.81410146173689</v>
      </c>
      <c r="O32" s="206">
        <v>18.49217540842648</v>
      </c>
      <c r="P32" s="206">
        <v>17.69957007738607</v>
      </c>
      <c r="Q32" s="206">
        <v>18.319174548581248</v>
      </c>
      <c r="R32" s="206">
        <v>29.770249355116079</v>
      </c>
      <c r="S32" s="206">
        <v>34.695958727429058</v>
      </c>
      <c r="T32" s="206">
        <v>14.1128116938951</v>
      </c>
      <c r="U32" s="206">
        <v>10.48237317282889</v>
      </c>
      <c r="V32" s="206">
        <v>9.2491831470335324</v>
      </c>
      <c r="W32" s="206">
        <v>12.124591573516771</v>
      </c>
      <c r="DA32" s="71" t="s">
        <v>132</v>
      </c>
    </row>
    <row r="33" spans="1:105" ht="12" customHeight="1" x14ac:dyDescent="0.25">
      <c r="A33" s="18" t="s">
        <v>70</v>
      </c>
      <c r="B33" s="206">
        <v>28.948151332760101</v>
      </c>
      <c r="C33" s="206">
        <v>28.948151332760101</v>
      </c>
      <c r="D33" s="206">
        <v>14.474032674118661</v>
      </c>
      <c r="E33" s="206">
        <v>5.7324161650902843</v>
      </c>
      <c r="F33" s="206">
        <v>0</v>
      </c>
      <c r="G33" s="206">
        <v>0</v>
      </c>
      <c r="H33" s="206">
        <v>4.7770421324161649</v>
      </c>
      <c r="I33" s="206">
        <v>5.7324161650902843</v>
      </c>
      <c r="J33" s="206">
        <v>1.910834049871023</v>
      </c>
      <c r="K33" s="206">
        <v>0</v>
      </c>
      <c r="L33" s="206">
        <v>0</v>
      </c>
      <c r="M33" s="206">
        <v>14.331126397248489</v>
      </c>
      <c r="N33" s="206">
        <v>2.8662080825451421</v>
      </c>
      <c r="O33" s="206">
        <v>2.8662080825451421</v>
      </c>
      <c r="P33" s="206">
        <v>1.910834049871023</v>
      </c>
      <c r="Q33" s="206">
        <v>1.910834049871023</v>
      </c>
      <c r="R33" s="206">
        <v>0.95537403267411869</v>
      </c>
      <c r="S33" s="206">
        <v>0.95537403267411869</v>
      </c>
      <c r="T33" s="206">
        <v>0.53121238177128116</v>
      </c>
      <c r="U33" s="206">
        <v>0.41367153912295779</v>
      </c>
      <c r="V33" s="206">
        <v>0.2254514187446259</v>
      </c>
      <c r="W33" s="206">
        <v>0.19492691315563199</v>
      </c>
      <c r="DA33" s="71" t="s">
        <v>133</v>
      </c>
    </row>
    <row r="34" spans="1:105" ht="12" customHeight="1" x14ac:dyDescent="0.25">
      <c r="A34" s="18" t="s">
        <v>34</v>
      </c>
      <c r="B34" s="206">
        <v>54.337403267411858</v>
      </c>
      <c r="C34" s="206">
        <v>0</v>
      </c>
      <c r="D34" s="206">
        <v>15.362596732588131</v>
      </c>
      <c r="E34" s="206">
        <v>10.8914875322442</v>
      </c>
      <c r="F34" s="206">
        <v>7.2610490111779882</v>
      </c>
      <c r="G34" s="206">
        <v>5.7324161650902843</v>
      </c>
      <c r="H34" s="206">
        <v>18.725967325881339</v>
      </c>
      <c r="I34" s="206">
        <v>1.5286328460877039</v>
      </c>
      <c r="J34" s="206">
        <v>3.0572656921754078</v>
      </c>
      <c r="K34" s="206">
        <v>3.0572656921754078</v>
      </c>
      <c r="L34" s="206">
        <v>2.2929492691315558</v>
      </c>
      <c r="M34" s="206">
        <v>3.1779879621668101</v>
      </c>
      <c r="N34" s="206">
        <v>3.9515047291487528</v>
      </c>
      <c r="O34" s="206">
        <v>3.9728288907996561</v>
      </c>
      <c r="P34" s="206">
        <v>5.2186586414445397</v>
      </c>
      <c r="Q34" s="206">
        <v>4.6056749785038686</v>
      </c>
      <c r="R34" s="206">
        <v>4.4749785038693028</v>
      </c>
      <c r="S34" s="206">
        <v>4.078331900257953</v>
      </c>
      <c r="T34" s="206">
        <v>6.9941530524505584</v>
      </c>
      <c r="U34" s="206">
        <v>6.3797076526225274</v>
      </c>
      <c r="V34" s="206">
        <v>0.79260533104041264</v>
      </c>
      <c r="W34" s="206">
        <v>2.481685296646603</v>
      </c>
      <c r="DA34" s="71" t="s">
        <v>134</v>
      </c>
    </row>
    <row r="35" spans="1:105" ht="12" customHeight="1" x14ac:dyDescent="0.25">
      <c r="A35" s="14" t="s">
        <v>35</v>
      </c>
      <c r="B35" s="206">
        <f t="shared" ref="B35:W35" si="12">B36+B37</f>
        <v>614.58933791917445</v>
      </c>
      <c r="C35" s="206">
        <f t="shared" si="12"/>
        <v>584.73619948409282</v>
      </c>
      <c r="D35" s="206">
        <f t="shared" si="12"/>
        <v>579.08271711092004</v>
      </c>
      <c r="E35" s="206">
        <f t="shared" si="12"/>
        <v>590.06560619088555</v>
      </c>
      <c r="F35" s="206">
        <f t="shared" si="12"/>
        <v>621.50120378331894</v>
      </c>
      <c r="G35" s="206">
        <f t="shared" si="12"/>
        <v>797.8416165090282</v>
      </c>
      <c r="H35" s="206">
        <f t="shared" si="12"/>
        <v>836.9472914875322</v>
      </c>
      <c r="I35" s="206">
        <f t="shared" si="12"/>
        <v>803.88194325021493</v>
      </c>
      <c r="J35" s="206">
        <f t="shared" si="12"/>
        <v>661.30326741186582</v>
      </c>
      <c r="K35" s="206">
        <f t="shared" si="12"/>
        <v>624.36973344797934</v>
      </c>
      <c r="L35" s="206">
        <f t="shared" si="12"/>
        <v>777.18185726569209</v>
      </c>
      <c r="M35" s="206">
        <f t="shared" si="12"/>
        <v>653.43645743766126</v>
      </c>
      <c r="N35" s="206">
        <f t="shared" si="12"/>
        <v>631.02545141874464</v>
      </c>
      <c r="O35" s="206">
        <f t="shared" si="12"/>
        <v>646.82338779019767</v>
      </c>
      <c r="P35" s="206">
        <f t="shared" si="12"/>
        <v>669.12450558899388</v>
      </c>
      <c r="Q35" s="206">
        <f t="shared" si="12"/>
        <v>661.0956147893379</v>
      </c>
      <c r="R35" s="206">
        <f t="shared" si="12"/>
        <v>634.65081685296639</v>
      </c>
      <c r="S35" s="206">
        <f t="shared" si="12"/>
        <v>671.04144453998276</v>
      </c>
      <c r="T35" s="206">
        <f t="shared" si="12"/>
        <v>652.06534823731727</v>
      </c>
      <c r="U35" s="206">
        <f t="shared" si="12"/>
        <v>598.58125537403259</v>
      </c>
      <c r="V35" s="206">
        <f t="shared" si="12"/>
        <v>545.10791057609617</v>
      </c>
      <c r="W35" s="206">
        <f t="shared" si="12"/>
        <v>631.67257093723128</v>
      </c>
      <c r="DA35" s="71"/>
    </row>
    <row r="36" spans="1:105" ht="12" customHeight="1" x14ac:dyDescent="0.25">
      <c r="A36" s="18" t="s">
        <v>72</v>
      </c>
      <c r="B36" s="206">
        <v>614.58933791917445</v>
      </c>
      <c r="C36" s="206">
        <v>584.73619948409282</v>
      </c>
      <c r="D36" s="206">
        <v>579.08271711092004</v>
      </c>
      <c r="E36" s="206">
        <v>590.06560619088555</v>
      </c>
      <c r="F36" s="206">
        <v>621.50120378331894</v>
      </c>
      <c r="G36" s="206">
        <v>797.8416165090282</v>
      </c>
      <c r="H36" s="206">
        <v>836.9472914875322</v>
      </c>
      <c r="I36" s="206">
        <v>803.88194325021493</v>
      </c>
      <c r="J36" s="206">
        <v>661.30326741186582</v>
      </c>
      <c r="K36" s="206">
        <v>624.36973344797934</v>
      </c>
      <c r="L36" s="206">
        <v>777.18185726569209</v>
      </c>
      <c r="M36" s="206">
        <v>653.43645743766126</v>
      </c>
      <c r="N36" s="206">
        <v>630.83439380911432</v>
      </c>
      <c r="O36" s="206">
        <v>646.82338779019767</v>
      </c>
      <c r="P36" s="206">
        <v>669.12450558899388</v>
      </c>
      <c r="Q36" s="206">
        <v>661.0956147893379</v>
      </c>
      <c r="R36" s="206">
        <v>634.65081685296639</v>
      </c>
      <c r="S36" s="206">
        <v>671.04144453998276</v>
      </c>
      <c r="T36" s="206">
        <v>652.06534823731727</v>
      </c>
      <c r="U36" s="206">
        <v>598.58125537403259</v>
      </c>
      <c r="V36" s="206">
        <v>545.10791057609617</v>
      </c>
      <c r="W36" s="206">
        <v>631.67257093723128</v>
      </c>
      <c r="DA36" s="71" t="s">
        <v>135</v>
      </c>
    </row>
    <row r="37" spans="1:105" ht="12" customHeight="1" x14ac:dyDescent="0.25">
      <c r="A37" s="18" t="s">
        <v>36</v>
      </c>
      <c r="B37" s="206">
        <v>0</v>
      </c>
      <c r="C37" s="206">
        <v>0</v>
      </c>
      <c r="D37" s="206">
        <v>0</v>
      </c>
      <c r="E37" s="206">
        <v>0</v>
      </c>
      <c r="F37" s="206">
        <v>0</v>
      </c>
      <c r="G37" s="206">
        <v>0</v>
      </c>
      <c r="H37" s="206">
        <v>0</v>
      </c>
      <c r="I37" s="206">
        <v>0</v>
      </c>
      <c r="J37" s="206">
        <v>0</v>
      </c>
      <c r="K37" s="206">
        <v>0</v>
      </c>
      <c r="L37" s="206">
        <v>0</v>
      </c>
      <c r="M37" s="206">
        <v>0</v>
      </c>
      <c r="N37" s="206">
        <v>0.19105760963026661</v>
      </c>
      <c r="O37" s="206">
        <v>0</v>
      </c>
      <c r="P37" s="206">
        <v>0</v>
      </c>
      <c r="Q37" s="206">
        <v>0</v>
      </c>
      <c r="R37" s="206">
        <v>0</v>
      </c>
      <c r="S37" s="206">
        <v>0</v>
      </c>
      <c r="T37" s="206">
        <v>0</v>
      </c>
      <c r="U37" s="206">
        <v>0</v>
      </c>
      <c r="V37" s="206">
        <v>0</v>
      </c>
      <c r="W37" s="206">
        <v>0</v>
      </c>
      <c r="DA37" s="71" t="s">
        <v>136</v>
      </c>
    </row>
    <row r="38" spans="1:105" ht="12" customHeight="1" x14ac:dyDescent="0.25">
      <c r="A38" s="14" t="s">
        <v>37</v>
      </c>
      <c r="B38" s="206">
        <f t="shared" ref="B38:W38" si="13">B39+B40+B41+B42+B43+B44</f>
        <v>0</v>
      </c>
      <c r="C38" s="206">
        <f t="shared" si="13"/>
        <v>0</v>
      </c>
      <c r="D38" s="206">
        <f t="shared" si="13"/>
        <v>0</v>
      </c>
      <c r="E38" s="206">
        <f t="shared" si="13"/>
        <v>0</v>
      </c>
      <c r="F38" s="206">
        <f t="shared" si="13"/>
        <v>0</v>
      </c>
      <c r="G38" s="206">
        <f t="shared" si="13"/>
        <v>13.112639724849529</v>
      </c>
      <c r="H38" s="206">
        <f t="shared" si="13"/>
        <v>36.471797076526222</v>
      </c>
      <c r="I38" s="206">
        <f t="shared" si="13"/>
        <v>23.669647463456581</v>
      </c>
      <c r="J38" s="206">
        <f t="shared" si="13"/>
        <v>26.98959587274291</v>
      </c>
      <c r="K38" s="206">
        <f t="shared" si="13"/>
        <v>44.544797936371452</v>
      </c>
      <c r="L38" s="206">
        <f t="shared" si="13"/>
        <v>52.808856405846953</v>
      </c>
      <c r="M38" s="206">
        <f t="shared" si="13"/>
        <v>40.477901977644017</v>
      </c>
      <c r="N38" s="206">
        <f t="shared" si="13"/>
        <v>40.692691315563202</v>
      </c>
      <c r="O38" s="206">
        <f t="shared" si="13"/>
        <v>39.025709372312981</v>
      </c>
      <c r="P38" s="206">
        <f t="shared" si="13"/>
        <v>28.260017196904549</v>
      </c>
      <c r="Q38" s="206">
        <f t="shared" si="13"/>
        <v>16.830352536543419</v>
      </c>
      <c r="R38" s="206">
        <f t="shared" si="13"/>
        <v>0.64393809114359413</v>
      </c>
      <c r="S38" s="206">
        <f t="shared" si="13"/>
        <v>1.0192605331040412</v>
      </c>
      <c r="T38" s="206">
        <f t="shared" si="13"/>
        <v>0.81100601891659507</v>
      </c>
      <c r="U38" s="206">
        <f t="shared" si="13"/>
        <v>0.74935511607910565</v>
      </c>
      <c r="V38" s="206">
        <f t="shared" si="13"/>
        <v>8.7592433361994857</v>
      </c>
      <c r="W38" s="206">
        <f t="shared" si="13"/>
        <v>2.5770421324161648</v>
      </c>
      <c r="DA38" s="71"/>
    </row>
    <row r="39" spans="1:105" ht="12" customHeight="1" x14ac:dyDescent="0.25">
      <c r="A39" s="18" t="s">
        <v>73</v>
      </c>
      <c r="B39" s="206">
        <v>0</v>
      </c>
      <c r="C39" s="206">
        <v>0</v>
      </c>
      <c r="D39" s="206">
        <v>0</v>
      </c>
      <c r="E39" s="206">
        <v>0</v>
      </c>
      <c r="F39" s="206">
        <v>0</v>
      </c>
      <c r="G39" s="206">
        <v>13.112639724849529</v>
      </c>
      <c r="H39" s="206">
        <v>36.471797076526222</v>
      </c>
      <c r="I39" s="206">
        <v>23.669647463456581</v>
      </c>
      <c r="J39" s="206">
        <v>26.98959587274291</v>
      </c>
      <c r="K39" s="206">
        <v>44.544797936371452</v>
      </c>
      <c r="L39" s="206">
        <v>52.808856405846953</v>
      </c>
      <c r="M39" s="206">
        <v>40.477901977644017</v>
      </c>
      <c r="N39" s="206">
        <v>40.692691315563202</v>
      </c>
      <c r="O39" s="206">
        <v>39.025709372312981</v>
      </c>
      <c r="P39" s="206">
        <v>28.260017196904549</v>
      </c>
      <c r="Q39" s="206">
        <v>16.830352536543419</v>
      </c>
      <c r="R39" s="206">
        <v>0.16595012897678421</v>
      </c>
      <c r="S39" s="206">
        <v>0.145743766122098</v>
      </c>
      <c r="T39" s="206">
        <v>0.34737747205503011</v>
      </c>
      <c r="U39" s="206">
        <v>0.30481513327601029</v>
      </c>
      <c r="V39" s="206">
        <v>8.3992261392949281</v>
      </c>
      <c r="W39" s="206">
        <v>2.096130696474634</v>
      </c>
      <c r="DA39" s="71" t="s">
        <v>137</v>
      </c>
    </row>
    <row r="40" spans="1:105" ht="12" customHeight="1" x14ac:dyDescent="0.25">
      <c r="A40" s="18" t="s">
        <v>74</v>
      </c>
      <c r="B40" s="206">
        <v>0</v>
      </c>
      <c r="C40" s="206">
        <v>0</v>
      </c>
      <c r="D40" s="206">
        <v>0</v>
      </c>
      <c r="E40" s="206">
        <v>0</v>
      </c>
      <c r="F40" s="206">
        <v>0</v>
      </c>
      <c r="G40" s="206">
        <v>0</v>
      </c>
      <c r="H40" s="206">
        <v>0</v>
      </c>
      <c r="I40" s="206">
        <v>0</v>
      </c>
      <c r="J40" s="206">
        <v>0</v>
      </c>
      <c r="K40" s="206">
        <v>0</v>
      </c>
      <c r="L40" s="206">
        <v>0</v>
      </c>
      <c r="M40" s="206">
        <v>0</v>
      </c>
      <c r="N40" s="206">
        <v>0</v>
      </c>
      <c r="O40" s="206">
        <v>0</v>
      </c>
      <c r="P40" s="206">
        <v>0</v>
      </c>
      <c r="Q40" s="206">
        <v>0</v>
      </c>
      <c r="R40" s="206">
        <v>0</v>
      </c>
      <c r="S40" s="206">
        <v>0</v>
      </c>
      <c r="T40" s="206">
        <v>0</v>
      </c>
      <c r="U40" s="206">
        <v>0</v>
      </c>
      <c r="V40" s="206">
        <v>0</v>
      </c>
      <c r="W40" s="206">
        <v>0</v>
      </c>
      <c r="DA40" s="71" t="s">
        <v>138</v>
      </c>
    </row>
    <row r="41" spans="1:105" ht="12" customHeight="1" x14ac:dyDescent="0.25">
      <c r="A41" s="18" t="s">
        <v>75</v>
      </c>
      <c r="B41" s="206">
        <v>0</v>
      </c>
      <c r="C41" s="206">
        <v>0</v>
      </c>
      <c r="D41" s="206">
        <v>0</v>
      </c>
      <c r="E41" s="206">
        <v>0</v>
      </c>
      <c r="F41" s="206">
        <v>0</v>
      </c>
      <c r="G41" s="206">
        <v>0</v>
      </c>
      <c r="H41" s="206">
        <v>0</v>
      </c>
      <c r="I41" s="206">
        <v>0</v>
      </c>
      <c r="J41" s="206">
        <v>0</v>
      </c>
      <c r="K41" s="206">
        <v>0</v>
      </c>
      <c r="L41" s="206">
        <v>0</v>
      </c>
      <c r="M41" s="206">
        <v>0</v>
      </c>
      <c r="N41" s="206">
        <v>0</v>
      </c>
      <c r="O41" s="206">
        <v>0</v>
      </c>
      <c r="P41" s="206">
        <v>0</v>
      </c>
      <c r="Q41" s="206">
        <v>0</v>
      </c>
      <c r="R41" s="206">
        <v>0.47798796216680989</v>
      </c>
      <c r="S41" s="206">
        <v>0.87351676698194325</v>
      </c>
      <c r="T41" s="206">
        <v>0.46362854686156491</v>
      </c>
      <c r="U41" s="206">
        <v>0.44453998280309542</v>
      </c>
      <c r="V41" s="206">
        <v>0.36001719690455719</v>
      </c>
      <c r="W41" s="206">
        <v>0.48091143594153052</v>
      </c>
      <c r="DA41" s="71" t="s">
        <v>139</v>
      </c>
    </row>
    <row r="42" spans="1:105" ht="12" customHeight="1" x14ac:dyDescent="0.25">
      <c r="A42" s="18" t="s">
        <v>76</v>
      </c>
      <c r="B42" s="206">
        <v>0</v>
      </c>
      <c r="C42" s="206">
        <v>0</v>
      </c>
      <c r="D42" s="206">
        <v>0</v>
      </c>
      <c r="E42" s="206">
        <v>0</v>
      </c>
      <c r="F42" s="206">
        <v>0</v>
      </c>
      <c r="G42" s="206">
        <v>0</v>
      </c>
      <c r="H42" s="206">
        <v>0</v>
      </c>
      <c r="I42" s="206">
        <v>0</v>
      </c>
      <c r="J42" s="206">
        <v>0</v>
      </c>
      <c r="K42" s="206">
        <v>0</v>
      </c>
      <c r="L42" s="206">
        <v>0</v>
      </c>
      <c r="M42" s="206">
        <v>0</v>
      </c>
      <c r="N42" s="206">
        <v>0</v>
      </c>
      <c r="O42" s="206">
        <v>0</v>
      </c>
      <c r="P42" s="206">
        <v>0</v>
      </c>
      <c r="Q42" s="206">
        <v>0</v>
      </c>
      <c r="R42" s="206">
        <v>0</v>
      </c>
      <c r="S42" s="206">
        <v>0</v>
      </c>
      <c r="T42" s="206">
        <v>0</v>
      </c>
      <c r="U42" s="206">
        <v>0</v>
      </c>
      <c r="V42" s="206">
        <v>0</v>
      </c>
      <c r="W42" s="206">
        <v>0</v>
      </c>
      <c r="DA42" s="71" t="s">
        <v>140</v>
      </c>
    </row>
    <row r="43" spans="1:105" ht="12" customHeight="1" x14ac:dyDescent="0.25">
      <c r="A43" s="18" t="s">
        <v>77</v>
      </c>
      <c r="B43" s="206">
        <v>0</v>
      </c>
      <c r="C43" s="206">
        <v>0</v>
      </c>
      <c r="D43" s="206">
        <v>0</v>
      </c>
      <c r="E43" s="206">
        <v>0</v>
      </c>
      <c r="F43" s="206">
        <v>0</v>
      </c>
      <c r="G43" s="206">
        <v>0</v>
      </c>
      <c r="H43" s="206">
        <v>0</v>
      </c>
      <c r="I43" s="206">
        <v>0</v>
      </c>
      <c r="J43" s="206">
        <v>0</v>
      </c>
      <c r="K43" s="206">
        <v>0</v>
      </c>
      <c r="L43" s="206">
        <v>0</v>
      </c>
      <c r="M43" s="206">
        <v>0</v>
      </c>
      <c r="N43" s="206">
        <v>0</v>
      </c>
      <c r="O43" s="206">
        <v>0</v>
      </c>
      <c r="P43" s="206">
        <v>0</v>
      </c>
      <c r="Q43" s="206">
        <v>0</v>
      </c>
      <c r="R43" s="206">
        <v>0</v>
      </c>
      <c r="S43" s="206">
        <v>0</v>
      </c>
      <c r="T43" s="206">
        <v>0</v>
      </c>
      <c r="U43" s="206">
        <v>0</v>
      </c>
      <c r="V43" s="206">
        <v>0</v>
      </c>
      <c r="W43" s="206">
        <v>0</v>
      </c>
      <c r="DA43" s="71" t="s">
        <v>141</v>
      </c>
    </row>
    <row r="44" spans="1:105" ht="12" customHeight="1" x14ac:dyDescent="0.25">
      <c r="A44" s="18" t="s">
        <v>78</v>
      </c>
      <c r="B44" s="206">
        <v>0</v>
      </c>
      <c r="C44" s="206">
        <v>0</v>
      </c>
      <c r="D44" s="206">
        <v>0</v>
      </c>
      <c r="E44" s="206">
        <v>0</v>
      </c>
      <c r="F44" s="206">
        <v>0</v>
      </c>
      <c r="G44" s="206">
        <v>0</v>
      </c>
      <c r="H44" s="206">
        <v>0</v>
      </c>
      <c r="I44" s="206">
        <v>0</v>
      </c>
      <c r="J44" s="206">
        <v>0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0</v>
      </c>
      <c r="Q44" s="206">
        <v>0</v>
      </c>
      <c r="R44" s="206">
        <v>0</v>
      </c>
      <c r="S44" s="206">
        <v>0</v>
      </c>
      <c r="T44" s="206">
        <v>0</v>
      </c>
      <c r="U44" s="206">
        <v>0</v>
      </c>
      <c r="V44" s="206">
        <v>0</v>
      </c>
      <c r="W44" s="206">
        <v>0</v>
      </c>
      <c r="DA44" s="71" t="s">
        <v>142</v>
      </c>
    </row>
    <row r="45" spans="1:105" ht="12" customHeight="1" x14ac:dyDescent="0.25">
      <c r="A45" s="14" t="s">
        <v>79</v>
      </c>
      <c r="B45" s="206">
        <v>0</v>
      </c>
      <c r="C45" s="206">
        <v>0</v>
      </c>
      <c r="D45" s="206">
        <v>0</v>
      </c>
      <c r="E45" s="206">
        <v>0</v>
      </c>
      <c r="F45" s="206">
        <v>0</v>
      </c>
      <c r="G45" s="206">
        <v>0</v>
      </c>
      <c r="H45" s="206">
        <v>0</v>
      </c>
      <c r="I45" s="206">
        <v>0</v>
      </c>
      <c r="J45" s="206">
        <v>0</v>
      </c>
      <c r="K45" s="206">
        <v>0</v>
      </c>
      <c r="L45" s="206">
        <v>0</v>
      </c>
      <c r="M45" s="206">
        <v>14.93164230438521</v>
      </c>
      <c r="N45" s="206">
        <v>17.06122098022356</v>
      </c>
      <c r="O45" s="206">
        <v>12.173602751504729</v>
      </c>
      <c r="P45" s="206">
        <v>12.443680137575241</v>
      </c>
      <c r="Q45" s="206">
        <v>12.08022355975924</v>
      </c>
      <c r="R45" s="206">
        <v>10.442132416165091</v>
      </c>
      <c r="S45" s="206">
        <v>19.645485812553741</v>
      </c>
      <c r="T45" s="206">
        <v>9.0114359415305234</v>
      </c>
      <c r="U45" s="206">
        <v>10.135339638865</v>
      </c>
      <c r="V45" s="206">
        <v>12.97618228718831</v>
      </c>
      <c r="W45" s="206">
        <v>14.36870163370593</v>
      </c>
      <c r="DA45" s="71" t="s">
        <v>143</v>
      </c>
    </row>
    <row r="46" spans="1:105" ht="12" customHeight="1" x14ac:dyDescent="0.25">
      <c r="A46" s="21" t="s">
        <v>38</v>
      </c>
      <c r="B46" s="209">
        <v>1474.8065348237319</v>
      </c>
      <c r="C46" s="209">
        <v>1437.1453138435079</v>
      </c>
      <c r="D46" s="209">
        <v>1389.6818572656921</v>
      </c>
      <c r="E46" s="209">
        <v>1338.005159071367</v>
      </c>
      <c r="F46" s="209">
        <v>1406.8787618228721</v>
      </c>
      <c r="G46" s="209">
        <v>1342.3043852106621</v>
      </c>
      <c r="H46" s="209">
        <v>1369.2175408426481</v>
      </c>
      <c r="I46" s="209">
        <v>1363.800515907137</v>
      </c>
      <c r="J46" s="209">
        <v>1022.957867583835</v>
      </c>
      <c r="K46" s="209">
        <v>758.46947549441097</v>
      </c>
      <c r="L46" s="209">
        <v>878.50386930352533</v>
      </c>
      <c r="M46" s="209">
        <v>1252.5152192605331</v>
      </c>
      <c r="N46" s="209">
        <v>1242.9979363714531</v>
      </c>
      <c r="O46" s="209">
        <v>1224.048667239897</v>
      </c>
      <c r="P46" s="209">
        <v>1245.571023215821</v>
      </c>
      <c r="Q46" s="209">
        <v>1190.745829750645</v>
      </c>
      <c r="R46" s="209">
        <v>1215.128460877042</v>
      </c>
      <c r="S46" s="209">
        <v>1172.899312123817</v>
      </c>
      <c r="T46" s="209">
        <v>1192.2774720550301</v>
      </c>
      <c r="U46" s="209">
        <v>1097.5366294067071</v>
      </c>
      <c r="V46" s="209">
        <v>853.39896818572652</v>
      </c>
      <c r="W46" s="209">
        <v>1107.467239896818</v>
      </c>
      <c r="DA46" s="86" t="s">
        <v>144</v>
      </c>
    </row>
    <row r="47" spans="1:105" ht="12" customHeight="1" x14ac:dyDescent="0.25">
      <c r="A47" s="31" t="s">
        <v>145</v>
      </c>
      <c r="B47" s="212">
        <f t="shared" ref="B47:W47" si="14">SUM(B48:B49)</f>
        <v>2194.2491831470334</v>
      </c>
      <c r="C47" s="212">
        <f t="shared" si="14"/>
        <v>2225.0152192605328</v>
      </c>
      <c r="D47" s="212">
        <f t="shared" si="14"/>
        <v>2327.3439380911432</v>
      </c>
      <c r="E47" s="212">
        <f t="shared" si="14"/>
        <v>2212.0587274290629</v>
      </c>
      <c r="F47" s="212">
        <f t="shared" si="14"/>
        <v>2246.1597592433363</v>
      </c>
      <c r="G47" s="212">
        <f t="shared" si="14"/>
        <v>2402.8766981943245</v>
      </c>
      <c r="H47" s="212">
        <f t="shared" si="14"/>
        <v>2547.2376612209796</v>
      </c>
      <c r="I47" s="212">
        <f t="shared" si="14"/>
        <v>2498.3699054170252</v>
      </c>
      <c r="J47" s="212">
        <f t="shared" si="14"/>
        <v>2003.7847807394674</v>
      </c>
      <c r="K47" s="212">
        <f t="shared" si="14"/>
        <v>1662.1123817712808</v>
      </c>
      <c r="L47" s="212">
        <f t="shared" si="14"/>
        <v>1935.0067067927766</v>
      </c>
      <c r="M47" s="212">
        <f t="shared" si="14"/>
        <v>2035.6796216681</v>
      </c>
      <c r="N47" s="212">
        <f t="shared" si="14"/>
        <v>1996.3184006878751</v>
      </c>
      <c r="O47" s="212">
        <f t="shared" si="14"/>
        <v>1977.4331040412726</v>
      </c>
      <c r="P47" s="212">
        <f t="shared" si="14"/>
        <v>2055.1218400687876</v>
      </c>
      <c r="Q47" s="212">
        <f t="shared" si="14"/>
        <v>1982.0005159071361</v>
      </c>
      <c r="R47" s="212">
        <f t="shared" si="14"/>
        <v>2001.0601891659501</v>
      </c>
      <c r="S47" s="212">
        <f t="shared" si="14"/>
        <v>2037.351762682717</v>
      </c>
      <c r="T47" s="212">
        <f t="shared" si="14"/>
        <v>1944.9177128116942</v>
      </c>
      <c r="U47" s="212">
        <f t="shared" si="14"/>
        <v>1830.5006018916592</v>
      </c>
      <c r="V47" s="212">
        <f t="shared" si="14"/>
        <v>1542.3503869303529</v>
      </c>
      <c r="W47" s="212">
        <f t="shared" si="14"/>
        <v>1888.8949269131554</v>
      </c>
      <c r="DA47" s="109"/>
    </row>
    <row r="48" spans="1:105" ht="12" customHeight="1" x14ac:dyDescent="0.25">
      <c r="A48" s="51" t="s">
        <v>41</v>
      </c>
      <c r="B48" s="243">
        <f>ISI_fec!B5</f>
        <v>1464.574963109769</v>
      </c>
      <c r="C48" s="243">
        <f>ISI_fec!C5</f>
        <v>1479.5033196854381</v>
      </c>
      <c r="D48" s="243">
        <f>ISI_fec!D5</f>
        <v>1618.7864447328659</v>
      </c>
      <c r="E48" s="243">
        <f>ISI_fec!E5</f>
        <v>1520.5935692344619</v>
      </c>
      <c r="F48" s="243">
        <f>ISI_fec!F5</f>
        <v>1544.3277024141189</v>
      </c>
      <c r="G48" s="243">
        <f>ISI_fec!G5</f>
        <v>1727.0919443955329</v>
      </c>
      <c r="H48" s="243">
        <f>ISI_fec!H5</f>
        <v>1829.800405873988</v>
      </c>
      <c r="I48" s="243">
        <f>ISI_fec!I5</f>
        <v>1793.004135655169</v>
      </c>
      <c r="J48" s="243">
        <f>ISI_fec!J5</f>
        <v>1360.7829038493251</v>
      </c>
      <c r="K48" s="243">
        <f>ISI_fec!K5</f>
        <v>1171.266927405434</v>
      </c>
      <c r="L48" s="243">
        <f>ISI_fec!L5</f>
        <v>1413.3983746664089</v>
      </c>
      <c r="M48" s="243">
        <f>ISI_fec!M5</f>
        <v>1455.709237091115</v>
      </c>
      <c r="N48" s="243">
        <f>ISI_fec!N5</f>
        <v>1420.6976523671101</v>
      </c>
      <c r="O48" s="243">
        <f>ISI_fec!O5</f>
        <v>1466.099766007203</v>
      </c>
      <c r="P48" s="243">
        <f>ISI_fec!P5</f>
        <v>1541.856384585499</v>
      </c>
      <c r="Q48" s="243">
        <f>ISI_fec!Q5</f>
        <v>1492.6448213135311</v>
      </c>
      <c r="R48" s="243">
        <f>ISI_fec!R5</f>
        <v>1529.2135768455289</v>
      </c>
      <c r="S48" s="243">
        <f>ISI_fec!S5</f>
        <v>1581.5641251372681</v>
      </c>
      <c r="T48" s="243">
        <f>ISI_fec!T5</f>
        <v>1493.4165217117411</v>
      </c>
      <c r="U48" s="243">
        <f>ISI_fec!U5</f>
        <v>1423.519630043606</v>
      </c>
      <c r="V48" s="243">
        <f>ISI_fec!V5</f>
        <v>1185.0144482872461</v>
      </c>
      <c r="W48" s="243">
        <f>ISI_fec!W5</f>
        <v>1456.114727098095</v>
      </c>
      <c r="DA48" s="83"/>
    </row>
    <row r="49" spans="1:105" ht="12" customHeight="1" x14ac:dyDescent="0.25">
      <c r="A49" s="52" t="s">
        <v>42</v>
      </c>
      <c r="B49" s="244">
        <f>ISI_fec!B54</f>
        <v>729.67422003726415</v>
      </c>
      <c r="C49" s="244">
        <f>ISI_fec!C54</f>
        <v>745.51189957509496</v>
      </c>
      <c r="D49" s="244">
        <f>ISI_fec!D54</f>
        <v>708.55749335827704</v>
      </c>
      <c r="E49" s="244">
        <f>ISI_fec!E54</f>
        <v>691.4651581946008</v>
      </c>
      <c r="F49" s="244">
        <f>ISI_fec!F54</f>
        <v>701.83205682921744</v>
      </c>
      <c r="G49" s="244">
        <f>ISI_fec!G54</f>
        <v>675.78475379879171</v>
      </c>
      <c r="H49" s="244">
        <f>ISI_fec!H54</f>
        <v>717.43725534699161</v>
      </c>
      <c r="I49" s="244">
        <f>ISI_fec!I54</f>
        <v>705.36576976185631</v>
      </c>
      <c r="J49" s="244">
        <f>ISI_fec!J54</f>
        <v>643.00187689014228</v>
      </c>
      <c r="K49" s="244">
        <f>ISI_fec!K54</f>
        <v>490.84545436584682</v>
      </c>
      <c r="L49" s="244">
        <f>ISI_fec!L54</f>
        <v>521.60833212636771</v>
      </c>
      <c r="M49" s="244">
        <f>ISI_fec!M54</f>
        <v>579.97038457698511</v>
      </c>
      <c r="N49" s="244">
        <f>ISI_fec!N54</f>
        <v>575.62074832076496</v>
      </c>
      <c r="O49" s="244">
        <f>ISI_fec!O54</f>
        <v>511.33333803406958</v>
      </c>
      <c r="P49" s="244">
        <f>ISI_fec!P54</f>
        <v>513.26545548328863</v>
      </c>
      <c r="Q49" s="244">
        <f>ISI_fec!Q54</f>
        <v>489.35569459360488</v>
      </c>
      <c r="R49" s="244">
        <f>ISI_fec!R54</f>
        <v>471.84661232042117</v>
      </c>
      <c r="S49" s="244">
        <f>ISI_fec!S54</f>
        <v>455.78763754544889</v>
      </c>
      <c r="T49" s="244">
        <f>ISI_fec!T54</f>
        <v>451.50119109995308</v>
      </c>
      <c r="U49" s="244">
        <f>ISI_fec!U54</f>
        <v>406.9809718480534</v>
      </c>
      <c r="V49" s="244">
        <f>ISI_fec!V54</f>
        <v>357.33593864310689</v>
      </c>
      <c r="W49" s="244">
        <f>ISI_fec!W54</f>
        <v>432.7801998150602</v>
      </c>
      <c r="DA49" s="84"/>
    </row>
    <row r="50" spans="1:105" ht="12" customHeight="1" x14ac:dyDescent="0.25">
      <c r="A50" s="3"/>
      <c r="B50" s="250"/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  <c r="S50" s="250"/>
      <c r="T50" s="250"/>
      <c r="U50" s="250"/>
      <c r="V50" s="250"/>
      <c r="W50" s="250"/>
      <c r="DA50" s="87"/>
    </row>
    <row r="51" spans="1:105" ht="12" customHeight="1" x14ac:dyDescent="0.25">
      <c r="A51" s="30" t="s">
        <v>85</v>
      </c>
      <c r="B51" s="205">
        <f t="shared" ref="B51:W51" si="15">B52+B53</f>
        <v>18257.257347053626</v>
      </c>
      <c r="C51" s="205">
        <f t="shared" si="15"/>
        <v>17091.359081138216</v>
      </c>
      <c r="D51" s="205">
        <f t="shared" si="15"/>
        <v>19347.265017141308</v>
      </c>
      <c r="E51" s="205">
        <f t="shared" si="15"/>
        <v>18580.615523244509</v>
      </c>
      <c r="F51" s="205">
        <f t="shared" si="15"/>
        <v>19335.910415942199</v>
      </c>
      <c r="G51" s="205">
        <f t="shared" si="15"/>
        <v>19860.787857645482</v>
      </c>
      <c r="H51" s="205">
        <f t="shared" si="15"/>
        <v>21986.228785603314</v>
      </c>
      <c r="I51" s="205">
        <f t="shared" si="15"/>
        <v>22007.004398811037</v>
      </c>
      <c r="J51" s="205">
        <f t="shared" si="15"/>
        <v>18848.14572496029</v>
      </c>
      <c r="K51" s="205">
        <f t="shared" si="15"/>
        <v>12287.202021039935</v>
      </c>
      <c r="L51" s="205">
        <f t="shared" si="15"/>
        <v>15840.041019274438</v>
      </c>
      <c r="M51" s="205">
        <f t="shared" si="15"/>
        <v>14386.371480420286</v>
      </c>
      <c r="N51" s="205">
        <f t="shared" si="15"/>
        <v>13267.303278447484</v>
      </c>
      <c r="O51" s="205">
        <f t="shared" si="15"/>
        <v>15160.13866600546</v>
      </c>
      <c r="P51" s="205">
        <f t="shared" si="15"/>
        <v>15008.843491643289</v>
      </c>
      <c r="Q51" s="205">
        <f t="shared" si="15"/>
        <v>14282.422349322211</v>
      </c>
      <c r="R51" s="205">
        <f t="shared" si="15"/>
        <v>14772.587133118453</v>
      </c>
      <c r="S51" s="205">
        <f t="shared" si="15"/>
        <v>16342.973533305161</v>
      </c>
      <c r="T51" s="205">
        <f t="shared" si="15"/>
        <v>15426.831647742089</v>
      </c>
      <c r="U51" s="205">
        <f t="shared" si="15"/>
        <v>14446.719193510704</v>
      </c>
      <c r="V51" s="205">
        <f t="shared" si="15"/>
        <v>11454.285119715822</v>
      </c>
      <c r="W51" s="205">
        <f t="shared" si="15"/>
        <v>14344.783752394938</v>
      </c>
      <c r="DA51" s="112"/>
    </row>
    <row r="52" spans="1:105" ht="12" customHeight="1" x14ac:dyDescent="0.25">
      <c r="A52" s="24" t="s">
        <v>146</v>
      </c>
      <c r="B52" s="215">
        <f>(ISI_emi!B5-ISI_emi!B52)+(ISI_emi!B54-ISI_emi!B96)</f>
        <v>1826.0776890027196</v>
      </c>
      <c r="C52" s="215">
        <f>(ISI_emi!C5-ISI_emi!C52)+(ISI_emi!C54-ISI_emi!C96)</f>
        <v>1973.2909636807763</v>
      </c>
      <c r="D52" s="215">
        <f>(ISI_emi!D5-ISI_emi!D52)+(ISI_emi!D54-ISI_emi!D96)</f>
        <v>2757.8420910086511</v>
      </c>
      <c r="E52" s="215">
        <f>(ISI_emi!E5-ISI_emi!E52)+(ISI_emi!E54-ISI_emi!E96)</f>
        <v>2623.7229699647564</v>
      </c>
      <c r="F52" s="215">
        <f>(ISI_emi!F5-ISI_emi!F52)+(ISI_emi!F54-ISI_emi!F96)</f>
        <v>2408.5344970875817</v>
      </c>
      <c r="G52" s="215">
        <f>(ISI_emi!G5-ISI_emi!G52)+(ISI_emi!G54-ISI_emi!G96)</f>
        <v>2962.6876047690102</v>
      </c>
      <c r="H52" s="215">
        <f>(ISI_emi!H5-ISI_emi!H52)+(ISI_emi!H54-ISI_emi!H96)</f>
        <v>3255.4130364048933</v>
      </c>
      <c r="I52" s="215">
        <f>(ISI_emi!I5-ISI_emi!I52)+(ISI_emi!I54-ISI_emi!I96)</f>
        <v>3202.8803337655618</v>
      </c>
      <c r="J52" s="215">
        <f>(ISI_emi!J5-ISI_emi!J52)+(ISI_emi!J54-ISI_emi!J96)</f>
        <v>2817.5248677653353</v>
      </c>
      <c r="K52" s="215">
        <f>(ISI_emi!K5-ISI_emi!K52)+(ISI_emi!K54-ISI_emi!K96)</f>
        <v>2483.9073295243193</v>
      </c>
      <c r="L52" s="215">
        <f>(ISI_emi!L5-ISI_emi!L52)+(ISI_emi!L54-ISI_emi!L96)</f>
        <v>2811.0114061236809</v>
      </c>
      <c r="M52" s="215">
        <f>(ISI_emi!M5-ISI_emi!M52)+(ISI_emi!M54-ISI_emi!M96)</f>
        <v>1805.3264595614</v>
      </c>
      <c r="N52" s="215">
        <f>(ISI_emi!N5-ISI_emi!N52)+(ISI_emi!N54-ISI_emi!N96)</f>
        <v>1723.537332721334</v>
      </c>
      <c r="O52" s="215">
        <f>(ISI_emi!O5-ISI_emi!O52)+(ISI_emi!O54-ISI_emi!O96)</f>
        <v>1725.7425174015348</v>
      </c>
      <c r="P52" s="215">
        <f>(ISI_emi!P5-ISI_emi!P52)+(ISI_emi!P54-ISI_emi!P96)</f>
        <v>1972.5832098026845</v>
      </c>
      <c r="Q52" s="215">
        <f>(ISI_emi!Q5-ISI_emi!Q52)+(ISI_emi!Q54-ISI_emi!Q96)</f>
        <v>1956.0976131633283</v>
      </c>
      <c r="R52" s="215">
        <f>(ISI_emi!R5-ISI_emi!R52)+(ISI_emi!R54-ISI_emi!R96)</f>
        <v>2041.513721284223</v>
      </c>
      <c r="S52" s="215">
        <f>(ISI_emi!S5-ISI_emi!S52)+(ISI_emi!S54-ISI_emi!S96)</f>
        <v>2247.9752516425829</v>
      </c>
      <c r="T52" s="215">
        <f>(ISI_emi!T5-ISI_emi!T52)+(ISI_emi!T54-ISI_emi!T96)</f>
        <v>1899.0916045236909</v>
      </c>
      <c r="U52" s="215">
        <f>(ISI_emi!U5-ISI_emi!U52)+(ISI_emi!U54-ISI_emi!U96)</f>
        <v>1905.7306629633213</v>
      </c>
      <c r="V52" s="215">
        <f>(ISI_emi!V5-ISI_emi!V52)+(ISI_emi!V54-ISI_emi!V96)</f>
        <v>1784.7993200422395</v>
      </c>
      <c r="W52" s="215">
        <f>(ISI_emi!W5-ISI_emi!W52)+(ISI_emi!W54-ISI_emi!W96)</f>
        <v>2022.734049483005</v>
      </c>
      <c r="DA52" s="85"/>
    </row>
    <row r="53" spans="1:105" ht="12" customHeight="1" x14ac:dyDescent="0.25">
      <c r="A53" s="14" t="s">
        <v>147</v>
      </c>
      <c r="B53" s="206">
        <f>ISI_emi!B52+ISI_emi!B96</f>
        <v>16431.179658050907</v>
      </c>
      <c r="C53" s="206">
        <f>ISI_emi!C52+ISI_emi!C96</f>
        <v>15118.06811745744</v>
      </c>
      <c r="D53" s="206">
        <f>ISI_emi!D52+ISI_emi!D96</f>
        <v>16589.422926132658</v>
      </c>
      <c r="E53" s="206">
        <f>ISI_emi!E52+ISI_emi!E96</f>
        <v>15956.892553279753</v>
      </c>
      <c r="F53" s="206">
        <f>ISI_emi!F52+ISI_emi!F96</f>
        <v>16927.375918854617</v>
      </c>
      <c r="G53" s="206">
        <f>ISI_emi!G52+ISI_emi!G96</f>
        <v>16898.100252876473</v>
      </c>
      <c r="H53" s="206">
        <f>ISI_emi!H52+ISI_emi!H96</f>
        <v>18730.81574919842</v>
      </c>
      <c r="I53" s="206">
        <f>ISI_emi!I52+ISI_emi!I96</f>
        <v>18804.124065045475</v>
      </c>
      <c r="J53" s="206">
        <f>ISI_emi!J52+ISI_emi!J96</f>
        <v>16030.620857194956</v>
      </c>
      <c r="K53" s="206">
        <f>ISI_emi!K52+ISI_emi!K96</f>
        <v>9803.2946915156153</v>
      </c>
      <c r="L53" s="206">
        <f>ISI_emi!L52+ISI_emi!L96</f>
        <v>13029.029613150758</v>
      </c>
      <c r="M53" s="206">
        <f>ISI_emi!M52+ISI_emi!M96</f>
        <v>12581.045020858886</v>
      </c>
      <c r="N53" s="206">
        <f>ISI_emi!N52+ISI_emi!N96</f>
        <v>11543.765945726149</v>
      </c>
      <c r="O53" s="206">
        <f>ISI_emi!O52+ISI_emi!O96</f>
        <v>13434.396148603924</v>
      </c>
      <c r="P53" s="206">
        <f>ISI_emi!P52+ISI_emi!P96</f>
        <v>13036.260281840605</v>
      </c>
      <c r="Q53" s="206">
        <f>ISI_emi!Q52+ISI_emi!Q96</f>
        <v>12326.324736158882</v>
      </c>
      <c r="R53" s="206">
        <f>ISI_emi!R52+ISI_emi!R96</f>
        <v>12731.07341183423</v>
      </c>
      <c r="S53" s="206">
        <f>ISI_emi!S52+ISI_emi!S96</f>
        <v>14094.998281662578</v>
      </c>
      <c r="T53" s="206">
        <f>ISI_emi!T52+ISI_emi!T96</f>
        <v>13527.740043218397</v>
      </c>
      <c r="U53" s="206">
        <f>ISI_emi!U52+ISI_emi!U96</f>
        <v>12540.988530547384</v>
      </c>
      <c r="V53" s="206">
        <f>ISI_emi!V52+ISI_emi!V96</f>
        <v>9669.4857996735827</v>
      </c>
      <c r="W53" s="206">
        <f>ISI_emi!W52+ISI_emi!W96</f>
        <v>12322.049702911934</v>
      </c>
      <c r="DA53" s="71"/>
    </row>
    <row r="54" spans="1:105" ht="12" customHeight="1" x14ac:dyDescent="0.25">
      <c r="A54" s="31" t="s">
        <v>145</v>
      </c>
      <c r="B54" s="212">
        <f t="shared" ref="B54:W54" si="16">SUM(B55:B56)</f>
        <v>18257.257347053626</v>
      </c>
      <c r="C54" s="212">
        <f t="shared" si="16"/>
        <v>17091.359081138216</v>
      </c>
      <c r="D54" s="212">
        <f t="shared" si="16"/>
        <v>19347.265017141308</v>
      </c>
      <c r="E54" s="212">
        <f t="shared" si="16"/>
        <v>18580.615523244509</v>
      </c>
      <c r="F54" s="212">
        <f t="shared" si="16"/>
        <v>19335.910415942199</v>
      </c>
      <c r="G54" s="212">
        <f t="shared" si="16"/>
        <v>19860.787857645482</v>
      </c>
      <c r="H54" s="212">
        <f t="shared" si="16"/>
        <v>21986.228785603311</v>
      </c>
      <c r="I54" s="212">
        <f t="shared" si="16"/>
        <v>22007.004398811037</v>
      </c>
      <c r="J54" s="212">
        <f t="shared" si="16"/>
        <v>18848.14572496029</v>
      </c>
      <c r="K54" s="212">
        <f t="shared" si="16"/>
        <v>12287.202021039935</v>
      </c>
      <c r="L54" s="212">
        <f t="shared" si="16"/>
        <v>15840.04101927444</v>
      </c>
      <c r="M54" s="212">
        <f t="shared" si="16"/>
        <v>14386.371480420286</v>
      </c>
      <c r="N54" s="212">
        <f t="shared" si="16"/>
        <v>13267.303278447484</v>
      </c>
      <c r="O54" s="212">
        <f t="shared" si="16"/>
        <v>15160.13866600546</v>
      </c>
      <c r="P54" s="212">
        <f t="shared" si="16"/>
        <v>15008.843491643289</v>
      </c>
      <c r="Q54" s="212">
        <f t="shared" si="16"/>
        <v>14282.422349322209</v>
      </c>
      <c r="R54" s="212">
        <f t="shared" si="16"/>
        <v>14772.587133118452</v>
      </c>
      <c r="S54" s="212">
        <f t="shared" si="16"/>
        <v>16342.973533305161</v>
      </c>
      <c r="T54" s="212">
        <f t="shared" si="16"/>
        <v>15426.831647742087</v>
      </c>
      <c r="U54" s="212">
        <f t="shared" si="16"/>
        <v>14446.719193510704</v>
      </c>
      <c r="V54" s="212">
        <f t="shared" si="16"/>
        <v>11454.285119715823</v>
      </c>
      <c r="W54" s="212">
        <f t="shared" si="16"/>
        <v>14344.783752394938</v>
      </c>
      <c r="DA54" s="109"/>
    </row>
    <row r="55" spans="1:105" ht="12" customHeight="1" x14ac:dyDescent="0.25">
      <c r="A55" s="51" t="s">
        <v>41</v>
      </c>
      <c r="B55" s="243">
        <f>ISI_emi!B$5</f>
        <v>17325.525811207666</v>
      </c>
      <c r="C55" s="243">
        <f>ISI_emi!C$5</f>
        <v>16092.017921118528</v>
      </c>
      <c r="D55" s="243">
        <f>ISI_emi!D$5</f>
        <v>18389.540904150836</v>
      </c>
      <c r="E55" s="243">
        <f>ISI_emi!E$5</f>
        <v>17688.539449694901</v>
      </c>
      <c r="F55" s="243">
        <f>ISI_emi!F$5</f>
        <v>18443.955901043904</v>
      </c>
      <c r="G55" s="243">
        <f>ISI_emi!G$5</f>
        <v>18938.868054784314</v>
      </c>
      <c r="H55" s="243">
        <f>ISI_emi!H$5</f>
        <v>20935.244749665195</v>
      </c>
      <c r="I55" s="243">
        <f>ISI_emi!I$5</f>
        <v>20961.256960193983</v>
      </c>
      <c r="J55" s="243">
        <f>ISI_emi!J$5</f>
        <v>17847.986243751293</v>
      </c>
      <c r="K55" s="243">
        <f>ISI_emi!K$5</f>
        <v>11578.047990964616</v>
      </c>
      <c r="L55" s="243">
        <f>ISI_emi!L$5</f>
        <v>15065.983405752313</v>
      </c>
      <c r="M55" s="243">
        <f>ISI_emi!M$5</f>
        <v>13688.247089198243</v>
      </c>
      <c r="N55" s="243">
        <f>ISI_emi!N$5</f>
        <v>12611.069849404048</v>
      </c>
      <c r="O55" s="243">
        <f>ISI_emi!O$5</f>
        <v>14541.782911533664</v>
      </c>
      <c r="P55" s="243">
        <f>ISI_emi!P$5</f>
        <v>14403.705400763742</v>
      </c>
      <c r="Q55" s="243">
        <f>ISI_emi!Q$5</f>
        <v>13693.701952144418</v>
      </c>
      <c r="R55" s="243">
        <f>ISI_emi!R$5</f>
        <v>14185.272226388925</v>
      </c>
      <c r="S55" s="243">
        <f>ISI_emi!S$5</f>
        <v>15747.085929031644</v>
      </c>
      <c r="T55" s="243">
        <f>ISI_emi!T$5</f>
        <v>14874.88785791251</v>
      </c>
      <c r="U55" s="243">
        <f>ISI_emi!U$5</f>
        <v>13948.103637755718</v>
      </c>
      <c r="V55" s="243">
        <f>ISI_emi!V$5</f>
        <v>10995.930891130838</v>
      </c>
      <c r="W55" s="243">
        <f>ISI_emi!W$5</f>
        <v>13801.241756863785</v>
      </c>
      <c r="DA55" s="83"/>
    </row>
    <row r="56" spans="1:105" ht="12" customHeight="1" x14ac:dyDescent="0.25">
      <c r="A56" s="52" t="s">
        <v>42</v>
      </c>
      <c r="B56" s="244">
        <f>ISI_emi!B$54</f>
        <v>931.7315358459598</v>
      </c>
      <c r="C56" s="244">
        <f>ISI_emi!C$54</f>
        <v>999.34116001968823</v>
      </c>
      <c r="D56" s="244">
        <f>ISI_emi!D$54</f>
        <v>957.72411299047224</v>
      </c>
      <c r="E56" s="244">
        <f>ISI_emi!E$54</f>
        <v>892.07607354960771</v>
      </c>
      <c r="F56" s="244">
        <f>ISI_emi!F$54</f>
        <v>891.95451489829429</v>
      </c>
      <c r="G56" s="244">
        <f>ISI_emi!G$54</f>
        <v>921.91980286116859</v>
      </c>
      <c r="H56" s="244">
        <f>ISI_emi!H$54</f>
        <v>1050.9840359381171</v>
      </c>
      <c r="I56" s="244">
        <f>ISI_emi!I$54</f>
        <v>1045.7474386170529</v>
      </c>
      <c r="J56" s="244">
        <f>ISI_emi!J$54</f>
        <v>1000.1594812089984</v>
      </c>
      <c r="K56" s="244">
        <f>ISI_emi!K$54</f>
        <v>709.15403007531859</v>
      </c>
      <c r="L56" s="244">
        <f>ISI_emi!L$54</f>
        <v>774.05761352212642</v>
      </c>
      <c r="M56" s="244">
        <f>ISI_emi!M$54</f>
        <v>698.12439122204273</v>
      </c>
      <c r="N56" s="244">
        <f>ISI_emi!N$54</f>
        <v>656.23342904343485</v>
      </c>
      <c r="O56" s="244">
        <f>ISI_emi!O$54</f>
        <v>618.35575447179417</v>
      </c>
      <c r="P56" s="244">
        <f>ISI_emi!P$54</f>
        <v>605.13809087954701</v>
      </c>
      <c r="Q56" s="244">
        <f>ISI_emi!Q$54</f>
        <v>588.72039717779126</v>
      </c>
      <c r="R56" s="244">
        <f>ISI_emi!R$54</f>
        <v>587.31490672952737</v>
      </c>
      <c r="S56" s="244">
        <f>ISI_emi!S$54</f>
        <v>595.88760427351747</v>
      </c>
      <c r="T56" s="244">
        <f>ISI_emi!T$54</f>
        <v>551.94378982957653</v>
      </c>
      <c r="U56" s="244">
        <f>ISI_emi!U$54</f>
        <v>498.6155557549867</v>
      </c>
      <c r="V56" s="244">
        <f>ISI_emi!V$54</f>
        <v>458.35422858498441</v>
      </c>
      <c r="W56" s="244">
        <f>ISI_emi!W$54</f>
        <v>543.54199553115416</v>
      </c>
      <c r="DA56" s="84"/>
    </row>
    <row r="57" spans="1:105" ht="12" customHeight="1" x14ac:dyDescent="0.25">
      <c r="A57" s="3"/>
      <c r="B57" s="250"/>
      <c r="C57" s="250"/>
      <c r="D57" s="250"/>
      <c r="E57" s="250"/>
      <c r="F57" s="250"/>
      <c r="G57" s="250"/>
      <c r="H57" s="250"/>
      <c r="I57" s="250"/>
      <c r="J57" s="250"/>
      <c r="K57" s="250"/>
      <c r="L57" s="250"/>
      <c r="M57" s="250"/>
      <c r="N57" s="250"/>
      <c r="O57" s="250"/>
      <c r="P57" s="250"/>
      <c r="Q57" s="250"/>
      <c r="R57" s="250"/>
      <c r="S57" s="250"/>
      <c r="T57" s="250"/>
      <c r="U57" s="250"/>
      <c r="V57" s="250"/>
      <c r="W57" s="250"/>
      <c r="DA57" s="87"/>
    </row>
    <row r="58" spans="1:105" ht="12" customHeight="1" x14ac:dyDescent="0.25">
      <c r="A58" s="110" t="s">
        <v>148</v>
      </c>
      <c r="B58" s="252">
        <f t="shared" ref="B58:W58" si="17">IF(B$7=0,"",B$3/B$7*1000)</f>
        <v>340.95879132242089</v>
      </c>
      <c r="C58" s="252">
        <f t="shared" si="17"/>
        <v>322.4281885361213</v>
      </c>
      <c r="D58" s="252">
        <f t="shared" si="17"/>
        <v>272.16478547524997</v>
      </c>
      <c r="E58" s="252">
        <f t="shared" si="17"/>
        <v>257.16097824187221</v>
      </c>
      <c r="F58" s="252">
        <f t="shared" si="17"/>
        <v>280.33251267117498</v>
      </c>
      <c r="G58" s="252">
        <f t="shared" si="17"/>
        <v>308.27593122090173</v>
      </c>
      <c r="H58" s="252">
        <f t="shared" si="17"/>
        <v>289.26413931695811</v>
      </c>
      <c r="I58" s="252">
        <f t="shared" si="17"/>
        <v>336.73481880557256</v>
      </c>
      <c r="J58" s="252">
        <f t="shared" si="17"/>
        <v>369.00868302429313</v>
      </c>
      <c r="K58" s="252">
        <f t="shared" si="17"/>
        <v>353.81536854668155</v>
      </c>
      <c r="L58" s="252">
        <f t="shared" si="17"/>
        <v>303.07747757013539</v>
      </c>
      <c r="M58" s="252">
        <f t="shared" si="17"/>
        <v>348.80997302200598</v>
      </c>
      <c r="N58" s="252">
        <f t="shared" si="17"/>
        <v>240.07254484237097</v>
      </c>
      <c r="O58" s="252">
        <f t="shared" si="17"/>
        <v>241.78363281746408</v>
      </c>
      <c r="P58" s="252">
        <f t="shared" si="17"/>
        <v>209.39731017785689</v>
      </c>
      <c r="Q58" s="252">
        <f t="shared" si="17"/>
        <v>236.5258373003702</v>
      </c>
      <c r="R58" s="252">
        <f t="shared" si="17"/>
        <v>220.10908123714989</v>
      </c>
      <c r="S58" s="252">
        <f t="shared" si="17"/>
        <v>240.61674590295073</v>
      </c>
      <c r="T58" s="252">
        <f t="shared" si="17"/>
        <v>250.41276066281199</v>
      </c>
      <c r="U58" s="252">
        <f t="shared" si="17"/>
        <v>198.36294939592935</v>
      </c>
      <c r="V58" s="252">
        <f t="shared" si="17"/>
        <v>175.81917734939802</v>
      </c>
      <c r="W58" s="252">
        <f t="shared" si="17"/>
        <v>265.81321843518498</v>
      </c>
      <c r="DA58" s="109"/>
    </row>
    <row r="59" spans="1:105" ht="12" customHeight="1" x14ac:dyDescent="0.25">
      <c r="A59" s="110" t="s">
        <v>149</v>
      </c>
      <c r="B59" s="253">
        <f t="shared" ref="B59:W59" si="18">IF(B$47=0,"",B$47/B$7)</f>
        <v>0.10471910158479818</v>
      </c>
      <c r="C59" s="253">
        <f t="shared" si="18"/>
        <v>0.11502834352721497</v>
      </c>
      <c r="D59" s="253">
        <f t="shared" si="18"/>
        <v>0.11488249573850623</v>
      </c>
      <c r="E59" s="253">
        <f t="shared" si="18"/>
        <v>0.11195839425906882</v>
      </c>
      <c r="F59" s="253">
        <f t="shared" si="18"/>
        <v>0.10814311541541895</v>
      </c>
      <c r="G59" s="253">
        <f t="shared" si="18"/>
        <v>0.12334603995489113</v>
      </c>
      <c r="H59" s="253">
        <f t="shared" si="18"/>
        <v>0.12831070867401617</v>
      </c>
      <c r="I59" s="253">
        <f t="shared" si="18"/>
        <v>0.12978638004869983</v>
      </c>
      <c r="J59" s="253">
        <f t="shared" si="18"/>
        <v>0.11207375898340349</v>
      </c>
      <c r="K59" s="253">
        <f t="shared" si="18"/>
        <v>0.12944691600501185</v>
      </c>
      <c r="L59" s="253">
        <f t="shared" si="18"/>
        <v>0.12553910794313203</v>
      </c>
      <c r="M59" s="253">
        <f t="shared" si="18"/>
        <v>0.12900318969825358</v>
      </c>
      <c r="N59" s="253">
        <f t="shared" si="18"/>
        <v>0.1278955637047918</v>
      </c>
      <c r="O59" s="253">
        <f t="shared" si="18"/>
        <v>0.12606879056197487</v>
      </c>
      <c r="P59" s="253">
        <f t="shared" si="18"/>
        <v>0.12730376514143835</v>
      </c>
      <c r="Q59" s="253">
        <f t="shared" si="18"/>
        <v>0.13227328640950636</v>
      </c>
      <c r="R59" s="253">
        <f t="shared" si="18"/>
        <v>0.13884127770417345</v>
      </c>
      <c r="S59" s="253">
        <f t="shared" si="18"/>
        <v>0.13140234874087506</v>
      </c>
      <c r="T59" s="253">
        <f t="shared" si="18"/>
        <v>0.12639714316149164</v>
      </c>
      <c r="U59" s="253">
        <f t="shared" si="18"/>
        <v>0.12668130198380978</v>
      </c>
      <c r="V59" s="253">
        <f t="shared" si="18"/>
        <v>0.13301056882736623</v>
      </c>
      <c r="W59" s="253">
        <f t="shared" si="18"/>
        <v>0.13543713975503766</v>
      </c>
      <c r="DA59" s="109"/>
    </row>
    <row r="60" spans="1:105" ht="12" customHeight="1" x14ac:dyDescent="0.25">
      <c r="A60" s="50" t="s">
        <v>41</v>
      </c>
      <c r="B60" s="254">
        <f t="shared" ref="B60:W60" si="19">IF(B$48=0,"",B$48/B$8)</f>
        <v>0.11706609752379861</v>
      </c>
      <c r="C60" s="254">
        <f t="shared" si="19"/>
        <v>0.1331423586658507</v>
      </c>
      <c r="D60" s="254">
        <f t="shared" si="19"/>
        <v>0.13073207950728952</v>
      </c>
      <c r="E60" s="254">
        <f t="shared" si="19"/>
        <v>0.12683941868449983</v>
      </c>
      <c r="F60" s="254">
        <f t="shared" si="19"/>
        <v>0.12111020551931403</v>
      </c>
      <c r="G60" s="254">
        <f t="shared" si="19"/>
        <v>0.14179203642387936</v>
      </c>
      <c r="H60" s="254">
        <f t="shared" si="19"/>
        <v>0.14947190682538566</v>
      </c>
      <c r="I60" s="254">
        <f t="shared" si="19"/>
        <v>0.15184287843766395</v>
      </c>
      <c r="J60" s="254">
        <f t="shared" si="19"/>
        <v>0.12757720860498131</v>
      </c>
      <c r="K60" s="254">
        <f t="shared" si="19"/>
        <v>0.15258411251463894</v>
      </c>
      <c r="L60" s="254">
        <f t="shared" si="19"/>
        <v>0.14403707574708075</v>
      </c>
      <c r="M60" s="254">
        <f t="shared" si="19"/>
        <v>0.15081953398345618</v>
      </c>
      <c r="N60" s="254">
        <f t="shared" si="19"/>
        <v>0.14943397618698917</v>
      </c>
      <c r="O60" s="254">
        <f t="shared" si="19"/>
        <v>0.14380988312830567</v>
      </c>
      <c r="P60" s="254">
        <f t="shared" si="19"/>
        <v>0.14484090859081458</v>
      </c>
      <c r="Q60" s="254">
        <f t="shared" si="19"/>
        <v>0.15192669358300814</v>
      </c>
      <c r="R60" s="254">
        <f t="shared" si="19"/>
        <v>0.16051582695362718</v>
      </c>
      <c r="S60" s="254">
        <f t="shared" si="19"/>
        <v>0.14830202474337645</v>
      </c>
      <c r="T60" s="254">
        <f t="shared" si="19"/>
        <v>0.14190964536966141</v>
      </c>
      <c r="U60" s="254">
        <f t="shared" si="19"/>
        <v>0.14148380423320522</v>
      </c>
      <c r="V60" s="254">
        <f t="shared" si="19"/>
        <v>0.15139899245994251</v>
      </c>
      <c r="W60" s="254">
        <f t="shared" si="19"/>
        <v>0.15467560220719298</v>
      </c>
      <c r="DA60" s="83"/>
    </row>
    <row r="61" spans="1:105" ht="12" customHeight="1" x14ac:dyDescent="0.25">
      <c r="A61" s="49" t="s">
        <v>42</v>
      </c>
      <c r="B61" s="255">
        <f t="shared" ref="B61:W61" si="20">IF(B$49=0,"",B$49/B$9)</f>
        <v>8.6423572194393478E-2</v>
      </c>
      <c r="C61" s="255">
        <f t="shared" si="20"/>
        <v>9.0573672649142872E-2</v>
      </c>
      <c r="D61" s="255">
        <f t="shared" si="20"/>
        <v>8.99641306955659E-2</v>
      </c>
      <c r="E61" s="255">
        <f t="shared" si="20"/>
        <v>8.8997061107779107E-2</v>
      </c>
      <c r="F61" s="255">
        <f t="shared" si="20"/>
        <v>8.752303258683812E-2</v>
      </c>
      <c r="G61" s="255">
        <f t="shared" si="20"/>
        <v>9.2569208797422642E-2</v>
      </c>
      <c r="H61" s="255">
        <f t="shared" si="20"/>
        <v>9.4271417329743951E-2</v>
      </c>
      <c r="I61" s="255">
        <f t="shared" si="20"/>
        <v>9.4787148550502784E-2</v>
      </c>
      <c r="J61" s="255">
        <f t="shared" si="20"/>
        <v>8.9147171414279316E-2</v>
      </c>
      <c r="K61" s="255">
        <f t="shared" si="20"/>
        <v>9.5053190264388548E-2</v>
      </c>
      <c r="L61" s="255">
        <f t="shared" si="20"/>
        <v>9.313042535006244E-2</v>
      </c>
      <c r="M61" s="255">
        <f t="shared" si="20"/>
        <v>9.4641482137953384E-2</v>
      </c>
      <c r="N61" s="255">
        <f t="shared" si="20"/>
        <v>9.4336529393187721E-2</v>
      </c>
      <c r="O61" s="255">
        <f t="shared" si="20"/>
        <v>9.3128151140443982E-2</v>
      </c>
      <c r="P61" s="255">
        <f t="shared" si="20"/>
        <v>9.3350235989072328E-2</v>
      </c>
      <c r="Q61" s="255">
        <f t="shared" si="20"/>
        <v>9.4848083880433462E-2</v>
      </c>
      <c r="R61" s="255">
        <f t="shared" si="20"/>
        <v>9.6577015082664891E-2</v>
      </c>
      <c r="S61" s="255">
        <f t="shared" si="20"/>
        <v>9.4167069379635163E-2</v>
      </c>
      <c r="T61" s="255">
        <f t="shared" si="20"/>
        <v>9.2831932105999007E-2</v>
      </c>
      <c r="U61" s="255">
        <f t="shared" si="20"/>
        <v>9.2742496928884241E-2</v>
      </c>
      <c r="V61" s="255">
        <f t="shared" si="20"/>
        <v>9.4819229688650294E-2</v>
      </c>
      <c r="W61" s="255">
        <f t="shared" si="20"/>
        <v>9.5480339000508146E-2</v>
      </c>
      <c r="DA61" s="84"/>
    </row>
    <row r="62" spans="1:105" ht="12" customHeight="1" x14ac:dyDescent="0.25">
      <c r="A62" s="110" t="s">
        <v>150</v>
      </c>
      <c r="B62" s="253">
        <f>IF(SUM(ISI_ued!B$5,ISI_ued!B$54)=0,"",SUM(ISI_ued!B$5,ISI_ued!B$54)/B$7)</f>
        <v>6.0179804511554878E-2</v>
      </c>
      <c r="C62" s="253">
        <f>IF(SUM(ISI_ued!C$5,ISI_ued!C$54)=0,"",SUM(ISI_ued!C$5,ISI_ued!C$54)/C$7)</f>
        <v>6.5695243987314161E-2</v>
      </c>
      <c r="D62" s="253">
        <f>IF(SUM(ISI_ued!D$5,ISI_ued!D$54)=0,"",SUM(ISI_ued!D$5,ISI_ued!D$54)/D$7)</f>
        <v>6.5049593731748373E-2</v>
      </c>
      <c r="E62" s="253">
        <f>IF(SUM(ISI_ued!E$5,ISI_ued!E$54)=0,"",SUM(ISI_ued!E$5,ISI_ued!E$54)/E$7)</f>
        <v>6.3855082317973044E-2</v>
      </c>
      <c r="F62" s="253">
        <f>IF(SUM(ISI_ued!F$5,ISI_ued!F$54)=0,"",SUM(ISI_ued!F$5,ISI_ued!F$54)/F$7)</f>
        <v>6.1933292494507033E-2</v>
      </c>
      <c r="G62" s="253">
        <f>IF(SUM(ISI_ued!G$5,ISI_ued!G$54)=0,"",SUM(ISI_ued!G$5,ISI_ued!G$54)/G$7)</f>
        <v>6.974156800749258E-2</v>
      </c>
      <c r="H62" s="253">
        <f>IF(SUM(ISI_ued!H$5,ISI_ued!H$54)=0,"",SUM(ISI_ued!H$5,ISI_ued!H$54)/H$7)</f>
        <v>7.2095254427082742E-2</v>
      </c>
      <c r="I62" s="253">
        <f>IF(SUM(ISI_ued!I$5,ISI_ued!I$54)=0,"",SUM(ISI_ued!I$5,ISI_ued!I$54)/I$7)</f>
        <v>7.3125388572510872E-2</v>
      </c>
      <c r="J62" s="253">
        <f>IF(SUM(ISI_ued!J$5,ISI_ued!J$54)=0,"",SUM(ISI_ued!J$5,ISI_ued!J$54)/J$7)</f>
        <v>6.2952173845686674E-2</v>
      </c>
      <c r="K62" s="253">
        <f>IF(SUM(ISI_ued!K$5,ISI_ued!K$54)=0,"",SUM(ISI_ued!K$5,ISI_ued!K$54)/K$7)</f>
        <v>7.1645011869193934E-2</v>
      </c>
      <c r="L62" s="253">
        <f>IF(SUM(ISI_ued!L$5,ISI_ued!L$54)=0,"",SUM(ISI_ued!L$5,ISI_ued!L$54)/L$7)</f>
        <v>6.9284309286781712E-2</v>
      </c>
      <c r="M62" s="253">
        <f>IF(SUM(ISI_ued!M$5,ISI_ued!M$54)=0,"",SUM(ISI_ued!M$5,ISI_ued!M$54)/M$7)</f>
        <v>7.3585000120723248E-2</v>
      </c>
      <c r="N62" s="253">
        <f>IF(SUM(ISI_ued!N$5,ISI_ued!N$54)=0,"",SUM(ISI_ued!N$5,ISI_ued!N$54)/N$7)</f>
        <v>7.3107802716999737E-2</v>
      </c>
      <c r="O62" s="253">
        <f>IF(SUM(ISI_ued!O$5,ISI_ued!O$54)=0,"",SUM(ISI_ued!O$5,ISI_ued!O$54)/O$7)</f>
        <v>7.1787908454886043E-2</v>
      </c>
      <c r="P62" s="253">
        <f>IF(SUM(ISI_ued!P$5,ISI_ued!P$54)=0,"",SUM(ISI_ued!P$5,ISI_ued!P$54)/P$7)</f>
        <v>7.2286494640349877E-2</v>
      </c>
      <c r="Q62" s="253">
        <f>IF(SUM(ISI_ued!Q$5,ISI_ued!Q$54)=0,"",SUM(ISI_ued!Q$5,ISI_ued!Q$54)/Q$7)</f>
        <v>7.5023513438538386E-2</v>
      </c>
      <c r="R62" s="253">
        <f>IF(SUM(ISI_ued!R$5,ISI_ued!R$54)=0,"",SUM(ISI_ued!R$5,ISI_ued!R$54)/R$7)</f>
        <v>7.8682899917378757E-2</v>
      </c>
      <c r="S62" s="253">
        <f>IF(SUM(ISI_ued!S$5,ISI_ued!S$54)=0,"",SUM(ISI_ued!S$5,ISI_ued!S$54)/S$7)</f>
        <v>7.5369909981869904E-2</v>
      </c>
      <c r="T62" s="253">
        <f>IF(SUM(ISI_ued!T$5,ISI_ued!T$54)=0,"",SUM(ISI_ued!T$5,ISI_ued!T$54)/T$7)</f>
        <v>7.3357390719869436E-2</v>
      </c>
      <c r="U62" s="253">
        <f>IF(SUM(ISI_ued!U$5,ISI_ued!U$54)=0,"",SUM(ISI_ued!U$5,ISI_ued!U$54)/U$7)</f>
        <v>7.3120538466111024E-2</v>
      </c>
      <c r="V62" s="253">
        <f>IF(SUM(ISI_ued!V$5,ISI_ued!V$54)=0,"",SUM(ISI_ued!V$5,ISI_ued!V$54)/V$7)</f>
        <v>7.601978023670268E-2</v>
      </c>
      <c r="W62" s="253">
        <f>IF(SUM(ISI_ued!W$5,ISI_ued!W$54)=0,"",SUM(ISI_ued!W$5,ISI_ued!W$54)/W$7)</f>
        <v>7.8739032084083407E-2</v>
      </c>
      <c r="DA62" s="109"/>
    </row>
    <row r="63" spans="1:105" ht="12" customHeight="1" x14ac:dyDescent="0.25">
      <c r="A63" s="50" t="s">
        <v>41</v>
      </c>
      <c r="B63" s="254">
        <f>IF(ISI_ued!B$5=0,"",ISI_ued!B$5/B$8)</f>
        <v>6.3856330602951927E-2</v>
      </c>
      <c r="C63" s="254">
        <f>IF(ISI_ued!C$5=0,"",ISI_ued!C$5/C$8)</f>
        <v>7.2172949626423413E-2</v>
      </c>
      <c r="D63" s="254">
        <f>IF(ISI_ued!D$5=0,"",ISI_ued!D$5/D$8)</f>
        <v>7.05288892738032E-2</v>
      </c>
      <c r="E63" s="254">
        <f>IF(ISI_ued!E$5=0,"",ISI_ued!E$5/E$8)</f>
        <v>6.8709347653996639E-2</v>
      </c>
      <c r="F63" s="254">
        <f>IF(ISI_ued!F$5=0,"",ISI_ued!F$5/F$8)</f>
        <v>6.5918479313656561E-2</v>
      </c>
      <c r="G63" s="254">
        <f>IF(ISI_ued!G$5=0,"",ISI_ued!G$5/G$8)</f>
        <v>7.6657085865911981E-2</v>
      </c>
      <c r="H63" s="254">
        <f>IF(ISI_ued!H$5=0,"",ISI_ued!H$5/H$8)</f>
        <v>8.0276600202927872E-2</v>
      </c>
      <c r="I63" s="254">
        <f>IF(ISI_ued!I$5=0,"",ISI_ued!I$5/I$8)</f>
        <v>8.1770823545933333E-2</v>
      </c>
      <c r="J63" s="254">
        <f>IF(ISI_ued!J$5=0,"",ISI_ued!J$5/J$8)</f>
        <v>6.8041414801943575E-2</v>
      </c>
      <c r="K63" s="254">
        <f>IF(ISI_ued!K$5=0,"",ISI_ued!K$5/K$8)</f>
        <v>8.0475518678582131E-2</v>
      </c>
      <c r="L63" s="254">
        <f>IF(ISI_ued!L$5=0,"",ISI_ued!L$5/L$8)</f>
        <v>7.6067178973761418E-2</v>
      </c>
      <c r="M63" s="254">
        <f>IF(ISI_ued!M$5=0,"",ISI_ued!M$5/M$8)</f>
        <v>8.2336041900018656E-2</v>
      </c>
      <c r="N63" s="254">
        <f>IF(ISI_ued!N$5=0,"",ISI_ued!N$5/N$8)</f>
        <v>8.1723185418699634E-2</v>
      </c>
      <c r="O63" s="254">
        <f>IF(ISI_ued!O$5=0,"",ISI_ued!O$5/O$8)</f>
        <v>7.8692470910814008E-2</v>
      </c>
      <c r="P63" s="254">
        <f>IF(ISI_ued!P$5=0,"",ISI_ued!P$5/P$8)</f>
        <v>7.9116939755208004E-2</v>
      </c>
      <c r="Q63" s="254">
        <f>IF(ISI_ued!Q$5=0,"",ISI_ued!Q$5/Q$8)</f>
        <v>8.2918639867984228E-2</v>
      </c>
      <c r="R63" s="254">
        <f>IF(ISI_ued!R$5=0,"",ISI_ued!R$5/R$8)</f>
        <v>8.7668927766193949E-2</v>
      </c>
      <c r="S63" s="254">
        <f>IF(ISI_ued!S$5=0,"",ISI_ued!S$5/S$8)</f>
        <v>8.2642227980057437E-2</v>
      </c>
      <c r="T63" s="254">
        <f>IF(ISI_ued!T$5=0,"",ISI_ued!T$5/T$8)</f>
        <v>8.0025684523343535E-2</v>
      </c>
      <c r="U63" s="254">
        <f>IF(ISI_ued!U$5=0,"",ISI_ued!U$5/U$8)</f>
        <v>7.9394050397588567E-2</v>
      </c>
      <c r="V63" s="254">
        <f>IF(ISI_ued!V$5=0,"",ISI_ued!V$5/V$8)</f>
        <v>8.3946536709279249E-2</v>
      </c>
      <c r="W63" s="254">
        <f>IF(ISI_ued!W$5=0,"",ISI_ued!W$5/W$8)</f>
        <v>8.6550990190216864E-2</v>
      </c>
      <c r="DA63" s="83"/>
    </row>
    <row r="64" spans="1:105" ht="12" customHeight="1" x14ac:dyDescent="0.25">
      <c r="A64" s="49" t="s">
        <v>42</v>
      </c>
      <c r="B64" s="255">
        <f>IF(ISI_ued!B$54=0,"",ISI_ued!B$54/B$9)</f>
        <v>5.4732002350441546E-2</v>
      </c>
      <c r="C64" s="255">
        <f>IF(ISI_ued!C$54=0,"",ISI_ued!C$54/C$9)</f>
        <v>5.6950073011301616E-2</v>
      </c>
      <c r="D64" s="255">
        <f>IF(ISI_ued!D$54=0,"",ISI_ued!D$54/D$9)</f>
        <v>5.6435166470636858E-2</v>
      </c>
      <c r="E64" s="255">
        <f>IF(ISI_ued!E$54=0,"",ISI_ued!E$54/E$9)</f>
        <v>5.6364979459549262E-2</v>
      </c>
      <c r="F64" s="255">
        <f>IF(ISI_ued!F$54=0,"",ISI_ued!F$54/F$9)</f>
        <v>5.5596104918896057E-2</v>
      </c>
      <c r="G64" s="255">
        <f>IF(ISI_ued!G$54=0,"",ISI_ued!G$54/G$9)</f>
        <v>5.820314416290065E-2</v>
      </c>
      <c r="H64" s="255">
        <f>IF(ISI_ued!H$54=0,"",ISI_ued!H$54/H$9)</f>
        <v>5.8934978224376329E-2</v>
      </c>
      <c r="I64" s="255">
        <f>IF(ISI_ued!I$54=0,"",ISI_ued!I$54/I$9)</f>
        <v>5.9406820253034613E-2</v>
      </c>
      <c r="J64" s="255">
        <f>IF(ISI_ued!J$54=0,"",ISI_ued!J$54/J$9)</f>
        <v>5.5426176000561767E-2</v>
      </c>
      <c r="K64" s="255">
        <f>IF(ISI_ued!K$54=0,"",ISI_ued!K$54/K$9)</f>
        <v>5.8518355438436094E-2</v>
      </c>
      <c r="L64" s="255">
        <f>IF(ISI_ued!L$54=0,"",ISI_ued!L$54/L$9)</f>
        <v>5.7400632491293256E-2</v>
      </c>
      <c r="M64" s="255">
        <f>IF(ISI_ued!M$54=0,"",ISI_ued!M$54/M$9)</f>
        <v>5.9801722109655404E-2</v>
      </c>
      <c r="N64" s="255">
        <f>IF(ISI_ued!N$54=0,"",ISI_ued!N$54/N$9)</f>
        <v>5.9684161400216366E-2</v>
      </c>
      <c r="O64" s="255">
        <f>IF(ISI_ued!O$54=0,"",ISI_ued!O$54/O$9)</f>
        <v>5.8967914343824264E-2</v>
      </c>
      <c r="P64" s="255">
        <f>IF(ISI_ued!P$54=0,"",ISI_ued!P$54/P$9)</f>
        <v>5.9062122153437265E-2</v>
      </c>
      <c r="Q64" s="255">
        <f>IF(ISI_ued!Q$54=0,"",ISI_ued!Q$54/Q$9)</f>
        <v>5.9989137820806789E-2</v>
      </c>
      <c r="R64" s="255">
        <f>IF(ISI_ued!R$54=0,"",ISI_ued!R$54/R$9)</f>
        <v>6.1160605148730354E-2</v>
      </c>
      <c r="S64" s="255">
        <f>IF(ISI_ued!S$54=0,"",ISI_ued!S$54/S$9)</f>
        <v>5.9346715677659263E-2</v>
      </c>
      <c r="T64" s="255">
        <f>IF(ISI_ued!T$54=0,"",ISI_ued!T$54/T$9)</f>
        <v>5.8928855214116914E-2</v>
      </c>
      <c r="U64" s="255">
        <f>IF(ISI_ued!U$54=0,"",ISI_ued!U$54/U$9)</f>
        <v>5.8736788011969944E-2</v>
      </c>
      <c r="V64" s="255">
        <f>IF(ISI_ued!V$54=0,"",ISI_ued!V$54/V$9)</f>
        <v>5.955651776444424E-2</v>
      </c>
      <c r="W64" s="255">
        <f>IF(ISI_ued!W$54=0,"",ISI_ued!W$54/W$9)</f>
        <v>6.2514198403856719E-2</v>
      </c>
      <c r="DA64" s="84"/>
    </row>
    <row r="65" spans="1:105" ht="12" customHeight="1" x14ac:dyDescent="0.25">
      <c r="A65" s="110" t="s">
        <v>88</v>
      </c>
      <c r="B65" s="256">
        <f t="shared" ref="B65:W65" si="21">IF(B$47=0,"",B$54/B$47)</f>
        <v>8.3205031986698632</v>
      </c>
      <c r="C65" s="256">
        <f t="shared" si="21"/>
        <v>7.6814571573215584</v>
      </c>
      <c r="D65" s="256">
        <f t="shared" si="21"/>
        <v>8.3130235718445977</v>
      </c>
      <c r="E65" s="256">
        <f t="shared" si="21"/>
        <v>8.3996935944099427</v>
      </c>
      <c r="F65" s="256">
        <f t="shared" si="21"/>
        <v>8.6084306053349859</v>
      </c>
      <c r="G65" s="256">
        <f t="shared" si="21"/>
        <v>8.2654211398238413</v>
      </c>
      <c r="H65" s="256">
        <f t="shared" si="21"/>
        <v>8.6314006424765832</v>
      </c>
      <c r="I65" s="256">
        <f t="shared" si="21"/>
        <v>8.8085452642920998</v>
      </c>
      <c r="J65" s="256">
        <f t="shared" si="21"/>
        <v>9.406272522942638</v>
      </c>
      <c r="K65" s="256">
        <f t="shared" si="21"/>
        <v>7.3925218028552937</v>
      </c>
      <c r="L65" s="256">
        <f t="shared" si="21"/>
        <v>8.186039337056819</v>
      </c>
      <c r="M65" s="256">
        <f t="shared" si="21"/>
        <v>7.067109837564538</v>
      </c>
      <c r="N65" s="256">
        <f t="shared" si="21"/>
        <v>6.6458853827505395</v>
      </c>
      <c r="O65" s="256">
        <f t="shared" si="21"/>
        <v>7.6665747301502849</v>
      </c>
      <c r="P65" s="256">
        <f t="shared" si="21"/>
        <v>7.3031404751851223</v>
      </c>
      <c r="Q65" s="256">
        <f t="shared" si="21"/>
        <v>7.2060638908488519</v>
      </c>
      <c r="R65" s="256">
        <f t="shared" si="21"/>
        <v>7.3823802068021376</v>
      </c>
      <c r="S65" s="256">
        <f t="shared" si="21"/>
        <v>8.0216749177301008</v>
      </c>
      <c r="T65" s="256">
        <f t="shared" si="21"/>
        <v>7.9318685547061518</v>
      </c>
      <c r="U65" s="256">
        <f t="shared" si="21"/>
        <v>7.8922231320663361</v>
      </c>
      <c r="V65" s="256">
        <f t="shared" si="21"/>
        <v>7.4265129485347341</v>
      </c>
      <c r="W65" s="256">
        <f t="shared" si="21"/>
        <v>7.5942730048183673</v>
      </c>
      <c r="DA65" s="109"/>
    </row>
    <row r="66" spans="1:105" ht="12" customHeight="1" x14ac:dyDescent="0.25">
      <c r="A66" s="50" t="s">
        <v>151</v>
      </c>
      <c r="B66" s="257">
        <f t="shared" ref="B66:W66" si="22">IF(B$48=0,"",B$55/B$48)</f>
        <v>11.829729612760783</v>
      </c>
      <c r="C66" s="257">
        <f t="shared" si="22"/>
        <v>10.87663522413718</v>
      </c>
      <c r="D66" s="257">
        <f t="shared" si="22"/>
        <v>11.360078387106521</v>
      </c>
      <c r="E66" s="257">
        <f t="shared" si="22"/>
        <v>11.632654384169296</v>
      </c>
      <c r="F66" s="257">
        <f t="shared" si="22"/>
        <v>11.943032474397761</v>
      </c>
      <c r="G66" s="257">
        <f t="shared" si="22"/>
        <v>10.965755538517524</v>
      </c>
      <c r="H66" s="257">
        <f t="shared" si="22"/>
        <v>11.441272328096167</v>
      </c>
      <c r="I66" s="257">
        <f t="shared" si="22"/>
        <v>11.690579259335996</v>
      </c>
      <c r="J66" s="257">
        <f t="shared" si="22"/>
        <v>13.115968897951072</v>
      </c>
      <c r="K66" s="257">
        <f t="shared" si="22"/>
        <v>9.8850635325391334</v>
      </c>
      <c r="L66" s="257">
        <f t="shared" si="22"/>
        <v>10.659403375434186</v>
      </c>
      <c r="M66" s="257">
        <f t="shared" si="22"/>
        <v>9.4031464116769055</v>
      </c>
      <c r="N66" s="257">
        <f t="shared" si="22"/>
        <v>8.8766739554978376</v>
      </c>
      <c r="O66" s="257">
        <f t="shared" si="22"/>
        <v>9.9186857870777541</v>
      </c>
      <c r="P66" s="257">
        <f t="shared" si="22"/>
        <v>9.3417944399769279</v>
      </c>
      <c r="Q66" s="257">
        <f t="shared" si="22"/>
        <v>9.1741194935402834</v>
      </c>
      <c r="R66" s="257">
        <f t="shared" si="22"/>
        <v>9.2761877354309075</v>
      </c>
      <c r="S66" s="257">
        <f t="shared" si="22"/>
        <v>9.9566534664947035</v>
      </c>
      <c r="T66" s="257">
        <f t="shared" si="22"/>
        <v>9.9603075509456946</v>
      </c>
      <c r="U66" s="257">
        <f t="shared" si="22"/>
        <v>9.7983219503116032</v>
      </c>
      <c r="V66" s="257">
        <f t="shared" si="22"/>
        <v>9.2791534373473201</v>
      </c>
      <c r="W66" s="257">
        <f t="shared" si="22"/>
        <v>9.4781279936426515</v>
      </c>
      <c r="DA66" s="83"/>
    </row>
    <row r="67" spans="1:105" ht="12" customHeight="1" x14ac:dyDescent="0.25">
      <c r="A67" s="49" t="s">
        <v>152</v>
      </c>
      <c r="B67" s="258">
        <f t="shared" ref="B67:W67" si="23">IF(B$49=0,"",B$56/B$49)</f>
        <v>1.2769144232591589</v>
      </c>
      <c r="C67" s="258">
        <f t="shared" si="23"/>
        <v>1.3404764707166492</v>
      </c>
      <c r="D67" s="258">
        <f t="shared" si="23"/>
        <v>1.3516533548339822</v>
      </c>
      <c r="E67" s="258">
        <f t="shared" si="23"/>
        <v>1.2901244017540916</v>
      </c>
      <c r="F67" s="258">
        <f t="shared" si="23"/>
        <v>1.2708945198770549</v>
      </c>
      <c r="G67" s="258">
        <f t="shared" si="23"/>
        <v>1.3642210743565564</v>
      </c>
      <c r="H67" s="258">
        <f t="shared" si="23"/>
        <v>1.4649142180800245</v>
      </c>
      <c r="I67" s="258">
        <f t="shared" si="23"/>
        <v>1.4825605146250793</v>
      </c>
      <c r="J67" s="258">
        <f t="shared" si="23"/>
        <v>1.5554534398036866</v>
      </c>
      <c r="K67" s="258">
        <f t="shared" si="23"/>
        <v>1.4447603084997862</v>
      </c>
      <c r="L67" s="258">
        <f t="shared" si="23"/>
        <v>1.4839824555076297</v>
      </c>
      <c r="M67" s="258">
        <f t="shared" si="23"/>
        <v>1.2037242069372835</v>
      </c>
      <c r="N67" s="258">
        <f t="shared" si="23"/>
        <v>1.1400447794104678</v>
      </c>
      <c r="O67" s="258">
        <f t="shared" si="23"/>
        <v>1.2093006821131498</v>
      </c>
      <c r="P67" s="258">
        <f t="shared" si="23"/>
        <v>1.1789963349661852</v>
      </c>
      <c r="Q67" s="258">
        <f t="shared" si="23"/>
        <v>1.2030521023500211</v>
      </c>
      <c r="R67" s="258">
        <f t="shared" si="23"/>
        <v>1.2447157431972704</v>
      </c>
      <c r="S67" s="258">
        <f t="shared" si="23"/>
        <v>1.3073799181622132</v>
      </c>
      <c r="T67" s="258">
        <f t="shared" si="23"/>
        <v>1.2224636406493721</v>
      </c>
      <c r="U67" s="258">
        <f t="shared" si="23"/>
        <v>1.2251569243909151</v>
      </c>
      <c r="V67" s="258">
        <f t="shared" si="23"/>
        <v>1.2826983771222928</v>
      </c>
      <c r="W67" s="258">
        <f t="shared" si="23"/>
        <v>1.2559308299303567</v>
      </c>
      <c r="DA67" s="84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4" tint="0.39997558519241921"/>
    <pageSetUpPr fitToPage="1"/>
  </sheetPr>
  <dimension ref="A1:DA156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Iron and steel / final energy consumption"</f>
        <v>FR: Iron and steel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"/>
    </row>
    <row r="3" spans="1:105" ht="15" customHeight="1" x14ac:dyDescent="0.25">
      <c r="A3" s="32" t="s">
        <v>153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DA3" s="88"/>
    </row>
    <row r="4" spans="1:105" ht="12" customHeight="1" x14ac:dyDescent="0.25">
      <c r="A4" s="2"/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</row>
    <row r="5" spans="1:105" ht="15" customHeight="1" x14ac:dyDescent="0.25">
      <c r="A5" s="34" t="s">
        <v>41</v>
      </c>
      <c r="B5" s="225">
        <v>1464.574963109769</v>
      </c>
      <c r="C5" s="225">
        <v>1479.5033196854381</v>
      </c>
      <c r="D5" s="225">
        <v>1618.7864447328659</v>
      </c>
      <c r="E5" s="225">
        <v>1520.5935692344619</v>
      </c>
      <c r="F5" s="225">
        <v>1544.3277024141189</v>
      </c>
      <c r="G5" s="225">
        <v>1727.0919443955329</v>
      </c>
      <c r="H5" s="225">
        <v>1829.800405873988</v>
      </c>
      <c r="I5" s="225">
        <v>1793.004135655169</v>
      </c>
      <c r="J5" s="225">
        <v>1360.7829038493251</v>
      </c>
      <c r="K5" s="225">
        <v>1171.266927405434</v>
      </c>
      <c r="L5" s="225">
        <v>1413.3983746664089</v>
      </c>
      <c r="M5" s="225">
        <v>1455.709237091115</v>
      </c>
      <c r="N5" s="225">
        <v>1420.6976523671101</v>
      </c>
      <c r="O5" s="225">
        <v>1466.099766007203</v>
      </c>
      <c r="P5" s="225">
        <v>1541.856384585499</v>
      </c>
      <c r="Q5" s="225">
        <v>1492.6448213135311</v>
      </c>
      <c r="R5" s="225">
        <v>1529.2135768455289</v>
      </c>
      <c r="S5" s="225">
        <v>1581.5641251372681</v>
      </c>
      <c r="T5" s="225">
        <v>1493.4165217117411</v>
      </c>
      <c r="U5" s="225">
        <v>1423.519630043606</v>
      </c>
      <c r="V5" s="225">
        <v>1185.0144482872461</v>
      </c>
      <c r="W5" s="225">
        <v>1456.114727098095</v>
      </c>
      <c r="DA5" s="89" t="s">
        <v>154</v>
      </c>
    </row>
    <row r="6" spans="1:105" ht="12" customHeight="1" x14ac:dyDescent="0.25">
      <c r="A6" s="55" t="s">
        <v>92</v>
      </c>
      <c r="B6" s="261">
        <v>5.131808739582997</v>
      </c>
      <c r="C6" s="261">
        <v>5.2360842723624836</v>
      </c>
      <c r="D6" s="261">
        <v>5.1763618285253292</v>
      </c>
      <c r="E6" s="261">
        <v>4.7605758579178472</v>
      </c>
      <c r="F6" s="261">
        <v>5.0262421766541321</v>
      </c>
      <c r="G6" s="261">
        <v>5.4530306214133208</v>
      </c>
      <c r="H6" s="261">
        <v>5.6366240740603368</v>
      </c>
      <c r="I6" s="261">
        <v>5.5594964457469906</v>
      </c>
      <c r="J6" s="261">
        <v>3.945776438647743</v>
      </c>
      <c r="K6" s="261">
        <v>3.3101146451089338</v>
      </c>
      <c r="L6" s="261">
        <v>4.132899885541339</v>
      </c>
      <c r="M6" s="261">
        <v>4.9693084571320956</v>
      </c>
      <c r="N6" s="261">
        <v>4.8539211944714493</v>
      </c>
      <c r="O6" s="261">
        <v>5.0671570306385716</v>
      </c>
      <c r="P6" s="261">
        <v>5.2589753751403006</v>
      </c>
      <c r="Q6" s="261">
        <v>5.1023544965919312</v>
      </c>
      <c r="R6" s="261">
        <v>5.2627027861029694</v>
      </c>
      <c r="S6" s="261">
        <v>5.3449955305098031</v>
      </c>
      <c r="T6" s="261">
        <v>5.1954797475902188</v>
      </c>
      <c r="U6" s="261">
        <v>4.8829636324242891</v>
      </c>
      <c r="V6" s="261">
        <v>3.928608574370601</v>
      </c>
      <c r="W6" s="261">
        <v>4.9358142901781132</v>
      </c>
      <c r="DA6" s="67" t="s">
        <v>155</v>
      </c>
    </row>
    <row r="7" spans="1:105" ht="12" customHeight="1" x14ac:dyDescent="0.25">
      <c r="A7" s="202" t="s">
        <v>93</v>
      </c>
      <c r="B7" s="226">
        <v>2.7369646611109322</v>
      </c>
      <c r="C7" s="226">
        <v>2.7925782785933251</v>
      </c>
      <c r="D7" s="226">
        <v>2.7607263085468432</v>
      </c>
      <c r="E7" s="226">
        <v>2.5389737908895178</v>
      </c>
      <c r="F7" s="226">
        <v>2.6806624942155368</v>
      </c>
      <c r="G7" s="226">
        <v>2.9082829980871039</v>
      </c>
      <c r="H7" s="226">
        <v>3.006199506165514</v>
      </c>
      <c r="I7" s="226">
        <v>2.9650647710650619</v>
      </c>
      <c r="J7" s="226">
        <v>2.1044141006121291</v>
      </c>
      <c r="K7" s="226">
        <v>1.765394477391431</v>
      </c>
      <c r="L7" s="226">
        <v>2.204213272288714</v>
      </c>
      <c r="M7" s="226">
        <v>2.6502978438037839</v>
      </c>
      <c r="N7" s="226">
        <v>2.5887579703847741</v>
      </c>
      <c r="O7" s="226">
        <v>2.7024837496739051</v>
      </c>
      <c r="P7" s="226">
        <v>2.8047868667414928</v>
      </c>
      <c r="Q7" s="226">
        <v>2.7212557315156971</v>
      </c>
      <c r="R7" s="226">
        <v>2.8067748192549171</v>
      </c>
      <c r="S7" s="226">
        <v>2.850664282938562</v>
      </c>
      <c r="T7" s="226">
        <v>2.7709225320481168</v>
      </c>
      <c r="U7" s="226">
        <v>2.6042472706262871</v>
      </c>
      <c r="V7" s="226">
        <v>2.0952579063309869</v>
      </c>
      <c r="W7" s="226">
        <v>2.632434288094994</v>
      </c>
      <c r="DA7" s="174" t="s">
        <v>156</v>
      </c>
    </row>
    <row r="8" spans="1:105" ht="12" customHeight="1" x14ac:dyDescent="0.25">
      <c r="A8" s="202" t="s">
        <v>94</v>
      </c>
      <c r="B8" s="226">
        <v>68.424116527773293</v>
      </c>
      <c r="C8" s="226">
        <v>69.814456964833127</v>
      </c>
      <c r="D8" s="226">
        <v>69.018157713671059</v>
      </c>
      <c r="E8" s="226">
        <v>63.474344772237963</v>
      </c>
      <c r="F8" s="226">
        <v>67.01656235538843</v>
      </c>
      <c r="G8" s="226">
        <v>72.707074952177621</v>
      </c>
      <c r="H8" s="226">
        <v>75.154987654137841</v>
      </c>
      <c r="I8" s="226">
        <v>74.126619276626556</v>
      </c>
      <c r="J8" s="226">
        <v>52.610352515303248</v>
      </c>
      <c r="K8" s="226">
        <v>44.134861934785768</v>
      </c>
      <c r="L8" s="226">
        <v>55.105331807217858</v>
      </c>
      <c r="M8" s="226">
        <v>66.257446095094608</v>
      </c>
      <c r="N8" s="226">
        <v>64.718949259619322</v>
      </c>
      <c r="O8" s="226">
        <v>67.562093741847619</v>
      </c>
      <c r="P8" s="226">
        <v>70.11967166853735</v>
      </c>
      <c r="Q8" s="226">
        <v>68.031393287892442</v>
      </c>
      <c r="R8" s="226">
        <v>70.169370481372937</v>
      </c>
      <c r="S8" s="226">
        <v>71.266607073464058</v>
      </c>
      <c r="T8" s="226">
        <v>69.273063301202924</v>
      </c>
      <c r="U8" s="226">
        <v>65.106181765657183</v>
      </c>
      <c r="V8" s="226">
        <v>52.381447658274681</v>
      </c>
      <c r="W8" s="226">
        <v>65.810857202374848</v>
      </c>
      <c r="DA8" s="174" t="s">
        <v>157</v>
      </c>
    </row>
    <row r="9" spans="1:105" ht="12" customHeight="1" x14ac:dyDescent="0.25">
      <c r="A9" s="202" t="s">
        <v>95</v>
      </c>
      <c r="B9" s="226">
        <v>1.7106029131943321</v>
      </c>
      <c r="C9" s="226">
        <v>1.745361424120828</v>
      </c>
      <c r="D9" s="226">
        <v>1.725453942841777</v>
      </c>
      <c r="E9" s="226">
        <v>1.586858619305948</v>
      </c>
      <c r="F9" s="226">
        <v>1.67541405888471</v>
      </c>
      <c r="G9" s="226">
        <v>1.81767687380444</v>
      </c>
      <c r="H9" s="226">
        <v>1.8788746913534451</v>
      </c>
      <c r="I9" s="226">
        <v>1.853165481915664</v>
      </c>
      <c r="J9" s="226">
        <v>1.3152588128825811</v>
      </c>
      <c r="K9" s="226">
        <v>1.103371548369644</v>
      </c>
      <c r="L9" s="226">
        <v>1.377633295180446</v>
      </c>
      <c r="M9" s="226">
        <v>1.656436152377365</v>
      </c>
      <c r="N9" s="226">
        <v>1.6179737314904841</v>
      </c>
      <c r="O9" s="226">
        <v>1.689052343546191</v>
      </c>
      <c r="P9" s="226">
        <v>1.752991791713433</v>
      </c>
      <c r="Q9" s="226">
        <v>1.70078483219731</v>
      </c>
      <c r="R9" s="226">
        <v>1.754234262034323</v>
      </c>
      <c r="S9" s="226">
        <v>1.781665176836601</v>
      </c>
      <c r="T9" s="226">
        <v>1.7318265825300729</v>
      </c>
      <c r="U9" s="226">
        <v>1.627654544141429</v>
      </c>
      <c r="V9" s="226">
        <v>1.3095361914568671</v>
      </c>
      <c r="W9" s="226">
        <v>1.6452714300593709</v>
      </c>
      <c r="DA9" s="174" t="s">
        <v>158</v>
      </c>
    </row>
    <row r="10" spans="1:105" ht="12" customHeight="1" x14ac:dyDescent="0.25">
      <c r="A10" s="56" t="s">
        <v>96</v>
      </c>
      <c r="B10" s="262">
        <v>3.1531526050387191</v>
      </c>
      <c r="C10" s="262">
        <v>3.250058542741145</v>
      </c>
      <c r="D10" s="262">
        <v>3.26870782221317</v>
      </c>
      <c r="E10" s="262">
        <v>2.995706878736494</v>
      </c>
      <c r="F10" s="262">
        <v>3.1336859005535018</v>
      </c>
      <c r="G10" s="262">
        <v>3.4188563897568489</v>
      </c>
      <c r="H10" s="262">
        <v>3.5627440933828449</v>
      </c>
      <c r="I10" s="262">
        <v>3.510631982985279</v>
      </c>
      <c r="J10" s="262">
        <v>2.548186470837035</v>
      </c>
      <c r="K10" s="262">
        <v>2.1589117843032088</v>
      </c>
      <c r="L10" s="262">
        <v>2.664148698809004</v>
      </c>
      <c r="M10" s="262">
        <v>3.0496432686674511</v>
      </c>
      <c r="N10" s="262">
        <v>2.9766699474340399</v>
      </c>
      <c r="O10" s="262">
        <v>3.0890551434606239</v>
      </c>
      <c r="P10" s="262">
        <v>3.2196645809665618</v>
      </c>
      <c r="Q10" s="262">
        <v>3.1230751078738588</v>
      </c>
      <c r="R10" s="262">
        <v>3.2282595387828961</v>
      </c>
      <c r="S10" s="262">
        <v>3.293396614315061</v>
      </c>
      <c r="T10" s="262">
        <v>3.1603054196617562</v>
      </c>
      <c r="U10" s="262">
        <v>2.9848206446422658</v>
      </c>
      <c r="V10" s="262">
        <v>2.424324478889833</v>
      </c>
      <c r="W10" s="262">
        <v>3.0276074378680118</v>
      </c>
      <c r="DA10" s="68" t="s">
        <v>159</v>
      </c>
    </row>
    <row r="11" spans="1:105" ht="12" customHeight="1" x14ac:dyDescent="0.25">
      <c r="A11" s="37" t="s">
        <v>160</v>
      </c>
      <c r="B11" s="228">
        <v>5.6528612183027939E-2</v>
      </c>
      <c r="C11" s="228">
        <v>0.26131804642107409</v>
      </c>
      <c r="D11" s="228">
        <v>0.14296331908477539</v>
      </c>
      <c r="E11" s="228">
        <v>0</v>
      </c>
      <c r="F11" s="228">
        <v>0</v>
      </c>
      <c r="G11" s="228">
        <v>1.387013988887829E-2</v>
      </c>
      <c r="H11" s="228">
        <v>4.3469116476976842E-2</v>
      </c>
      <c r="I11" s="228">
        <v>4.7805954548481133E-2</v>
      </c>
      <c r="J11" s="228">
        <v>3.4935163238068903E-2</v>
      </c>
      <c r="K11" s="228">
        <v>1.7432637035515858E-2</v>
      </c>
      <c r="L11" s="228">
        <v>1.8189986889449651E-2</v>
      </c>
      <c r="M11" s="228">
        <v>6.4185262611724234E-2</v>
      </c>
      <c r="N11" s="228">
        <v>5.974309011357027E-2</v>
      </c>
      <c r="O11" s="228">
        <v>5.4844103498801561E-2</v>
      </c>
      <c r="P11" s="228">
        <v>5.2463986916635411E-2</v>
      </c>
      <c r="Q11" s="228">
        <v>5.3988389343213518E-2</v>
      </c>
      <c r="R11" s="228">
        <v>8.7955436998636782E-2</v>
      </c>
      <c r="S11" s="228">
        <v>0.10844551006212939</v>
      </c>
      <c r="T11" s="228">
        <v>4.2304954231871847E-2</v>
      </c>
      <c r="U11" s="228">
        <v>3.2580565238644853E-2</v>
      </c>
      <c r="V11" s="228">
        <v>2.9442948884158809E-2</v>
      </c>
      <c r="W11" s="228">
        <v>3.7605762767717613E-2</v>
      </c>
      <c r="DA11" s="69" t="s">
        <v>161</v>
      </c>
    </row>
    <row r="12" spans="1:105" ht="12" customHeight="1" x14ac:dyDescent="0.25">
      <c r="A12" s="37" t="s">
        <v>162</v>
      </c>
      <c r="B12" s="228">
        <v>0.50323466946582929</v>
      </c>
      <c r="C12" s="228">
        <v>0.44895899600325612</v>
      </c>
      <c r="D12" s="228">
        <v>0.62201015614461175</v>
      </c>
      <c r="E12" s="228">
        <v>0.66239945215673679</v>
      </c>
      <c r="F12" s="228">
        <v>0.64851534273817391</v>
      </c>
      <c r="G12" s="228">
        <v>0.98624769045324212</v>
      </c>
      <c r="H12" s="228">
        <v>1.076343307050206</v>
      </c>
      <c r="I12" s="228">
        <v>1.020484102565332</v>
      </c>
      <c r="J12" s="228">
        <v>0.87680382472551321</v>
      </c>
      <c r="K12" s="228">
        <v>0.90973093796435267</v>
      </c>
      <c r="L12" s="228">
        <v>1.139573236958195</v>
      </c>
      <c r="M12" s="228">
        <v>0.64771552545083777</v>
      </c>
      <c r="N12" s="228">
        <v>0.60904021988286672</v>
      </c>
      <c r="O12" s="228">
        <v>0.64087575502745342</v>
      </c>
      <c r="P12" s="228">
        <v>0.70637012517935693</v>
      </c>
      <c r="Q12" s="228">
        <v>0.71014901282991949</v>
      </c>
      <c r="R12" s="228">
        <v>0.6758274160835912</v>
      </c>
      <c r="S12" s="228">
        <v>0.77901451359084639</v>
      </c>
      <c r="T12" s="228">
        <v>0.68323827297671591</v>
      </c>
      <c r="U12" s="228">
        <v>0.66958482095754868</v>
      </c>
      <c r="V12" s="228">
        <v>0.68006401250915272</v>
      </c>
      <c r="W12" s="228">
        <v>0.72902821640760562</v>
      </c>
      <c r="DA12" s="69" t="s">
        <v>163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164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165</v>
      </c>
    </row>
    <row r="15" spans="1:105" ht="12" customHeight="1" x14ac:dyDescent="0.25">
      <c r="A15" s="37" t="s">
        <v>38</v>
      </c>
      <c r="B15" s="228">
        <v>2.5933893233898608</v>
      </c>
      <c r="C15" s="228">
        <v>2.5397815003168152</v>
      </c>
      <c r="D15" s="228">
        <v>2.5037343469837832</v>
      </c>
      <c r="E15" s="228">
        <v>2.3333074265797569</v>
      </c>
      <c r="F15" s="228">
        <v>2.4851705578153278</v>
      </c>
      <c r="G15" s="228">
        <v>2.418738559414729</v>
      </c>
      <c r="H15" s="228">
        <v>2.4429316698556618</v>
      </c>
      <c r="I15" s="228">
        <v>2.442341925871466</v>
      </c>
      <c r="J15" s="228">
        <v>1.636447482873453</v>
      </c>
      <c r="K15" s="228">
        <v>1.2317482093033401</v>
      </c>
      <c r="L15" s="228">
        <v>1.5063854749613601</v>
      </c>
      <c r="M15" s="228">
        <v>2.3377424806048892</v>
      </c>
      <c r="N15" s="228">
        <v>2.307886637437603</v>
      </c>
      <c r="O15" s="228">
        <v>2.393335284934369</v>
      </c>
      <c r="P15" s="228">
        <v>2.46083046887057</v>
      </c>
      <c r="Q15" s="228">
        <v>2.3589377057007259</v>
      </c>
      <c r="R15" s="228">
        <v>2.4644766857006681</v>
      </c>
      <c r="S15" s="228">
        <v>2.405936590662086</v>
      </c>
      <c r="T15" s="228">
        <v>2.434762192453169</v>
      </c>
      <c r="U15" s="228">
        <v>2.2826552584460722</v>
      </c>
      <c r="V15" s="228">
        <v>1.7148175174965219</v>
      </c>
      <c r="W15" s="228">
        <v>2.2609734586926891</v>
      </c>
      <c r="DA15" s="69" t="s">
        <v>166</v>
      </c>
    </row>
    <row r="16" spans="1:105" ht="12" customHeight="1" x14ac:dyDescent="0.25">
      <c r="A16" s="57" t="s">
        <v>167</v>
      </c>
      <c r="B16" s="263">
        <v>287.8714328208095</v>
      </c>
      <c r="C16" s="263">
        <v>292.50009657057927</v>
      </c>
      <c r="D16" s="263">
        <v>297.46103491283333</v>
      </c>
      <c r="E16" s="263">
        <v>275.26013398370202</v>
      </c>
      <c r="F16" s="263">
        <v>288.0305012023033</v>
      </c>
      <c r="G16" s="263">
        <v>314.27725190053712</v>
      </c>
      <c r="H16" s="263">
        <v>326.97469744100408</v>
      </c>
      <c r="I16" s="263">
        <v>322.16675302485072</v>
      </c>
      <c r="J16" s="263">
        <v>234.3112043284595</v>
      </c>
      <c r="K16" s="263">
        <v>198.934921184697</v>
      </c>
      <c r="L16" s="263">
        <v>245.20854483332951</v>
      </c>
      <c r="M16" s="263">
        <v>278.60843829091931</v>
      </c>
      <c r="N16" s="263">
        <v>272.25145779342017</v>
      </c>
      <c r="O16" s="263">
        <v>282.6898245227456</v>
      </c>
      <c r="P16" s="263">
        <v>294.78415326340462</v>
      </c>
      <c r="Q16" s="263">
        <v>285.84381854806082</v>
      </c>
      <c r="R16" s="263">
        <v>294.69071877266077</v>
      </c>
      <c r="S16" s="263">
        <v>300.49825499182089</v>
      </c>
      <c r="T16" s="263">
        <v>289.61146344806531</v>
      </c>
      <c r="U16" s="263">
        <v>273.48228335526159</v>
      </c>
      <c r="V16" s="263">
        <v>222.89345941982941</v>
      </c>
      <c r="W16" s="263">
        <v>277.52648806637882</v>
      </c>
      <c r="DA16" s="70" t="s">
        <v>168</v>
      </c>
    </row>
    <row r="17" spans="1:105" ht="12" customHeight="1" x14ac:dyDescent="0.25">
      <c r="A17" s="18" t="s">
        <v>30</v>
      </c>
      <c r="B17" s="232">
        <v>0</v>
      </c>
      <c r="C17" s="232">
        <v>0</v>
      </c>
      <c r="D17" s="232">
        <v>0</v>
      </c>
      <c r="E17" s="232">
        <v>0</v>
      </c>
      <c r="F17" s="232">
        <v>0</v>
      </c>
      <c r="G17" s="232">
        <v>2.9505922422517039</v>
      </c>
      <c r="H17" s="232">
        <v>3.4018872206535051</v>
      </c>
      <c r="I17" s="232">
        <v>4.0366700972302434</v>
      </c>
      <c r="J17" s="232">
        <v>4.3046698556487728</v>
      </c>
      <c r="K17" s="232">
        <v>4.0063701984929896</v>
      </c>
      <c r="L17" s="232">
        <v>3.6187901443315531</v>
      </c>
      <c r="M17" s="232">
        <v>0.16308666602014341</v>
      </c>
      <c r="N17" s="232">
        <v>0.22913366406164709</v>
      </c>
      <c r="O17" s="232">
        <v>0.23333354346019861</v>
      </c>
      <c r="P17" s="232">
        <v>0.80024145563439442</v>
      </c>
      <c r="Q17" s="232">
        <v>2.4396963434133312</v>
      </c>
      <c r="R17" s="232">
        <v>5.7422895660060078</v>
      </c>
      <c r="S17" s="232">
        <v>11.29190329080528</v>
      </c>
      <c r="T17" s="232">
        <v>0.57114433951371701</v>
      </c>
      <c r="U17" s="232">
        <v>6.6173722280181648</v>
      </c>
      <c r="V17" s="232">
        <v>11.661520180532969</v>
      </c>
      <c r="W17" s="232">
        <v>7.8565475458819174</v>
      </c>
      <c r="DA17" s="71" t="s">
        <v>169</v>
      </c>
    </row>
    <row r="18" spans="1:105" ht="12" customHeight="1" x14ac:dyDescent="0.25">
      <c r="A18" s="18" t="s">
        <v>70</v>
      </c>
      <c r="B18" s="232">
        <v>2.319445649169539</v>
      </c>
      <c r="C18" s="232">
        <v>2.2758438691113461</v>
      </c>
      <c r="D18" s="232">
        <v>1.5859940592447801</v>
      </c>
      <c r="E18" s="232">
        <v>0.6402061492361617</v>
      </c>
      <c r="F18" s="232">
        <v>0</v>
      </c>
      <c r="G18" s="232">
        <v>0</v>
      </c>
      <c r="H18" s="232">
        <v>0.61754343608131479</v>
      </c>
      <c r="I18" s="232">
        <v>0.72968638734684865</v>
      </c>
      <c r="J18" s="232">
        <v>0.25586329835889721</v>
      </c>
      <c r="K18" s="232">
        <v>0</v>
      </c>
      <c r="L18" s="232">
        <v>0</v>
      </c>
      <c r="M18" s="232">
        <v>1.4117274405834359</v>
      </c>
      <c r="N18" s="232">
        <v>0.27559929641011949</v>
      </c>
      <c r="O18" s="232">
        <v>0.28229167565881419</v>
      </c>
      <c r="P18" s="232">
        <v>0.20078851270021861</v>
      </c>
      <c r="Q18" s="232">
        <v>0.2034784942858302</v>
      </c>
      <c r="R18" s="232">
        <v>0.1003841202409716</v>
      </c>
      <c r="S18" s="232">
        <v>0.10861620241023411</v>
      </c>
      <c r="T18" s="232">
        <v>5.5255625035147908E-2</v>
      </c>
      <c r="U18" s="232">
        <v>4.4985142616043278E-2</v>
      </c>
      <c r="V18" s="232">
        <v>2.6944670548449241E-2</v>
      </c>
      <c r="W18" s="232">
        <v>2.1889496569449111E-2</v>
      </c>
      <c r="DA18" s="71" t="s">
        <v>170</v>
      </c>
    </row>
    <row r="19" spans="1:105" ht="12" customHeight="1" x14ac:dyDescent="0.25">
      <c r="A19" s="18" t="s">
        <v>162</v>
      </c>
      <c r="B19" s="232">
        <v>46.405265931919587</v>
      </c>
      <c r="C19" s="232">
        <v>43.596554892965287</v>
      </c>
      <c r="D19" s="232">
        <v>58.877902584949183</v>
      </c>
      <c r="E19" s="232">
        <v>60.722926879146669</v>
      </c>
      <c r="F19" s="232">
        <v>59.607824502534427</v>
      </c>
      <c r="G19" s="232">
        <v>90.175165634343543</v>
      </c>
      <c r="H19" s="232">
        <v>98.773395702509134</v>
      </c>
      <c r="I19" s="232">
        <v>93.536913537495423</v>
      </c>
      <c r="J19" s="232">
        <v>80.153650615809184</v>
      </c>
      <c r="K19" s="232">
        <v>82.808433484383741</v>
      </c>
      <c r="L19" s="232">
        <v>104.0489473727086</v>
      </c>
      <c r="M19" s="232">
        <v>60.104338795628188</v>
      </c>
      <c r="N19" s="232">
        <v>56.734320810967837</v>
      </c>
      <c r="O19" s="232">
        <v>59.599876424632001</v>
      </c>
      <c r="P19" s="232">
        <v>65.52146459159502</v>
      </c>
      <c r="Q19" s="232">
        <v>65.529154438489329</v>
      </c>
      <c r="R19" s="232">
        <v>62.163224205143813</v>
      </c>
      <c r="S19" s="232">
        <v>70.711079833825949</v>
      </c>
      <c r="T19" s="232">
        <v>63.324447151204062</v>
      </c>
      <c r="U19" s="232">
        <v>60.51627495160006</v>
      </c>
      <c r="V19" s="232">
        <v>59.974956701952692</v>
      </c>
      <c r="W19" s="232">
        <v>65.746129620200577</v>
      </c>
      <c r="DA19" s="71" t="s">
        <v>171</v>
      </c>
    </row>
    <row r="20" spans="1:105" ht="12" customHeight="1" x14ac:dyDescent="0.25">
      <c r="A20" s="18" t="s">
        <v>36</v>
      </c>
      <c r="B20" s="232">
        <v>0</v>
      </c>
      <c r="C20" s="232">
        <v>0</v>
      </c>
      <c r="D20" s="232">
        <v>0</v>
      </c>
      <c r="E20" s="232">
        <v>0</v>
      </c>
      <c r="F20" s="232">
        <v>0</v>
      </c>
      <c r="G20" s="232">
        <v>0</v>
      </c>
      <c r="H20" s="232">
        <v>0</v>
      </c>
      <c r="I20" s="232">
        <v>0</v>
      </c>
      <c r="J20" s="232">
        <v>0</v>
      </c>
      <c r="K20" s="232">
        <v>0</v>
      </c>
      <c r="L20" s="232">
        <v>0</v>
      </c>
      <c r="M20" s="232">
        <v>0</v>
      </c>
      <c r="N20" s="232">
        <v>2.433491069424434E-2</v>
      </c>
      <c r="O20" s="232">
        <v>0</v>
      </c>
      <c r="P20" s="232">
        <v>0</v>
      </c>
      <c r="Q20" s="232">
        <v>0</v>
      </c>
      <c r="R20" s="232">
        <v>0</v>
      </c>
      <c r="S20" s="232">
        <v>0</v>
      </c>
      <c r="T20" s="232">
        <v>0</v>
      </c>
      <c r="U20" s="232">
        <v>0</v>
      </c>
      <c r="V20" s="232">
        <v>0</v>
      </c>
      <c r="W20" s="232">
        <v>0</v>
      </c>
      <c r="DA20" s="71" t="s">
        <v>172</v>
      </c>
    </row>
    <row r="21" spans="1:105" ht="12" customHeight="1" x14ac:dyDescent="0.25">
      <c r="A21" s="18" t="s">
        <v>38</v>
      </c>
      <c r="B21" s="232">
        <v>239.14672123972039</v>
      </c>
      <c r="C21" s="232">
        <v>246.6276978085026</v>
      </c>
      <c r="D21" s="232">
        <v>236.99713826863939</v>
      </c>
      <c r="E21" s="232">
        <v>213.89700095531921</v>
      </c>
      <c r="F21" s="232">
        <v>228.42267669976891</v>
      </c>
      <c r="G21" s="232">
        <v>221.15149402394181</v>
      </c>
      <c r="H21" s="232">
        <v>224.18187108176019</v>
      </c>
      <c r="I21" s="232">
        <v>223.86348300277811</v>
      </c>
      <c r="J21" s="232">
        <v>149.59702055864261</v>
      </c>
      <c r="K21" s="232">
        <v>112.1201175018203</v>
      </c>
      <c r="L21" s="232">
        <v>137.54080731628929</v>
      </c>
      <c r="M21" s="232">
        <v>216.9292853886875</v>
      </c>
      <c r="N21" s="232">
        <v>214.98806911128631</v>
      </c>
      <c r="O21" s="232">
        <v>222.57432287899459</v>
      </c>
      <c r="P21" s="232">
        <v>228.26165870347501</v>
      </c>
      <c r="Q21" s="232">
        <v>217.6714892718723</v>
      </c>
      <c r="R21" s="232">
        <v>226.68482088127001</v>
      </c>
      <c r="S21" s="232">
        <v>218.3866556647794</v>
      </c>
      <c r="T21" s="232">
        <v>225.66061633231229</v>
      </c>
      <c r="U21" s="232">
        <v>206.30365103302739</v>
      </c>
      <c r="V21" s="232">
        <v>151.23003786679519</v>
      </c>
      <c r="W21" s="232">
        <v>203.90192140372679</v>
      </c>
      <c r="DA21" s="71" t="s">
        <v>173</v>
      </c>
    </row>
    <row r="22" spans="1:105" ht="12" customHeight="1" x14ac:dyDescent="0.25">
      <c r="A22" s="57" t="s">
        <v>174</v>
      </c>
      <c r="B22" s="263">
        <v>345.09973505181722</v>
      </c>
      <c r="C22" s="263">
        <v>340.08727781442161</v>
      </c>
      <c r="D22" s="263">
        <v>465.37786135118711</v>
      </c>
      <c r="E22" s="263">
        <v>468.31636822598023</v>
      </c>
      <c r="F22" s="263">
        <v>445.7497267700943</v>
      </c>
      <c r="G22" s="263">
        <v>521.45424334457653</v>
      </c>
      <c r="H22" s="263">
        <v>556.42342008577816</v>
      </c>
      <c r="I22" s="263">
        <v>551.71393946650721</v>
      </c>
      <c r="J22" s="263">
        <v>453.78486357665417</v>
      </c>
      <c r="K22" s="263">
        <v>390.40853238105723</v>
      </c>
      <c r="L22" s="263">
        <v>451.47996170233569</v>
      </c>
      <c r="M22" s="263">
        <v>363.51075172500902</v>
      </c>
      <c r="N22" s="263">
        <v>351.52210703207999</v>
      </c>
      <c r="O22" s="263">
        <v>360.74873311216749</v>
      </c>
      <c r="P22" s="263">
        <v>394.98086900690151</v>
      </c>
      <c r="Q22" s="263">
        <v>385.59587765214059</v>
      </c>
      <c r="R22" s="263">
        <v>394.87959624117462</v>
      </c>
      <c r="S22" s="263">
        <v>418.60201758498408</v>
      </c>
      <c r="T22" s="263">
        <v>381.54479516148939</v>
      </c>
      <c r="U22" s="263">
        <v>372.01588441080969</v>
      </c>
      <c r="V22" s="263">
        <v>324.24603680934848</v>
      </c>
      <c r="W22" s="263">
        <v>387.92702846537361</v>
      </c>
      <c r="DA22" s="70" t="s">
        <v>175</v>
      </c>
    </row>
    <row r="23" spans="1:105" ht="12" customHeight="1" x14ac:dyDescent="0.25">
      <c r="A23" s="18" t="s">
        <v>30</v>
      </c>
      <c r="B23" s="232">
        <v>0</v>
      </c>
      <c r="C23" s="232">
        <v>0</v>
      </c>
      <c r="D23" s="232">
        <v>0</v>
      </c>
      <c r="E23" s="232">
        <v>0</v>
      </c>
      <c r="F23" s="232">
        <v>0</v>
      </c>
      <c r="G23" s="232">
        <v>9.5716649277916641</v>
      </c>
      <c r="H23" s="232">
        <v>10.446864263074691</v>
      </c>
      <c r="I23" s="232">
        <v>12.329585013926669</v>
      </c>
      <c r="J23" s="232">
        <v>10.518977832232711</v>
      </c>
      <c r="K23" s="232">
        <v>8.7579643428079343</v>
      </c>
      <c r="L23" s="232">
        <v>8.5660949346389721</v>
      </c>
      <c r="M23" s="232">
        <v>0.89043163639786849</v>
      </c>
      <c r="N23" s="232">
        <v>1.2968637615475269</v>
      </c>
      <c r="O23" s="232">
        <v>1.3119614518924601</v>
      </c>
      <c r="P23" s="232">
        <v>4.0113320824700311</v>
      </c>
      <c r="Q23" s="232">
        <v>11.90866117532649</v>
      </c>
      <c r="R23" s="232">
        <v>28.486505151296331</v>
      </c>
      <c r="S23" s="232">
        <v>50.276305635253983</v>
      </c>
      <c r="T23" s="232">
        <v>2.8955987634488771</v>
      </c>
      <c r="U23" s="232">
        <v>31.292106424598671</v>
      </c>
      <c r="V23" s="232">
        <v>46.52019576776641</v>
      </c>
      <c r="W23" s="232">
        <v>34.904347848674583</v>
      </c>
      <c r="DA23" s="71" t="s">
        <v>176</v>
      </c>
    </row>
    <row r="24" spans="1:105" ht="12" customHeight="1" x14ac:dyDescent="0.25">
      <c r="A24" s="18" t="s">
        <v>40</v>
      </c>
      <c r="B24" s="232">
        <v>0</v>
      </c>
      <c r="C24" s="232">
        <v>0</v>
      </c>
      <c r="D24" s="232">
        <v>223.36870163406689</v>
      </c>
      <c r="E24" s="232">
        <v>257.47583834870358</v>
      </c>
      <c r="F24" s="232">
        <v>200.63052450586099</v>
      </c>
      <c r="G24" s="232">
        <v>219.35606190924909</v>
      </c>
      <c r="H24" s="232">
        <v>240.7566638002661</v>
      </c>
      <c r="I24" s="232">
        <v>251.45692175387049</v>
      </c>
      <c r="J24" s="232">
        <v>246.77558039526369</v>
      </c>
      <c r="K24" s="232">
        <v>200.6305245053739</v>
      </c>
      <c r="L24" s="232">
        <v>196.61797076499769</v>
      </c>
      <c r="M24" s="232">
        <v>26.750730868459719</v>
      </c>
      <c r="N24" s="232">
        <v>27.4195184866877</v>
      </c>
      <c r="O24" s="232">
        <v>22.738091143613872</v>
      </c>
      <c r="P24" s="232">
        <v>61.526741186639462</v>
      </c>
      <c r="Q24" s="232">
        <v>52.832674118749978</v>
      </c>
      <c r="R24" s="232">
        <v>57.514101461873523</v>
      </c>
      <c r="S24" s="232">
        <v>53.006620808304383</v>
      </c>
      <c r="T24" s="232">
        <v>57.325537403381198</v>
      </c>
      <c r="U24" s="232">
        <v>54.342820292439313</v>
      </c>
      <c r="V24" s="232">
        <v>38.365950129024228</v>
      </c>
      <c r="W24" s="232">
        <v>60.834565778232047</v>
      </c>
      <c r="DA24" s="71" t="s">
        <v>177</v>
      </c>
    </row>
    <row r="25" spans="1:105" ht="12" customHeight="1" x14ac:dyDescent="0.25">
      <c r="A25" s="18" t="s">
        <v>70</v>
      </c>
      <c r="B25" s="232">
        <v>16.427805378865742</v>
      </c>
      <c r="C25" s="232">
        <v>16.872576256391099</v>
      </c>
      <c r="D25" s="232">
        <v>6.3480045266158118</v>
      </c>
      <c r="E25" s="232">
        <v>2.1997149929292088</v>
      </c>
      <c r="F25" s="232">
        <v>0</v>
      </c>
      <c r="G25" s="232">
        <v>0</v>
      </c>
      <c r="H25" s="232">
        <v>1.8964157348093751</v>
      </c>
      <c r="I25" s="232">
        <v>2.2287504625337342</v>
      </c>
      <c r="J25" s="232">
        <v>0.6252327016408441</v>
      </c>
      <c r="K25" s="232">
        <v>0</v>
      </c>
      <c r="L25" s="232">
        <v>0</v>
      </c>
      <c r="M25" s="232">
        <v>7.7078451950892264</v>
      </c>
      <c r="N25" s="232">
        <v>1.5598525938384979</v>
      </c>
      <c r="O25" s="232">
        <v>1.587237699142334</v>
      </c>
      <c r="P25" s="232">
        <v>1.006482977250061</v>
      </c>
      <c r="Q25" s="232">
        <v>0.99322050937100193</v>
      </c>
      <c r="R25" s="232">
        <v>0.49798825459471702</v>
      </c>
      <c r="S25" s="232">
        <v>0.4836050441349562</v>
      </c>
      <c r="T25" s="232">
        <v>0.2801360504799793</v>
      </c>
      <c r="U25" s="232">
        <v>0.2127249037475652</v>
      </c>
      <c r="V25" s="232">
        <v>0.10748781714619821</v>
      </c>
      <c r="W25" s="232">
        <v>9.7248644908016726E-2</v>
      </c>
      <c r="DA25" s="71" t="s">
        <v>178</v>
      </c>
    </row>
    <row r="26" spans="1:105" ht="12" customHeight="1" x14ac:dyDescent="0.25">
      <c r="A26" s="18" t="s">
        <v>162</v>
      </c>
      <c r="B26" s="232">
        <v>328.67192967295142</v>
      </c>
      <c r="C26" s="232">
        <v>323.21470155803053</v>
      </c>
      <c r="D26" s="232">
        <v>235.66115519050439</v>
      </c>
      <c r="E26" s="232">
        <v>208.64081488434749</v>
      </c>
      <c r="F26" s="232">
        <v>245.11920226423331</v>
      </c>
      <c r="G26" s="232">
        <v>292.52651650753569</v>
      </c>
      <c r="H26" s="232">
        <v>303.32347628762801</v>
      </c>
      <c r="I26" s="232">
        <v>285.69868223617641</v>
      </c>
      <c r="J26" s="232">
        <v>195.8650726475168</v>
      </c>
      <c r="K26" s="232">
        <v>181.02004353287529</v>
      </c>
      <c r="L26" s="232">
        <v>246.29589600269901</v>
      </c>
      <c r="M26" s="232">
        <v>328.16174402506221</v>
      </c>
      <c r="N26" s="232">
        <v>321.10814007652971</v>
      </c>
      <c r="O26" s="232">
        <v>335.11144281751888</v>
      </c>
      <c r="P26" s="232">
        <v>328.43631276054202</v>
      </c>
      <c r="Q26" s="232">
        <v>319.86132184869319</v>
      </c>
      <c r="R26" s="232">
        <v>308.38100137341007</v>
      </c>
      <c r="S26" s="232">
        <v>314.83548609729081</v>
      </c>
      <c r="T26" s="232">
        <v>321.04352294417941</v>
      </c>
      <c r="U26" s="232">
        <v>286.16823279002421</v>
      </c>
      <c r="V26" s="232">
        <v>239.25240309541161</v>
      </c>
      <c r="W26" s="232">
        <v>292.0908661935589</v>
      </c>
      <c r="DA26" s="71" t="s">
        <v>179</v>
      </c>
    </row>
    <row r="27" spans="1:105" ht="12" customHeight="1" x14ac:dyDescent="0.25">
      <c r="A27" s="18" t="s">
        <v>36</v>
      </c>
      <c r="B27" s="232">
        <v>0</v>
      </c>
      <c r="C27" s="232">
        <v>0</v>
      </c>
      <c r="D27" s="232">
        <v>0</v>
      </c>
      <c r="E27" s="232">
        <v>0</v>
      </c>
      <c r="F27" s="232">
        <v>0</v>
      </c>
      <c r="G27" s="232">
        <v>0</v>
      </c>
      <c r="H27" s="232">
        <v>0</v>
      </c>
      <c r="I27" s="232">
        <v>0</v>
      </c>
      <c r="J27" s="232">
        <v>0</v>
      </c>
      <c r="K27" s="232">
        <v>0</v>
      </c>
      <c r="L27" s="232">
        <v>0</v>
      </c>
      <c r="M27" s="232">
        <v>0</v>
      </c>
      <c r="N27" s="232">
        <v>0.1377321134766564</v>
      </c>
      <c r="O27" s="232">
        <v>0</v>
      </c>
      <c r="P27" s="232">
        <v>0</v>
      </c>
      <c r="Q27" s="232">
        <v>0</v>
      </c>
      <c r="R27" s="232">
        <v>0</v>
      </c>
      <c r="S27" s="232">
        <v>0</v>
      </c>
      <c r="T27" s="232">
        <v>0</v>
      </c>
      <c r="U27" s="232">
        <v>0</v>
      </c>
      <c r="V27" s="232">
        <v>0</v>
      </c>
      <c r="W27" s="232">
        <v>0</v>
      </c>
      <c r="DA27" s="71" t="s">
        <v>180</v>
      </c>
    </row>
    <row r="28" spans="1:105" ht="12" customHeight="1" x14ac:dyDescent="0.25">
      <c r="A28" s="57" t="s">
        <v>181</v>
      </c>
      <c r="B28" s="263">
        <v>519.39384516381108</v>
      </c>
      <c r="C28" s="263">
        <v>541.67311083905986</v>
      </c>
      <c r="D28" s="263">
        <v>543.86120701600748</v>
      </c>
      <c r="E28" s="263">
        <v>495.46308440168048</v>
      </c>
      <c r="F28" s="263">
        <v>518.40626589791384</v>
      </c>
      <c r="G28" s="263">
        <v>565.07175980263719</v>
      </c>
      <c r="H28" s="263">
        <v>589.24599456689441</v>
      </c>
      <c r="I28" s="263">
        <v>580.76521886082344</v>
      </c>
      <c r="J28" s="263">
        <v>421.65525206834229</v>
      </c>
      <c r="K28" s="263">
        <v>357.57642371444251</v>
      </c>
      <c r="L28" s="263">
        <v>440.84323279486108</v>
      </c>
      <c r="M28" s="263">
        <v>503.87159491602398</v>
      </c>
      <c r="N28" s="263">
        <v>492.41673844358991</v>
      </c>
      <c r="O28" s="263">
        <v>510.75169910839452</v>
      </c>
      <c r="P28" s="263">
        <v>532.59999587107677</v>
      </c>
      <c r="Q28" s="263">
        <v>516.51791887482398</v>
      </c>
      <c r="R28" s="263">
        <v>533.88248383324185</v>
      </c>
      <c r="S28" s="263">
        <v>544.82386315936219</v>
      </c>
      <c r="T28" s="263">
        <v>522.78803871457296</v>
      </c>
      <c r="U28" s="263">
        <v>493.74691625815308</v>
      </c>
      <c r="V28" s="263">
        <v>401.02954283881508</v>
      </c>
      <c r="W28" s="263">
        <v>500.77784689597883</v>
      </c>
      <c r="DA28" s="70" t="s">
        <v>182</v>
      </c>
    </row>
    <row r="29" spans="1:105" ht="12" customHeight="1" x14ac:dyDescent="0.25">
      <c r="A29" s="60" t="s">
        <v>183</v>
      </c>
      <c r="B29" s="264">
        <v>95.586107143631722</v>
      </c>
      <c r="C29" s="264">
        <v>145.18584063038429</v>
      </c>
      <c r="D29" s="264">
        <v>146.29979123122069</v>
      </c>
      <c r="E29" s="264">
        <v>113.5858881444464</v>
      </c>
      <c r="F29" s="264">
        <v>110.4651318647997</v>
      </c>
      <c r="G29" s="264">
        <v>166.35222444082041</v>
      </c>
      <c r="H29" s="264">
        <v>188.43768038803211</v>
      </c>
      <c r="I29" s="264">
        <v>180.76015104683509</v>
      </c>
      <c r="J29" s="264">
        <v>153.30979726322221</v>
      </c>
      <c r="K29" s="264">
        <v>155.9179803740526</v>
      </c>
      <c r="L29" s="264">
        <v>193.40939344504841</v>
      </c>
      <c r="M29" s="264">
        <v>121.9214918011878</v>
      </c>
      <c r="N29" s="264">
        <v>113.82837704383449</v>
      </c>
      <c r="O29" s="264">
        <v>117.5004264590448</v>
      </c>
      <c r="P29" s="264">
        <v>128.66945580410211</v>
      </c>
      <c r="Q29" s="264">
        <v>129.07165272277169</v>
      </c>
      <c r="R29" s="264">
        <v>128.8633415346377</v>
      </c>
      <c r="S29" s="264">
        <v>149.77855361253839</v>
      </c>
      <c r="T29" s="264">
        <v>122.9154611103916</v>
      </c>
      <c r="U29" s="264">
        <v>118.7973639196213</v>
      </c>
      <c r="V29" s="264">
        <v>119.2058480467512</v>
      </c>
      <c r="W29" s="264">
        <v>129.14550775763649</v>
      </c>
      <c r="DA29" s="72" t="s">
        <v>184</v>
      </c>
    </row>
    <row r="30" spans="1:105" ht="12" customHeight="1" x14ac:dyDescent="0.25">
      <c r="A30" s="59" t="s">
        <v>33</v>
      </c>
      <c r="B30" s="232">
        <v>0</v>
      </c>
      <c r="C30" s="232">
        <v>30.6452119464543</v>
      </c>
      <c r="D30" s="232">
        <v>22.171161310294401</v>
      </c>
      <c r="E30" s="232">
        <v>4.0323128732650453</v>
      </c>
      <c r="F30" s="232">
        <v>4.0112373735294167</v>
      </c>
      <c r="G30" s="232">
        <v>1.4867349198821209</v>
      </c>
      <c r="H30" s="232">
        <v>3.6075653631006039</v>
      </c>
      <c r="I30" s="232">
        <v>4.4925234021550953</v>
      </c>
      <c r="J30" s="232">
        <v>3.34342950528705</v>
      </c>
      <c r="K30" s="232">
        <v>4.1252991716725953</v>
      </c>
      <c r="L30" s="232">
        <v>3.239078943053316</v>
      </c>
      <c r="M30" s="232">
        <v>3.1225298573144471</v>
      </c>
      <c r="N30" s="232">
        <v>3.6350754574690991</v>
      </c>
      <c r="O30" s="232">
        <v>2.6872510471501978</v>
      </c>
      <c r="P30" s="232">
        <v>3.7560801538243882</v>
      </c>
      <c r="Q30" s="232">
        <v>3.2028981246101771</v>
      </c>
      <c r="R30" s="232">
        <v>3.1617275603437438</v>
      </c>
      <c r="S30" s="232">
        <v>3.8646353668986588</v>
      </c>
      <c r="T30" s="232">
        <v>3.6581318769616171</v>
      </c>
      <c r="U30" s="232">
        <v>3.377734247275749</v>
      </c>
      <c r="V30" s="232">
        <v>2.5508823325698051</v>
      </c>
      <c r="W30" s="232">
        <v>3.0952963523457839</v>
      </c>
      <c r="DA30" s="71" t="s">
        <v>185</v>
      </c>
    </row>
    <row r="31" spans="1:105" ht="12" customHeight="1" x14ac:dyDescent="0.25">
      <c r="A31" s="59" t="s">
        <v>160</v>
      </c>
      <c r="B31" s="232">
        <v>9.2378198084790846</v>
      </c>
      <c r="C31" s="232">
        <v>40.79456396892067</v>
      </c>
      <c r="D31" s="232">
        <v>22.70077079427616</v>
      </c>
      <c r="E31" s="232">
        <v>0</v>
      </c>
      <c r="F31" s="232">
        <v>0</v>
      </c>
      <c r="G31" s="232">
        <v>2.2864379907331269</v>
      </c>
      <c r="H31" s="232">
        <v>7.1319159307517994</v>
      </c>
      <c r="I31" s="232">
        <v>7.8296261012898016</v>
      </c>
      <c r="J31" s="232">
        <v>5.7286850729542547</v>
      </c>
      <c r="K31" s="232">
        <v>2.854023591305598</v>
      </c>
      <c r="L31" s="232">
        <v>2.9878264020666641</v>
      </c>
      <c r="M31" s="232">
        <v>10.486855535369971</v>
      </c>
      <c r="N31" s="232">
        <v>9.8003247751227498</v>
      </c>
      <c r="O31" s="232">
        <v>9.0114885423618354</v>
      </c>
      <c r="P31" s="232">
        <v>8.6116483184757886</v>
      </c>
      <c r="Q31" s="232">
        <v>8.8673812013097315</v>
      </c>
      <c r="R31" s="232">
        <v>14.45484790356568</v>
      </c>
      <c r="S31" s="232">
        <v>17.806325510710071</v>
      </c>
      <c r="T31" s="232">
        <v>6.9479438881384272</v>
      </c>
      <c r="U31" s="232">
        <v>5.3516922040529051</v>
      </c>
      <c r="V31" s="232">
        <v>4.8388359434427937</v>
      </c>
      <c r="W31" s="232">
        <v>6.1811948869710411</v>
      </c>
      <c r="DA31" s="71" t="s">
        <v>186</v>
      </c>
    </row>
    <row r="32" spans="1:105" ht="12" customHeight="1" x14ac:dyDescent="0.25">
      <c r="A32" s="59" t="s">
        <v>70</v>
      </c>
      <c r="B32" s="232">
        <v>4.1104431996369772</v>
      </c>
      <c r="C32" s="232">
        <v>3.6587258085900158</v>
      </c>
      <c r="D32" s="232">
        <v>2.6604964440747891</v>
      </c>
      <c r="E32" s="232">
        <v>1.142980631822955</v>
      </c>
      <c r="F32" s="232">
        <v>0</v>
      </c>
      <c r="G32" s="232">
        <v>0</v>
      </c>
      <c r="H32" s="232">
        <v>1.1040881332358199</v>
      </c>
      <c r="I32" s="232">
        <v>1.303822530314148</v>
      </c>
      <c r="J32" s="232">
        <v>0.4589647100567858</v>
      </c>
      <c r="K32" s="232">
        <v>0</v>
      </c>
      <c r="L32" s="232">
        <v>0</v>
      </c>
      <c r="M32" s="232">
        <v>2.4856461428651628</v>
      </c>
      <c r="N32" s="232">
        <v>0.48532314589430908</v>
      </c>
      <c r="O32" s="232">
        <v>0.49876175865757449</v>
      </c>
      <c r="P32" s="232">
        <v>0.35531421630298171</v>
      </c>
      <c r="Q32" s="232">
        <v>0.36218332091631428</v>
      </c>
      <c r="R32" s="232">
        <v>0.1793569155726282</v>
      </c>
      <c r="S32" s="232">
        <v>0.1964786775654237</v>
      </c>
      <c r="T32" s="232">
        <v>9.7913448828823899E-2</v>
      </c>
      <c r="U32" s="232">
        <v>8.1758897631288963E-2</v>
      </c>
      <c r="V32" s="232">
        <v>5.021255509839536E-2</v>
      </c>
      <c r="W32" s="232">
        <v>3.9895871292738153E-2</v>
      </c>
      <c r="DA32" s="71" t="s">
        <v>187</v>
      </c>
    </row>
    <row r="33" spans="1:105" ht="12" customHeight="1" x14ac:dyDescent="0.25">
      <c r="A33" s="59" t="s">
        <v>162</v>
      </c>
      <c r="B33" s="232">
        <v>82.237844135515658</v>
      </c>
      <c r="C33" s="232">
        <v>70.087338906419305</v>
      </c>
      <c r="D33" s="232">
        <v>98.76736268257531</v>
      </c>
      <c r="E33" s="232">
        <v>108.41059463935839</v>
      </c>
      <c r="F33" s="232">
        <v>106.4538944912703</v>
      </c>
      <c r="G33" s="232">
        <v>162.57905153020519</v>
      </c>
      <c r="H33" s="232">
        <v>176.59411096094391</v>
      </c>
      <c r="I33" s="232">
        <v>167.13417901307599</v>
      </c>
      <c r="J33" s="232">
        <v>143.77871797492409</v>
      </c>
      <c r="K33" s="232">
        <v>148.9386576110744</v>
      </c>
      <c r="L33" s="232">
        <v>187.18248809992849</v>
      </c>
      <c r="M33" s="232">
        <v>105.8264602656382</v>
      </c>
      <c r="N33" s="232">
        <v>99.90765366534832</v>
      </c>
      <c r="O33" s="232">
        <v>105.30292511087519</v>
      </c>
      <c r="P33" s="232">
        <v>115.946413115499</v>
      </c>
      <c r="Q33" s="232">
        <v>116.6391900759355</v>
      </c>
      <c r="R33" s="232">
        <v>111.0674091551556</v>
      </c>
      <c r="S33" s="232">
        <v>127.9111140573643</v>
      </c>
      <c r="T33" s="232">
        <v>112.2114718964627</v>
      </c>
      <c r="U33" s="232">
        <v>109.98617857066129</v>
      </c>
      <c r="V33" s="232">
        <v>111.7659172156402</v>
      </c>
      <c r="W33" s="232">
        <v>119.829120647027</v>
      </c>
      <c r="DA33" s="71" t="s">
        <v>188</v>
      </c>
    </row>
    <row r="34" spans="1:105" ht="12" customHeight="1" x14ac:dyDescent="0.25">
      <c r="A34" s="60" t="s">
        <v>189</v>
      </c>
      <c r="B34" s="264">
        <v>423.80773802017939</v>
      </c>
      <c r="C34" s="264">
        <v>396.48727020867562</v>
      </c>
      <c r="D34" s="264">
        <v>397.56141578478679</v>
      </c>
      <c r="E34" s="264">
        <v>381.87719625723412</v>
      </c>
      <c r="F34" s="264">
        <v>407.94113403311411</v>
      </c>
      <c r="G34" s="264">
        <v>398.71953536181672</v>
      </c>
      <c r="H34" s="264">
        <v>400.8083141788623</v>
      </c>
      <c r="I34" s="264">
        <v>400.00506781398838</v>
      </c>
      <c r="J34" s="264">
        <v>268.34545480512008</v>
      </c>
      <c r="K34" s="264">
        <v>201.65844334038991</v>
      </c>
      <c r="L34" s="264">
        <v>247.43383934981259</v>
      </c>
      <c r="M34" s="264">
        <v>381.95010311483622</v>
      </c>
      <c r="N34" s="264">
        <v>378.58836139975551</v>
      </c>
      <c r="O34" s="264">
        <v>393.25127264934969</v>
      </c>
      <c r="P34" s="264">
        <v>403.93054006697457</v>
      </c>
      <c r="Q34" s="264">
        <v>387.44626615205232</v>
      </c>
      <c r="R34" s="264">
        <v>405.01914229860421</v>
      </c>
      <c r="S34" s="264">
        <v>395.04530954682377</v>
      </c>
      <c r="T34" s="264">
        <v>399.8725776041814</v>
      </c>
      <c r="U34" s="264">
        <v>374.94955233853182</v>
      </c>
      <c r="V34" s="264">
        <v>281.82369479206392</v>
      </c>
      <c r="W34" s="264">
        <v>371.63233913834227</v>
      </c>
      <c r="DA34" s="72" t="s">
        <v>190</v>
      </c>
    </row>
    <row r="35" spans="1:105" ht="12" customHeight="1" x14ac:dyDescent="0.25">
      <c r="A35" s="57" t="s">
        <v>191</v>
      </c>
      <c r="B35" s="263">
        <f t="shared" ref="B35:W35" si="0">B36+B40+B51</f>
        <v>231.05330462663119</v>
      </c>
      <c r="C35" s="263">
        <f t="shared" si="0"/>
        <v>222.40429497872645</v>
      </c>
      <c r="D35" s="263">
        <f t="shared" si="0"/>
        <v>230.13693383704026</v>
      </c>
      <c r="E35" s="263">
        <f t="shared" si="0"/>
        <v>206.19752270401142</v>
      </c>
      <c r="F35" s="263">
        <f t="shared" si="0"/>
        <v>212.60864155811129</v>
      </c>
      <c r="G35" s="263">
        <f t="shared" si="0"/>
        <v>239.98376751254267</v>
      </c>
      <c r="H35" s="263">
        <f t="shared" si="0"/>
        <v>267.91686376121135</v>
      </c>
      <c r="I35" s="263">
        <f t="shared" si="0"/>
        <v>250.34324634464798</v>
      </c>
      <c r="J35" s="263">
        <f t="shared" si="0"/>
        <v>188.50759553758616</v>
      </c>
      <c r="K35" s="263">
        <f t="shared" si="0"/>
        <v>171.87439573527871</v>
      </c>
      <c r="L35" s="263">
        <f t="shared" si="0"/>
        <v>210.38240837684563</v>
      </c>
      <c r="M35" s="263">
        <f t="shared" si="0"/>
        <v>231.13532034208743</v>
      </c>
      <c r="N35" s="263">
        <f t="shared" si="0"/>
        <v>227.75107699462012</v>
      </c>
      <c r="O35" s="263">
        <f t="shared" si="0"/>
        <v>231.79966725472835</v>
      </c>
      <c r="P35" s="263">
        <f t="shared" si="0"/>
        <v>236.33527616101708</v>
      </c>
      <c r="Q35" s="263">
        <f t="shared" si="0"/>
        <v>224.00834278243491</v>
      </c>
      <c r="R35" s="263">
        <f t="shared" si="0"/>
        <v>222.53943611090335</v>
      </c>
      <c r="S35" s="263">
        <f t="shared" si="0"/>
        <v>233.10266072303679</v>
      </c>
      <c r="T35" s="263">
        <f t="shared" si="0"/>
        <v>217.34062680458035</v>
      </c>
      <c r="U35" s="263">
        <f t="shared" si="0"/>
        <v>207.06867816189032</v>
      </c>
      <c r="V35" s="263">
        <f t="shared" si="0"/>
        <v>174.70623440992966</v>
      </c>
      <c r="W35" s="263">
        <f t="shared" si="0"/>
        <v>211.83137902178808</v>
      </c>
      <c r="DA35" s="70"/>
    </row>
    <row r="36" spans="1:105" ht="12" customHeight="1" x14ac:dyDescent="0.25">
      <c r="A36" s="60" t="s">
        <v>192</v>
      </c>
      <c r="B36" s="264">
        <v>29.107690645740579</v>
      </c>
      <c r="C36" s="264">
        <v>44.996044688083749</v>
      </c>
      <c r="D36" s="264">
        <v>45.484925493679533</v>
      </c>
      <c r="E36" s="264">
        <v>35.489039484952329</v>
      </c>
      <c r="F36" s="264">
        <v>34.773188388498973</v>
      </c>
      <c r="G36" s="264">
        <v>52.365820251827373</v>
      </c>
      <c r="H36" s="264">
        <v>59.08905833140183</v>
      </c>
      <c r="I36" s="264">
        <v>56.628168236286683</v>
      </c>
      <c r="J36" s="264">
        <v>48.168907545956031</v>
      </c>
      <c r="K36" s="264">
        <v>49.081236886015887</v>
      </c>
      <c r="L36" s="264">
        <v>60.883114525236813</v>
      </c>
      <c r="M36" s="264">
        <v>37.829479081745987</v>
      </c>
      <c r="N36" s="264">
        <v>35.723603242188879</v>
      </c>
      <c r="O36" s="264">
        <v>36.876670801691979</v>
      </c>
      <c r="P36" s="264">
        <v>40.425230325764502</v>
      </c>
      <c r="Q36" s="264">
        <v>40.551142399747818</v>
      </c>
      <c r="R36" s="264">
        <v>40.525342599441537</v>
      </c>
      <c r="S36" s="264">
        <v>47.107176604106733</v>
      </c>
      <c r="T36" s="264">
        <v>38.670713299039242</v>
      </c>
      <c r="U36" s="264">
        <v>37.377949489241352</v>
      </c>
      <c r="V36" s="264">
        <v>37.514202297220869</v>
      </c>
      <c r="W36" s="264">
        <v>40.644875183719847</v>
      </c>
      <c r="DA36" s="72" t="s">
        <v>193</v>
      </c>
    </row>
    <row r="37" spans="1:105" ht="12" customHeight="1" x14ac:dyDescent="0.25">
      <c r="A37" s="59" t="s">
        <v>33</v>
      </c>
      <c r="B37" s="232">
        <v>0</v>
      </c>
      <c r="C37" s="232">
        <v>9.7431034890715633</v>
      </c>
      <c r="D37" s="232">
        <v>7.0207363646659751</v>
      </c>
      <c r="E37" s="232">
        <v>1.272671740179959</v>
      </c>
      <c r="F37" s="232">
        <v>1.2626926751098491</v>
      </c>
      <c r="G37" s="232">
        <v>0.46800752943558388</v>
      </c>
      <c r="H37" s="232">
        <v>1.137903979787366</v>
      </c>
      <c r="I37" s="232">
        <v>1.417633878535931</v>
      </c>
      <c r="J37" s="232">
        <v>1.0536373537290109</v>
      </c>
      <c r="K37" s="232">
        <v>1.298598053828069</v>
      </c>
      <c r="L37" s="232">
        <v>1.01962583478257</v>
      </c>
      <c r="M37" s="232">
        <v>0.98901361871985816</v>
      </c>
      <c r="N37" s="232">
        <v>1.1457075571210129</v>
      </c>
      <c r="O37" s="232">
        <v>0.84696976304587546</v>
      </c>
      <c r="P37" s="232">
        <v>1.1833489548498981</v>
      </c>
      <c r="Q37" s="232">
        <v>1.0091035146562439</v>
      </c>
      <c r="R37" s="232">
        <v>0.99569571899970299</v>
      </c>
      <c r="S37" s="232">
        <v>1.2170713691337309</v>
      </c>
      <c r="T37" s="232">
        <v>1.15181072833236</v>
      </c>
      <c r="U37" s="232">
        <v>1.0634893370536029</v>
      </c>
      <c r="V37" s="232">
        <v>0.80310356673926675</v>
      </c>
      <c r="W37" s="232">
        <v>0.97445751628884159</v>
      </c>
      <c r="DA37" s="71" t="s">
        <v>194</v>
      </c>
    </row>
    <row r="38" spans="1:105" ht="12" customHeight="1" x14ac:dyDescent="0.25">
      <c r="A38" s="59" t="s">
        <v>160</v>
      </c>
      <c r="B38" s="232">
        <v>2.939487833517453</v>
      </c>
      <c r="C38" s="232">
        <v>12.96991057641328</v>
      </c>
      <c r="D38" s="232">
        <v>7.1884428961924174</v>
      </c>
      <c r="E38" s="232">
        <v>0</v>
      </c>
      <c r="F38" s="232">
        <v>0</v>
      </c>
      <c r="G38" s="232">
        <v>0.71974511457329193</v>
      </c>
      <c r="H38" s="232">
        <v>2.249560217014722</v>
      </c>
      <c r="I38" s="232">
        <v>2.4706700942577382</v>
      </c>
      <c r="J38" s="232">
        <v>1.805318931076487</v>
      </c>
      <c r="K38" s="232">
        <v>0.89841471539775919</v>
      </c>
      <c r="L38" s="232">
        <v>0.94053434416170056</v>
      </c>
      <c r="M38" s="232">
        <v>3.3215512472149231</v>
      </c>
      <c r="N38" s="232">
        <v>3.0888784259009792</v>
      </c>
      <c r="O38" s="232">
        <v>2.840247591868637</v>
      </c>
      <c r="P38" s="232">
        <v>2.7130904080487448</v>
      </c>
      <c r="Q38" s="232">
        <v>2.7937527788609962</v>
      </c>
      <c r="R38" s="232">
        <v>4.552141163866569</v>
      </c>
      <c r="S38" s="232">
        <v>5.60766202011758</v>
      </c>
      <c r="T38" s="232">
        <v>2.1876511234078362</v>
      </c>
      <c r="U38" s="232">
        <v>1.684995673888054</v>
      </c>
      <c r="V38" s="232">
        <v>1.52342832729966</v>
      </c>
      <c r="W38" s="232">
        <v>1.9459564227800981</v>
      </c>
      <c r="DA38" s="71" t="s">
        <v>195</v>
      </c>
    </row>
    <row r="39" spans="1:105" ht="12" customHeight="1" x14ac:dyDescent="0.25">
      <c r="A39" s="59" t="s">
        <v>162</v>
      </c>
      <c r="B39" s="232">
        <v>26.168202812223129</v>
      </c>
      <c r="C39" s="232">
        <v>22.283030622598911</v>
      </c>
      <c r="D39" s="232">
        <v>31.275746232821142</v>
      </c>
      <c r="E39" s="232">
        <v>34.21636774477237</v>
      </c>
      <c r="F39" s="232">
        <v>33.510495713389119</v>
      </c>
      <c r="G39" s="232">
        <v>51.178067607818498</v>
      </c>
      <c r="H39" s="232">
        <v>55.701594134599738</v>
      </c>
      <c r="I39" s="232">
        <v>52.739864263493011</v>
      </c>
      <c r="J39" s="232">
        <v>45.30995126115053</v>
      </c>
      <c r="K39" s="232">
        <v>46.884224116790072</v>
      </c>
      <c r="L39" s="232">
        <v>58.922954346292528</v>
      </c>
      <c r="M39" s="232">
        <v>33.518914215811208</v>
      </c>
      <c r="N39" s="232">
        <v>31.489017259166889</v>
      </c>
      <c r="O39" s="232">
        <v>33.189453446777463</v>
      </c>
      <c r="P39" s="232">
        <v>36.528790962865862</v>
      </c>
      <c r="Q39" s="232">
        <v>36.748286106230587</v>
      </c>
      <c r="R39" s="232">
        <v>34.977505716575273</v>
      </c>
      <c r="S39" s="232">
        <v>40.282443214855419</v>
      </c>
      <c r="T39" s="232">
        <v>35.331251447299053</v>
      </c>
      <c r="U39" s="232">
        <v>34.629464478299688</v>
      </c>
      <c r="V39" s="232">
        <v>35.18767040318194</v>
      </c>
      <c r="W39" s="232">
        <v>37.724461244650911</v>
      </c>
      <c r="DA39" s="71" t="s">
        <v>196</v>
      </c>
    </row>
    <row r="40" spans="1:105" ht="12" customHeight="1" x14ac:dyDescent="0.25">
      <c r="A40" s="60" t="s">
        <v>197</v>
      </c>
      <c r="B40" s="264">
        <v>67.089369164617807</v>
      </c>
      <c r="C40" s="264">
        <v>51.352130577965497</v>
      </c>
      <c r="D40" s="264">
        <v>58.759915911902922</v>
      </c>
      <c r="E40" s="264">
        <v>50.181051154440887</v>
      </c>
      <c r="F40" s="264">
        <v>49.420145409755811</v>
      </c>
      <c r="G40" s="264">
        <v>62.10549565489508</v>
      </c>
      <c r="H40" s="264">
        <v>82.404212249503814</v>
      </c>
      <c r="I40" s="264">
        <v>67.491865682322711</v>
      </c>
      <c r="J40" s="264">
        <v>55.77318588100605</v>
      </c>
      <c r="K40" s="264">
        <v>59.31333565048805</v>
      </c>
      <c r="L40" s="264">
        <v>71.609887808702027</v>
      </c>
      <c r="M40" s="264">
        <v>72.328982458767939</v>
      </c>
      <c r="N40" s="264">
        <v>72.703527999800741</v>
      </c>
      <c r="O40" s="264">
        <v>70.977770878921177</v>
      </c>
      <c r="P40" s="264">
        <v>68.65216984623099</v>
      </c>
      <c r="Q40" s="264">
        <v>61.388569504188702</v>
      </c>
      <c r="R40" s="264">
        <v>54.46489187948842</v>
      </c>
      <c r="S40" s="264">
        <v>61.585729998750651</v>
      </c>
      <c r="T40" s="264">
        <v>52.764795718218913</v>
      </c>
      <c r="U40" s="264">
        <v>51.636784326180873</v>
      </c>
      <c r="V40" s="264">
        <v>48.464452800521343</v>
      </c>
      <c r="W40" s="264">
        <v>54.189652827368732</v>
      </c>
      <c r="DA40" s="72" t="s">
        <v>198</v>
      </c>
    </row>
    <row r="41" spans="1:105" ht="12" customHeight="1" x14ac:dyDescent="0.25">
      <c r="A41" s="64" t="s">
        <v>30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1.467813934789896</v>
      </c>
      <c r="H41" s="231">
        <v>1.2307827884926841</v>
      </c>
      <c r="I41" s="231">
        <v>1.8363557011787861</v>
      </c>
      <c r="J41" s="231">
        <v>1.6119449643484021</v>
      </c>
      <c r="K41" s="231">
        <v>1.025507594238827</v>
      </c>
      <c r="L41" s="231">
        <v>0.92328221867669791</v>
      </c>
      <c r="M41" s="231">
        <v>6.1202048425400432E-2</v>
      </c>
      <c r="N41" s="231">
        <v>8.5164781109399651E-2</v>
      </c>
      <c r="O41" s="231">
        <v>9.1487644727223982E-2</v>
      </c>
      <c r="P41" s="231">
        <v>0.33865032401293033</v>
      </c>
      <c r="Q41" s="231">
        <v>1.1037352117957111</v>
      </c>
      <c r="R41" s="231">
        <v>3.094339268756793</v>
      </c>
      <c r="S41" s="231">
        <v>4.9925145877556503</v>
      </c>
      <c r="T41" s="231">
        <v>0.31970952507670458</v>
      </c>
      <c r="U41" s="231">
        <v>3.4493762157674488</v>
      </c>
      <c r="V41" s="231">
        <v>4.6385427214615076</v>
      </c>
      <c r="W41" s="231">
        <v>3.8336719430992861</v>
      </c>
      <c r="DA41" s="73" t="s">
        <v>199</v>
      </c>
    </row>
    <row r="42" spans="1:105" ht="12" customHeight="1" x14ac:dyDescent="0.25">
      <c r="A42" s="64" t="s">
        <v>32</v>
      </c>
      <c r="B42" s="231">
        <v>0</v>
      </c>
      <c r="C42" s="231">
        <v>0</v>
      </c>
      <c r="D42" s="231">
        <v>0</v>
      </c>
      <c r="E42" s="231">
        <v>0</v>
      </c>
      <c r="F42" s="231">
        <v>0</v>
      </c>
      <c r="G42" s="231">
        <v>0</v>
      </c>
      <c r="H42" s="231">
        <v>0</v>
      </c>
      <c r="I42" s="231">
        <v>0</v>
      </c>
      <c r="J42" s="231">
        <v>0</v>
      </c>
      <c r="K42" s="231">
        <v>0</v>
      </c>
      <c r="L42" s="231">
        <v>0</v>
      </c>
      <c r="M42" s="231">
        <v>0</v>
      </c>
      <c r="N42" s="231">
        <v>0</v>
      </c>
      <c r="O42" s="231">
        <v>0</v>
      </c>
      <c r="P42" s="231">
        <v>0</v>
      </c>
      <c r="Q42" s="231">
        <v>0</v>
      </c>
      <c r="R42" s="231">
        <v>0</v>
      </c>
      <c r="S42" s="231">
        <v>0</v>
      </c>
      <c r="T42" s="231">
        <v>0</v>
      </c>
      <c r="U42" s="231">
        <v>0</v>
      </c>
      <c r="V42" s="231">
        <v>0</v>
      </c>
      <c r="W42" s="231">
        <v>0</v>
      </c>
      <c r="DA42" s="73" t="s">
        <v>200</v>
      </c>
    </row>
    <row r="43" spans="1:105" ht="12" customHeight="1" x14ac:dyDescent="0.25">
      <c r="A43" s="64" t="s">
        <v>33</v>
      </c>
      <c r="B43" s="231">
        <v>0</v>
      </c>
      <c r="C43" s="231">
        <v>10.839190093406449</v>
      </c>
      <c r="D43" s="231">
        <v>7.12448628389809</v>
      </c>
      <c r="E43" s="231">
        <v>1.490191795331369</v>
      </c>
      <c r="F43" s="231">
        <v>1.5944818981558779</v>
      </c>
      <c r="G43" s="231">
        <v>0.41022083602433029</v>
      </c>
      <c r="H43" s="231">
        <v>0.73002793488262652</v>
      </c>
      <c r="I43" s="231">
        <v>1.143777795233867</v>
      </c>
      <c r="J43" s="231">
        <v>0.69796112157411316</v>
      </c>
      <c r="K43" s="231">
        <v>0.58709771151672951</v>
      </c>
      <c r="L43" s="231">
        <v>0.45937259291565657</v>
      </c>
      <c r="M43" s="231">
        <v>0.66552696652505194</v>
      </c>
      <c r="N43" s="231">
        <v>0.76724075757256072</v>
      </c>
      <c r="O43" s="231">
        <v>0.59634617175298299</v>
      </c>
      <c r="P43" s="231">
        <v>0.89823832215877275</v>
      </c>
      <c r="Q43" s="231">
        <v>0.81407106083995306</v>
      </c>
      <c r="R43" s="231">
        <v>0.95357350430819332</v>
      </c>
      <c r="S43" s="231">
        <v>0.94458251995529097</v>
      </c>
      <c r="T43" s="231">
        <v>1.155588480940559</v>
      </c>
      <c r="U43" s="231">
        <v>0.96875632664314759</v>
      </c>
      <c r="V43" s="231">
        <v>0.54447428733173453</v>
      </c>
      <c r="W43" s="231">
        <v>0.82869221433041695</v>
      </c>
      <c r="DA43" s="73" t="s">
        <v>201</v>
      </c>
    </row>
    <row r="44" spans="1:105" ht="12" customHeight="1" x14ac:dyDescent="0.25">
      <c r="A44" s="64" t="s">
        <v>160</v>
      </c>
      <c r="B44" s="231">
        <v>2.5257431676709272</v>
      </c>
      <c r="C44" s="231">
        <v>14.429008825567021</v>
      </c>
      <c r="D44" s="231">
        <v>7.2946711222853553</v>
      </c>
      <c r="E44" s="231">
        <v>0</v>
      </c>
      <c r="F44" s="231">
        <v>0</v>
      </c>
      <c r="G44" s="231">
        <v>0.63087541130109492</v>
      </c>
      <c r="H44" s="231">
        <v>1.4432165005067019</v>
      </c>
      <c r="I44" s="231">
        <v>1.9933902793567719</v>
      </c>
      <c r="J44" s="231">
        <v>1.195897641132035</v>
      </c>
      <c r="K44" s="231">
        <v>0.406174352293317</v>
      </c>
      <c r="L44" s="231">
        <v>0.42373945977537991</v>
      </c>
      <c r="M44" s="231">
        <v>2.2351380040425961</v>
      </c>
      <c r="N44" s="231">
        <v>2.06851513617754</v>
      </c>
      <c r="O44" s="231">
        <v>1.9998007628399239</v>
      </c>
      <c r="P44" s="231">
        <v>2.059410933691904</v>
      </c>
      <c r="Q44" s="231">
        <v>2.2537958250860859</v>
      </c>
      <c r="R44" s="231">
        <v>4.3595659988321316</v>
      </c>
      <c r="S44" s="231">
        <v>4.3521683743085573</v>
      </c>
      <c r="T44" s="231">
        <v>2.1948262647170749</v>
      </c>
      <c r="U44" s="231">
        <v>1.5349004099729029</v>
      </c>
      <c r="V44" s="231">
        <v>1.032827629162741</v>
      </c>
      <c r="W44" s="231">
        <v>1.654868385771824</v>
      </c>
      <c r="DA44" s="73" t="s">
        <v>202</v>
      </c>
    </row>
    <row r="45" spans="1:105" ht="12" customHeight="1" x14ac:dyDescent="0.25">
      <c r="A45" s="64" t="s">
        <v>70</v>
      </c>
      <c r="B45" s="231">
        <v>1.123850003877896</v>
      </c>
      <c r="C45" s="231">
        <v>1.2940887668929271</v>
      </c>
      <c r="D45" s="231">
        <v>0.85492456434248842</v>
      </c>
      <c r="E45" s="231">
        <v>0.42240282768188753</v>
      </c>
      <c r="F45" s="231">
        <v>0</v>
      </c>
      <c r="G45" s="231">
        <v>0</v>
      </c>
      <c r="H45" s="231">
        <v>0.2234235831396861</v>
      </c>
      <c r="I45" s="231">
        <v>0.33194779984531131</v>
      </c>
      <c r="J45" s="231">
        <v>9.5811657846415085E-2</v>
      </c>
      <c r="K45" s="231">
        <v>0</v>
      </c>
      <c r="L45" s="231">
        <v>0</v>
      </c>
      <c r="M45" s="231">
        <v>0.52978341694337205</v>
      </c>
      <c r="N45" s="231">
        <v>0.1024352045728102</v>
      </c>
      <c r="O45" s="231">
        <v>0.110683616890821</v>
      </c>
      <c r="P45" s="231">
        <v>8.4970722780286931E-2</v>
      </c>
      <c r="Q45" s="231">
        <v>9.2055054143430293E-2</v>
      </c>
      <c r="R45" s="231">
        <v>5.4093845608223529E-2</v>
      </c>
      <c r="S45" s="231">
        <v>4.8022725756185838E-2</v>
      </c>
      <c r="T45" s="231">
        <v>3.0930446851394091E-2</v>
      </c>
      <c r="U45" s="231">
        <v>2.3448987854376501E-2</v>
      </c>
      <c r="V45" s="231">
        <v>1.0717642598889311E-2</v>
      </c>
      <c r="W45" s="231">
        <v>1.068117367797909E-2</v>
      </c>
      <c r="DA45" s="73" t="s">
        <v>203</v>
      </c>
    </row>
    <row r="46" spans="1:105" ht="12" customHeight="1" x14ac:dyDescent="0.25">
      <c r="A46" s="64" t="s">
        <v>34</v>
      </c>
      <c r="B46" s="231">
        <v>40.954852357882501</v>
      </c>
      <c r="C46" s="231">
        <v>0</v>
      </c>
      <c r="D46" s="231">
        <v>11.747905969057699</v>
      </c>
      <c r="E46" s="231">
        <v>8.2039616035441227</v>
      </c>
      <c r="F46" s="231">
        <v>5.5098412482128651</v>
      </c>
      <c r="G46" s="231">
        <v>4.4830041708495294</v>
      </c>
      <c r="H46" s="231">
        <v>14.60180066494882</v>
      </c>
      <c r="I46" s="231">
        <v>1.1911244496075559</v>
      </c>
      <c r="J46" s="231">
        <v>2.2544621334367161</v>
      </c>
      <c r="K46" s="231">
        <v>2.318420792578737</v>
      </c>
      <c r="L46" s="231">
        <v>1.8000477687223559</v>
      </c>
      <c r="M46" s="231">
        <v>2.5104822821067669</v>
      </c>
      <c r="N46" s="231">
        <v>3.1112339321560292</v>
      </c>
      <c r="O46" s="231">
        <v>3.2267424876112369</v>
      </c>
      <c r="P46" s="231">
        <v>4.2664421721336607</v>
      </c>
      <c r="Q46" s="231">
        <v>3.7760696710649682</v>
      </c>
      <c r="R46" s="231">
        <v>3.7102481945164518</v>
      </c>
      <c r="S46" s="231">
        <v>3.414583852896155</v>
      </c>
      <c r="T46" s="231">
        <v>5.8238146579429593</v>
      </c>
      <c r="U46" s="231">
        <v>5.3539708050254076</v>
      </c>
      <c r="V46" s="231">
        <v>0.65723707854438695</v>
      </c>
      <c r="W46" s="231">
        <v>2.0669666657971861</v>
      </c>
      <c r="DA46" s="73" t="s">
        <v>204</v>
      </c>
    </row>
    <row r="47" spans="1:105" ht="12" customHeight="1" x14ac:dyDescent="0.25">
      <c r="A47" s="64" t="s">
        <v>162</v>
      </c>
      <c r="B47" s="231">
        <v>22.48492363518649</v>
      </c>
      <c r="C47" s="231">
        <v>24.789842892099109</v>
      </c>
      <c r="D47" s="231">
        <v>31.737927972319291</v>
      </c>
      <c r="E47" s="231">
        <v>40.064494927883523</v>
      </c>
      <c r="F47" s="231">
        <v>42.315822263387069</v>
      </c>
      <c r="G47" s="231">
        <v>44.858914354450889</v>
      </c>
      <c r="H47" s="231">
        <v>35.73563363698814</v>
      </c>
      <c r="I47" s="231">
        <v>42.551667663677719</v>
      </c>
      <c r="J47" s="231">
        <v>30.01467657612551</v>
      </c>
      <c r="K47" s="231">
        <v>21.196413011758001</v>
      </c>
      <c r="L47" s="231">
        <v>26.546591305308851</v>
      </c>
      <c r="M47" s="231">
        <v>22.555545117909059</v>
      </c>
      <c r="N47" s="231">
        <v>21.0871066590921</v>
      </c>
      <c r="O47" s="231">
        <v>23.368488899039431</v>
      </c>
      <c r="P47" s="231">
        <v>27.727712751590829</v>
      </c>
      <c r="Q47" s="231">
        <v>29.64583496148083</v>
      </c>
      <c r="R47" s="231">
        <v>33.497806670919793</v>
      </c>
      <c r="S47" s="231">
        <v>31.263648695414439</v>
      </c>
      <c r="T47" s="231">
        <v>35.447132228770151</v>
      </c>
      <c r="U47" s="231">
        <v>31.544757086667492</v>
      </c>
      <c r="V47" s="231">
        <v>23.85592912184946</v>
      </c>
      <c r="W47" s="231">
        <v>32.081406116411259</v>
      </c>
      <c r="DA47" s="73" t="s">
        <v>205</v>
      </c>
    </row>
    <row r="48" spans="1:105" ht="12" customHeight="1" x14ac:dyDescent="0.25">
      <c r="A48" s="64" t="s">
        <v>36</v>
      </c>
      <c r="B48" s="231">
        <v>0</v>
      </c>
      <c r="C48" s="231">
        <v>0</v>
      </c>
      <c r="D48" s="231">
        <v>0</v>
      </c>
      <c r="E48" s="231">
        <v>0</v>
      </c>
      <c r="F48" s="231">
        <v>0</v>
      </c>
      <c r="G48" s="231">
        <v>0</v>
      </c>
      <c r="H48" s="231">
        <v>0</v>
      </c>
      <c r="I48" s="231">
        <v>0</v>
      </c>
      <c r="J48" s="231">
        <v>0</v>
      </c>
      <c r="K48" s="231">
        <v>0</v>
      </c>
      <c r="L48" s="231">
        <v>0</v>
      </c>
      <c r="M48" s="231">
        <v>0</v>
      </c>
      <c r="N48" s="231">
        <v>9.0448400547311954E-3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206</v>
      </c>
    </row>
    <row r="49" spans="1:105" ht="12" customHeight="1" x14ac:dyDescent="0.25">
      <c r="A49" s="64" t="s">
        <v>73</v>
      </c>
      <c r="B49" s="231">
        <v>0</v>
      </c>
      <c r="C49" s="231">
        <v>0</v>
      </c>
      <c r="D49" s="231">
        <v>0</v>
      </c>
      <c r="E49" s="231">
        <v>0</v>
      </c>
      <c r="F49" s="231">
        <v>0</v>
      </c>
      <c r="G49" s="231">
        <v>10.25466694747935</v>
      </c>
      <c r="H49" s="231">
        <v>28.43932714054516</v>
      </c>
      <c r="I49" s="231">
        <v>18.44360199342271</v>
      </c>
      <c r="J49" s="231">
        <v>19.902431786542859</v>
      </c>
      <c r="K49" s="231">
        <v>33.77972218810244</v>
      </c>
      <c r="L49" s="231">
        <v>41.456854463303088</v>
      </c>
      <c r="M49" s="231">
        <v>31.97590958225155</v>
      </c>
      <c r="N49" s="231">
        <v>32.039562316050869</v>
      </c>
      <c r="O49" s="231">
        <v>31.696787856238078</v>
      </c>
      <c r="P49" s="231">
        <v>23.10358608179094</v>
      </c>
      <c r="Q49" s="231">
        <v>13.798755679285399</v>
      </c>
      <c r="R49" s="231">
        <v>0.13759086571779169</v>
      </c>
      <c r="S49" s="231">
        <v>0.1220239849604474</v>
      </c>
      <c r="T49" s="231">
        <v>0.28925046369759227</v>
      </c>
      <c r="U49" s="231">
        <v>0.25580660013767692</v>
      </c>
      <c r="V49" s="231">
        <v>6.9647309116349918</v>
      </c>
      <c r="W49" s="231">
        <v>1.7458427475158971</v>
      </c>
      <c r="DA49" s="73" t="s">
        <v>207</v>
      </c>
    </row>
    <row r="50" spans="1:105" ht="12" customHeight="1" x14ac:dyDescent="0.25">
      <c r="A50" s="64" t="s">
        <v>79</v>
      </c>
      <c r="B50" s="231">
        <v>0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11.79539504056414</v>
      </c>
      <c r="N50" s="231">
        <v>13.433224373014699</v>
      </c>
      <c r="O50" s="231">
        <v>9.8874334398214714</v>
      </c>
      <c r="P50" s="231">
        <v>10.17315853807167</v>
      </c>
      <c r="Q50" s="231">
        <v>9.9042520404923167</v>
      </c>
      <c r="R50" s="231">
        <v>8.6576735308290456</v>
      </c>
      <c r="S50" s="231">
        <v>16.44818525770393</v>
      </c>
      <c r="T50" s="231">
        <v>7.5035436502224666</v>
      </c>
      <c r="U50" s="231">
        <v>8.5057678941124166</v>
      </c>
      <c r="V50" s="231">
        <v>10.75999340793763</v>
      </c>
      <c r="W50" s="231">
        <v>11.96752358076489</v>
      </c>
      <c r="DA50" s="73" t="s">
        <v>208</v>
      </c>
    </row>
    <row r="51" spans="1:105" ht="12" customHeight="1" x14ac:dyDescent="0.25">
      <c r="A51" s="61" t="s">
        <v>209</v>
      </c>
      <c r="B51" s="265">
        <v>134.85624481627281</v>
      </c>
      <c r="C51" s="265">
        <v>126.0561197126772</v>
      </c>
      <c r="D51" s="265">
        <v>125.8920924314578</v>
      </c>
      <c r="E51" s="265">
        <v>120.5274320646182</v>
      </c>
      <c r="F51" s="265">
        <v>128.41530775985649</v>
      </c>
      <c r="G51" s="265">
        <v>125.5124516058202</v>
      </c>
      <c r="H51" s="265">
        <v>126.4235931803057</v>
      </c>
      <c r="I51" s="265">
        <v>126.2232124260386</v>
      </c>
      <c r="J51" s="265">
        <v>84.565502110624053</v>
      </c>
      <c r="K51" s="265">
        <v>63.479823198774753</v>
      </c>
      <c r="L51" s="265">
        <v>77.889406042906785</v>
      </c>
      <c r="M51" s="265">
        <v>120.9768588015735</v>
      </c>
      <c r="N51" s="265">
        <v>119.32394575263049</v>
      </c>
      <c r="O51" s="265">
        <v>123.9452255741152</v>
      </c>
      <c r="P51" s="265">
        <v>127.2578759890216</v>
      </c>
      <c r="Q51" s="265">
        <v>122.0686308784984</v>
      </c>
      <c r="R51" s="265">
        <v>127.5492016319734</v>
      </c>
      <c r="S51" s="265">
        <v>124.4097541201794</v>
      </c>
      <c r="T51" s="265">
        <v>125.9051177873222</v>
      </c>
      <c r="U51" s="265">
        <v>118.0539443464681</v>
      </c>
      <c r="V51" s="265">
        <v>88.727579312187459</v>
      </c>
      <c r="W51" s="265">
        <v>116.9968510106995</v>
      </c>
      <c r="DA51" s="74" t="s">
        <v>210</v>
      </c>
    </row>
    <row r="52" spans="1:105" ht="12" hidden="1" customHeight="1" x14ac:dyDescent="0.25">
      <c r="A52" s="53"/>
      <c r="B52" s="266"/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  <c r="DA52" s="75"/>
    </row>
    <row r="54" spans="1:105" ht="15" customHeight="1" x14ac:dyDescent="0.25">
      <c r="A54" s="34" t="s">
        <v>42</v>
      </c>
      <c r="B54" s="225">
        <v>729.67422003726415</v>
      </c>
      <c r="C54" s="225">
        <v>745.51189957509496</v>
      </c>
      <c r="D54" s="225">
        <v>708.55749335827704</v>
      </c>
      <c r="E54" s="225">
        <v>691.4651581946008</v>
      </c>
      <c r="F54" s="225">
        <v>701.83205682921744</v>
      </c>
      <c r="G54" s="225">
        <v>675.78475379879171</v>
      </c>
      <c r="H54" s="225">
        <v>717.43725534699161</v>
      </c>
      <c r="I54" s="225">
        <v>705.36576976185631</v>
      </c>
      <c r="J54" s="225">
        <v>643.00187689014228</v>
      </c>
      <c r="K54" s="225">
        <v>490.84545436584682</v>
      </c>
      <c r="L54" s="225">
        <v>521.60833212636771</v>
      </c>
      <c r="M54" s="225">
        <v>579.97038457698511</v>
      </c>
      <c r="N54" s="225">
        <v>575.62074832076496</v>
      </c>
      <c r="O54" s="225">
        <v>511.33333803406958</v>
      </c>
      <c r="P54" s="225">
        <v>513.26545548328863</v>
      </c>
      <c r="Q54" s="225">
        <v>489.35569459360488</v>
      </c>
      <c r="R54" s="225">
        <v>471.84661232042117</v>
      </c>
      <c r="S54" s="225">
        <v>455.78763754544889</v>
      </c>
      <c r="T54" s="225">
        <v>451.50119109995308</v>
      </c>
      <c r="U54" s="225">
        <v>406.9809718480534</v>
      </c>
      <c r="V54" s="225">
        <v>357.33593864310689</v>
      </c>
      <c r="W54" s="225">
        <v>432.7801998150602</v>
      </c>
      <c r="DA54" s="89" t="s">
        <v>211</v>
      </c>
    </row>
    <row r="55" spans="1:105" ht="12" customHeight="1" x14ac:dyDescent="0.25">
      <c r="A55" s="55" t="s">
        <v>92</v>
      </c>
      <c r="B55" s="261">
        <v>2.0391729515153578</v>
      </c>
      <c r="C55" s="261">
        <v>2.082703698098908</v>
      </c>
      <c r="D55" s="261">
        <v>1.936802664228092</v>
      </c>
      <c r="E55" s="261">
        <v>1.896437759798397</v>
      </c>
      <c r="F55" s="261">
        <v>1.942638798185365</v>
      </c>
      <c r="G55" s="261">
        <v>1.848095989619384</v>
      </c>
      <c r="H55" s="261">
        <v>1.935971337414206</v>
      </c>
      <c r="I55" s="261">
        <v>1.9156358653487069</v>
      </c>
      <c r="J55" s="261">
        <v>1.7086333514019629</v>
      </c>
      <c r="K55" s="261">
        <v>1.2827857076747919</v>
      </c>
      <c r="L55" s="261">
        <v>1.376198421019265</v>
      </c>
      <c r="M55" s="261">
        <v>1.606733395704729</v>
      </c>
      <c r="N55" s="261">
        <v>1.5941507390056391</v>
      </c>
      <c r="O55" s="261">
        <v>1.4247518884042689</v>
      </c>
      <c r="P55" s="261">
        <v>1.4273189198735921</v>
      </c>
      <c r="Q55" s="261">
        <v>1.363176881476853</v>
      </c>
      <c r="R55" s="261">
        <v>1.3190590711654131</v>
      </c>
      <c r="S55" s="261">
        <v>1.2634640255629379</v>
      </c>
      <c r="T55" s="261">
        <v>1.269637157805668</v>
      </c>
      <c r="U55" s="261">
        <v>1.1376102810388691</v>
      </c>
      <c r="V55" s="261">
        <v>0.98397391711982274</v>
      </c>
      <c r="W55" s="261">
        <v>1.204284078142011</v>
      </c>
      <c r="DA55" s="67" t="s">
        <v>212</v>
      </c>
    </row>
    <row r="56" spans="1:105" ht="12" customHeight="1" x14ac:dyDescent="0.25">
      <c r="A56" s="202" t="s">
        <v>93</v>
      </c>
      <c r="B56" s="226">
        <v>1.5067327340551859</v>
      </c>
      <c r="C56" s="226">
        <v>1.538897343126993</v>
      </c>
      <c r="D56" s="226">
        <v>1.4310919392242549</v>
      </c>
      <c r="E56" s="226">
        <v>1.401266552041655</v>
      </c>
      <c r="F56" s="226">
        <v>1.435404223803755</v>
      </c>
      <c r="G56" s="226">
        <v>1.365547106323838</v>
      </c>
      <c r="H56" s="226">
        <v>1.430477676798771</v>
      </c>
      <c r="I56" s="226">
        <v>1.4154519177522991</v>
      </c>
      <c r="J56" s="226">
        <v>1.2624989945765099</v>
      </c>
      <c r="K56" s="226">
        <v>0.94784271000428599</v>
      </c>
      <c r="L56" s="226">
        <v>1.0168648068639159</v>
      </c>
      <c r="M56" s="226">
        <v>1.187205724952813</v>
      </c>
      <c r="N56" s="226">
        <v>1.177908474949664</v>
      </c>
      <c r="O56" s="226">
        <v>1.0527406743848651</v>
      </c>
      <c r="P56" s="226">
        <v>1.0546374386300481</v>
      </c>
      <c r="Q56" s="226">
        <v>1.0072432689449451</v>
      </c>
      <c r="R56" s="226">
        <v>0.97464488198532651</v>
      </c>
      <c r="S56" s="226">
        <v>0.93356603430921847</v>
      </c>
      <c r="T56" s="226">
        <v>0.93812732491228434</v>
      </c>
      <c r="U56" s="226">
        <v>0.84057345296053176</v>
      </c>
      <c r="V56" s="226">
        <v>0.72705245981180566</v>
      </c>
      <c r="W56" s="226">
        <v>0.88983832405663144</v>
      </c>
      <c r="DA56" s="174" t="s">
        <v>213</v>
      </c>
    </row>
    <row r="57" spans="1:105" ht="12" customHeight="1" x14ac:dyDescent="0.25">
      <c r="A57" s="202" t="s">
        <v>94</v>
      </c>
      <c r="B57" s="226">
        <v>37.668318351379639</v>
      </c>
      <c r="C57" s="226">
        <v>38.472433578174837</v>
      </c>
      <c r="D57" s="226">
        <v>35.777298480606383</v>
      </c>
      <c r="E57" s="226">
        <v>35.031663801041368</v>
      </c>
      <c r="F57" s="226">
        <v>35.885105595093883</v>
      </c>
      <c r="G57" s="226">
        <v>34.138677658095951</v>
      </c>
      <c r="H57" s="226">
        <v>35.761941919969267</v>
      </c>
      <c r="I57" s="226">
        <v>35.38629794380747</v>
      </c>
      <c r="J57" s="226">
        <v>31.56247486441276</v>
      </c>
      <c r="K57" s="226">
        <v>23.696067750107151</v>
      </c>
      <c r="L57" s="226">
        <v>25.421620171597901</v>
      </c>
      <c r="M57" s="226">
        <v>29.680143123820329</v>
      </c>
      <c r="N57" s="226">
        <v>29.4477118737416</v>
      </c>
      <c r="O57" s="226">
        <v>26.31851685962161</v>
      </c>
      <c r="P57" s="226">
        <v>26.365935965751191</v>
      </c>
      <c r="Q57" s="226">
        <v>25.18108172362362</v>
      </c>
      <c r="R57" s="226">
        <v>24.366122049633159</v>
      </c>
      <c r="S57" s="226">
        <v>23.339150857730459</v>
      </c>
      <c r="T57" s="226">
        <v>23.453183122807111</v>
      </c>
      <c r="U57" s="226">
        <v>21.014336324013289</v>
      </c>
      <c r="V57" s="226">
        <v>18.176311495295138</v>
      </c>
      <c r="W57" s="226">
        <v>22.245958101415791</v>
      </c>
      <c r="DA57" s="174" t="s">
        <v>214</v>
      </c>
    </row>
    <row r="58" spans="1:105" ht="12" customHeight="1" x14ac:dyDescent="0.25">
      <c r="A58" s="202" t="s">
        <v>95</v>
      </c>
      <c r="B58" s="226">
        <v>0.94170795878449143</v>
      </c>
      <c r="C58" s="226">
        <v>0.96181083945437129</v>
      </c>
      <c r="D58" s="226">
        <v>0.8944324620151598</v>
      </c>
      <c r="E58" s="226">
        <v>0.87579159502603432</v>
      </c>
      <c r="F58" s="226">
        <v>0.89712763987734745</v>
      </c>
      <c r="G58" s="226">
        <v>0.85346694145239921</v>
      </c>
      <c r="H58" s="226">
        <v>0.89404854799923195</v>
      </c>
      <c r="I58" s="226">
        <v>0.88465744859518702</v>
      </c>
      <c r="J58" s="226">
        <v>0.78906187161031927</v>
      </c>
      <c r="K58" s="226">
        <v>0.59240169375267904</v>
      </c>
      <c r="L58" s="226">
        <v>0.63554050428994779</v>
      </c>
      <c r="M58" s="226">
        <v>0.74200357809550854</v>
      </c>
      <c r="N58" s="226">
        <v>0.73619279684354022</v>
      </c>
      <c r="O58" s="226">
        <v>0.65796292149054059</v>
      </c>
      <c r="P58" s="226">
        <v>0.65914839914378009</v>
      </c>
      <c r="Q58" s="226">
        <v>0.62952704309059071</v>
      </c>
      <c r="R58" s="226">
        <v>0.60915305124082941</v>
      </c>
      <c r="S58" s="226">
        <v>0.58347877144326166</v>
      </c>
      <c r="T58" s="226">
        <v>0.58632957807017805</v>
      </c>
      <c r="U58" s="226">
        <v>0.52535840810033241</v>
      </c>
      <c r="V58" s="226">
        <v>0.45440778738237869</v>
      </c>
      <c r="W58" s="226">
        <v>0.55614895253539487</v>
      </c>
      <c r="DA58" s="174" t="s">
        <v>215</v>
      </c>
    </row>
    <row r="59" spans="1:105" ht="12" customHeight="1" x14ac:dyDescent="0.25">
      <c r="A59" s="56" t="s">
        <v>96</v>
      </c>
      <c r="B59" s="262">
        <v>1.2529351405090801</v>
      </c>
      <c r="C59" s="262">
        <v>1.2927425522414011</v>
      </c>
      <c r="D59" s="262">
        <v>1.223029268116143</v>
      </c>
      <c r="E59" s="262">
        <v>1.1933790809518761</v>
      </c>
      <c r="F59" s="262">
        <v>1.2111672294696489</v>
      </c>
      <c r="G59" s="262">
        <v>1.158690501055107</v>
      </c>
      <c r="H59" s="262">
        <v>1.223670473089123</v>
      </c>
      <c r="I59" s="262">
        <v>1.209658572907542</v>
      </c>
      <c r="J59" s="262">
        <v>1.1034371706967649</v>
      </c>
      <c r="K59" s="262">
        <v>0.83665415792379649</v>
      </c>
      <c r="L59" s="262">
        <v>0.88712461811332921</v>
      </c>
      <c r="M59" s="262">
        <v>0.98604538780875117</v>
      </c>
      <c r="N59" s="262">
        <v>0.97761385205071649</v>
      </c>
      <c r="O59" s="262">
        <v>0.86856142851286489</v>
      </c>
      <c r="P59" s="262">
        <v>0.87383717250013881</v>
      </c>
      <c r="Q59" s="262">
        <v>0.83438024328045035</v>
      </c>
      <c r="R59" s="262">
        <v>0.80914032233636668</v>
      </c>
      <c r="S59" s="262">
        <v>0.77850170694174126</v>
      </c>
      <c r="T59" s="262">
        <v>0.77229464568277184</v>
      </c>
      <c r="U59" s="262">
        <v>0.69538970756501073</v>
      </c>
      <c r="V59" s="262">
        <v>0.60720532695087281</v>
      </c>
      <c r="W59" s="262">
        <v>0.73870271811972921</v>
      </c>
      <c r="DA59" s="68" t="s">
        <v>216</v>
      </c>
    </row>
    <row r="60" spans="1:105" ht="12" customHeight="1" x14ac:dyDescent="0.25">
      <c r="A60" s="37" t="s">
        <v>160</v>
      </c>
      <c r="B60" s="228">
        <v>2.2462181035939961E-2</v>
      </c>
      <c r="C60" s="228">
        <v>0.1039418071504018</v>
      </c>
      <c r="D60" s="228">
        <v>5.3491573128528071E-2</v>
      </c>
      <c r="E60" s="228">
        <v>0</v>
      </c>
      <c r="F60" s="228">
        <v>0</v>
      </c>
      <c r="G60" s="228">
        <v>4.7007529727482343E-3</v>
      </c>
      <c r="H60" s="228">
        <v>1.493002947445559E-2</v>
      </c>
      <c r="I60" s="228">
        <v>1.6472499263914149E-2</v>
      </c>
      <c r="J60" s="228">
        <v>1.5127918667813109E-2</v>
      </c>
      <c r="K60" s="228">
        <v>6.7557592512044514E-3</v>
      </c>
      <c r="L60" s="228">
        <v>6.0570137019766816E-3</v>
      </c>
      <c r="M60" s="228">
        <v>2.0753109983004239E-2</v>
      </c>
      <c r="N60" s="228">
        <v>1.9621144934018502E-2</v>
      </c>
      <c r="O60" s="228">
        <v>1.5420725972234071E-2</v>
      </c>
      <c r="P60" s="228">
        <v>1.4239055290521611E-2</v>
      </c>
      <c r="Q60" s="228">
        <v>1.442387514822766E-2</v>
      </c>
      <c r="R60" s="228">
        <v>2.2045405516293928E-2</v>
      </c>
      <c r="S60" s="228">
        <v>2.5634633352865591E-2</v>
      </c>
      <c r="T60" s="228">
        <v>1.033820637583382E-2</v>
      </c>
      <c r="U60" s="228">
        <v>7.5904693885951603E-3</v>
      </c>
      <c r="V60" s="228">
        <v>7.3743904989938859E-3</v>
      </c>
      <c r="W60" s="228">
        <v>9.1753900542140745E-3</v>
      </c>
      <c r="DA60" s="69" t="s">
        <v>217</v>
      </c>
    </row>
    <row r="61" spans="1:105" ht="12" customHeight="1" x14ac:dyDescent="0.25">
      <c r="A61" s="37" t="s">
        <v>162</v>
      </c>
      <c r="B61" s="228">
        <v>0.19996507631398541</v>
      </c>
      <c r="C61" s="228">
        <v>0.1785778288951923</v>
      </c>
      <c r="D61" s="228">
        <v>0.23273313719281111</v>
      </c>
      <c r="E61" s="228">
        <v>0.26387549965210239</v>
      </c>
      <c r="F61" s="228">
        <v>0.2506506892710651</v>
      </c>
      <c r="G61" s="228">
        <v>0.33425090157032961</v>
      </c>
      <c r="H61" s="228">
        <v>0.3696840101961556</v>
      </c>
      <c r="I61" s="228">
        <v>0.35162823935031329</v>
      </c>
      <c r="J61" s="228">
        <v>0.37968097809318341</v>
      </c>
      <c r="K61" s="228">
        <v>0.35255269686039842</v>
      </c>
      <c r="L61" s="228">
        <v>0.37946210476188752</v>
      </c>
      <c r="M61" s="228">
        <v>0.20942675920321391</v>
      </c>
      <c r="N61" s="228">
        <v>0.20002424384562989</v>
      </c>
      <c r="O61" s="228">
        <v>0.18019748286600989</v>
      </c>
      <c r="P61" s="228">
        <v>0.19171328484782579</v>
      </c>
      <c r="Q61" s="228">
        <v>0.18972784375134291</v>
      </c>
      <c r="R61" s="228">
        <v>0.1693913412859604</v>
      </c>
      <c r="S61" s="228">
        <v>0.18414548855938279</v>
      </c>
      <c r="T61" s="228">
        <v>0.16696527388227461</v>
      </c>
      <c r="U61" s="228">
        <v>0.15599677443649049</v>
      </c>
      <c r="V61" s="228">
        <v>0.1703313622655985</v>
      </c>
      <c r="W61" s="228">
        <v>0.17787481901071811</v>
      </c>
      <c r="DA61" s="69" t="s">
        <v>218</v>
      </c>
    </row>
    <row r="62" spans="1:105" ht="12" customHeight="1" x14ac:dyDescent="0.25">
      <c r="A62" s="37" t="s">
        <v>97</v>
      </c>
      <c r="B62" s="228">
        <v>0</v>
      </c>
      <c r="C62" s="228">
        <v>0</v>
      </c>
      <c r="D62" s="228">
        <v>0</v>
      </c>
      <c r="E62" s="228">
        <v>0</v>
      </c>
      <c r="F62" s="228">
        <v>0</v>
      </c>
      <c r="G62" s="228">
        <v>0</v>
      </c>
      <c r="H62" s="228">
        <v>0</v>
      </c>
      <c r="I62" s="228">
        <v>0</v>
      </c>
      <c r="J62" s="228">
        <v>0</v>
      </c>
      <c r="K62" s="228">
        <v>0</v>
      </c>
      <c r="L62" s="228">
        <v>0</v>
      </c>
      <c r="M62" s="228">
        <v>0</v>
      </c>
      <c r="N62" s="228">
        <v>0</v>
      </c>
      <c r="O62" s="228">
        <v>0</v>
      </c>
      <c r="P62" s="228">
        <v>0</v>
      </c>
      <c r="Q62" s="228">
        <v>0</v>
      </c>
      <c r="R62" s="228">
        <v>0</v>
      </c>
      <c r="S62" s="228">
        <v>0</v>
      </c>
      <c r="T62" s="228">
        <v>0</v>
      </c>
      <c r="U62" s="228">
        <v>0</v>
      </c>
      <c r="V62" s="228">
        <v>0</v>
      </c>
      <c r="W62" s="228">
        <v>0</v>
      </c>
      <c r="DA62" s="69" t="s">
        <v>219</v>
      </c>
    </row>
    <row r="63" spans="1:105" ht="12" customHeight="1" x14ac:dyDescent="0.25">
      <c r="A63" s="37" t="s">
        <v>78</v>
      </c>
      <c r="B63" s="228">
        <v>0</v>
      </c>
      <c r="C63" s="228">
        <v>0</v>
      </c>
      <c r="D63" s="228">
        <v>0</v>
      </c>
      <c r="E63" s="228">
        <v>0</v>
      </c>
      <c r="F63" s="228">
        <v>0</v>
      </c>
      <c r="G63" s="228">
        <v>0</v>
      </c>
      <c r="H63" s="228">
        <v>0</v>
      </c>
      <c r="I63" s="228">
        <v>0</v>
      </c>
      <c r="J63" s="228">
        <v>0</v>
      </c>
      <c r="K63" s="228">
        <v>0</v>
      </c>
      <c r="L63" s="228">
        <v>0</v>
      </c>
      <c r="M63" s="228">
        <v>0</v>
      </c>
      <c r="N63" s="228">
        <v>0</v>
      </c>
      <c r="O63" s="228">
        <v>0</v>
      </c>
      <c r="P63" s="228">
        <v>0</v>
      </c>
      <c r="Q63" s="228">
        <v>0</v>
      </c>
      <c r="R63" s="228">
        <v>0</v>
      </c>
      <c r="S63" s="228">
        <v>0</v>
      </c>
      <c r="T63" s="228">
        <v>0</v>
      </c>
      <c r="U63" s="228">
        <v>0</v>
      </c>
      <c r="V63" s="228">
        <v>0</v>
      </c>
      <c r="W63" s="228">
        <v>0</v>
      </c>
      <c r="DA63" s="69" t="s">
        <v>220</v>
      </c>
    </row>
    <row r="64" spans="1:105" ht="12" customHeight="1" x14ac:dyDescent="0.25">
      <c r="A64" s="37" t="s">
        <v>38</v>
      </c>
      <c r="B64" s="228">
        <v>1.0305078831591541</v>
      </c>
      <c r="C64" s="228">
        <v>1.010222916195807</v>
      </c>
      <c r="D64" s="228">
        <v>0.93680455779480398</v>
      </c>
      <c r="E64" s="228">
        <v>0.9295035812997734</v>
      </c>
      <c r="F64" s="228">
        <v>0.96051654019858357</v>
      </c>
      <c r="G64" s="228">
        <v>0.819738846512029</v>
      </c>
      <c r="H64" s="228">
        <v>0.83905643341851177</v>
      </c>
      <c r="I64" s="228">
        <v>0.84155783429331432</v>
      </c>
      <c r="J64" s="228">
        <v>0.70862827393576877</v>
      </c>
      <c r="K64" s="228">
        <v>0.4773457018121936</v>
      </c>
      <c r="L64" s="228">
        <v>0.50160549964946499</v>
      </c>
      <c r="M64" s="228">
        <v>0.75586551862253304</v>
      </c>
      <c r="N64" s="228">
        <v>0.75796846327106815</v>
      </c>
      <c r="O64" s="228">
        <v>0.6729432196746209</v>
      </c>
      <c r="P64" s="228">
        <v>0.66788483236179141</v>
      </c>
      <c r="Q64" s="228">
        <v>0.63022852438087973</v>
      </c>
      <c r="R64" s="228">
        <v>0.61770357553411237</v>
      </c>
      <c r="S64" s="228">
        <v>0.56872158502949288</v>
      </c>
      <c r="T64" s="228">
        <v>0.59499116542466346</v>
      </c>
      <c r="U64" s="228">
        <v>0.53180246373992501</v>
      </c>
      <c r="V64" s="228">
        <v>0.42949957418628038</v>
      </c>
      <c r="W64" s="228">
        <v>0.55165250905479712</v>
      </c>
      <c r="DA64" s="69" t="s">
        <v>221</v>
      </c>
    </row>
    <row r="65" spans="1:105" ht="12" customHeight="1" x14ac:dyDescent="0.25">
      <c r="A65" s="57" t="s">
        <v>222</v>
      </c>
      <c r="B65" s="263">
        <v>49.884146113835477</v>
      </c>
      <c r="C65" s="263">
        <v>49.209115995078832</v>
      </c>
      <c r="D65" s="263">
        <v>53.588785648878194</v>
      </c>
      <c r="E65" s="263">
        <v>54.494770918337878</v>
      </c>
      <c r="F65" s="263">
        <v>53.452360969780841</v>
      </c>
      <c r="G65" s="263">
        <v>55.133626266897913</v>
      </c>
      <c r="H65" s="263">
        <v>59.248423474940068</v>
      </c>
      <c r="I65" s="263">
        <v>58.228643577064759</v>
      </c>
      <c r="J65" s="263">
        <v>56.330303142338543</v>
      </c>
      <c r="K65" s="263">
        <v>43.974290715661262</v>
      </c>
      <c r="L65" s="263">
        <v>45.907034935940658</v>
      </c>
      <c r="M65" s="263">
        <v>41.9676579897613</v>
      </c>
      <c r="N65" s="263">
        <v>41.186841099349188</v>
      </c>
      <c r="O65" s="263">
        <v>36.335099177914827</v>
      </c>
      <c r="P65" s="263">
        <v>37.424566322184191</v>
      </c>
      <c r="Q65" s="263">
        <v>36.140805211961499</v>
      </c>
      <c r="R65" s="263">
        <v>34.664971240671527</v>
      </c>
      <c r="S65" s="263">
        <v>34.816830644020968</v>
      </c>
      <c r="T65" s="263">
        <v>32.602642306507889</v>
      </c>
      <c r="U65" s="263">
        <v>30.339372388915521</v>
      </c>
      <c r="V65" s="263">
        <v>28.5939954131881</v>
      </c>
      <c r="W65" s="263">
        <v>32.995066699475217</v>
      </c>
      <c r="DA65" s="70" t="s">
        <v>223</v>
      </c>
    </row>
    <row r="66" spans="1:105" ht="12" customHeight="1" x14ac:dyDescent="0.25">
      <c r="A66" s="18" t="s">
        <v>30</v>
      </c>
      <c r="B66" s="232">
        <v>0</v>
      </c>
      <c r="C66" s="232">
        <v>0</v>
      </c>
      <c r="D66" s="232">
        <v>0</v>
      </c>
      <c r="E66" s="232">
        <v>0</v>
      </c>
      <c r="F66" s="232">
        <v>0</v>
      </c>
      <c r="G66" s="232">
        <v>1.746851286470962</v>
      </c>
      <c r="H66" s="232">
        <v>1.9608027311055649</v>
      </c>
      <c r="I66" s="232">
        <v>2.3910682144860309</v>
      </c>
      <c r="J66" s="232">
        <v>2.8623702325368718</v>
      </c>
      <c r="K66" s="232">
        <v>2.0293461523756382</v>
      </c>
      <c r="L66" s="232">
        <v>1.542968482600221</v>
      </c>
      <c r="M66" s="232">
        <v>0.1109672409585922</v>
      </c>
      <c r="N66" s="232">
        <v>0.16480498324338849</v>
      </c>
      <c r="O66" s="232">
        <v>0.14103180063942661</v>
      </c>
      <c r="P66" s="232">
        <v>0.45020394421874921</v>
      </c>
      <c r="Q66" s="232">
        <v>1.2933779916250161</v>
      </c>
      <c r="R66" s="232">
        <v>2.9270446951396858</v>
      </c>
      <c r="S66" s="232">
        <v>4.7879749967938654</v>
      </c>
      <c r="T66" s="232">
        <v>0.2911738537700399</v>
      </c>
      <c r="U66" s="232">
        <v>2.9885532545363009</v>
      </c>
      <c r="V66" s="232">
        <v>4.6529937773930161</v>
      </c>
      <c r="W66" s="232">
        <v>3.520934954928193</v>
      </c>
      <c r="DA66" s="71" t="s">
        <v>224</v>
      </c>
    </row>
    <row r="67" spans="1:105" ht="12" customHeight="1" x14ac:dyDescent="0.25">
      <c r="A67" s="18" t="s">
        <v>70</v>
      </c>
      <c r="B67" s="232">
        <v>2.3746382874676621</v>
      </c>
      <c r="C67" s="232">
        <v>2.4413867154114222</v>
      </c>
      <c r="D67" s="232">
        <v>1.4056569357645601</v>
      </c>
      <c r="E67" s="232">
        <v>0.56854801444050918</v>
      </c>
      <c r="F67" s="232">
        <v>0</v>
      </c>
      <c r="G67" s="232">
        <v>0</v>
      </c>
      <c r="H67" s="232">
        <v>0.35594385630807202</v>
      </c>
      <c r="I67" s="232">
        <v>0.43222009361759262</v>
      </c>
      <c r="J67" s="232">
        <v>0.1701351121875592</v>
      </c>
      <c r="K67" s="232">
        <v>0</v>
      </c>
      <c r="L67" s="232">
        <v>0</v>
      </c>
      <c r="M67" s="232">
        <v>0.96056595483857476</v>
      </c>
      <c r="N67" s="232">
        <v>0.19822551004351499</v>
      </c>
      <c r="O67" s="232">
        <v>0.17062314630504291</v>
      </c>
      <c r="P67" s="232">
        <v>0.1129606317380711</v>
      </c>
      <c r="Q67" s="232">
        <v>0.10787186978773219</v>
      </c>
      <c r="R67" s="232">
        <v>5.1169277210792057E-2</v>
      </c>
      <c r="S67" s="232">
        <v>4.6055270576960017E-2</v>
      </c>
      <c r="T67" s="232">
        <v>2.8169750045417209E-2</v>
      </c>
      <c r="U67" s="232">
        <v>2.031629621826779E-2</v>
      </c>
      <c r="V67" s="232">
        <v>1.075103266597523E-2</v>
      </c>
      <c r="W67" s="232">
        <v>9.8098424488695293E-3</v>
      </c>
      <c r="DA67" s="71" t="s">
        <v>225</v>
      </c>
    </row>
    <row r="68" spans="1:105" ht="12" customHeight="1" x14ac:dyDescent="0.25">
      <c r="A68" s="18" t="s">
        <v>162</v>
      </c>
      <c r="B68" s="232">
        <v>47.509507826367823</v>
      </c>
      <c r="C68" s="232">
        <v>46.767729279667407</v>
      </c>
      <c r="D68" s="232">
        <v>52.183128713113618</v>
      </c>
      <c r="E68" s="232">
        <v>53.926222903897369</v>
      </c>
      <c r="F68" s="232">
        <v>53.452360969780841</v>
      </c>
      <c r="G68" s="232">
        <v>53.386774980426942</v>
      </c>
      <c r="H68" s="232">
        <v>56.931676887526429</v>
      </c>
      <c r="I68" s="232">
        <v>55.405355268961138</v>
      </c>
      <c r="J68" s="232">
        <v>53.297797797614102</v>
      </c>
      <c r="K68" s="232">
        <v>41.944944563285617</v>
      </c>
      <c r="L68" s="232">
        <v>44.364066453340428</v>
      </c>
      <c r="M68" s="232">
        <v>40.896124793964127</v>
      </c>
      <c r="N68" s="232">
        <v>40.806307658315077</v>
      </c>
      <c r="O68" s="232">
        <v>36.023444230970362</v>
      </c>
      <c r="P68" s="232">
        <v>36.861401746227372</v>
      </c>
      <c r="Q68" s="232">
        <v>34.739555350548748</v>
      </c>
      <c r="R68" s="232">
        <v>31.68675726832106</v>
      </c>
      <c r="S68" s="232">
        <v>29.98280037665014</v>
      </c>
      <c r="T68" s="232">
        <v>32.283298702692427</v>
      </c>
      <c r="U68" s="232">
        <v>27.33050283816095</v>
      </c>
      <c r="V68" s="232">
        <v>23.93025060312911</v>
      </c>
      <c r="W68" s="232">
        <v>29.46432190209816</v>
      </c>
      <c r="DA68" s="71" t="s">
        <v>226</v>
      </c>
    </row>
    <row r="69" spans="1:105" ht="12" customHeight="1" x14ac:dyDescent="0.25">
      <c r="A69" s="18" t="s">
        <v>36</v>
      </c>
      <c r="B69" s="232">
        <v>0</v>
      </c>
      <c r="C69" s="232">
        <v>0</v>
      </c>
      <c r="D69" s="232">
        <v>0</v>
      </c>
      <c r="E69" s="232">
        <v>0</v>
      </c>
      <c r="F69" s="232">
        <v>0</v>
      </c>
      <c r="G69" s="232">
        <v>0</v>
      </c>
      <c r="H69" s="232">
        <v>0</v>
      </c>
      <c r="I69" s="232">
        <v>0</v>
      </c>
      <c r="J69" s="232">
        <v>0</v>
      </c>
      <c r="K69" s="232">
        <v>0</v>
      </c>
      <c r="L69" s="232">
        <v>0</v>
      </c>
      <c r="M69" s="232">
        <v>0</v>
      </c>
      <c r="N69" s="232">
        <v>1.75029477471948E-2</v>
      </c>
      <c r="O69" s="232">
        <v>0</v>
      </c>
      <c r="P69" s="232">
        <v>0</v>
      </c>
      <c r="Q69" s="232">
        <v>0</v>
      </c>
      <c r="R69" s="232">
        <v>0</v>
      </c>
      <c r="S69" s="232">
        <v>0</v>
      </c>
      <c r="T69" s="232">
        <v>0</v>
      </c>
      <c r="U69" s="232">
        <v>0</v>
      </c>
      <c r="V69" s="232">
        <v>0</v>
      </c>
      <c r="W69" s="232">
        <v>0</v>
      </c>
      <c r="DA69" s="71" t="s">
        <v>227</v>
      </c>
    </row>
    <row r="70" spans="1:105" ht="12" hidden="1" customHeight="1" x14ac:dyDescent="0.25">
      <c r="A70" s="54"/>
      <c r="B70" s="267"/>
      <c r="C70" s="267"/>
      <c r="D70" s="267"/>
      <c r="E70" s="267"/>
      <c r="F70" s="267"/>
      <c r="G70" s="267"/>
      <c r="H70" s="267"/>
      <c r="I70" s="267"/>
      <c r="J70" s="267"/>
      <c r="K70" s="267"/>
      <c r="L70" s="267"/>
      <c r="M70" s="267"/>
      <c r="N70" s="267"/>
      <c r="O70" s="267"/>
      <c r="P70" s="267"/>
      <c r="Q70" s="267"/>
      <c r="R70" s="267"/>
      <c r="S70" s="267"/>
      <c r="T70" s="267"/>
      <c r="U70" s="267"/>
      <c r="V70" s="267"/>
      <c r="W70" s="267"/>
      <c r="DA70" s="173"/>
    </row>
    <row r="71" spans="1:105" ht="12" customHeight="1" x14ac:dyDescent="0.25">
      <c r="A71" s="57" t="s">
        <v>228</v>
      </c>
      <c r="B71" s="263">
        <v>279.76477439066332</v>
      </c>
      <c r="C71" s="263">
        <v>285.73698458889788</v>
      </c>
      <c r="D71" s="263">
        <v>265.72006067182622</v>
      </c>
      <c r="E71" s="263">
        <v>260.18218887302538</v>
      </c>
      <c r="F71" s="263">
        <v>266.52075033312087</v>
      </c>
      <c r="G71" s="263">
        <v>253.54992925143381</v>
      </c>
      <c r="H71" s="263">
        <v>265.6060066096835</v>
      </c>
      <c r="I71" s="263">
        <v>262.81607711875722</v>
      </c>
      <c r="J71" s="263">
        <v>234.41632241939479</v>
      </c>
      <c r="K71" s="263">
        <v>175.99206277844871</v>
      </c>
      <c r="L71" s="263">
        <v>188.80784020165149</v>
      </c>
      <c r="M71" s="263">
        <v>220.4361359448389</v>
      </c>
      <c r="N71" s="263">
        <v>218.70985563593209</v>
      </c>
      <c r="O71" s="263">
        <v>195.46914366723331</v>
      </c>
      <c r="P71" s="263">
        <v>195.82132810521111</v>
      </c>
      <c r="Q71" s="263">
        <v>187.0213472660744</v>
      </c>
      <c r="R71" s="263">
        <v>180.96859473264271</v>
      </c>
      <c r="S71" s="263">
        <v>173.34122041961211</v>
      </c>
      <c r="T71" s="263">
        <v>174.18814463361161</v>
      </c>
      <c r="U71" s="263">
        <v>156.0746887030005</v>
      </c>
      <c r="V71" s="263">
        <v>134.99651450592091</v>
      </c>
      <c r="W71" s="263">
        <v>165.22201472577251</v>
      </c>
      <c r="DA71" s="70" t="s">
        <v>229</v>
      </c>
    </row>
    <row r="72" spans="1:105" ht="12" customHeight="1" x14ac:dyDescent="0.25">
      <c r="A72" s="57" t="s">
        <v>181</v>
      </c>
      <c r="B72" s="263">
        <v>281.11664582623519</v>
      </c>
      <c r="C72" s="263">
        <v>293.47039826967318</v>
      </c>
      <c r="D72" s="263">
        <v>277.17559833012461</v>
      </c>
      <c r="E72" s="263">
        <v>268.84166079635548</v>
      </c>
      <c r="F72" s="263">
        <v>272.91352181097602</v>
      </c>
      <c r="G72" s="263">
        <v>260.85331196568228</v>
      </c>
      <c r="H72" s="263">
        <v>275.66565097917908</v>
      </c>
      <c r="I72" s="263">
        <v>272.57389832143429</v>
      </c>
      <c r="J72" s="263">
        <v>248.70246048779359</v>
      </c>
      <c r="K72" s="263">
        <v>188.74963345675059</v>
      </c>
      <c r="L72" s="263">
        <v>199.94774576157499</v>
      </c>
      <c r="M72" s="263">
        <v>221.9084833065358</v>
      </c>
      <c r="N72" s="263">
        <v>220.28028748637931</v>
      </c>
      <c r="O72" s="263">
        <v>195.60991381620781</v>
      </c>
      <c r="P72" s="263">
        <v>196.8916088619406</v>
      </c>
      <c r="Q72" s="263">
        <v>187.96333389846441</v>
      </c>
      <c r="R72" s="263">
        <v>182.26666077931259</v>
      </c>
      <c r="S72" s="263">
        <v>175.4194800417913</v>
      </c>
      <c r="T72" s="263">
        <v>174.01463465284959</v>
      </c>
      <c r="U72" s="263">
        <v>156.68253100733631</v>
      </c>
      <c r="V72" s="263">
        <v>136.812997157127</v>
      </c>
      <c r="W72" s="263">
        <v>166.4260883669497</v>
      </c>
      <c r="DA72" s="70" t="s">
        <v>230</v>
      </c>
    </row>
    <row r="73" spans="1:105" ht="12" customHeight="1" x14ac:dyDescent="0.25">
      <c r="A73" s="60" t="s">
        <v>183</v>
      </c>
      <c r="B73" s="264">
        <v>51.735010104577043</v>
      </c>
      <c r="C73" s="264">
        <v>78.659519219841144</v>
      </c>
      <c r="D73" s="264">
        <v>74.56081008714483</v>
      </c>
      <c r="E73" s="264">
        <v>61.632480346458003</v>
      </c>
      <c r="F73" s="264">
        <v>58.154058231373867</v>
      </c>
      <c r="G73" s="264">
        <v>76.792952302912141</v>
      </c>
      <c r="H73" s="264">
        <v>88.156383432617758</v>
      </c>
      <c r="I73" s="264">
        <v>84.837206898601281</v>
      </c>
      <c r="J73" s="264">
        <v>90.425824436471757</v>
      </c>
      <c r="K73" s="264">
        <v>82.302578394881479</v>
      </c>
      <c r="L73" s="264">
        <v>87.722277108076284</v>
      </c>
      <c r="M73" s="264">
        <v>53.695055647224812</v>
      </c>
      <c r="N73" s="264">
        <v>50.920583444375069</v>
      </c>
      <c r="O73" s="264">
        <v>45.000825906491137</v>
      </c>
      <c r="P73" s="264">
        <v>47.56653466214533</v>
      </c>
      <c r="Q73" s="264">
        <v>46.969789955024702</v>
      </c>
      <c r="R73" s="264">
        <v>43.993747069099982</v>
      </c>
      <c r="S73" s="264">
        <v>48.224899408339297</v>
      </c>
      <c r="T73" s="264">
        <v>40.913501217247934</v>
      </c>
      <c r="U73" s="264">
        <v>37.698405889777561</v>
      </c>
      <c r="V73" s="264">
        <v>40.667600781940592</v>
      </c>
      <c r="W73" s="264">
        <v>42.919593627174862</v>
      </c>
      <c r="DA73" s="72" t="s">
        <v>231</v>
      </c>
    </row>
    <row r="74" spans="1:105" ht="12" customHeight="1" x14ac:dyDescent="0.25">
      <c r="A74" s="59" t="s">
        <v>33</v>
      </c>
      <c r="B74" s="232">
        <v>0</v>
      </c>
      <c r="C74" s="232">
        <v>16.603117959932469</v>
      </c>
      <c r="D74" s="232">
        <v>11.29939922645316</v>
      </c>
      <c r="E74" s="232">
        <v>2.187960564222859</v>
      </c>
      <c r="F74" s="232">
        <v>2.1117046425617438</v>
      </c>
      <c r="G74" s="232">
        <v>0.68631942959198433</v>
      </c>
      <c r="H74" s="232">
        <v>1.687719328495439</v>
      </c>
      <c r="I74" s="232">
        <v>2.1085019854109781</v>
      </c>
      <c r="J74" s="232">
        <v>1.972035544093264</v>
      </c>
      <c r="K74" s="232">
        <v>2.1775728345402929</v>
      </c>
      <c r="L74" s="232">
        <v>1.4691084830798959</v>
      </c>
      <c r="M74" s="232">
        <v>1.3751834231328419</v>
      </c>
      <c r="N74" s="232">
        <v>1.6261337283880839</v>
      </c>
      <c r="O74" s="232">
        <v>1.0291751288408491</v>
      </c>
      <c r="P74" s="232">
        <v>1.388548010202961</v>
      </c>
      <c r="Q74" s="232">
        <v>1.165549901831705</v>
      </c>
      <c r="R74" s="232">
        <v>1.0794089376750871</v>
      </c>
      <c r="S74" s="232">
        <v>1.2443146720505951</v>
      </c>
      <c r="T74" s="232">
        <v>1.2176416347371071</v>
      </c>
      <c r="U74" s="232">
        <v>1.071868873519441</v>
      </c>
      <c r="V74" s="232">
        <v>0.87024475763948528</v>
      </c>
      <c r="W74" s="232">
        <v>1.028675823921581</v>
      </c>
      <c r="DA74" s="71" t="s">
        <v>232</v>
      </c>
    </row>
    <row r="75" spans="1:105" ht="12" customHeight="1" x14ac:dyDescent="0.25">
      <c r="A75" s="59" t="s">
        <v>160</v>
      </c>
      <c r="B75" s="232">
        <v>4.9998761893063248</v>
      </c>
      <c r="C75" s="232">
        <v>22.10188524339339</v>
      </c>
      <c r="D75" s="232">
        <v>11.56931151971888</v>
      </c>
      <c r="E75" s="232">
        <v>0</v>
      </c>
      <c r="F75" s="232">
        <v>0</v>
      </c>
      <c r="G75" s="232">
        <v>1.0554852762332521</v>
      </c>
      <c r="H75" s="232">
        <v>3.3365084632005559</v>
      </c>
      <c r="I75" s="232">
        <v>3.6747236912946919</v>
      </c>
      <c r="J75" s="232">
        <v>3.3789169375091652</v>
      </c>
      <c r="K75" s="232">
        <v>1.5065196444999649</v>
      </c>
      <c r="L75" s="232">
        <v>1.3551510137349461</v>
      </c>
      <c r="M75" s="232">
        <v>4.6184826253135789</v>
      </c>
      <c r="N75" s="232">
        <v>4.3841287072154111</v>
      </c>
      <c r="O75" s="232">
        <v>3.4512591934677932</v>
      </c>
      <c r="P75" s="232">
        <v>3.1835548357539949</v>
      </c>
      <c r="Q75" s="232">
        <v>3.226882306769836</v>
      </c>
      <c r="R75" s="232">
        <v>4.9348628944318218</v>
      </c>
      <c r="S75" s="232">
        <v>5.7331856656028872</v>
      </c>
      <c r="T75" s="232">
        <v>2.3126847359700422</v>
      </c>
      <c r="U75" s="232">
        <v>1.6982722364281559</v>
      </c>
      <c r="V75" s="232">
        <v>1.6507902223057049</v>
      </c>
      <c r="W75" s="232">
        <v>2.0542284225405498</v>
      </c>
      <c r="DA75" s="71" t="s">
        <v>233</v>
      </c>
    </row>
    <row r="76" spans="1:105" ht="12" customHeight="1" x14ac:dyDescent="0.25">
      <c r="A76" s="59" t="s">
        <v>70</v>
      </c>
      <c r="B76" s="232">
        <v>2.2247356527237421</v>
      </c>
      <c r="C76" s="232">
        <v>1.9822429777679449</v>
      </c>
      <c r="D76" s="232">
        <v>1.355906036739799</v>
      </c>
      <c r="E76" s="232">
        <v>0.62018911396481147</v>
      </c>
      <c r="F76" s="232">
        <v>0</v>
      </c>
      <c r="G76" s="232">
        <v>0</v>
      </c>
      <c r="H76" s="232">
        <v>0.51652311053984834</v>
      </c>
      <c r="I76" s="232">
        <v>0.61193056723358996</v>
      </c>
      <c r="J76" s="232">
        <v>0.27070848070377779</v>
      </c>
      <c r="K76" s="232">
        <v>0</v>
      </c>
      <c r="L76" s="232">
        <v>0</v>
      </c>
      <c r="M76" s="232">
        <v>1.0946954961648061</v>
      </c>
      <c r="N76" s="232">
        <v>0.21710700257529819</v>
      </c>
      <c r="O76" s="232">
        <v>0.19101795411770739</v>
      </c>
      <c r="P76" s="232">
        <v>0.13135258776146899</v>
      </c>
      <c r="Q76" s="232">
        <v>0.13180023769581189</v>
      </c>
      <c r="R76" s="232">
        <v>6.1232175767188111E-2</v>
      </c>
      <c r="S76" s="232">
        <v>6.3261156106416638E-2</v>
      </c>
      <c r="T76" s="232">
        <v>3.2591359717108477E-2</v>
      </c>
      <c r="U76" s="232">
        <v>2.5944852699682119E-2</v>
      </c>
      <c r="V76" s="232">
        <v>1.7130234618874401E-2</v>
      </c>
      <c r="W76" s="232">
        <v>1.325880096812846E-2</v>
      </c>
      <c r="DA76" s="71" t="s">
        <v>234</v>
      </c>
    </row>
    <row r="77" spans="1:105" ht="12" customHeight="1" x14ac:dyDescent="0.25">
      <c r="A77" s="59" t="s">
        <v>162</v>
      </c>
      <c r="B77" s="232">
        <v>44.510398262546971</v>
      </c>
      <c r="C77" s="232">
        <v>37.972273038747339</v>
      </c>
      <c r="D77" s="232">
        <v>50.336193304232978</v>
      </c>
      <c r="E77" s="232">
        <v>58.824330668270328</v>
      </c>
      <c r="F77" s="232">
        <v>56.042353588812119</v>
      </c>
      <c r="G77" s="232">
        <v>75.05114759708691</v>
      </c>
      <c r="H77" s="232">
        <v>82.615632530381916</v>
      </c>
      <c r="I77" s="232">
        <v>78.442050654662026</v>
      </c>
      <c r="J77" s="232">
        <v>84.804163474165549</v>
      </c>
      <c r="K77" s="232">
        <v>78.618485915841219</v>
      </c>
      <c r="L77" s="232">
        <v>84.898017611261437</v>
      </c>
      <c r="M77" s="232">
        <v>46.606694102613581</v>
      </c>
      <c r="N77" s="232">
        <v>44.693214006196278</v>
      </c>
      <c r="O77" s="232">
        <v>40.329373630064786</v>
      </c>
      <c r="P77" s="232">
        <v>42.863079228426898</v>
      </c>
      <c r="Q77" s="232">
        <v>42.445557508727347</v>
      </c>
      <c r="R77" s="232">
        <v>37.918243061225887</v>
      </c>
      <c r="S77" s="232">
        <v>41.184137914579402</v>
      </c>
      <c r="T77" s="232">
        <v>37.350583486823673</v>
      </c>
      <c r="U77" s="232">
        <v>34.902319927130293</v>
      </c>
      <c r="V77" s="232">
        <v>38.129435567376532</v>
      </c>
      <c r="W77" s="232">
        <v>39.823430579744603</v>
      </c>
      <c r="DA77" s="71" t="s">
        <v>235</v>
      </c>
    </row>
    <row r="78" spans="1:105" ht="12" customHeight="1" x14ac:dyDescent="0.25">
      <c r="A78" s="60" t="s">
        <v>189</v>
      </c>
      <c r="B78" s="264">
        <v>229.3816357216582</v>
      </c>
      <c r="C78" s="264">
        <v>214.81087904983201</v>
      </c>
      <c r="D78" s="264">
        <v>202.6147882429797</v>
      </c>
      <c r="E78" s="264">
        <v>207.2091804498975</v>
      </c>
      <c r="F78" s="264">
        <v>214.7594635796022</v>
      </c>
      <c r="G78" s="264">
        <v>184.0603596627702</v>
      </c>
      <c r="H78" s="264">
        <v>187.50926754656129</v>
      </c>
      <c r="I78" s="264">
        <v>187.73669142283299</v>
      </c>
      <c r="J78" s="264">
        <v>158.27663605132179</v>
      </c>
      <c r="K78" s="264">
        <v>106.44705506186909</v>
      </c>
      <c r="L78" s="264">
        <v>112.22546865349879</v>
      </c>
      <c r="M78" s="264">
        <v>168.21342765931101</v>
      </c>
      <c r="N78" s="264">
        <v>169.35970404200421</v>
      </c>
      <c r="O78" s="264">
        <v>150.60908790971661</v>
      </c>
      <c r="P78" s="264">
        <v>149.3250741997953</v>
      </c>
      <c r="Q78" s="264">
        <v>140.99354394343959</v>
      </c>
      <c r="R78" s="264">
        <v>138.27291371021261</v>
      </c>
      <c r="S78" s="264">
        <v>127.19458063345201</v>
      </c>
      <c r="T78" s="264">
        <v>133.1011334356017</v>
      </c>
      <c r="U78" s="264">
        <v>118.9841251175587</v>
      </c>
      <c r="V78" s="264">
        <v>96.14539637518638</v>
      </c>
      <c r="W78" s="264">
        <v>123.50649473977479</v>
      </c>
      <c r="DA78" s="72" t="s">
        <v>236</v>
      </c>
    </row>
    <row r="79" spans="1:105" ht="12" customHeight="1" x14ac:dyDescent="0.25">
      <c r="A79" s="57" t="s">
        <v>191</v>
      </c>
      <c r="B79" s="263">
        <f t="shared" ref="B79:W79" si="1">B80+B84+B95</f>
        <v>75.49978657028646</v>
      </c>
      <c r="C79" s="263">
        <f t="shared" si="1"/>
        <v>72.746812710348479</v>
      </c>
      <c r="D79" s="263">
        <f t="shared" si="1"/>
        <v>70.81039389325818</v>
      </c>
      <c r="E79" s="263">
        <f t="shared" si="1"/>
        <v>67.547998818022677</v>
      </c>
      <c r="F79" s="263">
        <f t="shared" si="1"/>
        <v>67.573980228909733</v>
      </c>
      <c r="G79" s="263">
        <f t="shared" si="1"/>
        <v>66.883408118231131</v>
      </c>
      <c r="H79" s="263">
        <f t="shared" si="1"/>
        <v>75.671064327918344</v>
      </c>
      <c r="I79" s="263">
        <f t="shared" si="1"/>
        <v>70.935448996188782</v>
      </c>
      <c r="J79" s="263">
        <f t="shared" si="1"/>
        <v>67.126684587916998</v>
      </c>
      <c r="K79" s="263">
        <f t="shared" si="1"/>
        <v>54.773715395523482</v>
      </c>
      <c r="L79" s="263">
        <f t="shared" si="1"/>
        <v>57.608362705316253</v>
      </c>
      <c r="M79" s="263">
        <f t="shared" si="1"/>
        <v>61.455976125467025</v>
      </c>
      <c r="N79" s="263">
        <f t="shared" si="1"/>
        <v>61.510186362513195</v>
      </c>
      <c r="O79" s="263">
        <f t="shared" si="1"/>
        <v>53.59664760029942</v>
      </c>
      <c r="P79" s="263">
        <f t="shared" si="1"/>
        <v>52.747074298053889</v>
      </c>
      <c r="Q79" s="263">
        <f t="shared" si="1"/>
        <v>49.214799056688179</v>
      </c>
      <c r="R79" s="263">
        <f t="shared" si="1"/>
        <v>45.868266191433328</v>
      </c>
      <c r="S79" s="263">
        <f t="shared" si="1"/>
        <v>45.311945044036918</v>
      </c>
      <c r="T79" s="263">
        <f t="shared" si="1"/>
        <v>43.676197677705915</v>
      </c>
      <c r="U79" s="263">
        <f t="shared" si="1"/>
        <v>39.671111575123078</v>
      </c>
      <c r="V79" s="263">
        <f t="shared" si="1"/>
        <v>35.983480580310896</v>
      </c>
      <c r="W79" s="263">
        <f t="shared" si="1"/>
        <v>42.502097848593195</v>
      </c>
      <c r="DA79" s="70"/>
    </row>
    <row r="80" spans="1:105" ht="12" customHeight="1" x14ac:dyDescent="0.25">
      <c r="A80" s="60" t="s">
        <v>192</v>
      </c>
      <c r="B80" s="264">
        <v>9.5113308803722649</v>
      </c>
      <c r="C80" s="264">
        <v>14.71787600119683</v>
      </c>
      <c r="D80" s="264">
        <v>13.99516990477329</v>
      </c>
      <c r="E80" s="264">
        <v>11.625811822305099</v>
      </c>
      <c r="F80" s="264">
        <v>11.052056621218441</v>
      </c>
      <c r="G80" s="264">
        <v>14.59433929074328</v>
      </c>
      <c r="H80" s="264">
        <v>16.689251551021549</v>
      </c>
      <c r="I80" s="264">
        <v>16.045747581872352</v>
      </c>
      <c r="J80" s="264">
        <v>17.152725621271951</v>
      </c>
      <c r="K80" s="264">
        <v>15.641432157210451</v>
      </c>
      <c r="L80" s="264">
        <v>16.671434514223218</v>
      </c>
      <c r="M80" s="264">
        <v>10.05838294141194</v>
      </c>
      <c r="N80" s="264">
        <v>9.6481014358471029</v>
      </c>
      <c r="O80" s="264">
        <v>8.5266124539280099</v>
      </c>
      <c r="P80" s="264">
        <v>9.0224052123995211</v>
      </c>
      <c r="Q80" s="264">
        <v>8.909116062079212</v>
      </c>
      <c r="R80" s="264">
        <v>8.3527991008472888</v>
      </c>
      <c r="S80" s="264">
        <v>9.1569859856776752</v>
      </c>
      <c r="T80" s="264">
        <v>7.7711642927457243</v>
      </c>
      <c r="U80" s="264">
        <v>7.1610289774376534</v>
      </c>
      <c r="V80" s="264">
        <v>7.726636513042366</v>
      </c>
      <c r="W80" s="264">
        <v>8.1550357179359878</v>
      </c>
      <c r="DA80" s="72" t="s">
        <v>237</v>
      </c>
    </row>
    <row r="81" spans="1:105" ht="12" customHeight="1" x14ac:dyDescent="0.25">
      <c r="A81" s="59" t="s">
        <v>33</v>
      </c>
      <c r="B81" s="232">
        <v>0</v>
      </c>
      <c r="C81" s="232">
        <v>3.1868976487384311</v>
      </c>
      <c r="D81" s="232">
        <v>2.1601969710552602</v>
      </c>
      <c r="E81" s="232">
        <v>0.41691300687840099</v>
      </c>
      <c r="F81" s="232">
        <v>0.40132503193545188</v>
      </c>
      <c r="G81" s="232">
        <v>0.13043356606195969</v>
      </c>
      <c r="H81" s="232">
        <v>0.32139225595828441</v>
      </c>
      <c r="I81" s="232">
        <v>0.40169046760587651</v>
      </c>
      <c r="J81" s="232">
        <v>0.37519539789425982</v>
      </c>
      <c r="K81" s="232">
        <v>0.41384314347270451</v>
      </c>
      <c r="L81" s="232">
        <v>0.27920098152241651</v>
      </c>
      <c r="M81" s="232">
        <v>0.26296628853544268</v>
      </c>
      <c r="N81" s="232">
        <v>0.30942854929778402</v>
      </c>
      <c r="O81" s="232">
        <v>0.1958360874961648</v>
      </c>
      <c r="P81" s="232">
        <v>0.26410866907344782</v>
      </c>
      <c r="Q81" s="232">
        <v>0.2217007906238527</v>
      </c>
      <c r="R81" s="232">
        <v>0.205225811132139</v>
      </c>
      <c r="S81" s="232">
        <v>0.23658190267670459</v>
      </c>
      <c r="T81" s="232">
        <v>0.23146483838559731</v>
      </c>
      <c r="U81" s="232">
        <v>0.20374787980354209</v>
      </c>
      <c r="V81" s="232">
        <v>0.16541173642340459</v>
      </c>
      <c r="W81" s="232">
        <v>0.19551630593098071</v>
      </c>
      <c r="DA81" s="71" t="s">
        <v>238</v>
      </c>
    </row>
    <row r="82" spans="1:105" ht="12" customHeight="1" x14ac:dyDescent="0.25">
      <c r="A82" s="59" t="s">
        <v>160</v>
      </c>
      <c r="B82" s="232">
        <v>0.9605173335008067</v>
      </c>
      <c r="C82" s="232">
        <v>4.242362566166066</v>
      </c>
      <c r="D82" s="232">
        <v>2.2117982736270081</v>
      </c>
      <c r="E82" s="232">
        <v>0</v>
      </c>
      <c r="F82" s="232">
        <v>0</v>
      </c>
      <c r="G82" s="232">
        <v>0.20059275982736011</v>
      </c>
      <c r="H82" s="232">
        <v>0.63537103824478292</v>
      </c>
      <c r="I82" s="232">
        <v>0.70007118233319754</v>
      </c>
      <c r="J82" s="232">
        <v>0.64286573769810773</v>
      </c>
      <c r="K82" s="232">
        <v>0.28631089417262379</v>
      </c>
      <c r="L82" s="232">
        <v>0.25754360382746361</v>
      </c>
      <c r="M82" s="232">
        <v>0.88315872211238844</v>
      </c>
      <c r="N82" s="232">
        <v>0.83423310280461871</v>
      </c>
      <c r="O82" s="232">
        <v>0.65672117256189533</v>
      </c>
      <c r="P82" s="232">
        <v>0.60552780632369141</v>
      </c>
      <c r="Q82" s="232">
        <v>0.61378955764717791</v>
      </c>
      <c r="R82" s="232">
        <v>0.93825537753747679</v>
      </c>
      <c r="S82" s="232">
        <v>1.0900522220250639</v>
      </c>
      <c r="T82" s="232">
        <v>0.43962458524483478</v>
      </c>
      <c r="U82" s="232">
        <v>0.32281874774972708</v>
      </c>
      <c r="V82" s="232">
        <v>0.31377388343370499</v>
      </c>
      <c r="W82" s="232">
        <v>0.39043899290100542</v>
      </c>
      <c r="DA82" s="71" t="s">
        <v>239</v>
      </c>
    </row>
    <row r="83" spans="1:105" ht="12" customHeight="1" x14ac:dyDescent="0.25">
      <c r="A83" s="59" t="s">
        <v>162</v>
      </c>
      <c r="B83" s="232">
        <v>8.5508135468714581</v>
      </c>
      <c r="C83" s="232">
        <v>7.2886157862923344</v>
      </c>
      <c r="D83" s="232">
        <v>9.6231746600910224</v>
      </c>
      <c r="E83" s="232">
        <v>11.208898815426689</v>
      </c>
      <c r="F83" s="232">
        <v>10.650731589282991</v>
      </c>
      <c r="G83" s="232">
        <v>14.263312964853959</v>
      </c>
      <c r="H83" s="232">
        <v>15.732488256818479</v>
      </c>
      <c r="I83" s="232">
        <v>14.94398593193328</v>
      </c>
      <c r="J83" s="232">
        <v>16.13466448567959</v>
      </c>
      <c r="K83" s="232">
        <v>14.941278119565119</v>
      </c>
      <c r="L83" s="232">
        <v>16.134689928873339</v>
      </c>
      <c r="M83" s="232">
        <v>8.9122579307641043</v>
      </c>
      <c r="N83" s="232">
        <v>8.5044397837447008</v>
      </c>
      <c r="O83" s="232">
        <v>7.6740551938699486</v>
      </c>
      <c r="P83" s="232">
        <v>8.1527687370023827</v>
      </c>
      <c r="Q83" s="232">
        <v>8.0736257138081822</v>
      </c>
      <c r="R83" s="232">
        <v>7.2093179121776716</v>
      </c>
      <c r="S83" s="232">
        <v>7.8303518609759069</v>
      </c>
      <c r="T83" s="232">
        <v>7.100074869115292</v>
      </c>
      <c r="U83" s="232">
        <v>6.6344623498843838</v>
      </c>
      <c r="V83" s="232">
        <v>7.2474508931852561</v>
      </c>
      <c r="W83" s="232">
        <v>7.5690804191040026</v>
      </c>
      <c r="DA83" s="71" t="s">
        <v>240</v>
      </c>
    </row>
    <row r="84" spans="1:105" ht="12" customHeight="1" x14ac:dyDescent="0.25">
      <c r="A84" s="60" t="s">
        <v>197</v>
      </c>
      <c r="B84" s="264">
        <v>21.92235709958327</v>
      </c>
      <c r="C84" s="264">
        <v>16.796905049832549</v>
      </c>
      <c r="D84" s="264">
        <v>18.07972636761923</v>
      </c>
      <c r="E84" s="264">
        <v>16.438750279909971</v>
      </c>
      <c r="F84" s="264">
        <v>15.707338630993091</v>
      </c>
      <c r="G84" s="264">
        <v>17.308784070382099</v>
      </c>
      <c r="H84" s="264">
        <v>23.27443804202381</v>
      </c>
      <c r="I84" s="264">
        <v>19.124006202168431</v>
      </c>
      <c r="J84" s="264">
        <v>19.86057403374539</v>
      </c>
      <c r="K84" s="264">
        <v>18.902244003131319</v>
      </c>
      <c r="L84" s="264">
        <v>19.60871358968976</v>
      </c>
      <c r="M84" s="264">
        <v>19.231367203361909</v>
      </c>
      <c r="N84" s="264">
        <v>19.635505638401799</v>
      </c>
      <c r="O84" s="264">
        <v>16.411458300636259</v>
      </c>
      <c r="P84" s="264">
        <v>15.32230466151236</v>
      </c>
      <c r="Q84" s="264">
        <v>13.487114252081721</v>
      </c>
      <c r="R84" s="264">
        <v>11.2259211332369</v>
      </c>
      <c r="S84" s="264">
        <v>11.971417248282419</v>
      </c>
      <c r="T84" s="264">
        <v>10.60347382859454</v>
      </c>
      <c r="U84" s="264">
        <v>9.8927981313665505</v>
      </c>
      <c r="V84" s="264">
        <v>9.9820118158521574</v>
      </c>
      <c r="W84" s="264">
        <v>10.872675887235889</v>
      </c>
      <c r="DA84" s="72" t="s">
        <v>241</v>
      </c>
    </row>
    <row r="85" spans="1:105" ht="12" customHeight="1" x14ac:dyDescent="0.25">
      <c r="A85" s="64" t="s">
        <v>30</v>
      </c>
      <c r="B85" s="231">
        <v>0</v>
      </c>
      <c r="C85" s="231">
        <v>0</v>
      </c>
      <c r="D85" s="231">
        <v>0</v>
      </c>
      <c r="E85" s="231">
        <v>0</v>
      </c>
      <c r="F85" s="231">
        <v>0</v>
      </c>
      <c r="G85" s="231">
        <v>0.40907932840519462</v>
      </c>
      <c r="H85" s="231">
        <v>0.34762516347135819</v>
      </c>
      <c r="I85" s="231">
        <v>0.52033645038099163</v>
      </c>
      <c r="J85" s="231">
        <v>0.57400616079324884</v>
      </c>
      <c r="K85" s="231">
        <v>0.32681343176501981</v>
      </c>
      <c r="L85" s="231">
        <v>0.2528195077870885</v>
      </c>
      <c r="M85" s="231">
        <v>1.6272855318236721E-2</v>
      </c>
      <c r="N85" s="231">
        <v>2.3000995765590011E-2</v>
      </c>
      <c r="O85" s="231">
        <v>2.1153745008779319E-2</v>
      </c>
      <c r="P85" s="231">
        <v>7.5582511810890179E-2</v>
      </c>
      <c r="Q85" s="231">
        <v>0.2424914446738923</v>
      </c>
      <c r="R85" s="231">
        <v>0.63778348568839527</v>
      </c>
      <c r="S85" s="231">
        <v>0.97047603802653748</v>
      </c>
      <c r="T85" s="231">
        <v>6.4247980793995546E-2</v>
      </c>
      <c r="U85" s="231">
        <v>0.66084639132772083</v>
      </c>
      <c r="V85" s="231">
        <v>0.95538039900175487</v>
      </c>
      <c r="W85" s="231">
        <v>0.76919246240781514</v>
      </c>
      <c r="DA85" s="73" t="s">
        <v>242</v>
      </c>
    </row>
    <row r="86" spans="1:105" ht="12" customHeight="1" x14ac:dyDescent="0.25">
      <c r="A86" s="64" t="s">
        <v>32</v>
      </c>
      <c r="B86" s="231">
        <v>0</v>
      </c>
      <c r="C86" s="231">
        <v>0</v>
      </c>
      <c r="D86" s="231">
        <v>0</v>
      </c>
      <c r="E86" s="231">
        <v>0</v>
      </c>
      <c r="F86" s="231">
        <v>0</v>
      </c>
      <c r="G86" s="231">
        <v>0</v>
      </c>
      <c r="H86" s="231">
        <v>0</v>
      </c>
      <c r="I86" s="231">
        <v>0</v>
      </c>
      <c r="J86" s="231">
        <v>0</v>
      </c>
      <c r="K86" s="231">
        <v>0</v>
      </c>
      <c r="L86" s="231">
        <v>0</v>
      </c>
      <c r="M86" s="231">
        <v>0</v>
      </c>
      <c r="N86" s="231">
        <v>0</v>
      </c>
      <c r="O86" s="231">
        <v>0</v>
      </c>
      <c r="P86" s="231">
        <v>0</v>
      </c>
      <c r="Q86" s="231">
        <v>0</v>
      </c>
      <c r="R86" s="231">
        <v>0</v>
      </c>
      <c r="S86" s="231">
        <v>0</v>
      </c>
      <c r="T86" s="231">
        <v>0</v>
      </c>
      <c r="U86" s="231">
        <v>0</v>
      </c>
      <c r="V86" s="231">
        <v>0</v>
      </c>
      <c r="W86" s="231">
        <v>0</v>
      </c>
      <c r="DA86" s="73" t="s">
        <v>243</v>
      </c>
    </row>
    <row r="87" spans="1:105" ht="12" customHeight="1" x14ac:dyDescent="0.25">
      <c r="A87" s="64" t="s">
        <v>33</v>
      </c>
      <c r="B87" s="231">
        <v>0</v>
      </c>
      <c r="C87" s="231">
        <v>3.5454195330729918</v>
      </c>
      <c r="D87" s="231">
        <v>2.1921195856687938</v>
      </c>
      <c r="E87" s="231">
        <v>0.48817014050243113</v>
      </c>
      <c r="F87" s="231">
        <v>0.50677849908509154</v>
      </c>
      <c r="G87" s="231">
        <v>0.1143284309551615</v>
      </c>
      <c r="H87" s="231">
        <v>0.20619079383863159</v>
      </c>
      <c r="I87" s="231">
        <v>0.32409259143778679</v>
      </c>
      <c r="J87" s="231">
        <v>0.24854073348568409</v>
      </c>
      <c r="K87" s="231">
        <v>0.18709897319150201</v>
      </c>
      <c r="L87" s="231">
        <v>0.1257885730738659</v>
      </c>
      <c r="M87" s="231">
        <v>0.176955254199505</v>
      </c>
      <c r="N87" s="231">
        <v>0.20721360621411619</v>
      </c>
      <c r="O87" s="231">
        <v>0.1378869779830553</v>
      </c>
      <c r="P87" s="231">
        <v>0.2004755459527256</v>
      </c>
      <c r="Q87" s="231">
        <v>0.17885201586449501</v>
      </c>
      <c r="R87" s="231">
        <v>0.19654387596681411</v>
      </c>
      <c r="S87" s="231">
        <v>0.18361382534636261</v>
      </c>
      <c r="T87" s="231">
        <v>0.23222400556073169</v>
      </c>
      <c r="U87" s="231">
        <v>0.1855985205706491</v>
      </c>
      <c r="V87" s="231">
        <v>0.11214299255462951</v>
      </c>
      <c r="W87" s="231">
        <v>0.16626978374254961</v>
      </c>
      <c r="DA87" s="73" t="s">
        <v>244</v>
      </c>
    </row>
    <row r="88" spans="1:105" ht="12" customHeight="1" x14ac:dyDescent="0.25">
      <c r="A88" s="64" t="s">
        <v>160</v>
      </c>
      <c r="B88" s="231">
        <v>0.82532067826800093</v>
      </c>
      <c r="C88" s="231">
        <v>4.7196228954566406</v>
      </c>
      <c r="D88" s="231">
        <v>2.2444834337480239</v>
      </c>
      <c r="E88" s="231">
        <v>0</v>
      </c>
      <c r="F88" s="231">
        <v>0</v>
      </c>
      <c r="G88" s="231">
        <v>0.17582479866519621</v>
      </c>
      <c r="H88" s="231">
        <v>0.40762543692020919</v>
      </c>
      <c r="I88" s="231">
        <v>0.56483263101950199</v>
      </c>
      <c r="J88" s="231">
        <v>0.42585362954087419</v>
      </c>
      <c r="K88" s="231">
        <v>0.12944149288961679</v>
      </c>
      <c r="L88" s="231">
        <v>0.1160312626879382</v>
      </c>
      <c r="M88" s="231">
        <v>0.59429509782522616</v>
      </c>
      <c r="N88" s="231">
        <v>0.55865707946999299</v>
      </c>
      <c r="O88" s="231">
        <v>0.46239331585820059</v>
      </c>
      <c r="P88" s="231">
        <v>0.4596347328854215</v>
      </c>
      <c r="Q88" s="231">
        <v>0.49516061441579517</v>
      </c>
      <c r="R88" s="231">
        <v>0.89856313653055508</v>
      </c>
      <c r="S88" s="231">
        <v>0.84600155822921475</v>
      </c>
      <c r="T88" s="231">
        <v>0.44106648267006698</v>
      </c>
      <c r="U88" s="231">
        <v>0.29406284891204709</v>
      </c>
      <c r="V88" s="231">
        <v>0.21272699890939761</v>
      </c>
      <c r="W88" s="231">
        <v>0.33203474567091013</v>
      </c>
      <c r="DA88" s="73" t="s">
        <v>245</v>
      </c>
    </row>
    <row r="89" spans="1:105" ht="12" customHeight="1" x14ac:dyDescent="0.25">
      <c r="A89" s="64" t="s">
        <v>70</v>
      </c>
      <c r="B89" s="231">
        <v>0.36723316105307491</v>
      </c>
      <c r="C89" s="231">
        <v>0.42328693861209132</v>
      </c>
      <c r="D89" s="231">
        <v>0.26305010734600459</v>
      </c>
      <c r="E89" s="231">
        <v>0.1383744350117283</v>
      </c>
      <c r="F89" s="231">
        <v>0</v>
      </c>
      <c r="G89" s="231">
        <v>0</v>
      </c>
      <c r="H89" s="231">
        <v>6.3104278300323058E-2</v>
      </c>
      <c r="I89" s="231">
        <v>9.4058324197438703E-2</v>
      </c>
      <c r="J89" s="231">
        <v>3.4118089076253508E-2</v>
      </c>
      <c r="K89" s="231">
        <v>0</v>
      </c>
      <c r="L89" s="231">
        <v>0</v>
      </c>
      <c r="M89" s="231">
        <v>0.14086275076934521</v>
      </c>
      <c r="N89" s="231">
        <v>2.7665329211613611E-2</v>
      </c>
      <c r="O89" s="231">
        <v>2.5592231774452089E-2</v>
      </c>
      <c r="P89" s="231">
        <v>1.8964401338873949E-2</v>
      </c>
      <c r="Q89" s="231">
        <v>2.0224563672709431E-2</v>
      </c>
      <c r="R89" s="231">
        <v>1.1149443680803549E-2</v>
      </c>
      <c r="S89" s="231">
        <v>9.3349561243944411E-3</v>
      </c>
      <c r="T89" s="231">
        <v>6.2157008139851191E-3</v>
      </c>
      <c r="U89" s="231">
        <v>4.4924583560986076E-3</v>
      </c>
      <c r="V89" s="231">
        <v>2.2074660679763762E-3</v>
      </c>
      <c r="W89" s="231">
        <v>2.143083290566655E-3</v>
      </c>
      <c r="DA89" s="73" t="s">
        <v>246</v>
      </c>
    </row>
    <row r="90" spans="1:105" ht="12" customHeight="1" x14ac:dyDescent="0.25">
      <c r="A90" s="64" t="s">
        <v>34</v>
      </c>
      <c r="B90" s="231">
        <v>13.38255090977535</v>
      </c>
      <c r="C90" s="231">
        <v>0</v>
      </c>
      <c r="D90" s="231">
        <v>3.6146907635389991</v>
      </c>
      <c r="E90" s="231">
        <v>2.6875259286930389</v>
      </c>
      <c r="F90" s="231">
        <v>1.751207762970457</v>
      </c>
      <c r="G90" s="231">
        <v>1.2494119942466131</v>
      </c>
      <c r="H90" s="231">
        <v>4.1241666609145913</v>
      </c>
      <c r="I90" s="231">
        <v>0.3375083964794825</v>
      </c>
      <c r="J90" s="231">
        <v>0.80280355873742359</v>
      </c>
      <c r="K90" s="231">
        <v>0.73884489959376975</v>
      </c>
      <c r="L90" s="231">
        <v>0.49290150040351738</v>
      </c>
      <c r="M90" s="231">
        <v>0.66750568006748712</v>
      </c>
      <c r="N90" s="231">
        <v>0.84027079700181972</v>
      </c>
      <c r="O90" s="231">
        <v>0.74608640320162189</v>
      </c>
      <c r="P90" s="231">
        <v>0.95221646932031256</v>
      </c>
      <c r="Q90" s="231">
        <v>0.82960530745058114</v>
      </c>
      <c r="R90" s="231">
        <v>0.7647303093621326</v>
      </c>
      <c r="S90" s="231">
        <v>0.66374804736579285</v>
      </c>
      <c r="T90" s="231">
        <v>1.1703383945208981</v>
      </c>
      <c r="U90" s="231">
        <v>1.0257368476079121</v>
      </c>
      <c r="V90" s="231">
        <v>0.13536825249733661</v>
      </c>
      <c r="W90" s="231">
        <v>0.4147186308524034</v>
      </c>
      <c r="DA90" s="73" t="s">
        <v>247</v>
      </c>
    </row>
    <row r="91" spans="1:105" ht="12" customHeight="1" x14ac:dyDescent="0.25">
      <c r="A91" s="64" t="s">
        <v>162</v>
      </c>
      <c r="B91" s="231">
        <v>7.3472523504868494</v>
      </c>
      <c r="C91" s="231">
        <v>8.1085756826908248</v>
      </c>
      <c r="D91" s="231">
        <v>9.7653824773174058</v>
      </c>
      <c r="E91" s="231">
        <v>13.124679775702781</v>
      </c>
      <c r="F91" s="231">
        <v>13.44935236893755</v>
      </c>
      <c r="G91" s="231">
        <v>12.50216674072635</v>
      </c>
      <c r="H91" s="231">
        <v>10.093255772632549</v>
      </c>
      <c r="I91" s="231">
        <v>12.05713233862966</v>
      </c>
      <c r="J91" s="231">
        <v>10.688087775923041</v>
      </c>
      <c r="K91" s="231">
        <v>6.7549694574646741</v>
      </c>
      <c r="L91" s="231">
        <v>7.2691708033243572</v>
      </c>
      <c r="M91" s="231">
        <v>5.9972359058387754</v>
      </c>
      <c r="N91" s="231">
        <v>5.6951294262269903</v>
      </c>
      <c r="O91" s="231">
        <v>5.4032547988818447</v>
      </c>
      <c r="P91" s="231">
        <v>6.1884782855133631</v>
      </c>
      <c r="Q91" s="231">
        <v>6.5132119294059878</v>
      </c>
      <c r="R91" s="231">
        <v>6.9043327333911622</v>
      </c>
      <c r="S91" s="231">
        <v>6.0772224871592702</v>
      </c>
      <c r="T91" s="231">
        <v>7.1233619645515773</v>
      </c>
      <c r="U91" s="231">
        <v>6.0434807866835403</v>
      </c>
      <c r="V91" s="231">
        <v>4.9135015998751008</v>
      </c>
      <c r="W91" s="231">
        <v>6.4368511793520513</v>
      </c>
      <c r="DA91" s="73" t="s">
        <v>248</v>
      </c>
    </row>
    <row r="92" spans="1:105" ht="12" customHeight="1" x14ac:dyDescent="0.25">
      <c r="A92" s="64" t="s">
        <v>36</v>
      </c>
      <c r="B92" s="231">
        <v>0</v>
      </c>
      <c r="C92" s="231">
        <v>0</v>
      </c>
      <c r="D92" s="231">
        <v>0</v>
      </c>
      <c r="E92" s="231">
        <v>0</v>
      </c>
      <c r="F92" s="231">
        <v>0</v>
      </c>
      <c r="G92" s="231">
        <v>0</v>
      </c>
      <c r="H92" s="231">
        <v>0</v>
      </c>
      <c r="I92" s="231">
        <v>0</v>
      </c>
      <c r="J92" s="231">
        <v>0</v>
      </c>
      <c r="K92" s="231">
        <v>0</v>
      </c>
      <c r="L92" s="231">
        <v>0</v>
      </c>
      <c r="M92" s="231">
        <v>0</v>
      </c>
      <c r="N92" s="231">
        <v>2.4427976575442608E-3</v>
      </c>
      <c r="O92" s="231">
        <v>0</v>
      </c>
      <c r="P92" s="231">
        <v>0</v>
      </c>
      <c r="Q92" s="231">
        <v>0</v>
      </c>
      <c r="R92" s="231">
        <v>0</v>
      </c>
      <c r="S92" s="231">
        <v>0</v>
      </c>
      <c r="T92" s="231">
        <v>0</v>
      </c>
      <c r="U92" s="231">
        <v>0</v>
      </c>
      <c r="V92" s="231">
        <v>0</v>
      </c>
      <c r="W92" s="231">
        <v>0</v>
      </c>
      <c r="DA92" s="73" t="s">
        <v>249</v>
      </c>
    </row>
    <row r="93" spans="1:105" ht="12" customHeight="1" x14ac:dyDescent="0.25">
      <c r="A93" s="64" t="s">
        <v>73</v>
      </c>
      <c r="B93" s="231">
        <v>0</v>
      </c>
      <c r="C93" s="231">
        <v>0</v>
      </c>
      <c r="D93" s="231">
        <v>0</v>
      </c>
      <c r="E93" s="231">
        <v>0</v>
      </c>
      <c r="F93" s="231">
        <v>0</v>
      </c>
      <c r="G93" s="231">
        <v>2.8579727773835799</v>
      </c>
      <c r="H93" s="231">
        <v>8.0324699359461462</v>
      </c>
      <c r="I93" s="231">
        <v>5.2260454700235703</v>
      </c>
      <c r="J93" s="231">
        <v>7.0871640861888654</v>
      </c>
      <c r="K93" s="231">
        <v>10.765075748226741</v>
      </c>
      <c r="L93" s="231">
        <v>11.35200194241299</v>
      </c>
      <c r="M93" s="231">
        <v>8.5019923954872834</v>
      </c>
      <c r="N93" s="231">
        <v>8.6531289996060003</v>
      </c>
      <c r="O93" s="231">
        <v>7.3289215162045913</v>
      </c>
      <c r="P93" s="231">
        <v>5.1564311151647013</v>
      </c>
      <c r="Q93" s="231">
        <v>3.0315968573006948</v>
      </c>
      <c r="R93" s="231">
        <v>2.8359263259336631E-2</v>
      </c>
      <c r="S93" s="231">
        <v>2.371978116179331E-2</v>
      </c>
      <c r="T93" s="231">
        <v>5.8127008358098253E-2</v>
      </c>
      <c r="U93" s="231">
        <v>4.9008533138849127E-2</v>
      </c>
      <c r="V93" s="231">
        <v>1.4344952276738261</v>
      </c>
      <c r="W93" s="231">
        <v>0.35028794896126031</v>
      </c>
      <c r="DA93" s="73" t="s">
        <v>250</v>
      </c>
    </row>
    <row r="94" spans="1:105" ht="12" customHeight="1" x14ac:dyDescent="0.25">
      <c r="A94" s="64" t="s">
        <v>79</v>
      </c>
      <c r="B94" s="231">
        <v>0</v>
      </c>
      <c r="C94" s="231">
        <v>0</v>
      </c>
      <c r="D94" s="231">
        <v>0</v>
      </c>
      <c r="E94" s="231">
        <v>0</v>
      </c>
      <c r="F94" s="231">
        <v>0</v>
      </c>
      <c r="G94" s="231">
        <v>0</v>
      </c>
      <c r="H94" s="231">
        <v>0</v>
      </c>
      <c r="I94" s="231">
        <v>0</v>
      </c>
      <c r="J94" s="231">
        <v>0</v>
      </c>
      <c r="K94" s="231">
        <v>0</v>
      </c>
      <c r="L94" s="231">
        <v>0</v>
      </c>
      <c r="M94" s="231">
        <v>3.1362472638560459</v>
      </c>
      <c r="N94" s="231">
        <v>3.6279966072481309</v>
      </c>
      <c r="O94" s="231">
        <v>2.2861693117237132</v>
      </c>
      <c r="P94" s="231">
        <v>2.2705215995260688</v>
      </c>
      <c r="Q94" s="231">
        <v>2.1759715192975602</v>
      </c>
      <c r="R94" s="231">
        <v>1.784458885357699</v>
      </c>
      <c r="S94" s="231">
        <v>3.1973005548690581</v>
      </c>
      <c r="T94" s="231">
        <v>1.50789229132519</v>
      </c>
      <c r="U94" s="231">
        <v>1.629571744769732</v>
      </c>
      <c r="V94" s="231">
        <v>2.2161888792721371</v>
      </c>
      <c r="W94" s="231">
        <v>2.401178052958334</v>
      </c>
      <c r="DA94" s="73" t="s">
        <v>251</v>
      </c>
    </row>
    <row r="95" spans="1:105" ht="12" customHeight="1" x14ac:dyDescent="0.25">
      <c r="A95" s="61" t="s">
        <v>209</v>
      </c>
      <c r="B95" s="265">
        <v>44.066098590330931</v>
      </c>
      <c r="C95" s="265">
        <v>41.232031659319091</v>
      </c>
      <c r="D95" s="265">
        <v>38.735497620865658</v>
      </c>
      <c r="E95" s="265">
        <v>39.483436715807613</v>
      </c>
      <c r="F95" s="265">
        <v>40.814584976698193</v>
      </c>
      <c r="G95" s="265">
        <v>34.980284757105743</v>
      </c>
      <c r="H95" s="265">
        <v>35.707374734872992</v>
      </c>
      <c r="I95" s="265">
        <v>35.765695212148003</v>
      </c>
      <c r="J95" s="265">
        <v>30.113384932899649</v>
      </c>
      <c r="K95" s="265">
        <v>20.23003923518171</v>
      </c>
      <c r="L95" s="265">
        <v>21.328214601403271</v>
      </c>
      <c r="M95" s="265">
        <v>32.166225980693177</v>
      </c>
      <c r="N95" s="265">
        <v>32.226579288264297</v>
      </c>
      <c r="O95" s="265">
        <v>28.658576845735151</v>
      </c>
      <c r="P95" s="265">
        <v>28.402364424142011</v>
      </c>
      <c r="Q95" s="265">
        <v>26.818568742527251</v>
      </c>
      <c r="R95" s="265">
        <v>26.289545957349141</v>
      </c>
      <c r="S95" s="265">
        <v>24.183541810076829</v>
      </c>
      <c r="T95" s="265">
        <v>25.30155955636565</v>
      </c>
      <c r="U95" s="265">
        <v>22.617284466318878</v>
      </c>
      <c r="V95" s="265">
        <v>18.27483225141637</v>
      </c>
      <c r="W95" s="265">
        <v>23.474386243421321</v>
      </c>
      <c r="DA95" s="74" t="s">
        <v>252</v>
      </c>
    </row>
    <row r="96" spans="1:105" ht="12" hidden="1" customHeight="1" x14ac:dyDescent="0.25"/>
    <row r="98" spans="1:105" ht="15" customHeight="1" x14ac:dyDescent="0.25">
      <c r="A98" s="32" t="s">
        <v>253</v>
      </c>
      <c r="B98" s="259"/>
      <c r="C98" s="259"/>
      <c r="D98" s="259"/>
      <c r="E98" s="259"/>
      <c r="F98" s="259"/>
      <c r="G98" s="259"/>
      <c r="H98" s="259"/>
      <c r="I98" s="259"/>
      <c r="J98" s="259"/>
      <c r="K98" s="259"/>
      <c r="L98" s="259"/>
      <c r="M98" s="259"/>
      <c r="N98" s="259"/>
      <c r="O98" s="259"/>
      <c r="P98" s="259"/>
      <c r="Q98" s="259"/>
      <c r="R98" s="259"/>
      <c r="S98" s="259"/>
      <c r="T98" s="259"/>
      <c r="U98" s="259"/>
      <c r="V98" s="259"/>
      <c r="W98" s="259"/>
      <c r="DA98" s="88"/>
    </row>
    <row r="100" spans="1:105" ht="12" customHeight="1" x14ac:dyDescent="0.25">
      <c r="A100" s="35" t="s">
        <v>41</v>
      </c>
      <c r="B100" s="234">
        <f t="shared" ref="B100:W100" si="2">SUM(B$101:B$105,B$109:B$110,B$112:B$114,B$107,B$106)</f>
        <v>1.0000000000000002</v>
      </c>
      <c r="C100" s="234">
        <f t="shared" si="2"/>
        <v>1.0000000000000002</v>
      </c>
      <c r="D100" s="234">
        <f t="shared" si="2"/>
        <v>1.0000000000000004</v>
      </c>
      <c r="E100" s="234">
        <f t="shared" si="2"/>
        <v>1</v>
      </c>
      <c r="F100" s="234">
        <f t="shared" si="2"/>
        <v>1</v>
      </c>
      <c r="G100" s="234">
        <f t="shared" si="2"/>
        <v>1</v>
      </c>
      <c r="H100" s="234">
        <f t="shared" si="2"/>
        <v>1</v>
      </c>
      <c r="I100" s="234">
        <f t="shared" si="2"/>
        <v>1</v>
      </c>
      <c r="J100" s="234">
        <f t="shared" si="2"/>
        <v>0.99999999999999978</v>
      </c>
      <c r="K100" s="234">
        <f t="shared" si="2"/>
        <v>1.0000000000000004</v>
      </c>
      <c r="L100" s="234">
        <f t="shared" si="2"/>
        <v>1.0000000000000002</v>
      </c>
      <c r="M100" s="234">
        <f t="shared" si="2"/>
        <v>1</v>
      </c>
      <c r="N100" s="234">
        <f t="shared" si="2"/>
        <v>1.0000000000000002</v>
      </c>
      <c r="O100" s="234">
        <f t="shared" si="2"/>
        <v>0.99999999999999989</v>
      </c>
      <c r="P100" s="234">
        <f t="shared" si="2"/>
        <v>1.0000000000000002</v>
      </c>
      <c r="Q100" s="234">
        <f t="shared" si="2"/>
        <v>1.0000000000000004</v>
      </c>
      <c r="R100" s="234">
        <f t="shared" si="2"/>
        <v>0.99999999999999978</v>
      </c>
      <c r="S100" s="234">
        <f t="shared" si="2"/>
        <v>0.99999999999999989</v>
      </c>
      <c r="T100" s="234">
        <f t="shared" si="2"/>
        <v>1</v>
      </c>
      <c r="U100" s="234">
        <f t="shared" si="2"/>
        <v>1.0000000000000002</v>
      </c>
      <c r="V100" s="234">
        <f t="shared" si="2"/>
        <v>0.99999999999999967</v>
      </c>
      <c r="W100" s="234">
        <f t="shared" si="2"/>
        <v>0.99999999999999978</v>
      </c>
      <c r="DA100" s="95"/>
    </row>
    <row r="101" spans="1:105" ht="12" customHeight="1" x14ac:dyDescent="0.25">
      <c r="A101" s="55" t="s">
        <v>92</v>
      </c>
      <c r="B101" s="268">
        <f t="shared" ref="B101:W101" si="3">IF(B$6=0,0,B$6/B$5)</f>
        <v>3.5039577139066328E-3</v>
      </c>
      <c r="C101" s="268">
        <f t="shared" si="3"/>
        <v>3.5390824763243817E-3</v>
      </c>
      <c r="D101" s="268">
        <f t="shared" si="3"/>
        <v>3.1976804879778561E-3</v>
      </c>
      <c r="E101" s="268">
        <f t="shared" si="3"/>
        <v>3.1307352301342063E-3</v>
      </c>
      <c r="F101" s="268">
        <f t="shared" si="3"/>
        <v>3.2546474228216113E-3</v>
      </c>
      <c r="G101" s="268">
        <f t="shared" si="3"/>
        <v>3.1573481881544147E-3</v>
      </c>
      <c r="H101" s="268">
        <f t="shared" si="3"/>
        <v>3.0804584237525369E-3</v>
      </c>
      <c r="I101" s="268">
        <f t="shared" si="3"/>
        <v>3.1006601352403097E-3</v>
      </c>
      <c r="J101" s="268">
        <f t="shared" si="3"/>
        <v>2.8996369865362782E-3</v>
      </c>
      <c r="K101" s="268">
        <f t="shared" si="3"/>
        <v>2.8260975936897923E-3</v>
      </c>
      <c r="L101" s="268">
        <f t="shared" si="3"/>
        <v>2.9240870511944577E-3</v>
      </c>
      <c r="M101" s="268">
        <f t="shared" si="3"/>
        <v>3.4136682865749095E-3</v>
      </c>
      <c r="N101" s="268">
        <f t="shared" si="3"/>
        <v>3.4165757833019843E-3</v>
      </c>
      <c r="O101" s="268">
        <f t="shared" si="3"/>
        <v>3.4562157010900691E-3</v>
      </c>
      <c r="P101" s="268">
        <f t="shared" si="3"/>
        <v>3.410807535459331E-3</v>
      </c>
      <c r="Q101" s="268">
        <f t="shared" si="3"/>
        <v>3.4183312893564639E-3</v>
      </c>
      <c r="R101" s="268">
        <f t="shared" si="3"/>
        <v>3.4414439328735915E-3</v>
      </c>
      <c r="S101" s="268">
        <f t="shared" si="3"/>
        <v>3.3795629564156286E-3</v>
      </c>
      <c r="T101" s="268">
        <f t="shared" si="3"/>
        <v>3.4789221038181665E-3</v>
      </c>
      <c r="U101" s="268">
        <f t="shared" si="3"/>
        <v>3.4302046346032559E-3</v>
      </c>
      <c r="V101" s="268">
        <f t="shared" si="3"/>
        <v>3.3152410757934583E-3</v>
      </c>
      <c r="W101" s="268">
        <f t="shared" si="3"/>
        <v>3.3897152458685345E-3</v>
      </c>
      <c r="DA101" s="76"/>
    </row>
    <row r="102" spans="1:105" ht="12" customHeight="1" x14ac:dyDescent="0.25">
      <c r="A102" s="202" t="s">
        <v>93</v>
      </c>
      <c r="B102" s="269">
        <f t="shared" ref="B102:W102" si="4">IF(B$7=0,0,B$7/B$5)</f>
        <v>1.868777447416871E-3</v>
      </c>
      <c r="C102" s="269">
        <f t="shared" si="4"/>
        <v>1.8875106540396705E-3</v>
      </c>
      <c r="D102" s="269">
        <f t="shared" si="4"/>
        <v>1.7054295935881904E-3</v>
      </c>
      <c r="E102" s="269">
        <f t="shared" si="4"/>
        <v>1.6697254560715763E-3</v>
      </c>
      <c r="F102" s="269">
        <f t="shared" si="4"/>
        <v>1.7358119588381923E-3</v>
      </c>
      <c r="G102" s="269">
        <f t="shared" si="4"/>
        <v>1.6839190336823541E-3</v>
      </c>
      <c r="H102" s="269">
        <f t="shared" si="4"/>
        <v>1.6429111593346869E-3</v>
      </c>
      <c r="I102" s="269">
        <f t="shared" si="4"/>
        <v>1.6536854054614986E-3</v>
      </c>
      <c r="J102" s="269">
        <f t="shared" si="4"/>
        <v>1.5464730594860147E-3</v>
      </c>
      <c r="K102" s="269">
        <f t="shared" si="4"/>
        <v>1.5072520499678889E-3</v>
      </c>
      <c r="L102" s="269">
        <f t="shared" si="4"/>
        <v>1.5595130939703773E-3</v>
      </c>
      <c r="M102" s="269">
        <f t="shared" si="4"/>
        <v>1.8206230861732848E-3</v>
      </c>
      <c r="N102" s="269">
        <f t="shared" si="4"/>
        <v>1.8221737510943925E-3</v>
      </c>
      <c r="O102" s="269">
        <f t="shared" si="4"/>
        <v>1.8433150405813704E-3</v>
      </c>
      <c r="P102" s="269">
        <f t="shared" si="4"/>
        <v>1.8190973522449762E-3</v>
      </c>
      <c r="Q102" s="269">
        <f t="shared" si="4"/>
        <v>1.8231100209901143E-3</v>
      </c>
      <c r="R102" s="269">
        <f t="shared" si="4"/>
        <v>1.835436764199249E-3</v>
      </c>
      <c r="S102" s="269">
        <f t="shared" si="4"/>
        <v>1.8024335767550023E-3</v>
      </c>
      <c r="T102" s="269">
        <f t="shared" si="4"/>
        <v>1.8554251220363556E-3</v>
      </c>
      <c r="U102" s="269">
        <f t="shared" si="4"/>
        <v>1.8294424717884027E-3</v>
      </c>
      <c r="V102" s="269">
        <f t="shared" si="4"/>
        <v>1.7681285737565107E-3</v>
      </c>
      <c r="W102" s="269">
        <f t="shared" si="4"/>
        <v>1.8078481311298853E-3</v>
      </c>
      <c r="DA102" s="77"/>
    </row>
    <row r="103" spans="1:105" ht="12" customHeight="1" x14ac:dyDescent="0.25">
      <c r="A103" s="202" t="s">
        <v>94</v>
      </c>
      <c r="B103" s="269">
        <f t="shared" ref="B103:W103" si="5">IF(B$8=0,0,B$8/B$5)</f>
        <v>4.6719436185421771E-2</v>
      </c>
      <c r="C103" s="269">
        <f t="shared" si="5"/>
        <v>4.7187766350991762E-2</v>
      </c>
      <c r="D103" s="269">
        <f t="shared" si="5"/>
        <v>4.2635739839704749E-2</v>
      </c>
      <c r="E103" s="269">
        <f t="shared" si="5"/>
        <v>4.1743136401789414E-2</v>
      </c>
      <c r="F103" s="269">
        <f t="shared" si="5"/>
        <v>4.3395298970954815E-2</v>
      </c>
      <c r="G103" s="269">
        <f t="shared" si="5"/>
        <v>4.209797584205887E-2</v>
      </c>
      <c r="H103" s="269">
        <f t="shared" si="5"/>
        <v>4.1072778983367163E-2</v>
      </c>
      <c r="I103" s="269">
        <f t="shared" si="5"/>
        <v>4.1342135136537471E-2</v>
      </c>
      <c r="J103" s="269">
        <f t="shared" si="5"/>
        <v>3.8661826487150379E-2</v>
      </c>
      <c r="K103" s="269">
        <f t="shared" si="5"/>
        <v>3.7681301249197219E-2</v>
      </c>
      <c r="L103" s="269">
        <f t="shared" si="5"/>
        <v>3.8987827349259437E-2</v>
      </c>
      <c r="M103" s="269">
        <f t="shared" si="5"/>
        <v>4.5515577154332132E-2</v>
      </c>
      <c r="N103" s="269">
        <f t="shared" si="5"/>
        <v>4.5554343777359792E-2</v>
      </c>
      <c r="O103" s="269">
        <f t="shared" si="5"/>
        <v>4.6082876014534258E-2</v>
      </c>
      <c r="P103" s="269">
        <f t="shared" si="5"/>
        <v>4.5477433806124422E-2</v>
      </c>
      <c r="Q103" s="269">
        <f t="shared" si="5"/>
        <v>4.5577750524752866E-2</v>
      </c>
      <c r="R103" s="269">
        <f t="shared" si="5"/>
        <v>4.5885919104981229E-2</v>
      </c>
      <c r="S103" s="269">
        <f t="shared" si="5"/>
        <v>4.5060839418875058E-2</v>
      </c>
      <c r="T103" s="269">
        <f t="shared" si="5"/>
        <v>4.6385628050908893E-2</v>
      </c>
      <c r="U103" s="269">
        <f t="shared" si="5"/>
        <v>4.573606179471007E-2</v>
      </c>
      <c r="V103" s="269">
        <f t="shared" si="5"/>
        <v>4.4203214343912778E-2</v>
      </c>
      <c r="W103" s="269">
        <f t="shared" si="5"/>
        <v>4.5196203278247131E-2</v>
      </c>
      <c r="DA103" s="77"/>
    </row>
    <row r="104" spans="1:105" ht="12" customHeight="1" x14ac:dyDescent="0.25">
      <c r="A104" s="202" t="s">
        <v>95</v>
      </c>
      <c r="B104" s="269">
        <f t="shared" ref="B104:W104" si="6">IF(B$9=0,0,B$9/B$5)</f>
        <v>1.1679859046355441E-3</v>
      </c>
      <c r="C104" s="269">
        <f t="shared" si="6"/>
        <v>1.1796941587747939E-3</v>
      </c>
      <c r="D104" s="269">
        <f t="shared" si="6"/>
        <v>1.065893495992619E-3</v>
      </c>
      <c r="E104" s="269">
        <f t="shared" si="6"/>
        <v>1.0435784100447346E-3</v>
      </c>
      <c r="F104" s="269">
        <f t="shared" si="6"/>
        <v>1.0848824742738699E-3</v>
      </c>
      <c r="G104" s="269">
        <f t="shared" si="6"/>
        <v>1.0524493960514714E-3</v>
      </c>
      <c r="H104" s="269">
        <f t="shared" si="6"/>
        <v>1.0268194745841786E-3</v>
      </c>
      <c r="I104" s="269">
        <f t="shared" si="6"/>
        <v>1.0335533784134369E-3</v>
      </c>
      <c r="J104" s="269">
        <f t="shared" si="6"/>
        <v>9.6654566217875949E-4</v>
      </c>
      <c r="K104" s="269">
        <f t="shared" si="6"/>
        <v>9.4203253122993036E-4</v>
      </c>
      <c r="L104" s="269">
        <f t="shared" si="6"/>
        <v>9.7469568373148563E-4</v>
      </c>
      <c r="M104" s="269">
        <f t="shared" si="6"/>
        <v>1.137889428858303E-3</v>
      </c>
      <c r="N104" s="269">
        <f t="shared" si="6"/>
        <v>1.1388585944339955E-3</v>
      </c>
      <c r="O104" s="269">
        <f t="shared" si="6"/>
        <v>1.1520719003633567E-3</v>
      </c>
      <c r="P104" s="269">
        <f t="shared" si="6"/>
        <v>1.13693584515311E-3</v>
      </c>
      <c r="Q104" s="269">
        <f t="shared" si="6"/>
        <v>1.1394437631188209E-3</v>
      </c>
      <c r="R104" s="269">
        <f t="shared" si="6"/>
        <v>1.1471479776245304E-3</v>
      </c>
      <c r="S104" s="269">
        <f t="shared" si="6"/>
        <v>1.1265209854718762E-3</v>
      </c>
      <c r="T104" s="269">
        <f t="shared" si="6"/>
        <v>1.1596407012727222E-3</v>
      </c>
      <c r="U104" s="269">
        <f t="shared" si="6"/>
        <v>1.1434015448677514E-3</v>
      </c>
      <c r="V104" s="269">
        <f t="shared" si="6"/>
        <v>1.1050803585978194E-3</v>
      </c>
      <c r="W104" s="269">
        <f t="shared" si="6"/>
        <v>1.129905081956178E-3</v>
      </c>
      <c r="DA104" s="77"/>
    </row>
    <row r="105" spans="1:105" ht="12" customHeight="1" x14ac:dyDescent="0.25">
      <c r="A105" s="56" t="s">
        <v>96</v>
      </c>
      <c r="B105" s="270">
        <f t="shared" ref="B105:W105" si="7">IF(B$10=0,0,B$10/B$5)</f>
        <v>2.1529472266435244E-3</v>
      </c>
      <c r="C105" s="270">
        <f t="shared" si="7"/>
        <v>2.1967227105865166E-3</v>
      </c>
      <c r="D105" s="270">
        <f t="shared" si="7"/>
        <v>2.0192335022626014E-3</v>
      </c>
      <c r="E105" s="270">
        <f t="shared" si="7"/>
        <v>1.9700904563503272E-3</v>
      </c>
      <c r="F105" s="270">
        <f t="shared" si="7"/>
        <v>2.0291586401350384E-3</v>
      </c>
      <c r="G105" s="270">
        <f t="shared" si="7"/>
        <v>1.9795450965139085E-3</v>
      </c>
      <c r="H105" s="270">
        <f t="shared" si="7"/>
        <v>1.9470670582134512E-3</v>
      </c>
      <c r="I105" s="270">
        <f t="shared" si="7"/>
        <v>1.9579608954457227E-3</v>
      </c>
      <c r="J105" s="270">
        <f t="shared" si="7"/>
        <v>1.8725885397507809E-3</v>
      </c>
      <c r="K105" s="270">
        <f t="shared" si="7"/>
        <v>1.8432278192005173E-3</v>
      </c>
      <c r="L105" s="270">
        <f t="shared" si="7"/>
        <v>1.8849241279464452E-3</v>
      </c>
      <c r="M105" s="270">
        <f t="shared" si="7"/>
        <v>2.0949535738066963E-3</v>
      </c>
      <c r="N105" s="270">
        <f t="shared" si="7"/>
        <v>2.0952170523224492E-3</v>
      </c>
      <c r="O105" s="270">
        <f t="shared" si="7"/>
        <v>2.1069883612855355E-3</v>
      </c>
      <c r="P105" s="270">
        <f t="shared" si="7"/>
        <v>2.0881741082728091E-3</v>
      </c>
      <c r="Q105" s="270">
        <f t="shared" si="7"/>
        <v>2.0923096126281033E-3</v>
      </c>
      <c r="R105" s="270">
        <f t="shared" si="7"/>
        <v>2.1110586432551621E-3</v>
      </c>
      <c r="S105" s="270">
        <f t="shared" si="7"/>
        <v>2.0823667924493535E-3</v>
      </c>
      <c r="T105" s="270">
        <f t="shared" si="7"/>
        <v>2.1161580668998098E-3</v>
      </c>
      <c r="U105" s="270">
        <f t="shared" si="7"/>
        <v>2.0967892410102087E-3</v>
      </c>
      <c r="V105" s="270">
        <f t="shared" si="7"/>
        <v>2.0458184981573995E-3</v>
      </c>
      <c r="W105" s="270">
        <f t="shared" si="7"/>
        <v>2.0792368770981115E-3</v>
      </c>
      <c r="DA105" s="78"/>
    </row>
    <row r="106" spans="1:105" ht="12" customHeight="1" x14ac:dyDescent="0.25">
      <c r="A106" s="203" t="s">
        <v>167</v>
      </c>
      <c r="B106" s="271">
        <f t="shared" ref="B106:W106" si="8">IF(B$16=0,0,B$16/B$5)</f>
        <v>0.19655629795115767</v>
      </c>
      <c r="C106" s="271">
        <f t="shared" si="8"/>
        <v>0.19770154799839762</v>
      </c>
      <c r="D106" s="271">
        <f t="shared" si="8"/>
        <v>0.18375557559225839</v>
      </c>
      <c r="E106" s="271">
        <f t="shared" si="8"/>
        <v>0.18102150341348666</v>
      </c>
      <c r="F106" s="271">
        <f t="shared" si="8"/>
        <v>0.18650866700898339</v>
      </c>
      <c r="G106" s="271">
        <f t="shared" si="8"/>
        <v>0.18196903350766969</v>
      </c>
      <c r="H106" s="271">
        <f t="shared" si="8"/>
        <v>0.17869418784221305</v>
      </c>
      <c r="I106" s="271">
        <f t="shared" si="8"/>
        <v>0.17967987168480792</v>
      </c>
      <c r="J106" s="271">
        <f t="shared" si="8"/>
        <v>0.17218852740260762</v>
      </c>
      <c r="K106" s="271">
        <f t="shared" si="8"/>
        <v>0.16984593053043295</v>
      </c>
      <c r="L106" s="271">
        <f t="shared" si="8"/>
        <v>0.1734886279964796</v>
      </c>
      <c r="M106" s="271">
        <f t="shared" si="8"/>
        <v>0.19139016995430441</v>
      </c>
      <c r="N106" s="271">
        <f t="shared" si="8"/>
        <v>0.19163222895441939</v>
      </c>
      <c r="O106" s="271">
        <f t="shared" si="8"/>
        <v>0.19281759064229789</v>
      </c>
      <c r="P106" s="271">
        <f t="shared" si="8"/>
        <v>0.19118781503288465</v>
      </c>
      <c r="Q106" s="271">
        <f t="shared" si="8"/>
        <v>0.19150156451587563</v>
      </c>
      <c r="R106" s="271">
        <f t="shared" si="8"/>
        <v>0.19270736490618307</v>
      </c>
      <c r="S106" s="271">
        <f t="shared" si="8"/>
        <v>0.19000067731413664</v>
      </c>
      <c r="T106" s="271">
        <f t="shared" si="8"/>
        <v>0.19392544493622929</v>
      </c>
      <c r="U106" s="271">
        <f t="shared" si="8"/>
        <v>0.19211697372018968</v>
      </c>
      <c r="V106" s="271">
        <f t="shared" si="8"/>
        <v>0.18809345298868482</v>
      </c>
      <c r="W106" s="271">
        <f t="shared" si="8"/>
        <v>0.19059383364624297</v>
      </c>
      <c r="DA106" s="79"/>
    </row>
    <row r="107" spans="1:105" ht="12" customHeight="1" x14ac:dyDescent="0.25">
      <c r="A107" s="203" t="s">
        <v>174</v>
      </c>
      <c r="B107" s="271">
        <f t="shared" ref="B107:W107" si="9">IF(B$22=0,0,B$22/B$5)</f>
        <v>0.2356313222227002</v>
      </c>
      <c r="C107" s="271">
        <f t="shared" si="9"/>
        <v>0.22986584300921248</v>
      </c>
      <c r="D107" s="271">
        <f t="shared" si="9"/>
        <v>0.28748564263396975</v>
      </c>
      <c r="E107" s="271">
        <f t="shared" si="9"/>
        <v>0.30798260475463712</v>
      </c>
      <c r="F107" s="271">
        <f t="shared" si="9"/>
        <v>0.28863674858211175</v>
      </c>
      <c r="G107" s="271">
        <f t="shared" si="9"/>
        <v>0.30192616266708427</v>
      </c>
      <c r="H107" s="271">
        <f t="shared" si="9"/>
        <v>0.30408968010913051</v>
      </c>
      <c r="I107" s="271">
        <f t="shared" si="9"/>
        <v>0.30770366252663961</v>
      </c>
      <c r="J107" s="271">
        <f t="shared" si="9"/>
        <v>0.33347337205149091</v>
      </c>
      <c r="K107" s="271">
        <f t="shared" si="9"/>
        <v>0.33332157106653909</v>
      </c>
      <c r="L107" s="271">
        <f t="shared" si="9"/>
        <v>0.31942866908198775</v>
      </c>
      <c r="M107" s="271">
        <f t="shared" si="9"/>
        <v>0.24971384563815632</v>
      </c>
      <c r="N107" s="271">
        <f t="shared" si="9"/>
        <v>0.24742921651653876</v>
      </c>
      <c r="O107" s="271">
        <f t="shared" si="9"/>
        <v>0.24606015325589725</v>
      </c>
      <c r="P107" s="271">
        <f t="shared" si="9"/>
        <v>0.25617228229274103</v>
      </c>
      <c r="Q107" s="271">
        <f t="shared" si="9"/>
        <v>0.25833063039927695</v>
      </c>
      <c r="R107" s="271">
        <f t="shared" si="9"/>
        <v>0.25822396702475964</v>
      </c>
      <c r="S107" s="271">
        <f t="shared" si="9"/>
        <v>0.26467596914456598</v>
      </c>
      <c r="T107" s="271">
        <f t="shared" si="9"/>
        <v>0.25548451461094462</v>
      </c>
      <c r="U107" s="271">
        <f t="shared" si="9"/>
        <v>0.26133526827404124</v>
      </c>
      <c r="V107" s="271">
        <f t="shared" si="9"/>
        <v>0.2736220113417146</v>
      </c>
      <c r="W107" s="271">
        <f t="shared" si="9"/>
        <v>0.26641240641695663</v>
      </c>
      <c r="DA107" s="79"/>
    </row>
    <row r="108" spans="1:105" ht="12" customHeight="1" x14ac:dyDescent="0.25">
      <c r="A108" s="203" t="s">
        <v>181</v>
      </c>
      <c r="B108" s="271">
        <f t="shared" ref="B108:W108" si="10">IF(B$28=0,0,B$28/B$5)</f>
        <v>0.35463793813665162</v>
      </c>
      <c r="C108" s="271">
        <f t="shared" si="10"/>
        <v>0.36611821253245092</v>
      </c>
      <c r="D108" s="271">
        <f t="shared" si="10"/>
        <v>0.33596847118753587</v>
      </c>
      <c r="E108" s="271">
        <f t="shared" si="10"/>
        <v>0.32583531485742095</v>
      </c>
      <c r="F108" s="271">
        <f t="shared" si="10"/>
        <v>0.33568410712799651</v>
      </c>
      <c r="G108" s="271">
        <f t="shared" si="10"/>
        <v>0.32718105230952682</v>
      </c>
      <c r="H108" s="271">
        <f t="shared" si="10"/>
        <v>0.32202746959466666</v>
      </c>
      <c r="I108" s="271">
        <f t="shared" si="10"/>
        <v>0.3239062349672775</v>
      </c>
      <c r="J108" s="271">
        <f t="shared" si="10"/>
        <v>0.30986224979427779</v>
      </c>
      <c r="K108" s="271">
        <f t="shared" si="10"/>
        <v>0.30529029322678675</v>
      </c>
      <c r="L108" s="271">
        <f t="shared" si="10"/>
        <v>0.31190302797603625</v>
      </c>
      <c r="M108" s="271">
        <f t="shared" si="10"/>
        <v>0.34613477889505617</v>
      </c>
      <c r="N108" s="271">
        <f t="shared" si="10"/>
        <v>0.34660206386851183</v>
      </c>
      <c r="O108" s="271">
        <f t="shared" si="10"/>
        <v>0.34837444964566289</v>
      </c>
      <c r="P108" s="271">
        <f t="shared" si="10"/>
        <v>0.34542775915816371</v>
      </c>
      <c r="Q108" s="271">
        <f t="shared" si="10"/>
        <v>0.34604208013818516</v>
      </c>
      <c r="R108" s="271">
        <f t="shared" si="10"/>
        <v>0.34912224944702486</v>
      </c>
      <c r="S108" s="271">
        <f t="shared" si="10"/>
        <v>0.34448420680513064</v>
      </c>
      <c r="T108" s="271">
        <f t="shared" si="10"/>
        <v>0.35006177520746712</v>
      </c>
      <c r="U108" s="271">
        <f t="shared" si="10"/>
        <v>0.34684939064944847</v>
      </c>
      <c r="V108" s="271">
        <f t="shared" si="10"/>
        <v>0.33841742893383353</v>
      </c>
      <c r="W108" s="271">
        <f t="shared" si="10"/>
        <v>0.34391372985697616</v>
      </c>
      <c r="DA108" s="79"/>
    </row>
    <row r="109" spans="1:105" ht="12" customHeight="1" x14ac:dyDescent="0.25">
      <c r="A109" s="62" t="s">
        <v>183</v>
      </c>
      <c r="B109" s="272">
        <f t="shared" ref="B109:W109" si="11">IF(B$29=0,0,B$29/B$5)</f>
        <v>6.5265424816952577E-2</v>
      </c>
      <c r="C109" s="272">
        <f t="shared" si="11"/>
        <v>9.8131473379358625E-2</v>
      </c>
      <c r="D109" s="272">
        <f t="shared" si="11"/>
        <v>9.0376214668243818E-2</v>
      </c>
      <c r="E109" s="272">
        <f t="shared" si="11"/>
        <v>7.4698387815509998E-2</v>
      </c>
      <c r="F109" s="272">
        <f t="shared" si="11"/>
        <v>7.1529592904484435E-2</v>
      </c>
      <c r="G109" s="272">
        <f t="shared" si="11"/>
        <v>9.6319263708361649E-2</v>
      </c>
      <c r="H109" s="272">
        <f t="shared" si="11"/>
        <v>0.10298264214124847</v>
      </c>
      <c r="I109" s="272">
        <f t="shared" si="11"/>
        <v>0.10081412945586141</v>
      </c>
      <c r="J109" s="272">
        <f t="shared" si="11"/>
        <v>0.11266293604185204</v>
      </c>
      <c r="K109" s="272">
        <f t="shared" si="11"/>
        <v>0.13311908389613533</v>
      </c>
      <c r="L109" s="272">
        <f t="shared" si="11"/>
        <v>0.13683997159731912</v>
      </c>
      <c r="M109" s="272">
        <f t="shared" si="11"/>
        <v>8.3754013984838477E-2</v>
      </c>
      <c r="N109" s="272">
        <f t="shared" si="11"/>
        <v>8.0121464869163522E-2</v>
      </c>
      <c r="O109" s="272">
        <f t="shared" si="11"/>
        <v>8.0144904994458283E-2</v>
      </c>
      <c r="P109" s="272">
        <f t="shared" si="11"/>
        <v>8.3450999127063732E-2</v>
      </c>
      <c r="Q109" s="272">
        <f t="shared" si="11"/>
        <v>8.6471778737816751E-2</v>
      </c>
      <c r="R109" s="272">
        <f t="shared" si="11"/>
        <v>8.4267720013614961E-2</v>
      </c>
      <c r="S109" s="272">
        <f t="shared" si="11"/>
        <v>9.4702801632870065E-2</v>
      </c>
      <c r="T109" s="272">
        <f t="shared" si="11"/>
        <v>8.2304875648159401E-2</v>
      </c>
      <c r="U109" s="272">
        <f t="shared" si="11"/>
        <v>8.3453267108077919E-2</v>
      </c>
      <c r="V109" s="272">
        <f t="shared" si="11"/>
        <v>0.10059442584775628</v>
      </c>
      <c r="W109" s="272">
        <f t="shared" si="11"/>
        <v>8.8691849175244461E-2</v>
      </c>
      <c r="DA109" s="80"/>
    </row>
    <row r="110" spans="1:105" ht="12" customHeight="1" x14ac:dyDescent="0.25">
      <c r="A110" s="62" t="s">
        <v>189</v>
      </c>
      <c r="B110" s="272">
        <f t="shared" ref="B110:W110" si="12">IF(B$34=0,0,B$34/B$5)</f>
        <v>0.28937251331969904</v>
      </c>
      <c r="C110" s="272">
        <f t="shared" si="12"/>
        <v>0.26798673915309229</v>
      </c>
      <c r="D110" s="272">
        <f t="shared" si="12"/>
        <v>0.24559225651929206</v>
      </c>
      <c r="E110" s="272">
        <f t="shared" si="12"/>
        <v>0.25113692704191098</v>
      </c>
      <c r="F110" s="272">
        <f t="shared" si="12"/>
        <v>0.2641545142235121</v>
      </c>
      <c r="G110" s="272">
        <f t="shared" si="12"/>
        <v>0.2308617886011651</v>
      </c>
      <c r="H110" s="272">
        <f t="shared" si="12"/>
        <v>0.21904482745341822</v>
      </c>
      <c r="I110" s="272">
        <f t="shared" si="12"/>
        <v>0.22309210551141609</v>
      </c>
      <c r="J110" s="272">
        <f t="shared" si="12"/>
        <v>0.19719931375242578</v>
      </c>
      <c r="K110" s="272">
        <f t="shared" si="12"/>
        <v>0.17217120933065144</v>
      </c>
      <c r="L110" s="272">
        <f t="shared" si="12"/>
        <v>0.17506305637871705</v>
      </c>
      <c r="M110" s="272">
        <f t="shared" si="12"/>
        <v>0.26238076491021772</v>
      </c>
      <c r="N110" s="272">
        <f t="shared" si="12"/>
        <v>0.26648059899934839</v>
      </c>
      <c r="O110" s="272">
        <f t="shared" si="12"/>
        <v>0.26822954465120463</v>
      </c>
      <c r="P110" s="272">
        <f t="shared" si="12"/>
        <v>0.26197676003109993</v>
      </c>
      <c r="Q110" s="272">
        <f t="shared" si="12"/>
        <v>0.25957030140036841</v>
      </c>
      <c r="R110" s="272">
        <f t="shared" si="12"/>
        <v>0.26485452943340992</v>
      </c>
      <c r="S110" s="272">
        <f t="shared" si="12"/>
        <v>0.24978140517226058</v>
      </c>
      <c r="T110" s="272">
        <f t="shared" si="12"/>
        <v>0.26775689955930776</v>
      </c>
      <c r="U110" s="272">
        <f t="shared" si="12"/>
        <v>0.2633961235413706</v>
      </c>
      <c r="V110" s="272">
        <f t="shared" si="12"/>
        <v>0.23782300308607732</v>
      </c>
      <c r="W110" s="272">
        <f t="shared" si="12"/>
        <v>0.25522188068173168</v>
      </c>
      <c r="DA110" s="80"/>
    </row>
    <row r="111" spans="1:105" ht="12" customHeight="1" x14ac:dyDescent="0.25">
      <c r="A111" s="203" t="s">
        <v>191</v>
      </c>
      <c r="B111" s="271">
        <f t="shared" ref="B111:W111" si="13">IF(B$35=0,0,B$35/B$5)</f>
        <v>0.15776133721146637</v>
      </c>
      <c r="C111" s="271">
        <f t="shared" si="13"/>
        <v>0.15032362010922187</v>
      </c>
      <c r="D111" s="271">
        <f t="shared" si="13"/>
        <v>0.14216633366671028</v>
      </c>
      <c r="E111" s="271">
        <f t="shared" si="13"/>
        <v>0.13560331102006495</v>
      </c>
      <c r="F111" s="271">
        <f t="shared" si="13"/>
        <v>0.1376706778138849</v>
      </c>
      <c r="G111" s="271">
        <f t="shared" si="13"/>
        <v>0.1389525139592582</v>
      </c>
      <c r="H111" s="271">
        <f t="shared" si="13"/>
        <v>0.14641862735473776</v>
      </c>
      <c r="I111" s="271">
        <f t="shared" si="13"/>
        <v>0.13962223587017653</v>
      </c>
      <c r="J111" s="271">
        <f t="shared" si="13"/>
        <v>0.13852878001652127</v>
      </c>
      <c r="K111" s="271">
        <f t="shared" si="13"/>
        <v>0.14674229393295624</v>
      </c>
      <c r="L111" s="271">
        <f t="shared" si="13"/>
        <v>0.14884862763939447</v>
      </c>
      <c r="M111" s="271">
        <f t="shared" si="13"/>
        <v>0.1587784939827378</v>
      </c>
      <c r="N111" s="271">
        <f t="shared" si="13"/>
        <v>0.16030932170201753</v>
      </c>
      <c r="O111" s="271">
        <f t="shared" si="13"/>
        <v>0.15810633943828725</v>
      </c>
      <c r="P111" s="271">
        <f t="shared" si="13"/>
        <v>0.15327969486895607</v>
      </c>
      <c r="Q111" s="271">
        <f t="shared" si="13"/>
        <v>0.15007477973581621</v>
      </c>
      <c r="R111" s="271">
        <f t="shared" si="13"/>
        <v>0.14552541219909848</v>
      </c>
      <c r="S111" s="271">
        <f t="shared" si="13"/>
        <v>0.14738742300619975</v>
      </c>
      <c r="T111" s="271">
        <f t="shared" si="13"/>
        <v>0.14553249120042305</v>
      </c>
      <c r="U111" s="271">
        <f t="shared" si="13"/>
        <v>0.14546246766934101</v>
      </c>
      <c r="V111" s="271">
        <f t="shared" si="13"/>
        <v>0.14742962388554867</v>
      </c>
      <c r="W111" s="271">
        <f t="shared" si="13"/>
        <v>0.14547712146552413</v>
      </c>
      <c r="DA111" s="79"/>
    </row>
    <row r="112" spans="1:105" ht="12" customHeight="1" x14ac:dyDescent="0.25">
      <c r="A112" s="62" t="s">
        <v>192</v>
      </c>
      <c r="B112" s="272">
        <f t="shared" ref="B112:W112" si="14">IF(B$36=0,0,B$36/B$5)</f>
        <v>1.9874496955714364E-2</v>
      </c>
      <c r="C112" s="272">
        <f t="shared" si="14"/>
        <v>3.0412939321860056E-2</v>
      </c>
      <c r="D112" s="272">
        <f t="shared" si="14"/>
        <v>2.8098163066336716E-2</v>
      </c>
      <c r="E112" s="272">
        <f t="shared" si="14"/>
        <v>2.3338938295536245E-2</v>
      </c>
      <c r="F112" s="272">
        <f t="shared" si="14"/>
        <v>2.251671606624743E-2</v>
      </c>
      <c r="G112" s="272">
        <f t="shared" si="14"/>
        <v>3.0320227259328078E-2</v>
      </c>
      <c r="H112" s="272">
        <f t="shared" si="14"/>
        <v>3.2292624999817103E-2</v>
      </c>
      <c r="I112" s="272">
        <f t="shared" si="14"/>
        <v>3.1582843067784999E-2</v>
      </c>
      <c r="J112" s="272">
        <f t="shared" si="14"/>
        <v>3.5397937032937338E-2</v>
      </c>
      <c r="K112" s="272">
        <f t="shared" si="14"/>
        <v>4.1904399191685211E-2</v>
      </c>
      <c r="L112" s="272">
        <f t="shared" si="14"/>
        <v>4.3075693036371633E-2</v>
      </c>
      <c r="M112" s="272">
        <f t="shared" si="14"/>
        <v>2.5986974677263922E-2</v>
      </c>
      <c r="N112" s="272">
        <f t="shared" si="14"/>
        <v>2.5145113165118298E-2</v>
      </c>
      <c r="O112" s="272">
        <f t="shared" si="14"/>
        <v>2.5152906818969374E-2</v>
      </c>
      <c r="P112" s="272">
        <f t="shared" si="14"/>
        <v>2.6218544560900926E-2</v>
      </c>
      <c r="Q112" s="272">
        <f t="shared" si="14"/>
        <v>2.7167308538988338E-2</v>
      </c>
      <c r="R112" s="272">
        <f t="shared" si="14"/>
        <v>2.6500773477984324E-2</v>
      </c>
      <c r="S112" s="272">
        <f t="shared" si="14"/>
        <v>2.9785182817053453E-2</v>
      </c>
      <c r="T112" s="272">
        <f t="shared" si="14"/>
        <v>2.5894124470188132E-2</v>
      </c>
      <c r="U112" s="272">
        <f t="shared" si="14"/>
        <v>2.6257417671224085E-2</v>
      </c>
      <c r="V112" s="272">
        <f t="shared" si="14"/>
        <v>3.1657168696501391E-2</v>
      </c>
      <c r="W112" s="272">
        <f t="shared" si="14"/>
        <v>2.7913236798807334E-2</v>
      </c>
      <c r="DA112" s="80"/>
    </row>
    <row r="113" spans="1:105" ht="12" customHeight="1" x14ac:dyDescent="0.25">
      <c r="A113" s="62" t="s">
        <v>197</v>
      </c>
      <c r="B113" s="272">
        <f t="shared" ref="B113:W113" si="15">IF(B$40=0,0,B$40/B$5)</f>
        <v>4.5808081426003115E-2</v>
      </c>
      <c r="C113" s="272">
        <f t="shared" si="15"/>
        <v>3.470903369712184E-2</v>
      </c>
      <c r="D113" s="272">
        <f t="shared" si="15"/>
        <v>3.6298744718979627E-2</v>
      </c>
      <c r="E113" s="272">
        <f t="shared" si="15"/>
        <v>3.3000962367415759E-2</v>
      </c>
      <c r="F113" s="272">
        <f t="shared" si="15"/>
        <v>3.2001074210157215E-2</v>
      </c>
      <c r="G113" s="272">
        <f t="shared" si="15"/>
        <v>3.5959576938812868E-2</v>
      </c>
      <c r="H113" s="272">
        <f t="shared" si="15"/>
        <v>4.5034535999102135E-2</v>
      </c>
      <c r="I113" s="272">
        <f t="shared" si="15"/>
        <v>3.7641779146070392E-2</v>
      </c>
      <c r="J113" s="272">
        <f t="shared" si="15"/>
        <v>4.0986101253357332E-2</v>
      </c>
      <c r="K113" s="272">
        <f t="shared" si="15"/>
        <v>5.0640323108821751E-2</v>
      </c>
      <c r="L113" s="272">
        <f t="shared" si="15"/>
        <v>5.0665041853895885E-2</v>
      </c>
      <c r="M113" s="272">
        <f t="shared" si="15"/>
        <v>4.9686421309862693E-2</v>
      </c>
      <c r="N113" s="272">
        <f t="shared" si="15"/>
        <v>5.1174525331737546E-2</v>
      </c>
      <c r="O113" s="272">
        <f t="shared" si="15"/>
        <v>4.8412647300410568E-2</v>
      </c>
      <c r="P113" s="272">
        <f t="shared" si="15"/>
        <v>4.4525657858002721E-2</v>
      </c>
      <c r="Q113" s="272">
        <f t="shared" si="15"/>
        <v>4.1127379151167799E-2</v>
      </c>
      <c r="R113" s="272">
        <f t="shared" si="15"/>
        <v>3.5616275387666207E-2</v>
      </c>
      <c r="S113" s="272">
        <f t="shared" si="15"/>
        <v>3.8939761606824171E-2</v>
      </c>
      <c r="T113" s="272">
        <f t="shared" si="15"/>
        <v>3.533160036139172E-2</v>
      </c>
      <c r="U113" s="272">
        <f t="shared" si="15"/>
        <v>3.6274023368823592E-2</v>
      </c>
      <c r="V113" s="272">
        <f t="shared" si="15"/>
        <v>4.0897773753365764E-2</v>
      </c>
      <c r="W113" s="272">
        <f t="shared" si="15"/>
        <v>3.7215235735829556E-2</v>
      </c>
      <c r="DA113" s="80"/>
    </row>
    <row r="114" spans="1:105" ht="12" customHeight="1" x14ac:dyDescent="0.25">
      <c r="A114" s="63" t="s">
        <v>209</v>
      </c>
      <c r="B114" s="273">
        <f t="shared" ref="B114:W114" si="16">IF(B$51=0,0,B$51/B$5)</f>
        <v>9.2078758829748891E-2</v>
      </c>
      <c r="C114" s="273">
        <f t="shared" si="16"/>
        <v>8.5201647090239988E-2</v>
      </c>
      <c r="D114" s="273">
        <f t="shared" si="16"/>
        <v>7.7769425881393919E-2</v>
      </c>
      <c r="E114" s="273">
        <f t="shared" si="16"/>
        <v>7.9263410357112943E-2</v>
      </c>
      <c r="F114" s="273">
        <f t="shared" si="16"/>
        <v>8.315288753748025E-2</v>
      </c>
      <c r="G114" s="273">
        <f t="shared" si="16"/>
        <v>7.2672709761117241E-2</v>
      </c>
      <c r="H114" s="273">
        <f t="shared" si="16"/>
        <v>6.9091466355818518E-2</v>
      </c>
      <c r="I114" s="273">
        <f t="shared" si="16"/>
        <v>7.0397613656321134E-2</v>
      </c>
      <c r="J114" s="273">
        <f t="shared" si="16"/>
        <v>6.2144741730226577E-2</v>
      </c>
      <c r="K114" s="273">
        <f t="shared" si="16"/>
        <v>5.419757163244926E-2</v>
      </c>
      <c r="L114" s="273">
        <f t="shared" si="16"/>
        <v>5.5107892749126933E-2</v>
      </c>
      <c r="M114" s="273">
        <f t="shared" si="16"/>
        <v>8.310509799561118E-2</v>
      </c>
      <c r="N114" s="273">
        <f t="shared" si="16"/>
        <v>8.3989683205161675E-2</v>
      </c>
      <c r="O114" s="273">
        <f t="shared" si="16"/>
        <v>8.4540785318907311E-2</v>
      </c>
      <c r="P114" s="273">
        <f t="shared" si="16"/>
        <v>8.2535492450052442E-2</v>
      </c>
      <c r="Q114" s="273">
        <f t="shared" si="16"/>
        <v>8.1780092045660072E-2</v>
      </c>
      <c r="R114" s="273">
        <f t="shared" si="16"/>
        <v>8.3408363333447949E-2</v>
      </c>
      <c r="S114" s="273">
        <f t="shared" si="16"/>
        <v>7.8662478582322143E-2</v>
      </c>
      <c r="T114" s="273">
        <f t="shared" si="16"/>
        <v>8.4306766368843197E-2</v>
      </c>
      <c r="U114" s="273">
        <f t="shared" si="16"/>
        <v>8.2931026629293345E-2</v>
      </c>
      <c r="V114" s="273">
        <f t="shared" si="16"/>
        <v>7.4874681435681531E-2</v>
      </c>
      <c r="W114" s="273">
        <f t="shared" si="16"/>
        <v>8.0348648930887223E-2</v>
      </c>
      <c r="DA114" s="81"/>
    </row>
    <row r="115" spans="1:105" ht="12" hidden="1" customHeight="1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1:105" ht="12" customHeight="1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:105" ht="12" customHeight="1" x14ac:dyDescent="0.25">
      <c r="A117" s="35" t="s">
        <v>42</v>
      </c>
      <c r="B117" s="234">
        <f t="shared" ref="B117:W117" si="17">SUM(B$118:B$122,B$126:B$127,B$129:B$131,B$124,B$123)</f>
        <v>1</v>
      </c>
      <c r="C117" s="234">
        <f t="shared" si="17"/>
        <v>0.99999999999999978</v>
      </c>
      <c r="D117" s="234">
        <f t="shared" si="17"/>
        <v>1.0000000000000002</v>
      </c>
      <c r="E117" s="234">
        <f t="shared" si="17"/>
        <v>0.99999999999999989</v>
      </c>
      <c r="F117" s="234">
        <f t="shared" si="17"/>
        <v>1.0000000000000002</v>
      </c>
      <c r="G117" s="234">
        <f t="shared" si="17"/>
        <v>1</v>
      </c>
      <c r="H117" s="234">
        <f t="shared" si="17"/>
        <v>1</v>
      </c>
      <c r="I117" s="234">
        <f t="shared" si="17"/>
        <v>1</v>
      </c>
      <c r="J117" s="234">
        <f t="shared" si="17"/>
        <v>0.99999999999999989</v>
      </c>
      <c r="K117" s="234">
        <f t="shared" si="17"/>
        <v>0.99999999999999989</v>
      </c>
      <c r="L117" s="234">
        <f t="shared" si="17"/>
        <v>1</v>
      </c>
      <c r="M117" s="234">
        <f t="shared" si="17"/>
        <v>1.0000000000000002</v>
      </c>
      <c r="N117" s="234">
        <f t="shared" si="17"/>
        <v>1</v>
      </c>
      <c r="O117" s="234">
        <f t="shared" si="17"/>
        <v>0.99999999999999978</v>
      </c>
      <c r="P117" s="234">
        <f t="shared" si="17"/>
        <v>0.99999999999999989</v>
      </c>
      <c r="Q117" s="234">
        <f t="shared" si="17"/>
        <v>0.99999999999999989</v>
      </c>
      <c r="R117" s="234">
        <f t="shared" si="17"/>
        <v>1.0000000000000002</v>
      </c>
      <c r="S117" s="234">
        <f t="shared" si="17"/>
        <v>1.0000000000000002</v>
      </c>
      <c r="T117" s="234">
        <f t="shared" si="17"/>
        <v>0.99999999999999989</v>
      </c>
      <c r="U117" s="234">
        <f t="shared" si="17"/>
        <v>1</v>
      </c>
      <c r="V117" s="234">
        <f t="shared" si="17"/>
        <v>1.0000000000000002</v>
      </c>
      <c r="W117" s="234">
        <f t="shared" si="17"/>
        <v>0.99999999999999978</v>
      </c>
      <c r="DA117" s="95"/>
    </row>
    <row r="118" spans="1:105" ht="12" customHeight="1" x14ac:dyDescent="0.25">
      <c r="A118" s="55" t="s">
        <v>92</v>
      </c>
      <c r="B118" s="268">
        <f t="shared" ref="B118:W118" si="18">IF(B$55=0,0,B$55/B$54)</f>
        <v>2.7946347774370022E-3</v>
      </c>
      <c r="C118" s="268">
        <f t="shared" si="18"/>
        <v>2.7936558749577928E-3</v>
      </c>
      <c r="D118" s="268">
        <f t="shared" si="18"/>
        <v>2.7334446144213756E-3</v>
      </c>
      <c r="E118" s="268">
        <f t="shared" si="18"/>
        <v>2.7426367580833011E-3</v>
      </c>
      <c r="F118" s="268">
        <f t="shared" si="18"/>
        <v>2.7679539275563231E-3</v>
      </c>
      <c r="G118" s="268">
        <f t="shared" si="18"/>
        <v>2.7347405800895539E-3</v>
      </c>
      <c r="H118" s="268">
        <f t="shared" si="18"/>
        <v>2.6984538689419817E-3</v>
      </c>
      <c r="I118" s="268">
        <f t="shared" si="18"/>
        <v>2.7158049730644836E-3</v>
      </c>
      <c r="J118" s="268">
        <f t="shared" si="18"/>
        <v>2.65727583823816E-3</v>
      </c>
      <c r="K118" s="268">
        <f t="shared" si="18"/>
        <v>2.6134207748385917E-3</v>
      </c>
      <c r="L118" s="268">
        <f t="shared" si="18"/>
        <v>2.638375072363414E-3</v>
      </c>
      <c r="M118" s="268">
        <f t="shared" si="18"/>
        <v>2.770371450736467E-3</v>
      </c>
      <c r="N118" s="268">
        <f t="shared" si="18"/>
        <v>2.7694462780505922E-3</v>
      </c>
      <c r="O118" s="268">
        <f t="shared" si="18"/>
        <v>2.7863465618769008E-3</v>
      </c>
      <c r="P118" s="268">
        <f t="shared" si="18"/>
        <v>2.780859114178324E-3</v>
      </c>
      <c r="Q118" s="268">
        <f t="shared" si="18"/>
        <v>2.785656520476236E-3</v>
      </c>
      <c r="R118" s="268">
        <f t="shared" si="18"/>
        <v>2.7955251489008627E-3</v>
      </c>
      <c r="S118" s="268">
        <f t="shared" si="18"/>
        <v>2.772045403352897E-3</v>
      </c>
      <c r="T118" s="268">
        <f t="shared" si="18"/>
        <v>2.8120350130473883E-3</v>
      </c>
      <c r="U118" s="268">
        <f t="shared" si="18"/>
        <v>2.7952419393789166E-3</v>
      </c>
      <c r="V118" s="268">
        <f t="shared" si="18"/>
        <v>2.7536382734303622E-3</v>
      </c>
      <c r="W118" s="268">
        <f t="shared" si="18"/>
        <v>2.7826690746402846E-3</v>
      </c>
      <c r="DA118" s="76"/>
    </row>
    <row r="119" spans="1:105" ht="12" customHeight="1" x14ac:dyDescent="0.25">
      <c r="A119" s="202" t="s">
        <v>93</v>
      </c>
      <c r="B119" s="269">
        <f t="shared" ref="B119:W119" si="19">IF(B$56=0,0,B$56/B$54)</f>
        <v>2.0649389723241666E-3</v>
      </c>
      <c r="C119" s="269">
        <f t="shared" si="19"/>
        <v>2.0642156671195839E-3</v>
      </c>
      <c r="D119" s="269">
        <f t="shared" si="19"/>
        <v>2.0197259257557997E-3</v>
      </c>
      <c r="E119" s="269">
        <f t="shared" si="19"/>
        <v>2.0265179458938015E-3</v>
      </c>
      <c r="F119" s="269">
        <f t="shared" si="19"/>
        <v>2.0452246514482647E-3</v>
      </c>
      <c r="G119" s="269">
        <f t="shared" si="19"/>
        <v>2.0206835070600252E-3</v>
      </c>
      <c r="H119" s="269">
        <f t="shared" si="19"/>
        <v>1.9938714725748585E-3</v>
      </c>
      <c r="I119" s="269">
        <f t="shared" si="19"/>
        <v>2.0066920999443735E-3</v>
      </c>
      <c r="J119" s="269">
        <f t="shared" si="19"/>
        <v>1.9634452712370691E-3</v>
      </c>
      <c r="K119" s="269">
        <f t="shared" si="19"/>
        <v>1.931041026403844E-3</v>
      </c>
      <c r="L119" s="269">
        <f t="shared" si="19"/>
        <v>1.9494796080396289E-3</v>
      </c>
      <c r="M119" s="269">
        <f t="shared" si="19"/>
        <v>2.0470109449101078E-3</v>
      </c>
      <c r="N119" s="269">
        <f t="shared" si="19"/>
        <v>2.0463273403294245E-3</v>
      </c>
      <c r="O119" s="269">
        <f t="shared" si="19"/>
        <v>2.058814859270377E-3</v>
      </c>
      <c r="P119" s="269">
        <f t="shared" si="19"/>
        <v>2.0547602168881711E-3</v>
      </c>
      <c r="Q119" s="269">
        <f t="shared" si="19"/>
        <v>2.0583049917942209E-3</v>
      </c>
      <c r="R119" s="269">
        <f t="shared" si="19"/>
        <v>2.0655968624894261E-3</v>
      </c>
      <c r="S119" s="269">
        <f t="shared" si="19"/>
        <v>2.04824781851642E-3</v>
      </c>
      <c r="T119" s="269">
        <f t="shared" si="19"/>
        <v>2.0777959026571035E-3</v>
      </c>
      <c r="U119" s="269">
        <f t="shared" si="19"/>
        <v>2.0653876006624713E-3</v>
      </c>
      <c r="V119" s="269">
        <f t="shared" si="19"/>
        <v>2.034646899980461E-3</v>
      </c>
      <c r="W119" s="269">
        <f t="shared" si="19"/>
        <v>2.0560975858805132E-3</v>
      </c>
      <c r="DA119" s="77"/>
    </row>
    <row r="120" spans="1:105" ht="12" customHeight="1" x14ac:dyDescent="0.25">
      <c r="A120" s="202" t="s">
        <v>94</v>
      </c>
      <c r="B120" s="269">
        <f t="shared" ref="B120:W120" si="20">IF(B$57=0,0,B$57/B$54)</f>
        <v>5.1623474308104149E-2</v>
      </c>
      <c r="C120" s="269">
        <f t="shared" si="20"/>
        <v>5.1605391677989616E-2</v>
      </c>
      <c r="D120" s="269">
        <f t="shared" si="20"/>
        <v>5.0493148143895002E-2</v>
      </c>
      <c r="E120" s="269">
        <f t="shared" si="20"/>
        <v>5.0662948647345031E-2</v>
      </c>
      <c r="F120" s="269">
        <f t="shared" si="20"/>
        <v>5.1130616286206632E-2</v>
      </c>
      <c r="G120" s="269">
        <f t="shared" si="20"/>
        <v>5.0517087676500629E-2</v>
      </c>
      <c r="H120" s="269">
        <f t="shared" si="20"/>
        <v>4.9846786814371456E-2</v>
      </c>
      <c r="I120" s="269">
        <f t="shared" si="20"/>
        <v>5.0167302498609331E-2</v>
      </c>
      <c r="J120" s="269">
        <f t="shared" si="20"/>
        <v>4.9086131780926745E-2</v>
      </c>
      <c r="K120" s="269">
        <f t="shared" si="20"/>
        <v>4.8276025660096103E-2</v>
      </c>
      <c r="L120" s="269">
        <f t="shared" si="20"/>
        <v>4.8736990200990732E-2</v>
      </c>
      <c r="M120" s="269">
        <f t="shared" si="20"/>
        <v>5.1175273622752704E-2</v>
      </c>
      <c r="N120" s="269">
        <f t="shared" si="20"/>
        <v>5.1158183508235609E-2</v>
      </c>
      <c r="O120" s="269">
        <f t="shared" si="20"/>
        <v>5.147037148175939E-2</v>
      </c>
      <c r="P120" s="269">
        <f t="shared" si="20"/>
        <v>5.136900542220426E-2</v>
      </c>
      <c r="Q120" s="269">
        <f t="shared" si="20"/>
        <v>5.1457624794855508E-2</v>
      </c>
      <c r="R120" s="269">
        <f t="shared" si="20"/>
        <v>5.1639921562235638E-2</v>
      </c>
      <c r="S120" s="269">
        <f t="shared" si="20"/>
        <v>5.1206195462910498E-2</v>
      </c>
      <c r="T120" s="269">
        <f t="shared" si="20"/>
        <v>5.1944897566427589E-2</v>
      </c>
      <c r="U120" s="269">
        <f t="shared" si="20"/>
        <v>5.163469001656177E-2</v>
      </c>
      <c r="V120" s="269">
        <f t="shared" si="20"/>
        <v>5.0866172499511517E-2</v>
      </c>
      <c r="W120" s="269">
        <f t="shared" si="20"/>
        <v>5.1402439647012847E-2</v>
      </c>
      <c r="DA120" s="77"/>
    </row>
    <row r="121" spans="1:105" ht="12" customHeight="1" x14ac:dyDescent="0.25">
      <c r="A121" s="202" t="s">
        <v>95</v>
      </c>
      <c r="B121" s="269">
        <f t="shared" ref="B121:W121" si="21">IF(B$58=0,0,B$58/B$54)</f>
        <v>1.2905868577026043E-3</v>
      </c>
      <c r="C121" s="269">
        <f t="shared" si="21"/>
        <v>1.2901347919497409E-3</v>
      </c>
      <c r="D121" s="269">
        <f t="shared" si="21"/>
        <v>1.2623287035973755E-3</v>
      </c>
      <c r="E121" s="269">
        <f t="shared" si="21"/>
        <v>1.2665737161836259E-3</v>
      </c>
      <c r="F121" s="269">
        <f t="shared" si="21"/>
        <v>1.2782654071551664E-3</v>
      </c>
      <c r="G121" s="269">
        <f t="shared" si="21"/>
        <v>1.2629271919125163E-3</v>
      </c>
      <c r="H121" s="269">
        <f t="shared" si="21"/>
        <v>1.2461696703592866E-3</v>
      </c>
      <c r="I121" s="269">
        <f t="shared" si="21"/>
        <v>1.2541825624652336E-3</v>
      </c>
      <c r="J121" s="269">
        <f t="shared" si="21"/>
        <v>1.227153294523169E-3</v>
      </c>
      <c r="K121" s="269">
        <f t="shared" si="21"/>
        <v>1.206900641502403E-3</v>
      </c>
      <c r="L121" s="269">
        <f t="shared" si="21"/>
        <v>1.2184247550247687E-3</v>
      </c>
      <c r="M121" s="269">
        <f t="shared" si="21"/>
        <v>1.2793818405688181E-3</v>
      </c>
      <c r="N121" s="269">
        <f t="shared" si="21"/>
        <v>1.2789545877058908E-3</v>
      </c>
      <c r="O121" s="269">
        <f t="shared" si="21"/>
        <v>1.2867592870439855E-3</v>
      </c>
      <c r="P121" s="269">
        <f t="shared" si="21"/>
        <v>1.284225135555107E-3</v>
      </c>
      <c r="Q121" s="269">
        <f t="shared" si="21"/>
        <v>1.286440619871388E-3</v>
      </c>
      <c r="R121" s="269">
        <f t="shared" si="21"/>
        <v>1.290998039055892E-3</v>
      </c>
      <c r="S121" s="269">
        <f t="shared" si="21"/>
        <v>1.2801548865727628E-3</v>
      </c>
      <c r="T121" s="269">
        <f t="shared" si="21"/>
        <v>1.2986224391606904E-3</v>
      </c>
      <c r="U121" s="269">
        <f t="shared" si="21"/>
        <v>1.2908672504140448E-3</v>
      </c>
      <c r="V121" s="269">
        <f t="shared" si="21"/>
        <v>1.2716543124877886E-3</v>
      </c>
      <c r="W121" s="269">
        <f t="shared" si="21"/>
        <v>1.2850609911753213E-3</v>
      </c>
      <c r="DA121" s="77"/>
    </row>
    <row r="122" spans="1:105" ht="12" customHeight="1" x14ac:dyDescent="0.25">
      <c r="A122" s="56" t="s">
        <v>96</v>
      </c>
      <c r="B122" s="270">
        <f t="shared" ref="B122:W122" si="22">IF(B$59=0,0,B$59/B$54)</f>
        <v>1.7171158115536727E-3</v>
      </c>
      <c r="C122" s="270">
        <f t="shared" si="22"/>
        <v>1.7340334245210581E-3</v>
      </c>
      <c r="D122" s="270">
        <f t="shared" si="22"/>
        <v>1.7260833165696646E-3</v>
      </c>
      <c r="E122" s="270">
        <f t="shared" si="22"/>
        <v>1.7258701567375581E-3</v>
      </c>
      <c r="F122" s="270">
        <f t="shared" si="22"/>
        <v>1.7257222973563492E-3</v>
      </c>
      <c r="G122" s="270">
        <f t="shared" si="22"/>
        <v>1.7145851464416076E-3</v>
      </c>
      <c r="H122" s="270">
        <f t="shared" si="22"/>
        <v>1.7056132281523205E-3</v>
      </c>
      <c r="I122" s="270">
        <f t="shared" si="22"/>
        <v>1.714938014806054E-3</v>
      </c>
      <c r="J122" s="270">
        <f t="shared" si="22"/>
        <v>1.7160714616161045E-3</v>
      </c>
      <c r="K122" s="270">
        <f t="shared" si="22"/>
        <v>1.7045164633432757E-3</v>
      </c>
      <c r="L122" s="270">
        <f t="shared" si="22"/>
        <v>1.7007485568662456E-3</v>
      </c>
      <c r="M122" s="270">
        <f t="shared" si="22"/>
        <v>1.7001650670972559E-3</v>
      </c>
      <c r="N122" s="270">
        <f t="shared" si="22"/>
        <v>1.6983645132714025E-3</v>
      </c>
      <c r="O122" s="270">
        <f t="shared" si="22"/>
        <v>1.6986207702635529E-3</v>
      </c>
      <c r="P122" s="270">
        <f t="shared" si="22"/>
        <v>1.7025053277301457E-3</v>
      </c>
      <c r="Q122" s="270">
        <f t="shared" si="22"/>
        <v>1.7050588201969897E-3</v>
      </c>
      <c r="R122" s="270">
        <f t="shared" si="22"/>
        <v>1.7148376213982361E-3</v>
      </c>
      <c r="S122" s="270">
        <f t="shared" si="22"/>
        <v>1.7080360299682612E-3</v>
      </c>
      <c r="T122" s="270">
        <f t="shared" si="22"/>
        <v>1.710504115839202E-3</v>
      </c>
      <c r="U122" s="270">
        <f t="shared" si="22"/>
        <v>1.7086541034273095E-3</v>
      </c>
      <c r="V122" s="270">
        <f t="shared" si="22"/>
        <v>1.6992562496136881E-3</v>
      </c>
      <c r="W122" s="270">
        <f t="shared" si="22"/>
        <v>1.7068773442856183E-3</v>
      </c>
      <c r="DA122" s="78"/>
    </row>
    <row r="123" spans="1:105" ht="12" customHeight="1" x14ac:dyDescent="0.25">
      <c r="A123" s="203" t="s">
        <v>222</v>
      </c>
      <c r="B123" s="271">
        <f t="shared" ref="B123:W123" si="23">IF(B$65=0,0,B$65/B$54)</f>
        <v>6.8364956228394516E-2</v>
      </c>
      <c r="C123" s="271">
        <f t="shared" si="23"/>
        <v>6.6007150285764191E-2</v>
      </c>
      <c r="D123" s="271">
        <f t="shared" si="23"/>
        <v>7.5630821988613706E-2</v>
      </c>
      <c r="E123" s="271">
        <f t="shared" si="23"/>
        <v>7.8810581086431658E-2</v>
      </c>
      <c r="F123" s="271">
        <f t="shared" si="23"/>
        <v>7.6161184787242972E-2</v>
      </c>
      <c r="G123" s="271">
        <f t="shared" si="23"/>
        <v>8.1584596214956062E-2</v>
      </c>
      <c r="H123" s="271">
        <f t="shared" si="23"/>
        <v>8.258342180220947E-2</v>
      </c>
      <c r="I123" s="271">
        <f t="shared" si="23"/>
        <v>8.2550991376748775E-2</v>
      </c>
      <c r="J123" s="271">
        <f t="shared" si="23"/>
        <v>8.7605192405935464E-2</v>
      </c>
      <c r="K123" s="271">
        <f t="shared" si="23"/>
        <v>8.9588872270344913E-2</v>
      </c>
      <c r="L123" s="271">
        <f t="shared" si="23"/>
        <v>8.8010547586151219E-2</v>
      </c>
      <c r="M123" s="271">
        <f t="shared" si="23"/>
        <v>7.2361725884281816E-2</v>
      </c>
      <c r="N123" s="271">
        <f t="shared" si="23"/>
        <v>7.1552043979481089E-2</v>
      </c>
      <c r="O123" s="271">
        <f t="shared" si="23"/>
        <v>7.1059515340057597E-2</v>
      </c>
      <c r="P123" s="271">
        <f t="shared" si="23"/>
        <v>7.2914640801114067E-2</v>
      </c>
      <c r="Q123" s="271">
        <f t="shared" si="23"/>
        <v>7.385385643049551E-2</v>
      </c>
      <c r="R123" s="271">
        <f t="shared" si="23"/>
        <v>7.3466610410103508E-2</v>
      </c>
      <c r="S123" s="271">
        <f t="shared" si="23"/>
        <v>7.6388273344840787E-2</v>
      </c>
      <c r="T123" s="271">
        <f t="shared" si="23"/>
        <v>7.2209427016307323E-2</v>
      </c>
      <c r="U123" s="271">
        <f t="shared" si="23"/>
        <v>7.4547397759526568E-2</v>
      </c>
      <c r="V123" s="271">
        <f t="shared" si="23"/>
        <v>8.0019926128243879E-2</v>
      </c>
      <c r="W123" s="271">
        <f t="shared" si="23"/>
        <v>7.6239778792040358E-2</v>
      </c>
      <c r="DA123" s="79"/>
    </row>
    <row r="124" spans="1:105" ht="12" customHeight="1" x14ac:dyDescent="0.25">
      <c r="A124" s="203" t="s">
        <v>228</v>
      </c>
      <c r="B124" s="271">
        <f t="shared" ref="B124:W124" si="24">IF(B$71=0,0,B$71/B$54)</f>
        <v>0.38341052309121715</v>
      </c>
      <c r="C124" s="271">
        <f t="shared" si="24"/>
        <v>0.38327622235373288</v>
      </c>
      <c r="D124" s="271">
        <f t="shared" si="24"/>
        <v>0.37501552543382216</v>
      </c>
      <c r="E124" s="271">
        <f t="shared" si="24"/>
        <v>0.3762766435728373</v>
      </c>
      <c r="F124" s="271">
        <f t="shared" si="24"/>
        <v>0.37975003811770253</v>
      </c>
      <c r="G124" s="271">
        <f t="shared" si="24"/>
        <v>0.37519332572413405</v>
      </c>
      <c r="H124" s="271">
        <f t="shared" si="24"/>
        <v>0.37021496253525615</v>
      </c>
      <c r="I124" s="271">
        <f t="shared" si="24"/>
        <v>0.37259545102038122</v>
      </c>
      <c r="J124" s="271">
        <f t="shared" si="24"/>
        <v>0.36456553370130385</v>
      </c>
      <c r="K124" s="271">
        <f t="shared" si="24"/>
        <v>0.35854882878730859</v>
      </c>
      <c r="L124" s="271">
        <f t="shared" si="24"/>
        <v>0.36197243903670973</v>
      </c>
      <c r="M124" s="271">
        <f t="shared" si="24"/>
        <v>0.38008171073359048</v>
      </c>
      <c r="N124" s="271">
        <f t="shared" si="24"/>
        <v>0.37995478146673045</v>
      </c>
      <c r="O124" s="271">
        <f t="shared" si="24"/>
        <v>0.38227341956375516</v>
      </c>
      <c r="P124" s="271">
        <f t="shared" si="24"/>
        <v>0.38152056798918321</v>
      </c>
      <c r="Q124" s="271">
        <f t="shared" si="24"/>
        <v>0.38217874918445566</v>
      </c>
      <c r="R124" s="271">
        <f t="shared" si="24"/>
        <v>0.38353267779689115</v>
      </c>
      <c r="S124" s="271">
        <f t="shared" si="24"/>
        <v>0.38031136902507012</v>
      </c>
      <c r="T124" s="271">
        <f t="shared" si="24"/>
        <v>0.38579775218145534</v>
      </c>
      <c r="U124" s="271">
        <f t="shared" si="24"/>
        <v>0.38349382280523692</v>
      </c>
      <c r="V124" s="271">
        <f t="shared" si="24"/>
        <v>0.37778599885176994</v>
      </c>
      <c r="W124" s="271">
        <f t="shared" si="24"/>
        <v>0.38176888590646424</v>
      </c>
      <c r="DA124" s="79"/>
    </row>
    <row r="125" spans="1:105" ht="12" customHeight="1" x14ac:dyDescent="0.25">
      <c r="A125" s="203" t="s">
        <v>181</v>
      </c>
      <c r="B125" s="271">
        <f t="shared" ref="B125:W125" si="25">IF(B$72=0,0,B$72/B$54)</f>
        <v>0.38526322858422857</v>
      </c>
      <c r="C125" s="271">
        <f t="shared" si="25"/>
        <v>0.3936495157715616</v>
      </c>
      <c r="D125" s="271">
        <f t="shared" si="25"/>
        <v>0.39118293282937983</v>
      </c>
      <c r="E125" s="271">
        <f t="shared" si="25"/>
        <v>0.38880001054325675</v>
      </c>
      <c r="F125" s="271">
        <f t="shared" si="25"/>
        <v>0.38885872931476301</v>
      </c>
      <c r="G125" s="271">
        <f t="shared" si="25"/>
        <v>0.38600058746419841</v>
      </c>
      <c r="H125" s="271">
        <f t="shared" si="25"/>
        <v>0.38423659898432816</v>
      </c>
      <c r="I125" s="271">
        <f t="shared" si="25"/>
        <v>0.38642915492406155</v>
      </c>
      <c r="J125" s="271">
        <f t="shared" si="25"/>
        <v>0.38678341296705848</v>
      </c>
      <c r="K125" s="271">
        <f t="shared" si="25"/>
        <v>0.38453984197654995</v>
      </c>
      <c r="L125" s="271">
        <f t="shared" si="25"/>
        <v>0.38332927878371115</v>
      </c>
      <c r="M125" s="271">
        <f t="shared" si="25"/>
        <v>0.38262037029423479</v>
      </c>
      <c r="N125" s="271">
        <f t="shared" si="25"/>
        <v>0.38268302198799131</v>
      </c>
      <c r="O125" s="271">
        <f t="shared" si="25"/>
        <v>0.38254871972219134</v>
      </c>
      <c r="P125" s="271">
        <f t="shared" si="25"/>
        <v>0.38360580623246554</v>
      </c>
      <c r="Q125" s="271">
        <f t="shared" si="25"/>
        <v>0.38410370202100597</v>
      </c>
      <c r="R125" s="271">
        <f t="shared" si="25"/>
        <v>0.38628371174049908</v>
      </c>
      <c r="S125" s="271">
        <f t="shared" si="25"/>
        <v>0.38487107940548154</v>
      </c>
      <c r="T125" s="271">
        <f t="shared" si="25"/>
        <v>0.38541345644939023</v>
      </c>
      <c r="U125" s="271">
        <f t="shared" si="25"/>
        <v>0.38498736266675837</v>
      </c>
      <c r="V125" s="271">
        <f t="shared" si="25"/>
        <v>0.38286940204402575</v>
      </c>
      <c r="W125" s="271">
        <f t="shared" si="25"/>
        <v>0.384551068736667</v>
      </c>
      <c r="DA125" s="79"/>
    </row>
    <row r="126" spans="1:105" ht="12" customHeight="1" x14ac:dyDescent="0.25">
      <c r="A126" s="62" t="s">
        <v>183</v>
      </c>
      <c r="B126" s="272">
        <f t="shared" ref="B126:W126" si="26">IF(B$73=0,0,B$73/B$54)</f>
        <v>7.0901518354225201E-2</v>
      </c>
      <c r="C126" s="272">
        <f t="shared" si="26"/>
        <v>0.10551074941214647</v>
      </c>
      <c r="D126" s="272">
        <f t="shared" si="26"/>
        <v>0.10522901922010115</v>
      </c>
      <c r="E126" s="272">
        <f t="shared" si="26"/>
        <v>8.9133168339788738E-2</v>
      </c>
      <c r="F126" s="272">
        <f t="shared" si="26"/>
        <v>8.2860361913512551E-2</v>
      </c>
      <c r="G126" s="272">
        <f t="shared" si="26"/>
        <v>0.11363522463511583</v>
      </c>
      <c r="H126" s="272">
        <f t="shared" si="26"/>
        <v>0.12287678507855095</v>
      </c>
      <c r="I126" s="272">
        <f t="shared" si="26"/>
        <v>0.12027406281317533</v>
      </c>
      <c r="J126" s="272">
        <f t="shared" si="26"/>
        <v>0.14063073170767917</v>
      </c>
      <c r="K126" s="272">
        <f t="shared" si="26"/>
        <v>0.16767513616116339</v>
      </c>
      <c r="L126" s="272">
        <f t="shared" si="26"/>
        <v>0.16817652576689324</v>
      </c>
      <c r="M126" s="272">
        <f t="shared" si="26"/>
        <v>9.2582409507665719E-2</v>
      </c>
      <c r="N126" s="272">
        <f t="shared" si="26"/>
        <v>8.8462036146062531E-2</v>
      </c>
      <c r="O126" s="272">
        <f t="shared" si="26"/>
        <v>8.8006829516546758E-2</v>
      </c>
      <c r="P126" s="272">
        <f t="shared" si="26"/>
        <v>9.2674334798855451E-2</v>
      </c>
      <c r="Q126" s="272">
        <f t="shared" si="26"/>
        <v>9.5982923002524145E-2</v>
      </c>
      <c r="R126" s="272">
        <f t="shared" si="26"/>
        <v>9.3237390966420142E-2</v>
      </c>
      <c r="S126" s="272">
        <f t="shared" si="26"/>
        <v>0.10580563278996472</v>
      </c>
      <c r="T126" s="272">
        <f t="shared" si="26"/>
        <v>9.0616596420430101E-2</v>
      </c>
      <c r="U126" s="272">
        <f t="shared" si="26"/>
        <v>9.2629406526289107E-2</v>
      </c>
      <c r="V126" s="272">
        <f t="shared" si="26"/>
        <v>0.11380775450788844</v>
      </c>
      <c r="W126" s="272">
        <f t="shared" si="26"/>
        <v>9.9171805099946067E-2</v>
      </c>
      <c r="DA126" s="80"/>
    </row>
    <row r="127" spans="1:105" ht="12" customHeight="1" x14ac:dyDescent="0.25">
      <c r="A127" s="62" t="s">
        <v>189</v>
      </c>
      <c r="B127" s="272">
        <f t="shared" ref="B127:W127" si="27">IF(B$78=0,0,B$78/B$54)</f>
        <v>0.31436171023000342</v>
      </c>
      <c r="C127" s="272">
        <f t="shared" si="27"/>
        <v>0.2881387663594151</v>
      </c>
      <c r="D127" s="272">
        <f t="shared" si="27"/>
        <v>0.28595391360927852</v>
      </c>
      <c r="E127" s="272">
        <f t="shared" si="27"/>
        <v>0.29966684220346801</v>
      </c>
      <c r="F127" s="272">
        <f t="shared" si="27"/>
        <v>0.30599836740125053</v>
      </c>
      <c r="G127" s="272">
        <f t="shared" si="27"/>
        <v>0.27236536282908264</v>
      </c>
      <c r="H127" s="272">
        <f t="shared" si="27"/>
        <v>0.26135981390577723</v>
      </c>
      <c r="I127" s="272">
        <f t="shared" si="27"/>
        <v>0.26615509211088617</v>
      </c>
      <c r="J127" s="272">
        <f t="shared" si="27"/>
        <v>0.24615268125937922</v>
      </c>
      <c r="K127" s="272">
        <f t="shared" si="27"/>
        <v>0.2168647058153865</v>
      </c>
      <c r="L127" s="272">
        <f t="shared" si="27"/>
        <v>0.21515275301681805</v>
      </c>
      <c r="M127" s="272">
        <f t="shared" si="27"/>
        <v>0.29003796078656913</v>
      </c>
      <c r="N127" s="272">
        <f t="shared" si="27"/>
        <v>0.29422098584192874</v>
      </c>
      <c r="O127" s="272">
        <f t="shared" si="27"/>
        <v>0.29454189020564447</v>
      </c>
      <c r="P127" s="272">
        <f t="shared" si="27"/>
        <v>0.29093147143361014</v>
      </c>
      <c r="Q127" s="272">
        <f t="shared" si="27"/>
        <v>0.2881207790184816</v>
      </c>
      <c r="R127" s="272">
        <f t="shared" si="27"/>
        <v>0.29304632077407894</v>
      </c>
      <c r="S127" s="272">
        <f t="shared" si="27"/>
        <v>0.27906544661551685</v>
      </c>
      <c r="T127" s="272">
        <f t="shared" si="27"/>
        <v>0.29479686002896022</v>
      </c>
      <c r="U127" s="272">
        <f t="shared" si="27"/>
        <v>0.29235795614046917</v>
      </c>
      <c r="V127" s="272">
        <f t="shared" si="27"/>
        <v>0.26906164753613721</v>
      </c>
      <c r="W127" s="272">
        <f t="shared" si="27"/>
        <v>0.28537926363672084</v>
      </c>
      <c r="DA127" s="80"/>
    </row>
    <row r="128" spans="1:105" ht="12" customHeight="1" x14ac:dyDescent="0.25">
      <c r="A128" s="203" t="s">
        <v>191</v>
      </c>
      <c r="B128" s="271">
        <f t="shared" ref="B128:W128" si="28">IF(B$79=0,0,B$79/B$54)</f>
        <v>0.10347054136903826</v>
      </c>
      <c r="C128" s="271">
        <f t="shared" si="28"/>
        <v>9.7579680152403439E-2</v>
      </c>
      <c r="D128" s="271">
        <f t="shared" si="28"/>
        <v>9.9935989043945392E-2</v>
      </c>
      <c r="E128" s="271">
        <f t="shared" si="28"/>
        <v>9.7688217573230887E-2</v>
      </c>
      <c r="F128" s="271">
        <f t="shared" si="28"/>
        <v>9.6282265210568832E-2</v>
      </c>
      <c r="G128" s="271">
        <f t="shared" si="28"/>
        <v>9.8971466494707297E-2</v>
      </c>
      <c r="H128" s="271">
        <f t="shared" si="28"/>
        <v>0.10547412162380626</v>
      </c>
      <c r="I128" s="271">
        <f t="shared" si="28"/>
        <v>0.10056548252991894</v>
      </c>
      <c r="J128" s="271">
        <f t="shared" si="28"/>
        <v>0.10439578327916091</v>
      </c>
      <c r="K128" s="271">
        <f t="shared" si="28"/>
        <v>0.11159055239961219</v>
      </c>
      <c r="L128" s="271">
        <f t="shared" si="28"/>
        <v>0.11044371640014319</v>
      </c>
      <c r="M128" s="271">
        <f t="shared" si="28"/>
        <v>0.10596399016182761</v>
      </c>
      <c r="N128" s="271">
        <f t="shared" si="28"/>
        <v>0.10685887633820422</v>
      </c>
      <c r="O128" s="271">
        <f t="shared" si="28"/>
        <v>0.10481743241378158</v>
      </c>
      <c r="P128" s="271">
        <f t="shared" si="28"/>
        <v>0.10276762976068098</v>
      </c>
      <c r="Q128" s="271">
        <f t="shared" si="28"/>
        <v>0.10057060661684868</v>
      </c>
      <c r="R128" s="271">
        <f t="shared" si="28"/>
        <v>9.7210120818426365E-2</v>
      </c>
      <c r="S128" s="271">
        <f t="shared" si="28"/>
        <v>9.9414598623286776E-2</v>
      </c>
      <c r="T128" s="271">
        <f t="shared" si="28"/>
        <v>9.6735509315714965E-2</v>
      </c>
      <c r="U128" s="271">
        <f t="shared" si="28"/>
        <v>9.7476575858033751E-2</v>
      </c>
      <c r="V128" s="271">
        <f t="shared" si="28"/>
        <v>0.10069930474093675</v>
      </c>
      <c r="W128" s="271">
        <f t="shared" si="28"/>
        <v>9.8207121921833757E-2</v>
      </c>
      <c r="DA128" s="79"/>
    </row>
    <row r="129" spans="1:105" ht="12" customHeight="1" x14ac:dyDescent="0.25">
      <c r="A129" s="62" t="s">
        <v>192</v>
      </c>
      <c r="B129" s="272">
        <f t="shared" ref="B129:W129" si="29">IF(B$80=0,0,B$80/B$54)</f>
        <v>1.3035037581410681E-2</v>
      </c>
      <c r="C129" s="272">
        <f t="shared" si="29"/>
        <v>1.9741973279816586E-2</v>
      </c>
      <c r="D129" s="272">
        <f t="shared" si="29"/>
        <v>1.9751636297630305E-2</v>
      </c>
      <c r="E129" s="272">
        <f t="shared" si="29"/>
        <v>1.6813300980572644E-2</v>
      </c>
      <c r="F129" s="272">
        <f t="shared" si="29"/>
        <v>1.5747437743368609E-2</v>
      </c>
      <c r="G129" s="272">
        <f t="shared" si="29"/>
        <v>2.1596135764685512E-2</v>
      </c>
      <c r="H129" s="272">
        <f t="shared" si="29"/>
        <v>2.326231517340108E-2</v>
      </c>
      <c r="I129" s="272">
        <f t="shared" si="29"/>
        <v>2.2748123413033883E-2</v>
      </c>
      <c r="J129" s="272">
        <f t="shared" si="29"/>
        <v>2.6676011747011615E-2</v>
      </c>
      <c r="K129" s="272">
        <f t="shared" si="29"/>
        <v>3.1866307445830522E-2</v>
      </c>
      <c r="L129" s="272">
        <f t="shared" si="29"/>
        <v>3.196159548729046E-2</v>
      </c>
      <c r="M129" s="272">
        <f t="shared" si="29"/>
        <v>1.7342925102543393E-2</v>
      </c>
      <c r="N129" s="272">
        <f t="shared" si="29"/>
        <v>1.6761212072346449E-2</v>
      </c>
      <c r="O129" s="272">
        <f t="shared" si="29"/>
        <v>1.6675252364163062E-2</v>
      </c>
      <c r="P129" s="272">
        <f t="shared" si="29"/>
        <v>1.7578438439625869E-2</v>
      </c>
      <c r="Q129" s="272">
        <f t="shared" si="29"/>
        <v>1.820580849575678E-2</v>
      </c>
      <c r="R129" s="272">
        <f t="shared" si="29"/>
        <v>1.7702361069777222E-2</v>
      </c>
      <c r="S129" s="272">
        <f t="shared" si="29"/>
        <v>2.0090465891068811E-2</v>
      </c>
      <c r="T129" s="272">
        <f t="shared" si="29"/>
        <v>1.7211835640596015E-2</v>
      </c>
      <c r="U129" s="272">
        <f t="shared" si="29"/>
        <v>1.7595488420306855E-2</v>
      </c>
      <c r="V129" s="272">
        <f t="shared" si="29"/>
        <v>2.1622892291165336E-2</v>
      </c>
      <c r="W129" s="272">
        <f t="shared" si="29"/>
        <v>1.8843366035278131E-2</v>
      </c>
      <c r="DA129" s="80"/>
    </row>
    <row r="130" spans="1:105" ht="12" customHeight="1" x14ac:dyDescent="0.25">
      <c r="A130" s="62" t="s">
        <v>197</v>
      </c>
      <c r="B130" s="272">
        <f t="shared" ref="B130:W130" si="30">IF(B$84=0,0,B$84/B$54)</f>
        <v>3.0044034032699833E-2</v>
      </c>
      <c r="C130" s="272">
        <f t="shared" si="30"/>
        <v>2.2530700126189747E-2</v>
      </c>
      <c r="D130" s="272">
        <f t="shared" si="30"/>
        <v>2.5516244676107525E-2</v>
      </c>
      <c r="E130" s="272">
        <f t="shared" si="30"/>
        <v>2.3773794073487606E-2</v>
      </c>
      <c r="F130" s="272">
        <f t="shared" si="30"/>
        <v>2.2380480455618867E-2</v>
      </c>
      <c r="G130" s="272">
        <f t="shared" si="30"/>
        <v>2.5612865595271508E-2</v>
      </c>
      <c r="H130" s="272">
        <f t="shared" si="30"/>
        <v>3.2441078113189185E-2</v>
      </c>
      <c r="I130" s="272">
        <f t="shared" si="30"/>
        <v>2.711218352518726E-2</v>
      </c>
      <c r="J130" s="272">
        <f t="shared" si="30"/>
        <v>3.0887272257742716E-2</v>
      </c>
      <c r="K130" s="272">
        <f t="shared" si="30"/>
        <v>3.8509563111982531E-2</v>
      </c>
      <c r="L130" s="272">
        <f t="shared" si="30"/>
        <v>3.7592792104669148E-2</v>
      </c>
      <c r="M130" s="272">
        <f t="shared" si="30"/>
        <v>3.3159222806503741E-2</v>
      </c>
      <c r="N130" s="272">
        <f t="shared" si="30"/>
        <v>3.4111879559038938E-2</v>
      </c>
      <c r="O130" s="272">
        <f t="shared" si="30"/>
        <v>3.2095420110360144E-2</v>
      </c>
      <c r="P130" s="272">
        <f t="shared" si="30"/>
        <v>2.9852592840258346E-2</v>
      </c>
      <c r="Q130" s="272">
        <f t="shared" si="30"/>
        <v>2.7560963121686693E-2</v>
      </c>
      <c r="R130" s="272">
        <f t="shared" si="30"/>
        <v>2.3791462818882361E-2</v>
      </c>
      <c r="S130" s="272">
        <f t="shared" si="30"/>
        <v>2.6265339956897556E-2</v>
      </c>
      <c r="T130" s="272">
        <f t="shared" si="30"/>
        <v>2.3484929912947115E-2</v>
      </c>
      <c r="U130" s="272">
        <f t="shared" si="30"/>
        <v>2.4307765757314161E-2</v>
      </c>
      <c r="V130" s="272">
        <f t="shared" si="30"/>
        <v>2.7934530889214028E-2</v>
      </c>
      <c r="W130" s="272">
        <f t="shared" si="30"/>
        <v>2.5122858882828062E-2</v>
      </c>
      <c r="DA130" s="80"/>
    </row>
    <row r="131" spans="1:105" ht="12" customHeight="1" x14ac:dyDescent="0.25">
      <c r="A131" s="63" t="s">
        <v>209</v>
      </c>
      <c r="B131" s="273">
        <f t="shared" ref="B131:W131" si="31">IF(B$95=0,0,B$95/B$54)</f>
        <v>6.0391469754927748E-2</v>
      </c>
      <c r="C131" s="273">
        <f t="shared" si="31"/>
        <v>5.5307006746397096E-2</v>
      </c>
      <c r="D131" s="273">
        <f t="shared" si="31"/>
        <v>5.4668108070207548E-2</v>
      </c>
      <c r="E131" s="273">
        <f t="shared" si="31"/>
        <v>5.7101122519170648E-2</v>
      </c>
      <c r="F131" s="273">
        <f t="shared" si="31"/>
        <v>5.8154347011581349E-2</v>
      </c>
      <c r="G131" s="273">
        <f t="shared" si="31"/>
        <v>5.176246513475026E-2</v>
      </c>
      <c r="H131" s="273">
        <f t="shared" si="31"/>
        <v>4.9770728337216005E-2</v>
      </c>
      <c r="I131" s="273">
        <f t="shared" si="31"/>
        <v>5.0705175591697793E-2</v>
      </c>
      <c r="J131" s="273">
        <f t="shared" si="31"/>
        <v>4.6832499274406567E-2</v>
      </c>
      <c r="K131" s="273">
        <f t="shared" si="31"/>
        <v>4.1214681841799126E-2</v>
      </c>
      <c r="L131" s="273">
        <f t="shared" si="31"/>
        <v>4.0889328808183571E-2</v>
      </c>
      <c r="M131" s="273">
        <f t="shared" si="31"/>
        <v>5.5461842252780481E-2</v>
      </c>
      <c r="N131" s="273">
        <f t="shared" si="31"/>
        <v>5.5985784706818836E-2</v>
      </c>
      <c r="O131" s="273">
        <f t="shared" si="31"/>
        <v>5.6046759939258374E-2</v>
      </c>
      <c r="P131" s="273">
        <f t="shared" si="31"/>
        <v>5.5336598480796764E-2</v>
      </c>
      <c r="Q131" s="273">
        <f t="shared" si="31"/>
        <v>5.4803834999405214E-2</v>
      </c>
      <c r="R131" s="273">
        <f t="shared" si="31"/>
        <v>5.5716296929766783E-2</v>
      </c>
      <c r="S131" s="273">
        <f t="shared" si="31"/>
        <v>5.3058792775320426E-2</v>
      </c>
      <c r="T131" s="273">
        <f t="shared" si="31"/>
        <v>5.6038743762171835E-2</v>
      </c>
      <c r="U131" s="273">
        <f t="shared" si="31"/>
        <v>5.5573321680412756E-2</v>
      </c>
      <c r="V131" s="273">
        <f t="shared" si="31"/>
        <v>5.1141881560557378E-2</v>
      </c>
      <c r="W131" s="273">
        <f t="shared" si="31"/>
        <v>5.4240897003727577E-2</v>
      </c>
      <c r="DA131" s="81"/>
    </row>
    <row r="132" spans="1:105" ht="12" hidden="1" customHeight="1" x14ac:dyDescent="0.25">
      <c r="A132" s="6"/>
    </row>
    <row r="133" spans="1:105" ht="12" customHeight="1" x14ac:dyDescent="0.25">
      <c r="A133" s="6"/>
    </row>
    <row r="134" spans="1:105" ht="15" customHeight="1" x14ac:dyDescent="0.25">
      <c r="A134" s="32" t="s">
        <v>254</v>
      </c>
      <c r="B134" s="259"/>
      <c r="C134" s="259"/>
      <c r="D134" s="259"/>
      <c r="E134" s="259"/>
      <c r="F134" s="259"/>
      <c r="G134" s="259"/>
      <c r="H134" s="259"/>
      <c r="I134" s="259"/>
      <c r="J134" s="259"/>
      <c r="K134" s="259"/>
      <c r="L134" s="259"/>
      <c r="M134" s="259"/>
      <c r="N134" s="259"/>
      <c r="O134" s="259"/>
      <c r="P134" s="259"/>
      <c r="Q134" s="259"/>
      <c r="R134" s="259"/>
      <c r="S134" s="259"/>
      <c r="T134" s="259"/>
      <c r="U134" s="259"/>
      <c r="V134" s="259"/>
      <c r="W134" s="259"/>
      <c r="DA134" s="88"/>
    </row>
    <row r="136" spans="1:105" ht="12" customHeight="1" x14ac:dyDescent="0.25">
      <c r="A136" s="35" t="s">
        <v>41</v>
      </c>
      <c r="B136" s="274">
        <f t="shared" ref="B136:W136" si="32">SUM(B$137:B$145)</f>
        <v>117.06609752379863</v>
      </c>
      <c r="C136" s="274">
        <f t="shared" si="32"/>
        <v>133.14235866585068</v>
      </c>
      <c r="D136" s="274">
        <f t="shared" si="32"/>
        <v>130.73207950728957</v>
      </c>
      <c r="E136" s="274">
        <f t="shared" si="32"/>
        <v>126.83941868449983</v>
      </c>
      <c r="F136" s="274">
        <f t="shared" si="32"/>
        <v>121.11020551931405</v>
      </c>
      <c r="G136" s="274">
        <f t="shared" si="32"/>
        <v>141.79203642387938</v>
      </c>
      <c r="H136" s="274">
        <f t="shared" si="32"/>
        <v>149.47190682538567</v>
      </c>
      <c r="I136" s="274">
        <f t="shared" si="32"/>
        <v>151.84287843766396</v>
      </c>
      <c r="J136" s="274">
        <f t="shared" si="32"/>
        <v>127.57720860498128</v>
      </c>
      <c r="K136" s="274">
        <f t="shared" si="32"/>
        <v>152.584112514639</v>
      </c>
      <c r="L136" s="274">
        <f t="shared" si="32"/>
        <v>144.03707574708079</v>
      </c>
      <c r="M136" s="274">
        <f t="shared" si="32"/>
        <v>150.81953398345618</v>
      </c>
      <c r="N136" s="274">
        <f t="shared" si="32"/>
        <v>149.43397618698918</v>
      </c>
      <c r="O136" s="274">
        <f t="shared" si="32"/>
        <v>143.80988312830564</v>
      </c>
      <c r="P136" s="274">
        <f t="shared" si="32"/>
        <v>144.84090859081459</v>
      </c>
      <c r="Q136" s="274">
        <f t="shared" si="32"/>
        <v>151.92669358300822</v>
      </c>
      <c r="R136" s="274">
        <f t="shared" si="32"/>
        <v>160.51582695362714</v>
      </c>
      <c r="S136" s="274">
        <f t="shared" si="32"/>
        <v>148.30202474337645</v>
      </c>
      <c r="T136" s="274">
        <f t="shared" si="32"/>
        <v>141.90964536966143</v>
      </c>
      <c r="U136" s="274">
        <f t="shared" si="32"/>
        <v>141.48380423320523</v>
      </c>
      <c r="V136" s="274">
        <f t="shared" si="32"/>
        <v>151.39899245994246</v>
      </c>
      <c r="W136" s="274">
        <f t="shared" si="32"/>
        <v>154.67560220719295</v>
      </c>
      <c r="DA136" s="111"/>
    </row>
    <row r="137" spans="1:105" ht="12" customHeight="1" x14ac:dyDescent="0.25">
      <c r="A137" s="55" t="s">
        <v>92</v>
      </c>
      <c r="B137" s="275">
        <f>IF(B$6=0,0,B$6/ISI!B$8*1000)</f>
        <v>0.4101946554554603</v>
      </c>
      <c r="C137" s="275">
        <f>IF(C$6=0,0,C$6/ISI!C$8*1000)</f>
        <v>0.47120178841080784</v>
      </c>
      <c r="D137" s="275">
        <f>IF(D$6=0,0,D$6/ISI!D$8*1000)</f>
        <v>0.41803941979322945</v>
      </c>
      <c r="E137" s="275">
        <f>IF(E$6=0,0,E$6/ISI!E$8*1000)</f>
        <v>0.39710063664530654</v>
      </c>
      <c r="F137" s="275">
        <f>IF(F$6=0,0,F$6/ISI!F$8*1000)</f>
        <v>0.39417101827083112</v>
      </c>
      <c r="G137" s="275">
        <f>IF(G$6=0,0,G$6/ISI!G$8*1000)</f>
        <v>0.44768682929766029</v>
      </c>
      <c r="H137" s="275">
        <f>IF(H$6=0,0,H$6/ISI!H$8*1000)</f>
        <v>0.46044199449461359</v>
      </c>
      <c r="I137" s="275">
        <f>IF(I$6=0,0,I$6/ISI!I$8*1000)</f>
        <v>0.47081315999180495</v>
      </c>
      <c r="J137" s="275">
        <f>IF(J$6=0,0,J$6/ISI!J$8*1000)</f>
        <v>0.3699275927100581</v>
      </c>
      <c r="K137" s="275">
        <f>IF(K$6=0,0,K$6/ISI!K$8*1000)</f>
        <v>0.43121759321291364</v>
      </c>
      <c r="L137" s="275">
        <f>IF(L$6=0,0,L$6/ISI!L$8*1000)</f>
        <v>0.42117694808395412</v>
      </c>
      <c r="M137" s="275">
        <f>IF(M$6=0,0,M$6/ISI!M$8*1000)</f>
        <v>0.51484786015533124</v>
      </c>
      <c r="N137" s="275">
        <f>IF(N$6=0,0,N$6/ISI!N$8*1000)</f>
        <v>0.51055250424299259</v>
      </c>
      <c r="O137" s="275">
        <f>IF(O$6=0,0,O$6/ISI!O$8*1000)</f>
        <v>0.4970379760399779</v>
      </c>
      <c r="P137" s="275">
        <f>IF(P$6=0,0,P$6/ISI!P$8*1000)</f>
        <v>0.49402446246432663</v>
      </c>
      <c r="Q137" s="275">
        <f>IF(Q$6=0,0,Q$6/ISI!Q$8*1000)</f>
        <v>0.51933577036326861</v>
      </c>
      <c r="R137" s="275">
        <f>IF(R$6=0,0,R$6/ISI!R$8*1000)</f>
        <v>0.55240621879974761</v>
      </c>
      <c r="S137" s="275">
        <f>IF(S$6=0,0,S$6/ISI!S$8*1000)</f>
        <v>0.50119602918414907</v>
      </c>
      <c r="T137" s="275">
        <f>IF(T$6=0,0,T$6/ISI!T$8*1000)</f>
        <v>0.49369260202151238</v>
      </c>
      <c r="U137" s="275">
        <f>IF(U$6=0,0,U$6/ISI!U$8*1000)</f>
        <v>0.48531840100204027</v>
      </c>
      <c r="V137" s="275">
        <f>IF(V$6=0,0,V$6/ISI!V$8*1000)</f>
        <v>0.50192415863694539</v>
      </c>
      <c r="W137" s="275">
        <f>IF(W$6=0,0,W$6/ISI!W$8*1000)</f>
        <v>0.52430624696561878</v>
      </c>
      <c r="DA137" s="76"/>
    </row>
    <row r="138" spans="1:105" ht="12" customHeight="1" x14ac:dyDescent="0.25">
      <c r="A138" s="202" t="s">
        <v>93</v>
      </c>
      <c r="B138" s="276">
        <f>IF(B$7=0,0,B$7/ISI!B$8*1000)</f>
        <v>0.21877048290957885</v>
      </c>
      <c r="C138" s="276">
        <f>IF(C$7=0,0,C$7/ISI!C$8*1000)</f>
        <v>0.25130762048576422</v>
      </c>
      <c r="D138" s="276">
        <f>IF(D$7=0,0,D$7/ISI!D$8*1000)</f>
        <v>0.22295435722305579</v>
      </c>
      <c r="E138" s="276">
        <f>IF(E$7=0,0,E$7/ISI!E$8*1000)</f>
        <v>0.2117870062108301</v>
      </c>
      <c r="F138" s="276">
        <f>IF(F$7=0,0,F$7/ISI!F$8*1000)</f>
        <v>0.21022454307777655</v>
      </c>
      <c r="G138" s="276">
        <f>IF(G$7=0,0,G$7/ISI!G$8*1000)</f>
        <v>0.23876630895875209</v>
      </c>
      <c r="H138" s="276">
        <f>IF(H$7=0,0,H$7/ISI!H$8*1000)</f>
        <v>0.24556906373046064</v>
      </c>
      <c r="I138" s="276">
        <f>IF(I$7=0,0,I$7/ISI!I$8*1000)</f>
        <v>0.25110035199562936</v>
      </c>
      <c r="J138" s="276">
        <f>IF(J$7=0,0,J$7/ISI!J$8*1000)</f>
        <v>0.19729471611203095</v>
      </c>
      <c r="K138" s="276">
        <f>IF(K$7=0,0,K$7/ISI!K$8*1000)</f>
        <v>0.22998271638022058</v>
      </c>
      <c r="L138" s="276">
        <f>IF(L$7=0,0,L$7/ISI!L$8*1000)</f>
        <v>0.22462770564477552</v>
      </c>
      <c r="M138" s="276">
        <f>IF(M$7=0,0,M$7/ISI!M$8*1000)</f>
        <v>0.27458552541617659</v>
      </c>
      <c r="N138" s="276">
        <f>IF(N$7=0,0,N$7/ISI!N$8*1000)</f>
        <v>0.2722946689295962</v>
      </c>
      <c r="O138" s="276">
        <f>IF(O$7=0,0,O$7/ISI!O$8*1000)</f>
        <v>0.26508692055465488</v>
      </c>
      <c r="P138" s="276">
        <f>IF(P$7=0,0,P$7/ISI!P$8*1000)</f>
        <v>0.26347971331430742</v>
      </c>
      <c r="Q138" s="276">
        <f>IF(Q$7=0,0,Q$7/ISI!Q$8*1000)</f>
        <v>0.27697907752707668</v>
      </c>
      <c r="R138" s="276">
        <f>IF(R$7=0,0,R$7/ISI!R$8*1000)</f>
        <v>0.29461665002653203</v>
      </c>
      <c r="S138" s="276">
        <f>IF(S$7=0,0,S$7/ISI!S$8*1000)</f>
        <v>0.26730454889821287</v>
      </c>
      <c r="T138" s="276">
        <f>IF(T$7=0,0,T$7/ISI!T$8*1000)</f>
        <v>0.26330272107814001</v>
      </c>
      <c r="U138" s="276">
        <f>IF(U$7=0,0,U$7/ISI!U$8*1000)</f>
        <v>0.25883648053442143</v>
      </c>
      <c r="V138" s="276">
        <f>IF(V$7=0,0,V$7/ISI!V$8*1000)</f>
        <v>0.26769288460637086</v>
      </c>
      <c r="W138" s="276">
        <f>IF(W$7=0,0,W$7/ISI!W$8*1000)</f>
        <v>0.27962999838166336</v>
      </c>
      <c r="DA138" s="77"/>
    </row>
    <row r="139" spans="1:105" ht="12" customHeight="1" x14ac:dyDescent="0.25">
      <c r="A139" s="202" t="s">
        <v>94</v>
      </c>
      <c r="B139" s="276">
        <f>IF(B$8=0,0,B$8/ISI!B$8*1000)</f>
        <v>5.469262072739471</v>
      </c>
      <c r="C139" s="276">
        <f>IF(C$8=0,0,C$8/ISI!C$8*1000)</f>
        <v>6.2826905121441055</v>
      </c>
      <c r="D139" s="276">
        <f>IF(D$8=0,0,D$8/ISI!D$8*1000)</f>
        <v>5.5738589305763933</v>
      </c>
      <c r="E139" s="276">
        <f>IF(E$8=0,0,E$8/ISI!E$8*1000)</f>
        <v>5.2946751552707534</v>
      </c>
      <c r="F139" s="276">
        <f>IF(F$8=0,0,F$8/ISI!F$8*1000)</f>
        <v>5.2556135769444152</v>
      </c>
      <c r="G139" s="276">
        <f>IF(G$8=0,0,G$8/ISI!G$8*1000)</f>
        <v>5.9691577239688041</v>
      </c>
      <c r="H139" s="276">
        <f>IF(H$8=0,0,H$8/ISI!H$8*1000)</f>
        <v>6.1392265932615153</v>
      </c>
      <c r="I139" s="276">
        <f>IF(I$8=0,0,I$8/ISI!I$8*1000)</f>
        <v>6.2775087998907333</v>
      </c>
      <c r="J139" s="276">
        <f>IF(J$8=0,0,J$8/ISI!J$8*1000)</f>
        <v>4.9323679028007756</v>
      </c>
      <c r="K139" s="276">
        <f>IF(K$8=0,0,K$8/ISI!K$8*1000)</f>
        <v>5.7495679095055134</v>
      </c>
      <c r="L139" s="276">
        <f>IF(L$8=0,0,L$8/ISI!L$8*1000)</f>
        <v>5.6156926411193888</v>
      </c>
      <c r="M139" s="276">
        <f>IF(M$8=0,0,M$8/ISI!M$8*1000)</f>
        <v>6.8646381354044159</v>
      </c>
      <c r="N139" s="276">
        <f>IF(N$8=0,0,N$8/ISI!N$8*1000)</f>
        <v>6.8073667232399018</v>
      </c>
      <c r="O139" s="276">
        <f>IF(O$8=0,0,O$8/ISI!O$8*1000)</f>
        <v>6.6271730138663729</v>
      </c>
      <c r="P139" s="276">
        <f>IF(P$8=0,0,P$8/ISI!P$8*1000)</f>
        <v>6.586992832857689</v>
      </c>
      <c r="Q139" s="276">
        <f>IF(Q$8=0,0,Q$8/ISI!Q$8*1000)</f>
        <v>6.9244769381769178</v>
      </c>
      <c r="R139" s="276">
        <f>IF(R$8=0,0,R$8/ISI!R$8*1000)</f>
        <v>7.3654162506633023</v>
      </c>
      <c r="S139" s="276">
        <f>IF(S$8=0,0,S$8/ISI!S$8*1000)</f>
        <v>6.6826137224553221</v>
      </c>
      <c r="T139" s="276">
        <f>IF(T$8=0,0,T$8/ISI!T$8*1000)</f>
        <v>6.5825680269535001</v>
      </c>
      <c r="U139" s="276">
        <f>IF(U$8=0,0,U$8/ISI!U$8*1000)</f>
        <v>6.470912013360536</v>
      </c>
      <c r="V139" s="276">
        <f>IF(V$8=0,0,V$8/ISI!V$8*1000)</f>
        <v>6.6923221151592722</v>
      </c>
      <c r="W139" s="276">
        <f>IF(W$8=0,0,W$8/ISI!W$8*1000)</f>
        <v>6.9907499595415841</v>
      </c>
      <c r="DA139" s="77"/>
    </row>
    <row r="140" spans="1:105" ht="12" customHeight="1" x14ac:dyDescent="0.25">
      <c r="A140" s="202" t="s">
        <v>95</v>
      </c>
      <c r="B140" s="276">
        <f>IF(B$9=0,0,B$9/ISI!B$8*1000)</f>
        <v>0.13673155181848676</v>
      </c>
      <c r="C140" s="276">
        <f>IF(C$9=0,0,C$9/ISI!C$8*1000)</f>
        <v>0.15706726280360264</v>
      </c>
      <c r="D140" s="276">
        <f>IF(D$9=0,0,D$9/ISI!D$8*1000)</f>
        <v>0.13934647326440985</v>
      </c>
      <c r="E140" s="276">
        <f>IF(E$9=0,0,E$9/ISI!E$8*1000)</f>
        <v>0.13236687888176873</v>
      </c>
      <c r="F140" s="276">
        <f>IF(F$9=0,0,F$9/ISI!F$8*1000)</f>
        <v>0.13139033942361031</v>
      </c>
      <c r="G140" s="276">
        <f>IF(G$9=0,0,G$9/ISI!G$8*1000)</f>
        <v>0.14922894309922005</v>
      </c>
      <c r="H140" s="276">
        <f>IF(H$9=0,0,H$9/ISI!H$8*1000)</f>
        <v>0.15348066483153783</v>
      </c>
      <c r="I140" s="276">
        <f>IF(I$9=0,0,I$9/ISI!I$8*1000)</f>
        <v>0.15693771999726835</v>
      </c>
      <c r="J140" s="276">
        <f>IF(J$9=0,0,J$9/ISI!J$8*1000)</f>
        <v>0.12330919757001936</v>
      </c>
      <c r="K140" s="276">
        <f>IF(K$9=0,0,K$9/ISI!K$8*1000)</f>
        <v>0.1437391977376378</v>
      </c>
      <c r="L140" s="276">
        <f>IF(L$9=0,0,L$9/ISI!L$8*1000)</f>
        <v>0.14039231602798466</v>
      </c>
      <c r="M140" s="276">
        <f>IF(M$9=0,0,M$9/ISI!M$8*1000)</f>
        <v>0.1716159533851104</v>
      </c>
      <c r="N140" s="276">
        <f>IF(N$9=0,0,N$9/ISI!N$8*1000)</f>
        <v>0.17018416808099765</v>
      </c>
      <c r="O140" s="276">
        <f>IF(O$9=0,0,O$9/ISI!O$8*1000)</f>
        <v>0.16567932534665938</v>
      </c>
      <c r="P140" s="276">
        <f>IF(P$9=0,0,P$9/ISI!P$8*1000)</f>
        <v>0.16467482082144214</v>
      </c>
      <c r="Q140" s="276">
        <f>IF(Q$9=0,0,Q$9/ISI!Q$8*1000)</f>
        <v>0.17311192345442283</v>
      </c>
      <c r="R140" s="276">
        <f>IF(R$9=0,0,R$9/ISI!R$8*1000)</f>
        <v>0.18413540626658251</v>
      </c>
      <c r="S140" s="276">
        <f>IF(S$9=0,0,S$9/ISI!S$8*1000)</f>
        <v>0.16706534306138301</v>
      </c>
      <c r="T140" s="276">
        <f>IF(T$9=0,0,T$9/ISI!T$8*1000)</f>
        <v>0.16456420067383748</v>
      </c>
      <c r="U140" s="276">
        <f>IF(U$9=0,0,U$9/ISI!U$8*1000)</f>
        <v>0.16177280033401334</v>
      </c>
      <c r="V140" s="276">
        <f>IF(V$9=0,0,V$9/ISI!V$8*1000)</f>
        <v>0.16730805287898184</v>
      </c>
      <c r="W140" s="276">
        <f>IF(W$9=0,0,W$9/ISI!W$8*1000)</f>
        <v>0.17476874898853956</v>
      </c>
      <c r="DA140" s="77"/>
    </row>
    <row r="141" spans="1:105" ht="12" customHeight="1" x14ac:dyDescent="0.25">
      <c r="A141" s="56" t="s">
        <v>96</v>
      </c>
      <c r="B141" s="277">
        <f>IF(B$10=0,0,B$10/ISI!B$8*1000)</f>
        <v>0.25203712999784256</v>
      </c>
      <c r="C141" s="277">
        <f>IF(C$10=0,0,C$10/ISI!C$8*1000)</f>
        <v>0.29247684302232968</v>
      </c>
      <c r="D141" s="277">
        <f>IF(D$10=0,0,D$10/ISI!D$8*1000)</f>
        <v>0.26397859476157715</v>
      </c>
      <c r="E141" s="277">
        <f>IF(E$10=0,0,E$10/ISI!E$8*1000)</f>
        <v>0.24988512823935652</v>
      </c>
      <c r="F141" s="277">
        <f>IF(F$10=0,0,F$10/ISI!F$8*1000)</f>
        <v>0.24575181993804629</v>
      </c>
      <c r="G141" s="277">
        <f>IF(G$10=0,0,G$10/ISI!G$8*1000)</f>
        <v>0.28068373042761191</v>
      </c>
      <c r="H141" s="277">
        <f>IF(H$10=0,0,H$10/ISI!H$8*1000)</f>
        <v>0.29103182590805876</v>
      </c>
      <c r="I141" s="277">
        <f>IF(I$10=0,0,I$10/ISI!I$8*1000)</f>
        <v>0.29730241823286452</v>
      </c>
      <c r="J141" s="277">
        <f>IF(J$10=0,0,J$10/ISI!J$8*1000)</f>
        <v>0.23889961876708271</v>
      </c>
      <c r="K141" s="277">
        <f>IF(K$10=0,0,K$10/ISI!K$8*1000)</f>
        <v>0.28124728095500429</v>
      </c>
      <c r="L141" s="277">
        <f>IF(L$10=0,0,L$10/ISI!L$8*1000)</f>
        <v>0.27149895939452229</v>
      </c>
      <c r="M141" s="277">
        <f>IF(M$10=0,0,M$10/ISI!M$8*1000)</f>
        <v>0.31595992171850201</v>
      </c>
      <c r="N141" s="277">
        <f>IF(N$10=0,0,N$10/ISI!N$8*1000)</f>
        <v>0.31309661510332654</v>
      </c>
      <c r="O141" s="277">
        <f>IF(O$10=0,0,O$10/ISI!O$8*1000)</f>
        <v>0.30300574998917318</v>
      </c>
      <c r="P141" s="277">
        <f>IF(P$10=0,0,P$10/ISI!P$8*1000)</f>
        <v>0.30245303513804767</v>
      </c>
      <c r="Q141" s="277">
        <f>IF(Q$10=0,0,Q$10/ISI!Q$8*1000)</f>
        <v>0.3178776813985324</v>
      </c>
      <c r="R141" s="277">
        <f>IF(R$10=0,0,R$10/ISI!R$8*1000)</f>
        <v>0.3388583238697046</v>
      </c>
      <c r="S141" s="277">
        <f>IF(S$10=0,0,S$10/ISI!S$8*1000)</f>
        <v>0.30881921157860948</v>
      </c>
      <c r="T141" s="277">
        <f>IF(T$10=0,0,T$10/ISI!T$8*1000)</f>
        <v>0.30030324081990029</v>
      </c>
      <c r="U141" s="277">
        <f>IF(U$10=0,0,U$10/ISI!U$8*1000)</f>
        <v>0.29666171849337936</v>
      </c>
      <c r="V141" s="277">
        <f>IF(V$10=0,0,V$10/ISI!V$8*1000)</f>
        <v>0.30973485937694301</v>
      </c>
      <c r="W141" s="277">
        <f>IF(W$10=0,0,W$10/ISI!W$8*1000)</f>
        <v>0.32160721609655363</v>
      </c>
      <c r="DA141" s="78"/>
    </row>
    <row r="142" spans="1:105" ht="12" customHeight="1" x14ac:dyDescent="0.25">
      <c r="A142" s="203" t="s">
        <v>167</v>
      </c>
      <c r="B142" s="278">
        <f>IF(B$16=0,0,B$16/ISI!B$8*1000)</f>
        <v>23.010078744867045</v>
      </c>
      <c r="C142" s="278">
        <f>IF(C$16=0,0,C$16/ISI!C$8*1000)</f>
        <v>26.322450412396552</v>
      </c>
      <c r="D142" s="278">
        <f>IF(D$16=0,0,D$16/ISI!D$8*1000)</f>
        <v>24.02274851823487</v>
      </c>
      <c r="E142" s="278">
        <f>IF(E$16=0,0,E$16/ISI!E$8*1000)</f>
        <v>22.960662262360852</v>
      </c>
      <c r="F142" s="278">
        <f>IF(F$16=0,0,F$16/ISI!F$8*1000)</f>
        <v>22.588102992591285</v>
      </c>
      <c r="G142" s="278">
        <f>IF(G$16=0,0,G$16/ISI!G$8*1000)</f>
        <v>25.801759827137627</v>
      </c>
      <c r="H142" s="278">
        <f>IF(H$16=0,0,H$16/ISI!H$8*1000)</f>
        <v>26.709760995389235</v>
      </c>
      <c r="I142" s="278">
        <f>IF(I$16=0,0,I$16/ISI!I$8*1000)</f>
        <v>27.283108913931347</v>
      </c>
      <c r="J142" s="278">
        <f>IF(J$16=0,0,J$16/ISI!J$8*1000)</f>
        <v>21.967331679827012</v>
      </c>
      <c r="K142" s="278">
        <f>IF(K$16=0,0,K$16/ISI!K$8*1000)</f>
        <v>25.915790574209133</v>
      </c>
      <c r="L142" s="278">
        <f>IF(L$16=0,0,L$16/ISI!L$8*1000)</f>
        <v>24.988794651986048</v>
      </c>
      <c r="M142" s="278">
        <f>IF(M$16=0,0,M$16/ISI!M$8*1000)</f>
        <v>28.865376241522668</v>
      </c>
      <c r="N142" s="278">
        <f>IF(N$16=0,0,N$16/ISI!N$8*1000)</f>
        <v>28.636365938234366</v>
      </c>
      <c r="O142" s="278">
        <f>IF(O$16=0,0,O$16/ISI!O$8*1000)</f>
        <v>27.729075175350349</v>
      </c>
      <c r="P142" s="278">
        <f>IF(P$16=0,0,P$16/ISI!P$8*1000)</f>
        <v>27.691816840855612</v>
      </c>
      <c r="Q142" s="278">
        <f>IF(Q$16=0,0,Q$16/ISI!Q$8*1000)</f>
        <v>29.094199512870105</v>
      </c>
      <c r="R142" s="278">
        <f>IF(R$16=0,0,R$16/ISI!R$8*1000)</f>
        <v>30.932582037970366</v>
      </c>
      <c r="S142" s="278">
        <f>IF(S$16=0,0,S$16/ISI!S$8*1000)</f>
        <v>28.177485148299379</v>
      </c>
      <c r="T142" s="278">
        <f>IF(T$16=0,0,T$16/ISI!T$8*1000)</f>
        <v>27.519891119054101</v>
      </c>
      <c r="U142" s="278">
        <f>IF(U$16=0,0,U$16/ISI!U$8*1000)</f>
        <v>27.181440299703148</v>
      </c>
      <c r="V142" s="278">
        <f>IF(V$16=0,0,V$16/ISI!V$8*1000)</f>
        <v>28.477159270798445</v>
      </c>
      <c r="W142" s="278">
        <f>IF(W$16=0,0,W$16/ISI!W$8*1000)</f>
        <v>29.480215996210191</v>
      </c>
      <c r="DA142" s="79"/>
    </row>
    <row r="143" spans="1:105" ht="12" customHeight="1" x14ac:dyDescent="0.25">
      <c r="A143" s="203" t="s">
        <v>174</v>
      </c>
      <c r="B143" s="278">
        <f>IF(B$22=0,0,B$22/ISI!B$8*1000)</f>
        <v>27.584439346984237</v>
      </c>
      <c r="C143" s="278">
        <f>IF(C$22=0,0,C$22/ISI!C$8*1000)</f>
        <v>30.604880514960694</v>
      </c>
      <c r="D143" s="278">
        <f>IF(D$22=0,0,D$22/ISI!D$8*1000)</f>
        <v>37.583595890028363</v>
      </c>
      <c r="E143" s="278">
        <f>IF(E$22=0,0,E$22/ISI!E$8*1000)</f>
        <v>39.064334552016241</v>
      </c>
      <c r="F143" s="278">
        <f>IF(F$22=0,0,F$22/ISI!F$8*1000)</f>
        <v>34.956855941206129</v>
      </c>
      <c r="G143" s="278">
        <f>IF(G$22=0,0,G$22/ISI!G$8*1000)</f>
        <v>42.81072545421334</v>
      </c>
      <c r="H143" s="278">
        <f>IF(H$22=0,0,H$22/ISI!H$8*1000)</f>
        <v>45.45286433183329</v>
      </c>
      <c r="I143" s="278">
        <f>IF(I$22=0,0,I$22/ISI!I$8*1000)</f>
        <v>46.722609823856502</v>
      </c>
      <c r="J143" s="278">
        <f>IF(J$22=0,0,J$22/ISI!J$8*1000)</f>
        <v>42.5436019504196</v>
      </c>
      <c r="K143" s="278">
        <f>IF(K$22=0,0,K$22/ISI!K$8*1000)</f>
        <v>50.859576103173012</v>
      </c>
      <c r="L143" s="278">
        <f>IF(L$22=0,0,L$22/ISI!L$8*1000)</f>
        <v>46.009571404351462</v>
      </c>
      <c r="M143" s="278">
        <f>IF(M$22=0,0,M$22/ISI!M$8*1000)</f>
        <v>37.661725828363451</v>
      </c>
      <c r="N143" s="278">
        <f>IF(N$22=0,0,N$22/ISI!N$8*1000)</f>
        <v>36.974331648897845</v>
      </c>
      <c r="O143" s="278">
        <f>IF(O$22=0,0,O$22/ISI!O$8*1000)</f>
        <v>35.385881882263568</v>
      </c>
      <c r="P143" s="278">
        <f>IF(P$22=0,0,P$22/ISI!P$8*1000)</f>
        <v>37.104226123063249</v>
      </c>
      <c r="Q143" s="278">
        <f>IF(Q$22=0,0,Q$22/ISI!Q$8*1000)</f>
        <v>39.247318527776279</v>
      </c>
      <c r="R143" s="278">
        <f>IF(R$22=0,0,R$22/ISI!R$8*1000)</f>
        <v>41.449033606225449</v>
      </c>
      <c r="S143" s="278">
        <f>IF(S$22=0,0,S$22/ISI!S$8*1000)</f>
        <v>39.251982125054568</v>
      </c>
      <c r="T143" s="278">
        <f>IF(T$22=0,0,T$22/ISI!T$8*1000)</f>
        <v>36.255716865879229</v>
      </c>
      <c r="U143" s="278">
        <f>IF(U$22=0,0,U$22/ISI!U$8*1000)</f>
        <v>36.974707935716616</v>
      </c>
      <c r="V143" s="278">
        <f>IF(V$22=0,0,V$22/ISI!V$8*1000)</f>
        <v>41.426096831998549</v>
      </c>
      <c r="W143" s="278">
        <f>IF(W$22=0,0,W$22/ISI!W$8*1000)</f>
        <v>41.207499398010206</v>
      </c>
      <c r="DA143" s="79"/>
    </row>
    <row r="144" spans="1:105" ht="12" customHeight="1" x14ac:dyDescent="0.25">
      <c r="A144" s="203" t="s">
        <v>181</v>
      </c>
      <c r="B144" s="278">
        <f>IF(B$28=0,0,B$28/ISI!B$8*1000)</f>
        <v>41.516079451544115</v>
      </c>
      <c r="C144" s="278">
        <f>IF(C$28=0,0,C$28/ISI!C$8*1000)</f>
        <v>48.745842367095726</v>
      </c>
      <c r="D144" s="278">
        <f>IF(D$28=0,0,D$28/ISI!D$8*1000)</f>
        <v>43.921856887231449</v>
      </c>
      <c r="E144" s="278">
        <f>IF(E$28=0,0,E$28/ISI!E$8*1000)</f>
        <v>41.32876192339625</v>
      </c>
      <c r="F144" s="278">
        <f>IF(F$28=0,0,F$28/ISI!F$8*1000)</f>
        <v>40.65477120383909</v>
      </c>
      <c r="G144" s="278">
        <f>IF(G$28=0,0,G$28/ISI!G$8*1000)</f>
        <v>46.391667686275603</v>
      </c>
      <c r="H144" s="278">
        <f>IF(H$28=0,0,H$28/ISI!H$8*1000)</f>
        <v>48.134059930468737</v>
      </c>
      <c r="I144" s="278">
        <f>IF(I$28=0,0,I$28/ISI!I$8*1000)</f>
        <v>49.182855061337733</v>
      </c>
      <c r="J144" s="278">
        <f>IF(J$28=0,0,J$28/ISI!J$8*1000)</f>
        <v>39.531360880813402</v>
      </c>
      <c r="K144" s="278">
        <f>IF(K$28=0,0,K$28/ISI!K$8*1000)</f>
        <v>46.582448451343147</v>
      </c>
      <c r="L144" s="278">
        <f>IF(L$28=0,0,L$28/ISI!L$8*1000)</f>
        <v>44.92560006632818</v>
      </c>
      <c r="M144" s="278">
        <f>IF(M$28=0,0,M$28/ISI!M$8*1000)</f>
        <v>52.203886048419015</v>
      </c>
      <c r="N144" s="278">
        <f>IF(N$28=0,0,N$28/ISI!N$8*1000)</f>
        <v>51.794124558488498</v>
      </c>
      <c r="O144" s="278">
        <f>IF(O$28=0,0,O$28/ISI!O$8*1000)</f>
        <v>50.099688888430599</v>
      </c>
      <c r="P144" s="278">
        <f>IF(P$28=0,0,P$28/ISI!P$8*1000)</f>
        <v>50.032070488957501</v>
      </c>
      <c r="Q144" s="278">
        <f>IF(Q$28=0,0,Q$28/ISI!Q$8*1000)</f>
        <v>52.573029075980806</v>
      </c>
      <c r="R144" s="278">
        <f>IF(R$28=0,0,R$28/ISI!R$8*1000)</f>
        <v>56.039646577899696</v>
      </c>
      <c r="S144" s="278">
        <f>IF(S$28=0,0,S$28/ISI!S$8*1000)</f>
        <v>51.0877053613169</v>
      </c>
      <c r="T144" s="278">
        <f>IF(T$28=0,0,T$28/ISI!T$8*1000)</f>
        <v>49.677142377165801</v>
      </c>
      <c r="U144" s="278">
        <f>IF(U$28=0,0,U$28/ISI!U$8*1000)</f>
        <v>49.073571285053092</v>
      </c>
      <c r="V144" s="278">
        <f>IF(V$28=0,0,V$28/ISI!V$8*1000)</f>
        <v>51.236057771466591</v>
      </c>
      <c r="W144" s="278">
        <f>IF(W$28=0,0,W$28/ISI!W$8*1000)</f>
        <v>53.195063272949668</v>
      </c>
      <c r="DA144" s="79"/>
    </row>
    <row r="145" spans="1:105" ht="12" customHeight="1" x14ac:dyDescent="0.25">
      <c r="A145" s="41" t="s">
        <v>191</v>
      </c>
      <c r="B145" s="279">
        <f>IF(B$35=0,0,B$35/ISI!B$8*1000)</f>
        <v>18.468504087482405</v>
      </c>
      <c r="C145" s="279">
        <f>IF(C$35=0,0,C$35/ISI!C$8*1000)</f>
        <v>20.014441344531107</v>
      </c>
      <c r="D145" s="279">
        <f>IF(D$35=0,0,D$35/ISI!D$8*1000)</f>
        <v>18.585700436176221</v>
      </c>
      <c r="E145" s="279">
        <f>IF(E$35=0,0,E$35/ISI!E$8*1000)</f>
        <v>17.19984514147847</v>
      </c>
      <c r="F145" s="279">
        <f>IF(F$35=0,0,F$35/ISI!F$8*1000)</f>
        <v>16.67332408402287</v>
      </c>
      <c r="G145" s="279">
        <f>IF(G$35=0,0,G$35/ISI!G$8*1000)</f>
        <v>19.702359920500744</v>
      </c>
      <c r="H145" s="279">
        <f>IF(H$35=0,0,H$35/ISI!H$8*1000)</f>
        <v>21.885471425468229</v>
      </c>
      <c r="I145" s="279">
        <f>IF(I$35=0,0,I$35/ISI!I$8*1000)</f>
        <v>21.200642188430056</v>
      </c>
      <c r="J145" s="279">
        <f>IF(J$35=0,0,J$35/ISI!J$8*1000)</f>
        <v>17.673115065961298</v>
      </c>
      <c r="K145" s="279">
        <f>IF(K$35=0,0,K$35/ISI!K$8*1000)</f>
        <v>22.390542688122412</v>
      </c>
      <c r="L145" s="279">
        <f>IF(L$35=0,0,L$35/ISI!L$8*1000)</f>
        <v>21.439721054144474</v>
      </c>
      <c r="M145" s="279">
        <f>IF(M$35=0,0,M$35/ISI!M$8*1000)</f>
        <v>23.946898469071517</v>
      </c>
      <c r="N145" s="279">
        <f>IF(N$35=0,0,N$35/ISI!N$8*1000)</f>
        <v>23.955659361771676</v>
      </c>
      <c r="O145" s="279">
        <f>IF(O$35=0,0,O$35/ISI!O$8*1000)</f>
        <v>22.737254196464317</v>
      </c>
      <c r="P145" s="279">
        <f>IF(P$35=0,0,P$35/ISI!P$8*1000)</f>
        <v>22.20117027334242</v>
      </c>
      <c r="Q145" s="279">
        <f>IF(Q$35=0,0,Q$35/ISI!Q$8*1000)</f>
        <v>22.800365075460789</v>
      </c>
      <c r="R145" s="279">
        <f>IF(R$35=0,0,R$35/ISI!R$8*1000)</f>
        <v>23.359131881905753</v>
      </c>
      <c r="S145" s="279">
        <f>IF(S$35=0,0,S$35/ISI!S$8*1000)</f>
        <v>21.857853253527932</v>
      </c>
      <c r="T145" s="279">
        <f>IF(T$35=0,0,T$35/ISI!T$8*1000)</f>
        <v>20.652464216015407</v>
      </c>
      <c r="U145" s="279">
        <f>IF(U$35=0,0,U$35/ISI!U$8*1000)</f>
        <v>20.580583299007987</v>
      </c>
      <c r="V145" s="279">
        <f>IF(V$35=0,0,V$35/ISI!V$8*1000)</f>
        <v>22.320696515020344</v>
      </c>
      <c r="W145" s="279">
        <f>IF(W$35=0,0,W$35/ISI!W$8*1000)</f>
        <v>22.501761370048904</v>
      </c>
      <c r="DA145" s="82"/>
    </row>
    <row r="146" spans="1:105" ht="12" customHeight="1" x14ac:dyDescent="0.25">
      <c r="A146" s="201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DA146" s="173"/>
    </row>
    <row r="147" spans="1:105" ht="12" customHeight="1" x14ac:dyDescent="0.25">
      <c r="A147" s="35" t="s">
        <v>42</v>
      </c>
      <c r="B147" s="274">
        <f t="shared" ref="B147:W147" si="33">SUM(B$148:B$152,B$155,B$156,B$154,B$153)</f>
        <v>86.423572194393472</v>
      </c>
      <c r="C147" s="274">
        <f t="shared" si="33"/>
        <v>90.573672649142864</v>
      </c>
      <c r="D147" s="274">
        <f t="shared" si="33"/>
        <v>89.964130695565927</v>
      </c>
      <c r="E147" s="274">
        <f t="shared" si="33"/>
        <v>88.997061107779089</v>
      </c>
      <c r="F147" s="274">
        <f t="shared" si="33"/>
        <v>87.523032586838141</v>
      </c>
      <c r="G147" s="274">
        <f t="shared" si="33"/>
        <v>92.569208797422661</v>
      </c>
      <c r="H147" s="274">
        <f t="shared" si="33"/>
        <v>94.27141732974394</v>
      </c>
      <c r="I147" s="274">
        <f t="shared" si="33"/>
        <v>94.787148550502778</v>
      </c>
      <c r="J147" s="274">
        <f t="shared" si="33"/>
        <v>89.147171414279313</v>
      </c>
      <c r="K147" s="274">
        <f t="shared" si="33"/>
        <v>95.053190264388519</v>
      </c>
      <c r="L147" s="274">
        <f t="shared" si="33"/>
        <v>93.130425350062453</v>
      </c>
      <c r="M147" s="274">
        <f t="shared" si="33"/>
        <v>94.641482137953389</v>
      </c>
      <c r="N147" s="274">
        <f t="shared" si="33"/>
        <v>94.336529393187718</v>
      </c>
      <c r="O147" s="274">
        <f t="shared" si="33"/>
        <v>93.128151140443975</v>
      </c>
      <c r="P147" s="274">
        <f t="shared" si="33"/>
        <v>93.350235989072303</v>
      </c>
      <c r="Q147" s="274">
        <f t="shared" si="33"/>
        <v>94.848083880433478</v>
      </c>
      <c r="R147" s="274">
        <f t="shared" si="33"/>
        <v>96.577015082664914</v>
      </c>
      <c r="S147" s="274">
        <f t="shared" si="33"/>
        <v>94.16706937963518</v>
      </c>
      <c r="T147" s="274">
        <f t="shared" si="33"/>
        <v>92.831932105999002</v>
      </c>
      <c r="U147" s="274">
        <f t="shared" si="33"/>
        <v>92.74249692888425</v>
      </c>
      <c r="V147" s="274">
        <f t="shared" si="33"/>
        <v>94.819229688650324</v>
      </c>
      <c r="W147" s="274">
        <f t="shared" si="33"/>
        <v>95.480339000508124</v>
      </c>
      <c r="DA147" s="111"/>
    </row>
    <row r="148" spans="1:105" ht="12" customHeight="1" x14ac:dyDescent="0.25">
      <c r="A148" s="55" t="s">
        <v>92</v>
      </c>
      <c r="B148" s="275">
        <f>IF(B$55=0,0,B$55/ISI!B$9*1000)</f>
        <v>0.2415223204447895</v>
      </c>
      <c r="C148" s="275">
        <f>IF(C$55=0,0,C$55/ISI!C$9*1000)</f>
        <v>0.25303167271278193</v>
      </c>
      <c r="D148" s="275">
        <f>IF(D$55=0,0,D$55/ISI!D$9*1000)</f>
        <v>0.24591196854089539</v>
      </c>
      <c r="E148" s="275">
        <f>IF(E$55=0,0,E$55/ISI!E$9*1000)</f>
        <v>0.24408661115558075</v>
      </c>
      <c r="F148" s="275">
        <f>IF(F$55=0,0,F$55/ISI!F$9*1000)</f>
        <v>0.24225972180037864</v>
      </c>
      <c r="G148" s="275">
        <f>IF(G$55=0,0,G$55/ISI!G$9*1000)</f>
        <v>0.25315277176509465</v>
      </c>
      <c r="H148" s="275">
        <f>IF(H$55=0,0,H$55/ISI!H$9*1000)</f>
        <v>0.25438707082409173</v>
      </c>
      <c r="I148" s="275">
        <f>IF(I$55=0,0,I$55/ISI!I$9*1000)</f>
        <v>0.25742340941605746</v>
      </c>
      <c r="J148" s="275">
        <f>IF(J$55=0,0,J$55/ISI!J$9*1000)</f>
        <v>0.23688862464644</v>
      </c>
      <c r="K148" s="275">
        <f>IF(K$55=0,0,K$55/ISI!K$9*1000)</f>
        <v>0.2484139821516384</v>
      </c>
      <c r="L148" s="275">
        <f>IF(L$55=0,0,L$55/ISI!L$9*1000)</f>
        <v>0.24571299272220651</v>
      </c>
      <c r="M148" s="275">
        <f>IF(M$55=0,0,M$55/ISI!M$9*1000)</f>
        <v>0.26219206017037133</v>
      </c>
      <c r="N148" s="275">
        <f>IF(N$55=0,0,N$55/ISI!N$9*1000)</f>
        <v>0.26125995021217396</v>
      </c>
      <c r="O148" s="275">
        <f>IF(O$55=0,0,O$55/ISI!O$9*1000)</f>
        <v>0.25948730374412848</v>
      </c>
      <c r="P148" s="275">
        <f>IF(P$55=0,0,P$55/ISI!P$9*1000)</f>
        <v>0.25959385456090922</v>
      </c>
      <c r="Q148" s="275">
        <f>IF(Q$55=0,0,Q$55/ISI!Q$9*1000)</f>
        <v>0.2642141833162065</v>
      </c>
      <c r="R148" s="275">
        <f>IF(R$55=0,0,R$55/ISI!R$9*1000)</f>
        <v>0.26998347446936766</v>
      </c>
      <c r="S148" s="275">
        <f>IF(S$55=0,0,S$55/ISI!S$9*1000)</f>
        <v>0.26103539182103097</v>
      </c>
      <c r="T148" s="275">
        <f>IF(T$55=0,0,T$55/ISI!T$9*1000)</f>
        <v>0.26104664341090722</v>
      </c>
      <c r="U148" s="275">
        <f>IF(U$55=0,0,U$55/ISI!U$9*1000)</f>
        <v>0.25923771697833758</v>
      </c>
      <c r="V148" s="275">
        <f>IF(V$55=0,0,V$55/ISI!V$9*1000)</f>
        <v>0.26109785992785195</v>
      </c>
      <c r="W148" s="275">
        <f>IF(W$55=0,0,W$55/ISI!W$9*1000)</f>
        <v>0.26569018657288462</v>
      </c>
      <c r="DA148" s="76"/>
    </row>
    <row r="149" spans="1:105" ht="12" customHeight="1" x14ac:dyDescent="0.25">
      <c r="A149" s="202" t="s">
        <v>93</v>
      </c>
      <c r="B149" s="276">
        <f>IF(B$56=0,0,B$56/ISI!B$9*1000)</f>
        <v>0.17845940235167429</v>
      </c>
      <c r="C149" s="276">
        <f>IF(C$56=0,0,C$56/ISI!C$9*1000)</f>
        <v>0.18696359411092128</v>
      </c>
      <c r="D149" s="276">
        <f>IF(D$56=0,0,D$56/ISI!D$9*1000)</f>
        <v>0.18170288715391758</v>
      </c>
      <c r="E149" s="276">
        <f>IF(E$56=0,0,E$56/ISI!E$9*1000)</f>
        <v>0.18035414146672163</v>
      </c>
      <c r="F149" s="276">
        <f>IF(F$56=0,0,F$56/ISI!F$9*1000)</f>
        <v>0.17900426381611112</v>
      </c>
      <c r="G149" s="276">
        <f>IF(G$56=0,0,G$56/ISI!G$9*1000)</f>
        <v>0.18705307347854772</v>
      </c>
      <c r="H149" s="276">
        <f>IF(H$56=0,0,H$56/ISI!H$9*1000)</f>
        <v>0.1879650896929756</v>
      </c>
      <c r="I149" s="276">
        <f>IF(I$56=0,0,I$56/ISI!I$9*1000)</f>
        <v>0.19020862217254772</v>
      </c>
      <c r="J149" s="276">
        <f>IF(J$56=0,0,J$56/ISI!J$9*1000)</f>
        <v>0.17503559215752715</v>
      </c>
      <c r="K149" s="276">
        <f>IF(K$56=0,0,K$56/ISI!K$9*1000)</f>
        <v>0.18355161009110474</v>
      </c>
      <c r="L149" s="276">
        <f>IF(L$56=0,0,L$56/ISI!L$9*1000)</f>
        <v>0.18155586510800364</v>
      </c>
      <c r="M149" s="276">
        <f>IF(M$56=0,0,M$56/ISI!M$9*1000)</f>
        <v>0.19373214977890504</v>
      </c>
      <c r="N149" s="276">
        <f>IF(N$56=0,0,N$56/ISI!N$9*1000)</f>
        <v>0.1930434192890704</v>
      </c>
      <c r="O149" s="276">
        <f>IF(O$56=0,0,O$56/ISI!O$9*1000)</f>
        <v>0.19173362138432357</v>
      </c>
      <c r="P149" s="276">
        <f>IF(P$56=0,0,P$56/ISI!P$9*1000)</f>
        <v>0.19181235114746822</v>
      </c>
      <c r="Q149" s="276">
        <f>IF(Q$56=0,0,Q$56/ISI!Q$9*1000)</f>
        <v>0.19522628451321317</v>
      </c>
      <c r="R149" s="276">
        <f>IF(R$56=0,0,R$56/ISI!R$9*1000)</f>
        <v>0.19948917934334659</v>
      </c>
      <c r="S149" s="276">
        <f>IF(S$56=0,0,S$56/ISI!S$9*1000)</f>
        <v>0.19287749443292213</v>
      </c>
      <c r="T149" s="276">
        <f>IF(T$56=0,0,T$56/ISI!T$9*1000)</f>
        <v>0.19288580816558715</v>
      </c>
      <c r="U149" s="276">
        <f>IF(U$56=0,0,U$56/ISI!U$9*1000)</f>
        <v>0.19154920321139482</v>
      </c>
      <c r="V149" s="276">
        <f>IF(V$56=0,0,V$56/ISI!V$9*1000)</f>
        <v>0.19292365174454765</v>
      </c>
      <c r="W149" s="276">
        <f>IF(W$56=0,0,W$56/ISI!W$9*1000)</f>
        <v>0.19631689451799783</v>
      </c>
      <c r="DA149" s="77"/>
    </row>
    <row r="150" spans="1:105" ht="12" customHeight="1" x14ac:dyDescent="0.25">
      <c r="A150" s="202" t="s">
        <v>94</v>
      </c>
      <c r="B150" s="276">
        <f>IF(B$57=0,0,B$57/ISI!B$9*1000)</f>
        <v>4.4614850587918564</v>
      </c>
      <c r="C150" s="276">
        <f>IF(C$57=0,0,C$57/ISI!C$9*1000)</f>
        <v>4.674089852773033</v>
      </c>
      <c r="D150" s="276">
        <f>IF(D$57=0,0,D$57/ISI!D$9*1000)</f>
        <v>4.5425721788479407</v>
      </c>
      <c r="E150" s="276">
        <f>IF(E$57=0,0,E$57/ISI!E$9*1000)</f>
        <v>4.5088535366680409</v>
      </c>
      <c r="F150" s="276">
        <f>IF(F$57=0,0,F$57/ISI!F$9*1000)</f>
        <v>4.4751065954027798</v>
      </c>
      <c r="G150" s="276">
        <f>IF(G$57=0,0,G$57/ISI!G$9*1000)</f>
        <v>4.6763268369636926</v>
      </c>
      <c r="H150" s="276">
        <f>IF(H$57=0,0,H$57/ISI!H$9*1000)</f>
        <v>4.6991272423243888</v>
      </c>
      <c r="I150" s="276">
        <f>IF(I$57=0,0,I$57/ISI!I$9*1000)</f>
        <v>4.7552155543136925</v>
      </c>
      <c r="J150" s="276">
        <f>IF(J$57=0,0,J$57/ISI!J$9*1000)</f>
        <v>4.3758898039381808</v>
      </c>
      <c r="K150" s="276">
        <f>IF(K$57=0,0,K$57/ISI!K$9*1000)</f>
        <v>4.5887902522776187</v>
      </c>
      <c r="L150" s="276">
        <f>IF(L$57=0,0,L$57/ISI!L$9*1000)</f>
        <v>4.5388966277000922</v>
      </c>
      <c r="M150" s="276">
        <f>IF(M$57=0,0,M$57/ISI!M$9*1000)</f>
        <v>4.8433037444726272</v>
      </c>
      <c r="N150" s="276">
        <f>IF(N$57=0,0,N$57/ISI!N$9*1000)</f>
        <v>4.8260854822267598</v>
      </c>
      <c r="O150" s="276">
        <f>IF(O$57=0,0,O$57/ISI!O$9*1000)</f>
        <v>4.7933405346080864</v>
      </c>
      <c r="P150" s="276">
        <f>IF(P$57=0,0,P$57/ISI!P$9*1000)</f>
        <v>4.7953087786867039</v>
      </c>
      <c r="Q150" s="276">
        <f>IF(Q$57=0,0,Q$57/ISI!Q$9*1000)</f>
        <v>4.8806571128303275</v>
      </c>
      <c r="R150" s="276">
        <f>IF(R$57=0,0,R$57/ISI!R$9*1000)</f>
        <v>4.9872294835836639</v>
      </c>
      <c r="S150" s="276">
        <f>IF(S$57=0,0,S$57/ISI!S$9*1000)</f>
        <v>4.8219373608230525</v>
      </c>
      <c r="T150" s="276">
        <f>IF(T$57=0,0,T$57/ISI!T$9*1000)</f>
        <v>4.8221452041396793</v>
      </c>
      <c r="U150" s="276">
        <f>IF(U$57=0,0,U$57/ISI!U$9*1000)</f>
        <v>4.7887300802848696</v>
      </c>
      <c r="V150" s="276">
        <f>IF(V$57=0,0,V$57/ISI!V$9*1000)</f>
        <v>4.8230912936136896</v>
      </c>
      <c r="W150" s="276">
        <f>IF(W$57=0,0,W$57/ISI!W$9*1000)</f>
        <v>4.9079223629499467</v>
      </c>
      <c r="DA150" s="77"/>
    </row>
    <row r="151" spans="1:105" ht="12" customHeight="1" x14ac:dyDescent="0.25">
      <c r="A151" s="202" t="s">
        <v>95</v>
      </c>
      <c r="B151" s="276">
        <f>IF(B$58=0,0,B$58/ISI!B$9*1000)</f>
        <v>0.11153712646979645</v>
      </c>
      <c r="C151" s="276">
        <f>IF(C$58=0,0,C$58/ISI!C$9*1000)</f>
        <v>0.11685224631932588</v>
      </c>
      <c r="D151" s="276">
        <f>IF(D$58=0,0,D$58/ISI!D$9*1000)</f>
        <v>0.11356430447119856</v>
      </c>
      <c r="E151" s="276">
        <f>IF(E$58=0,0,E$58/ISI!E$9*1000)</f>
        <v>0.11272133841670103</v>
      </c>
      <c r="F151" s="276">
        <f>IF(F$58=0,0,F$58/ISI!F$9*1000)</f>
        <v>0.11187766488506953</v>
      </c>
      <c r="G151" s="276">
        <f>IF(G$58=0,0,G$58/ISI!G$9*1000)</f>
        <v>0.11690817092409238</v>
      </c>
      <c r="H151" s="276">
        <f>IF(H$58=0,0,H$58/ISI!H$9*1000)</f>
        <v>0.11747818105810977</v>
      </c>
      <c r="I151" s="276">
        <f>IF(I$58=0,0,I$58/ISI!I$9*1000)</f>
        <v>0.11888038885784234</v>
      </c>
      <c r="J151" s="276">
        <f>IF(J$58=0,0,J$58/ISI!J$9*1000)</f>
        <v>0.10939724509845455</v>
      </c>
      <c r="K151" s="276">
        <f>IF(K$58=0,0,K$58/ISI!K$9*1000)</f>
        <v>0.11471975630694051</v>
      </c>
      <c r="L151" s="276">
        <f>IF(L$58=0,0,L$58/ISI!L$9*1000)</f>
        <v>0.11347241569250234</v>
      </c>
      <c r="M151" s="276">
        <f>IF(M$58=0,0,M$58/ISI!M$9*1000)</f>
        <v>0.12108259361181573</v>
      </c>
      <c r="N151" s="276">
        <f>IF(N$58=0,0,N$58/ISI!N$9*1000)</f>
        <v>0.12065213705566905</v>
      </c>
      <c r="O151" s="276">
        <f>IF(O$58=0,0,O$58/ISI!O$9*1000)</f>
        <v>0.11983351336520222</v>
      </c>
      <c r="P151" s="276">
        <f>IF(P$58=0,0,P$58/ISI!P$9*1000)</f>
        <v>0.11988271946716764</v>
      </c>
      <c r="Q151" s="276">
        <f>IF(Q$58=0,0,Q$58/ISI!Q$9*1000)</f>
        <v>0.12201642782075824</v>
      </c>
      <c r="R151" s="276">
        <f>IF(R$58=0,0,R$58/ISI!R$9*1000)</f>
        <v>0.12468073708959168</v>
      </c>
      <c r="S151" s="276">
        <f>IF(S$58=0,0,S$58/ISI!S$9*1000)</f>
        <v>0.12054843402057634</v>
      </c>
      <c r="T151" s="276">
        <f>IF(T$58=0,0,T$58/ISI!T$9*1000)</f>
        <v>0.12055363010349203</v>
      </c>
      <c r="U151" s="276">
        <f>IF(U$58=0,0,U$58/ISI!U$9*1000)</f>
        <v>0.11971825200712177</v>
      </c>
      <c r="V151" s="276">
        <f>IF(V$58=0,0,V$58/ISI!V$9*1000)</f>
        <v>0.1205772823403423</v>
      </c>
      <c r="W151" s="276">
        <f>IF(W$58=0,0,W$58/ISI!W$9*1000)</f>
        <v>0.12269805907374869</v>
      </c>
      <c r="DA151" s="77"/>
    </row>
    <row r="152" spans="1:105" ht="12" customHeight="1" x14ac:dyDescent="0.25">
      <c r="A152" s="56" t="s">
        <v>96</v>
      </c>
      <c r="B152" s="277">
        <f>IF(B$59=0,0,B$59/ISI!B$9*1000)</f>
        <v>0.1483992823059434</v>
      </c>
      <c r="C152" s="277">
        <f>IF(C$59=0,0,C$59/ISI!C$9*1000)</f>
        <v>0.15705777575524252</v>
      </c>
      <c r="D152" s="277">
        <f>IF(D$59=0,0,D$59/ISI!D$9*1000)</f>
        <v>0.15528558508330914</v>
      </c>
      <c r="E152" s="277">
        <f>IF(E$59=0,0,E$59/ISI!E$9*1000)</f>
        <v>0.15359737180326474</v>
      </c>
      <c r="F152" s="277">
        <f>IF(F$59=0,0,F$59/ISI!F$9*1000)</f>
        <v>0.15104044886735291</v>
      </c>
      <c r="G152" s="277">
        <f>IF(G$59=0,0,G$59/ISI!G$9*1000)</f>
        <v>0.15871779042191264</v>
      </c>
      <c r="H152" s="277">
        <f>IF(H$59=0,0,H$59/ISI!H$9*1000)</f>
        <v>0.16079057643427916</v>
      </c>
      <c r="I152" s="277">
        <f>IF(I$59=0,0,I$59/ISI!I$9*1000)</f>
        <v>0.16255408436432578</v>
      </c>
      <c r="J152" s="277">
        <f>IF(J$59=0,0,J$59/ISI!J$9*1000)</f>
        <v>0.15298291674784373</v>
      </c>
      <c r="K152" s="277">
        <f>IF(K$59=0,0,K$59/ISI!K$9*1000)</f>
        <v>0.16201972769895104</v>
      </c>
      <c r="L152" s="277">
        <f>IF(L$59=0,0,L$59/ISI!L$9*1000)</f>
        <v>0.15839143651445831</v>
      </c>
      <c r="M152" s="277">
        <f>IF(M$59=0,0,M$59/ISI!M$9*1000)</f>
        <v>0.16090614182925725</v>
      </c>
      <c r="N152" s="277">
        <f>IF(N$59=0,0,N$59/ISI!N$9*1000)</f>
        <v>0.16021781382657463</v>
      </c>
      <c r="O152" s="277">
        <f>IF(O$59=0,0,O$59/ISI!O$9*1000)</f>
        <v>0.15818941182340152</v>
      </c>
      <c r="P152" s="277">
        <f>IF(P$59=0,0,P$59/ISI!P$9*1000)</f>
        <v>0.15892927411626204</v>
      </c>
      <c r="Q152" s="277">
        <f>IF(Q$59=0,0,Q$59/ISI!Q$9*1000)</f>
        <v>0.161721561999117</v>
      </c>
      <c r="R152" s="277">
        <f>IF(R$59=0,0,R$59/ISI!R$9*1000)</f>
        <v>0.16561389882609864</v>
      </c>
      <c r="S152" s="277">
        <f>IF(S$59=0,0,S$59/ISI!S$9*1000)</f>
        <v>0.16084074733693784</v>
      </c>
      <c r="T152" s="277">
        <f>IF(T$59=0,0,T$59/ISI!T$9*1000)</f>
        <v>0.15878940194861668</v>
      </c>
      <c r="U152" s="277">
        <f>IF(U$59=0,0,U$59/ISI!U$9*1000)</f>
        <v>0.1584648479396327</v>
      </c>
      <c r="V152" s="277">
        <f>IF(V$59=0,0,V$59/ISI!V$9*1000)</f>
        <v>0.1611221686319948</v>
      </c>
      <c r="W152" s="277">
        <f>IF(W$59=0,0,W$59/ISI!W$9*1000)</f>
        <v>0.16297322746467788</v>
      </c>
      <c r="DA152" s="78"/>
    </row>
    <row r="153" spans="1:105" ht="12" customHeight="1" x14ac:dyDescent="0.25">
      <c r="A153" s="203" t="s">
        <v>222</v>
      </c>
      <c r="B153" s="278">
        <f>IF(B$65=0,0,B$65/ISI!B$9*1000)</f>
        <v>5.9083437301712038</v>
      </c>
      <c r="C153" s="278">
        <f>IF(C$65=0,0,C$65/ISI!C$9*1000)</f>
        <v>5.9785100224855832</v>
      </c>
      <c r="D153" s="278">
        <f>IF(D$65=0,0,D$65/ISI!D$9*1000)</f>
        <v>6.8040611539967237</v>
      </c>
      <c r="E153" s="278">
        <f>IF(E$65=0,0,E$65/ISI!E$9*1000)</f>
        <v>7.0139101008887383</v>
      </c>
      <c r="F153" s="278">
        <f>IF(F$65=0,0,F$65/ISI!F$9*1000)</f>
        <v>6.665857857986067</v>
      </c>
      <c r="G153" s="278">
        <f>IF(G$65=0,0,G$65/ISI!G$9*1000)</f>
        <v>7.5522215216756843</v>
      </c>
      <c r="H153" s="278">
        <f>IF(H$65=0,0,H$65/ISI!H$9*1000)</f>
        <v>7.7852562212343637</v>
      </c>
      <c r="I153" s="278">
        <f>IF(I$65=0,0,I$65/ISI!I$9*1000)</f>
        <v>7.8247730826191599</v>
      </c>
      <c r="J153" s="278">
        <f>IF(J$65=0,0,J$65/ISI!J$9*1000)</f>
        <v>7.8097551041928508</v>
      </c>
      <c r="K153" s="278">
        <f>IF(K$65=0,0,K$65/ISI!K$9*1000)</f>
        <v>8.5157081214850976</v>
      </c>
      <c r="L153" s="278">
        <f>IF(L$65=0,0,L$65/ISI!L$9*1000)</f>
        <v>8.1964597319901742</v>
      </c>
      <c r="M153" s="278">
        <f>IF(M$65=0,0,M$65/ISI!M$9*1000)</f>
        <v>6.8484209877487352</v>
      </c>
      <c r="N153" s="278">
        <f>IF(N$65=0,0,N$65/ISI!N$9*1000)</f>
        <v>6.7499715000129781</v>
      </c>
      <c r="O153" s="278">
        <f>IF(O$65=0,0,O$65/ISI!O$9*1000)</f>
        <v>6.6176412845555816</v>
      </c>
      <c r="P153" s="278">
        <f>IF(P$65=0,0,P$65/ISI!P$9*1000)</f>
        <v>6.8065989258424393</v>
      </c>
      <c r="Q153" s="278">
        <f>IF(Q$65=0,0,Q$65/ISI!Q$9*1000)</f>
        <v>7.0048967696131283</v>
      </c>
      <c r="R153" s="278">
        <f>IF(R$65=0,0,R$65/ISI!R$9*1000)</f>
        <v>7.0951859416488325</v>
      </c>
      <c r="S153" s="278">
        <f>IF(S$65=0,0,S$65/ISI!S$9*1000)</f>
        <v>7.1932598358541577</v>
      </c>
      <c r="T153" s="278">
        <f>IF(T$65=0,0,T$65/ISI!T$9*1000)</f>
        <v>6.7033406261909319</v>
      </c>
      <c r="U153" s="278">
        <f>IF(U$65=0,0,U$65/ISI!U$9*1000)</f>
        <v>6.9137118077692046</v>
      </c>
      <c r="V153" s="278">
        <f>IF(V$65=0,0,V$65/ISI!V$9*1000)</f>
        <v>7.5874277552227865</v>
      </c>
      <c r="W153" s="278">
        <f>IF(W$65=0,0,W$65/ISI!W$9*1000)</f>
        <v>7.2793999243877652</v>
      </c>
      <c r="DA153" s="79"/>
    </row>
    <row r="154" spans="1:105" ht="12" customHeight="1" x14ac:dyDescent="0.25">
      <c r="A154" s="203" t="s">
        <v>228</v>
      </c>
      <c r="B154" s="278">
        <f>IF(B$71=0,0,B$71/ISI!B$9*1000)</f>
        <v>33.135707022463976</v>
      </c>
      <c r="C154" s="278">
        <f>IF(C$71=0,0,C$71/ISI!C$9*1000)</f>
        <v>34.714735097667102</v>
      </c>
      <c r="D154" s="278">
        <f>IF(D$71=0,0,D$71/ISI!D$9*1000)</f>
        <v>33.73794574299469</v>
      </c>
      <c r="E154" s="278">
        <f>IF(E$71=0,0,E$71/ISI!E$9*1000)</f>
        <v>33.487515441481818</v>
      </c>
      <c r="F154" s="278">
        <f>IF(F$71=0,0,F$71/ISI!F$9*1000)</f>
        <v>33.236874961028704</v>
      </c>
      <c r="G154" s="278">
        <f>IF(G$71=0,0,G$71/ISI!G$9*1000)</f>
        <v>34.731349308356769</v>
      </c>
      <c r="H154" s="278">
        <f>IF(H$71=0,0,H$71/ISI!H$9*1000)</f>
        <v>34.900689234876651</v>
      </c>
      <c r="I154" s="278">
        <f>IF(I$71=0,0,I$71/ISI!I$9*1000)</f>
        <v>35.317260365110457</v>
      </c>
      <c r="J154" s="278">
        <f>IF(J$71=0,0,J$71/ISI!J$9*1000)</f>
        <v>32.499986124608363</v>
      </c>
      <c r="K154" s="278">
        <f>IF(K$71=0,0,K$71/ISI!K$9*1000)</f>
        <v>34.081210041793717</v>
      </c>
      <c r="L154" s="278">
        <f>IF(L$71=0,0,L$71/ISI!L$9*1000)</f>
        <v>33.710647212488325</v>
      </c>
      <c r="M154" s="278">
        <f>IF(M$71=0,0,M$71/ISI!M$9*1000)</f>
        <v>35.971496437355874</v>
      </c>
      <c r="N154" s="278">
        <f>IF(N$71=0,0,N$71/ISI!N$9*1000)</f>
        <v>35.843615409918435</v>
      </c>
      <c r="O154" s="278">
        <f>IF(O$71=0,0,O$71/ISI!O$9*1000)</f>
        <v>35.600416794107744</v>
      </c>
      <c r="P154" s="278">
        <f>IF(P$71=0,0,P$71/ISI!P$9*1000)</f>
        <v>35.615035056475165</v>
      </c>
      <c r="Q154" s="278">
        <f>IF(Q$71=0,0,Q$71/ISI!Q$9*1000)</f>
        <v>36.248922059966397</v>
      </c>
      <c r="R154" s="278">
        <f>IF(R$71=0,0,R$71/ISI!R$9*1000)</f>
        <v>37.040441208285216</v>
      </c>
      <c r="S154" s="278">
        <f>IF(S$71=0,0,S$71/ISI!S$9*1000)</f>
        <v>35.812807072847804</v>
      </c>
      <c r="T154" s="278">
        <f>IF(T$71=0,0,T$71/ISI!T$9*1000)</f>
        <v>35.814350737155891</v>
      </c>
      <c r="U154" s="278">
        <f>IF(U$71=0,0,U$71/ISI!U$9*1000)</f>
        <v>35.566174683760764</v>
      </c>
      <c r="V154" s="278">
        <f>IF(V$71=0,0,V$71/ISI!V$9*1000)</f>
        <v>35.821377398282152</v>
      </c>
      <c r="W154" s="278">
        <f>IF(W$71=0,0,W$71/ISI!W$9*1000)</f>
        <v>36.451422646195518</v>
      </c>
      <c r="DA154" s="79"/>
    </row>
    <row r="155" spans="1:105" ht="12" customHeight="1" x14ac:dyDescent="0.25">
      <c r="A155" s="203" t="s">
        <v>181</v>
      </c>
      <c r="B155" s="278">
        <f>IF(B$72=0,0,B$72/ISI!B$9*1000)</f>
        <v>33.295824449394196</v>
      </c>
      <c r="C155" s="278">
        <f>IF(C$72=0,0,C$72/ISI!C$9*1000)</f>
        <v>35.654282379987023</v>
      </c>
      <c r="D155" s="278">
        <f>IF(D$72=0,0,D$72/ISI!D$9*1000)</f>
        <v>35.192432494937101</v>
      </c>
      <c r="E155" s="278">
        <f>IF(E$72=0,0,E$72/ISI!E$9*1000)</f>
        <v>34.602058297023383</v>
      </c>
      <c r="F155" s="278">
        <f>IF(F$72=0,0,F$72/ISI!F$9*1000)</f>
        <v>34.034095237492473</v>
      </c>
      <c r="G155" s="278">
        <f>IF(G$72=0,0,G$72/ISI!G$9*1000)</f>
        <v>35.731768976901179</v>
      </c>
      <c r="H155" s="278">
        <f>IF(H$72=0,0,H$72/ISI!H$9*1000)</f>
        <v>36.222528776213068</v>
      </c>
      <c r="I155" s="278">
        <f>IF(I$72=0,0,I$72/ISI!I$9*1000)</f>
        <v>36.62851771203227</v>
      </c>
      <c r="J155" s="278">
        <f>IF(J$72=0,0,J$72/ISI!J$9*1000)</f>
        <v>34.480647215974344</v>
      </c>
      <c r="K155" s="278">
        <f>IF(K$72=0,0,K$72/ISI!K$9*1000)</f>
        <v>36.551738763634908</v>
      </c>
      <c r="L155" s="278">
        <f>IF(L$72=0,0,L$72/ISI!L$9*1000)</f>
        <v>35.699618782259684</v>
      </c>
      <c r="M155" s="278">
        <f>IF(M$72=0,0,M$72/ISI!M$9*1000)</f>
        <v>36.211758940818925</v>
      </c>
      <c r="N155" s="278">
        <f>IF(N$72=0,0,N$72/ISI!N$9*1000)</f>
        <v>36.100988152044046</v>
      </c>
      <c r="O155" s="278">
        <f>IF(O$72=0,0,O$72/ISI!O$9*1000)</f>
        <v>35.62605498887158</v>
      </c>
      <c r="P155" s="278">
        <f>IF(P$72=0,0,P$72/ISI!P$9*1000)</f>
        <v>35.809692538579014</v>
      </c>
      <c r="Q155" s="278">
        <f>IF(Q$72=0,0,Q$72/ISI!Q$9*1000)</f>
        <v>36.431500148073397</v>
      </c>
      <c r="R155" s="278">
        <f>IF(R$72=0,0,R$72/ISI!R$9*1000)</f>
        <v>37.306127854949956</v>
      </c>
      <c r="S155" s="278">
        <f>IF(S$72=0,0,S$72/ISI!S$9*1000)</f>
        <v>36.242181636591056</v>
      </c>
      <c r="T155" s="278">
        <f>IF(T$72=0,0,T$72/ISI!T$9*1000)</f>
        <v>35.778675821848203</v>
      </c>
      <c r="U155" s="278">
        <f>IF(U$72=0,0,U$72/ISI!U$9*1000)</f>
        <v>35.70468929978108</v>
      </c>
      <c r="V155" s="278">
        <f>IF(V$72=0,0,V$72/ISI!V$9*1000)</f>
        <v>36.303381773168674</v>
      </c>
      <c r="W155" s="278">
        <f>IF(W$72=0,0,W$72/ISI!W$9*1000)</f>
        <v>36.717066405984674</v>
      </c>
      <c r="DA155" s="79"/>
    </row>
    <row r="156" spans="1:105" ht="12" customHeight="1" x14ac:dyDescent="0.25">
      <c r="A156" s="41" t="s">
        <v>191</v>
      </c>
      <c r="B156" s="279">
        <f>IF(B$79=0,0,B$79/ISI!B$9*1000)</f>
        <v>8.9422938020000533</v>
      </c>
      <c r="C156" s="279">
        <f>IF(C$79=0,0,C$79/ISI!C$9*1000)</f>
        <v>8.8381500073318531</v>
      </c>
      <c r="D156" s="279">
        <f>IF(D$79=0,0,D$79/ISI!D$9*1000)</f>
        <v>8.9906543795401443</v>
      </c>
      <c r="E156" s="279">
        <f>IF(E$79=0,0,E$79/ISI!E$9*1000)</f>
        <v>8.6939642688748489</v>
      </c>
      <c r="F156" s="279">
        <f>IF(F$79=0,0,F$79/ISI!F$9*1000)</f>
        <v>8.4269158355592069</v>
      </c>
      <c r="G156" s="279">
        <f>IF(G$79=0,0,G$79/ISI!G$9*1000)</f>
        <v>9.1617103469356778</v>
      </c>
      <c r="H156" s="279">
        <f>IF(H$79=0,0,H$79/ISI!H$9*1000)</f>
        <v>9.9431949370860107</v>
      </c>
      <c r="I156" s="279">
        <f>IF(I$79=0,0,I$79/ISI!I$9*1000)</f>
        <v>9.5323153316164184</v>
      </c>
      <c r="J156" s="279">
        <f>IF(J$79=0,0,J$79/ISI!J$9*1000)</f>
        <v>9.306588786915313</v>
      </c>
      <c r="K156" s="279">
        <f>IF(K$79=0,0,K$79/ISI!K$9*1000)</f>
        <v>10.607038008948557</v>
      </c>
      <c r="L156" s="279">
        <f>IF(L$79=0,0,L$79/ISI!L$9*1000)</f>
        <v>10.285670285587003</v>
      </c>
      <c r="M156" s="279">
        <f>IF(M$79=0,0,M$79/ISI!M$9*1000)</f>
        <v>10.028589082166874</v>
      </c>
      <c r="N156" s="279">
        <f>IF(N$79=0,0,N$79/ISI!N$9*1000)</f>
        <v>10.080695528602014</v>
      </c>
      <c r="O156" s="279">
        <f>IF(O$79=0,0,O$79/ISI!O$9*1000)</f>
        <v>9.7614536879839235</v>
      </c>
      <c r="P156" s="279">
        <f>IF(P$79=0,0,P$79/ISI!P$9*1000)</f>
        <v>9.5933824901971807</v>
      </c>
      <c r="Q156" s="279">
        <f>IF(Q$79=0,0,Q$79/ISI!Q$9*1000)</f>
        <v>9.5389293323009401</v>
      </c>
      <c r="R156" s="279">
        <f>IF(R$79=0,0,R$79/ISI!R$9*1000)</f>
        <v>9.3882633044688397</v>
      </c>
      <c r="S156" s="279">
        <f>IF(S$79=0,0,S$79/ISI!S$9*1000)</f>
        <v>9.3615814059076303</v>
      </c>
      <c r="T156" s="279">
        <f>IF(T$79=0,0,T$79/ISI!T$9*1000)</f>
        <v>8.9801442330356878</v>
      </c>
      <c r="U156" s="279">
        <f>IF(U$79=0,0,U$79/ISI!U$9*1000)</f>
        <v>9.0402210371518468</v>
      </c>
      <c r="V156" s="279">
        <f>IF(V$79=0,0,V$79/ISI!V$9*1000)</f>
        <v>9.5482305057182746</v>
      </c>
      <c r="W156" s="279">
        <f>IF(W$79=0,0,W$79/ISI!W$9*1000)</f>
        <v>9.3768492933609213</v>
      </c>
      <c r="DA156" s="82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4" tint="0.39997558519241921"/>
    <pageSetUpPr fitToPage="1"/>
  </sheetPr>
  <dimension ref="A1:DA156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Iron and steel / useful energy demand"</f>
        <v>FR: Iron and steel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"/>
    </row>
    <row r="3" spans="1:105" ht="15" customHeight="1" x14ac:dyDescent="0.25">
      <c r="A3" s="32" t="s">
        <v>255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DA3" s="88"/>
    </row>
    <row r="4" spans="1:105" ht="12" customHeight="1" x14ac:dyDescent="0.25">
      <c r="A4" s="2"/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</row>
    <row r="5" spans="1:105" ht="15" customHeight="1" x14ac:dyDescent="0.25">
      <c r="A5" s="34" t="s">
        <v>41</v>
      </c>
      <c r="B5" s="225">
        <v>798.88528801544066</v>
      </c>
      <c r="C5" s="225">
        <v>801.99960128219561</v>
      </c>
      <c r="D5" s="225">
        <v>873.3220671528577</v>
      </c>
      <c r="E5" s="225">
        <v>823.71074601692339</v>
      </c>
      <c r="F5" s="225">
        <v>840.55454508214314</v>
      </c>
      <c r="G5" s="225">
        <v>933.71841479213458</v>
      </c>
      <c r="H5" s="225">
        <v>982.72751551299598</v>
      </c>
      <c r="I5" s="225">
        <v>965.57327088591501</v>
      </c>
      <c r="J5" s="225">
        <v>725.75340868988121</v>
      </c>
      <c r="K5" s="225">
        <v>617.74657885812553</v>
      </c>
      <c r="L5" s="225">
        <v>746.42744980298744</v>
      </c>
      <c r="M5" s="225">
        <v>794.70698240272861</v>
      </c>
      <c r="N5" s="225">
        <v>776.95809635036323</v>
      </c>
      <c r="O5" s="225">
        <v>802.24676273424291</v>
      </c>
      <c r="P5" s="225">
        <v>842.21343180782719</v>
      </c>
      <c r="Q5" s="225">
        <v>814.6565654157755</v>
      </c>
      <c r="R5" s="225">
        <v>835.21056553684787</v>
      </c>
      <c r="S5" s="225">
        <v>881.33647009099093</v>
      </c>
      <c r="T5" s="225">
        <v>842.16741657789362</v>
      </c>
      <c r="U5" s="225">
        <v>798.81220230233214</v>
      </c>
      <c r="V5" s="225">
        <v>657.0576016910527</v>
      </c>
      <c r="W5" s="225">
        <v>814.79024269179001</v>
      </c>
      <c r="DA5" s="89" t="s">
        <v>256</v>
      </c>
    </row>
    <row r="6" spans="1:105" ht="12" customHeight="1" x14ac:dyDescent="0.25">
      <c r="A6" s="55" t="s">
        <v>92</v>
      </c>
      <c r="B6" s="261">
        <v>2.2924239491887071</v>
      </c>
      <c r="C6" s="261">
        <v>2.3390047437561861</v>
      </c>
      <c r="D6" s="261">
        <v>2.3182584418697729</v>
      </c>
      <c r="E6" s="261">
        <v>2.1320467031423789</v>
      </c>
      <c r="F6" s="261">
        <v>2.251026636642568</v>
      </c>
      <c r="G6" s="261">
        <v>2.4576281560525892</v>
      </c>
      <c r="H6" s="261">
        <v>2.5403719493334109</v>
      </c>
      <c r="I6" s="261">
        <v>2.5056112732777689</v>
      </c>
      <c r="J6" s="261">
        <v>1.7783232749564619</v>
      </c>
      <c r="K6" s="261">
        <v>1.4918366531147951</v>
      </c>
      <c r="L6" s="261">
        <v>1.8626580024999719</v>
      </c>
      <c r="M6" s="261">
        <v>2.2396192554650991</v>
      </c>
      <c r="N6" s="261">
        <v>2.1876153322795102</v>
      </c>
      <c r="O6" s="261">
        <v>2.2837186610937379</v>
      </c>
      <c r="P6" s="261">
        <v>2.3701693335773379</v>
      </c>
      <c r="Q6" s="261">
        <v>2.299581818547686</v>
      </c>
      <c r="R6" s="261">
        <v>2.3718492416444339</v>
      </c>
      <c r="S6" s="261">
        <v>2.4620187611849871</v>
      </c>
      <c r="T6" s="261">
        <v>2.4077256070247701</v>
      </c>
      <c r="U6" s="261">
        <v>2.2628972004773442</v>
      </c>
      <c r="V6" s="261">
        <v>1.820623296410014</v>
      </c>
      <c r="W6" s="261">
        <v>2.2873896223910291</v>
      </c>
      <c r="DA6" s="67" t="s">
        <v>257</v>
      </c>
    </row>
    <row r="7" spans="1:105" ht="12" customHeight="1" x14ac:dyDescent="0.25">
      <c r="A7" s="202" t="s">
        <v>93</v>
      </c>
      <c r="B7" s="226">
        <v>0.3170935292322194</v>
      </c>
      <c r="C7" s="226">
        <v>0.32353669544895269</v>
      </c>
      <c r="D7" s="226">
        <v>0.32066701766269168</v>
      </c>
      <c r="E7" s="226">
        <v>0.29490976737814711</v>
      </c>
      <c r="F7" s="226">
        <v>0.31136735456865861</v>
      </c>
      <c r="G7" s="226">
        <v>0.33994496777918509</v>
      </c>
      <c r="H7" s="226">
        <v>0.35139028592933041</v>
      </c>
      <c r="I7" s="226">
        <v>0.3465821065989399</v>
      </c>
      <c r="J7" s="226">
        <v>0.24598190206977469</v>
      </c>
      <c r="K7" s="226">
        <v>0.20635439162183181</v>
      </c>
      <c r="L7" s="226">
        <v>0.25764728202843112</v>
      </c>
      <c r="M7" s="226">
        <v>0.30978945849139028</v>
      </c>
      <c r="N7" s="226">
        <v>0.30259615223463299</v>
      </c>
      <c r="O7" s="226">
        <v>0.31588939309239522</v>
      </c>
      <c r="P7" s="226">
        <v>0.32784745558429368</v>
      </c>
      <c r="Q7" s="226">
        <v>0.31808362273461249</v>
      </c>
      <c r="R7" s="226">
        <v>0.32807982446090128</v>
      </c>
      <c r="S7" s="226">
        <v>0.34262663782147751</v>
      </c>
      <c r="T7" s="226">
        <v>0.33304232859042809</v>
      </c>
      <c r="U7" s="226">
        <v>0.31300931917196739</v>
      </c>
      <c r="V7" s="226">
        <v>0.25183294157494679</v>
      </c>
      <c r="W7" s="226">
        <v>0.31639716918409272</v>
      </c>
      <c r="DA7" s="174" t="s">
        <v>258</v>
      </c>
    </row>
    <row r="8" spans="1:105" ht="12" customHeight="1" x14ac:dyDescent="0.25">
      <c r="A8" s="202" t="s">
        <v>94</v>
      </c>
      <c r="B8" s="226">
        <v>43.78728113229495</v>
      </c>
      <c r="C8" s="226">
        <v>44.677014616284133</v>
      </c>
      <c r="D8" s="226">
        <v>44.280742297860073</v>
      </c>
      <c r="E8" s="226">
        <v>40.723936953597523</v>
      </c>
      <c r="F8" s="226">
        <v>42.996556640334923</v>
      </c>
      <c r="G8" s="226">
        <v>46.942824439520777</v>
      </c>
      <c r="H8" s="226">
        <v>48.52330249185578</v>
      </c>
      <c r="I8" s="226">
        <v>47.859343499743673</v>
      </c>
      <c r="J8" s="226">
        <v>33.967513387818023</v>
      </c>
      <c r="K8" s="226">
        <v>28.495371005226851</v>
      </c>
      <c r="L8" s="226">
        <v>35.578379661253209</v>
      </c>
      <c r="M8" s="226">
        <v>42.77866578869822</v>
      </c>
      <c r="N8" s="226">
        <v>41.785345855308272</v>
      </c>
      <c r="O8" s="226">
        <v>43.621002596735707</v>
      </c>
      <c r="P8" s="226">
        <v>45.272285249516869</v>
      </c>
      <c r="Q8" s="226">
        <v>43.924002630969227</v>
      </c>
      <c r="R8" s="226">
        <v>45.304372947272938</v>
      </c>
      <c r="S8" s="226">
        <v>46.871679111019382</v>
      </c>
      <c r="T8" s="226">
        <v>45.98964257092593</v>
      </c>
      <c r="U8" s="226">
        <v>43.223294681531932</v>
      </c>
      <c r="V8" s="226">
        <v>34.775480401050572</v>
      </c>
      <c r="W8" s="226">
        <v>43.691121134106233</v>
      </c>
      <c r="DA8" s="174" t="s">
        <v>259</v>
      </c>
    </row>
    <row r="9" spans="1:105" ht="12" customHeight="1" x14ac:dyDescent="0.25">
      <c r="A9" s="202" t="s">
        <v>95</v>
      </c>
      <c r="B9" s="226">
        <v>0.75636217605795197</v>
      </c>
      <c r="C9" s="226">
        <v>0.77173103972474244</v>
      </c>
      <c r="D9" s="226">
        <v>0.76488600652505179</v>
      </c>
      <c r="E9" s="226">
        <v>0.70344732021171441</v>
      </c>
      <c r="F9" s="226">
        <v>0.74270355003834898</v>
      </c>
      <c r="G9" s="226">
        <v>0.81086963897366404</v>
      </c>
      <c r="H9" s="226">
        <v>0.83817011956902709</v>
      </c>
      <c r="I9" s="226">
        <v>0.82670118486696442</v>
      </c>
      <c r="J9" s="226">
        <v>0.58673984035832061</v>
      </c>
      <c r="K9" s="226">
        <v>0.49221646705979061</v>
      </c>
      <c r="L9" s="226">
        <v>0.61456523367818983</v>
      </c>
      <c r="M9" s="226">
        <v>0.73893979959700251</v>
      </c>
      <c r="N9" s="226">
        <v>0.72178162930388468</v>
      </c>
      <c r="O9" s="226">
        <v>0.7534899539940304</v>
      </c>
      <c r="P9" s="226">
        <v>0.78201348201968646</v>
      </c>
      <c r="Q9" s="226">
        <v>0.7587238429067964</v>
      </c>
      <c r="R9" s="226">
        <v>0.78256775075416551</v>
      </c>
      <c r="S9" s="226">
        <v>0.81726621790597098</v>
      </c>
      <c r="T9" s="226">
        <v>0.79440479590356872</v>
      </c>
      <c r="U9" s="226">
        <v>0.74662012292892799</v>
      </c>
      <c r="V9" s="226">
        <v>0.60069630608327051</v>
      </c>
      <c r="W9" s="226">
        <v>0.75470115067343424</v>
      </c>
      <c r="DA9" s="174" t="s">
        <v>260</v>
      </c>
    </row>
    <row r="10" spans="1:105" ht="12" customHeight="1" x14ac:dyDescent="0.25">
      <c r="A10" s="56" t="s">
        <v>96</v>
      </c>
      <c r="B10" s="262">
        <v>2.3991418157994602</v>
      </c>
      <c r="C10" s="262">
        <v>2.4393981826840152</v>
      </c>
      <c r="D10" s="262">
        <v>2.459288030514343</v>
      </c>
      <c r="E10" s="262">
        <v>2.2681468275746401</v>
      </c>
      <c r="F10" s="262">
        <v>2.3795544587525348</v>
      </c>
      <c r="G10" s="262">
        <v>2.5656355986779662</v>
      </c>
      <c r="H10" s="262">
        <v>2.6595773530797029</v>
      </c>
      <c r="I10" s="262">
        <v>2.62589027751884</v>
      </c>
      <c r="J10" s="262">
        <v>1.8845395734547821</v>
      </c>
      <c r="K10" s="262">
        <v>1.5730787235593831</v>
      </c>
      <c r="L10" s="262">
        <v>1.9392835813131319</v>
      </c>
      <c r="M10" s="262">
        <v>2.3136445591337171</v>
      </c>
      <c r="N10" s="262">
        <v>2.262568710263412</v>
      </c>
      <c r="O10" s="262">
        <v>2.348178680772822</v>
      </c>
      <c r="P10" s="262">
        <v>2.442458392049093</v>
      </c>
      <c r="Q10" s="262">
        <v>2.3645744299527069</v>
      </c>
      <c r="R10" s="262">
        <v>2.4462894454009319</v>
      </c>
      <c r="S10" s="262">
        <v>2.547451212192652</v>
      </c>
      <c r="T10" s="262">
        <v>2.468898219862286</v>
      </c>
      <c r="U10" s="262">
        <v>2.3295488669156601</v>
      </c>
      <c r="V10" s="262">
        <v>1.869393304186217</v>
      </c>
      <c r="W10" s="262">
        <v>2.3538473433013509</v>
      </c>
      <c r="DA10" s="68" t="s">
        <v>261</v>
      </c>
    </row>
    <row r="11" spans="1:105" ht="12" customHeight="1" x14ac:dyDescent="0.25">
      <c r="A11" s="37" t="s">
        <v>160</v>
      </c>
      <c r="B11" s="228">
        <v>3.2292107080321091E-2</v>
      </c>
      <c r="C11" s="228">
        <v>0.1492785690497318</v>
      </c>
      <c r="D11" s="228">
        <v>8.1877661809268976E-2</v>
      </c>
      <c r="E11" s="228">
        <v>0</v>
      </c>
      <c r="F11" s="228">
        <v>0</v>
      </c>
      <c r="G11" s="228">
        <v>7.9939727655536554E-3</v>
      </c>
      <c r="H11" s="228">
        <v>2.505316716655949E-2</v>
      </c>
      <c r="I11" s="228">
        <v>2.755267803739218E-2</v>
      </c>
      <c r="J11" s="228">
        <v>2.0134673891012891E-2</v>
      </c>
      <c r="K11" s="228">
        <v>1.004719684229269E-2</v>
      </c>
      <c r="L11" s="228">
        <v>1.0483690933545309E-2</v>
      </c>
      <c r="M11" s="228">
        <v>3.6992794981069797E-2</v>
      </c>
      <c r="N11" s="228">
        <v>3.4432575238902079E-2</v>
      </c>
      <c r="O11" s="228">
        <v>3.1609073393136622E-2</v>
      </c>
      <c r="P11" s="228">
        <v>3.0237307333881861E-2</v>
      </c>
      <c r="Q11" s="228">
        <v>3.1115887620702231E-2</v>
      </c>
      <c r="R11" s="228">
        <v>5.0692593844223671E-2</v>
      </c>
      <c r="S11" s="228">
        <v>6.4268253321190696E-2</v>
      </c>
      <c r="T11" s="228">
        <v>2.5071259416435569E-2</v>
      </c>
      <c r="U11" s="228">
        <v>1.9308277667790918E-2</v>
      </c>
      <c r="V11" s="228">
        <v>1.7448826570375331E-2</v>
      </c>
      <c r="W11" s="228">
        <v>2.228636931586785E-2</v>
      </c>
      <c r="DA11" s="69" t="s">
        <v>262</v>
      </c>
    </row>
    <row r="12" spans="1:105" ht="12" customHeight="1" x14ac:dyDescent="0.25">
      <c r="A12" s="37" t="s">
        <v>162</v>
      </c>
      <c r="B12" s="228">
        <v>0.31892882089827329</v>
      </c>
      <c r="C12" s="228">
        <v>0.2845311976994338</v>
      </c>
      <c r="D12" s="228">
        <v>0.39521501757872801</v>
      </c>
      <c r="E12" s="228">
        <v>0.42087771162919818</v>
      </c>
      <c r="F12" s="228">
        <v>0.41205597697789692</v>
      </c>
      <c r="G12" s="228">
        <v>0.63061308155495743</v>
      </c>
      <c r="H12" s="228">
        <v>0.68822079508044609</v>
      </c>
      <c r="I12" s="228">
        <v>0.6525040624438132</v>
      </c>
      <c r="J12" s="228">
        <v>0.56063397377916868</v>
      </c>
      <c r="K12" s="228">
        <v>0.5816877805938756</v>
      </c>
      <c r="L12" s="228">
        <v>0.72865041669756359</v>
      </c>
      <c r="M12" s="228">
        <v>0.41415344991868053</v>
      </c>
      <c r="N12" s="228">
        <v>0.38942421216189599</v>
      </c>
      <c r="O12" s="228">
        <v>0.40978005696113989</v>
      </c>
      <c r="P12" s="228">
        <v>0.45165757615412511</v>
      </c>
      <c r="Q12" s="228">
        <v>0.45407382108857569</v>
      </c>
      <c r="R12" s="228">
        <v>0.43212837259972592</v>
      </c>
      <c r="S12" s="228">
        <v>0.5121835468868684</v>
      </c>
      <c r="T12" s="228">
        <v>0.44921294265625178</v>
      </c>
      <c r="U12" s="228">
        <v>0.4402361221215581</v>
      </c>
      <c r="V12" s="228">
        <v>0.44712594176389969</v>
      </c>
      <c r="W12" s="228">
        <v>0.47931874329156582</v>
      </c>
      <c r="DA12" s="69" t="s">
        <v>263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264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265</v>
      </c>
    </row>
    <row r="15" spans="1:105" ht="12" customHeight="1" x14ac:dyDescent="0.25">
      <c r="A15" s="37" t="s">
        <v>38</v>
      </c>
      <c r="B15" s="228">
        <v>2.0479208878208648</v>
      </c>
      <c r="C15" s="228">
        <v>2.0055884159348492</v>
      </c>
      <c r="D15" s="228">
        <v>1.982195351126345</v>
      </c>
      <c r="E15" s="228">
        <v>1.8472691159454411</v>
      </c>
      <c r="F15" s="228">
        <v>1.967498481774639</v>
      </c>
      <c r="G15" s="228">
        <v>1.9270285443574551</v>
      </c>
      <c r="H15" s="228">
        <v>1.9463033908326981</v>
      </c>
      <c r="I15" s="228">
        <v>1.945833537037635</v>
      </c>
      <c r="J15" s="228">
        <v>1.3037709257846</v>
      </c>
      <c r="K15" s="228">
        <v>0.98134374612321429</v>
      </c>
      <c r="L15" s="228">
        <v>1.2001494736820231</v>
      </c>
      <c r="M15" s="228">
        <v>1.8624983142339659</v>
      </c>
      <c r="N15" s="228">
        <v>1.8387119228626141</v>
      </c>
      <c r="O15" s="228">
        <v>1.906789550418545</v>
      </c>
      <c r="P15" s="228">
        <v>1.960563508561086</v>
      </c>
      <c r="Q15" s="228">
        <v>1.8793847212434289</v>
      </c>
      <c r="R15" s="228">
        <v>1.963468478956983</v>
      </c>
      <c r="S15" s="228">
        <v>1.9709994119845931</v>
      </c>
      <c r="T15" s="228">
        <v>1.994614017789599</v>
      </c>
      <c r="U15" s="228">
        <v>1.870004467126311</v>
      </c>
      <c r="V15" s="228">
        <v>1.4048185358519421</v>
      </c>
      <c r="W15" s="228">
        <v>1.852242230693917</v>
      </c>
      <c r="DA15" s="69" t="s">
        <v>266</v>
      </c>
    </row>
    <row r="16" spans="1:105" ht="12" customHeight="1" x14ac:dyDescent="0.25">
      <c r="A16" s="57" t="s">
        <v>167</v>
      </c>
      <c r="B16" s="263">
        <v>154.73778297718621</v>
      </c>
      <c r="C16" s="263">
        <v>157.62414778975599</v>
      </c>
      <c r="D16" s="263">
        <v>159.25617972529079</v>
      </c>
      <c r="E16" s="263">
        <v>146.83492985084541</v>
      </c>
      <c r="F16" s="263">
        <v>154.1881660815871</v>
      </c>
      <c r="G16" s="263">
        <v>166.01472423908299</v>
      </c>
      <c r="H16" s="263">
        <v>172.01360510291329</v>
      </c>
      <c r="I16" s="263">
        <v>169.74975115074039</v>
      </c>
      <c r="J16" s="263">
        <v>121.9295028318524</v>
      </c>
      <c r="K16" s="263">
        <v>101.8824238261523</v>
      </c>
      <c r="L16" s="263">
        <v>125.6090452085959</v>
      </c>
      <c r="M16" s="263">
        <v>149.54859283405389</v>
      </c>
      <c r="N16" s="263">
        <v>146.52778755682999</v>
      </c>
      <c r="O16" s="263">
        <v>152.07584060190331</v>
      </c>
      <c r="P16" s="263">
        <v>158.12721585469961</v>
      </c>
      <c r="Q16" s="263">
        <v>152.8045451108068</v>
      </c>
      <c r="R16" s="263">
        <v>157.54457133763631</v>
      </c>
      <c r="S16" s="263">
        <v>163.3325953767451</v>
      </c>
      <c r="T16" s="263">
        <v>159.92636850936981</v>
      </c>
      <c r="U16" s="263">
        <v>149.78445367818571</v>
      </c>
      <c r="V16" s="263">
        <v>119.6914485066699</v>
      </c>
      <c r="W16" s="263">
        <v>151.30010803612069</v>
      </c>
      <c r="DA16" s="70" t="s">
        <v>267</v>
      </c>
    </row>
    <row r="17" spans="1:105" ht="12" customHeight="1" x14ac:dyDescent="0.25">
      <c r="A17" s="18" t="s">
        <v>30</v>
      </c>
      <c r="B17" s="232">
        <v>0</v>
      </c>
      <c r="C17" s="232">
        <v>0</v>
      </c>
      <c r="D17" s="232">
        <v>0</v>
      </c>
      <c r="E17" s="232">
        <v>0</v>
      </c>
      <c r="F17" s="232">
        <v>0</v>
      </c>
      <c r="G17" s="232">
        <v>1.110461749444845</v>
      </c>
      <c r="H17" s="232">
        <v>1.2803075871907259</v>
      </c>
      <c r="I17" s="232">
        <v>1.5192094908651901</v>
      </c>
      <c r="J17" s="232">
        <v>1.6200717775351789</v>
      </c>
      <c r="K17" s="232">
        <v>1.507806058673524</v>
      </c>
      <c r="L17" s="232">
        <v>1.361939469982981</v>
      </c>
      <c r="M17" s="232">
        <v>6.1378018238687729E-2</v>
      </c>
      <c r="N17" s="232">
        <v>8.6234948295135699E-2</v>
      </c>
      <c r="O17" s="232">
        <v>8.7815581958299402E-2</v>
      </c>
      <c r="P17" s="232">
        <v>0.30117259649673161</v>
      </c>
      <c r="Q17" s="232">
        <v>0.91818497684162503</v>
      </c>
      <c r="R17" s="232">
        <v>2.1611230538651811</v>
      </c>
      <c r="S17" s="232">
        <v>4.369831141371388</v>
      </c>
      <c r="T17" s="232">
        <v>0.22102600923418339</v>
      </c>
      <c r="U17" s="232">
        <v>2.560843685190449</v>
      </c>
      <c r="V17" s="232">
        <v>4.5128684446065384</v>
      </c>
      <c r="W17" s="232">
        <v>3.0403896708551601</v>
      </c>
      <c r="DA17" s="71" t="s">
        <v>268</v>
      </c>
    </row>
    <row r="18" spans="1:105" ht="12" customHeight="1" x14ac:dyDescent="0.25">
      <c r="A18" s="18" t="s">
        <v>70</v>
      </c>
      <c r="B18" s="232">
        <v>0.89485276448020845</v>
      </c>
      <c r="C18" s="232">
        <v>0.87803099785019434</v>
      </c>
      <c r="D18" s="232">
        <v>0.61345355714619798</v>
      </c>
      <c r="E18" s="232">
        <v>0.24762812777672491</v>
      </c>
      <c r="F18" s="232">
        <v>0</v>
      </c>
      <c r="G18" s="232">
        <v>0</v>
      </c>
      <c r="H18" s="232">
        <v>0.24037464524001281</v>
      </c>
      <c r="I18" s="232">
        <v>0.28402553771435413</v>
      </c>
      <c r="J18" s="232">
        <v>9.9593074720757069E-2</v>
      </c>
      <c r="K18" s="232">
        <v>0</v>
      </c>
      <c r="L18" s="232">
        <v>0</v>
      </c>
      <c r="M18" s="232">
        <v>0.54950544832793202</v>
      </c>
      <c r="N18" s="232">
        <v>0.1072751797401609</v>
      </c>
      <c r="O18" s="232">
        <v>0.1098801435268778</v>
      </c>
      <c r="P18" s="232">
        <v>7.8155583378639662E-2</v>
      </c>
      <c r="Q18" s="232">
        <v>7.9202640689209819E-2</v>
      </c>
      <c r="R18" s="232">
        <v>3.9073846276745233E-2</v>
      </c>
      <c r="S18" s="232">
        <v>4.3472924672244569E-2</v>
      </c>
      <c r="T18" s="232">
        <v>2.2115702552351811E-2</v>
      </c>
      <c r="U18" s="232">
        <v>1.800500913234988E-2</v>
      </c>
      <c r="V18" s="232">
        <v>1.078442817073497E-2</v>
      </c>
      <c r="W18" s="232">
        <v>8.7611278461283641E-3</v>
      </c>
      <c r="DA18" s="71" t="s">
        <v>269</v>
      </c>
    </row>
    <row r="19" spans="1:105" ht="12" customHeight="1" x14ac:dyDescent="0.25">
      <c r="A19" s="18" t="s">
        <v>162</v>
      </c>
      <c r="B19" s="232">
        <v>20.796968296375439</v>
      </c>
      <c r="C19" s="232">
        <v>19.538217306422961</v>
      </c>
      <c r="D19" s="232">
        <v>26.45439559862653</v>
      </c>
      <c r="E19" s="232">
        <v>27.28338237337374</v>
      </c>
      <c r="F19" s="232">
        <v>26.78235638384724</v>
      </c>
      <c r="G19" s="232">
        <v>40.773075860064573</v>
      </c>
      <c r="H19" s="232">
        <v>44.660801314910707</v>
      </c>
      <c r="I19" s="232">
        <v>42.293104144053899</v>
      </c>
      <c r="J19" s="232">
        <v>36.241806200518113</v>
      </c>
      <c r="K19" s="232">
        <v>37.442177306364627</v>
      </c>
      <c r="L19" s="232">
        <v>47.04616392488866</v>
      </c>
      <c r="M19" s="232">
        <v>27.176426547087321</v>
      </c>
      <c r="N19" s="232">
        <v>25.652658911378019</v>
      </c>
      <c r="O19" s="232">
        <v>26.948331789772649</v>
      </c>
      <c r="P19" s="232">
        <v>29.62580248633536</v>
      </c>
      <c r="Q19" s="232">
        <v>29.629279482563408</v>
      </c>
      <c r="R19" s="232">
        <v>28.10736014059756</v>
      </c>
      <c r="S19" s="232">
        <v>32.875857846580892</v>
      </c>
      <c r="T19" s="232">
        <v>29.441574469640891</v>
      </c>
      <c r="U19" s="232">
        <v>28.135964793478969</v>
      </c>
      <c r="V19" s="232">
        <v>27.884288509267371</v>
      </c>
      <c r="W19" s="232">
        <v>30.567492625429001</v>
      </c>
      <c r="DA19" s="71" t="s">
        <v>270</v>
      </c>
    </row>
    <row r="20" spans="1:105" ht="12" customHeight="1" x14ac:dyDescent="0.25">
      <c r="A20" s="18" t="s">
        <v>36</v>
      </c>
      <c r="B20" s="232">
        <v>0</v>
      </c>
      <c r="C20" s="232">
        <v>0</v>
      </c>
      <c r="D20" s="232">
        <v>0</v>
      </c>
      <c r="E20" s="232">
        <v>0</v>
      </c>
      <c r="F20" s="232">
        <v>0</v>
      </c>
      <c r="G20" s="232">
        <v>0</v>
      </c>
      <c r="H20" s="232">
        <v>0</v>
      </c>
      <c r="I20" s="232">
        <v>0</v>
      </c>
      <c r="J20" s="232">
        <v>0</v>
      </c>
      <c r="K20" s="232">
        <v>0</v>
      </c>
      <c r="L20" s="232">
        <v>0</v>
      </c>
      <c r="M20" s="232">
        <v>0</v>
      </c>
      <c r="N20" s="232">
        <v>9.9303257211241242E-3</v>
      </c>
      <c r="O20" s="232">
        <v>0</v>
      </c>
      <c r="P20" s="232">
        <v>0</v>
      </c>
      <c r="Q20" s="232">
        <v>0</v>
      </c>
      <c r="R20" s="232">
        <v>0</v>
      </c>
      <c r="S20" s="232">
        <v>0</v>
      </c>
      <c r="T20" s="232">
        <v>0</v>
      </c>
      <c r="U20" s="232">
        <v>0</v>
      </c>
      <c r="V20" s="232">
        <v>0</v>
      </c>
      <c r="W20" s="232">
        <v>0</v>
      </c>
      <c r="DA20" s="71" t="s">
        <v>271</v>
      </c>
    </row>
    <row r="21" spans="1:105" ht="12" customHeight="1" x14ac:dyDescent="0.25">
      <c r="A21" s="18" t="s">
        <v>38</v>
      </c>
      <c r="B21" s="232">
        <v>133.04596191633061</v>
      </c>
      <c r="C21" s="232">
        <v>137.20789948548281</v>
      </c>
      <c r="D21" s="232">
        <v>132.18833056951809</v>
      </c>
      <c r="E21" s="232">
        <v>119.30391934969499</v>
      </c>
      <c r="F21" s="232">
        <v>127.4058096977399</v>
      </c>
      <c r="G21" s="232">
        <v>124.13118662957351</v>
      </c>
      <c r="H21" s="232">
        <v>125.8321215555718</v>
      </c>
      <c r="I21" s="232">
        <v>125.6534119781069</v>
      </c>
      <c r="J21" s="232">
        <v>83.968031779078402</v>
      </c>
      <c r="K21" s="232">
        <v>62.932440461114183</v>
      </c>
      <c r="L21" s="232">
        <v>77.20094181372427</v>
      </c>
      <c r="M21" s="232">
        <v>121.7612828204</v>
      </c>
      <c r="N21" s="232">
        <v>120.67168819169559</v>
      </c>
      <c r="O21" s="232">
        <v>124.9298130866454</v>
      </c>
      <c r="P21" s="232">
        <v>128.12208518848891</v>
      </c>
      <c r="Q21" s="232">
        <v>122.1778780107125</v>
      </c>
      <c r="R21" s="232">
        <v>127.2370142968968</v>
      </c>
      <c r="S21" s="232">
        <v>126.0434334641206</v>
      </c>
      <c r="T21" s="232">
        <v>130.2416523279424</v>
      </c>
      <c r="U21" s="232">
        <v>119.06964019038389</v>
      </c>
      <c r="V21" s="232">
        <v>87.283507124625231</v>
      </c>
      <c r="W21" s="232">
        <v>117.6834646119904</v>
      </c>
      <c r="DA21" s="71" t="s">
        <v>272</v>
      </c>
    </row>
    <row r="22" spans="1:105" ht="12" customHeight="1" x14ac:dyDescent="0.25">
      <c r="A22" s="57" t="s">
        <v>174</v>
      </c>
      <c r="B22" s="263">
        <v>185.68835653164629</v>
      </c>
      <c r="C22" s="263">
        <v>182.9629110515553</v>
      </c>
      <c r="D22" s="263">
        <v>246.4778889737573</v>
      </c>
      <c r="E22" s="263">
        <v>247.4431580132933</v>
      </c>
      <c r="F22" s="263">
        <v>236.64721484988891</v>
      </c>
      <c r="G22" s="263">
        <v>278.30342907714248</v>
      </c>
      <c r="H22" s="263">
        <v>296.71377664963057</v>
      </c>
      <c r="I22" s="263">
        <v>293.75399263857747</v>
      </c>
      <c r="J22" s="263">
        <v>240.69647087041761</v>
      </c>
      <c r="K22" s="263">
        <v>207.39793177199749</v>
      </c>
      <c r="L22" s="263">
        <v>240.78100398104829</v>
      </c>
      <c r="M22" s="263">
        <v>197.04965802782269</v>
      </c>
      <c r="N22" s="263">
        <v>190.72896285256331</v>
      </c>
      <c r="O22" s="263">
        <v>195.86716162124179</v>
      </c>
      <c r="P22" s="263">
        <v>213.44630645825171</v>
      </c>
      <c r="Q22" s="263">
        <v>208.00230258953229</v>
      </c>
      <c r="R22" s="263">
        <v>211.84625665962719</v>
      </c>
      <c r="S22" s="263">
        <v>229.71336910314469</v>
      </c>
      <c r="T22" s="263">
        <v>212.1615972472764</v>
      </c>
      <c r="U22" s="263">
        <v>204.91684782638791</v>
      </c>
      <c r="V22" s="263">
        <v>177.4824007764972</v>
      </c>
      <c r="W22" s="263">
        <v>213.42691538313059</v>
      </c>
      <c r="DA22" s="70" t="s">
        <v>273</v>
      </c>
    </row>
    <row r="23" spans="1:105" ht="12" customHeight="1" x14ac:dyDescent="0.25">
      <c r="A23" s="18" t="s">
        <v>30</v>
      </c>
      <c r="B23" s="232">
        <v>0</v>
      </c>
      <c r="C23" s="232">
        <v>0</v>
      </c>
      <c r="D23" s="232">
        <v>0</v>
      </c>
      <c r="E23" s="232">
        <v>0</v>
      </c>
      <c r="F23" s="232">
        <v>0</v>
      </c>
      <c r="G23" s="232">
        <v>4.5657733018931914</v>
      </c>
      <c r="H23" s="232">
        <v>4.9832515346787432</v>
      </c>
      <c r="I23" s="232">
        <v>5.8813268647293446</v>
      </c>
      <c r="J23" s="232">
        <v>5.0176503786886197</v>
      </c>
      <c r="K23" s="232">
        <v>4.1776305456767204</v>
      </c>
      <c r="L23" s="232">
        <v>4.0861070512923421</v>
      </c>
      <c r="M23" s="232">
        <v>0.42474418226050792</v>
      </c>
      <c r="N23" s="232">
        <v>0.61861609065253698</v>
      </c>
      <c r="O23" s="232">
        <v>0.6258178295367508</v>
      </c>
      <c r="P23" s="232">
        <v>1.9134427568595229</v>
      </c>
      <c r="Q23" s="232">
        <v>5.6805422740745941</v>
      </c>
      <c r="R23" s="232">
        <v>13.588328223482771</v>
      </c>
      <c r="S23" s="232">
        <v>24.660013665149879</v>
      </c>
      <c r="T23" s="232">
        <v>1.420261575969308</v>
      </c>
      <c r="U23" s="232">
        <v>15.34845813135548</v>
      </c>
      <c r="V23" s="232">
        <v>22.81768019434891</v>
      </c>
      <c r="W23" s="232">
        <v>17.120225602214969</v>
      </c>
      <c r="DA23" s="71" t="s">
        <v>274</v>
      </c>
    </row>
    <row r="24" spans="1:105" ht="12" customHeight="1" x14ac:dyDescent="0.25">
      <c r="A24" s="18" t="s">
        <v>40</v>
      </c>
      <c r="B24" s="232">
        <v>0</v>
      </c>
      <c r="C24" s="232">
        <v>0</v>
      </c>
      <c r="D24" s="232">
        <v>115.7101772112138</v>
      </c>
      <c r="E24" s="232">
        <v>133.37846647710711</v>
      </c>
      <c r="F24" s="232">
        <v>103.93127315833109</v>
      </c>
      <c r="G24" s="232">
        <v>114.3509805617982</v>
      </c>
      <c r="H24" s="232">
        <v>125.50717925332511</v>
      </c>
      <c r="I24" s="232">
        <v>131.08525618727859</v>
      </c>
      <c r="J24" s="232">
        <v>128.64485873465361</v>
      </c>
      <c r="K24" s="232">
        <v>104.5893011031031</v>
      </c>
      <c r="L24" s="232">
        <v>102.49754466484821</v>
      </c>
      <c r="M24" s="232">
        <v>13.945237158837561</v>
      </c>
      <c r="N24" s="232">
        <v>14.29387817320624</v>
      </c>
      <c r="O24" s="232">
        <v>11.85343589661769</v>
      </c>
      <c r="P24" s="232">
        <v>32.074076842129607</v>
      </c>
      <c r="Q24" s="232">
        <v>27.541833303336951</v>
      </c>
      <c r="R24" s="232">
        <v>29.982275579951409</v>
      </c>
      <c r="S24" s="232">
        <v>28.41341725418253</v>
      </c>
      <c r="T24" s="232">
        <v>30.728508792383469</v>
      </c>
      <c r="U24" s="232">
        <v>29.129667279153018</v>
      </c>
      <c r="V24" s="232">
        <v>20.565501681600129</v>
      </c>
      <c r="W24" s="232">
        <v>32.609471695715413</v>
      </c>
      <c r="DA24" s="71" t="s">
        <v>275</v>
      </c>
    </row>
    <row r="25" spans="1:105" ht="12" customHeight="1" x14ac:dyDescent="0.25">
      <c r="A25" s="18" t="s">
        <v>70</v>
      </c>
      <c r="B25" s="232">
        <v>8.1894736980770322</v>
      </c>
      <c r="C25" s="232">
        <v>8.4111977396736357</v>
      </c>
      <c r="D25" s="232">
        <v>3.172681090432798</v>
      </c>
      <c r="E25" s="232">
        <v>1.099399682710779</v>
      </c>
      <c r="F25" s="232">
        <v>0</v>
      </c>
      <c r="G25" s="232">
        <v>0</v>
      </c>
      <c r="H25" s="232">
        <v>0.9538141389334609</v>
      </c>
      <c r="I25" s="232">
        <v>1.120963966022382</v>
      </c>
      <c r="J25" s="232">
        <v>0.31446469252616072</v>
      </c>
      <c r="K25" s="232">
        <v>0</v>
      </c>
      <c r="L25" s="232">
        <v>0</v>
      </c>
      <c r="M25" s="232">
        <v>3.8767088844711788</v>
      </c>
      <c r="N25" s="232">
        <v>0.78453760499131542</v>
      </c>
      <c r="O25" s="232">
        <v>0.79831111475266803</v>
      </c>
      <c r="P25" s="232">
        <v>0.50621689995282104</v>
      </c>
      <c r="Q25" s="232">
        <v>0.49954645889498578</v>
      </c>
      <c r="R25" s="232">
        <v>0.25046630310889212</v>
      </c>
      <c r="S25" s="232">
        <v>0.25010600885034823</v>
      </c>
      <c r="T25" s="232">
        <v>0.1448779543769505</v>
      </c>
      <c r="U25" s="232">
        <v>0.1100149332696596</v>
      </c>
      <c r="V25" s="232">
        <v>5.5589471765248012E-2</v>
      </c>
      <c r="W25" s="232">
        <v>5.0294079309192052E-2</v>
      </c>
      <c r="DA25" s="71" t="s">
        <v>276</v>
      </c>
    </row>
    <row r="26" spans="1:105" ht="12" customHeight="1" x14ac:dyDescent="0.25">
      <c r="A26" s="18" t="s">
        <v>162</v>
      </c>
      <c r="B26" s="232">
        <v>177.4988828335693</v>
      </c>
      <c r="C26" s="232">
        <v>174.5517133118816</v>
      </c>
      <c r="D26" s="232">
        <v>127.5950306721106</v>
      </c>
      <c r="E26" s="232">
        <v>112.96529185347531</v>
      </c>
      <c r="F26" s="232">
        <v>132.7159416915579</v>
      </c>
      <c r="G26" s="232">
        <v>159.38667521345121</v>
      </c>
      <c r="H26" s="232">
        <v>165.26953172269319</v>
      </c>
      <c r="I26" s="232">
        <v>155.66644562054731</v>
      </c>
      <c r="J26" s="232">
        <v>106.7194970645492</v>
      </c>
      <c r="K26" s="232">
        <v>98.63100012321766</v>
      </c>
      <c r="L26" s="232">
        <v>134.19735226490769</v>
      </c>
      <c r="M26" s="232">
        <v>178.80296780225339</v>
      </c>
      <c r="N26" s="232">
        <v>174.95972482021051</v>
      </c>
      <c r="O26" s="232">
        <v>182.58959678033469</v>
      </c>
      <c r="P26" s="232">
        <v>178.9525699593097</v>
      </c>
      <c r="Q26" s="232">
        <v>174.2803805532258</v>
      </c>
      <c r="R26" s="232">
        <v>168.0251865530841</v>
      </c>
      <c r="S26" s="232">
        <v>176.38983217496201</v>
      </c>
      <c r="T26" s="232">
        <v>179.86794892454671</v>
      </c>
      <c r="U26" s="232">
        <v>160.32870748260979</v>
      </c>
      <c r="V26" s="232">
        <v>134.04362942878299</v>
      </c>
      <c r="W26" s="232">
        <v>163.64692400589101</v>
      </c>
      <c r="DA26" s="71" t="s">
        <v>277</v>
      </c>
    </row>
    <row r="27" spans="1:105" ht="12" customHeight="1" x14ac:dyDescent="0.25">
      <c r="A27" s="18" t="s">
        <v>36</v>
      </c>
      <c r="B27" s="232">
        <v>0</v>
      </c>
      <c r="C27" s="232">
        <v>0</v>
      </c>
      <c r="D27" s="232">
        <v>0</v>
      </c>
      <c r="E27" s="232">
        <v>0</v>
      </c>
      <c r="F27" s="232">
        <v>0</v>
      </c>
      <c r="G27" s="232">
        <v>0</v>
      </c>
      <c r="H27" s="232">
        <v>0</v>
      </c>
      <c r="I27" s="232">
        <v>0</v>
      </c>
      <c r="J27" s="232">
        <v>0</v>
      </c>
      <c r="K27" s="232">
        <v>0</v>
      </c>
      <c r="L27" s="232">
        <v>0</v>
      </c>
      <c r="M27" s="232">
        <v>0</v>
      </c>
      <c r="N27" s="232">
        <v>7.2206163502770537E-2</v>
      </c>
      <c r="O27" s="232">
        <v>0</v>
      </c>
      <c r="P27" s="232">
        <v>0</v>
      </c>
      <c r="Q27" s="232">
        <v>0</v>
      </c>
      <c r="R27" s="232">
        <v>0</v>
      </c>
      <c r="S27" s="232">
        <v>0</v>
      </c>
      <c r="T27" s="232">
        <v>0</v>
      </c>
      <c r="U27" s="232">
        <v>0</v>
      </c>
      <c r="V27" s="232">
        <v>0</v>
      </c>
      <c r="W27" s="232">
        <v>0</v>
      </c>
      <c r="DA27" s="71" t="s">
        <v>278</v>
      </c>
    </row>
    <row r="28" spans="1:105" ht="12" customHeight="1" x14ac:dyDescent="0.25">
      <c r="A28" s="57" t="s">
        <v>181</v>
      </c>
      <c r="B28" s="263">
        <v>291.35495381079937</v>
      </c>
      <c r="C28" s="263">
        <v>297.12805575598759</v>
      </c>
      <c r="D28" s="263">
        <v>299.89516654956742</v>
      </c>
      <c r="E28" s="263">
        <v>276.53289358339453</v>
      </c>
      <c r="F28" s="263">
        <v>290.37224864309752</v>
      </c>
      <c r="G28" s="263">
        <v>313.22386821418422</v>
      </c>
      <c r="H28" s="263">
        <v>324.63396598629532</v>
      </c>
      <c r="I28" s="263">
        <v>320.47122621321148</v>
      </c>
      <c r="J28" s="263">
        <v>230.1779661671562</v>
      </c>
      <c r="K28" s="263">
        <v>192.31263608976889</v>
      </c>
      <c r="L28" s="263">
        <v>237.00895659402099</v>
      </c>
      <c r="M28" s="263">
        <v>281.82195907292669</v>
      </c>
      <c r="N28" s="263">
        <v>276.15869820031833</v>
      </c>
      <c r="O28" s="263">
        <v>286.5656775141606</v>
      </c>
      <c r="P28" s="263">
        <v>298.14550653195931</v>
      </c>
      <c r="Q28" s="263">
        <v>288.63975795680261</v>
      </c>
      <c r="R28" s="263">
        <v>298.68697347901082</v>
      </c>
      <c r="S28" s="263">
        <v>311.14789572110692</v>
      </c>
      <c r="T28" s="263">
        <v>301.3948033794091</v>
      </c>
      <c r="U28" s="263">
        <v>284.3806181361457</v>
      </c>
      <c r="V28" s="263">
        <v>228.29323502208689</v>
      </c>
      <c r="W28" s="263">
        <v>287.39250361523989</v>
      </c>
      <c r="DA28" s="70" t="s">
        <v>279</v>
      </c>
    </row>
    <row r="29" spans="1:105" ht="12" customHeight="1" x14ac:dyDescent="0.25">
      <c r="A29" s="60" t="s">
        <v>183</v>
      </c>
      <c r="B29" s="264">
        <v>44.288076801485381</v>
      </c>
      <c r="C29" s="264">
        <v>65.988171236603861</v>
      </c>
      <c r="D29" s="264">
        <v>67.534495886750008</v>
      </c>
      <c r="E29" s="264">
        <v>53.339097832346233</v>
      </c>
      <c r="F29" s="264">
        <v>51.944997578579184</v>
      </c>
      <c r="G29" s="264">
        <v>78.710869070210265</v>
      </c>
      <c r="H29" s="264">
        <v>88.892419601742191</v>
      </c>
      <c r="I29" s="264">
        <v>85.202121475910914</v>
      </c>
      <c r="J29" s="264">
        <v>72.346478537897255</v>
      </c>
      <c r="K29" s="264">
        <v>73.704135235790389</v>
      </c>
      <c r="L29" s="264">
        <v>91.476955752936362</v>
      </c>
      <c r="M29" s="264">
        <v>57.172158246066601</v>
      </c>
      <c r="N29" s="264">
        <v>53.486157231658147</v>
      </c>
      <c r="O29" s="264">
        <v>55.26892080396695</v>
      </c>
      <c r="P29" s="264">
        <v>60.567575189840191</v>
      </c>
      <c r="Q29" s="264">
        <v>60.757304693005388</v>
      </c>
      <c r="R29" s="264">
        <v>60.468764067790779</v>
      </c>
      <c r="S29" s="264">
        <v>72.229596802184062</v>
      </c>
      <c r="T29" s="264">
        <v>59.557035111482762</v>
      </c>
      <c r="U29" s="264">
        <v>57.615973523865613</v>
      </c>
      <c r="V29" s="264">
        <v>57.849905794848418</v>
      </c>
      <c r="W29" s="264">
        <v>62.63406668544021</v>
      </c>
      <c r="DA29" s="72" t="s">
        <v>280</v>
      </c>
    </row>
    <row r="30" spans="1:105" ht="12" customHeight="1" x14ac:dyDescent="0.25">
      <c r="A30" s="59" t="s">
        <v>33</v>
      </c>
      <c r="B30" s="232">
        <v>0</v>
      </c>
      <c r="C30" s="232">
        <v>13.90315788404045</v>
      </c>
      <c r="D30" s="232">
        <v>10.08444533445938</v>
      </c>
      <c r="E30" s="232">
        <v>1.834077979622901</v>
      </c>
      <c r="F30" s="232">
        <v>1.8244918906487679</v>
      </c>
      <c r="G30" s="232">
        <v>0.68051566989371604</v>
      </c>
      <c r="H30" s="232">
        <v>1.651272682792992</v>
      </c>
      <c r="I30" s="232">
        <v>2.0563400587733351</v>
      </c>
      <c r="J30" s="232">
        <v>1.530371109944219</v>
      </c>
      <c r="K30" s="232">
        <v>1.888252365489171</v>
      </c>
      <c r="L30" s="232">
        <v>1.4826072538508239</v>
      </c>
      <c r="M30" s="232">
        <v>1.4292598291711269</v>
      </c>
      <c r="N30" s="232">
        <v>1.663864739418325</v>
      </c>
      <c r="O30" s="232">
        <v>1.2300218566662851</v>
      </c>
      <c r="P30" s="232">
        <v>1.719251608253715</v>
      </c>
      <c r="Q30" s="232">
        <v>1.4660463904643051</v>
      </c>
      <c r="R30" s="232">
        <v>1.447201595910145</v>
      </c>
      <c r="S30" s="232">
        <v>1.818930937542234</v>
      </c>
      <c r="T30" s="232">
        <v>1.7217379164944659</v>
      </c>
      <c r="U30" s="232">
        <v>1.5897658479734389</v>
      </c>
      <c r="V30" s="232">
        <v>1.2005993715429319</v>
      </c>
      <c r="W30" s="232">
        <v>1.456833507338497</v>
      </c>
      <c r="DA30" s="71" t="s">
        <v>281</v>
      </c>
    </row>
    <row r="31" spans="1:105" ht="12" customHeight="1" x14ac:dyDescent="0.25">
      <c r="A31" s="59" t="s">
        <v>160</v>
      </c>
      <c r="B31" s="232">
        <v>4.0062793763156854</v>
      </c>
      <c r="C31" s="232">
        <v>17.691882249583049</v>
      </c>
      <c r="D31" s="232">
        <v>9.8701805581865045</v>
      </c>
      <c r="E31" s="232">
        <v>0</v>
      </c>
      <c r="F31" s="232">
        <v>0</v>
      </c>
      <c r="G31" s="232">
        <v>1.000425918817295</v>
      </c>
      <c r="H31" s="232">
        <v>3.1205541444237062</v>
      </c>
      <c r="I31" s="232">
        <v>3.4258356964525212</v>
      </c>
      <c r="J31" s="232">
        <v>2.5065735659367459</v>
      </c>
      <c r="K31" s="232">
        <v>1.2487717511825589</v>
      </c>
      <c r="L31" s="232">
        <v>1.3073168770239361</v>
      </c>
      <c r="M31" s="232">
        <v>4.5885005965601469</v>
      </c>
      <c r="N31" s="232">
        <v>4.2881105709393612</v>
      </c>
      <c r="O31" s="232">
        <v>3.9429570106177141</v>
      </c>
      <c r="P31" s="232">
        <v>3.7680077992319072</v>
      </c>
      <c r="Q31" s="232">
        <v>3.8799031601898091</v>
      </c>
      <c r="R31" s="232">
        <v>6.324686938328969</v>
      </c>
      <c r="S31" s="232">
        <v>8.0112984937426361</v>
      </c>
      <c r="T31" s="232">
        <v>3.125970732825949</v>
      </c>
      <c r="U31" s="232">
        <v>2.4077962445152199</v>
      </c>
      <c r="V31" s="232">
        <v>2.1770555122029291</v>
      </c>
      <c r="W31" s="232">
        <v>2.78100033933088</v>
      </c>
      <c r="DA31" s="71" t="s">
        <v>282</v>
      </c>
    </row>
    <row r="32" spans="1:105" ht="12" customHeight="1" x14ac:dyDescent="0.25">
      <c r="A32" s="59" t="s">
        <v>70</v>
      </c>
      <c r="B32" s="232">
        <v>1.6617451196475499</v>
      </c>
      <c r="C32" s="232">
        <v>1.4791275444676999</v>
      </c>
      <c r="D32" s="232">
        <v>1.078328770360091</v>
      </c>
      <c r="E32" s="232">
        <v>0.46326275007958612</v>
      </c>
      <c r="F32" s="232">
        <v>0</v>
      </c>
      <c r="G32" s="232">
        <v>0</v>
      </c>
      <c r="H32" s="232">
        <v>0.45033247377533209</v>
      </c>
      <c r="I32" s="232">
        <v>0.53179959802626919</v>
      </c>
      <c r="J32" s="232">
        <v>0.18720128134128269</v>
      </c>
      <c r="K32" s="232">
        <v>0</v>
      </c>
      <c r="L32" s="232">
        <v>0</v>
      </c>
      <c r="M32" s="232">
        <v>1.013838608305645</v>
      </c>
      <c r="N32" s="232">
        <v>0.19795228867325351</v>
      </c>
      <c r="O32" s="232">
        <v>0.2034335936050016</v>
      </c>
      <c r="P32" s="232">
        <v>0.14492459902301019</v>
      </c>
      <c r="Q32" s="232">
        <v>0.14772635078541499</v>
      </c>
      <c r="R32" s="232">
        <v>7.3155612352989091E-2</v>
      </c>
      <c r="S32" s="232">
        <v>8.2403953353744078E-2</v>
      </c>
      <c r="T32" s="232">
        <v>4.1065297109952152E-2</v>
      </c>
      <c r="U32" s="232">
        <v>3.4290012891698612E-2</v>
      </c>
      <c r="V32" s="232">
        <v>2.1059349031513588E-2</v>
      </c>
      <c r="W32" s="232">
        <v>1.6732490048031141E-2</v>
      </c>
      <c r="DA32" s="71" t="s">
        <v>283</v>
      </c>
    </row>
    <row r="33" spans="1:105" ht="12" customHeight="1" x14ac:dyDescent="0.25">
      <c r="A33" s="59" t="s">
        <v>162</v>
      </c>
      <c r="B33" s="232">
        <v>38.620052305522137</v>
      </c>
      <c r="C33" s="232">
        <v>32.914003558512661</v>
      </c>
      <c r="D33" s="232">
        <v>46.501541223744027</v>
      </c>
      <c r="E33" s="232">
        <v>51.041757102643743</v>
      </c>
      <c r="F33" s="232">
        <v>50.120505687930411</v>
      </c>
      <c r="G33" s="232">
        <v>77.029927481499257</v>
      </c>
      <c r="H33" s="232">
        <v>83.670260300750158</v>
      </c>
      <c r="I33" s="232">
        <v>79.188146122658793</v>
      </c>
      <c r="J33" s="232">
        <v>68.122332580675007</v>
      </c>
      <c r="K33" s="232">
        <v>70.567111119118664</v>
      </c>
      <c r="L33" s="232">
        <v>88.687031622061596</v>
      </c>
      <c r="M33" s="232">
        <v>50.140559212029679</v>
      </c>
      <c r="N33" s="232">
        <v>47.336229632627209</v>
      </c>
      <c r="O33" s="232">
        <v>49.892508343077949</v>
      </c>
      <c r="P33" s="232">
        <v>54.935391183331561</v>
      </c>
      <c r="Q33" s="232">
        <v>55.263628791565857</v>
      </c>
      <c r="R33" s="232">
        <v>52.623719921198678</v>
      </c>
      <c r="S33" s="232">
        <v>62.316963417545452</v>
      </c>
      <c r="T33" s="232">
        <v>54.668261165052392</v>
      </c>
      <c r="U33" s="232">
        <v>53.584121418485253</v>
      </c>
      <c r="V33" s="232">
        <v>54.451191562071052</v>
      </c>
      <c r="W33" s="232">
        <v>58.3795003487228</v>
      </c>
      <c r="DA33" s="71" t="s">
        <v>284</v>
      </c>
    </row>
    <row r="34" spans="1:105" ht="12" customHeight="1" x14ac:dyDescent="0.25">
      <c r="A34" s="60" t="s">
        <v>189</v>
      </c>
      <c r="B34" s="264">
        <v>247.066877009314</v>
      </c>
      <c r="C34" s="264">
        <v>231.1398845193838</v>
      </c>
      <c r="D34" s="264">
        <v>232.3606706628174</v>
      </c>
      <c r="E34" s="264">
        <v>223.1937957510483</v>
      </c>
      <c r="F34" s="264">
        <v>238.42725106451829</v>
      </c>
      <c r="G34" s="264">
        <v>234.5129991439739</v>
      </c>
      <c r="H34" s="264">
        <v>235.74154638455309</v>
      </c>
      <c r="I34" s="264">
        <v>235.26910473730061</v>
      </c>
      <c r="J34" s="264">
        <v>157.8314876292589</v>
      </c>
      <c r="K34" s="264">
        <v>118.6085008539785</v>
      </c>
      <c r="L34" s="264">
        <v>145.5320008410846</v>
      </c>
      <c r="M34" s="264">
        <v>224.64980082686009</v>
      </c>
      <c r="N34" s="264">
        <v>222.6725409686602</v>
      </c>
      <c r="O34" s="264">
        <v>231.2967567101937</v>
      </c>
      <c r="P34" s="264">
        <v>237.57793134211909</v>
      </c>
      <c r="Q34" s="264">
        <v>227.88245326379709</v>
      </c>
      <c r="R34" s="264">
        <v>238.21820941121999</v>
      </c>
      <c r="S34" s="264">
        <v>238.91829891892289</v>
      </c>
      <c r="T34" s="264">
        <v>241.83776826792641</v>
      </c>
      <c r="U34" s="264">
        <v>226.76464461228011</v>
      </c>
      <c r="V34" s="264">
        <v>170.44332922723851</v>
      </c>
      <c r="W34" s="264">
        <v>224.7584369297997</v>
      </c>
      <c r="DA34" s="72" t="s">
        <v>285</v>
      </c>
    </row>
    <row r="35" spans="1:105" ht="12" customHeight="1" x14ac:dyDescent="0.25">
      <c r="A35" s="57" t="s">
        <v>191</v>
      </c>
      <c r="B35" s="263">
        <f t="shared" ref="B35:W35" si="0">B36+B40+B51</f>
        <v>117.55189209323544</v>
      </c>
      <c r="C35" s="263">
        <f t="shared" si="0"/>
        <v>113.73380140699874</v>
      </c>
      <c r="D35" s="263">
        <f t="shared" si="0"/>
        <v>117.54899010981022</v>
      </c>
      <c r="E35" s="263">
        <f t="shared" si="0"/>
        <v>106.77727699748579</v>
      </c>
      <c r="F35" s="263">
        <f t="shared" si="0"/>
        <v>110.6657068672326</v>
      </c>
      <c r="G35" s="263">
        <f t="shared" si="0"/>
        <v>123.05949046072084</v>
      </c>
      <c r="H35" s="263">
        <f t="shared" si="0"/>
        <v>134.45335557438978</v>
      </c>
      <c r="I35" s="263">
        <f t="shared" si="0"/>
        <v>127.43417254137938</v>
      </c>
      <c r="J35" s="263">
        <f t="shared" si="0"/>
        <v>94.486370841797765</v>
      </c>
      <c r="K35" s="263">
        <f t="shared" si="0"/>
        <v>83.894729929624106</v>
      </c>
      <c r="L35" s="263">
        <f t="shared" si="0"/>
        <v>102.77591025854935</v>
      </c>
      <c r="M35" s="263">
        <f t="shared" si="0"/>
        <v>117.90611360653986</v>
      </c>
      <c r="N35" s="263">
        <f t="shared" si="0"/>
        <v>116.28274006126185</v>
      </c>
      <c r="O35" s="263">
        <f t="shared" si="0"/>
        <v>118.4158037112486</v>
      </c>
      <c r="P35" s="263">
        <f t="shared" si="0"/>
        <v>121.29962905016939</v>
      </c>
      <c r="Q35" s="263">
        <f t="shared" si="0"/>
        <v>115.54499341352266</v>
      </c>
      <c r="R35" s="263">
        <f t="shared" si="0"/>
        <v>115.89960485104039</v>
      </c>
      <c r="S35" s="263">
        <f t="shared" si="0"/>
        <v>124.10156794986963</v>
      </c>
      <c r="T35" s="263">
        <f t="shared" si="0"/>
        <v>116.69093391953145</v>
      </c>
      <c r="U35" s="263">
        <f t="shared" si="0"/>
        <v>110.85491247058705</v>
      </c>
      <c r="V35" s="263">
        <f t="shared" si="0"/>
        <v>92.272491136493812</v>
      </c>
      <c r="W35" s="263">
        <f t="shared" si="0"/>
        <v>113.26725923764283</v>
      </c>
      <c r="DA35" s="70"/>
    </row>
    <row r="36" spans="1:105" ht="12" customHeight="1" x14ac:dyDescent="0.25">
      <c r="A36" s="60" t="s">
        <v>192</v>
      </c>
      <c r="B36" s="264">
        <v>12.87524555465162</v>
      </c>
      <c r="C36" s="264">
        <v>19.468418363606609</v>
      </c>
      <c r="D36" s="264">
        <v>19.975832758347082</v>
      </c>
      <c r="E36" s="264">
        <v>15.841445154581431</v>
      </c>
      <c r="F36" s="264">
        <v>15.521668676994629</v>
      </c>
      <c r="G36" s="264">
        <v>23.51957046755</v>
      </c>
      <c r="H36" s="264">
        <v>26.48047499753897</v>
      </c>
      <c r="I36" s="264">
        <v>25.361814776524721</v>
      </c>
      <c r="J36" s="264">
        <v>21.585720196166289</v>
      </c>
      <c r="K36" s="264">
        <v>22.023509877418981</v>
      </c>
      <c r="L36" s="264">
        <v>27.334200884873962</v>
      </c>
      <c r="M36" s="264">
        <v>16.88438151959571</v>
      </c>
      <c r="N36" s="264">
        <v>15.94288151772755</v>
      </c>
      <c r="O36" s="264">
        <v>16.474586842236398</v>
      </c>
      <c r="P36" s="264">
        <v>18.06979115940274</v>
      </c>
      <c r="Q36" s="264">
        <v>18.126303052671421</v>
      </c>
      <c r="R36" s="264">
        <v>18.054394849541509</v>
      </c>
      <c r="S36" s="264">
        <v>21.56762582469003</v>
      </c>
      <c r="T36" s="264">
        <v>17.788144825596099</v>
      </c>
      <c r="U36" s="264">
        <v>17.20946625870911</v>
      </c>
      <c r="V36" s="264">
        <v>17.282280051196729</v>
      </c>
      <c r="W36" s="264">
        <v>18.712448958452601</v>
      </c>
      <c r="DA36" s="72" t="s">
        <v>286</v>
      </c>
    </row>
    <row r="37" spans="1:105" ht="12" customHeight="1" x14ac:dyDescent="0.25">
      <c r="A37" s="59" t="s">
        <v>33</v>
      </c>
      <c r="B37" s="232">
        <v>0</v>
      </c>
      <c r="C37" s="232">
        <v>4.1958844647199589</v>
      </c>
      <c r="D37" s="232">
        <v>3.0312490503559641</v>
      </c>
      <c r="E37" s="232">
        <v>0.54948438503557384</v>
      </c>
      <c r="F37" s="232">
        <v>0.54517585813098168</v>
      </c>
      <c r="G37" s="232">
        <v>0.20334467706182191</v>
      </c>
      <c r="H37" s="232">
        <v>0.49440810829747889</v>
      </c>
      <c r="I37" s="232">
        <v>0.61594800316661114</v>
      </c>
      <c r="J37" s="232">
        <v>0.4577950865292385</v>
      </c>
      <c r="K37" s="232">
        <v>0.5642281059179507</v>
      </c>
      <c r="L37" s="232">
        <v>0.44301741544158141</v>
      </c>
      <c r="M37" s="232">
        <v>0.42971670808559931</v>
      </c>
      <c r="N37" s="232">
        <v>0.49779868604042921</v>
      </c>
      <c r="O37" s="232">
        <v>0.36800004725436031</v>
      </c>
      <c r="P37" s="232">
        <v>0.51415350382416569</v>
      </c>
      <c r="Q37" s="232">
        <v>0.43844557064538903</v>
      </c>
      <c r="R37" s="232">
        <v>0.43262001505832781</v>
      </c>
      <c r="S37" s="232">
        <v>0.54374980249144322</v>
      </c>
      <c r="T37" s="232">
        <v>0.51459336890327345</v>
      </c>
      <c r="U37" s="232">
        <v>0.47513410605184681</v>
      </c>
      <c r="V37" s="232">
        <v>0.35880180642608378</v>
      </c>
      <c r="W37" s="232">
        <v>0.43535744530371823</v>
      </c>
      <c r="DA37" s="71" t="s">
        <v>287</v>
      </c>
    </row>
    <row r="38" spans="1:105" ht="12" customHeight="1" x14ac:dyDescent="0.25">
      <c r="A38" s="59" t="s">
        <v>160</v>
      </c>
      <c r="B38" s="232">
        <v>1.210093120740646</v>
      </c>
      <c r="C38" s="232">
        <v>5.3392973381891258</v>
      </c>
      <c r="D38" s="232">
        <v>2.9668439315754052</v>
      </c>
      <c r="E38" s="232">
        <v>0</v>
      </c>
      <c r="F38" s="232">
        <v>0</v>
      </c>
      <c r="G38" s="232">
        <v>0.29893695969991618</v>
      </c>
      <c r="H38" s="232">
        <v>0.9343261639711844</v>
      </c>
      <c r="I38" s="232">
        <v>1.026161333289195</v>
      </c>
      <c r="J38" s="232">
        <v>0.74981620801227711</v>
      </c>
      <c r="K38" s="232">
        <v>0.37314510113749871</v>
      </c>
      <c r="L38" s="232">
        <v>0.39063895210145633</v>
      </c>
      <c r="M38" s="232">
        <v>1.379563975114392</v>
      </c>
      <c r="N38" s="232">
        <v>1.282926284354061</v>
      </c>
      <c r="O38" s="232">
        <v>1.1796606364068061</v>
      </c>
      <c r="P38" s="232">
        <v>1.1268475208114921</v>
      </c>
      <c r="Q38" s="232">
        <v>1.160349608431908</v>
      </c>
      <c r="R38" s="232">
        <v>1.890673812295171</v>
      </c>
      <c r="S38" s="232">
        <v>2.394891352806741</v>
      </c>
      <c r="T38" s="232">
        <v>0.93429075069283929</v>
      </c>
      <c r="U38" s="232">
        <v>0.71961925566025031</v>
      </c>
      <c r="V38" s="232">
        <v>0.65061790717449353</v>
      </c>
      <c r="W38" s="232">
        <v>0.8310690254041162</v>
      </c>
      <c r="DA38" s="71" t="s">
        <v>288</v>
      </c>
    </row>
    <row r="39" spans="1:105" ht="12" customHeight="1" x14ac:dyDescent="0.25">
      <c r="A39" s="59" t="s">
        <v>162</v>
      </c>
      <c r="B39" s="232">
        <v>11.665152433910979</v>
      </c>
      <c r="C39" s="232">
        <v>9.933236560697523</v>
      </c>
      <c r="D39" s="232">
        <v>13.977739776415721</v>
      </c>
      <c r="E39" s="232">
        <v>15.291960769545859</v>
      </c>
      <c r="F39" s="232">
        <v>14.97649281886364</v>
      </c>
      <c r="G39" s="232">
        <v>23.01728883078826</v>
      </c>
      <c r="H39" s="232">
        <v>25.05174072527031</v>
      </c>
      <c r="I39" s="232">
        <v>23.71970544006891</v>
      </c>
      <c r="J39" s="232">
        <v>20.378108901624781</v>
      </c>
      <c r="K39" s="232">
        <v>21.08613667036353</v>
      </c>
      <c r="L39" s="232">
        <v>26.500544517330919</v>
      </c>
      <c r="M39" s="232">
        <v>15.07510083639572</v>
      </c>
      <c r="N39" s="232">
        <v>14.16215654733306</v>
      </c>
      <c r="O39" s="232">
        <v>14.92692615857524</v>
      </c>
      <c r="P39" s="232">
        <v>16.428790134767091</v>
      </c>
      <c r="Q39" s="232">
        <v>16.527507873594129</v>
      </c>
      <c r="R39" s="232">
        <v>15.73110102218801</v>
      </c>
      <c r="S39" s="232">
        <v>18.628984669391851</v>
      </c>
      <c r="T39" s="232">
        <v>16.33926070599998</v>
      </c>
      <c r="U39" s="232">
        <v>16.014712896997011</v>
      </c>
      <c r="V39" s="232">
        <v>16.27286033759615</v>
      </c>
      <c r="W39" s="232">
        <v>17.446022487744759</v>
      </c>
      <c r="DA39" s="71" t="s">
        <v>289</v>
      </c>
    </row>
    <row r="40" spans="1:105" ht="12" customHeight="1" x14ac:dyDescent="0.25">
      <c r="A40" s="60" t="s">
        <v>197</v>
      </c>
      <c r="B40" s="264">
        <v>30.050316183461881</v>
      </c>
      <c r="C40" s="264">
        <v>24.508838615069809</v>
      </c>
      <c r="D40" s="264">
        <v>27.72865535590552</v>
      </c>
      <c r="E40" s="264">
        <v>24.067625057478509</v>
      </c>
      <c r="F40" s="264">
        <v>23.899664966584591</v>
      </c>
      <c r="G40" s="264">
        <v>29.46516317650784</v>
      </c>
      <c r="H40" s="264">
        <v>37.389425033959931</v>
      </c>
      <c r="I40" s="264">
        <v>31.600776641165648</v>
      </c>
      <c r="J40" s="264">
        <v>25.686952564968809</v>
      </c>
      <c r="K40" s="264">
        <v>26.429850558529932</v>
      </c>
      <c r="L40" s="264">
        <v>31.955337167414431</v>
      </c>
      <c r="M40" s="264">
        <v>33.479238473737382</v>
      </c>
      <c r="N40" s="264">
        <v>33.720201497232729</v>
      </c>
      <c r="O40" s="264">
        <v>32.741456768956873</v>
      </c>
      <c r="P40" s="264">
        <v>32.180594577904593</v>
      </c>
      <c r="Q40" s="264">
        <v>29.26665034957071</v>
      </c>
      <c r="R40" s="264">
        <v>26.633316901120761</v>
      </c>
      <c r="S40" s="264">
        <v>31.11189131092792</v>
      </c>
      <c r="T40" s="264">
        <v>26.622269097940169</v>
      </c>
      <c r="U40" s="264">
        <v>25.872184609002879</v>
      </c>
      <c r="V40" s="264">
        <v>24.052841077001951</v>
      </c>
      <c r="W40" s="264">
        <v>27.3884124586335</v>
      </c>
      <c r="DA40" s="72" t="s">
        <v>290</v>
      </c>
    </row>
    <row r="41" spans="1:105" ht="12" customHeight="1" x14ac:dyDescent="0.25">
      <c r="A41" s="64" t="s">
        <v>30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0.59967428691539282</v>
      </c>
      <c r="H41" s="231">
        <v>0.50283538910722836</v>
      </c>
      <c r="I41" s="231">
        <v>0.75024175035171159</v>
      </c>
      <c r="J41" s="231">
        <v>0.65855891140647338</v>
      </c>
      <c r="K41" s="231">
        <v>0.41897036179147312</v>
      </c>
      <c r="L41" s="231">
        <v>0.3772062609460532</v>
      </c>
      <c r="M41" s="231">
        <v>2.5004051179359318E-2</v>
      </c>
      <c r="N41" s="231">
        <v>3.4794007722371921E-2</v>
      </c>
      <c r="O41" s="231">
        <v>3.7377208931607488E-2</v>
      </c>
      <c r="P41" s="231">
        <v>0.13835533697613361</v>
      </c>
      <c r="Q41" s="231">
        <v>0.45093019652504202</v>
      </c>
      <c r="R41" s="231">
        <v>1.2641899974410851</v>
      </c>
      <c r="S41" s="231">
        <v>2.097330446611954</v>
      </c>
      <c r="T41" s="231">
        <v>0.13430837491386391</v>
      </c>
      <c r="U41" s="231">
        <v>1.4490657226903381</v>
      </c>
      <c r="V41" s="231">
        <v>1.948628633252506</v>
      </c>
      <c r="W41" s="231">
        <v>1.6105064386399079</v>
      </c>
      <c r="DA41" s="73" t="s">
        <v>291</v>
      </c>
    </row>
    <row r="42" spans="1:105" ht="12" customHeight="1" x14ac:dyDescent="0.25">
      <c r="A42" s="64" t="s">
        <v>32</v>
      </c>
      <c r="B42" s="231">
        <v>0</v>
      </c>
      <c r="C42" s="231">
        <v>0</v>
      </c>
      <c r="D42" s="231">
        <v>0</v>
      </c>
      <c r="E42" s="231">
        <v>0</v>
      </c>
      <c r="F42" s="231">
        <v>0</v>
      </c>
      <c r="G42" s="231">
        <v>0</v>
      </c>
      <c r="H42" s="231">
        <v>0</v>
      </c>
      <c r="I42" s="231">
        <v>0</v>
      </c>
      <c r="J42" s="231">
        <v>0</v>
      </c>
      <c r="K42" s="231">
        <v>0</v>
      </c>
      <c r="L42" s="231">
        <v>0</v>
      </c>
      <c r="M42" s="231">
        <v>0</v>
      </c>
      <c r="N42" s="231">
        <v>0</v>
      </c>
      <c r="O42" s="231">
        <v>0</v>
      </c>
      <c r="P42" s="231">
        <v>0</v>
      </c>
      <c r="Q42" s="231">
        <v>0</v>
      </c>
      <c r="R42" s="231">
        <v>0</v>
      </c>
      <c r="S42" s="231">
        <v>0</v>
      </c>
      <c r="T42" s="231">
        <v>0</v>
      </c>
      <c r="U42" s="231">
        <v>0</v>
      </c>
      <c r="V42" s="231">
        <v>0</v>
      </c>
      <c r="W42" s="231">
        <v>0</v>
      </c>
      <c r="DA42" s="73" t="s">
        <v>292</v>
      </c>
    </row>
    <row r="43" spans="1:105" ht="12" customHeight="1" x14ac:dyDescent="0.25">
      <c r="A43" s="64" t="s">
        <v>33</v>
      </c>
      <c r="B43" s="231">
        <v>0</v>
      </c>
      <c r="C43" s="231">
        <v>5.1451346113181939</v>
      </c>
      <c r="D43" s="231">
        <v>3.3905192349012649</v>
      </c>
      <c r="E43" s="231">
        <v>0.70917729986822553</v>
      </c>
      <c r="F43" s="231">
        <v>0.75880861159318291</v>
      </c>
      <c r="G43" s="231">
        <v>0.19645875463644949</v>
      </c>
      <c r="H43" s="231">
        <v>0.34961748975703788</v>
      </c>
      <c r="I43" s="231">
        <v>0.54776632852247931</v>
      </c>
      <c r="J43" s="231">
        <v>0.33426038047705869</v>
      </c>
      <c r="K43" s="231">
        <v>0.28116681339815047</v>
      </c>
      <c r="L43" s="231">
        <v>0.21999800983530229</v>
      </c>
      <c r="M43" s="231">
        <v>0.31872734765898381</v>
      </c>
      <c r="N43" s="231">
        <v>0.36743907306086088</v>
      </c>
      <c r="O43" s="231">
        <v>0.28559599110137979</v>
      </c>
      <c r="P43" s="231">
        <v>0.43017508288530742</v>
      </c>
      <c r="Q43" s="231">
        <v>0.389866561504216</v>
      </c>
      <c r="R43" s="231">
        <v>0.45667564067757788</v>
      </c>
      <c r="S43" s="231">
        <v>0.46515390767985959</v>
      </c>
      <c r="T43" s="231">
        <v>0.56906250774657152</v>
      </c>
      <c r="U43" s="231">
        <v>0.4770581515196527</v>
      </c>
      <c r="V43" s="231">
        <v>0.26812304593096908</v>
      </c>
      <c r="W43" s="231">
        <v>0.4080844326633466</v>
      </c>
      <c r="DA43" s="73" t="s">
        <v>293</v>
      </c>
    </row>
    <row r="44" spans="1:105" ht="12" customHeight="1" x14ac:dyDescent="0.25">
      <c r="A44" s="64" t="s">
        <v>160</v>
      </c>
      <c r="B44" s="231">
        <v>1.1678615980747891</v>
      </c>
      <c r="C44" s="231">
        <v>6.6717335006001006</v>
      </c>
      <c r="D44" s="231">
        <v>3.381587713915418</v>
      </c>
      <c r="E44" s="231">
        <v>0</v>
      </c>
      <c r="F44" s="231">
        <v>0</v>
      </c>
      <c r="G44" s="231">
        <v>0.29430629717459389</v>
      </c>
      <c r="H44" s="231">
        <v>0.67326717237151223</v>
      </c>
      <c r="I44" s="231">
        <v>0.92992578476215992</v>
      </c>
      <c r="J44" s="231">
        <v>0.55789178062199396</v>
      </c>
      <c r="K44" s="231">
        <v>0.1894822139036943</v>
      </c>
      <c r="L44" s="231">
        <v>0.19767641778280609</v>
      </c>
      <c r="M44" s="231">
        <v>1.042702216412801</v>
      </c>
      <c r="N44" s="231">
        <v>0.96497187792196959</v>
      </c>
      <c r="O44" s="231">
        <v>0.93291630495557543</v>
      </c>
      <c r="P44" s="231">
        <v>0.96072472535542852</v>
      </c>
      <c r="Q44" s="231">
        <v>1.051406176222125</v>
      </c>
      <c r="R44" s="231">
        <v>2.0337577014745798</v>
      </c>
      <c r="S44" s="231">
        <v>2.0876838928340571</v>
      </c>
      <c r="T44" s="231">
        <v>1.0528323002087321</v>
      </c>
      <c r="U44" s="231">
        <v>0.73627364279395791</v>
      </c>
      <c r="V44" s="231">
        <v>0.49543524515399912</v>
      </c>
      <c r="W44" s="231">
        <v>0.79382086734753543</v>
      </c>
      <c r="DA44" s="73" t="s">
        <v>294</v>
      </c>
    </row>
    <row r="45" spans="1:105" ht="12" customHeight="1" x14ac:dyDescent="0.25">
      <c r="A45" s="64" t="s">
        <v>70</v>
      </c>
      <c r="B45" s="231">
        <v>0.46962580063928078</v>
      </c>
      <c r="C45" s="231">
        <v>0.54076386631077455</v>
      </c>
      <c r="D45" s="231">
        <v>0.3581658227789718</v>
      </c>
      <c r="E45" s="231">
        <v>0.17696328147642229</v>
      </c>
      <c r="F45" s="231">
        <v>0</v>
      </c>
      <c r="G45" s="231">
        <v>0</v>
      </c>
      <c r="H45" s="231">
        <v>9.4194679358180516E-2</v>
      </c>
      <c r="I45" s="231">
        <v>0.13994814750837539</v>
      </c>
      <c r="J45" s="231">
        <v>4.039389335178778E-2</v>
      </c>
      <c r="K45" s="231">
        <v>0</v>
      </c>
      <c r="L45" s="231">
        <v>0</v>
      </c>
      <c r="M45" s="231">
        <v>0.2233550209292928</v>
      </c>
      <c r="N45" s="231">
        <v>4.3186359802013151E-2</v>
      </c>
      <c r="O45" s="231">
        <v>4.6663864470906272E-2</v>
      </c>
      <c r="P45" s="231">
        <v>3.5823389253040232E-2</v>
      </c>
      <c r="Q45" s="231">
        <v>3.881012105565923E-2</v>
      </c>
      <c r="R45" s="231">
        <v>2.2805795031636759E-2</v>
      </c>
      <c r="S45" s="231">
        <v>2.0818395959515439E-2</v>
      </c>
      <c r="T45" s="231">
        <v>1.340869931095333E-2</v>
      </c>
      <c r="U45" s="231">
        <v>1.0165402032378319E-2</v>
      </c>
      <c r="V45" s="231">
        <v>4.6462195525731253E-3</v>
      </c>
      <c r="W45" s="231">
        <v>4.6304098619783076E-3</v>
      </c>
      <c r="DA45" s="73" t="s">
        <v>295</v>
      </c>
    </row>
    <row r="46" spans="1:105" ht="12" customHeight="1" x14ac:dyDescent="0.25">
      <c r="A46" s="64" t="s">
        <v>34</v>
      </c>
      <c r="B46" s="231">
        <v>17.39142156994798</v>
      </c>
      <c r="C46" s="231">
        <v>0</v>
      </c>
      <c r="D46" s="231">
        <v>5.0015305827270522</v>
      </c>
      <c r="E46" s="231">
        <v>3.4927386180752369</v>
      </c>
      <c r="F46" s="231">
        <v>2.3457490706420798</v>
      </c>
      <c r="G46" s="231">
        <v>1.9206694270330731</v>
      </c>
      <c r="H46" s="231">
        <v>6.2559014107461399</v>
      </c>
      <c r="I46" s="231">
        <v>0.51031768585646864</v>
      </c>
      <c r="J46" s="231">
        <v>0.96588723299695434</v>
      </c>
      <c r="K46" s="231">
        <v>0.99328926889218971</v>
      </c>
      <c r="L46" s="231">
        <v>0.77120086995791737</v>
      </c>
      <c r="M46" s="231">
        <v>1.0755748561877769</v>
      </c>
      <c r="N46" s="231">
        <v>1.332957023037431</v>
      </c>
      <c r="O46" s="231">
        <v>1.3824447644199089</v>
      </c>
      <c r="P46" s="231">
        <v>1.8278869994155851</v>
      </c>
      <c r="Q46" s="231">
        <v>1.6177949640825231</v>
      </c>
      <c r="R46" s="231">
        <v>1.5895948346980899</v>
      </c>
      <c r="S46" s="231">
        <v>1.504265034279032</v>
      </c>
      <c r="T46" s="231">
        <v>2.565630581493799</v>
      </c>
      <c r="U46" s="231">
        <v>2.358644983844659</v>
      </c>
      <c r="V46" s="231">
        <v>0.28954004326104649</v>
      </c>
      <c r="W46" s="231">
        <v>0.91058407593119417</v>
      </c>
      <c r="DA46" s="73" t="s">
        <v>296</v>
      </c>
    </row>
    <row r="47" spans="1:105" ht="12" customHeight="1" x14ac:dyDescent="0.25">
      <c r="A47" s="64" t="s">
        <v>162</v>
      </c>
      <c r="B47" s="231">
        <v>11.021407214799829</v>
      </c>
      <c r="C47" s="231">
        <v>12.151206636840749</v>
      </c>
      <c r="D47" s="231">
        <v>15.59685200158281</v>
      </c>
      <c r="E47" s="231">
        <v>19.688745858058621</v>
      </c>
      <c r="F47" s="231">
        <v>20.795107284349321</v>
      </c>
      <c r="G47" s="231">
        <v>22.184423806804752</v>
      </c>
      <c r="H47" s="231">
        <v>17.672617650609581</v>
      </c>
      <c r="I47" s="231">
        <v>21.043403361893311</v>
      </c>
      <c r="J47" s="231">
        <v>14.84338877057281</v>
      </c>
      <c r="K47" s="231">
        <v>10.482425092176889</v>
      </c>
      <c r="L47" s="231">
        <v>13.12828989773751</v>
      </c>
      <c r="M47" s="231">
        <v>11.15456714211704</v>
      </c>
      <c r="N47" s="231">
        <v>10.42836898120737</v>
      </c>
      <c r="O47" s="231">
        <v>11.55659848039692</v>
      </c>
      <c r="P47" s="231">
        <v>13.71239896744409</v>
      </c>
      <c r="Q47" s="231">
        <v>14.660982691098621</v>
      </c>
      <c r="R47" s="231">
        <v>16.565927875879659</v>
      </c>
      <c r="S47" s="231">
        <v>15.897987617658019</v>
      </c>
      <c r="T47" s="231">
        <v>18.025345497729141</v>
      </c>
      <c r="U47" s="231">
        <v>16.040935031342851</v>
      </c>
      <c r="V47" s="231">
        <v>12.131062163659671</v>
      </c>
      <c r="W47" s="231">
        <v>16.31382831110729</v>
      </c>
      <c r="DA47" s="73" t="s">
        <v>297</v>
      </c>
    </row>
    <row r="48" spans="1:105" ht="12" customHeight="1" x14ac:dyDescent="0.25">
      <c r="A48" s="64" t="s">
        <v>36</v>
      </c>
      <c r="B48" s="231">
        <v>0</v>
      </c>
      <c r="C48" s="231">
        <v>0</v>
      </c>
      <c r="D48" s="231">
        <v>0</v>
      </c>
      <c r="E48" s="231">
        <v>0</v>
      </c>
      <c r="F48" s="231">
        <v>0</v>
      </c>
      <c r="G48" s="231">
        <v>0</v>
      </c>
      <c r="H48" s="231">
        <v>0</v>
      </c>
      <c r="I48" s="231">
        <v>0</v>
      </c>
      <c r="J48" s="231">
        <v>0</v>
      </c>
      <c r="K48" s="231">
        <v>0</v>
      </c>
      <c r="L48" s="231">
        <v>0</v>
      </c>
      <c r="M48" s="231">
        <v>0</v>
      </c>
      <c r="N48" s="231">
        <v>4.3121868120070553E-3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298</v>
      </c>
    </row>
    <row r="49" spans="1:105" ht="12" customHeight="1" x14ac:dyDescent="0.25">
      <c r="A49" s="64" t="s">
        <v>73</v>
      </c>
      <c r="B49" s="231">
        <v>0</v>
      </c>
      <c r="C49" s="231">
        <v>0</v>
      </c>
      <c r="D49" s="231">
        <v>0</v>
      </c>
      <c r="E49" s="231">
        <v>0</v>
      </c>
      <c r="F49" s="231">
        <v>0</v>
      </c>
      <c r="G49" s="231">
        <v>4.2696306039435807</v>
      </c>
      <c r="H49" s="231">
        <v>11.840991242010251</v>
      </c>
      <c r="I49" s="231">
        <v>7.6791735822711429</v>
      </c>
      <c r="J49" s="231">
        <v>8.2865715955417247</v>
      </c>
      <c r="K49" s="231">
        <v>14.06451680836753</v>
      </c>
      <c r="L49" s="231">
        <v>17.260965711154839</v>
      </c>
      <c r="M49" s="231">
        <v>13.313481836177299</v>
      </c>
      <c r="N49" s="231">
        <v>13.33998427274069</v>
      </c>
      <c r="O49" s="231">
        <v>13.19726678309792</v>
      </c>
      <c r="P49" s="231">
        <v>9.6194034092844678</v>
      </c>
      <c r="Q49" s="231">
        <v>5.745246515207306</v>
      </c>
      <c r="R49" s="231">
        <v>5.7287298953787751E-2</v>
      </c>
      <c r="S49" s="231">
        <v>5.2241669168365923E-2</v>
      </c>
      <c r="T49" s="231">
        <v>0.1238357117757142</v>
      </c>
      <c r="U49" s="231">
        <v>0.1095175164112915</v>
      </c>
      <c r="V49" s="231">
        <v>2.9817840177098311</v>
      </c>
      <c r="W49" s="231">
        <v>0.74744108107336193</v>
      </c>
      <c r="DA49" s="73" t="s">
        <v>299</v>
      </c>
    </row>
    <row r="50" spans="1:105" ht="12" customHeight="1" x14ac:dyDescent="0.25">
      <c r="A50" s="64" t="s">
        <v>79</v>
      </c>
      <c r="B50" s="231">
        <v>0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6.325826003074825</v>
      </c>
      <c r="N50" s="231">
        <v>7.2041877149280058</v>
      </c>
      <c r="O50" s="231">
        <v>5.3025933715826463</v>
      </c>
      <c r="P50" s="231">
        <v>5.4558266672905411</v>
      </c>
      <c r="Q50" s="231">
        <v>5.3116131238752224</v>
      </c>
      <c r="R50" s="231">
        <v>4.6430777569643533</v>
      </c>
      <c r="S50" s="231">
        <v>8.986410346737113</v>
      </c>
      <c r="T50" s="231">
        <v>4.1378454247613901</v>
      </c>
      <c r="U50" s="231">
        <v>4.6905241583677464</v>
      </c>
      <c r="V50" s="231">
        <v>5.9336217084813541</v>
      </c>
      <c r="W50" s="231">
        <v>6.5995168420088888</v>
      </c>
      <c r="DA50" s="73" t="s">
        <v>300</v>
      </c>
    </row>
    <row r="51" spans="1:105" ht="12" customHeight="1" x14ac:dyDescent="0.25">
      <c r="A51" s="61" t="s">
        <v>209</v>
      </c>
      <c r="B51" s="265">
        <v>74.626330355121937</v>
      </c>
      <c r="C51" s="265">
        <v>69.756544428322314</v>
      </c>
      <c r="D51" s="265">
        <v>69.844501995557621</v>
      </c>
      <c r="E51" s="265">
        <v>66.868206785425841</v>
      </c>
      <c r="F51" s="265">
        <v>71.244373223653383</v>
      </c>
      <c r="G51" s="265">
        <v>70.074756816662997</v>
      </c>
      <c r="H51" s="265">
        <v>70.583455542890874</v>
      </c>
      <c r="I51" s="265">
        <v>70.47158112368902</v>
      </c>
      <c r="J51" s="265">
        <v>47.213698080662667</v>
      </c>
      <c r="K51" s="265">
        <v>35.441369493675197</v>
      </c>
      <c r="L51" s="265">
        <v>43.486372206260953</v>
      </c>
      <c r="M51" s="265">
        <v>67.542493613206773</v>
      </c>
      <c r="N51" s="265">
        <v>66.619657046301569</v>
      </c>
      <c r="O51" s="265">
        <v>69.199760100055329</v>
      </c>
      <c r="P51" s="265">
        <v>71.049243312862046</v>
      </c>
      <c r="Q51" s="265">
        <v>68.152040011280533</v>
      </c>
      <c r="R51" s="265">
        <v>71.21189310037812</v>
      </c>
      <c r="S51" s="265">
        <v>71.422050814251676</v>
      </c>
      <c r="T51" s="265">
        <v>72.280519995995178</v>
      </c>
      <c r="U51" s="265">
        <v>67.773261602875067</v>
      </c>
      <c r="V51" s="265">
        <v>50.93737000829514</v>
      </c>
      <c r="W51" s="265">
        <v>67.166397820556739</v>
      </c>
      <c r="DA51" s="74" t="s">
        <v>301</v>
      </c>
    </row>
    <row r="52" spans="1:105" ht="12" hidden="1" customHeight="1" x14ac:dyDescent="0.25">
      <c r="A52" s="53"/>
      <c r="B52" s="266"/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  <c r="DA52" s="75"/>
    </row>
    <row r="54" spans="1:105" ht="15" customHeight="1" x14ac:dyDescent="0.25">
      <c r="A54" s="34" t="s">
        <v>42</v>
      </c>
      <c r="B54" s="225">
        <v>462.10229584477798</v>
      </c>
      <c r="C54" s="225">
        <v>468.75605095602361</v>
      </c>
      <c r="D54" s="225">
        <v>444.48337112273589</v>
      </c>
      <c r="E54" s="225">
        <v>437.92928613039288</v>
      </c>
      <c r="F54" s="225">
        <v>445.81554721847652</v>
      </c>
      <c r="G54" s="225">
        <v>424.90151919216271</v>
      </c>
      <c r="H54" s="225">
        <v>448.51504537516553</v>
      </c>
      <c r="I54" s="225">
        <v>442.08036783129631</v>
      </c>
      <c r="J54" s="225">
        <v>399.77864279713992</v>
      </c>
      <c r="K54" s="225">
        <v>302.18311120360647</v>
      </c>
      <c r="L54" s="225">
        <v>321.49158628063748</v>
      </c>
      <c r="M54" s="225">
        <v>366.4696176222929</v>
      </c>
      <c r="N54" s="225">
        <v>364.17962234861221</v>
      </c>
      <c r="O54" s="225">
        <v>323.77170714860392</v>
      </c>
      <c r="P54" s="225">
        <v>324.73990780743458</v>
      </c>
      <c r="Q54" s="225">
        <v>309.50573807457118</v>
      </c>
      <c r="R54" s="225">
        <v>298.81255205696738</v>
      </c>
      <c r="S54" s="225">
        <v>287.25009191643773</v>
      </c>
      <c r="T54" s="225">
        <v>286.60879630244278</v>
      </c>
      <c r="U54" s="225">
        <v>257.75405946504759</v>
      </c>
      <c r="V54" s="225">
        <v>224.44481196012009</v>
      </c>
      <c r="W54" s="225">
        <v>283.35579407982038</v>
      </c>
      <c r="DA54" s="89" t="s">
        <v>302</v>
      </c>
    </row>
    <row r="55" spans="1:105" ht="12" customHeight="1" x14ac:dyDescent="0.25">
      <c r="A55" s="55" t="s">
        <v>92</v>
      </c>
      <c r="B55" s="261">
        <v>0.99497866079836073</v>
      </c>
      <c r="C55" s="261">
        <v>1.016218724769917</v>
      </c>
      <c r="D55" s="261">
        <v>0.94502887538416358</v>
      </c>
      <c r="E55" s="261">
        <v>0.9289532096493327</v>
      </c>
      <c r="F55" s="261">
        <v>0.95158437836391718</v>
      </c>
      <c r="G55" s="261">
        <v>0.90527342246101039</v>
      </c>
      <c r="H55" s="261">
        <v>0.94831838186517758</v>
      </c>
      <c r="I55" s="261">
        <v>0.93835723130941773</v>
      </c>
      <c r="J55" s="261">
        <v>0.83695888657452333</v>
      </c>
      <c r="K55" s="261">
        <v>0.62836119681748381</v>
      </c>
      <c r="L55" s="261">
        <v>0.67411858560340743</v>
      </c>
      <c r="M55" s="261">
        <v>0.78704409742893411</v>
      </c>
      <c r="N55" s="261">
        <v>0.78088059469010562</v>
      </c>
      <c r="O55" s="261">
        <v>0.69790207078970667</v>
      </c>
      <c r="P55" s="261">
        <v>0.69915950837782548</v>
      </c>
      <c r="Q55" s="261">
        <v>0.66774009999796102</v>
      </c>
      <c r="R55" s="261">
        <v>0.64612938207180604</v>
      </c>
      <c r="S55" s="261">
        <v>0.61889664227521468</v>
      </c>
      <c r="T55" s="261">
        <v>0.62192049633045343</v>
      </c>
      <c r="U55" s="261">
        <v>0.55724830221345101</v>
      </c>
      <c r="V55" s="261">
        <v>0.481990892554711</v>
      </c>
      <c r="W55" s="261">
        <v>0.59715270741615267</v>
      </c>
      <c r="DA55" s="67" t="s">
        <v>303</v>
      </c>
    </row>
    <row r="56" spans="1:105" ht="12" customHeight="1" x14ac:dyDescent="0.25">
      <c r="A56" s="202" t="s">
        <v>93</v>
      </c>
      <c r="B56" s="226">
        <v>0.19078288434834609</v>
      </c>
      <c r="C56" s="226">
        <v>0.19485557537971501</v>
      </c>
      <c r="D56" s="226">
        <v>0.18120522755090779</v>
      </c>
      <c r="E56" s="226">
        <v>0.17812278769812739</v>
      </c>
      <c r="F56" s="226">
        <v>0.18246221708858101</v>
      </c>
      <c r="G56" s="226">
        <v>0.17358229021960039</v>
      </c>
      <c r="H56" s="226">
        <v>0.18183597628880219</v>
      </c>
      <c r="I56" s="226">
        <v>0.17992596845714559</v>
      </c>
      <c r="J56" s="226">
        <v>0.16048327140357391</v>
      </c>
      <c r="K56" s="226">
        <v>0.12048556040913221</v>
      </c>
      <c r="L56" s="226">
        <v>0.12925934316123919</v>
      </c>
      <c r="M56" s="226">
        <v>0.1509123249903172</v>
      </c>
      <c r="N56" s="226">
        <v>0.14973049981503239</v>
      </c>
      <c r="O56" s="226">
        <v>0.133819724285451</v>
      </c>
      <c r="P56" s="226">
        <v>0.13406083254173951</v>
      </c>
      <c r="Q56" s="226">
        <v>0.12803629594472399</v>
      </c>
      <c r="R56" s="226">
        <v>0.1238925336096784</v>
      </c>
      <c r="S56" s="226">
        <v>0.1186707727299699</v>
      </c>
      <c r="T56" s="226">
        <v>0.11925058375631289</v>
      </c>
      <c r="U56" s="226">
        <v>0.1068499683291662</v>
      </c>
      <c r="V56" s="226">
        <v>9.2419683289928334E-2</v>
      </c>
      <c r="W56" s="226">
        <v>0.1167284516733462</v>
      </c>
      <c r="DA56" s="174" t="s">
        <v>304</v>
      </c>
    </row>
    <row r="57" spans="1:105" ht="12" customHeight="1" x14ac:dyDescent="0.25">
      <c r="A57" s="202" t="s">
        <v>94</v>
      </c>
      <c r="B57" s="226">
        <v>26.39206334764047</v>
      </c>
      <c r="C57" s="226">
        <v>26.955461474586691</v>
      </c>
      <c r="D57" s="226">
        <v>25.067132519682051</v>
      </c>
      <c r="E57" s="226">
        <v>24.64072137626243</v>
      </c>
      <c r="F57" s="226">
        <v>25.24101891215852</v>
      </c>
      <c r="G57" s="226">
        <v>24.012608967267251</v>
      </c>
      <c r="H57" s="226">
        <v>25.15438752006542</v>
      </c>
      <c r="I57" s="226">
        <v>24.890165454969001</v>
      </c>
      <c r="J57" s="226">
        <v>22.200548438015161</v>
      </c>
      <c r="K57" s="226">
        <v>16.66744138844102</v>
      </c>
      <c r="L57" s="226">
        <v>17.881167824032829</v>
      </c>
      <c r="M57" s="226">
        <v>20.876545895028482</v>
      </c>
      <c r="N57" s="226">
        <v>20.71305740915885</v>
      </c>
      <c r="O57" s="226">
        <v>18.512030848935119</v>
      </c>
      <c r="P57" s="226">
        <v>18.545384702428539</v>
      </c>
      <c r="Q57" s="226">
        <v>17.711976862665001</v>
      </c>
      <c r="R57" s="226">
        <v>17.138747044814</v>
      </c>
      <c r="S57" s="226">
        <v>16.416391659559061</v>
      </c>
      <c r="T57" s="226">
        <v>16.496600161433712</v>
      </c>
      <c r="U57" s="226">
        <v>14.78115367879529</v>
      </c>
      <c r="V57" s="226">
        <v>12.7849316477629</v>
      </c>
      <c r="W57" s="226">
        <v>15.787107729139651</v>
      </c>
      <c r="DA57" s="174" t="s">
        <v>305</v>
      </c>
    </row>
    <row r="58" spans="1:105" ht="12" customHeight="1" x14ac:dyDescent="0.25">
      <c r="A58" s="202" t="s">
        <v>95</v>
      </c>
      <c r="B58" s="226">
        <v>0.45504666691549922</v>
      </c>
      <c r="C58" s="226">
        <v>0.4647606645077425</v>
      </c>
      <c r="D58" s="226">
        <v>0.43220247511380078</v>
      </c>
      <c r="E58" s="226">
        <v>0.42485037963748878</v>
      </c>
      <c r="F58" s="226">
        <v>0.43520058944370799</v>
      </c>
      <c r="G58" s="226">
        <v>0.41402059136377012</v>
      </c>
      <c r="H58" s="226">
        <v>0.43370690834333481</v>
      </c>
      <c r="I58" s="226">
        <v>0.42915124445059871</v>
      </c>
      <c r="J58" s="226">
        <v>0.38277740687971112</v>
      </c>
      <c r="K58" s="226">
        <v>0.28737668404003741</v>
      </c>
      <c r="L58" s="226">
        <v>0.30830351199540668</v>
      </c>
      <c r="M58" s="226">
        <v>0.35994922038145483</v>
      </c>
      <c r="N58" s="226">
        <v>0.35713038467338237</v>
      </c>
      <c r="O58" s="226">
        <v>0.31918072583733548</v>
      </c>
      <c r="P58" s="226">
        <v>0.31975580629470801</v>
      </c>
      <c r="Q58" s="226">
        <v>0.30538635534764719</v>
      </c>
      <c r="R58" s="226">
        <v>0.29550284171122682</v>
      </c>
      <c r="S58" s="226">
        <v>0.28304813492839742</v>
      </c>
      <c r="T58" s="226">
        <v>0.28443107384285737</v>
      </c>
      <c r="U58" s="226">
        <v>0.25485368938775682</v>
      </c>
      <c r="V58" s="226">
        <v>0.22043522919844419</v>
      </c>
      <c r="W58" s="226">
        <v>0.27904562466956151</v>
      </c>
      <c r="DA58" s="174" t="s">
        <v>306</v>
      </c>
    </row>
    <row r="59" spans="1:105" ht="12" customHeight="1" x14ac:dyDescent="0.25">
      <c r="A59" s="56" t="s">
        <v>96</v>
      </c>
      <c r="B59" s="262">
        <v>1.041807133039327</v>
      </c>
      <c r="C59" s="262">
        <v>1.060355181441957</v>
      </c>
      <c r="D59" s="262">
        <v>1.0030098577786211</v>
      </c>
      <c r="E59" s="262">
        <v>0.98873718453549841</v>
      </c>
      <c r="F59" s="262">
        <v>1.006409887776385</v>
      </c>
      <c r="G59" s="262">
        <v>0.94552092803788135</v>
      </c>
      <c r="H59" s="262">
        <v>0.993303722521092</v>
      </c>
      <c r="I59" s="262">
        <v>0.98388346660673165</v>
      </c>
      <c r="J59" s="262">
        <v>0.88738329852117181</v>
      </c>
      <c r="K59" s="262">
        <v>0.66290473146986273</v>
      </c>
      <c r="L59" s="262">
        <v>0.70219393738657432</v>
      </c>
      <c r="M59" s="262">
        <v>0.81345604338834354</v>
      </c>
      <c r="N59" s="262">
        <v>0.80803100505687908</v>
      </c>
      <c r="O59" s="262">
        <v>0.71795232073082504</v>
      </c>
      <c r="P59" s="262">
        <v>0.72083629267732385</v>
      </c>
      <c r="Q59" s="262">
        <v>0.68694846449474123</v>
      </c>
      <c r="R59" s="262">
        <v>0.66673434566278078</v>
      </c>
      <c r="S59" s="262">
        <v>0.63680709970843252</v>
      </c>
      <c r="T59" s="262">
        <v>0.63803373422133514</v>
      </c>
      <c r="U59" s="262">
        <v>0.57394242788842975</v>
      </c>
      <c r="V59" s="262">
        <v>0.49514454177716039</v>
      </c>
      <c r="W59" s="262">
        <v>0.63995169208026814</v>
      </c>
      <c r="DA59" s="68" t="s">
        <v>307</v>
      </c>
    </row>
    <row r="60" spans="1:105" ht="12" customHeight="1" x14ac:dyDescent="0.25">
      <c r="A60" s="37" t="s">
        <v>160</v>
      </c>
      <c r="B60" s="228">
        <v>1.402257560415944E-2</v>
      </c>
      <c r="C60" s="228">
        <v>6.4888260265883721E-2</v>
      </c>
      <c r="D60" s="228">
        <v>3.3393445951666448E-2</v>
      </c>
      <c r="E60" s="228">
        <v>0</v>
      </c>
      <c r="F60" s="228">
        <v>0</v>
      </c>
      <c r="G60" s="228">
        <v>2.9460413442542691E-3</v>
      </c>
      <c r="H60" s="228">
        <v>9.3569018320411885E-3</v>
      </c>
      <c r="I60" s="228">
        <v>1.032359372126663E-2</v>
      </c>
      <c r="J60" s="228">
        <v>9.4809223344143514E-3</v>
      </c>
      <c r="K60" s="228">
        <v>4.233948514473989E-3</v>
      </c>
      <c r="L60" s="228">
        <v>3.7960328679653051E-3</v>
      </c>
      <c r="M60" s="228">
        <v>1.3006324813541959E-2</v>
      </c>
      <c r="N60" s="228">
        <v>1.2296903183880549E-2</v>
      </c>
      <c r="O60" s="228">
        <v>9.6644296213797987E-3</v>
      </c>
      <c r="P60" s="228">
        <v>8.9238566315205225E-3</v>
      </c>
      <c r="Q60" s="228">
        <v>9.0396863603315857E-3</v>
      </c>
      <c r="R60" s="228">
        <v>1.3816228267762571E-2</v>
      </c>
      <c r="S60" s="228">
        <v>1.6065658021206179E-2</v>
      </c>
      <c r="T60" s="228">
        <v>6.4791286811298606E-3</v>
      </c>
      <c r="U60" s="228">
        <v>4.7570754665766267E-3</v>
      </c>
      <c r="V60" s="228">
        <v>4.6216551741093664E-3</v>
      </c>
      <c r="W60" s="228">
        <v>6.0591014088501472E-3</v>
      </c>
      <c r="DA60" s="69" t="s">
        <v>308</v>
      </c>
    </row>
    <row r="61" spans="1:105" ht="12" customHeight="1" x14ac:dyDescent="0.25">
      <c r="A61" s="37" t="s">
        <v>162</v>
      </c>
      <c r="B61" s="228">
        <v>0.13849215513461599</v>
      </c>
      <c r="C61" s="228">
        <v>0.123679738676579</v>
      </c>
      <c r="D61" s="228">
        <v>0.16118671487646369</v>
      </c>
      <c r="E61" s="228">
        <v>0.1834702403613695</v>
      </c>
      <c r="F61" s="228">
        <v>0.17427514971240279</v>
      </c>
      <c r="G61" s="228">
        <v>0.232401618691257</v>
      </c>
      <c r="H61" s="228">
        <v>0.25703793757990612</v>
      </c>
      <c r="I61" s="228">
        <v>0.24448392395846719</v>
      </c>
      <c r="J61" s="228">
        <v>0.26398873864090172</v>
      </c>
      <c r="K61" s="228">
        <v>0.24512669087620981</v>
      </c>
      <c r="L61" s="228">
        <v>0.26383655799982481</v>
      </c>
      <c r="M61" s="228">
        <v>0.14561252522410961</v>
      </c>
      <c r="N61" s="228">
        <v>0.13907504161941059</v>
      </c>
      <c r="O61" s="228">
        <v>0.1252896746288632</v>
      </c>
      <c r="P61" s="228">
        <v>0.13329650724630299</v>
      </c>
      <c r="Q61" s="228">
        <v>0.13191604806886781</v>
      </c>
      <c r="R61" s="228">
        <v>0.1177762624489352</v>
      </c>
      <c r="S61" s="228">
        <v>0.1280346871611602</v>
      </c>
      <c r="T61" s="228">
        <v>0.1160894397985794</v>
      </c>
      <c r="U61" s="228">
        <v>0.108463141667928</v>
      </c>
      <c r="V61" s="228">
        <v>0.1184298505058269</v>
      </c>
      <c r="W61" s="228">
        <v>0.1303146704429059</v>
      </c>
      <c r="DA61" s="69" t="s">
        <v>309</v>
      </c>
    </row>
    <row r="62" spans="1:105" ht="12" customHeight="1" x14ac:dyDescent="0.25">
      <c r="A62" s="37" t="s">
        <v>97</v>
      </c>
      <c r="B62" s="228">
        <v>0</v>
      </c>
      <c r="C62" s="228">
        <v>0</v>
      </c>
      <c r="D62" s="228">
        <v>0</v>
      </c>
      <c r="E62" s="228">
        <v>0</v>
      </c>
      <c r="F62" s="228">
        <v>0</v>
      </c>
      <c r="G62" s="228">
        <v>0</v>
      </c>
      <c r="H62" s="228">
        <v>0</v>
      </c>
      <c r="I62" s="228">
        <v>0</v>
      </c>
      <c r="J62" s="228">
        <v>0</v>
      </c>
      <c r="K62" s="228">
        <v>0</v>
      </c>
      <c r="L62" s="228">
        <v>0</v>
      </c>
      <c r="M62" s="228">
        <v>0</v>
      </c>
      <c r="N62" s="228">
        <v>0</v>
      </c>
      <c r="O62" s="228">
        <v>0</v>
      </c>
      <c r="P62" s="228">
        <v>0</v>
      </c>
      <c r="Q62" s="228">
        <v>0</v>
      </c>
      <c r="R62" s="228">
        <v>0</v>
      </c>
      <c r="S62" s="228">
        <v>0</v>
      </c>
      <c r="T62" s="228">
        <v>0</v>
      </c>
      <c r="U62" s="228">
        <v>0</v>
      </c>
      <c r="V62" s="228">
        <v>0</v>
      </c>
      <c r="W62" s="228">
        <v>0</v>
      </c>
      <c r="DA62" s="69" t="s">
        <v>310</v>
      </c>
    </row>
    <row r="63" spans="1:105" ht="12" customHeight="1" x14ac:dyDescent="0.25">
      <c r="A63" s="37" t="s">
        <v>78</v>
      </c>
      <c r="B63" s="228">
        <v>0</v>
      </c>
      <c r="C63" s="228">
        <v>0</v>
      </c>
      <c r="D63" s="228">
        <v>0</v>
      </c>
      <c r="E63" s="228">
        <v>0</v>
      </c>
      <c r="F63" s="228">
        <v>0</v>
      </c>
      <c r="G63" s="228">
        <v>0</v>
      </c>
      <c r="H63" s="228">
        <v>0</v>
      </c>
      <c r="I63" s="228">
        <v>0</v>
      </c>
      <c r="J63" s="228">
        <v>0</v>
      </c>
      <c r="K63" s="228">
        <v>0</v>
      </c>
      <c r="L63" s="228">
        <v>0</v>
      </c>
      <c r="M63" s="228">
        <v>0</v>
      </c>
      <c r="N63" s="228">
        <v>0</v>
      </c>
      <c r="O63" s="228">
        <v>0</v>
      </c>
      <c r="P63" s="228">
        <v>0</v>
      </c>
      <c r="Q63" s="228">
        <v>0</v>
      </c>
      <c r="R63" s="228">
        <v>0</v>
      </c>
      <c r="S63" s="228">
        <v>0</v>
      </c>
      <c r="T63" s="228">
        <v>0</v>
      </c>
      <c r="U63" s="228">
        <v>0</v>
      </c>
      <c r="V63" s="228">
        <v>0</v>
      </c>
      <c r="W63" s="228">
        <v>0</v>
      </c>
      <c r="DA63" s="69" t="s">
        <v>311</v>
      </c>
    </row>
    <row r="64" spans="1:105" ht="12" customHeight="1" x14ac:dyDescent="0.25">
      <c r="A64" s="37" t="s">
        <v>38</v>
      </c>
      <c r="B64" s="228">
        <v>0.88929240230055129</v>
      </c>
      <c r="C64" s="228">
        <v>0.8717871824994945</v>
      </c>
      <c r="D64" s="228">
        <v>0.80842969695049072</v>
      </c>
      <c r="E64" s="228">
        <v>0.80526694417412892</v>
      </c>
      <c r="F64" s="228">
        <v>0.83213473806398208</v>
      </c>
      <c r="G64" s="228">
        <v>0.71017326800237013</v>
      </c>
      <c r="H64" s="228">
        <v>0.7269088831091447</v>
      </c>
      <c r="I64" s="228">
        <v>0.72907594892699779</v>
      </c>
      <c r="J64" s="228">
        <v>0.61391363754585582</v>
      </c>
      <c r="K64" s="228">
        <v>0.41354409207917892</v>
      </c>
      <c r="L64" s="228">
        <v>0.4345613465187842</v>
      </c>
      <c r="M64" s="228">
        <v>0.6548371933506919</v>
      </c>
      <c r="N64" s="228">
        <v>0.65665906025358789</v>
      </c>
      <c r="O64" s="228">
        <v>0.58299821648058203</v>
      </c>
      <c r="P64" s="228">
        <v>0.5786159287995003</v>
      </c>
      <c r="Q64" s="228">
        <v>0.54599273006554183</v>
      </c>
      <c r="R64" s="228">
        <v>0.53514185494608291</v>
      </c>
      <c r="S64" s="228">
        <v>0.49270675452606622</v>
      </c>
      <c r="T64" s="228">
        <v>0.51546516574162582</v>
      </c>
      <c r="U64" s="228">
        <v>0.46072221075392522</v>
      </c>
      <c r="V64" s="228">
        <v>0.37209303609722411</v>
      </c>
      <c r="W64" s="228">
        <v>0.50357792022851211</v>
      </c>
      <c r="DA64" s="69" t="s">
        <v>312</v>
      </c>
    </row>
    <row r="65" spans="1:105" ht="12" customHeight="1" x14ac:dyDescent="0.25">
      <c r="A65" s="57" t="s">
        <v>222</v>
      </c>
      <c r="B65" s="263">
        <v>24.56566875890141</v>
      </c>
      <c r="C65" s="263">
        <v>24.226426814066091</v>
      </c>
      <c r="D65" s="263">
        <v>26.469034188590371</v>
      </c>
      <c r="E65" s="263">
        <v>27.08142810759427</v>
      </c>
      <c r="F65" s="263">
        <v>26.602013544624</v>
      </c>
      <c r="G65" s="263">
        <v>27.29299435363766</v>
      </c>
      <c r="H65" s="263">
        <v>29.298336501949908</v>
      </c>
      <c r="I65" s="263">
        <v>28.74963505739262</v>
      </c>
      <c r="J65" s="263">
        <v>27.78370008971201</v>
      </c>
      <c r="K65" s="263">
        <v>21.715679504606339</v>
      </c>
      <c r="L65" s="263">
        <v>22.718142266859228</v>
      </c>
      <c r="M65" s="263">
        <v>20.810567861973642</v>
      </c>
      <c r="N65" s="263">
        <v>20.469420075442219</v>
      </c>
      <c r="O65" s="263">
        <v>18.059563556770531</v>
      </c>
      <c r="P65" s="263">
        <v>18.579963789595119</v>
      </c>
      <c r="Q65" s="263">
        <v>17.871068540337799</v>
      </c>
      <c r="R65" s="263">
        <v>17.004203255139291</v>
      </c>
      <c r="S65" s="263">
        <v>16.92486992243041</v>
      </c>
      <c r="T65" s="263">
        <v>16.1993426478268</v>
      </c>
      <c r="U65" s="263">
        <v>14.848456477592681</v>
      </c>
      <c r="V65" s="263">
        <v>13.841614237605819</v>
      </c>
      <c r="W65" s="263">
        <v>16.992249541564121</v>
      </c>
      <c r="DA65" s="70" t="s">
        <v>313</v>
      </c>
    </row>
    <row r="66" spans="1:105" ht="12" customHeight="1" x14ac:dyDescent="0.25">
      <c r="A66" s="18" t="s">
        <v>30</v>
      </c>
      <c r="B66" s="232">
        <v>0</v>
      </c>
      <c r="C66" s="232">
        <v>0</v>
      </c>
      <c r="D66" s="232">
        <v>0</v>
      </c>
      <c r="E66" s="232">
        <v>0</v>
      </c>
      <c r="F66" s="232">
        <v>0</v>
      </c>
      <c r="G66" s="232">
        <v>0.7236214509885992</v>
      </c>
      <c r="H66" s="232">
        <v>0.81224940461387329</v>
      </c>
      <c r="I66" s="232">
        <v>0.99048400065844022</v>
      </c>
      <c r="J66" s="232">
        <v>1.1857177064679321</v>
      </c>
      <c r="K66" s="232">
        <v>0.84064305800572836</v>
      </c>
      <c r="L66" s="232">
        <v>0.63916436439445568</v>
      </c>
      <c r="M66" s="232">
        <v>4.5967436688259158E-2</v>
      </c>
      <c r="N66" s="232">
        <v>6.8269361008777008E-2</v>
      </c>
      <c r="O66" s="232">
        <v>5.8421479266508328E-2</v>
      </c>
      <c r="P66" s="232">
        <v>0.1864939699672466</v>
      </c>
      <c r="Q66" s="232">
        <v>0.53577317441095884</v>
      </c>
      <c r="R66" s="232">
        <v>1.212508669632921</v>
      </c>
      <c r="S66" s="232">
        <v>1.9833865889503151</v>
      </c>
      <c r="T66" s="232">
        <v>0.1206168196381959</v>
      </c>
      <c r="U66" s="232">
        <v>1.2379881785891269</v>
      </c>
      <c r="V66" s="232">
        <v>1.927471522455801</v>
      </c>
      <c r="W66" s="232">
        <v>1.536829817865776</v>
      </c>
      <c r="DA66" s="71" t="s">
        <v>314</v>
      </c>
    </row>
    <row r="67" spans="1:105" ht="12" customHeight="1" x14ac:dyDescent="0.25">
      <c r="A67" s="18" t="s">
        <v>70</v>
      </c>
      <c r="B67" s="232">
        <v>1.0134076128756739</v>
      </c>
      <c r="C67" s="232">
        <v>1.0418933681095059</v>
      </c>
      <c r="D67" s="232">
        <v>0.59988228409910949</v>
      </c>
      <c r="E67" s="232">
        <v>0.2435843515269196</v>
      </c>
      <c r="F67" s="232">
        <v>0</v>
      </c>
      <c r="G67" s="232">
        <v>0</v>
      </c>
      <c r="H67" s="232">
        <v>0.15249785632285409</v>
      </c>
      <c r="I67" s="232">
        <v>0.18517706252892399</v>
      </c>
      <c r="J67" s="232">
        <v>7.2891382823574477E-2</v>
      </c>
      <c r="K67" s="232">
        <v>0</v>
      </c>
      <c r="L67" s="232">
        <v>0</v>
      </c>
      <c r="M67" s="232">
        <v>0.41153751181145531</v>
      </c>
      <c r="N67" s="232">
        <v>8.492621747621075E-2</v>
      </c>
      <c r="O67" s="232">
        <v>7.3100472418491602E-2</v>
      </c>
      <c r="P67" s="232">
        <v>4.8395986849178153E-2</v>
      </c>
      <c r="Q67" s="232">
        <v>4.6215796701178147E-2</v>
      </c>
      <c r="R67" s="232">
        <v>2.1922572748332338E-2</v>
      </c>
      <c r="S67" s="232">
        <v>1.9731566961719599E-2</v>
      </c>
      <c r="T67" s="232">
        <v>1.2068831696195031E-2</v>
      </c>
      <c r="U67" s="232">
        <v>8.7041581608995073E-3</v>
      </c>
      <c r="V67" s="232">
        <v>4.60608999358369E-3</v>
      </c>
      <c r="W67" s="232">
        <v>4.4284989654885783E-3</v>
      </c>
      <c r="DA67" s="71" t="s">
        <v>315</v>
      </c>
    </row>
    <row r="68" spans="1:105" ht="12" customHeight="1" x14ac:dyDescent="0.25">
      <c r="A68" s="18" t="s">
        <v>162</v>
      </c>
      <c r="B68" s="232">
        <v>23.552261146025732</v>
      </c>
      <c r="C68" s="232">
        <v>23.184533445956578</v>
      </c>
      <c r="D68" s="232">
        <v>25.869151904491261</v>
      </c>
      <c r="E68" s="232">
        <v>26.83784375606735</v>
      </c>
      <c r="F68" s="232">
        <v>26.602013544624</v>
      </c>
      <c r="G68" s="232">
        <v>26.569372902649061</v>
      </c>
      <c r="H68" s="232">
        <v>28.33358924101319</v>
      </c>
      <c r="I68" s="232">
        <v>27.573973994205261</v>
      </c>
      <c r="J68" s="232">
        <v>26.525091000420499</v>
      </c>
      <c r="K68" s="232">
        <v>20.87503644660061</v>
      </c>
      <c r="L68" s="232">
        <v>22.078977902464771</v>
      </c>
      <c r="M68" s="232">
        <v>20.35306291347392</v>
      </c>
      <c r="N68" s="232">
        <v>20.308362985992211</v>
      </c>
      <c r="O68" s="232">
        <v>17.928041605085539</v>
      </c>
      <c r="P68" s="232">
        <v>18.345073832778699</v>
      </c>
      <c r="Q68" s="232">
        <v>17.28907956922567</v>
      </c>
      <c r="R68" s="232">
        <v>15.76977201275804</v>
      </c>
      <c r="S68" s="232">
        <v>14.921751766518369</v>
      </c>
      <c r="T68" s="232">
        <v>16.066656996492409</v>
      </c>
      <c r="U68" s="232">
        <v>13.601764140842651</v>
      </c>
      <c r="V68" s="232">
        <v>11.90953662515644</v>
      </c>
      <c r="W68" s="232">
        <v>15.45099122473286</v>
      </c>
      <c r="DA68" s="71" t="s">
        <v>316</v>
      </c>
    </row>
    <row r="69" spans="1:105" ht="12" customHeight="1" x14ac:dyDescent="0.25">
      <c r="A69" s="18" t="s">
        <v>36</v>
      </c>
      <c r="B69" s="232">
        <v>0</v>
      </c>
      <c r="C69" s="232">
        <v>0</v>
      </c>
      <c r="D69" s="232">
        <v>0</v>
      </c>
      <c r="E69" s="232">
        <v>0</v>
      </c>
      <c r="F69" s="232">
        <v>0</v>
      </c>
      <c r="G69" s="232">
        <v>0</v>
      </c>
      <c r="H69" s="232">
        <v>0</v>
      </c>
      <c r="I69" s="232">
        <v>0</v>
      </c>
      <c r="J69" s="232">
        <v>0</v>
      </c>
      <c r="K69" s="232">
        <v>0</v>
      </c>
      <c r="L69" s="232">
        <v>0</v>
      </c>
      <c r="M69" s="232">
        <v>0</v>
      </c>
      <c r="N69" s="232">
        <v>7.8615109650202863E-3</v>
      </c>
      <c r="O69" s="232">
        <v>0</v>
      </c>
      <c r="P69" s="232">
        <v>0</v>
      </c>
      <c r="Q69" s="232">
        <v>0</v>
      </c>
      <c r="R69" s="232">
        <v>0</v>
      </c>
      <c r="S69" s="232">
        <v>0</v>
      </c>
      <c r="T69" s="232">
        <v>0</v>
      </c>
      <c r="U69" s="232">
        <v>0</v>
      </c>
      <c r="V69" s="232">
        <v>0</v>
      </c>
      <c r="W69" s="232">
        <v>0</v>
      </c>
      <c r="DA69" s="71" t="s">
        <v>317</v>
      </c>
    </row>
    <row r="70" spans="1:105" ht="12" hidden="1" customHeight="1" x14ac:dyDescent="0.25">
      <c r="A70" s="54"/>
      <c r="B70" s="267"/>
      <c r="C70" s="267"/>
      <c r="D70" s="267"/>
      <c r="E70" s="267"/>
      <c r="F70" s="267"/>
      <c r="G70" s="267"/>
      <c r="H70" s="267"/>
      <c r="I70" s="267"/>
      <c r="J70" s="267"/>
      <c r="K70" s="267"/>
      <c r="L70" s="267"/>
      <c r="M70" s="267"/>
      <c r="N70" s="267"/>
      <c r="O70" s="267"/>
      <c r="P70" s="267"/>
      <c r="Q70" s="267"/>
      <c r="R70" s="267"/>
      <c r="S70" s="267"/>
      <c r="T70" s="267"/>
      <c r="U70" s="267"/>
      <c r="V70" s="267"/>
      <c r="W70" s="267"/>
      <c r="DA70" s="173"/>
    </row>
    <row r="71" spans="1:105" ht="12" customHeight="1" x14ac:dyDescent="0.25">
      <c r="A71" s="57" t="s">
        <v>228</v>
      </c>
      <c r="B71" s="263">
        <v>195.77293456070501</v>
      </c>
      <c r="C71" s="263">
        <v>199.95214947033159</v>
      </c>
      <c r="D71" s="263">
        <v>185.94476793111281</v>
      </c>
      <c r="E71" s="263">
        <v>182.78170486260481</v>
      </c>
      <c r="F71" s="263">
        <v>187.23463484628661</v>
      </c>
      <c r="G71" s="263">
        <v>178.12244772445561</v>
      </c>
      <c r="H71" s="263">
        <v>186.59201431178161</v>
      </c>
      <c r="I71" s="263">
        <v>184.6320489851511</v>
      </c>
      <c r="J71" s="263">
        <v>164.6808155663158</v>
      </c>
      <c r="K71" s="263">
        <v>123.6369384709504</v>
      </c>
      <c r="L71" s="263">
        <v>132.64020520761341</v>
      </c>
      <c r="M71" s="263">
        <v>154.85953483536031</v>
      </c>
      <c r="N71" s="263">
        <v>153.646798255276</v>
      </c>
      <c r="O71" s="263">
        <v>137.3198660611103</v>
      </c>
      <c r="P71" s="263">
        <v>137.56728066038971</v>
      </c>
      <c r="Q71" s="263">
        <v>131.3851683970455</v>
      </c>
      <c r="R71" s="263">
        <v>127.13302326764919</v>
      </c>
      <c r="S71" s="263">
        <v>121.77468384172739</v>
      </c>
      <c r="T71" s="263">
        <v>122.36966020192629</v>
      </c>
      <c r="U71" s="263">
        <v>109.6446986267644</v>
      </c>
      <c r="V71" s="263">
        <v>94.836980112975624</v>
      </c>
      <c r="W71" s="263">
        <v>118.9206695481724</v>
      </c>
      <c r="DA71" s="70" t="s">
        <v>318</v>
      </c>
    </row>
    <row r="72" spans="1:105" ht="12" customHeight="1" x14ac:dyDescent="0.25">
      <c r="A72" s="57" t="s">
        <v>181</v>
      </c>
      <c r="B72" s="263">
        <v>170.8000932328313</v>
      </c>
      <c r="C72" s="263">
        <v>174.3599029484368</v>
      </c>
      <c r="D72" s="263">
        <v>165.1199551608062</v>
      </c>
      <c r="E72" s="263">
        <v>162.73868071393471</v>
      </c>
      <c r="F72" s="263">
        <v>165.79393702769099</v>
      </c>
      <c r="G72" s="263">
        <v>155.83511009418481</v>
      </c>
      <c r="H72" s="263">
        <v>163.6807795697041</v>
      </c>
      <c r="I72" s="263">
        <v>162.1027639965003</v>
      </c>
      <c r="J72" s="263">
        <v>146.32011296719409</v>
      </c>
      <c r="K72" s="263">
        <v>109.406411383757</v>
      </c>
      <c r="L72" s="263">
        <v>115.8550059274568</v>
      </c>
      <c r="M72" s="263">
        <v>133.76625550781219</v>
      </c>
      <c r="N72" s="263">
        <v>133.1432843639133</v>
      </c>
      <c r="O72" s="263">
        <v>118.2831621514453</v>
      </c>
      <c r="P72" s="263">
        <v>118.7878519523659</v>
      </c>
      <c r="Q72" s="263">
        <v>113.20395768848419</v>
      </c>
      <c r="R72" s="263">
        <v>109.8994600913886</v>
      </c>
      <c r="S72" s="263">
        <v>105.00335607370261</v>
      </c>
      <c r="T72" s="263">
        <v>105.1502973901483</v>
      </c>
      <c r="U72" s="263">
        <v>94.586855944380957</v>
      </c>
      <c r="V72" s="263">
        <v>81.631663357454698</v>
      </c>
      <c r="W72" s="263">
        <v>105.00688850519199</v>
      </c>
      <c r="DA72" s="70" t="s">
        <v>319</v>
      </c>
    </row>
    <row r="73" spans="1:105" ht="12" customHeight="1" x14ac:dyDescent="0.25">
      <c r="A73" s="60" t="s">
        <v>183</v>
      </c>
      <c r="B73" s="264">
        <v>25.962859212988299</v>
      </c>
      <c r="C73" s="264">
        <v>38.72300481112417</v>
      </c>
      <c r="D73" s="264">
        <v>37.183970188411458</v>
      </c>
      <c r="E73" s="264">
        <v>31.389880238929958</v>
      </c>
      <c r="F73" s="264">
        <v>29.659052122546019</v>
      </c>
      <c r="G73" s="264">
        <v>39.160224337621948</v>
      </c>
      <c r="H73" s="264">
        <v>44.81964939819219</v>
      </c>
      <c r="I73" s="264">
        <v>43.097471036048219</v>
      </c>
      <c r="J73" s="264">
        <v>45.989392854207438</v>
      </c>
      <c r="K73" s="264">
        <v>41.930187762217109</v>
      </c>
      <c r="L73" s="264">
        <v>44.7158765781829</v>
      </c>
      <c r="M73" s="264">
        <v>27.136655898050261</v>
      </c>
      <c r="N73" s="264">
        <v>25.78706623487199</v>
      </c>
      <c r="O73" s="264">
        <v>22.812860137683341</v>
      </c>
      <c r="P73" s="264">
        <v>24.13147941907118</v>
      </c>
      <c r="Q73" s="264">
        <v>23.828897995274339</v>
      </c>
      <c r="R73" s="264">
        <v>22.248993473131019</v>
      </c>
      <c r="S73" s="264">
        <v>24.37538603467797</v>
      </c>
      <c r="T73" s="264">
        <v>20.77819485747564</v>
      </c>
      <c r="U73" s="264">
        <v>19.163450109627799</v>
      </c>
      <c r="V73" s="264">
        <v>20.685606538663539</v>
      </c>
      <c r="W73" s="264">
        <v>22.988667502955721</v>
      </c>
      <c r="DA73" s="72" t="s">
        <v>320</v>
      </c>
    </row>
    <row r="74" spans="1:105" ht="12" customHeight="1" x14ac:dyDescent="0.25">
      <c r="A74" s="59" t="s">
        <v>33</v>
      </c>
      <c r="B74" s="232">
        <v>0</v>
      </c>
      <c r="C74" s="232">
        <v>8.1586144841498598</v>
      </c>
      <c r="D74" s="232">
        <v>5.5524174684299741</v>
      </c>
      <c r="E74" s="232">
        <v>1.079348741708726</v>
      </c>
      <c r="F74" s="232">
        <v>1.041730726814569</v>
      </c>
      <c r="G74" s="232">
        <v>0.33857009347125749</v>
      </c>
      <c r="H74" s="232">
        <v>0.8325733851679703</v>
      </c>
      <c r="I74" s="232">
        <v>1.040150815356232</v>
      </c>
      <c r="J74" s="232">
        <v>0.97283018621406148</v>
      </c>
      <c r="K74" s="232">
        <v>1.0742243426928459</v>
      </c>
      <c r="L74" s="232">
        <v>0.72472987793960431</v>
      </c>
      <c r="M74" s="232">
        <v>0.67839545266408419</v>
      </c>
      <c r="N74" s="232">
        <v>0.80219242626487386</v>
      </c>
      <c r="O74" s="232">
        <v>0.50770516547534061</v>
      </c>
      <c r="P74" s="232">
        <v>0.68498837324659667</v>
      </c>
      <c r="Q74" s="232">
        <v>0.57498057346733833</v>
      </c>
      <c r="R74" s="232">
        <v>0.53248614153270868</v>
      </c>
      <c r="S74" s="232">
        <v>0.61383623522691488</v>
      </c>
      <c r="T74" s="232">
        <v>0.60067808707167658</v>
      </c>
      <c r="U74" s="232">
        <v>0.52876653209738456</v>
      </c>
      <c r="V74" s="232">
        <v>0.42930279434466068</v>
      </c>
      <c r="W74" s="232">
        <v>0.53470360268263872</v>
      </c>
      <c r="DA74" s="71" t="s">
        <v>321</v>
      </c>
    </row>
    <row r="75" spans="1:105" ht="12" customHeight="1" x14ac:dyDescent="0.25">
      <c r="A75" s="59" t="s">
        <v>160</v>
      </c>
      <c r="B75" s="232">
        <v>2.3485884898866098</v>
      </c>
      <c r="C75" s="232">
        <v>10.38190373562632</v>
      </c>
      <c r="D75" s="232">
        <v>5.4344449427044843</v>
      </c>
      <c r="E75" s="232">
        <v>0</v>
      </c>
      <c r="F75" s="232">
        <v>0</v>
      </c>
      <c r="G75" s="232">
        <v>0.49773181108076642</v>
      </c>
      <c r="H75" s="232">
        <v>1.573386609429237</v>
      </c>
      <c r="I75" s="232">
        <v>1.732877681266024</v>
      </c>
      <c r="J75" s="232">
        <v>1.5933850378280909</v>
      </c>
      <c r="K75" s="232">
        <v>0.7104246434983067</v>
      </c>
      <c r="L75" s="232">
        <v>0.6390442231097242</v>
      </c>
      <c r="M75" s="232">
        <v>2.177923058999049</v>
      </c>
      <c r="N75" s="232">
        <v>2.067409532457825</v>
      </c>
      <c r="O75" s="232">
        <v>1.6274992437642051</v>
      </c>
      <c r="P75" s="232">
        <v>1.501258757232153</v>
      </c>
      <c r="Q75" s="232">
        <v>1.521690553964766</v>
      </c>
      <c r="R75" s="232">
        <v>2.3271174891671529</v>
      </c>
      <c r="S75" s="232">
        <v>2.7035800014061011</v>
      </c>
      <c r="T75" s="232">
        <v>1.090585333602353</v>
      </c>
      <c r="U75" s="232">
        <v>0.80084879910609941</v>
      </c>
      <c r="V75" s="232">
        <v>0.77845785778736221</v>
      </c>
      <c r="W75" s="232">
        <v>1.0207143733387189</v>
      </c>
      <c r="DA75" s="71" t="s">
        <v>322</v>
      </c>
    </row>
    <row r="76" spans="1:105" ht="12" customHeight="1" x14ac:dyDescent="0.25">
      <c r="A76" s="59" t="s">
        <v>70</v>
      </c>
      <c r="B76" s="232">
        <v>0.97415958662338575</v>
      </c>
      <c r="C76" s="232">
        <v>0.86797772914970051</v>
      </c>
      <c r="D76" s="232">
        <v>0.59371946623566607</v>
      </c>
      <c r="E76" s="232">
        <v>0.2726285751938054</v>
      </c>
      <c r="F76" s="232">
        <v>0</v>
      </c>
      <c r="G76" s="232">
        <v>0</v>
      </c>
      <c r="H76" s="232">
        <v>0.22705809649077641</v>
      </c>
      <c r="I76" s="232">
        <v>0.26899820539561492</v>
      </c>
      <c r="J76" s="232">
        <v>0.1190005850237129</v>
      </c>
      <c r="K76" s="232">
        <v>0</v>
      </c>
      <c r="L76" s="232">
        <v>0</v>
      </c>
      <c r="M76" s="232">
        <v>0.48121656228783821</v>
      </c>
      <c r="N76" s="232">
        <v>9.5437942143659929E-2</v>
      </c>
      <c r="O76" s="232">
        <v>8.3969472367264153E-2</v>
      </c>
      <c r="P76" s="232">
        <v>5.77412083557797E-2</v>
      </c>
      <c r="Q76" s="232">
        <v>5.793799053243754E-2</v>
      </c>
      <c r="R76" s="232">
        <v>2.6917016857494092E-2</v>
      </c>
      <c r="S76" s="232">
        <v>2.780893515551746E-2</v>
      </c>
      <c r="T76" s="232">
        <v>1.4326817035695679E-2</v>
      </c>
      <c r="U76" s="232">
        <v>1.1405082846276501E-2</v>
      </c>
      <c r="V76" s="232">
        <v>7.5302699639844201E-3</v>
      </c>
      <c r="W76" s="232">
        <v>6.1413487989295844E-3</v>
      </c>
      <c r="DA76" s="71" t="s">
        <v>323</v>
      </c>
    </row>
    <row r="77" spans="1:105" ht="12" customHeight="1" x14ac:dyDescent="0.25">
      <c r="A77" s="59" t="s">
        <v>162</v>
      </c>
      <c r="B77" s="232">
        <v>22.640111136478311</v>
      </c>
      <c r="C77" s="232">
        <v>19.314508862198291</v>
      </c>
      <c r="D77" s="232">
        <v>25.603388311041339</v>
      </c>
      <c r="E77" s="232">
        <v>30.037902922027431</v>
      </c>
      <c r="F77" s="232">
        <v>28.617321395731452</v>
      </c>
      <c r="G77" s="232">
        <v>38.323922433069932</v>
      </c>
      <c r="H77" s="232">
        <v>42.186631307104207</v>
      </c>
      <c r="I77" s="232">
        <v>40.055444334030348</v>
      </c>
      <c r="J77" s="232">
        <v>43.304177045141572</v>
      </c>
      <c r="K77" s="232">
        <v>40.145538776025958</v>
      </c>
      <c r="L77" s="232">
        <v>43.35210247713357</v>
      </c>
      <c r="M77" s="232">
        <v>23.79912082409929</v>
      </c>
      <c r="N77" s="232">
        <v>22.822026334005631</v>
      </c>
      <c r="O77" s="232">
        <v>20.593686256076531</v>
      </c>
      <c r="P77" s="232">
        <v>21.88749108023665</v>
      </c>
      <c r="Q77" s="232">
        <v>21.674288877309792</v>
      </c>
      <c r="R77" s="232">
        <v>19.362472825573661</v>
      </c>
      <c r="S77" s="232">
        <v>21.030160862889439</v>
      </c>
      <c r="T77" s="232">
        <v>19.072604619765919</v>
      </c>
      <c r="U77" s="232">
        <v>17.822429695578041</v>
      </c>
      <c r="V77" s="232">
        <v>19.470315616567529</v>
      </c>
      <c r="W77" s="232">
        <v>21.427108178135441</v>
      </c>
      <c r="DA77" s="71" t="s">
        <v>324</v>
      </c>
    </row>
    <row r="78" spans="1:105" ht="12" customHeight="1" x14ac:dyDescent="0.25">
      <c r="A78" s="60" t="s">
        <v>189</v>
      </c>
      <c r="B78" s="264">
        <v>144.83723401984301</v>
      </c>
      <c r="C78" s="264">
        <v>135.63689813731261</v>
      </c>
      <c r="D78" s="264">
        <v>127.93598497239481</v>
      </c>
      <c r="E78" s="264">
        <v>131.34880047500471</v>
      </c>
      <c r="F78" s="264">
        <v>136.13488490514499</v>
      </c>
      <c r="G78" s="264">
        <v>116.6748857565629</v>
      </c>
      <c r="H78" s="264">
        <v>118.8611301715119</v>
      </c>
      <c r="I78" s="264">
        <v>119.0052929604521</v>
      </c>
      <c r="J78" s="264">
        <v>100.3307201129867</v>
      </c>
      <c r="K78" s="264">
        <v>67.476223621539859</v>
      </c>
      <c r="L78" s="264">
        <v>71.139129349273944</v>
      </c>
      <c r="M78" s="264">
        <v>106.6295996097619</v>
      </c>
      <c r="N78" s="264">
        <v>107.3562181290413</v>
      </c>
      <c r="O78" s="264">
        <v>95.470302013762009</v>
      </c>
      <c r="P78" s="264">
        <v>94.656372533294743</v>
      </c>
      <c r="Q78" s="264">
        <v>89.37505969320982</v>
      </c>
      <c r="R78" s="264">
        <v>87.650466618257624</v>
      </c>
      <c r="S78" s="264">
        <v>80.62797003902466</v>
      </c>
      <c r="T78" s="264">
        <v>84.372102532672699</v>
      </c>
      <c r="U78" s="264">
        <v>75.423405834753154</v>
      </c>
      <c r="V78" s="264">
        <v>60.946056818791163</v>
      </c>
      <c r="W78" s="264">
        <v>82.018221002236274</v>
      </c>
      <c r="DA78" s="72" t="s">
        <v>325</v>
      </c>
    </row>
    <row r="79" spans="1:105" ht="12" customHeight="1" x14ac:dyDescent="0.25">
      <c r="A79" s="57" t="s">
        <v>191</v>
      </c>
      <c r="B79" s="263">
        <f t="shared" ref="B79:W79" si="1">B80+B84+B95</f>
        <v>41.888920599598293</v>
      </c>
      <c r="C79" s="263">
        <f t="shared" si="1"/>
        <v>40.525920102503136</v>
      </c>
      <c r="D79" s="263">
        <f t="shared" si="1"/>
        <v>39.321034886717037</v>
      </c>
      <c r="E79" s="263">
        <f t="shared" si="1"/>
        <v>38.166087508476252</v>
      </c>
      <c r="F79" s="263">
        <f t="shared" si="1"/>
        <v>38.368285815043791</v>
      </c>
      <c r="G79" s="263">
        <f t="shared" si="1"/>
        <v>37.199960820535075</v>
      </c>
      <c r="H79" s="263">
        <f t="shared" si="1"/>
        <v>41.232362482646046</v>
      </c>
      <c r="I79" s="263">
        <f t="shared" si="1"/>
        <v>39.174436426459366</v>
      </c>
      <c r="J79" s="263">
        <f t="shared" si="1"/>
        <v>36.525862872523795</v>
      </c>
      <c r="K79" s="263">
        <f t="shared" si="1"/>
        <v>29.05751228311528</v>
      </c>
      <c r="L79" s="263">
        <f t="shared" si="1"/>
        <v>30.583189676528654</v>
      </c>
      <c r="M79" s="263">
        <f t="shared" si="1"/>
        <v>34.045351835929225</v>
      </c>
      <c r="N79" s="263">
        <f t="shared" si="1"/>
        <v>34.111289760586445</v>
      </c>
      <c r="O79" s="263">
        <f t="shared" si="1"/>
        <v>29.728229688699237</v>
      </c>
      <c r="P79" s="263">
        <f t="shared" si="1"/>
        <v>29.385614262763813</v>
      </c>
      <c r="Q79" s="263">
        <f t="shared" si="1"/>
        <v>27.545455370253606</v>
      </c>
      <c r="R79" s="263">
        <f t="shared" si="1"/>
        <v>25.904859294920765</v>
      </c>
      <c r="S79" s="263">
        <f t="shared" si="1"/>
        <v>25.473367769376196</v>
      </c>
      <c r="T79" s="263">
        <f t="shared" si="1"/>
        <v>24.729260012956708</v>
      </c>
      <c r="U79" s="263">
        <f t="shared" si="1"/>
        <v>22.400000349695439</v>
      </c>
      <c r="V79" s="263">
        <f t="shared" si="1"/>
        <v>20.059632257500809</v>
      </c>
      <c r="W79" s="263">
        <f t="shared" si="1"/>
        <v>25.016000279912994</v>
      </c>
      <c r="DA79" s="70"/>
    </row>
    <row r="80" spans="1:105" ht="12" customHeight="1" x14ac:dyDescent="0.25">
      <c r="A80" s="60" t="s">
        <v>192</v>
      </c>
      <c r="B80" s="264">
        <v>4.5568527336914011</v>
      </c>
      <c r="C80" s="264">
        <v>6.897272807136634</v>
      </c>
      <c r="D80" s="264">
        <v>6.640163380393691</v>
      </c>
      <c r="E80" s="264">
        <v>5.6283690617218634</v>
      </c>
      <c r="F80" s="264">
        <v>5.3505166742684578</v>
      </c>
      <c r="G80" s="264">
        <v>7.0645357249047942</v>
      </c>
      <c r="H80" s="264">
        <v>8.060709585824327</v>
      </c>
      <c r="I80" s="264">
        <v>7.7450723761875606</v>
      </c>
      <c r="J80" s="264">
        <v>8.2842004490736052</v>
      </c>
      <c r="K80" s="264">
        <v>7.5642393374536221</v>
      </c>
      <c r="L80" s="264">
        <v>8.0667798231563932</v>
      </c>
      <c r="M80" s="264">
        <v>4.8383877909757684</v>
      </c>
      <c r="N80" s="264">
        <v>4.640567923540722</v>
      </c>
      <c r="O80" s="264">
        <v>4.1054149686905799</v>
      </c>
      <c r="P80" s="264">
        <v>4.3465098694946347</v>
      </c>
      <c r="Q80" s="264">
        <v>4.2919877273732263</v>
      </c>
      <c r="R80" s="264">
        <v>4.0105689662320358</v>
      </c>
      <c r="S80" s="264">
        <v>4.3942263935894958</v>
      </c>
      <c r="T80" s="264">
        <v>3.7467022241948782</v>
      </c>
      <c r="U80" s="264">
        <v>3.4557472668940852</v>
      </c>
      <c r="V80" s="264">
        <v>3.7308725908496219</v>
      </c>
      <c r="W80" s="264">
        <v>4.1464610808507771</v>
      </c>
      <c r="DA80" s="72" t="s">
        <v>326</v>
      </c>
    </row>
    <row r="81" spans="1:105" ht="12" customHeight="1" x14ac:dyDescent="0.25">
      <c r="A81" s="59" t="s">
        <v>33</v>
      </c>
      <c r="B81" s="232">
        <v>0</v>
      </c>
      <c r="C81" s="232">
        <v>1.4865182820654541</v>
      </c>
      <c r="D81" s="232">
        <v>1.0076170132439739</v>
      </c>
      <c r="E81" s="232">
        <v>0.19522845816494611</v>
      </c>
      <c r="F81" s="232">
        <v>0.1879290545392075</v>
      </c>
      <c r="G81" s="232">
        <v>6.1078315080390619E-2</v>
      </c>
      <c r="H81" s="232">
        <v>0.15049881764708309</v>
      </c>
      <c r="I81" s="232">
        <v>0.18810017763040021</v>
      </c>
      <c r="J81" s="232">
        <v>0.17569329292440131</v>
      </c>
      <c r="K81" s="232">
        <v>0.19379092877732029</v>
      </c>
      <c r="L81" s="232">
        <v>0.13074184839874531</v>
      </c>
      <c r="M81" s="232">
        <v>0.1231396051769296</v>
      </c>
      <c r="N81" s="232">
        <v>0.14489655538437471</v>
      </c>
      <c r="O81" s="232">
        <v>9.1704448611944864E-2</v>
      </c>
      <c r="P81" s="232">
        <v>0.12367454936766679</v>
      </c>
      <c r="Q81" s="232">
        <v>0.10381615064379179</v>
      </c>
      <c r="R81" s="232">
        <v>9.6101388112037889E-2</v>
      </c>
      <c r="S81" s="232">
        <v>0.1107845505591858</v>
      </c>
      <c r="T81" s="232">
        <v>0.1083883754449487</v>
      </c>
      <c r="U81" s="232">
        <v>9.540931506611397E-2</v>
      </c>
      <c r="V81" s="232">
        <v>7.7457593626352128E-2</v>
      </c>
      <c r="W81" s="232">
        <v>9.6470147077946503E-2</v>
      </c>
      <c r="DA81" s="71" t="s">
        <v>327</v>
      </c>
    </row>
    <row r="82" spans="1:105" ht="12" customHeight="1" x14ac:dyDescent="0.25">
      <c r="A82" s="59" t="s">
        <v>160</v>
      </c>
      <c r="B82" s="232">
        <v>0.42828046438896622</v>
      </c>
      <c r="C82" s="232">
        <v>1.8916066858698111</v>
      </c>
      <c r="D82" s="232">
        <v>0.98620811798488262</v>
      </c>
      <c r="E82" s="232">
        <v>0</v>
      </c>
      <c r="F82" s="232">
        <v>0</v>
      </c>
      <c r="G82" s="232">
        <v>8.9791215966643911E-2</v>
      </c>
      <c r="H82" s="232">
        <v>0.28441075422208029</v>
      </c>
      <c r="I82" s="232">
        <v>0.31337244065540798</v>
      </c>
      <c r="J82" s="232">
        <v>0.2877656020131858</v>
      </c>
      <c r="K82" s="232">
        <v>0.1281611726883001</v>
      </c>
      <c r="L82" s="232">
        <v>0.1152840878803512</v>
      </c>
      <c r="M82" s="232">
        <v>0.39532780554127728</v>
      </c>
      <c r="N82" s="232">
        <v>0.37342726011109001</v>
      </c>
      <c r="O82" s="232">
        <v>0.29396770195556082</v>
      </c>
      <c r="P82" s="232">
        <v>0.27105204633613461</v>
      </c>
      <c r="Q82" s="232">
        <v>0.27475024909274631</v>
      </c>
      <c r="R82" s="232">
        <v>0.41999068814268159</v>
      </c>
      <c r="S82" s="232">
        <v>0.48793941798801932</v>
      </c>
      <c r="T82" s="232">
        <v>0.1967888876544639</v>
      </c>
      <c r="U82" s="232">
        <v>0.14450316114212849</v>
      </c>
      <c r="V82" s="232">
        <v>0.14045441398950001</v>
      </c>
      <c r="W82" s="232">
        <v>0.1841552314713015</v>
      </c>
      <c r="DA82" s="71" t="s">
        <v>328</v>
      </c>
    </row>
    <row r="83" spans="1:105" ht="12" customHeight="1" x14ac:dyDescent="0.25">
      <c r="A83" s="59" t="s">
        <v>162</v>
      </c>
      <c r="B83" s="232">
        <v>4.1285722693024347</v>
      </c>
      <c r="C83" s="232">
        <v>3.51914783920137</v>
      </c>
      <c r="D83" s="232">
        <v>4.6463382491648346</v>
      </c>
      <c r="E83" s="232">
        <v>5.4331406035569172</v>
      </c>
      <c r="F83" s="232">
        <v>5.1625876197292504</v>
      </c>
      <c r="G83" s="232">
        <v>6.9136661938577593</v>
      </c>
      <c r="H83" s="232">
        <v>7.6258000139551632</v>
      </c>
      <c r="I83" s="232">
        <v>7.2435997579017526</v>
      </c>
      <c r="J83" s="232">
        <v>7.8207415541360179</v>
      </c>
      <c r="K83" s="232">
        <v>7.2422872359880017</v>
      </c>
      <c r="L83" s="232">
        <v>7.8207538868772959</v>
      </c>
      <c r="M83" s="232">
        <v>4.3199203802575603</v>
      </c>
      <c r="N83" s="232">
        <v>4.1222441080452574</v>
      </c>
      <c r="O83" s="232">
        <v>3.7197428181230738</v>
      </c>
      <c r="P83" s="232">
        <v>3.9517832737908329</v>
      </c>
      <c r="Q83" s="232">
        <v>3.913421327636688</v>
      </c>
      <c r="R83" s="232">
        <v>3.494476889977316</v>
      </c>
      <c r="S83" s="232">
        <v>3.7955024250422911</v>
      </c>
      <c r="T83" s="232">
        <v>3.4415249610954661</v>
      </c>
      <c r="U83" s="232">
        <v>3.2158347906858422</v>
      </c>
      <c r="V83" s="232">
        <v>3.5129605832337698</v>
      </c>
      <c r="W83" s="232">
        <v>3.8658357023015291</v>
      </c>
      <c r="DA83" s="71" t="s">
        <v>329</v>
      </c>
    </row>
    <row r="84" spans="1:105" ht="12" customHeight="1" x14ac:dyDescent="0.25">
      <c r="A84" s="60" t="s">
        <v>197</v>
      </c>
      <c r="B84" s="264">
        <v>10.920051408384939</v>
      </c>
      <c r="C84" s="264">
        <v>8.9152931841414862</v>
      </c>
      <c r="D84" s="264">
        <v>9.4638717404967228</v>
      </c>
      <c r="E84" s="264">
        <v>8.7798514963981624</v>
      </c>
      <c r="F84" s="264">
        <v>8.458927252470632</v>
      </c>
      <c r="G84" s="264">
        <v>9.0871825850645802</v>
      </c>
      <c r="H84" s="264">
        <v>11.68590776770063</v>
      </c>
      <c r="I84" s="264">
        <v>9.9085264810079376</v>
      </c>
      <c r="J84" s="264">
        <v>10.12191773632517</v>
      </c>
      <c r="K84" s="264">
        <v>9.3205083504887405</v>
      </c>
      <c r="L84" s="264">
        <v>9.6828541414928004</v>
      </c>
      <c r="M84" s="264">
        <v>9.8519893844410813</v>
      </c>
      <c r="N84" s="264">
        <v>10.079431547232639</v>
      </c>
      <c r="O84" s="264">
        <v>8.3784532276630976</v>
      </c>
      <c r="P84" s="264">
        <v>7.9489103475684377</v>
      </c>
      <c r="Q84" s="264">
        <v>7.1162708590742101</v>
      </c>
      <c r="R84" s="264">
        <v>6.0754157070193902</v>
      </c>
      <c r="S84" s="264">
        <v>6.527485884202922</v>
      </c>
      <c r="T84" s="264">
        <v>5.7581716771043192</v>
      </c>
      <c r="U84" s="264">
        <v>5.3350417318037913</v>
      </c>
      <c r="V84" s="264">
        <v>5.332476939433465</v>
      </c>
      <c r="W84" s="264">
        <v>6.0719769543705047</v>
      </c>
      <c r="DA84" s="72" t="s">
        <v>330</v>
      </c>
    </row>
    <row r="85" spans="1:105" ht="12" customHeight="1" x14ac:dyDescent="0.25">
      <c r="A85" s="64" t="s">
        <v>30</v>
      </c>
      <c r="B85" s="231">
        <v>0</v>
      </c>
      <c r="C85" s="231">
        <v>0</v>
      </c>
      <c r="D85" s="231">
        <v>0</v>
      </c>
      <c r="E85" s="231">
        <v>0</v>
      </c>
      <c r="F85" s="231">
        <v>0</v>
      </c>
      <c r="G85" s="231">
        <v>0.18494211975426181</v>
      </c>
      <c r="H85" s="231">
        <v>0.15715908907681289</v>
      </c>
      <c r="I85" s="231">
        <v>0.2352407453440194</v>
      </c>
      <c r="J85" s="231">
        <v>0.2595044744572359</v>
      </c>
      <c r="K85" s="231">
        <v>0.14775023971614609</v>
      </c>
      <c r="L85" s="231">
        <v>0.1142980650419478</v>
      </c>
      <c r="M85" s="231">
        <v>7.356852688552757E-3</v>
      </c>
      <c r="N85" s="231">
        <v>1.0398601488691111E-2</v>
      </c>
      <c r="O85" s="231">
        <v>9.563471363651297E-3</v>
      </c>
      <c r="P85" s="231">
        <v>3.4170364963569892E-2</v>
      </c>
      <c r="Q85" s="231">
        <v>0.1096288144773767</v>
      </c>
      <c r="R85" s="231">
        <v>0.28833779073441912</v>
      </c>
      <c r="S85" s="231">
        <v>0.43874594285431101</v>
      </c>
      <c r="T85" s="231">
        <v>2.9046096766354609E-2</v>
      </c>
      <c r="U85" s="231">
        <v>0.29876438127679089</v>
      </c>
      <c r="V85" s="231">
        <v>0.43192130204155621</v>
      </c>
      <c r="W85" s="231">
        <v>0.36069125376274119</v>
      </c>
      <c r="DA85" s="73" t="s">
        <v>331</v>
      </c>
    </row>
    <row r="86" spans="1:105" ht="12" customHeight="1" x14ac:dyDescent="0.25">
      <c r="A86" s="64" t="s">
        <v>32</v>
      </c>
      <c r="B86" s="231">
        <v>0</v>
      </c>
      <c r="C86" s="231">
        <v>0</v>
      </c>
      <c r="D86" s="231">
        <v>0</v>
      </c>
      <c r="E86" s="231">
        <v>0</v>
      </c>
      <c r="F86" s="231">
        <v>0</v>
      </c>
      <c r="G86" s="231">
        <v>0</v>
      </c>
      <c r="H86" s="231">
        <v>0</v>
      </c>
      <c r="I86" s="231">
        <v>0</v>
      </c>
      <c r="J86" s="231">
        <v>0</v>
      </c>
      <c r="K86" s="231">
        <v>0</v>
      </c>
      <c r="L86" s="231">
        <v>0</v>
      </c>
      <c r="M86" s="231">
        <v>0</v>
      </c>
      <c r="N86" s="231">
        <v>0</v>
      </c>
      <c r="O86" s="231">
        <v>0</v>
      </c>
      <c r="P86" s="231">
        <v>0</v>
      </c>
      <c r="Q86" s="231">
        <v>0</v>
      </c>
      <c r="R86" s="231">
        <v>0</v>
      </c>
      <c r="S86" s="231">
        <v>0</v>
      </c>
      <c r="T86" s="231">
        <v>0</v>
      </c>
      <c r="U86" s="231">
        <v>0</v>
      </c>
      <c r="V86" s="231">
        <v>0</v>
      </c>
      <c r="W86" s="231">
        <v>0</v>
      </c>
      <c r="DA86" s="73" t="s">
        <v>332</v>
      </c>
    </row>
    <row r="87" spans="1:105" ht="12" customHeight="1" x14ac:dyDescent="0.25">
      <c r="A87" s="64" t="s">
        <v>33</v>
      </c>
      <c r="B87" s="231">
        <v>0</v>
      </c>
      <c r="C87" s="231">
        <v>1.8715853595596781</v>
      </c>
      <c r="D87" s="231">
        <v>1.157194200762383</v>
      </c>
      <c r="E87" s="231">
        <v>0.25870734493285219</v>
      </c>
      <c r="F87" s="231">
        <v>0.26856890475198369</v>
      </c>
      <c r="G87" s="231">
        <v>6.0588721777016318E-2</v>
      </c>
      <c r="H87" s="231">
        <v>0.1092714781135284</v>
      </c>
      <c r="I87" s="231">
        <v>0.17175391710149041</v>
      </c>
      <c r="J87" s="231">
        <v>0.13171496560925919</v>
      </c>
      <c r="K87" s="231">
        <v>9.9153706009586104E-2</v>
      </c>
      <c r="L87" s="231">
        <v>6.6662061160354516E-2</v>
      </c>
      <c r="M87" s="231">
        <v>9.3778009320182737E-2</v>
      </c>
      <c r="N87" s="231">
        <v>0.1098135208401765</v>
      </c>
      <c r="O87" s="231">
        <v>7.3073649973954644E-2</v>
      </c>
      <c r="P87" s="231">
        <v>0.10624266401057229</v>
      </c>
      <c r="Q87" s="231">
        <v>9.4783204299570351E-2</v>
      </c>
      <c r="R87" s="231">
        <v>0.1041590627846545</v>
      </c>
      <c r="S87" s="231">
        <v>9.7306740636434672E-2</v>
      </c>
      <c r="T87" s="231">
        <v>0.1230678628693998</v>
      </c>
      <c r="U87" s="231">
        <v>9.835853628999025E-2</v>
      </c>
      <c r="V87" s="231">
        <v>5.9430541627910859E-2</v>
      </c>
      <c r="W87" s="231">
        <v>9.1049684577344761E-2</v>
      </c>
      <c r="DA87" s="73" t="s">
        <v>333</v>
      </c>
    </row>
    <row r="88" spans="1:105" ht="12" customHeight="1" x14ac:dyDescent="0.25">
      <c r="A88" s="64" t="s">
        <v>160</v>
      </c>
      <c r="B88" s="231">
        <v>0.42439183038859118</v>
      </c>
      <c r="C88" s="231">
        <v>2.426898358526691</v>
      </c>
      <c r="D88" s="231">
        <v>1.1541458463444461</v>
      </c>
      <c r="E88" s="231">
        <v>0</v>
      </c>
      <c r="F88" s="231">
        <v>0</v>
      </c>
      <c r="G88" s="231">
        <v>9.076532318314412E-2</v>
      </c>
      <c r="H88" s="231">
        <v>0.21042682716324229</v>
      </c>
      <c r="I88" s="231">
        <v>0.2915812597999512</v>
      </c>
      <c r="J88" s="231">
        <v>0.21983669315950441</v>
      </c>
      <c r="K88" s="231">
        <v>6.682105723781695E-2</v>
      </c>
      <c r="L88" s="231">
        <v>5.9898348453526137E-2</v>
      </c>
      <c r="M88" s="231">
        <v>0.30679054962536628</v>
      </c>
      <c r="N88" s="231">
        <v>0.28839327985354618</v>
      </c>
      <c r="O88" s="231">
        <v>0.23869942732886451</v>
      </c>
      <c r="P88" s="231">
        <v>0.23727537522158129</v>
      </c>
      <c r="Q88" s="231">
        <v>0.25561475705480358</v>
      </c>
      <c r="R88" s="231">
        <v>0.46386160602383592</v>
      </c>
      <c r="S88" s="231">
        <v>0.43672795549356153</v>
      </c>
      <c r="T88" s="231">
        <v>0.22768996267149291</v>
      </c>
      <c r="U88" s="231">
        <v>0.15180287263392361</v>
      </c>
      <c r="V88" s="231">
        <v>0.1098151964476773</v>
      </c>
      <c r="W88" s="231">
        <v>0.17724451423612511</v>
      </c>
      <c r="DA88" s="73" t="s">
        <v>334</v>
      </c>
    </row>
    <row r="89" spans="1:105" ht="12" customHeight="1" x14ac:dyDescent="0.25">
      <c r="A89" s="64" t="s">
        <v>70</v>
      </c>
      <c r="B89" s="231">
        <v>0.17065836693283279</v>
      </c>
      <c r="C89" s="231">
        <v>0.19670733841244131</v>
      </c>
      <c r="D89" s="231">
        <v>0.122243050198529</v>
      </c>
      <c r="E89" s="231">
        <v>6.4556071817128177E-2</v>
      </c>
      <c r="F89" s="231">
        <v>0</v>
      </c>
      <c r="G89" s="231">
        <v>0</v>
      </c>
      <c r="H89" s="231">
        <v>2.9440151438222071E-2</v>
      </c>
      <c r="I89" s="231">
        <v>4.3881197645894099E-2</v>
      </c>
      <c r="J89" s="231">
        <v>1.5917172911911921E-2</v>
      </c>
      <c r="K89" s="231">
        <v>0</v>
      </c>
      <c r="L89" s="231">
        <v>0</v>
      </c>
      <c r="M89" s="231">
        <v>6.5716950202928254E-2</v>
      </c>
      <c r="N89" s="231">
        <v>1.2906755350278741E-2</v>
      </c>
      <c r="O89" s="231">
        <v>1.1939589507643429E-2</v>
      </c>
      <c r="P89" s="231">
        <v>8.8474959604888173E-3</v>
      </c>
      <c r="Q89" s="231">
        <v>9.435401740320393E-3</v>
      </c>
      <c r="R89" s="231">
        <v>5.2015698341819731E-3</v>
      </c>
      <c r="S89" s="231">
        <v>4.3550537201837236E-3</v>
      </c>
      <c r="T89" s="231">
        <v>2.8998219801757139E-3</v>
      </c>
      <c r="U89" s="231">
        <v>2.095874604634724E-3</v>
      </c>
      <c r="V89" s="231">
        <v>1.029853079480166E-3</v>
      </c>
      <c r="W89" s="231">
        <v>1.0370330092953719E-3</v>
      </c>
      <c r="DA89" s="73" t="s">
        <v>335</v>
      </c>
    </row>
    <row r="90" spans="1:105" ht="12" customHeight="1" x14ac:dyDescent="0.25">
      <c r="A90" s="64" t="s">
        <v>34</v>
      </c>
      <c r="B90" s="231">
        <v>6.3199074661732206</v>
      </c>
      <c r="C90" s="231">
        <v>0</v>
      </c>
      <c r="D90" s="231">
        <v>1.7070371185892981</v>
      </c>
      <c r="E90" s="231">
        <v>1.2741484176024589</v>
      </c>
      <c r="F90" s="231">
        <v>0.83024263180487479</v>
      </c>
      <c r="G90" s="231">
        <v>0.59234268157443348</v>
      </c>
      <c r="H90" s="231">
        <v>1.955255712635519</v>
      </c>
      <c r="I90" s="231">
        <v>0.16001177317422391</v>
      </c>
      <c r="J90" s="231">
        <v>0.38060688944063481</v>
      </c>
      <c r="K90" s="231">
        <v>0.35028427060752387</v>
      </c>
      <c r="L90" s="231">
        <v>0.23368320285506389</v>
      </c>
      <c r="M90" s="231">
        <v>0.31646254903752552</v>
      </c>
      <c r="N90" s="231">
        <v>0.39837000079775231</v>
      </c>
      <c r="O90" s="231">
        <v>0.353717446922029</v>
      </c>
      <c r="P90" s="231">
        <v>0.4514431264257589</v>
      </c>
      <c r="Q90" s="231">
        <v>0.39331352246220191</v>
      </c>
      <c r="R90" s="231">
        <v>0.36255646993524909</v>
      </c>
      <c r="S90" s="231">
        <v>0.31468106603500667</v>
      </c>
      <c r="T90" s="231">
        <v>0.55485411229627724</v>
      </c>
      <c r="U90" s="231">
        <v>0.48629892917599871</v>
      </c>
      <c r="V90" s="231">
        <v>6.4177704435011446E-2</v>
      </c>
      <c r="W90" s="231">
        <v>0.20393567149062791</v>
      </c>
      <c r="DA90" s="73" t="s">
        <v>336</v>
      </c>
    </row>
    <row r="91" spans="1:105" ht="12" customHeight="1" x14ac:dyDescent="0.25">
      <c r="A91" s="64" t="s">
        <v>162</v>
      </c>
      <c r="B91" s="231">
        <v>4.0050937448902957</v>
      </c>
      <c r="C91" s="231">
        <v>4.4201021276426768</v>
      </c>
      <c r="D91" s="231">
        <v>5.3232515246020666</v>
      </c>
      <c r="E91" s="231">
        <v>7.1824396620457236</v>
      </c>
      <c r="F91" s="231">
        <v>7.3601157159137731</v>
      </c>
      <c r="G91" s="231">
        <v>6.8417713646879159</v>
      </c>
      <c r="H91" s="231">
        <v>5.5235024259208032</v>
      </c>
      <c r="I91" s="231">
        <v>6.5982276900824974</v>
      </c>
      <c r="J91" s="231">
        <v>5.8490223658889384</v>
      </c>
      <c r="K91" s="231">
        <v>3.6966357561743912</v>
      </c>
      <c r="L91" s="231">
        <v>3.9780308228652359</v>
      </c>
      <c r="M91" s="231">
        <v>3.281968457050195</v>
      </c>
      <c r="N91" s="231">
        <v>3.1166416377748272</v>
      </c>
      <c r="O91" s="231">
        <v>2.9569141674201189</v>
      </c>
      <c r="P91" s="231">
        <v>3.3866252468776801</v>
      </c>
      <c r="Q91" s="231">
        <v>3.5643347105259182</v>
      </c>
      <c r="R91" s="231">
        <v>3.778374338402775</v>
      </c>
      <c r="S91" s="231">
        <v>3.325740861705075</v>
      </c>
      <c r="T91" s="231">
        <v>3.898237395172075</v>
      </c>
      <c r="U91" s="231">
        <v>3.3072758224124281</v>
      </c>
      <c r="V91" s="231">
        <v>2.6888982720782879</v>
      </c>
      <c r="W91" s="231">
        <v>3.63194284413178</v>
      </c>
      <c r="DA91" s="73" t="s">
        <v>337</v>
      </c>
    </row>
    <row r="92" spans="1:105" ht="12" customHeight="1" x14ac:dyDescent="0.25">
      <c r="A92" s="64" t="s">
        <v>36</v>
      </c>
      <c r="B92" s="231">
        <v>0</v>
      </c>
      <c r="C92" s="231">
        <v>0</v>
      </c>
      <c r="D92" s="231">
        <v>0</v>
      </c>
      <c r="E92" s="231">
        <v>0</v>
      </c>
      <c r="F92" s="231">
        <v>0</v>
      </c>
      <c r="G92" s="231">
        <v>0</v>
      </c>
      <c r="H92" s="231">
        <v>0</v>
      </c>
      <c r="I92" s="231">
        <v>0</v>
      </c>
      <c r="J92" s="231">
        <v>0</v>
      </c>
      <c r="K92" s="231">
        <v>0</v>
      </c>
      <c r="L92" s="231">
        <v>0</v>
      </c>
      <c r="M92" s="231">
        <v>0</v>
      </c>
      <c r="N92" s="231">
        <v>1.2887481246955919E-3</v>
      </c>
      <c r="O92" s="231">
        <v>0</v>
      </c>
      <c r="P92" s="231">
        <v>0</v>
      </c>
      <c r="Q92" s="231">
        <v>0</v>
      </c>
      <c r="R92" s="231">
        <v>0</v>
      </c>
      <c r="S92" s="231">
        <v>0</v>
      </c>
      <c r="T92" s="231">
        <v>0</v>
      </c>
      <c r="U92" s="231">
        <v>0</v>
      </c>
      <c r="V92" s="231">
        <v>0</v>
      </c>
      <c r="W92" s="231">
        <v>0</v>
      </c>
      <c r="DA92" s="73" t="s">
        <v>338</v>
      </c>
    </row>
    <row r="93" spans="1:105" ht="12" customHeight="1" x14ac:dyDescent="0.25">
      <c r="A93" s="64" t="s">
        <v>73</v>
      </c>
      <c r="B93" s="231">
        <v>0</v>
      </c>
      <c r="C93" s="231">
        <v>0</v>
      </c>
      <c r="D93" s="231">
        <v>0</v>
      </c>
      <c r="E93" s="231">
        <v>0</v>
      </c>
      <c r="F93" s="231">
        <v>0</v>
      </c>
      <c r="G93" s="231">
        <v>1.3167723740878079</v>
      </c>
      <c r="H93" s="231">
        <v>3.7008520833524998</v>
      </c>
      <c r="I93" s="231">
        <v>2.407829897859862</v>
      </c>
      <c r="J93" s="231">
        <v>3.2653151748576841</v>
      </c>
      <c r="K93" s="231">
        <v>4.9598633207432776</v>
      </c>
      <c r="L93" s="231">
        <v>5.2302816411166706</v>
      </c>
      <c r="M93" s="231">
        <v>3.9171782179574381</v>
      </c>
      <c r="N93" s="231">
        <v>3.9868123679366989</v>
      </c>
      <c r="O93" s="231">
        <v>3.3767016469732818</v>
      </c>
      <c r="P93" s="231">
        <v>2.3757560236636142</v>
      </c>
      <c r="Q93" s="231">
        <v>1.396767324956645</v>
      </c>
      <c r="R93" s="231">
        <v>1.306614769212896E-2</v>
      </c>
      <c r="S93" s="231">
        <v>1.0928568949439599E-2</v>
      </c>
      <c r="T93" s="231">
        <v>2.678123437704185E-2</v>
      </c>
      <c r="U93" s="231">
        <v>2.2580020020653319E-2</v>
      </c>
      <c r="V93" s="231">
        <v>0.6609243102346658</v>
      </c>
      <c r="W93" s="231">
        <v>0.16676518196914719</v>
      </c>
      <c r="DA93" s="73" t="s">
        <v>339</v>
      </c>
    </row>
    <row r="94" spans="1:105" ht="12" customHeight="1" x14ac:dyDescent="0.25">
      <c r="A94" s="64" t="s">
        <v>79</v>
      </c>
      <c r="B94" s="231">
        <v>0</v>
      </c>
      <c r="C94" s="231">
        <v>0</v>
      </c>
      <c r="D94" s="231">
        <v>0</v>
      </c>
      <c r="E94" s="231">
        <v>0</v>
      </c>
      <c r="F94" s="231">
        <v>0</v>
      </c>
      <c r="G94" s="231">
        <v>0</v>
      </c>
      <c r="H94" s="231">
        <v>0</v>
      </c>
      <c r="I94" s="231">
        <v>0</v>
      </c>
      <c r="J94" s="231">
        <v>0</v>
      </c>
      <c r="K94" s="231">
        <v>0</v>
      </c>
      <c r="L94" s="231">
        <v>0</v>
      </c>
      <c r="M94" s="231">
        <v>1.862737798558892</v>
      </c>
      <c r="N94" s="231">
        <v>2.1548066350659738</v>
      </c>
      <c r="O94" s="231">
        <v>1.3578438281735541</v>
      </c>
      <c r="P94" s="231">
        <v>1.348550050445172</v>
      </c>
      <c r="Q94" s="231">
        <v>1.2923931235573749</v>
      </c>
      <c r="R94" s="231">
        <v>1.0598587216121449</v>
      </c>
      <c r="S94" s="231">
        <v>1.898999694808911</v>
      </c>
      <c r="T94" s="231">
        <v>0.89559519097150286</v>
      </c>
      <c r="U94" s="231">
        <v>0.9678652953893726</v>
      </c>
      <c r="V94" s="231">
        <v>1.3162797594888751</v>
      </c>
      <c r="W94" s="231">
        <v>1.4393107711934421</v>
      </c>
      <c r="DA94" s="73" t="s">
        <v>340</v>
      </c>
    </row>
    <row r="95" spans="1:105" ht="12" customHeight="1" x14ac:dyDescent="0.25">
      <c r="A95" s="61" t="s">
        <v>209</v>
      </c>
      <c r="B95" s="265">
        <v>26.41201645752195</v>
      </c>
      <c r="C95" s="265">
        <v>24.713354111225019</v>
      </c>
      <c r="D95" s="265">
        <v>23.216999765826621</v>
      </c>
      <c r="E95" s="265">
        <v>23.757866950356231</v>
      </c>
      <c r="F95" s="265">
        <v>24.558841888304698</v>
      </c>
      <c r="G95" s="265">
        <v>21.0482425105657</v>
      </c>
      <c r="H95" s="265">
        <v>21.485745129121089</v>
      </c>
      <c r="I95" s="265">
        <v>21.520837569263868</v>
      </c>
      <c r="J95" s="265">
        <v>18.119744687125021</v>
      </c>
      <c r="K95" s="265">
        <v>12.17276459517292</v>
      </c>
      <c r="L95" s="265">
        <v>12.833555711879461</v>
      </c>
      <c r="M95" s="265">
        <v>19.354974660512379</v>
      </c>
      <c r="N95" s="265">
        <v>19.391290289813082</v>
      </c>
      <c r="O95" s="265">
        <v>17.244361492345561</v>
      </c>
      <c r="P95" s="265">
        <v>17.090194045700741</v>
      </c>
      <c r="Q95" s="265">
        <v>16.137196783806171</v>
      </c>
      <c r="R95" s="265">
        <v>15.818874621669339</v>
      </c>
      <c r="S95" s="265">
        <v>14.55165549158378</v>
      </c>
      <c r="T95" s="265">
        <v>15.224386111657511</v>
      </c>
      <c r="U95" s="265">
        <v>13.60921135099756</v>
      </c>
      <c r="V95" s="265">
        <v>10.99628272721772</v>
      </c>
      <c r="W95" s="265">
        <v>14.79756224469171</v>
      </c>
      <c r="DA95" s="74" t="s">
        <v>341</v>
      </c>
    </row>
    <row r="96" spans="1:105" ht="12" hidden="1" customHeight="1" x14ac:dyDescent="0.25"/>
    <row r="98" spans="1:105" ht="15" customHeight="1" x14ac:dyDescent="0.25">
      <c r="A98" s="32" t="s">
        <v>342</v>
      </c>
      <c r="B98" s="259"/>
      <c r="C98" s="259"/>
      <c r="D98" s="259"/>
      <c r="E98" s="259"/>
      <c r="F98" s="259"/>
      <c r="G98" s="259"/>
      <c r="H98" s="259"/>
      <c r="I98" s="259"/>
      <c r="J98" s="259"/>
      <c r="K98" s="259"/>
      <c r="L98" s="259"/>
      <c r="M98" s="259"/>
      <c r="N98" s="259"/>
      <c r="O98" s="259"/>
      <c r="P98" s="259"/>
      <c r="Q98" s="259"/>
      <c r="R98" s="259"/>
      <c r="S98" s="259"/>
      <c r="T98" s="259"/>
      <c r="U98" s="259"/>
      <c r="V98" s="259"/>
      <c r="W98" s="259"/>
      <c r="DA98" s="88"/>
    </row>
    <row r="100" spans="1:105" ht="12" customHeight="1" x14ac:dyDescent="0.25">
      <c r="A100" s="35" t="s">
        <v>41</v>
      </c>
      <c r="B100" s="234">
        <f t="shared" ref="B100:W100" si="2">SUM(B$101:B$105,B$109:B$110,B$112:B$114,B$107,B$106)</f>
        <v>0.99999999999999989</v>
      </c>
      <c r="C100" s="234">
        <f t="shared" si="2"/>
        <v>1</v>
      </c>
      <c r="D100" s="234">
        <f t="shared" si="2"/>
        <v>0.99999999999999989</v>
      </c>
      <c r="E100" s="234">
        <f t="shared" si="2"/>
        <v>1</v>
      </c>
      <c r="F100" s="234">
        <f t="shared" si="2"/>
        <v>1</v>
      </c>
      <c r="G100" s="234">
        <f t="shared" si="2"/>
        <v>1.0000000000000002</v>
      </c>
      <c r="H100" s="234">
        <f t="shared" si="2"/>
        <v>1.0000000000000002</v>
      </c>
      <c r="I100" s="234">
        <f t="shared" si="2"/>
        <v>0.99999999999999989</v>
      </c>
      <c r="J100" s="234">
        <f t="shared" si="2"/>
        <v>1</v>
      </c>
      <c r="K100" s="234">
        <f t="shared" si="2"/>
        <v>0.99999999999999989</v>
      </c>
      <c r="L100" s="234">
        <f t="shared" si="2"/>
        <v>1</v>
      </c>
      <c r="M100" s="234">
        <f t="shared" si="2"/>
        <v>0.99999999999999989</v>
      </c>
      <c r="N100" s="234">
        <f t="shared" si="2"/>
        <v>1</v>
      </c>
      <c r="O100" s="234">
        <f t="shared" si="2"/>
        <v>1.0000000000000002</v>
      </c>
      <c r="P100" s="234">
        <f t="shared" si="2"/>
        <v>1.0000000000000002</v>
      </c>
      <c r="Q100" s="234">
        <f t="shared" si="2"/>
        <v>0.99999999999999967</v>
      </c>
      <c r="R100" s="234">
        <f t="shared" si="2"/>
        <v>1.0000000000000002</v>
      </c>
      <c r="S100" s="234">
        <f t="shared" si="2"/>
        <v>0.99999999999999967</v>
      </c>
      <c r="T100" s="234">
        <f t="shared" si="2"/>
        <v>1.0000000000000004</v>
      </c>
      <c r="U100" s="234">
        <f t="shared" si="2"/>
        <v>1</v>
      </c>
      <c r="V100" s="234">
        <f t="shared" si="2"/>
        <v>1.0000000000000004</v>
      </c>
      <c r="W100" s="234">
        <f t="shared" si="2"/>
        <v>1.0000000000000002</v>
      </c>
      <c r="DA100" s="95"/>
    </row>
    <row r="101" spans="1:105" ht="12" customHeight="1" x14ac:dyDescent="0.25">
      <c r="A101" s="55" t="s">
        <v>92</v>
      </c>
      <c r="B101" s="268">
        <f t="shared" ref="B101:W101" si="3">IF(B$6=0,0,B$6/B$5)</f>
        <v>2.8695283084802527E-3</v>
      </c>
      <c r="C101" s="268">
        <f t="shared" si="3"/>
        <v>2.9164662177097169E-3</v>
      </c>
      <c r="D101" s="268">
        <f t="shared" si="3"/>
        <v>2.6545286430555838E-3</v>
      </c>
      <c r="E101" s="268">
        <f t="shared" si="3"/>
        <v>2.5883439222469185E-3</v>
      </c>
      <c r="F101" s="268">
        <f t="shared" si="3"/>
        <v>2.6780256555778738E-3</v>
      </c>
      <c r="G101" s="268">
        <f t="shared" si="3"/>
        <v>2.6320870587089248E-3</v>
      </c>
      <c r="H101" s="268">
        <f t="shared" si="3"/>
        <v>2.5850216964845084E-3</v>
      </c>
      <c r="I101" s="268">
        <f t="shared" si="3"/>
        <v>2.594946803963273E-3</v>
      </c>
      <c r="J101" s="268">
        <f t="shared" si="3"/>
        <v>2.450313362174438E-3</v>
      </c>
      <c r="K101" s="268">
        <f t="shared" si="3"/>
        <v>2.4149654634629987E-3</v>
      </c>
      <c r="L101" s="268">
        <f t="shared" si="3"/>
        <v>2.4954307387698607E-3</v>
      </c>
      <c r="M101" s="268">
        <f t="shared" si="3"/>
        <v>2.8181698475755199E-3</v>
      </c>
      <c r="N101" s="268">
        <f t="shared" si="3"/>
        <v>2.8156155944001155E-3</v>
      </c>
      <c r="O101" s="268">
        <f t="shared" si="3"/>
        <v>2.8466536322443925E-3</v>
      </c>
      <c r="P101" s="268">
        <f t="shared" si="3"/>
        <v>2.8142145969932164E-3</v>
      </c>
      <c r="Q101" s="268">
        <f t="shared" si="3"/>
        <v>2.8227622732949443E-3</v>
      </c>
      <c r="R101" s="268">
        <f t="shared" si="3"/>
        <v>2.8398218838621629E-3</v>
      </c>
      <c r="S101" s="268">
        <f t="shared" si="3"/>
        <v>2.7935060498867174E-3</v>
      </c>
      <c r="T101" s="268">
        <f t="shared" si="3"/>
        <v>2.8589631463164962E-3</v>
      </c>
      <c r="U101" s="268">
        <f t="shared" si="3"/>
        <v>2.8328275331238485E-3</v>
      </c>
      <c r="V101" s="268">
        <f t="shared" si="3"/>
        <v>2.7708731954768067E-3</v>
      </c>
      <c r="W101" s="268">
        <f t="shared" si="3"/>
        <v>2.8073355601734643E-3</v>
      </c>
      <c r="DA101" s="76"/>
    </row>
    <row r="102" spans="1:105" ht="12" customHeight="1" x14ac:dyDescent="0.25">
      <c r="A102" s="202" t="s">
        <v>93</v>
      </c>
      <c r="B102" s="269">
        <f t="shared" ref="B102:W102" si="4">IF(B$7=0,0,B$7/B$5)</f>
        <v>3.9691997585777385E-4</v>
      </c>
      <c r="C102" s="269">
        <f t="shared" si="4"/>
        <v>4.0341253902333483E-4</v>
      </c>
      <c r="D102" s="269">
        <f t="shared" si="4"/>
        <v>3.6718071112998144E-4</v>
      </c>
      <c r="E102" s="269">
        <f t="shared" si="4"/>
        <v>3.5802588324140681E-4</v>
      </c>
      <c r="F102" s="269">
        <f t="shared" si="4"/>
        <v>3.7043087374922259E-4</v>
      </c>
      <c r="G102" s="269">
        <f t="shared" si="4"/>
        <v>3.6407653784451064E-4</v>
      </c>
      <c r="H102" s="269">
        <f t="shared" si="4"/>
        <v>3.5756634507776077E-4</v>
      </c>
      <c r="I102" s="269">
        <f t="shared" si="4"/>
        <v>3.5893920953399038E-4</v>
      </c>
      <c r="J102" s="269">
        <f t="shared" si="4"/>
        <v>3.3893316810432541E-4</v>
      </c>
      <c r="K102" s="269">
        <f t="shared" si="4"/>
        <v>3.3404376274048792E-4</v>
      </c>
      <c r="L102" s="269">
        <f t="shared" si="4"/>
        <v>3.4517391086894608E-4</v>
      </c>
      <c r="M102" s="269">
        <f t="shared" si="4"/>
        <v>3.8981595147782438E-4</v>
      </c>
      <c r="N102" s="269">
        <f t="shared" si="4"/>
        <v>3.8946264110771247E-4</v>
      </c>
      <c r="O102" s="269">
        <f t="shared" si="4"/>
        <v>3.9375589627282627E-4</v>
      </c>
      <c r="P102" s="269">
        <f t="shared" si="4"/>
        <v>3.8926885181653166E-4</v>
      </c>
      <c r="Q102" s="269">
        <f t="shared" si="4"/>
        <v>3.9045118671850691E-4</v>
      </c>
      <c r="R102" s="269">
        <f t="shared" si="4"/>
        <v>3.9281091259905411E-4</v>
      </c>
      <c r="S102" s="269">
        <f t="shared" si="4"/>
        <v>3.8875803901103069E-4</v>
      </c>
      <c r="T102" s="269">
        <f t="shared" si="4"/>
        <v>3.9545857751624897E-4</v>
      </c>
      <c r="U102" s="269">
        <f t="shared" si="4"/>
        <v>3.9184343738091838E-4</v>
      </c>
      <c r="V102" s="269">
        <f t="shared" si="4"/>
        <v>3.8327376614593706E-4</v>
      </c>
      <c r="W102" s="269">
        <f t="shared" si="4"/>
        <v>3.8831732709368737E-4</v>
      </c>
      <c r="DA102" s="77"/>
    </row>
    <row r="103" spans="1:105" ht="12" customHeight="1" x14ac:dyDescent="0.25">
      <c r="A103" s="202" t="s">
        <v>94</v>
      </c>
      <c r="B103" s="269">
        <f t="shared" ref="B103:W103" si="5">IF(B$8=0,0,B$8/B$5)</f>
        <v>5.4810473780371634E-2</v>
      </c>
      <c r="C103" s="269">
        <f t="shared" si="5"/>
        <v>5.5707028463426699E-2</v>
      </c>
      <c r="D103" s="269">
        <f t="shared" si="5"/>
        <v>5.0703794125139867E-2</v>
      </c>
      <c r="E103" s="269">
        <f t="shared" si="5"/>
        <v>4.9439608686082187E-2</v>
      </c>
      <c r="F103" s="269">
        <f t="shared" si="5"/>
        <v>5.1152607396981103E-2</v>
      </c>
      <c r="G103" s="269">
        <f t="shared" si="5"/>
        <v>5.0275140444746652E-2</v>
      </c>
      <c r="H103" s="269">
        <f t="shared" si="5"/>
        <v>4.9376151299199159E-2</v>
      </c>
      <c r="I103" s="269">
        <f t="shared" si="5"/>
        <v>4.9565729440535E-2</v>
      </c>
      <c r="J103" s="269">
        <f t="shared" si="5"/>
        <v>4.6803105546738874E-2</v>
      </c>
      <c r="K103" s="269">
        <f t="shared" si="5"/>
        <v>4.6127930093759734E-2</v>
      </c>
      <c r="L103" s="269">
        <f t="shared" si="5"/>
        <v>4.7664886481122569E-2</v>
      </c>
      <c r="M103" s="269">
        <f t="shared" si="5"/>
        <v>5.382948273508379E-2</v>
      </c>
      <c r="N103" s="269">
        <f t="shared" si="5"/>
        <v>5.3780694289162143E-2</v>
      </c>
      <c r="O103" s="269">
        <f t="shared" si="5"/>
        <v>5.4373547670127358E-2</v>
      </c>
      <c r="P103" s="269">
        <f t="shared" si="5"/>
        <v>5.3753934026365559E-2</v>
      </c>
      <c r="Q103" s="269">
        <f t="shared" si="5"/>
        <v>5.3917202040287708E-2</v>
      </c>
      <c r="R103" s="269">
        <f t="shared" si="5"/>
        <v>5.4243055364311239E-2</v>
      </c>
      <c r="S103" s="269">
        <f t="shared" si="5"/>
        <v>5.318250259878643E-2</v>
      </c>
      <c r="T103" s="269">
        <f t="shared" si="5"/>
        <v>5.4608670040694057E-2</v>
      </c>
      <c r="U103" s="269">
        <f t="shared" si="5"/>
        <v>5.4109457212789175E-2</v>
      </c>
      <c r="V103" s="269">
        <f t="shared" si="5"/>
        <v>5.2926075752795169E-2</v>
      </c>
      <c r="W103" s="269">
        <f t="shared" si="5"/>
        <v>5.3622538470472624E-2</v>
      </c>
      <c r="DA103" s="77"/>
    </row>
    <row r="104" spans="1:105" ht="12" customHeight="1" x14ac:dyDescent="0.25">
      <c r="A104" s="202" t="s">
        <v>95</v>
      </c>
      <c r="B104" s="269">
        <f t="shared" ref="B104:W104" si="6">IF(B$9=0,0,B$9/B$5)</f>
        <v>9.4677194261128157E-4</v>
      </c>
      <c r="C104" s="269">
        <f t="shared" si="6"/>
        <v>9.6225863266133631E-4</v>
      </c>
      <c r="D104" s="269">
        <f t="shared" si="6"/>
        <v>8.7583497004567695E-4</v>
      </c>
      <c r="E104" s="269">
        <f t="shared" si="6"/>
        <v>8.5399798850901705E-4</v>
      </c>
      <c r="F104" s="269">
        <f t="shared" si="6"/>
        <v>8.835875724944992E-4</v>
      </c>
      <c r="G104" s="269">
        <f t="shared" si="6"/>
        <v>8.6843059548545023E-4</v>
      </c>
      <c r="H104" s="269">
        <f t="shared" si="6"/>
        <v>8.5290185360434507E-4</v>
      </c>
      <c r="I104" s="269">
        <f t="shared" si="6"/>
        <v>8.5617654277905266E-4</v>
      </c>
      <c r="J104" s="269">
        <f t="shared" si="6"/>
        <v>8.0845619646140448E-4</v>
      </c>
      <c r="K104" s="269">
        <f t="shared" si="6"/>
        <v>7.9679351356284119E-4</v>
      </c>
      <c r="L104" s="269">
        <f t="shared" si="6"/>
        <v>8.2334222011851068E-4</v>
      </c>
      <c r="M104" s="269">
        <f t="shared" si="6"/>
        <v>9.2982673609193819E-4</v>
      </c>
      <c r="N104" s="269">
        <f t="shared" si="6"/>
        <v>9.289839860017403E-4</v>
      </c>
      <c r="O104" s="269">
        <f t="shared" si="6"/>
        <v>9.3922467374746646E-4</v>
      </c>
      <c r="P104" s="269">
        <f t="shared" si="6"/>
        <v>9.2852174102837524E-4</v>
      </c>
      <c r="Q104" s="269">
        <f t="shared" si="6"/>
        <v>9.3134196066972988E-4</v>
      </c>
      <c r="R104" s="269">
        <f t="shared" si="6"/>
        <v>9.3697060722783699E-4</v>
      </c>
      <c r="S104" s="269">
        <f t="shared" si="6"/>
        <v>9.2730330088529615E-4</v>
      </c>
      <c r="T104" s="269">
        <f t="shared" si="6"/>
        <v>9.4328607384454983E-4</v>
      </c>
      <c r="U104" s="269">
        <f t="shared" si="6"/>
        <v>9.3466289169973061E-4</v>
      </c>
      <c r="V104" s="269">
        <f t="shared" si="6"/>
        <v>9.1422168244804328E-4</v>
      </c>
      <c r="W104" s="269">
        <f t="shared" si="6"/>
        <v>9.2625207216541787E-4</v>
      </c>
      <c r="DA104" s="77"/>
    </row>
    <row r="105" spans="1:105" ht="12" customHeight="1" x14ac:dyDescent="0.25">
      <c r="A105" s="56" t="s">
        <v>96</v>
      </c>
      <c r="B105" s="270">
        <f t="shared" ref="B105:W105" si="7">IF(B$10=0,0,B$10/B$5)</f>
        <v>3.0031117756083776E-3</v>
      </c>
      <c r="C105" s="270">
        <f t="shared" si="7"/>
        <v>3.0416451314739198E-3</v>
      </c>
      <c r="D105" s="270">
        <f t="shared" si="7"/>
        <v>2.8160149880695658E-3</v>
      </c>
      <c r="E105" s="270">
        <f t="shared" si="7"/>
        <v>2.7535719772290557E-3</v>
      </c>
      <c r="F105" s="270">
        <f t="shared" si="7"/>
        <v>2.8309340216820704E-3</v>
      </c>
      <c r="G105" s="270">
        <f t="shared" si="7"/>
        <v>2.747761592823604E-3</v>
      </c>
      <c r="H105" s="270">
        <f t="shared" si="7"/>
        <v>2.7063222623733806E-3</v>
      </c>
      <c r="I105" s="270">
        <f t="shared" si="7"/>
        <v>2.7195142582080605E-3</v>
      </c>
      <c r="J105" s="270">
        <f t="shared" si="7"/>
        <v>2.5966665135706683E-3</v>
      </c>
      <c r="K105" s="270">
        <f t="shared" si="7"/>
        <v>2.5464790537037736E-3</v>
      </c>
      <c r="L105" s="270">
        <f t="shared" si="7"/>
        <v>2.5980871708630058E-3</v>
      </c>
      <c r="M105" s="270">
        <f t="shared" si="7"/>
        <v>2.9113177691463218E-3</v>
      </c>
      <c r="N105" s="270">
        <f t="shared" si="7"/>
        <v>2.9120858909785067E-3</v>
      </c>
      <c r="O105" s="270">
        <f t="shared" si="7"/>
        <v>2.9270029993884736E-3</v>
      </c>
      <c r="P105" s="270">
        <f t="shared" si="7"/>
        <v>2.9000468287549265E-3</v>
      </c>
      <c r="Q105" s="270">
        <f t="shared" si="7"/>
        <v>2.9025414270685973E-3</v>
      </c>
      <c r="R105" s="270">
        <f t="shared" si="7"/>
        <v>2.9289493528240171E-3</v>
      </c>
      <c r="S105" s="270">
        <f t="shared" si="7"/>
        <v>2.8904411636677739E-3</v>
      </c>
      <c r="T105" s="270">
        <f t="shared" si="7"/>
        <v>2.9316002629198525E-3</v>
      </c>
      <c r="U105" s="270">
        <f t="shared" si="7"/>
        <v>2.9162660011970865E-3</v>
      </c>
      <c r="V105" s="270">
        <f t="shared" si="7"/>
        <v>2.8450980543791079E-3</v>
      </c>
      <c r="W105" s="270">
        <f t="shared" si="7"/>
        <v>2.8888997682704684E-3</v>
      </c>
      <c r="DA105" s="78"/>
    </row>
    <row r="106" spans="1:105" ht="12" customHeight="1" x14ac:dyDescent="0.25">
      <c r="A106" s="203" t="s">
        <v>167</v>
      </c>
      <c r="B106" s="271">
        <f t="shared" ref="B106:W106" si="8">IF(B$16=0,0,B$16/B$5)</f>
        <v>0.19369211737717654</v>
      </c>
      <c r="C106" s="271">
        <f t="shared" si="8"/>
        <v>0.19653893535327777</v>
      </c>
      <c r="D106" s="271">
        <f t="shared" si="8"/>
        <v>0.18235675670544593</v>
      </c>
      <c r="E106" s="271">
        <f t="shared" si="8"/>
        <v>0.17826030625540565</v>
      </c>
      <c r="F106" s="271">
        <f t="shared" si="8"/>
        <v>0.18343624097174926</v>
      </c>
      <c r="G106" s="271">
        <f t="shared" si="8"/>
        <v>0.1777995609908169</v>
      </c>
      <c r="H106" s="271">
        <f t="shared" si="8"/>
        <v>0.17503692772163812</v>
      </c>
      <c r="I106" s="271">
        <f t="shared" si="8"/>
        <v>0.17580204037234246</v>
      </c>
      <c r="J106" s="271">
        <f t="shared" si="8"/>
        <v>0.16800403742086123</v>
      </c>
      <c r="K106" s="271">
        <f t="shared" si="8"/>
        <v>0.16492592158822961</v>
      </c>
      <c r="L106" s="271">
        <f t="shared" si="8"/>
        <v>0.16828031343401054</v>
      </c>
      <c r="M106" s="271">
        <f t="shared" si="8"/>
        <v>0.18818079637592525</v>
      </c>
      <c r="N106" s="271">
        <f t="shared" si="8"/>
        <v>0.1885916219228822</v>
      </c>
      <c r="O106" s="271">
        <f t="shared" si="8"/>
        <v>0.189562423516168</v>
      </c>
      <c r="P106" s="271">
        <f t="shared" si="8"/>
        <v>0.18775195203818648</v>
      </c>
      <c r="Q106" s="271">
        <f t="shared" si="8"/>
        <v>0.18756927961762646</v>
      </c>
      <c r="R106" s="271">
        <f t="shared" si="8"/>
        <v>0.18862856606270476</v>
      </c>
      <c r="S106" s="271">
        <f t="shared" si="8"/>
        <v>0.18532376784530694</v>
      </c>
      <c r="T106" s="271">
        <f t="shared" si="8"/>
        <v>0.18989854672746997</v>
      </c>
      <c r="U106" s="271">
        <f t="shared" si="8"/>
        <v>0.18750897050205015</v>
      </c>
      <c r="V106" s="271">
        <f t="shared" si="8"/>
        <v>0.18216279394473639</v>
      </c>
      <c r="W106" s="271">
        <f t="shared" si="8"/>
        <v>0.18569209608632101</v>
      </c>
      <c r="DA106" s="79"/>
    </row>
    <row r="107" spans="1:105" ht="12" customHeight="1" x14ac:dyDescent="0.25">
      <c r="A107" s="203" t="s">
        <v>174</v>
      </c>
      <c r="B107" s="271">
        <f t="shared" ref="B107:W107" si="9">IF(B$22=0,0,B$22/B$5)</f>
        <v>0.23243431731347311</v>
      </c>
      <c r="C107" s="271">
        <f t="shared" si="9"/>
        <v>0.22813341896809378</v>
      </c>
      <c r="D107" s="271">
        <f t="shared" si="9"/>
        <v>0.28223023125627289</v>
      </c>
      <c r="E107" s="271">
        <f t="shared" si="9"/>
        <v>0.30040054619878603</v>
      </c>
      <c r="F107" s="271">
        <f t="shared" si="9"/>
        <v>0.28153701176734769</v>
      </c>
      <c r="G107" s="271">
        <f t="shared" si="9"/>
        <v>0.29805926997712551</v>
      </c>
      <c r="H107" s="271">
        <f t="shared" si="9"/>
        <v>0.30192883781700391</v>
      </c>
      <c r="I107" s="271">
        <f t="shared" si="9"/>
        <v>0.30422755216603886</v>
      </c>
      <c r="J107" s="271">
        <f t="shared" si="9"/>
        <v>0.33165048622357718</v>
      </c>
      <c r="K107" s="271">
        <f t="shared" si="9"/>
        <v>0.33573303174800656</v>
      </c>
      <c r="L107" s="271">
        <f t="shared" si="9"/>
        <v>0.32257790632512268</v>
      </c>
      <c r="M107" s="271">
        <f t="shared" si="9"/>
        <v>0.24795259434119968</v>
      </c>
      <c r="N107" s="271">
        <f t="shared" si="9"/>
        <v>0.24548165949808903</v>
      </c>
      <c r="O107" s="271">
        <f t="shared" si="9"/>
        <v>0.24414827297486513</v>
      </c>
      <c r="P107" s="271">
        <f t="shared" si="9"/>
        <v>0.2534349351328738</v>
      </c>
      <c r="Q107" s="271">
        <f t="shared" si="9"/>
        <v>0.25532514119415994</v>
      </c>
      <c r="R107" s="271">
        <f t="shared" si="9"/>
        <v>0.25364412927829627</v>
      </c>
      <c r="S107" s="271">
        <f t="shared" si="9"/>
        <v>0.26064207813779522</v>
      </c>
      <c r="T107" s="271">
        <f t="shared" si="9"/>
        <v>0.25192330298099724</v>
      </c>
      <c r="U107" s="271">
        <f t="shared" si="9"/>
        <v>0.25652693741504912</v>
      </c>
      <c r="V107" s="271">
        <f t="shared" si="9"/>
        <v>0.27011695826928295</v>
      </c>
      <c r="W107" s="271">
        <f t="shared" si="9"/>
        <v>0.26194093178882533</v>
      </c>
      <c r="DA107" s="79"/>
    </row>
    <row r="108" spans="1:105" ht="12" customHeight="1" x14ac:dyDescent="0.25">
      <c r="A108" s="203" t="s">
        <v>181</v>
      </c>
      <c r="B108" s="271">
        <f t="shared" ref="B108:W108" si="10">IF(B$28=0,0,B$28/B$5)</f>
        <v>0.36470186418699968</v>
      </c>
      <c r="C108" s="271">
        <f t="shared" si="10"/>
        <v>0.37048404423263376</v>
      </c>
      <c r="D108" s="271">
        <f t="shared" si="10"/>
        <v>0.34339584195698186</v>
      </c>
      <c r="E108" s="271">
        <f t="shared" si="10"/>
        <v>0.33571602036343118</v>
      </c>
      <c r="F108" s="271">
        <f t="shared" si="10"/>
        <v>0.34545318961391247</v>
      </c>
      <c r="G108" s="271">
        <f t="shared" si="10"/>
        <v>0.33545859570940822</v>
      </c>
      <c r="H108" s="271">
        <f t="shared" si="10"/>
        <v>0.33033975426731832</v>
      </c>
      <c r="I108" s="271">
        <f t="shared" si="10"/>
        <v>0.3318973669591937</v>
      </c>
      <c r="J108" s="271">
        <f t="shared" si="10"/>
        <v>0.31715726500364622</v>
      </c>
      <c r="K108" s="271">
        <f t="shared" si="10"/>
        <v>0.31131315440912588</v>
      </c>
      <c r="L108" s="271">
        <f t="shared" si="10"/>
        <v>0.31752443811729764</v>
      </c>
      <c r="M108" s="271">
        <f t="shared" si="10"/>
        <v>0.35462373593454799</v>
      </c>
      <c r="N108" s="271">
        <f t="shared" si="10"/>
        <v>0.35543576866954574</v>
      </c>
      <c r="O108" s="271">
        <f t="shared" si="10"/>
        <v>0.35720390636102833</v>
      </c>
      <c r="P108" s="271">
        <f t="shared" si="10"/>
        <v>0.35400231731282689</v>
      </c>
      <c r="Q108" s="271">
        <f t="shared" si="10"/>
        <v>0.35430851503601374</v>
      </c>
      <c r="R108" s="271">
        <f t="shared" si="10"/>
        <v>0.35761876801333797</v>
      </c>
      <c r="S108" s="271">
        <f t="shared" si="10"/>
        <v>0.35304098523119481</v>
      </c>
      <c r="T108" s="271">
        <f t="shared" si="10"/>
        <v>0.35787991490351434</v>
      </c>
      <c r="U108" s="271">
        <f t="shared" si="10"/>
        <v>0.35600434910296241</v>
      </c>
      <c r="V108" s="271">
        <f t="shared" si="10"/>
        <v>0.34744782563132109</v>
      </c>
      <c r="W108" s="271">
        <f t="shared" si="10"/>
        <v>0.35271961856807804</v>
      </c>
      <c r="DA108" s="79"/>
    </row>
    <row r="109" spans="1:105" ht="12" customHeight="1" x14ac:dyDescent="0.25">
      <c r="A109" s="62" t="s">
        <v>183</v>
      </c>
      <c r="B109" s="272">
        <f t="shared" ref="B109:W109" si="11">IF(B$29=0,0,B$29/B$5)</f>
        <v>5.5437341838531128E-2</v>
      </c>
      <c r="C109" s="272">
        <f t="shared" si="11"/>
        <v>8.2279556163251666E-2</v>
      </c>
      <c r="D109" s="272">
        <f t="shared" si="11"/>
        <v>7.7330573023215998E-2</v>
      </c>
      <c r="E109" s="272">
        <f t="shared" si="11"/>
        <v>6.4754646082097328E-2</v>
      </c>
      <c r="F109" s="272">
        <f t="shared" si="11"/>
        <v>6.1798485157798844E-2</v>
      </c>
      <c r="G109" s="272">
        <f t="shared" si="11"/>
        <v>8.4298293600360188E-2</v>
      </c>
      <c r="H109" s="272">
        <f t="shared" si="11"/>
        <v>9.0454798709222309E-2</v>
      </c>
      <c r="I109" s="272">
        <f t="shared" si="11"/>
        <v>8.8239933772957316E-2</v>
      </c>
      <c r="J109" s="272">
        <f t="shared" si="11"/>
        <v>9.9684655520248938E-2</v>
      </c>
      <c r="K109" s="272">
        <f t="shared" si="11"/>
        <v>0.11931128031826399</v>
      </c>
      <c r="L109" s="272">
        <f t="shared" si="11"/>
        <v>0.1225530435370254</v>
      </c>
      <c r="M109" s="272">
        <f t="shared" si="11"/>
        <v>7.1941180223698886E-2</v>
      </c>
      <c r="N109" s="272">
        <f t="shared" si="11"/>
        <v>6.8840465763727599E-2</v>
      </c>
      <c r="O109" s="272">
        <f t="shared" si="11"/>
        <v>6.8892669152814848E-2</v>
      </c>
      <c r="P109" s="272">
        <f t="shared" si="11"/>
        <v>7.191475806771537E-2</v>
      </c>
      <c r="Q109" s="272">
        <f t="shared" si="11"/>
        <v>7.4580267651800897E-2</v>
      </c>
      <c r="R109" s="272">
        <f t="shared" si="11"/>
        <v>7.2399424244499716E-2</v>
      </c>
      <c r="S109" s="272">
        <f t="shared" si="11"/>
        <v>8.1954621479271059E-2</v>
      </c>
      <c r="T109" s="272">
        <f t="shared" si="11"/>
        <v>7.0718759642221588E-2</v>
      </c>
      <c r="U109" s="272">
        <f t="shared" si="11"/>
        <v>7.2127057345650419E-2</v>
      </c>
      <c r="V109" s="272">
        <f t="shared" si="11"/>
        <v>8.804388785086964E-2</v>
      </c>
      <c r="W109" s="272">
        <f t="shared" si="11"/>
        <v>7.687140002869762E-2</v>
      </c>
      <c r="DA109" s="80"/>
    </row>
    <row r="110" spans="1:105" ht="12" customHeight="1" x14ac:dyDescent="0.25">
      <c r="A110" s="62" t="s">
        <v>189</v>
      </c>
      <c r="B110" s="272">
        <f t="shared" ref="B110:W110" si="12">IF(B$34=0,0,B$34/B$5)</f>
        <v>0.30926452234846857</v>
      </c>
      <c r="C110" s="272">
        <f t="shared" si="12"/>
        <v>0.28820448806938215</v>
      </c>
      <c r="D110" s="272">
        <f t="shared" si="12"/>
        <v>0.26606526893376586</v>
      </c>
      <c r="E110" s="272">
        <f t="shared" si="12"/>
        <v>0.27096137428133382</v>
      </c>
      <c r="F110" s="272">
        <f t="shared" si="12"/>
        <v>0.28365470445611357</v>
      </c>
      <c r="G110" s="272">
        <f t="shared" si="12"/>
        <v>0.25116030210904799</v>
      </c>
      <c r="H110" s="272">
        <f t="shared" si="12"/>
        <v>0.23988495555809594</v>
      </c>
      <c r="I110" s="272">
        <f t="shared" si="12"/>
        <v>0.24365743318623642</v>
      </c>
      <c r="J110" s="272">
        <f t="shared" si="12"/>
        <v>0.21747260948339719</v>
      </c>
      <c r="K110" s="272">
        <f t="shared" si="12"/>
        <v>0.19200187409086189</v>
      </c>
      <c r="L110" s="272">
        <f t="shared" si="12"/>
        <v>0.19497139458027221</v>
      </c>
      <c r="M110" s="272">
        <f t="shared" si="12"/>
        <v>0.28268255571084905</v>
      </c>
      <c r="N110" s="272">
        <f t="shared" si="12"/>
        <v>0.28659530290581814</v>
      </c>
      <c r="O110" s="272">
        <f t="shared" si="12"/>
        <v>0.28831123720821356</v>
      </c>
      <c r="P110" s="272">
        <f t="shared" si="12"/>
        <v>0.28208755924511147</v>
      </c>
      <c r="Q110" s="272">
        <f t="shared" si="12"/>
        <v>0.2797282473842127</v>
      </c>
      <c r="R110" s="272">
        <f t="shared" si="12"/>
        <v>0.28521934376883823</v>
      </c>
      <c r="S110" s="272">
        <f t="shared" si="12"/>
        <v>0.2710863637519238</v>
      </c>
      <c r="T110" s="272">
        <f t="shared" si="12"/>
        <v>0.28716115526129288</v>
      </c>
      <c r="U110" s="272">
        <f t="shared" si="12"/>
        <v>0.28387729175731202</v>
      </c>
      <c r="V110" s="272">
        <f t="shared" si="12"/>
        <v>0.25940393778045151</v>
      </c>
      <c r="W110" s="272">
        <f t="shared" si="12"/>
        <v>0.27584821853938041</v>
      </c>
      <c r="DA110" s="80"/>
    </row>
    <row r="111" spans="1:105" ht="12" customHeight="1" x14ac:dyDescent="0.25">
      <c r="A111" s="203" t="s">
        <v>191</v>
      </c>
      <c r="B111" s="271">
        <f t="shared" ref="B111:W111" si="13">IF(B$35=0,0,B$35/B$5)</f>
        <v>0.14714489533942127</v>
      </c>
      <c r="C111" s="271">
        <f t="shared" si="13"/>
        <v>0.14181279046169973</v>
      </c>
      <c r="D111" s="271">
        <f t="shared" si="13"/>
        <v>0.13459981664385862</v>
      </c>
      <c r="E111" s="271">
        <f t="shared" si="13"/>
        <v>0.12962957872506864</v>
      </c>
      <c r="F111" s="271">
        <f t="shared" si="13"/>
        <v>0.13165797212650585</v>
      </c>
      <c r="G111" s="271">
        <f t="shared" si="13"/>
        <v>0.13179507709304039</v>
      </c>
      <c r="H111" s="271">
        <f t="shared" si="13"/>
        <v>0.13681651673730072</v>
      </c>
      <c r="I111" s="271">
        <f t="shared" si="13"/>
        <v>0.1319777342474055</v>
      </c>
      <c r="J111" s="271">
        <f t="shared" si="13"/>
        <v>0.13019073656486588</v>
      </c>
      <c r="K111" s="271">
        <f t="shared" si="13"/>
        <v>0.13580768036740798</v>
      </c>
      <c r="L111" s="271">
        <f t="shared" si="13"/>
        <v>0.13769042160182626</v>
      </c>
      <c r="M111" s="271">
        <f t="shared" si="13"/>
        <v>0.14836426030895161</v>
      </c>
      <c r="N111" s="271">
        <f t="shared" si="13"/>
        <v>0.14966410750783277</v>
      </c>
      <c r="O111" s="271">
        <f t="shared" si="13"/>
        <v>0.14760521227615814</v>
      </c>
      <c r="P111" s="271">
        <f t="shared" si="13"/>
        <v>0.1440248094711544</v>
      </c>
      <c r="Q111" s="271">
        <f t="shared" si="13"/>
        <v>0.14183276526416019</v>
      </c>
      <c r="R111" s="271">
        <f t="shared" si="13"/>
        <v>0.13876692852483694</v>
      </c>
      <c r="S111" s="271">
        <f t="shared" si="13"/>
        <v>0.14081065763346562</v>
      </c>
      <c r="T111" s="271">
        <f t="shared" si="13"/>
        <v>0.13856025728672736</v>
      </c>
      <c r="U111" s="271">
        <f t="shared" si="13"/>
        <v>0.13877468590374764</v>
      </c>
      <c r="V111" s="271">
        <f t="shared" si="13"/>
        <v>0.14043287970341475</v>
      </c>
      <c r="W111" s="271">
        <f t="shared" si="13"/>
        <v>0.13901401035860017</v>
      </c>
      <c r="DA111" s="79"/>
    </row>
    <row r="112" spans="1:105" ht="12" customHeight="1" x14ac:dyDescent="0.25">
      <c r="A112" s="62" t="s">
        <v>192</v>
      </c>
      <c r="B112" s="272">
        <f t="shared" ref="B112:W112" si="14">IF(B$36=0,0,B$36/B$5)</f>
        <v>1.6116513531793528E-2</v>
      </c>
      <c r="C112" s="272">
        <f t="shared" si="14"/>
        <v>2.4274847933192865E-2</v>
      </c>
      <c r="D112" s="272">
        <f t="shared" si="14"/>
        <v>2.2873386016078658E-2</v>
      </c>
      <c r="E112" s="272">
        <f t="shared" si="14"/>
        <v>1.9231805862899309E-2</v>
      </c>
      <c r="F112" s="272">
        <f t="shared" si="14"/>
        <v>1.8465986256106407E-2</v>
      </c>
      <c r="G112" s="272">
        <f t="shared" si="14"/>
        <v>2.5189147065055959E-2</v>
      </c>
      <c r="H112" s="272">
        <f t="shared" si="14"/>
        <v>2.694589759574996E-2</v>
      </c>
      <c r="I112" s="272">
        <f t="shared" si="14"/>
        <v>2.6266069640945234E-2</v>
      </c>
      <c r="J112" s="272">
        <f t="shared" si="14"/>
        <v>2.9742499225918203E-2</v>
      </c>
      <c r="K112" s="272">
        <f t="shared" si="14"/>
        <v>3.5651366808260379E-2</v>
      </c>
      <c r="L112" s="272">
        <f t="shared" si="14"/>
        <v>3.6620037074049955E-2</v>
      </c>
      <c r="M112" s="272">
        <f t="shared" si="14"/>
        <v>2.1246046522137286E-2</v>
      </c>
      <c r="N112" s="272">
        <f t="shared" si="14"/>
        <v>2.0519615655743461E-2</v>
      </c>
      <c r="O112" s="272">
        <f t="shared" si="14"/>
        <v>2.0535560388037201E-2</v>
      </c>
      <c r="P112" s="272">
        <f t="shared" si="14"/>
        <v>2.145512108565591E-2</v>
      </c>
      <c r="Q112" s="272">
        <f t="shared" si="14"/>
        <v>2.2250238716753381E-2</v>
      </c>
      <c r="R112" s="272">
        <f t="shared" si="14"/>
        <v>2.1616578614444007E-2</v>
      </c>
      <c r="S112" s="272">
        <f t="shared" si="14"/>
        <v>2.4471500450291526E-2</v>
      </c>
      <c r="T112" s="272">
        <f t="shared" si="14"/>
        <v>2.1121863035116414E-2</v>
      </c>
      <c r="U112" s="272">
        <f t="shared" si="14"/>
        <v>2.1543819948052972E-2</v>
      </c>
      <c r="V112" s="272">
        <f t="shared" si="14"/>
        <v>2.630253421727069E-2</v>
      </c>
      <c r="W112" s="272">
        <f t="shared" si="14"/>
        <v>2.2965970845003042E-2</v>
      </c>
      <c r="DA112" s="80"/>
    </row>
    <row r="113" spans="1:105" ht="12" customHeight="1" x14ac:dyDescent="0.25">
      <c r="A113" s="62" t="s">
        <v>197</v>
      </c>
      <c r="B113" s="272">
        <f t="shared" ref="B113:W113" si="15">IF(B$40=0,0,B$40/B$5)</f>
        <v>3.7615308022647023E-2</v>
      </c>
      <c r="C113" s="272">
        <f t="shared" si="15"/>
        <v>3.0559664338842989E-2</v>
      </c>
      <c r="D113" s="272">
        <f t="shared" si="15"/>
        <v>3.1750778319737764E-2</v>
      </c>
      <c r="E113" s="272">
        <f t="shared" si="15"/>
        <v>2.9218539607329626E-2</v>
      </c>
      <c r="F113" s="272">
        <f t="shared" si="15"/>
        <v>2.8433211272742565E-2</v>
      </c>
      <c r="G113" s="272">
        <f t="shared" si="15"/>
        <v>3.1556797755849561E-2</v>
      </c>
      <c r="H113" s="272">
        <f t="shared" si="15"/>
        <v>3.8046584067041395E-2</v>
      </c>
      <c r="I113" s="272">
        <f t="shared" si="15"/>
        <v>3.2727476613112837E-2</v>
      </c>
      <c r="J113" s="272">
        <f t="shared" si="15"/>
        <v>3.5393499027911557E-2</v>
      </c>
      <c r="K113" s="272">
        <f t="shared" si="15"/>
        <v>4.2784292884930616E-2</v>
      </c>
      <c r="L113" s="272">
        <f t="shared" si="15"/>
        <v>4.2811042353612189E-2</v>
      </c>
      <c r="M113" s="272">
        <f t="shared" si="15"/>
        <v>4.2127776922905306E-2</v>
      </c>
      <c r="N113" s="272">
        <f t="shared" si="15"/>
        <v>4.3400283304373809E-2</v>
      </c>
      <c r="O113" s="272">
        <f t="shared" si="15"/>
        <v>4.0812201793580818E-2</v>
      </c>
      <c r="P113" s="272">
        <f t="shared" si="15"/>
        <v>3.8209548034431523E-2</v>
      </c>
      <c r="Q113" s="272">
        <f t="shared" si="15"/>
        <v>3.5925138999688681E-2</v>
      </c>
      <c r="R113" s="272">
        <f t="shared" si="15"/>
        <v>3.1888146534642649E-2</v>
      </c>
      <c r="S113" s="272">
        <f t="shared" si="15"/>
        <v>3.5300810038776526E-2</v>
      </c>
      <c r="T113" s="272">
        <f t="shared" si="15"/>
        <v>3.1611611389714488E-2</v>
      </c>
      <c r="U113" s="272">
        <f t="shared" si="15"/>
        <v>3.2388319225012098E-2</v>
      </c>
      <c r="V113" s="272">
        <f t="shared" si="15"/>
        <v>3.660689871800852E-2</v>
      </c>
      <c r="W113" s="272">
        <f t="shared" si="15"/>
        <v>3.3614065342942125E-2</v>
      </c>
      <c r="DA113" s="80"/>
    </row>
    <row r="114" spans="1:105" ht="12" customHeight="1" x14ac:dyDescent="0.25">
      <c r="A114" s="63" t="s">
        <v>209</v>
      </c>
      <c r="B114" s="273">
        <f t="shared" ref="B114:W114" si="16">IF(B$51=0,0,B$51/B$5)</f>
        <v>9.3413073784980719E-2</v>
      </c>
      <c r="C114" s="273">
        <f t="shared" si="16"/>
        <v>8.6978278189663874E-2</v>
      </c>
      <c r="D114" s="273">
        <f t="shared" si="16"/>
        <v>7.9975652308042197E-2</v>
      </c>
      <c r="E114" s="273">
        <f t="shared" si="16"/>
        <v>8.1179233254839694E-2</v>
      </c>
      <c r="F114" s="273">
        <f t="shared" si="16"/>
        <v>8.4758774597656877E-2</v>
      </c>
      <c r="G114" s="273">
        <f t="shared" si="16"/>
        <v>7.5049132272134861E-2</v>
      </c>
      <c r="H114" s="273">
        <f t="shared" si="16"/>
        <v>7.1824035074509365E-2</v>
      </c>
      <c r="I114" s="273">
        <f t="shared" si="16"/>
        <v>7.2984187993347452E-2</v>
      </c>
      <c r="J114" s="273">
        <f t="shared" si="16"/>
        <v>6.5054738311036114E-2</v>
      </c>
      <c r="K114" s="273">
        <f t="shared" si="16"/>
        <v>5.7372020674216997E-2</v>
      </c>
      <c r="L114" s="273">
        <f t="shared" si="16"/>
        <v>5.8259342174164112E-2</v>
      </c>
      <c r="M114" s="273">
        <f t="shared" si="16"/>
        <v>8.499043686390903E-2</v>
      </c>
      <c r="N114" s="273">
        <f t="shared" si="16"/>
        <v>8.5744208547715486E-2</v>
      </c>
      <c r="O114" s="273">
        <f t="shared" si="16"/>
        <v>8.6257450094540125E-2</v>
      </c>
      <c r="P114" s="273">
        <f t="shared" si="16"/>
        <v>8.436014035106694E-2</v>
      </c>
      <c r="Q114" s="273">
        <f t="shared" si="16"/>
        <v>8.3657387547718148E-2</v>
      </c>
      <c r="R114" s="273">
        <f t="shared" si="16"/>
        <v>8.5262203375750273E-2</v>
      </c>
      <c r="S114" s="273">
        <f t="shared" si="16"/>
        <v>8.103834714439756E-2</v>
      </c>
      <c r="T114" s="273">
        <f t="shared" si="16"/>
        <v>8.5826782861896461E-2</v>
      </c>
      <c r="U114" s="273">
        <f t="shared" si="16"/>
        <v>8.4842546730682561E-2</v>
      </c>
      <c r="V114" s="273">
        <f t="shared" si="16"/>
        <v>7.7523446768135565E-2</v>
      </c>
      <c r="W114" s="273">
        <f t="shared" si="16"/>
        <v>8.2433974170654997E-2</v>
      </c>
      <c r="DA114" s="81"/>
    </row>
    <row r="115" spans="1:105" ht="12" hidden="1" customHeight="1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1:105" ht="12" customHeight="1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:105" ht="12" customHeight="1" x14ac:dyDescent="0.25">
      <c r="A117" s="35" t="s">
        <v>42</v>
      </c>
      <c r="B117" s="234">
        <f t="shared" ref="B117:W117" si="17">SUM(B$118:B$122,B$126:B$127,B$129:B$131,B$124,B$123)</f>
        <v>1</v>
      </c>
      <c r="C117" s="234">
        <f t="shared" si="17"/>
        <v>1</v>
      </c>
      <c r="D117" s="234">
        <f t="shared" si="17"/>
        <v>1.0000000000000004</v>
      </c>
      <c r="E117" s="234">
        <f t="shared" si="17"/>
        <v>1.0000000000000002</v>
      </c>
      <c r="F117" s="234">
        <f t="shared" si="17"/>
        <v>1</v>
      </c>
      <c r="G117" s="234">
        <f t="shared" si="17"/>
        <v>1</v>
      </c>
      <c r="H117" s="234">
        <f t="shared" si="17"/>
        <v>1</v>
      </c>
      <c r="I117" s="234">
        <f t="shared" si="17"/>
        <v>1</v>
      </c>
      <c r="J117" s="234">
        <f t="shared" si="17"/>
        <v>1</v>
      </c>
      <c r="K117" s="234">
        <f t="shared" si="17"/>
        <v>1</v>
      </c>
      <c r="L117" s="234">
        <f t="shared" si="17"/>
        <v>1.0000000000000004</v>
      </c>
      <c r="M117" s="234">
        <f t="shared" si="17"/>
        <v>0.99999999999999989</v>
      </c>
      <c r="N117" s="234">
        <f t="shared" si="17"/>
        <v>0.99999999999999989</v>
      </c>
      <c r="O117" s="234">
        <f t="shared" si="17"/>
        <v>0.99999999999999978</v>
      </c>
      <c r="P117" s="234">
        <f t="shared" si="17"/>
        <v>1.0000000000000004</v>
      </c>
      <c r="Q117" s="234">
        <f t="shared" si="17"/>
        <v>0.99999999999999989</v>
      </c>
      <c r="R117" s="234">
        <f t="shared" si="17"/>
        <v>1</v>
      </c>
      <c r="S117" s="234">
        <f t="shared" si="17"/>
        <v>0.99999999999999989</v>
      </c>
      <c r="T117" s="234">
        <f t="shared" si="17"/>
        <v>1</v>
      </c>
      <c r="U117" s="234">
        <f t="shared" si="17"/>
        <v>0.99999999999999978</v>
      </c>
      <c r="V117" s="234">
        <f t="shared" si="17"/>
        <v>1</v>
      </c>
      <c r="W117" s="234">
        <f t="shared" si="17"/>
        <v>1.0000000000000004</v>
      </c>
      <c r="DA117" s="95"/>
    </row>
    <row r="118" spans="1:105" ht="12" customHeight="1" x14ac:dyDescent="0.25">
      <c r="A118" s="55" t="s">
        <v>92</v>
      </c>
      <c r="B118" s="268">
        <f t="shared" ref="B118:W118" si="18">IF(B$55=0,0,B$55/B$54)</f>
        <v>2.1531567138817639E-3</v>
      </c>
      <c r="C118" s="268">
        <f t="shared" si="18"/>
        <v>2.1679052946566735E-3</v>
      </c>
      <c r="D118" s="268">
        <f t="shared" si="18"/>
        <v>2.1261287525719636E-3</v>
      </c>
      <c r="E118" s="268">
        <f t="shared" si="18"/>
        <v>2.121240207198059E-3</v>
      </c>
      <c r="F118" s="268">
        <f t="shared" si="18"/>
        <v>2.1344800204950759E-3</v>
      </c>
      <c r="G118" s="268">
        <f t="shared" si="18"/>
        <v>2.1305488014779217E-3</v>
      </c>
      <c r="H118" s="268">
        <f t="shared" si="18"/>
        <v>2.1143513281075017E-3</v>
      </c>
      <c r="I118" s="268">
        <f t="shared" si="18"/>
        <v>2.1225942149675084E-3</v>
      </c>
      <c r="J118" s="268">
        <f t="shared" si="18"/>
        <v>2.0935557755625838E-3</v>
      </c>
      <c r="K118" s="268">
        <f t="shared" si="18"/>
        <v>2.0794054118865148E-3</v>
      </c>
      <c r="L118" s="268">
        <f t="shared" si="18"/>
        <v>2.0968467430278366E-3</v>
      </c>
      <c r="M118" s="268">
        <f t="shared" si="18"/>
        <v>2.1476380566972739E-3</v>
      </c>
      <c r="N118" s="268">
        <f t="shared" si="18"/>
        <v>2.1442182559643741E-3</v>
      </c>
      <c r="O118" s="268">
        <f t="shared" si="18"/>
        <v>2.1555375450684E-3</v>
      </c>
      <c r="P118" s="268">
        <f t="shared" si="18"/>
        <v>2.1529830229317414E-3</v>
      </c>
      <c r="Q118" s="268">
        <f t="shared" si="18"/>
        <v>2.1574401306804791E-3</v>
      </c>
      <c r="R118" s="268">
        <f t="shared" si="18"/>
        <v>2.1623234285975514E-3</v>
      </c>
      <c r="S118" s="268">
        <f t="shared" si="18"/>
        <v>2.1545568119618022E-3</v>
      </c>
      <c r="T118" s="268">
        <f t="shared" si="18"/>
        <v>2.1699281541735179E-3</v>
      </c>
      <c r="U118" s="268">
        <f t="shared" si="18"/>
        <v>2.1619380248364853E-3</v>
      </c>
      <c r="V118" s="268">
        <f t="shared" si="18"/>
        <v>2.1474806583649275E-3</v>
      </c>
      <c r="W118" s="268">
        <f t="shared" si="18"/>
        <v>2.1074307280546968E-3</v>
      </c>
      <c r="DA118" s="76"/>
    </row>
    <row r="119" spans="1:105" ht="12" customHeight="1" x14ac:dyDescent="0.25">
      <c r="A119" s="202" t="s">
        <v>93</v>
      </c>
      <c r="B119" s="269">
        <f t="shared" ref="B119:W119" si="19">IF(B$56=0,0,B$56/B$54)</f>
        <v>4.1285855115602116E-4</v>
      </c>
      <c r="C119" s="269">
        <f t="shared" si="19"/>
        <v>4.1568652816813538E-4</v>
      </c>
      <c r="D119" s="269">
        <f t="shared" si="19"/>
        <v>4.0767605567154348E-4</v>
      </c>
      <c r="E119" s="269">
        <f t="shared" si="19"/>
        <v>4.0673869809449456E-4</v>
      </c>
      <c r="F119" s="269">
        <f t="shared" si="19"/>
        <v>4.0927737542352581E-4</v>
      </c>
      <c r="G119" s="269">
        <f t="shared" si="19"/>
        <v>4.0852358106325669E-4</v>
      </c>
      <c r="H119" s="269">
        <f t="shared" si="19"/>
        <v>4.0541778511956808E-4</v>
      </c>
      <c r="I119" s="269">
        <f t="shared" si="19"/>
        <v>4.0699832326824274E-4</v>
      </c>
      <c r="J119" s="269">
        <f t="shared" si="19"/>
        <v>4.0143032724489008E-4</v>
      </c>
      <c r="K119" s="269">
        <f t="shared" si="19"/>
        <v>3.9871705579187989E-4</v>
      </c>
      <c r="L119" s="269">
        <f t="shared" si="19"/>
        <v>4.0206135612023671E-4</v>
      </c>
      <c r="M119" s="269">
        <f t="shared" si="19"/>
        <v>4.1180037234589287E-4</v>
      </c>
      <c r="N119" s="269">
        <f t="shared" si="19"/>
        <v>4.111446402448689E-4</v>
      </c>
      <c r="O119" s="269">
        <f t="shared" si="19"/>
        <v>4.1331506530936863E-4</v>
      </c>
      <c r="P119" s="269">
        <f t="shared" si="19"/>
        <v>4.1282524666243171E-4</v>
      </c>
      <c r="Q119" s="269">
        <f t="shared" si="19"/>
        <v>4.1367987792806409E-4</v>
      </c>
      <c r="R119" s="269">
        <f t="shared" si="19"/>
        <v>4.1461622932780547E-4</v>
      </c>
      <c r="S119" s="269">
        <f t="shared" si="19"/>
        <v>4.1312701394884751E-4</v>
      </c>
      <c r="T119" s="269">
        <f t="shared" si="19"/>
        <v>4.1607440279144186E-4</v>
      </c>
      <c r="U119" s="269">
        <f t="shared" si="19"/>
        <v>4.1454232981209533E-4</v>
      </c>
      <c r="V119" s="269">
        <f t="shared" si="19"/>
        <v>4.1177019189175861E-4</v>
      </c>
      <c r="W119" s="269">
        <f t="shared" si="19"/>
        <v>4.1195011399860126E-4</v>
      </c>
      <c r="DA119" s="77"/>
    </row>
    <row r="120" spans="1:105" ht="12" customHeight="1" x14ac:dyDescent="0.25">
      <c r="A120" s="202" t="s">
        <v>94</v>
      </c>
      <c r="B120" s="269">
        <f t="shared" ref="B120:W120" si="20">IF(B$57=0,0,B$57/B$54)</f>
        <v>5.7113032298168172E-2</v>
      </c>
      <c r="C120" s="269">
        <f t="shared" si="20"/>
        <v>5.7504242173751739E-2</v>
      </c>
      <c r="D120" s="269">
        <f t="shared" si="20"/>
        <v>5.639610871462776E-2</v>
      </c>
      <c r="E120" s="269">
        <f t="shared" si="20"/>
        <v>5.6266438798810291E-2</v>
      </c>
      <c r="F120" s="269">
        <f t="shared" si="20"/>
        <v>5.6617628231320737E-2</v>
      </c>
      <c r="G120" s="269">
        <f t="shared" si="20"/>
        <v>5.6513351641860082E-2</v>
      </c>
      <c r="H120" s="269">
        <f t="shared" si="20"/>
        <v>5.6083709519765934E-2</v>
      </c>
      <c r="I120" s="269">
        <f t="shared" si="20"/>
        <v>5.6302354201052E-2</v>
      </c>
      <c r="J120" s="269">
        <f t="shared" si="20"/>
        <v>5.5532102172052268E-2</v>
      </c>
      <c r="K120" s="269">
        <f t="shared" si="20"/>
        <v>5.5156760157951866E-2</v>
      </c>
      <c r="L120" s="269">
        <f t="shared" si="20"/>
        <v>5.5619395925416044E-2</v>
      </c>
      <c r="M120" s="269">
        <f t="shared" si="20"/>
        <v>5.6966648505484538E-2</v>
      </c>
      <c r="N120" s="269">
        <f t="shared" si="20"/>
        <v>5.6875937416759698E-2</v>
      </c>
      <c r="O120" s="269">
        <f t="shared" si="20"/>
        <v>5.7176184454061987E-2</v>
      </c>
      <c r="P120" s="269">
        <f t="shared" si="20"/>
        <v>5.7108425101314149E-2</v>
      </c>
      <c r="Q120" s="269">
        <f t="shared" si="20"/>
        <v>5.7226651023825417E-2</v>
      </c>
      <c r="R120" s="269">
        <f t="shared" si="20"/>
        <v>5.7356181749508864E-2</v>
      </c>
      <c r="S120" s="269">
        <f t="shared" si="20"/>
        <v>5.7150170257681446E-2</v>
      </c>
      <c r="T120" s="269">
        <f t="shared" si="20"/>
        <v>5.7557899039587537E-2</v>
      </c>
      <c r="U120" s="269">
        <f t="shared" si="20"/>
        <v>5.7345958816216701E-2</v>
      </c>
      <c r="V120" s="269">
        <f t="shared" si="20"/>
        <v>5.6962473474479587E-2</v>
      </c>
      <c r="W120" s="269">
        <f t="shared" si="20"/>
        <v>5.5714787059171531E-2</v>
      </c>
      <c r="DA120" s="77"/>
    </row>
    <row r="121" spans="1:105" ht="12" customHeight="1" x14ac:dyDescent="0.25">
      <c r="A121" s="202" t="s">
        <v>95</v>
      </c>
      <c r="B121" s="269">
        <f t="shared" ref="B121:W121" si="21">IF(B$58=0,0,B$58/B$54)</f>
        <v>9.8473145666506533E-4</v>
      </c>
      <c r="C121" s="269">
        <f t="shared" si="21"/>
        <v>9.914766189361554E-4</v>
      </c>
      <c r="D121" s="269">
        <f t="shared" si="21"/>
        <v>9.723704039187915E-4</v>
      </c>
      <c r="E121" s="269">
        <f t="shared" si="21"/>
        <v>9.7013466121786181E-4</v>
      </c>
      <c r="F121" s="269">
        <f t="shared" si="21"/>
        <v>9.7618979903012096E-4</v>
      </c>
      <c r="G121" s="269">
        <f t="shared" si="21"/>
        <v>9.7439188297307152E-4</v>
      </c>
      <c r="H121" s="269">
        <f t="shared" si="21"/>
        <v>9.6698407960998435E-4</v>
      </c>
      <c r="I121" s="269">
        <f t="shared" si="21"/>
        <v>9.7075390738538404E-4</v>
      </c>
      <c r="J121" s="269">
        <f t="shared" si="21"/>
        <v>9.5747337627023819E-4</v>
      </c>
      <c r="K121" s="269">
        <f t="shared" si="21"/>
        <v>9.5100180448670841E-4</v>
      </c>
      <c r="L121" s="269">
        <f t="shared" si="21"/>
        <v>9.5897847767089425E-4</v>
      </c>
      <c r="M121" s="269">
        <f t="shared" si="21"/>
        <v>9.8220753664889516E-4</v>
      </c>
      <c r="N121" s="269">
        <f t="shared" si="21"/>
        <v>9.8064351423682371E-4</v>
      </c>
      <c r="O121" s="269">
        <f t="shared" si="21"/>
        <v>9.8582031348044483E-4</v>
      </c>
      <c r="P121" s="269">
        <f t="shared" si="21"/>
        <v>9.8465202030025185E-4</v>
      </c>
      <c r="Q121" s="269">
        <f t="shared" si="21"/>
        <v>9.866904479621263E-4</v>
      </c>
      <c r="R121" s="269">
        <f t="shared" si="21"/>
        <v>9.8892379077466066E-4</v>
      </c>
      <c r="S121" s="269">
        <f t="shared" si="21"/>
        <v>9.8537178192004658E-4</v>
      </c>
      <c r="T121" s="269">
        <f t="shared" si="21"/>
        <v>9.9240175986333866E-4</v>
      </c>
      <c r="U121" s="269">
        <f t="shared" si="21"/>
        <v>9.8874752900765051E-4</v>
      </c>
      <c r="V121" s="269">
        <f t="shared" si="21"/>
        <v>9.8213555160103967E-4</v>
      </c>
      <c r="W121" s="269">
        <f t="shared" si="21"/>
        <v>9.8478884321297937E-4</v>
      </c>
      <c r="DA121" s="77"/>
    </row>
    <row r="122" spans="1:105" ht="12" customHeight="1" x14ac:dyDescent="0.25">
      <c r="A122" s="56" t="s">
        <v>96</v>
      </c>
      <c r="B122" s="270">
        <f t="shared" ref="B122:W122" si="22">IF(B$59=0,0,B$59/B$54)</f>
        <v>2.2544946052145869E-3</v>
      </c>
      <c r="C122" s="270">
        <f t="shared" si="22"/>
        <v>2.2620618534510057E-3</v>
      </c>
      <c r="D122" s="270">
        <f t="shared" si="22"/>
        <v>2.2565745378619762E-3</v>
      </c>
      <c r="E122" s="270">
        <f t="shared" si="22"/>
        <v>2.2577553405302591E-3</v>
      </c>
      <c r="F122" s="270">
        <f t="shared" si="22"/>
        <v>2.25745803181508E-3</v>
      </c>
      <c r="G122" s="270">
        <f t="shared" si="22"/>
        <v>2.2252707635301893E-3</v>
      </c>
      <c r="H122" s="270">
        <f t="shared" si="22"/>
        <v>2.2146497263881792E-3</v>
      </c>
      <c r="I122" s="270">
        <f t="shared" si="22"/>
        <v>2.2255760223720104E-3</v>
      </c>
      <c r="J122" s="270">
        <f t="shared" si="22"/>
        <v>2.2196866053483945E-3</v>
      </c>
      <c r="K122" s="270">
        <f t="shared" si="22"/>
        <v>2.1937186655782608E-3</v>
      </c>
      <c r="L122" s="270">
        <f t="shared" si="22"/>
        <v>2.1841751615036447E-3</v>
      </c>
      <c r="M122" s="270">
        <f t="shared" si="22"/>
        <v>2.219709368176719E-3</v>
      </c>
      <c r="N122" s="270">
        <f t="shared" si="22"/>
        <v>2.2187705062843648E-3</v>
      </c>
      <c r="O122" s="270">
        <f t="shared" si="22"/>
        <v>2.2174646668595447E-3</v>
      </c>
      <c r="P122" s="270">
        <f t="shared" si="22"/>
        <v>2.2197342406858351E-3</v>
      </c>
      <c r="Q122" s="270">
        <f t="shared" si="22"/>
        <v>2.219501547106149E-3</v>
      </c>
      <c r="R122" s="270">
        <f t="shared" si="22"/>
        <v>2.2312795800347456E-3</v>
      </c>
      <c r="S122" s="270">
        <f t="shared" si="22"/>
        <v>2.216908253918618E-3</v>
      </c>
      <c r="T122" s="270">
        <f t="shared" si="22"/>
        <v>2.2261484729451659E-3</v>
      </c>
      <c r="U122" s="270">
        <f t="shared" si="22"/>
        <v>2.2267056785821777E-3</v>
      </c>
      <c r="V122" s="270">
        <f t="shared" si="22"/>
        <v>2.2060859302247488E-3</v>
      </c>
      <c r="W122" s="270">
        <f t="shared" si="22"/>
        <v>2.2584739943591762E-3</v>
      </c>
      <c r="DA122" s="78"/>
    </row>
    <row r="123" spans="1:105" ht="12" customHeight="1" x14ac:dyDescent="0.25">
      <c r="A123" s="203" t="s">
        <v>222</v>
      </c>
      <c r="B123" s="271">
        <f t="shared" ref="B123:W123" si="23">IF(B$65=0,0,B$65/B$54)</f>
        <v>5.3160672387468764E-2</v>
      </c>
      <c r="C123" s="271">
        <f t="shared" si="23"/>
        <v>5.1682376717391738E-2</v>
      </c>
      <c r="D123" s="271">
        <f t="shared" si="23"/>
        <v>5.9550111226279005E-2</v>
      </c>
      <c r="E123" s="271">
        <f t="shared" si="23"/>
        <v>6.1839728388319776E-2</v>
      </c>
      <c r="F123" s="271">
        <f t="shared" si="23"/>
        <v>5.9670448261840023E-2</v>
      </c>
      <c r="G123" s="271">
        <f t="shared" si="23"/>
        <v>6.4233694446487355E-2</v>
      </c>
      <c r="H123" s="271">
        <f t="shared" si="23"/>
        <v>6.532297367514836E-2</v>
      </c>
      <c r="I123" s="271">
        <f t="shared" si="23"/>
        <v>6.5032598480744705E-2</v>
      </c>
      <c r="J123" s="271">
        <f t="shared" si="23"/>
        <v>6.9497709770880184E-2</v>
      </c>
      <c r="K123" s="271">
        <f t="shared" si="23"/>
        <v>7.1862651152514737E-2</v>
      </c>
      <c r="L123" s="271">
        <f t="shared" si="23"/>
        <v>7.066481126205286E-2</v>
      </c>
      <c r="M123" s="271">
        <f t="shared" si="23"/>
        <v>5.6786611662368008E-2</v>
      </c>
      <c r="N123" s="271">
        <f t="shared" si="23"/>
        <v>5.6206934214039564E-2</v>
      </c>
      <c r="O123" s="271">
        <f t="shared" si="23"/>
        <v>5.5778695784809873E-2</v>
      </c>
      <c r="P123" s="271">
        <f t="shared" si="23"/>
        <v>5.7214907508727667E-2</v>
      </c>
      <c r="Q123" s="271">
        <f t="shared" si="23"/>
        <v>5.7740669531729356E-2</v>
      </c>
      <c r="R123" s="271">
        <f t="shared" si="23"/>
        <v>5.6905920243596426E-2</v>
      </c>
      <c r="S123" s="271">
        <f t="shared" si="23"/>
        <v>5.892032900499098E-2</v>
      </c>
      <c r="T123" s="271">
        <f t="shared" si="23"/>
        <v>5.652074485087509E-2</v>
      </c>
      <c r="U123" s="271">
        <f t="shared" si="23"/>
        <v>5.760707128496724E-2</v>
      </c>
      <c r="V123" s="271">
        <f t="shared" si="23"/>
        <v>6.1670457502333499E-2</v>
      </c>
      <c r="W123" s="271">
        <f t="shared" si="23"/>
        <v>5.9967891592777739E-2</v>
      </c>
      <c r="DA123" s="79"/>
    </row>
    <row r="124" spans="1:105" ht="12" customHeight="1" x14ac:dyDescent="0.25">
      <c r="A124" s="203" t="s">
        <v>228</v>
      </c>
      <c r="B124" s="271">
        <f t="shared" ref="B124:W124" si="24">IF(B$71=0,0,B$71/B$54)</f>
        <v>0.42365713462385812</v>
      </c>
      <c r="C124" s="271">
        <f t="shared" si="24"/>
        <v>0.42655907921088387</v>
      </c>
      <c r="D124" s="271">
        <f t="shared" si="24"/>
        <v>0.41833908760507393</v>
      </c>
      <c r="E124" s="271">
        <f t="shared" si="24"/>
        <v>0.41737721283198631</v>
      </c>
      <c r="F124" s="271">
        <f t="shared" si="24"/>
        <v>0.41998229091487999</v>
      </c>
      <c r="G124" s="271">
        <f t="shared" si="24"/>
        <v>0.41920878057369176</v>
      </c>
      <c r="H124" s="271">
        <f t="shared" si="24"/>
        <v>0.41602175052055296</v>
      </c>
      <c r="I124" s="271">
        <f t="shared" si="24"/>
        <v>0.41764362867072424</v>
      </c>
      <c r="J124" s="271">
        <f t="shared" si="24"/>
        <v>0.41192999809617131</v>
      </c>
      <c r="K124" s="271">
        <f t="shared" si="24"/>
        <v>0.4091457592666245</v>
      </c>
      <c r="L124" s="271">
        <f t="shared" si="24"/>
        <v>0.41257753194146951</v>
      </c>
      <c r="M124" s="271">
        <f t="shared" si="24"/>
        <v>0.42257127845989262</v>
      </c>
      <c r="N124" s="271">
        <f t="shared" si="24"/>
        <v>0.42189839526001011</v>
      </c>
      <c r="O124" s="271">
        <f t="shared" si="24"/>
        <v>0.42412558920129356</v>
      </c>
      <c r="P124" s="271">
        <f t="shared" si="24"/>
        <v>0.42362295902961472</v>
      </c>
      <c r="Q124" s="271">
        <f t="shared" si="24"/>
        <v>0.42449994373089794</v>
      </c>
      <c r="R124" s="271">
        <f t="shared" si="24"/>
        <v>0.42546078600945725</v>
      </c>
      <c r="S124" s="271">
        <f t="shared" si="24"/>
        <v>0.42393261923533926</v>
      </c>
      <c r="T124" s="271">
        <f t="shared" si="24"/>
        <v>0.42695709894680345</v>
      </c>
      <c r="U124" s="271">
        <f t="shared" si="24"/>
        <v>0.42538495360393197</v>
      </c>
      <c r="V124" s="271">
        <f t="shared" si="24"/>
        <v>0.42254030861638492</v>
      </c>
      <c r="W124" s="271">
        <f t="shared" si="24"/>
        <v>0.41968674024951413</v>
      </c>
      <c r="DA124" s="79"/>
    </row>
    <row r="125" spans="1:105" ht="12" customHeight="1" x14ac:dyDescent="0.25">
      <c r="A125" s="203" t="s">
        <v>181</v>
      </c>
      <c r="B125" s="271">
        <f t="shared" ref="B125:W125" si="25">IF(B$72=0,0,B$72/B$54)</f>
        <v>0.36961533142913389</v>
      </c>
      <c r="C125" s="271">
        <f t="shared" si="25"/>
        <v>0.37196299139569805</v>
      </c>
      <c r="D125" s="271">
        <f t="shared" si="25"/>
        <v>0.37148736238146324</v>
      </c>
      <c r="E125" s="271">
        <f t="shared" si="25"/>
        <v>0.37160949465590087</v>
      </c>
      <c r="F125" s="271">
        <f t="shared" si="25"/>
        <v>0.37188908745356508</v>
      </c>
      <c r="G125" s="271">
        <f t="shared" si="25"/>
        <v>0.36675583177594623</v>
      </c>
      <c r="H125" s="271">
        <f t="shared" si="25"/>
        <v>0.36493932869697032</v>
      </c>
      <c r="I125" s="271">
        <f t="shared" si="25"/>
        <v>0.36668166196052582</v>
      </c>
      <c r="J125" s="271">
        <f t="shared" si="25"/>
        <v>0.36600282582239257</v>
      </c>
      <c r="K125" s="271">
        <f t="shared" si="25"/>
        <v>0.36205336210877981</v>
      </c>
      <c r="L125" s="271">
        <f t="shared" si="25"/>
        <v>0.36036714760654504</v>
      </c>
      <c r="M125" s="271">
        <f t="shared" si="25"/>
        <v>0.36501322094777383</v>
      </c>
      <c r="N125" s="271">
        <f t="shared" si="25"/>
        <v>0.3655978429140701</v>
      </c>
      <c r="O125" s="271">
        <f t="shared" si="25"/>
        <v>0.36532890162992526</v>
      </c>
      <c r="P125" s="271">
        <f t="shared" si="25"/>
        <v>0.36579382175228409</v>
      </c>
      <c r="Q125" s="271">
        <f t="shared" si="25"/>
        <v>0.36575721792017069</v>
      </c>
      <c r="R125" s="271">
        <f t="shared" si="25"/>
        <v>0.36778729452582276</v>
      </c>
      <c r="S125" s="271">
        <f t="shared" si="25"/>
        <v>0.3655468145306931</v>
      </c>
      <c r="T125" s="271">
        <f t="shared" si="25"/>
        <v>0.36687742576884791</v>
      </c>
      <c r="U125" s="271">
        <f t="shared" si="25"/>
        <v>0.36696553350387595</v>
      </c>
      <c r="V125" s="271">
        <f t="shared" si="25"/>
        <v>0.36370483525348413</v>
      </c>
      <c r="W125" s="271">
        <f t="shared" si="25"/>
        <v>0.37058317034311961</v>
      </c>
      <c r="DA125" s="79"/>
    </row>
    <row r="126" spans="1:105" ht="12" customHeight="1" x14ac:dyDescent="0.25">
      <c r="A126" s="62" t="s">
        <v>183</v>
      </c>
      <c r="B126" s="272">
        <f t="shared" ref="B126:W126" si="26">IF(B$73=0,0,B$73/B$54)</f>
        <v>5.6184224675891521E-2</v>
      </c>
      <c r="C126" s="272">
        <f t="shared" si="26"/>
        <v>8.2608010567861392E-2</v>
      </c>
      <c r="D126" s="272">
        <f t="shared" si="26"/>
        <v>8.365660585791361E-2</v>
      </c>
      <c r="E126" s="272">
        <f t="shared" si="26"/>
        <v>7.1677965445735597E-2</v>
      </c>
      <c r="F126" s="272">
        <f t="shared" si="26"/>
        <v>6.6527630782717617E-2</v>
      </c>
      <c r="G126" s="272">
        <f t="shared" si="26"/>
        <v>9.2163060306479264E-2</v>
      </c>
      <c r="H126" s="272">
        <f t="shared" si="26"/>
        <v>9.99289764308849E-2</v>
      </c>
      <c r="I126" s="272">
        <f t="shared" si="26"/>
        <v>9.74878645877683E-2</v>
      </c>
      <c r="J126" s="272">
        <f t="shared" si="26"/>
        <v>0.11503714288595422</v>
      </c>
      <c r="K126" s="272">
        <f t="shared" si="26"/>
        <v>0.1387575486770509</v>
      </c>
      <c r="L126" s="272">
        <f t="shared" si="26"/>
        <v>0.13908879263530516</v>
      </c>
      <c r="M126" s="272">
        <f t="shared" si="26"/>
        <v>7.4048855875465891E-2</v>
      </c>
      <c r="N126" s="272">
        <f t="shared" si="26"/>
        <v>7.0808646756701912E-2</v>
      </c>
      <c r="O126" s="272">
        <f t="shared" si="26"/>
        <v>7.0459708597121959E-2</v>
      </c>
      <c r="P126" s="272">
        <f t="shared" si="26"/>
        <v>7.4310175124459144E-2</v>
      </c>
      <c r="Q126" s="272">
        <f t="shared" si="26"/>
        <v>7.6990165492612256E-2</v>
      </c>
      <c r="R126" s="272">
        <f t="shared" si="26"/>
        <v>7.4458028352468078E-2</v>
      </c>
      <c r="S126" s="272">
        <f t="shared" si="26"/>
        <v>8.485771361134628E-2</v>
      </c>
      <c r="T126" s="272">
        <f t="shared" si="26"/>
        <v>7.2496710238961176E-2</v>
      </c>
      <c r="U126" s="272">
        <f t="shared" si="26"/>
        <v>7.4347811046702197E-2</v>
      </c>
      <c r="V126" s="272">
        <f t="shared" si="26"/>
        <v>9.2163442576427237E-2</v>
      </c>
      <c r="W126" s="272">
        <f t="shared" si="26"/>
        <v>8.1130042099932811E-2</v>
      </c>
      <c r="DA126" s="80"/>
    </row>
    <row r="127" spans="1:105" ht="12" customHeight="1" x14ac:dyDescent="0.25">
      <c r="A127" s="62" t="s">
        <v>189</v>
      </c>
      <c r="B127" s="272">
        <f t="shared" ref="B127:W127" si="27">IF(B$78=0,0,B$78/B$54)</f>
        <v>0.31343110675324237</v>
      </c>
      <c r="C127" s="272">
        <f t="shared" si="27"/>
        <v>0.28935498082783662</v>
      </c>
      <c r="D127" s="272">
        <f t="shared" si="27"/>
        <v>0.28783075652354978</v>
      </c>
      <c r="E127" s="272">
        <f t="shared" si="27"/>
        <v>0.29993152921016514</v>
      </c>
      <c r="F127" s="272">
        <f t="shared" si="27"/>
        <v>0.30536145667084752</v>
      </c>
      <c r="G127" s="272">
        <f t="shared" si="27"/>
        <v>0.27459277146946703</v>
      </c>
      <c r="H127" s="272">
        <f t="shared" si="27"/>
        <v>0.26501035226608544</v>
      </c>
      <c r="I127" s="272">
        <f t="shared" si="27"/>
        <v>0.2691937973727575</v>
      </c>
      <c r="J127" s="272">
        <f t="shared" si="27"/>
        <v>0.25096568293643845</v>
      </c>
      <c r="K127" s="272">
        <f t="shared" si="27"/>
        <v>0.22329581343172877</v>
      </c>
      <c r="L127" s="272">
        <f t="shared" si="27"/>
        <v>0.22127835497124004</v>
      </c>
      <c r="M127" s="272">
        <f t="shared" si="27"/>
        <v>0.29096436507230788</v>
      </c>
      <c r="N127" s="272">
        <f t="shared" si="27"/>
        <v>0.29478919615736815</v>
      </c>
      <c r="O127" s="272">
        <f t="shared" si="27"/>
        <v>0.29486919303280346</v>
      </c>
      <c r="P127" s="272">
        <f t="shared" si="27"/>
        <v>0.29148364662782505</v>
      </c>
      <c r="Q127" s="272">
        <f t="shared" si="27"/>
        <v>0.28876705242755829</v>
      </c>
      <c r="R127" s="272">
        <f t="shared" si="27"/>
        <v>0.29332926617335481</v>
      </c>
      <c r="S127" s="272">
        <f t="shared" si="27"/>
        <v>0.2806891009193469</v>
      </c>
      <c r="T127" s="272">
        <f t="shared" si="27"/>
        <v>0.29438071552988687</v>
      </c>
      <c r="U127" s="272">
        <f t="shared" si="27"/>
        <v>0.29261772245717377</v>
      </c>
      <c r="V127" s="272">
        <f t="shared" si="27"/>
        <v>0.2715413926770569</v>
      </c>
      <c r="W127" s="272">
        <f t="shared" si="27"/>
        <v>0.28945312824318675</v>
      </c>
      <c r="DA127" s="80"/>
    </row>
    <row r="128" spans="1:105" ht="12" customHeight="1" x14ac:dyDescent="0.25">
      <c r="A128" s="203" t="s">
        <v>191</v>
      </c>
      <c r="B128" s="271">
        <f t="shared" ref="B128:W128" si="28">IF(B$79=0,0,B$79/B$54)</f>
        <v>9.0648587934453698E-2</v>
      </c>
      <c r="C128" s="271">
        <f t="shared" si="28"/>
        <v>8.6454180207062706E-2</v>
      </c>
      <c r="D128" s="271">
        <f t="shared" si="28"/>
        <v>8.8464580322531933E-2</v>
      </c>
      <c r="E128" s="271">
        <f t="shared" si="28"/>
        <v>8.7151256417942205E-2</v>
      </c>
      <c r="F128" s="271">
        <f t="shared" si="28"/>
        <v>8.6063139911630351E-2</v>
      </c>
      <c r="G128" s="271">
        <f t="shared" si="28"/>
        <v>8.7549606532970073E-2</v>
      </c>
      <c r="H128" s="271">
        <f t="shared" si="28"/>
        <v>9.1930834668337083E-2</v>
      </c>
      <c r="I128" s="271">
        <f t="shared" si="28"/>
        <v>8.8613834218960033E-2</v>
      </c>
      <c r="J128" s="271">
        <f t="shared" si="28"/>
        <v>9.1365218054077366E-2</v>
      </c>
      <c r="K128" s="271">
        <f t="shared" si="28"/>
        <v>9.6158624376386018E-2</v>
      </c>
      <c r="L128" s="271">
        <f t="shared" si="28"/>
        <v>9.512905152619415E-2</v>
      </c>
      <c r="M128" s="271">
        <f t="shared" si="28"/>
        <v>9.2900885090612201E-2</v>
      </c>
      <c r="N128" s="271">
        <f t="shared" si="28"/>
        <v>9.3666113278390112E-2</v>
      </c>
      <c r="O128" s="271">
        <f t="shared" si="28"/>
        <v>9.1818491339191191E-2</v>
      </c>
      <c r="P128" s="271">
        <f t="shared" si="28"/>
        <v>9.0489692077479422E-2</v>
      </c>
      <c r="Q128" s="271">
        <f t="shared" si="28"/>
        <v>8.8998205789699789E-2</v>
      </c>
      <c r="R128" s="271">
        <f t="shared" si="28"/>
        <v>8.6692674442879869E-2</v>
      </c>
      <c r="S128" s="271">
        <f t="shared" si="28"/>
        <v>8.8680103109545771E-2</v>
      </c>
      <c r="T128" s="271">
        <f t="shared" si="28"/>
        <v>8.6282278604112542E-2</v>
      </c>
      <c r="U128" s="271">
        <f t="shared" si="28"/>
        <v>8.6904549228769612E-2</v>
      </c>
      <c r="V128" s="271">
        <f t="shared" si="28"/>
        <v>8.937445282123542E-2</v>
      </c>
      <c r="W128" s="271">
        <f t="shared" si="28"/>
        <v>8.8284767075791887E-2</v>
      </c>
      <c r="DA128" s="79"/>
    </row>
    <row r="129" spans="1:105" ht="12" customHeight="1" x14ac:dyDescent="0.25">
      <c r="A129" s="62" t="s">
        <v>192</v>
      </c>
      <c r="B129" s="272">
        <f t="shared" ref="B129:W129" si="29">IF(B$80=0,0,B$80/B$54)</f>
        <v>9.8611341572344535E-3</v>
      </c>
      <c r="C129" s="272">
        <f t="shared" si="29"/>
        <v>1.471399204995799E-2</v>
      </c>
      <c r="D129" s="272">
        <f t="shared" si="29"/>
        <v>1.4939059167997834E-2</v>
      </c>
      <c r="E129" s="272">
        <f t="shared" si="29"/>
        <v>1.2852232632019097E-2</v>
      </c>
      <c r="F129" s="272">
        <f t="shared" si="29"/>
        <v>1.200163768996235E-2</v>
      </c>
      <c r="G129" s="272">
        <f t="shared" si="29"/>
        <v>1.6626289636092927E-2</v>
      </c>
      <c r="H129" s="272">
        <f t="shared" si="29"/>
        <v>1.7971993735643482E-2</v>
      </c>
      <c r="I129" s="272">
        <f t="shared" si="29"/>
        <v>1.7519602632847932E-2</v>
      </c>
      <c r="J129" s="272">
        <f t="shared" si="29"/>
        <v>2.0721968515154687E-2</v>
      </c>
      <c r="K129" s="272">
        <f t="shared" si="29"/>
        <v>2.5031972525946199E-2</v>
      </c>
      <c r="L129" s="272">
        <f t="shared" si="29"/>
        <v>2.5091729200386333E-2</v>
      </c>
      <c r="M129" s="272">
        <f t="shared" si="29"/>
        <v>1.3202698281969233E-2</v>
      </c>
      <c r="N129" s="272">
        <f t="shared" si="29"/>
        <v>1.2742524948577496E-2</v>
      </c>
      <c r="O129" s="272">
        <f t="shared" si="29"/>
        <v>1.2679968255553247E-2</v>
      </c>
      <c r="P129" s="272">
        <f t="shared" si="29"/>
        <v>1.3384587988711396E-2</v>
      </c>
      <c r="Q129" s="272">
        <f t="shared" si="29"/>
        <v>1.3867231522341374E-2</v>
      </c>
      <c r="R129" s="272">
        <f t="shared" si="29"/>
        <v>1.3421688408415445E-2</v>
      </c>
      <c r="S129" s="272">
        <f t="shared" si="29"/>
        <v>1.5297563054802416E-2</v>
      </c>
      <c r="T129" s="272">
        <f t="shared" si="29"/>
        <v>1.3072530475447047E-2</v>
      </c>
      <c r="U129" s="272">
        <f t="shared" si="29"/>
        <v>1.3407149722748391E-2</v>
      </c>
      <c r="V129" s="272">
        <f t="shared" si="29"/>
        <v>1.6622672443471459E-2</v>
      </c>
      <c r="W129" s="272">
        <f t="shared" si="29"/>
        <v>1.4633408483197392E-2</v>
      </c>
      <c r="DA129" s="80"/>
    </row>
    <row r="130" spans="1:105" ht="12" customHeight="1" x14ac:dyDescent="0.25">
      <c r="A130" s="62" t="s">
        <v>197</v>
      </c>
      <c r="B130" s="272">
        <f t="shared" ref="B130:W130" si="30">IF(B$84=0,0,B$84/B$54)</f>
        <v>2.3631242490197511E-2</v>
      </c>
      <c r="C130" s="272">
        <f t="shared" si="30"/>
        <v>1.9019046614883857E-2</v>
      </c>
      <c r="D130" s="272">
        <f t="shared" si="30"/>
        <v>2.1291846569178961E-2</v>
      </c>
      <c r="E130" s="272">
        <f t="shared" si="30"/>
        <v>2.0048559834803952E-2</v>
      </c>
      <c r="F130" s="272">
        <f t="shared" si="30"/>
        <v>1.8974051724412491E-2</v>
      </c>
      <c r="G130" s="272">
        <f t="shared" si="30"/>
        <v>2.1386561766927645E-2</v>
      </c>
      <c r="H130" s="272">
        <f t="shared" si="30"/>
        <v>2.6054661684594815E-2</v>
      </c>
      <c r="I130" s="272">
        <f t="shared" si="30"/>
        <v>2.2413405348932304E-2</v>
      </c>
      <c r="J130" s="272">
        <f t="shared" si="30"/>
        <v>2.5318805590776254E-2</v>
      </c>
      <c r="K130" s="272">
        <f t="shared" si="30"/>
        <v>3.0843908891416243E-2</v>
      </c>
      <c r="L130" s="272">
        <f t="shared" si="30"/>
        <v>3.0118530483222078E-2</v>
      </c>
      <c r="M130" s="272">
        <f t="shared" si="30"/>
        <v>2.6883509329810727E-2</v>
      </c>
      <c r="N130" s="272">
        <f t="shared" si="30"/>
        <v>2.7677088251753055E-2</v>
      </c>
      <c r="O130" s="272">
        <f t="shared" si="30"/>
        <v>2.5877657135178821E-2</v>
      </c>
      <c r="P130" s="272">
        <f t="shared" si="30"/>
        <v>2.4477774848301093E-2</v>
      </c>
      <c r="Q130" s="272">
        <f t="shared" si="30"/>
        <v>2.2992371331608856E-2</v>
      </c>
      <c r="R130" s="272">
        <f t="shared" si="30"/>
        <v>2.0331862450882376E-2</v>
      </c>
      <c r="S130" s="272">
        <f t="shared" si="30"/>
        <v>2.2724051507359639E-2</v>
      </c>
      <c r="T130" s="272">
        <f t="shared" si="30"/>
        <v>2.0090701162667847E-2</v>
      </c>
      <c r="U130" s="272">
        <f t="shared" si="30"/>
        <v>2.0698187034867022E-2</v>
      </c>
      <c r="V130" s="272">
        <f t="shared" si="30"/>
        <v>2.3758521717939966E-2</v>
      </c>
      <c r="W130" s="272">
        <f t="shared" si="30"/>
        <v>2.1428808167092039E-2</v>
      </c>
      <c r="DA130" s="80"/>
    </row>
    <row r="131" spans="1:105" ht="12" customHeight="1" x14ac:dyDescent="0.25">
      <c r="A131" s="63" t="s">
        <v>209</v>
      </c>
      <c r="B131" s="273">
        <f t="shared" ref="B131:W131" si="31">IF(B$95=0,0,B$95/B$54)</f>
        <v>5.7156211287021724E-2</v>
      </c>
      <c r="C131" s="273">
        <f t="shared" si="31"/>
        <v>5.2721141542220872E-2</v>
      </c>
      <c r="D131" s="273">
        <f t="shared" si="31"/>
        <v>5.2233674585355126E-2</v>
      </c>
      <c r="E131" s="273">
        <f t="shared" si="31"/>
        <v>5.4250463951119168E-2</v>
      </c>
      <c r="F131" s="273">
        <f t="shared" si="31"/>
        <v>5.5087450497255504E-2</v>
      </c>
      <c r="G131" s="273">
        <f t="shared" si="31"/>
        <v>4.9536755129949497E-2</v>
      </c>
      <c r="H131" s="273">
        <f t="shared" si="31"/>
        <v>4.7904179248098783E-2</v>
      </c>
      <c r="I131" s="273">
        <f t="shared" si="31"/>
        <v>4.8680826237179807E-2</v>
      </c>
      <c r="J131" s="273">
        <f t="shared" si="31"/>
        <v>4.5324443948146428E-2</v>
      </c>
      <c r="K131" s="273">
        <f t="shared" si="31"/>
        <v>4.0282742959023586E-2</v>
      </c>
      <c r="L131" s="273">
        <f t="shared" si="31"/>
        <v>3.9918791842585739E-2</v>
      </c>
      <c r="M131" s="273">
        <f t="shared" si="31"/>
        <v>5.2814677478832249E-2</v>
      </c>
      <c r="N131" s="273">
        <f t="shared" si="31"/>
        <v>5.3246500078059561E-2</v>
      </c>
      <c r="O131" s="273">
        <f t="shared" si="31"/>
        <v>5.3260865948459135E-2</v>
      </c>
      <c r="P131" s="273">
        <f t="shared" si="31"/>
        <v>5.2627329240466945E-2</v>
      </c>
      <c r="Q131" s="273">
        <f t="shared" si="31"/>
        <v>5.213860293574956E-2</v>
      </c>
      <c r="R131" s="273">
        <f t="shared" si="31"/>
        <v>5.2939123583582048E-2</v>
      </c>
      <c r="S131" s="273">
        <f t="shared" si="31"/>
        <v>5.0658488547383716E-2</v>
      </c>
      <c r="T131" s="273">
        <f t="shared" si="31"/>
        <v>5.3119046965997646E-2</v>
      </c>
      <c r="U131" s="273">
        <f t="shared" si="31"/>
        <v>5.279921247115419E-2</v>
      </c>
      <c r="V131" s="273">
        <f t="shared" si="31"/>
        <v>4.8993258659823985E-2</v>
      </c>
      <c r="W131" s="273">
        <f t="shared" si="31"/>
        <v>5.2222550425502452E-2</v>
      </c>
      <c r="DA131" s="81"/>
    </row>
    <row r="132" spans="1:105" ht="12" hidden="1" customHeight="1" x14ac:dyDescent="0.25">
      <c r="A132" s="6"/>
    </row>
    <row r="133" spans="1:105" ht="12" customHeight="1" x14ac:dyDescent="0.25">
      <c r="A133" s="6"/>
    </row>
    <row r="134" spans="1:105" ht="15" customHeight="1" x14ac:dyDescent="0.25">
      <c r="A134" s="32" t="s">
        <v>343</v>
      </c>
      <c r="B134" s="259"/>
      <c r="C134" s="259"/>
      <c r="D134" s="259"/>
      <c r="E134" s="259"/>
      <c r="F134" s="259"/>
      <c r="G134" s="259"/>
      <c r="H134" s="259"/>
      <c r="I134" s="259"/>
      <c r="J134" s="259"/>
      <c r="K134" s="259"/>
      <c r="L134" s="259"/>
      <c r="M134" s="259"/>
      <c r="N134" s="259"/>
      <c r="O134" s="259"/>
      <c r="P134" s="259"/>
      <c r="Q134" s="259"/>
      <c r="R134" s="259"/>
      <c r="S134" s="259"/>
      <c r="T134" s="259"/>
      <c r="U134" s="259"/>
      <c r="V134" s="259"/>
      <c r="W134" s="259"/>
      <c r="DA134" s="88"/>
    </row>
    <row r="136" spans="1:105" ht="12" customHeight="1" x14ac:dyDescent="0.25">
      <c r="A136" s="35" t="s">
        <v>41</v>
      </c>
      <c r="B136" s="274">
        <f>IF(B$5=0,0,B$5/ISI_fec!B$5)</f>
        <v>0.54547244636706571</v>
      </c>
      <c r="C136" s="274">
        <f>IF(C$5=0,0,C$5/ISI_fec!C$5)</f>
        <v>0.54207353955293003</v>
      </c>
      <c r="D136" s="274">
        <f>IF(D$5=0,0,D$5/ISI_fec!D$5)</f>
        <v>0.53949183352407815</v>
      </c>
      <c r="E136" s="274">
        <f>IF(E$5=0,0,E$5/ISI_fec!E$5)</f>
        <v>0.54170342600594978</v>
      </c>
      <c r="F136" s="274">
        <f>IF(F$5=0,0,F$5/ISI_fec!F$5)</f>
        <v>0.54428509167333738</v>
      </c>
      <c r="G136" s="274">
        <f>IF(G$5=0,0,G$5/ISI_fec!G$5)</f>
        <v>0.54063040350693536</v>
      </c>
      <c r="H136" s="274">
        <f>IF(H$5=0,0,H$5/ISI_fec!H$5)</f>
        <v>0.53706814817521309</v>
      </c>
      <c r="I136" s="274">
        <f>IF(I$5=0,0,I$5/ISI_fec!I$5)</f>
        <v>0.53852261223764086</v>
      </c>
      <c r="J136" s="274">
        <f>IF(J$5=0,0,J$5/ISI_fec!J$5)</f>
        <v>0.5333351900857225</v>
      </c>
      <c r="K136" s="274">
        <f>IF(K$5=0,0,K$5/ISI_fec!K$5)</f>
        <v>0.52741741818540444</v>
      </c>
      <c r="L136" s="274">
        <f>IF(L$5=0,0,L$5/ISI_fec!L$5)</f>
        <v>0.52810832613215619</v>
      </c>
      <c r="M136" s="274">
        <f>IF(M$5=0,0,M$5/ISI_fec!M$5)</f>
        <v>0.54592425613150564</v>
      </c>
      <c r="N136" s="274">
        <f>IF(N$5=0,0,N$5/ISI_fec!N$5)</f>
        <v>0.54688490197462247</v>
      </c>
      <c r="O136" s="274">
        <f>IF(O$5=0,0,O$5/ISI_fec!O$5)</f>
        <v>0.54719793382076121</v>
      </c>
      <c r="P136" s="274">
        <f>IF(P$5=0,0,P$5/ISI_fec!P$5)</f>
        <v>0.54623338478715799</v>
      </c>
      <c r="Q136" s="274">
        <f>IF(Q$5=0,0,Q$5/ISI_fec!Q$5)</f>
        <v>0.54578058610009828</v>
      </c>
      <c r="R136" s="274">
        <f>IF(R$5=0,0,R$5/ISI_fec!R$5)</f>
        <v>0.54616999102226471</v>
      </c>
      <c r="S136" s="274">
        <f>IF(S$5=0,0,S$5/ISI_fec!S$5)</f>
        <v>0.55725623519343381</v>
      </c>
      <c r="T136" s="274">
        <f>IF(T$5=0,0,T$5/ISI_fec!T$5)</f>
        <v>0.56391998101950058</v>
      </c>
      <c r="U136" s="274">
        <f>IF(U$5=0,0,U$5/ISI_fec!U$5)</f>
        <v>0.56115292367121239</v>
      </c>
      <c r="V136" s="274">
        <f>IF(V$5=0,0,V$5/ISI_fec!V$5)</f>
        <v>0.55447222828441223</v>
      </c>
      <c r="W136" s="274">
        <f>IF(W$5=0,0,W$5/ISI_fec!W$5)</f>
        <v>0.5595645916689499</v>
      </c>
      <c r="DA136" s="111"/>
    </row>
    <row r="137" spans="1:105" ht="12" customHeight="1" x14ac:dyDescent="0.25">
      <c r="A137" s="55" t="s">
        <v>92</v>
      </c>
      <c r="B137" s="275">
        <f>IF(B$6=0,0,B$6/ISI_fec!B$6)</f>
        <v>0.4467087659574363</v>
      </c>
      <c r="C137" s="275">
        <f>IF(C$6=0,0,C$6/ISI_fec!C$6)</f>
        <v>0.44670876595743636</v>
      </c>
      <c r="D137" s="275">
        <f>IF(D$6=0,0,D$6/ISI_fec!D$6)</f>
        <v>0.44785479042337567</v>
      </c>
      <c r="E137" s="275">
        <f>IF(E$6=0,0,E$6/ISI_fec!E$6)</f>
        <v>0.44785479042337556</v>
      </c>
      <c r="F137" s="275">
        <f>IF(F$6=0,0,F$6/ISI_fec!F$6)</f>
        <v>0.44785479042337567</v>
      </c>
      <c r="G137" s="275">
        <f>IF(G$6=0,0,G$6/ISI_fec!G$6)</f>
        <v>0.45069032739369053</v>
      </c>
      <c r="H137" s="275">
        <f>IF(H$6=0,0,H$6/ISI_fec!H$6)</f>
        <v>0.45069032739369053</v>
      </c>
      <c r="I137" s="275">
        <f>IF(I$6=0,0,I$6/ISI_fec!I$6)</f>
        <v>0.4506903273936903</v>
      </c>
      <c r="J137" s="275">
        <f>IF(J$6=0,0,J$6/ISI_fec!J$6)</f>
        <v>0.45069032739369064</v>
      </c>
      <c r="K137" s="275">
        <f>IF(K$6=0,0,K$6/ISI_fec!K$6)</f>
        <v>0.45069032739369053</v>
      </c>
      <c r="L137" s="275">
        <f>IF(L$6=0,0,L$6/ISI_fec!L$6)</f>
        <v>0.45069032739369047</v>
      </c>
      <c r="M137" s="275">
        <f>IF(M$6=0,0,M$6/ISI_fec!M$6)</f>
        <v>0.45069032739369047</v>
      </c>
      <c r="N137" s="275">
        <f>IF(N$6=0,0,N$6/ISI_fec!N$6)</f>
        <v>0.45069032739369042</v>
      </c>
      <c r="O137" s="275">
        <f>IF(O$6=0,0,O$6/ISI_fec!O$6)</f>
        <v>0.45069032739369042</v>
      </c>
      <c r="P137" s="275">
        <f>IF(P$6=0,0,P$6/ISI_fec!P$6)</f>
        <v>0.45069032739369042</v>
      </c>
      <c r="Q137" s="275">
        <f>IF(Q$6=0,0,Q$6/ISI_fec!Q$6)</f>
        <v>0.45069032739369042</v>
      </c>
      <c r="R137" s="275">
        <f>IF(R$6=0,0,R$6/ISI_fec!R$6)</f>
        <v>0.45069032739369042</v>
      </c>
      <c r="S137" s="275">
        <f>IF(S$6=0,0,S$6/ISI_fec!S$6)</f>
        <v>0.46062129465432144</v>
      </c>
      <c r="T137" s="275">
        <f>IF(T$6=0,0,T$6/ISI_fec!T$6)</f>
        <v>0.46342700270201759</v>
      </c>
      <c r="U137" s="275">
        <f>IF(U$6=0,0,U$6/ISI_fec!U$6)</f>
        <v>0.46342700270201748</v>
      </c>
      <c r="V137" s="275">
        <f>IF(V$6=0,0,V$6/ISI_fec!V$6)</f>
        <v>0.46342700270201759</v>
      </c>
      <c r="W137" s="275">
        <f>IF(W$6=0,0,W$6/ISI_fec!W$6)</f>
        <v>0.46342700270201748</v>
      </c>
      <c r="DA137" s="76"/>
    </row>
    <row r="138" spans="1:105" ht="12" customHeight="1" x14ac:dyDescent="0.25">
      <c r="A138" s="202" t="s">
        <v>93</v>
      </c>
      <c r="B138" s="276">
        <f>IF(B$7=0,0,B$7/ISI_fec!B$7)</f>
        <v>0.11585590918938329</v>
      </c>
      <c r="C138" s="276">
        <f>IF(C$7=0,0,C$7/ISI_fec!C$7)</f>
        <v>0.11585590918938334</v>
      </c>
      <c r="D138" s="276">
        <f>IF(D$7=0,0,D$7/ISI_fec!D$7)</f>
        <v>0.11615313574183324</v>
      </c>
      <c r="E138" s="276">
        <f>IF(E$7=0,0,E$7/ISI_fec!E$7)</f>
        <v>0.11615313574183325</v>
      </c>
      <c r="F138" s="276">
        <f>IF(F$7=0,0,F$7/ISI_fec!F$7)</f>
        <v>0.11615313574183328</v>
      </c>
      <c r="G138" s="276">
        <f>IF(G$7=0,0,G$7/ISI_fec!G$7)</f>
        <v>0.11688854489153247</v>
      </c>
      <c r="H138" s="276">
        <f>IF(H$7=0,0,H$7/ISI_fec!H$7)</f>
        <v>0.11688854489153247</v>
      </c>
      <c r="I138" s="276">
        <f>IF(I$7=0,0,I$7/ISI_fec!I$7)</f>
        <v>0.11688854489153246</v>
      </c>
      <c r="J138" s="276">
        <f>IF(J$7=0,0,J$7/ISI_fec!J$7)</f>
        <v>0.11688854489153243</v>
      </c>
      <c r="K138" s="276">
        <f>IF(K$7=0,0,K$7/ISI_fec!K$7)</f>
        <v>0.11688854489153248</v>
      </c>
      <c r="L138" s="276">
        <f>IF(L$7=0,0,L$7/ISI_fec!L$7)</f>
        <v>0.11688854489153251</v>
      </c>
      <c r="M138" s="276">
        <f>IF(M$7=0,0,M$7/ISI_fec!M$7)</f>
        <v>0.11688854489153246</v>
      </c>
      <c r="N138" s="276">
        <f>IF(N$7=0,0,N$7/ISI_fec!N$7)</f>
        <v>0.11688854489153241</v>
      </c>
      <c r="O138" s="276">
        <f>IF(O$7=0,0,O$7/ISI_fec!O$7)</f>
        <v>0.11688854489153246</v>
      </c>
      <c r="P138" s="276">
        <f>IF(P$7=0,0,P$7/ISI_fec!P$7)</f>
        <v>0.11688854489153247</v>
      </c>
      <c r="Q138" s="276">
        <f>IF(Q$7=0,0,Q$7/ISI_fec!Q$7)</f>
        <v>0.11688854489153243</v>
      </c>
      <c r="R138" s="276">
        <f>IF(R$7=0,0,R$7/ISI_fec!R$7)</f>
        <v>0.11688854489153246</v>
      </c>
      <c r="S138" s="276">
        <f>IF(S$7=0,0,S$7/ISI_fec!S$7)</f>
        <v>0.12019185839319048</v>
      </c>
      <c r="T138" s="276">
        <f>IF(T$7=0,0,T$7/ISI_fec!T$7)</f>
        <v>0.12019185839319049</v>
      </c>
      <c r="U138" s="276">
        <f>IF(U$7=0,0,U$7/ISI_fec!U$7)</f>
        <v>0.12019185839319044</v>
      </c>
      <c r="V138" s="276">
        <f>IF(V$7=0,0,V$7/ISI_fec!V$7)</f>
        <v>0.12019185839319051</v>
      </c>
      <c r="W138" s="276">
        <f>IF(W$7=0,0,W$7/ISI_fec!W$7)</f>
        <v>0.12019185839319048</v>
      </c>
      <c r="DA138" s="77"/>
    </row>
    <row r="139" spans="1:105" ht="12" customHeight="1" x14ac:dyDescent="0.25">
      <c r="A139" s="202" t="s">
        <v>94</v>
      </c>
      <c r="B139" s="276">
        <f>IF(B$8=0,0,B$8/ISI_fec!B$8)</f>
        <v>0.63993929851504516</v>
      </c>
      <c r="C139" s="276">
        <f>IF(C$8=0,0,C$8/ISI_fec!C$8)</f>
        <v>0.63993929851504538</v>
      </c>
      <c r="D139" s="276">
        <f>IF(D$8=0,0,D$8/ISI_fec!D$8)</f>
        <v>0.64158105293918877</v>
      </c>
      <c r="E139" s="276">
        <f>IF(E$8=0,0,E$8/ISI_fec!E$8)</f>
        <v>0.64158105293918877</v>
      </c>
      <c r="F139" s="276">
        <f>IF(F$8=0,0,F$8/ISI_fec!F$8)</f>
        <v>0.64158105293918899</v>
      </c>
      <c r="G139" s="276">
        <f>IF(G$8=0,0,G$8/ISI_fec!G$8)</f>
        <v>0.64564314367476572</v>
      </c>
      <c r="H139" s="276">
        <f>IF(H$8=0,0,H$8/ISI_fec!H$8)</f>
        <v>0.64564314367476594</v>
      </c>
      <c r="I139" s="276">
        <f>IF(I$8=0,0,I$8/ISI_fec!I$8)</f>
        <v>0.64564314367476594</v>
      </c>
      <c r="J139" s="276">
        <f>IF(J$8=0,0,J$8/ISI_fec!J$8)</f>
        <v>0.64564314367476605</v>
      </c>
      <c r="K139" s="276">
        <f>IF(K$8=0,0,K$8/ISI_fec!K$8)</f>
        <v>0.64564314367476605</v>
      </c>
      <c r="L139" s="276">
        <f>IF(L$8=0,0,L$8/ISI_fec!L$8)</f>
        <v>0.64564314367476594</v>
      </c>
      <c r="M139" s="276">
        <f>IF(M$8=0,0,M$8/ISI_fec!M$8)</f>
        <v>0.64564314367476583</v>
      </c>
      <c r="N139" s="276">
        <f>IF(N$8=0,0,N$8/ISI_fec!N$8)</f>
        <v>0.64564314367476572</v>
      </c>
      <c r="O139" s="276">
        <f>IF(O$8=0,0,O$8/ISI_fec!O$8)</f>
        <v>0.64564314367476561</v>
      </c>
      <c r="P139" s="276">
        <f>IF(P$8=0,0,P$8/ISI_fec!P$8)</f>
        <v>0.64564314367476583</v>
      </c>
      <c r="Q139" s="276">
        <f>IF(Q$8=0,0,Q$8/ISI_fec!Q$8)</f>
        <v>0.64564314367476561</v>
      </c>
      <c r="R139" s="276">
        <f>IF(R$8=0,0,R$8/ISI_fec!R$8)</f>
        <v>0.64564314367476583</v>
      </c>
      <c r="S139" s="276">
        <f>IF(S$8=0,0,S$8/ISI_fec!S$8)</f>
        <v>0.65769483122302219</v>
      </c>
      <c r="T139" s="276">
        <f>IF(T$8=0,0,T$8/ISI_fec!T$8)</f>
        <v>0.66388925766081031</v>
      </c>
      <c r="U139" s="276">
        <f>IF(U$8=0,0,U$8/ISI_fec!U$8)</f>
        <v>0.66388925766081031</v>
      </c>
      <c r="V139" s="276">
        <f>IF(V$8=0,0,V$8/ISI_fec!V$8)</f>
        <v>0.66388925766081042</v>
      </c>
      <c r="W139" s="276">
        <f>IF(W$8=0,0,W$8/ISI_fec!W$8)</f>
        <v>0.66388925766081031</v>
      </c>
      <c r="DA139" s="77"/>
    </row>
    <row r="140" spans="1:105" ht="12" customHeight="1" x14ac:dyDescent="0.25">
      <c r="A140" s="202" t="s">
        <v>95</v>
      </c>
      <c r="B140" s="276">
        <f>IF(B$9=0,0,B$9/ISI_fec!B$9)</f>
        <v>0.44216116447828469</v>
      </c>
      <c r="C140" s="276">
        <f>IF(C$9=0,0,C$9/ISI_fec!C$9)</f>
        <v>0.44216116447828457</v>
      </c>
      <c r="D140" s="276">
        <f>IF(D$9=0,0,D$9/ISI_fec!D$9)</f>
        <v>0.44329552214259904</v>
      </c>
      <c r="E140" s="276">
        <f>IF(E$9=0,0,E$9/ISI_fec!E$9)</f>
        <v>0.44329552214259932</v>
      </c>
      <c r="F140" s="276">
        <f>IF(F$9=0,0,F$9/ISI_fec!F$9)</f>
        <v>0.44329552214259921</v>
      </c>
      <c r="G140" s="276">
        <f>IF(G$9=0,0,G$9/ISI_fec!G$9)</f>
        <v>0.44610219267217449</v>
      </c>
      <c r="H140" s="276">
        <f>IF(H$9=0,0,H$9/ISI_fec!H$9)</f>
        <v>0.44610219267217455</v>
      </c>
      <c r="I140" s="276">
        <f>IF(I$9=0,0,I$9/ISI_fec!I$9)</f>
        <v>0.44610219267217438</v>
      </c>
      <c r="J140" s="276">
        <f>IF(J$9=0,0,J$9/ISI_fec!J$9)</f>
        <v>0.44610219267217444</v>
      </c>
      <c r="K140" s="276">
        <f>IF(K$9=0,0,K$9/ISI_fec!K$9)</f>
        <v>0.44610219267217466</v>
      </c>
      <c r="L140" s="276">
        <f>IF(L$9=0,0,L$9/ISI_fec!L$9)</f>
        <v>0.44610219267217438</v>
      </c>
      <c r="M140" s="276">
        <f>IF(M$9=0,0,M$9/ISI_fec!M$9)</f>
        <v>0.44610219267217438</v>
      </c>
      <c r="N140" s="276">
        <f>IF(N$9=0,0,N$9/ISI_fec!N$9)</f>
        <v>0.44610219267217427</v>
      </c>
      <c r="O140" s="276">
        <f>IF(O$9=0,0,O$9/ISI_fec!O$9)</f>
        <v>0.44610219267217427</v>
      </c>
      <c r="P140" s="276">
        <f>IF(P$9=0,0,P$9/ISI_fec!P$9)</f>
        <v>0.4461021926721746</v>
      </c>
      <c r="Q140" s="276">
        <f>IF(Q$9=0,0,Q$9/ISI_fec!Q$9)</f>
        <v>0.44610219267217449</v>
      </c>
      <c r="R140" s="276">
        <f>IF(R$9=0,0,R$9/ISI_fec!R$9)</f>
        <v>0.44610219267217455</v>
      </c>
      <c r="S140" s="276">
        <f>IF(S$9=0,0,S$9/ISI_fec!S$9)</f>
        <v>0.45870920559667178</v>
      </c>
      <c r="T140" s="276">
        <f>IF(T$9=0,0,T$9/ISI_fec!T$9)</f>
        <v>0.45870920559667178</v>
      </c>
      <c r="U140" s="276">
        <f>IF(U$9=0,0,U$9/ISI_fec!U$9)</f>
        <v>0.45870920559667189</v>
      </c>
      <c r="V140" s="276">
        <f>IF(V$9=0,0,V$9/ISI_fec!V$9)</f>
        <v>0.45870920559667172</v>
      </c>
      <c r="W140" s="276">
        <f>IF(W$9=0,0,W$9/ISI_fec!W$9)</f>
        <v>0.45870920559667183</v>
      </c>
      <c r="DA140" s="77"/>
    </row>
    <row r="141" spans="1:105" ht="12" customHeight="1" x14ac:dyDescent="0.25">
      <c r="A141" s="56" t="s">
        <v>96</v>
      </c>
      <c r="B141" s="277">
        <f>IF(B$10=0,0,B$10/ISI_fec!B$10)</f>
        <v>0.76087082241615767</v>
      </c>
      <c r="C141" s="277">
        <f>IF(C$10=0,0,C$10/ISI_fec!C$10)</f>
        <v>0.75057053606997259</v>
      </c>
      <c r="D141" s="277">
        <f>IF(D$10=0,0,D$10/ISI_fec!D$10)</f>
        <v>0.75237315914311764</v>
      </c>
      <c r="E141" s="277">
        <f>IF(E$10=0,0,E$10/ISI_fec!E$10)</f>
        <v>0.75713242963586658</v>
      </c>
      <c r="F141" s="277">
        <f>IF(F$10=0,0,F$10/ISI_fec!F$10)</f>
        <v>0.75934683126098723</v>
      </c>
      <c r="G141" s="277">
        <f>IF(G$10=0,0,G$10/ISI_fec!G$10)</f>
        <v>0.75043678534284264</v>
      </c>
      <c r="H141" s="277">
        <f>IF(H$10=0,0,H$10/ISI_fec!H$10)</f>
        <v>0.7464968808788115</v>
      </c>
      <c r="I141" s="277">
        <f>IF(I$10=0,0,I$10/ISI_fec!I$10)</f>
        <v>0.74798221238954943</v>
      </c>
      <c r="J141" s="277">
        <f>IF(J$10=0,0,J$10/ISI_fec!J$10)</f>
        <v>0.73956109375140966</v>
      </c>
      <c r="K141" s="277">
        <f>IF(K$10=0,0,K$10/ISI_fec!K$10)</f>
        <v>0.72864428041792173</v>
      </c>
      <c r="L141" s="277">
        <f>IF(L$10=0,0,L$10/ISI_fec!L$10)</f>
        <v>0.72791867142403888</v>
      </c>
      <c r="M141" s="277">
        <f>IF(M$10=0,0,M$10/ISI_fec!M$10)</f>
        <v>0.75866072038801757</v>
      </c>
      <c r="N141" s="277">
        <f>IF(N$10=0,0,N$10/ISI_fec!N$10)</f>
        <v>0.76010063265959327</v>
      </c>
      <c r="O141" s="277">
        <f>IF(O$10=0,0,O$10/ISI_fec!O$10)</f>
        <v>0.76016081672863611</v>
      </c>
      <c r="P141" s="277">
        <f>IF(P$10=0,0,P$10/ISI_fec!P$10)</f>
        <v>0.75860647301212136</v>
      </c>
      <c r="Q141" s="277">
        <f>IF(Q$10=0,0,Q$10/ISI_fec!Q$10)</f>
        <v>0.75713018364213236</v>
      </c>
      <c r="R141" s="277">
        <f>IF(R$10=0,0,R$10/ISI_fec!R$10)</f>
        <v>0.7577734739144365</v>
      </c>
      <c r="S141" s="277">
        <f>IF(S$10=0,0,S$10/ISI_fec!S$10)</f>
        <v>0.7735027117960569</v>
      </c>
      <c r="T141" s="277">
        <f>IF(T$10=0,0,T$10/ISI_fec!T$10)</f>
        <v>0.78122139857182837</v>
      </c>
      <c r="U141" s="277">
        <f>IF(U$10=0,0,U$10/ISI_fec!U$10)</f>
        <v>0.78046527555924861</v>
      </c>
      <c r="V141" s="277">
        <f>IF(V$10=0,0,V$10/ISI_fec!V$10)</f>
        <v>0.77109863818322921</v>
      </c>
      <c r="W141" s="277">
        <f>IF(W$10=0,0,W$10/ISI_fec!W$10)</f>
        <v>0.77746121041335825</v>
      </c>
      <c r="DA141" s="78"/>
    </row>
    <row r="142" spans="1:105" ht="12" customHeight="1" x14ac:dyDescent="0.25">
      <c r="A142" s="203" t="s">
        <v>167</v>
      </c>
      <c r="B142" s="278">
        <f>IF(B$16=0,0,B$16/ISI_fec!B$16)</f>
        <v>0.53752392677847061</v>
      </c>
      <c r="C142" s="278">
        <f>IF(C$16=0,0,C$16/ISI_fec!C$16)</f>
        <v>0.53888579743330722</v>
      </c>
      <c r="D142" s="278">
        <f>IF(D$16=0,0,D$16/ISI_fec!D$16)</f>
        <v>0.53538501192923815</v>
      </c>
      <c r="E142" s="278">
        <f>IF(E$16=0,0,E$16/ISI_fec!E$16)</f>
        <v>0.5334405957222248</v>
      </c>
      <c r="F142" s="278">
        <f>IF(F$16=0,0,F$16/ISI_fec!F$16)</f>
        <v>0.53531888268072803</v>
      </c>
      <c r="G142" s="278">
        <f>IF(G$16=0,0,G$16/ISI_fec!G$16)</f>
        <v>0.52824289138058123</v>
      </c>
      <c r="H142" s="278">
        <f>IF(H$16=0,0,H$16/ISI_fec!H$16)</f>
        <v>0.52607619625964985</v>
      </c>
      <c r="I142" s="278">
        <f>IF(I$16=0,0,I$16/ISI_fec!I$16)</f>
        <v>0.52690027619841495</v>
      </c>
      <c r="J142" s="278">
        <f>IF(J$16=0,0,J$16/ISI_fec!J$16)</f>
        <v>0.52037418859804319</v>
      </c>
      <c r="K142" s="278">
        <f>IF(K$16=0,0,K$16/ISI_fec!K$16)</f>
        <v>0.51213946359654816</v>
      </c>
      <c r="L142" s="278">
        <f>IF(L$16=0,0,L$16/ISI_fec!L$16)</f>
        <v>0.51225394814023928</v>
      </c>
      <c r="M142" s="278">
        <f>IF(M$16=0,0,M$16/ISI_fec!M$16)</f>
        <v>0.53676978971432732</v>
      </c>
      <c r="N142" s="278">
        <f>IF(N$16=0,0,N$16/ISI_fec!N$16)</f>
        <v>0.53820754072146348</v>
      </c>
      <c r="O142" s="278">
        <f>IF(O$16=0,0,O$16/ISI_fec!O$16)</f>
        <v>0.53796007995210693</v>
      </c>
      <c r="P142" s="278">
        <f>IF(P$16=0,0,P$16/ISI_fec!P$16)</f>
        <v>0.53641694814376573</v>
      </c>
      <c r="Q142" s="278">
        <f>IF(Q$16=0,0,Q$16/ISI_fec!Q$16)</f>
        <v>0.53457355099359882</v>
      </c>
      <c r="R142" s="278">
        <f>IF(R$16=0,0,R$16/ISI_fec!R$16)</f>
        <v>0.53460988521723385</v>
      </c>
      <c r="S142" s="278">
        <f>IF(S$16=0,0,S$16/ISI_fec!S$16)</f>
        <v>0.54353924744485049</v>
      </c>
      <c r="T142" s="278">
        <f>IF(T$16=0,0,T$16/ISI_fec!T$16)</f>
        <v>0.55221007692621482</v>
      </c>
      <c r="U142" s="278">
        <f>IF(U$16=0,0,U$16/ISI_fec!U$16)</f>
        <v>0.54769344412563381</v>
      </c>
      <c r="V142" s="278">
        <f>IF(V$16=0,0,V$16/ISI_fec!V$16)</f>
        <v>0.53698950529196965</v>
      </c>
      <c r="W142" s="278">
        <f>IF(W$16=0,0,W$16/ISI_fec!W$16)</f>
        <v>0.54517357636843911</v>
      </c>
      <c r="DA142" s="79"/>
    </row>
    <row r="143" spans="1:105" ht="12" customHeight="1" x14ac:dyDescent="0.25">
      <c r="A143" s="203" t="s">
        <v>174</v>
      </c>
      <c r="B143" s="278">
        <f>IF(B$22=0,0,B$22/ISI_fec!B$22)</f>
        <v>0.53807157082796631</v>
      </c>
      <c r="C143" s="278">
        <f>IF(C$22=0,0,C$22/ISI_fec!C$22)</f>
        <v>0.53798810772155448</v>
      </c>
      <c r="D143" s="278">
        <f>IF(D$22=0,0,D$22/ISI_fec!D$22)</f>
        <v>0.52962959659947861</v>
      </c>
      <c r="E143" s="278">
        <f>IF(E$22=0,0,E$22/ISI_fec!E$22)</f>
        <v>0.52836751991101172</v>
      </c>
      <c r="F143" s="278">
        <f>IF(F$22=0,0,F$22/ISI_fec!F$22)</f>
        <v>0.53089704970687546</v>
      </c>
      <c r="G143" s="278">
        <f>IF(G$22=0,0,G$22/ISI_fec!G$22)</f>
        <v>0.53370632731286416</v>
      </c>
      <c r="H143" s="278">
        <f>IF(H$22=0,0,H$22/ISI_fec!H$22)</f>
        <v>0.53325177542650737</v>
      </c>
      <c r="I143" s="278">
        <f>IF(I$22=0,0,I$22/ISI_fec!I$22)</f>
        <v>0.53243895364077587</v>
      </c>
      <c r="J143" s="278">
        <f>IF(J$22=0,0,J$22/ISI_fec!J$22)</f>
        <v>0.53041978741487639</v>
      </c>
      <c r="K143" s="278">
        <f>IF(K$22=0,0,K$22/ISI_fec!K$22)</f>
        <v>0.53123309192834767</v>
      </c>
      <c r="L143" s="278">
        <f>IF(L$22=0,0,L$22/ISI_fec!L$22)</f>
        <v>0.53331492957775417</v>
      </c>
      <c r="M143" s="278">
        <f>IF(M$22=0,0,M$22/ISI_fec!M$22)</f>
        <v>0.54207380962664919</v>
      </c>
      <c r="N143" s="278">
        <f>IF(N$22=0,0,N$22/ISI_fec!N$22)</f>
        <v>0.54258027884191462</v>
      </c>
      <c r="O143" s="278">
        <f>IF(O$22=0,0,O$22/ISI_fec!O$22)</f>
        <v>0.54294622168594253</v>
      </c>
      <c r="P143" s="278">
        <f>IF(P$22=0,0,P$22/ISI_fec!P$22)</f>
        <v>0.54039656906654421</v>
      </c>
      <c r="Q143" s="278">
        <f>IF(Q$22=0,0,Q$22/ISI_fec!Q$22)</f>
        <v>0.53943082549543853</v>
      </c>
      <c r="R143" s="278">
        <f>IF(R$22=0,0,R$22/ISI_fec!R$22)</f>
        <v>0.53648316772042348</v>
      </c>
      <c r="S143" s="278">
        <f>IF(S$22=0,0,S$22/ISI_fec!S$22)</f>
        <v>0.54876316752703791</v>
      </c>
      <c r="T143" s="278">
        <f>IF(T$22=0,0,T$22/ISI_fec!T$22)</f>
        <v>0.55605947175214043</v>
      </c>
      <c r="U143" s="278">
        <f>IF(U$22=0,0,U$22/ISI_fec!U$22)</f>
        <v>0.5508282210877381</v>
      </c>
      <c r="V143" s="278">
        <f>IF(V$22=0,0,V$22/ISI_fec!V$22)</f>
        <v>0.54736953001172384</v>
      </c>
      <c r="W143" s="278">
        <f>IF(W$22=0,0,W$22/ISI_fec!W$22)</f>
        <v>0.55017284108158271</v>
      </c>
      <c r="DA143" s="79"/>
    </row>
    <row r="144" spans="1:105" ht="12" customHeight="1" x14ac:dyDescent="0.25">
      <c r="A144" s="203" t="s">
        <v>181</v>
      </c>
      <c r="B144" s="278">
        <f>IF(B$28=0,0,B$28/ISI_fec!B$28)</f>
        <v>0.56095187981850125</v>
      </c>
      <c r="C144" s="278">
        <f>IF(C$28=0,0,C$28/ISI_fec!C$28)</f>
        <v>0.54853757701897321</v>
      </c>
      <c r="D144" s="278">
        <f>IF(D$28=0,0,D$28/ISI_fec!D$28)</f>
        <v>0.5514185654001621</v>
      </c>
      <c r="E144" s="278">
        <f>IF(E$28=0,0,E$28/ISI_fec!E$28)</f>
        <v>0.55813016607954702</v>
      </c>
      <c r="F144" s="278">
        <f>IF(F$28=0,0,F$28/ISI_fec!F$28)</f>
        <v>0.56012488224877766</v>
      </c>
      <c r="G144" s="278">
        <f>IF(G$28=0,0,G$28/ISI_fec!G$28)</f>
        <v>0.55430812596896373</v>
      </c>
      <c r="H144" s="278">
        <f>IF(H$28=0,0,H$28/ISI_fec!H$28)</f>
        <v>0.5509311373850011</v>
      </c>
      <c r="I144" s="278">
        <f>IF(I$28=0,0,I$28/ISI_fec!I$28)</f>
        <v>0.55180857221756296</v>
      </c>
      <c r="J144" s="278">
        <f>IF(J$28=0,0,J$28/ISI_fec!J$28)</f>
        <v>0.54589137699119361</v>
      </c>
      <c r="K144" s="278">
        <f>IF(K$28=0,0,K$28/ISI_fec!K$28)</f>
        <v>0.53782247188463439</v>
      </c>
      <c r="L144" s="278">
        <f>IF(L$28=0,0,L$28/ISI_fec!L$28)</f>
        <v>0.53762639179335903</v>
      </c>
      <c r="M144" s="278">
        <f>IF(M$28=0,0,M$28/ISI_fec!M$28)</f>
        <v>0.55931305101629225</v>
      </c>
      <c r="N144" s="278">
        <f>IF(N$28=0,0,N$28/ISI_fec!N$28)</f>
        <v>0.56082313341579149</v>
      </c>
      <c r="O144" s="278">
        <f>IF(O$28=0,0,O$28/ISI_fec!O$28)</f>
        <v>0.56106651826006759</v>
      </c>
      <c r="P144" s="278">
        <f>IF(P$28=0,0,P$28/ISI_fec!P$28)</f>
        <v>0.55979254382895183</v>
      </c>
      <c r="Q144" s="278">
        <f>IF(Q$28=0,0,Q$28/ISI_fec!Q$28)</f>
        <v>0.55881847929994721</v>
      </c>
      <c r="R144" s="278">
        <f>IF(R$28=0,0,R$28/ISI_fec!R$28)</f>
        <v>0.55946202118199795</v>
      </c>
      <c r="S144" s="278">
        <f>IF(S$28=0,0,S$28/ISI_fec!S$28)</f>
        <v>0.57109814154762062</v>
      </c>
      <c r="T144" s="278">
        <f>IF(T$28=0,0,T$28/ISI_fec!T$28)</f>
        <v>0.57651434436119886</v>
      </c>
      <c r="U144" s="278">
        <f>IF(U$28=0,0,U$28/ISI_fec!U$28)</f>
        <v>0.57596434280808495</v>
      </c>
      <c r="V144" s="278">
        <f>IF(V$28=0,0,V$28/ISI_fec!V$28)</f>
        <v>0.5692678733991533</v>
      </c>
      <c r="W144" s="278">
        <f>IF(W$28=0,0,W$28/ISI_fec!W$28)</f>
        <v>0.57389220668728347</v>
      </c>
      <c r="DA144" s="79"/>
    </row>
    <row r="145" spans="1:105" ht="12" customHeight="1" x14ac:dyDescent="0.25">
      <c r="A145" s="41" t="s">
        <v>191</v>
      </c>
      <c r="B145" s="279">
        <f>IF(B$35=0,0,B$35/ISI_fec!B$35)</f>
        <v>0.50876524914106946</v>
      </c>
      <c r="C145" s="279">
        <f>IF(C$35=0,0,C$35/ISI_fec!C$35)</f>
        <v>0.51138311613036824</v>
      </c>
      <c r="D145" s="279">
        <f>IF(D$35=0,0,D$35/ISI_fec!D$35)</f>
        <v>0.5107784663240823</v>
      </c>
      <c r="E145" s="279">
        <f>IF(E$35=0,0,E$35/ISI_fec!E$35)</f>
        <v>0.51783976643967955</v>
      </c>
      <c r="F145" s="279">
        <f>IF(F$35=0,0,F$35/ISI_fec!F$35)</f>
        <v>0.52051368211665505</v>
      </c>
      <c r="G145" s="279">
        <f>IF(G$35=0,0,G$35/ISI_fec!G$35)</f>
        <v>0.51278255915491944</v>
      </c>
      <c r="H145" s="279">
        <f>IF(H$35=0,0,H$35/ISI_fec!H$35)</f>
        <v>0.50184730325234483</v>
      </c>
      <c r="I145" s="279">
        <f>IF(I$35=0,0,I$35/ISI_fec!I$35)</f>
        <v>0.50903778872444805</v>
      </c>
      <c r="J145" s="279">
        <f>IF(J$35=0,0,J$35/ISI_fec!J$35)</f>
        <v>0.50123375969197126</v>
      </c>
      <c r="K145" s="279">
        <f>IF(K$35=0,0,K$35/ISI_fec!K$35)</f>
        <v>0.48811650839976733</v>
      </c>
      <c r="L145" s="279">
        <f>IF(L$35=0,0,L$35/ISI_fec!L$35)</f>
        <v>0.48851950622436502</v>
      </c>
      <c r="M145" s="279">
        <f>IF(M$35=0,0,M$35/ISI_fec!M$35)</f>
        <v>0.51011724833761951</v>
      </c>
      <c r="N145" s="279">
        <f>IF(N$35=0,0,N$35/ISI_fec!N$35)</f>
        <v>0.51056944096913603</v>
      </c>
      <c r="O145" s="279">
        <f>IF(O$35=0,0,O$35/ISI_fec!O$35)</f>
        <v>0.51085407116274928</v>
      </c>
      <c r="P145" s="279">
        <f>IF(P$35=0,0,P$35/ISI_fec!P$35)</f>
        <v>0.5132523211115001</v>
      </c>
      <c r="Q145" s="279">
        <f>IF(Q$35=0,0,Q$35/ISI_fec!Q$35)</f>
        <v>0.51580665245911927</v>
      </c>
      <c r="R145" s="279">
        <f>IF(R$35=0,0,R$35/ISI_fec!R$35)</f>
        <v>0.52080479251902745</v>
      </c>
      <c r="S145" s="279">
        <f>IF(S$35=0,0,S$35/ISI_fec!S$35)</f>
        <v>0.53239018192641796</v>
      </c>
      <c r="T145" s="279">
        <f>IF(T$35=0,0,T$35/ISI_fec!T$35)</f>
        <v>0.5369034571914294</v>
      </c>
      <c r="U145" s="279">
        <f>IF(U$35=0,0,U$35/ISI_fec!U$35)</f>
        <v>0.53535335935219774</v>
      </c>
      <c r="V145" s="279">
        <f>IF(V$35=0,0,V$35/ISI_fec!V$35)</f>
        <v>0.52815797586241942</v>
      </c>
      <c r="W145" s="279">
        <f>IF(W$35=0,0,W$35/ISI_fec!W$35)</f>
        <v>0.53470481927983216</v>
      </c>
      <c r="DA145" s="82"/>
    </row>
    <row r="146" spans="1:105" ht="12" customHeight="1" x14ac:dyDescent="0.25">
      <c r="A146" s="201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DA146" s="173"/>
    </row>
    <row r="147" spans="1:105" ht="12" customHeight="1" x14ac:dyDescent="0.25">
      <c r="A147" s="35" t="s">
        <v>42</v>
      </c>
      <c r="B147" s="274">
        <f>IF(B$54=0,0,B$54/ISI_fec!B$54)</f>
        <v>0.63329946866038189</v>
      </c>
      <c r="C147" s="274">
        <f>IF(C$54=0,0,C$54/ISI_fec!C$54)</f>
        <v>0.6287707160988194</v>
      </c>
      <c r="D147" s="274">
        <f>IF(D$54=0,0,D$54/ISI_fec!D$54)</f>
        <v>0.62730741723732786</v>
      </c>
      <c r="E147" s="274">
        <f>IF(E$54=0,0,E$54/ISI_fec!E$54)</f>
        <v>0.63333528947982842</v>
      </c>
      <c r="F147" s="274">
        <f>IF(F$54=0,0,F$54/ISI_fec!F$54)</f>
        <v>0.63521684836200132</v>
      </c>
      <c r="G147" s="274">
        <f>IF(G$54=0,0,G$54/ISI_fec!G$54)</f>
        <v>0.6287527453137437</v>
      </c>
      <c r="H147" s="274">
        <f>IF(H$54=0,0,H$54/ISI_fec!H$54)</f>
        <v>0.62516274703108266</v>
      </c>
      <c r="I147" s="274">
        <f>IF(I$54=0,0,I$54/ISI_fec!I$54)</f>
        <v>0.62673918523229488</v>
      </c>
      <c r="J147" s="274">
        <f>IF(J$54=0,0,J$54/ISI_fec!J$54)</f>
        <v>0.62173790958535979</v>
      </c>
      <c r="K147" s="274">
        <f>IF(K$54=0,0,K$54/ISI_fec!K$54)</f>
        <v>0.61563799463930102</v>
      </c>
      <c r="L147" s="274">
        <f>IF(L$54=0,0,L$54/ISI_fec!L$54)</f>
        <v>0.61634672316306316</v>
      </c>
      <c r="M147" s="274">
        <f>IF(M$54=0,0,M$54/ISI_fec!M$54)</f>
        <v>0.63187643260368553</v>
      </c>
      <c r="N147" s="274">
        <f>IF(N$54=0,0,N$54/ISI_fec!N$54)</f>
        <v>0.63267285519331717</v>
      </c>
      <c r="O147" s="274">
        <f>IF(O$54=0,0,O$54/ISI_fec!O$54)</f>
        <v>0.63319107725972557</v>
      </c>
      <c r="P147" s="274">
        <f>IF(P$54=0,0,P$54/ISI_fec!P$54)</f>
        <v>0.63269387085803552</v>
      </c>
      <c r="Q147" s="274">
        <f>IF(Q$54=0,0,Q$54/ISI_fec!Q$54)</f>
        <v>0.63247601181305624</v>
      </c>
      <c r="R147" s="274">
        <f>IF(R$54=0,0,R$54/ISI_fec!R$54)</f>
        <v>0.63328324132175817</v>
      </c>
      <c r="S147" s="274">
        <f>IF(S$54=0,0,S$54/ISI_fec!S$54)</f>
        <v>0.63022791373492348</v>
      </c>
      <c r="T147" s="274">
        <f>IF(T$54=0,0,T$54/ISI_fec!T$54)</f>
        <v>0.63479078671797673</v>
      </c>
      <c r="U147" s="274">
        <f>IF(U$54=0,0,U$54/ISI_fec!U$54)</f>
        <v>0.63333196708095785</v>
      </c>
      <c r="V147" s="274">
        <f>IF(V$54=0,0,V$54/ISI_fec!V$54)</f>
        <v>0.62810590172483816</v>
      </c>
      <c r="W147" s="274">
        <f>IF(W$54=0,0,W$54/ISI_fec!W$54)</f>
        <v>0.65473372904053073</v>
      </c>
      <c r="DA147" s="111"/>
    </row>
    <row r="148" spans="1:105" ht="12" customHeight="1" x14ac:dyDescent="0.25">
      <c r="A148" s="55" t="s">
        <v>92</v>
      </c>
      <c r="B148" s="275">
        <f>IF(B$55=0,0,B$55/ISI_fec!B$55)</f>
        <v>0.48793245323255613</v>
      </c>
      <c r="C148" s="275">
        <f>IF(C$55=0,0,C$55/ISI_fec!C$55)</f>
        <v>0.48793245323255607</v>
      </c>
      <c r="D148" s="275">
        <f>IF(D$55=0,0,D$55/ISI_fec!D$55)</f>
        <v>0.48793245323255613</v>
      </c>
      <c r="E148" s="275">
        <f>IF(E$55=0,0,E$55/ISI_fec!E$55)</f>
        <v>0.48984112705501398</v>
      </c>
      <c r="F148" s="275">
        <f>IF(F$55=0,0,F$55/ISI_fec!F$55)</f>
        <v>0.48984112705501404</v>
      </c>
      <c r="G148" s="275">
        <f>IF(G$55=0,0,G$55/ISI_fec!G$55)</f>
        <v>0.48984112705501393</v>
      </c>
      <c r="H148" s="275">
        <f>IF(H$55=0,0,H$55/ISI_fec!H$55)</f>
        <v>0.48984112705501404</v>
      </c>
      <c r="I148" s="275">
        <f>IF(I$55=0,0,I$55/ISI_fec!I$55)</f>
        <v>0.48984112705501404</v>
      </c>
      <c r="J148" s="275">
        <f>IF(J$55=0,0,J$55/ISI_fec!J$55)</f>
        <v>0.48984112705501404</v>
      </c>
      <c r="K148" s="275">
        <f>IF(K$55=0,0,K$55/ISI_fec!K$55)</f>
        <v>0.48984112705501398</v>
      </c>
      <c r="L148" s="275">
        <f>IF(L$55=0,0,L$55/ISI_fec!L$55)</f>
        <v>0.48984112705501398</v>
      </c>
      <c r="M148" s="275">
        <f>IF(M$55=0,0,M$55/ISI_fec!M$55)</f>
        <v>0.48984112705501393</v>
      </c>
      <c r="N148" s="275">
        <f>IF(N$55=0,0,N$55/ISI_fec!N$55)</f>
        <v>0.48984112705501393</v>
      </c>
      <c r="O148" s="275">
        <f>IF(O$55=0,0,O$55/ISI_fec!O$55)</f>
        <v>0.48984112705501404</v>
      </c>
      <c r="P148" s="275">
        <f>IF(P$55=0,0,P$55/ISI_fec!P$55)</f>
        <v>0.48984112705501393</v>
      </c>
      <c r="Q148" s="275">
        <f>IF(Q$55=0,0,Q$55/ISI_fec!Q$55)</f>
        <v>0.48984112705501409</v>
      </c>
      <c r="R148" s="275">
        <f>IF(R$55=0,0,R$55/ISI_fec!R$55)</f>
        <v>0.48984112705501415</v>
      </c>
      <c r="S148" s="275">
        <f>IF(S$55=0,0,S$55/ISI_fec!S$55)</f>
        <v>0.48984112705501415</v>
      </c>
      <c r="T148" s="275">
        <f>IF(T$55=0,0,T$55/ISI_fec!T$55)</f>
        <v>0.48984112705501426</v>
      </c>
      <c r="U148" s="275">
        <f>IF(U$55=0,0,U$55/ISI_fec!U$55)</f>
        <v>0.48984112705501415</v>
      </c>
      <c r="V148" s="275">
        <f>IF(V$55=0,0,V$55/ISI_fec!V$55)</f>
        <v>0.48984112705501409</v>
      </c>
      <c r="W148" s="275">
        <f>IF(W$55=0,0,W$55/ISI_fec!W$55)</f>
        <v>0.49585701434951257</v>
      </c>
      <c r="DA148" s="76"/>
    </row>
    <row r="149" spans="1:105" ht="12" customHeight="1" x14ac:dyDescent="0.25">
      <c r="A149" s="202" t="s">
        <v>93</v>
      </c>
      <c r="B149" s="276">
        <f>IF(B$56=0,0,B$56/ISI_fec!B$56)</f>
        <v>0.1266202558929462</v>
      </c>
      <c r="C149" s="276">
        <f>IF(C$56=0,0,C$56/ISI_fec!C$56)</f>
        <v>0.12662025589294629</v>
      </c>
      <c r="D149" s="276">
        <f>IF(D$56=0,0,D$56/ISI_fec!D$56)</f>
        <v>0.1266202558929462</v>
      </c>
      <c r="E149" s="276">
        <f>IF(E$56=0,0,E$56/ISI_fec!E$56)</f>
        <v>0.12711556372954258</v>
      </c>
      <c r="F149" s="276">
        <f>IF(F$56=0,0,F$56/ISI_fec!F$56)</f>
        <v>0.12711556372954272</v>
      </c>
      <c r="G149" s="276">
        <f>IF(G$56=0,0,G$56/ISI_fec!G$56)</f>
        <v>0.12711556372954266</v>
      </c>
      <c r="H149" s="276">
        <f>IF(H$56=0,0,H$56/ISI_fec!H$56)</f>
        <v>0.12711556372954258</v>
      </c>
      <c r="I149" s="276">
        <f>IF(I$56=0,0,I$56/ISI_fec!I$56)</f>
        <v>0.12711556372954255</v>
      </c>
      <c r="J149" s="276">
        <f>IF(J$56=0,0,J$56/ISI_fec!J$56)</f>
        <v>0.12711556372954269</v>
      </c>
      <c r="K149" s="276">
        <f>IF(K$56=0,0,K$56/ISI_fec!K$56)</f>
        <v>0.12711556372954264</v>
      </c>
      <c r="L149" s="276">
        <f>IF(L$56=0,0,L$56/ISI_fec!L$56)</f>
        <v>0.12711556372954266</v>
      </c>
      <c r="M149" s="276">
        <f>IF(M$56=0,0,M$56/ISI_fec!M$56)</f>
        <v>0.12711556372954266</v>
      </c>
      <c r="N149" s="276">
        <f>IF(N$56=0,0,N$56/ISI_fec!N$56)</f>
        <v>0.12711556372954264</v>
      </c>
      <c r="O149" s="276">
        <f>IF(O$56=0,0,O$56/ISI_fec!O$56)</f>
        <v>0.12711556372954264</v>
      </c>
      <c r="P149" s="276">
        <f>IF(P$56=0,0,P$56/ISI_fec!P$56)</f>
        <v>0.12711556372954266</v>
      </c>
      <c r="Q149" s="276">
        <f>IF(Q$56=0,0,Q$56/ISI_fec!Q$56)</f>
        <v>0.12711556372954261</v>
      </c>
      <c r="R149" s="276">
        <f>IF(R$56=0,0,R$56/ISI_fec!R$56)</f>
        <v>0.12711556372954272</v>
      </c>
      <c r="S149" s="276">
        <f>IF(S$56=0,0,S$56/ISI_fec!S$56)</f>
        <v>0.12711556372954269</v>
      </c>
      <c r="T149" s="276">
        <f>IF(T$56=0,0,T$56/ISI_fec!T$56)</f>
        <v>0.12711556372954269</v>
      </c>
      <c r="U149" s="276">
        <f>IF(U$56=0,0,U$56/ISI_fec!U$56)</f>
        <v>0.12711556372954266</v>
      </c>
      <c r="V149" s="276">
        <f>IF(V$56=0,0,V$56/ISI_fec!V$56)</f>
        <v>0.12711556372954266</v>
      </c>
      <c r="W149" s="276">
        <f>IF(W$56=0,0,W$56/ISI_fec!W$56)</f>
        <v>0.13117939351184577</v>
      </c>
      <c r="DA149" s="77"/>
    </row>
    <row r="150" spans="1:105" ht="12" customHeight="1" x14ac:dyDescent="0.25">
      <c r="A150" s="202" t="s">
        <v>94</v>
      </c>
      <c r="B150" s="276">
        <f>IF(B$57=0,0,B$57/ISI_fec!B$57)</f>
        <v>0.70064352492321536</v>
      </c>
      <c r="C150" s="276">
        <f>IF(C$57=0,0,C$57/ISI_fec!C$57)</f>
        <v>0.70064352492321547</v>
      </c>
      <c r="D150" s="276">
        <f>IF(D$57=0,0,D$57/ISI_fec!D$57)</f>
        <v>0.70064352492321524</v>
      </c>
      <c r="E150" s="276">
        <f>IF(E$57=0,0,E$57/ISI_fec!E$57)</f>
        <v>0.7033842730452885</v>
      </c>
      <c r="F150" s="276">
        <f>IF(F$57=0,0,F$57/ISI_fec!F$57)</f>
        <v>0.70338427304528839</v>
      </c>
      <c r="G150" s="276">
        <f>IF(G$57=0,0,G$57/ISI_fec!G$57)</f>
        <v>0.7033842730452885</v>
      </c>
      <c r="H150" s="276">
        <f>IF(H$57=0,0,H$57/ISI_fec!H$57)</f>
        <v>0.70338427304528872</v>
      </c>
      <c r="I150" s="276">
        <f>IF(I$57=0,0,I$57/ISI_fec!I$57)</f>
        <v>0.70338427304528839</v>
      </c>
      <c r="J150" s="276">
        <f>IF(J$57=0,0,J$57/ISI_fec!J$57)</f>
        <v>0.7033842730452885</v>
      </c>
      <c r="K150" s="276">
        <f>IF(K$57=0,0,K$57/ISI_fec!K$57)</f>
        <v>0.70338427304528839</v>
      </c>
      <c r="L150" s="276">
        <f>IF(L$57=0,0,L$57/ISI_fec!L$57)</f>
        <v>0.70338427304528839</v>
      </c>
      <c r="M150" s="276">
        <f>IF(M$57=0,0,M$57/ISI_fec!M$57)</f>
        <v>0.7033842730452885</v>
      </c>
      <c r="N150" s="276">
        <f>IF(N$57=0,0,N$57/ISI_fec!N$57)</f>
        <v>0.70338427304528861</v>
      </c>
      <c r="O150" s="276">
        <f>IF(O$57=0,0,O$57/ISI_fec!O$57)</f>
        <v>0.70338427304528861</v>
      </c>
      <c r="P150" s="276">
        <f>IF(P$57=0,0,P$57/ISI_fec!P$57)</f>
        <v>0.70338427304528894</v>
      </c>
      <c r="Q150" s="276">
        <f>IF(Q$57=0,0,Q$57/ISI_fec!Q$57)</f>
        <v>0.7033842730452885</v>
      </c>
      <c r="R150" s="276">
        <f>IF(R$57=0,0,R$57/ISI_fec!R$57)</f>
        <v>0.70338427304528872</v>
      </c>
      <c r="S150" s="276">
        <f>IF(S$57=0,0,S$57/ISI_fec!S$57)</f>
        <v>0.7033842730452885</v>
      </c>
      <c r="T150" s="276">
        <f>IF(T$57=0,0,T$57/ISI_fec!T$57)</f>
        <v>0.70338427304528861</v>
      </c>
      <c r="U150" s="276">
        <f>IF(U$57=0,0,U$57/ISI_fec!U$57)</f>
        <v>0.70338427304528861</v>
      </c>
      <c r="V150" s="276">
        <f>IF(V$57=0,0,V$57/ISI_fec!V$57)</f>
        <v>0.70338427304528894</v>
      </c>
      <c r="W150" s="276">
        <f>IF(W$57=0,0,W$57/ISI_fec!W$57)</f>
        <v>0.70966184765649265</v>
      </c>
      <c r="DA150" s="77"/>
    </row>
    <row r="151" spans="1:105" ht="12" customHeight="1" x14ac:dyDescent="0.25">
      <c r="A151" s="202" t="s">
        <v>95</v>
      </c>
      <c r="B151" s="276">
        <f>IF(B$58=0,0,B$58/ISI_fec!B$58)</f>
        <v>0.48321420953354821</v>
      </c>
      <c r="C151" s="276">
        <f>IF(C$58=0,0,C$58/ISI_fec!C$58)</f>
        <v>0.48321420953354827</v>
      </c>
      <c r="D151" s="276">
        <f>IF(D$58=0,0,D$58/ISI_fec!D$58)</f>
        <v>0.48321420953354816</v>
      </c>
      <c r="E151" s="276">
        <f>IF(E$58=0,0,E$58/ISI_fec!E$58)</f>
        <v>0.48510442672706788</v>
      </c>
      <c r="F151" s="276">
        <f>IF(F$58=0,0,F$58/ISI_fec!F$58)</f>
        <v>0.48510442672706783</v>
      </c>
      <c r="G151" s="276">
        <f>IF(G$58=0,0,G$58/ISI_fec!G$58)</f>
        <v>0.48510442672706788</v>
      </c>
      <c r="H151" s="276">
        <f>IF(H$58=0,0,H$58/ISI_fec!H$58)</f>
        <v>0.48510442672706783</v>
      </c>
      <c r="I151" s="276">
        <f>IF(I$58=0,0,I$58/ISI_fec!I$58)</f>
        <v>0.48510442672706788</v>
      </c>
      <c r="J151" s="276">
        <f>IF(J$58=0,0,J$58/ISI_fec!J$58)</f>
        <v>0.48510442672706783</v>
      </c>
      <c r="K151" s="276">
        <f>IF(K$58=0,0,K$58/ISI_fec!K$58)</f>
        <v>0.48510442672706788</v>
      </c>
      <c r="L151" s="276">
        <f>IF(L$58=0,0,L$58/ISI_fec!L$58)</f>
        <v>0.48510442672706777</v>
      </c>
      <c r="M151" s="276">
        <f>IF(M$58=0,0,M$58/ISI_fec!M$58)</f>
        <v>0.48510442672706788</v>
      </c>
      <c r="N151" s="276">
        <f>IF(N$58=0,0,N$58/ISI_fec!N$58)</f>
        <v>0.48510442672706794</v>
      </c>
      <c r="O151" s="276">
        <f>IF(O$58=0,0,O$58/ISI_fec!O$58)</f>
        <v>0.48510442672706788</v>
      </c>
      <c r="P151" s="276">
        <f>IF(P$58=0,0,P$58/ISI_fec!P$58)</f>
        <v>0.48510442672706794</v>
      </c>
      <c r="Q151" s="276">
        <f>IF(Q$58=0,0,Q$58/ISI_fec!Q$58)</f>
        <v>0.48510442672706794</v>
      </c>
      <c r="R151" s="276">
        <f>IF(R$58=0,0,R$58/ISI_fec!R$58)</f>
        <v>0.48510442672706799</v>
      </c>
      <c r="S151" s="276">
        <f>IF(S$58=0,0,S$58/ISI_fec!S$58)</f>
        <v>0.48510442672706805</v>
      </c>
      <c r="T151" s="276">
        <f>IF(T$58=0,0,T$58/ISI_fec!T$58)</f>
        <v>0.48510442672706799</v>
      </c>
      <c r="U151" s="276">
        <f>IF(U$58=0,0,U$58/ISI_fec!U$58)</f>
        <v>0.48510442672706805</v>
      </c>
      <c r="V151" s="276">
        <f>IF(V$58=0,0,V$58/ISI_fec!V$58)</f>
        <v>0.48510442672706794</v>
      </c>
      <c r="W151" s="276">
        <f>IF(W$58=0,0,W$58/ISI_fec!W$58)</f>
        <v>0.50174620197958975</v>
      </c>
      <c r="DA151" s="77"/>
    </row>
    <row r="152" spans="1:105" ht="12" customHeight="1" x14ac:dyDescent="0.25">
      <c r="A152" s="56" t="s">
        <v>96</v>
      </c>
      <c r="B152" s="277">
        <f>IF(B$59=0,0,B$59/ISI_fec!B$59)</f>
        <v>0.83149326677519031</v>
      </c>
      <c r="C152" s="277">
        <f>IF(C$59=0,0,C$59/ISI_fec!C$59)</f>
        <v>0.82023692931239633</v>
      </c>
      <c r="D152" s="277">
        <f>IF(D$59=0,0,D$59/ISI_fec!D$59)</f>
        <v>0.82010290671422581</v>
      </c>
      <c r="E152" s="277">
        <f>IF(E$59=0,0,E$59/ISI_fec!E$59)</f>
        <v>0.82851895120103081</v>
      </c>
      <c r="F152" s="277">
        <f>IF(F$59=0,0,F$59/ISI_fec!F$59)</f>
        <v>0.83094213853282339</v>
      </c>
      <c r="G152" s="277">
        <f>IF(G$59=0,0,G$59/ISI_fec!G$59)</f>
        <v>0.81602544180424985</v>
      </c>
      <c r="H152" s="277">
        <f>IF(H$59=0,0,H$59/ISI_fec!H$59)</f>
        <v>0.81174118716252397</v>
      </c>
      <c r="I152" s="277">
        <f>IF(I$59=0,0,I$59/ISI_fec!I$59)</f>
        <v>0.81335633760017423</v>
      </c>
      <c r="J152" s="277">
        <f>IF(J$59=0,0,J$59/ISI_fec!J$59)</f>
        <v>0.80419920779071996</v>
      </c>
      <c r="K152" s="277">
        <f>IF(K$59=0,0,K$59/ISI_fec!K$59)</f>
        <v>0.79232825796849848</v>
      </c>
      <c r="L152" s="277">
        <f>IF(L$59=0,0,L$59/ISI_fec!L$59)</f>
        <v>0.79153923028305573</v>
      </c>
      <c r="M152" s="277">
        <f>IF(M$59=0,0,M$59/ISI_fec!M$59)</f>
        <v>0.82496815404821688</v>
      </c>
      <c r="N152" s="277">
        <f>IF(N$59=0,0,N$59/ISI_fec!N$59)</f>
        <v>0.82653391557606548</v>
      </c>
      <c r="O152" s="277">
        <f>IF(O$59=0,0,O$59/ISI_fec!O$59)</f>
        <v>0.82659935977135202</v>
      </c>
      <c r="P152" s="277">
        <f>IF(P$59=0,0,P$59/ISI_fec!P$59)</f>
        <v>0.82490916541686643</v>
      </c>
      <c r="Q152" s="277">
        <f>IF(Q$59=0,0,Q$59/ISI_fec!Q$59)</f>
        <v>0.82330384740886697</v>
      </c>
      <c r="R152" s="277">
        <f>IF(R$59=0,0,R$59/ISI_fec!R$59)</f>
        <v>0.82400336166365651</v>
      </c>
      <c r="S152" s="277">
        <f>IF(S$59=0,0,S$59/ISI_fec!S$59)</f>
        <v>0.81799062741950757</v>
      </c>
      <c r="T152" s="277">
        <f>IF(T$59=0,0,T$59/ISI_fec!T$59)</f>
        <v>0.8261532535386944</v>
      </c>
      <c r="U152" s="277">
        <f>IF(U$59=0,0,U$59/ISI_fec!U$59)</f>
        <v>0.82535364220180507</v>
      </c>
      <c r="V152" s="277">
        <f>IF(V$59=0,0,V$59/ISI_fec!V$59)</f>
        <v>0.81544828380140522</v>
      </c>
      <c r="W152" s="277">
        <f>IF(W$59=0,0,W$59/ISI_fec!W$59)</f>
        <v>0.86631831233704026</v>
      </c>
      <c r="DA152" s="78"/>
    </row>
    <row r="153" spans="1:105" ht="12" customHeight="1" x14ac:dyDescent="0.25">
      <c r="A153" s="203" t="s">
        <v>222</v>
      </c>
      <c r="B153" s="278">
        <f>IF(B$65=0,0,B$65/ISI_fec!B$65)</f>
        <v>0.49245443036837044</v>
      </c>
      <c r="C153" s="278">
        <f>IF(C$65=0,0,C$65/ISI_fec!C$65)</f>
        <v>0.49231583059709627</v>
      </c>
      <c r="D153" s="278">
        <f>IF(D$65=0,0,D$65/ISI_fec!D$65)</f>
        <v>0.49392860592175897</v>
      </c>
      <c r="E153" s="278">
        <f>IF(E$65=0,0,E$65/ISI_fec!E$65)</f>
        <v>0.49695461878675734</v>
      </c>
      <c r="F153" s="278">
        <f>IF(F$65=0,0,F$65/ISI_fec!F$65)</f>
        <v>0.49767705414665186</v>
      </c>
      <c r="G153" s="278">
        <f>IF(G$65=0,0,G$65/ISI_fec!G$65)</f>
        <v>0.49503354307794378</v>
      </c>
      <c r="H153" s="278">
        <f>IF(H$65=0,0,H$65/ISI_fec!H$65)</f>
        <v>0.4944998496768786</v>
      </c>
      <c r="I153" s="278">
        <f>IF(I$65=0,0,I$65/ISI_fec!I$65)</f>
        <v>0.49373698735301808</v>
      </c>
      <c r="J153" s="278">
        <f>IF(J$65=0,0,J$65/ISI_fec!J$65)</f>
        <v>0.49322830767494025</v>
      </c>
      <c r="K153" s="278">
        <f>IF(K$65=0,0,K$65/ISI_fec!K$65)</f>
        <v>0.49382671445505294</v>
      </c>
      <c r="L153" s="278">
        <f>IF(L$65=0,0,L$65/ISI_fec!L$65)</f>
        <v>0.49487278580636834</v>
      </c>
      <c r="M153" s="278">
        <f>IF(M$65=0,0,M$65/ISI_fec!M$65)</f>
        <v>0.49587155583117654</v>
      </c>
      <c r="N153" s="278">
        <f>IF(N$65=0,0,N$65/ISI_fec!N$65)</f>
        <v>0.49698931816758496</v>
      </c>
      <c r="O153" s="278">
        <f>IF(O$65=0,0,O$65/ISI_fec!O$65)</f>
        <v>0.49702805181133181</v>
      </c>
      <c r="P153" s="278">
        <f>IF(P$65=0,0,P$65/ISI_fec!P$65)</f>
        <v>0.49646437128067555</v>
      </c>
      <c r="Q153" s="278">
        <f>IF(Q$65=0,0,Q$65/ISI_fec!Q$65)</f>
        <v>0.4944845150938425</v>
      </c>
      <c r="R153" s="278">
        <f>IF(R$65=0,0,R$65/ISI_fec!R$65)</f>
        <v>0.49052985323664983</v>
      </c>
      <c r="S153" s="278">
        <f>IF(S$65=0,0,S$65/ISI_fec!S$65)</f>
        <v>0.48611173416316938</v>
      </c>
      <c r="T153" s="278">
        <f>IF(T$65=0,0,T$65/ISI_fec!T$65)</f>
        <v>0.49687207851227483</v>
      </c>
      <c r="U153" s="278">
        <f>IF(U$65=0,0,U$65/ISI_fec!U$65)</f>
        <v>0.48941211727298484</v>
      </c>
      <c r="V153" s="278">
        <f>IF(V$65=0,0,V$65/ISI_fec!V$65)</f>
        <v>0.48407415744432136</v>
      </c>
      <c r="W153" s="278">
        <f>IF(W$65=0,0,W$65/ISI_fec!W$65)</f>
        <v>0.51499364121104751</v>
      </c>
      <c r="DA153" s="79"/>
    </row>
    <row r="154" spans="1:105" ht="12" customHeight="1" x14ac:dyDescent="0.25">
      <c r="A154" s="203" t="s">
        <v>228</v>
      </c>
      <c r="B154" s="278">
        <f>IF(B$71=0,0,B$71/ISI_fec!B$71)</f>
        <v>0.69977692862550245</v>
      </c>
      <c r="C154" s="278">
        <f>IF(C$71=0,0,C$71/ISI_fec!C$71)</f>
        <v>0.69977692862550278</v>
      </c>
      <c r="D154" s="278">
        <f>IF(D$71=0,0,D$71/ISI_fec!D$71)</f>
        <v>0.69977692862550278</v>
      </c>
      <c r="E154" s="278">
        <f>IF(E$71=0,0,E$71/ISI_fec!E$71)</f>
        <v>0.70251428683231765</v>
      </c>
      <c r="F154" s="278">
        <f>IF(F$71=0,0,F$71/ISI_fec!F$71)</f>
        <v>0.70251428683231765</v>
      </c>
      <c r="G154" s="278">
        <f>IF(G$71=0,0,G$71/ISI_fec!G$71)</f>
        <v>0.70251428683231765</v>
      </c>
      <c r="H154" s="278">
        <f>IF(H$71=0,0,H$71/ISI_fec!H$71)</f>
        <v>0.70251428683231754</v>
      </c>
      <c r="I154" s="278">
        <f>IF(I$71=0,0,I$71/ISI_fec!I$71)</f>
        <v>0.70251428683231754</v>
      </c>
      <c r="J154" s="278">
        <f>IF(J$71=0,0,J$71/ISI_fec!J$71)</f>
        <v>0.70251428683231776</v>
      </c>
      <c r="K154" s="278">
        <f>IF(K$71=0,0,K$71/ISI_fec!K$71)</f>
        <v>0.70251428683231776</v>
      </c>
      <c r="L154" s="278">
        <f>IF(L$71=0,0,L$71/ISI_fec!L$71)</f>
        <v>0.70251428683231776</v>
      </c>
      <c r="M154" s="278">
        <f>IF(M$71=0,0,M$71/ISI_fec!M$71)</f>
        <v>0.70251428683231765</v>
      </c>
      <c r="N154" s="278">
        <f>IF(N$71=0,0,N$71/ISI_fec!N$71)</f>
        <v>0.70251428683231776</v>
      </c>
      <c r="O154" s="278">
        <f>IF(O$71=0,0,O$71/ISI_fec!O$71)</f>
        <v>0.70251428683231798</v>
      </c>
      <c r="P154" s="278">
        <f>IF(P$71=0,0,P$71/ISI_fec!P$71)</f>
        <v>0.70251428683231787</v>
      </c>
      <c r="Q154" s="278">
        <f>IF(Q$71=0,0,Q$71/ISI_fec!Q$71)</f>
        <v>0.70251428683231776</v>
      </c>
      <c r="R154" s="278">
        <f>IF(R$71=0,0,R$71/ISI_fec!R$71)</f>
        <v>0.70251428683231754</v>
      </c>
      <c r="S154" s="278">
        <f>IF(S$71=0,0,S$71/ISI_fec!S$71)</f>
        <v>0.70251428683231776</v>
      </c>
      <c r="T154" s="278">
        <f>IF(T$71=0,0,T$71/ISI_fec!T$71)</f>
        <v>0.70251428683231787</v>
      </c>
      <c r="U154" s="278">
        <f>IF(U$71=0,0,U$71/ISI_fec!U$71)</f>
        <v>0.70251428683231776</v>
      </c>
      <c r="V154" s="278">
        <f>IF(V$71=0,0,V$71/ISI_fec!V$71)</f>
        <v>0.70251428683231743</v>
      </c>
      <c r="W154" s="278">
        <f>IF(W$71=0,0,W$71/ISI_fec!W$71)</f>
        <v>0.71976285814908603</v>
      </c>
      <c r="DA154" s="79"/>
    </row>
    <row r="155" spans="1:105" ht="12" customHeight="1" x14ac:dyDescent="0.25">
      <c r="A155" s="203" t="s">
        <v>181</v>
      </c>
      <c r="B155" s="278">
        <f>IF(B$72=0,0,B$72/ISI_fec!B$72)</f>
        <v>0.60757730205135863</v>
      </c>
      <c r="C155" s="278">
        <f>IF(C$72=0,0,C$72/ISI_fec!C$72)</f>
        <v>0.59413114227696506</v>
      </c>
      <c r="D155" s="278">
        <f>IF(D$72=0,0,D$72/ISI_fec!D$72)</f>
        <v>0.59572327490439214</v>
      </c>
      <c r="E155" s="278">
        <f>IF(E$72=0,0,E$72/ISI_fec!E$72)</f>
        <v>0.60533282018819035</v>
      </c>
      <c r="F155" s="278">
        <f>IF(F$72=0,0,F$72/ISI_fec!F$72)</f>
        <v>0.60749623517196905</v>
      </c>
      <c r="G155" s="278">
        <f>IF(G$72=0,0,G$72/ISI_fec!G$72)</f>
        <v>0.59740514283631707</v>
      </c>
      <c r="H155" s="278">
        <f>IF(H$72=0,0,H$72/ISI_fec!H$72)</f>
        <v>0.59376559607009882</v>
      </c>
      <c r="I155" s="278">
        <f>IF(I$72=0,0,I$72/ISI_fec!I$72)</f>
        <v>0.59471125076451636</v>
      </c>
      <c r="J155" s="278">
        <f>IF(J$72=0,0,J$72/ISI_fec!J$72)</f>
        <v>0.58833399830547928</v>
      </c>
      <c r="K155" s="278">
        <f>IF(K$72=0,0,K$72/ISI_fec!K$72)</f>
        <v>0.57963774223077358</v>
      </c>
      <c r="L155" s="278">
        <f>IF(L$72=0,0,L$72/ISI_fec!L$72)</f>
        <v>0.57942641706802012</v>
      </c>
      <c r="M155" s="278">
        <f>IF(M$72=0,0,M$72/ISI_fec!M$72)</f>
        <v>0.60279919683391581</v>
      </c>
      <c r="N155" s="278">
        <f>IF(N$72=0,0,N$72/ISI_fec!N$72)</f>
        <v>0.60442668694149948</v>
      </c>
      <c r="O155" s="278">
        <f>IF(O$72=0,0,O$72/ISI_fec!O$72)</f>
        <v>0.60468899476425519</v>
      </c>
      <c r="P155" s="278">
        <f>IF(P$72=0,0,P$72/ISI_fec!P$72)</f>
        <v>0.60331596983221025</v>
      </c>
      <c r="Q155" s="278">
        <f>IF(Q$72=0,0,Q$72/ISI_fec!Q$72)</f>
        <v>0.60226617255914205</v>
      </c>
      <c r="R155" s="278">
        <f>IF(R$72=0,0,R$72/ISI_fec!R$72)</f>
        <v>0.60295974931177476</v>
      </c>
      <c r="S155" s="278">
        <f>IF(S$72=0,0,S$72/ISI_fec!S$72)</f>
        <v>0.59858435362302398</v>
      </c>
      <c r="T155" s="278">
        <f>IF(T$72=0,0,T$72/ISI_fec!T$72)</f>
        <v>0.60426123124596864</v>
      </c>
      <c r="U155" s="278">
        <f>IF(U$72=0,0,U$72/ISI_fec!U$72)</f>
        <v>0.60368475883219008</v>
      </c>
      <c r="V155" s="278">
        <f>IF(V$72=0,0,V$72/ISI_fec!V$72)</f>
        <v>0.596665997044874</v>
      </c>
      <c r="W155" s="278">
        <f>IF(W$72=0,0,W$72/ISI_fec!W$72)</f>
        <v>0.63095209131914654</v>
      </c>
      <c r="DA155" s="79"/>
    </row>
    <row r="156" spans="1:105" ht="12" customHeight="1" x14ac:dyDescent="0.25">
      <c r="A156" s="41" t="s">
        <v>191</v>
      </c>
      <c r="B156" s="279">
        <f>IF(B$79=0,0,B$79/ISI_fec!B$79)</f>
        <v>0.55482170880843273</v>
      </c>
      <c r="C156" s="279">
        <f>IF(C$79=0,0,C$79/ISI_fec!C$79)</f>
        <v>0.55708172760589125</v>
      </c>
      <c r="D156" s="279">
        <f>IF(D$79=0,0,D$79/ISI_fec!D$79)</f>
        <v>0.55530032703942878</v>
      </c>
      <c r="E156" s="279">
        <f>IF(E$79=0,0,E$79/ISI_fec!E$79)</f>
        <v>0.56502173530406719</v>
      </c>
      <c r="F156" s="279">
        <f>IF(F$79=0,0,F$79/ISI_fec!F$79)</f>
        <v>0.56779674195703123</v>
      </c>
      <c r="G156" s="279">
        <f>IF(G$79=0,0,G$79/ISI_fec!G$79)</f>
        <v>0.55619116709447525</v>
      </c>
      <c r="H156" s="279">
        <f>IF(H$79=0,0,H$79/ISI_fec!H$79)</f>
        <v>0.54488942172092103</v>
      </c>
      <c r="I156" s="279">
        <f>IF(I$79=0,0,I$79/ISI_fec!I$79)</f>
        <v>0.55225471863248699</v>
      </c>
      <c r="J156" s="279">
        <f>IF(J$79=0,0,J$79/ISI_fec!J$79)</f>
        <v>0.5441332772019335</v>
      </c>
      <c r="K156" s="279">
        <f>IF(K$79=0,0,K$79/ISI_fec!K$79)</f>
        <v>0.53050102724070602</v>
      </c>
      <c r="L156" s="279">
        <f>IF(L$79=0,0,L$79/ISI_fec!L$79)</f>
        <v>0.53088107768260451</v>
      </c>
      <c r="M156" s="279">
        <f>IF(M$79=0,0,M$79/ISI_fec!M$79)</f>
        <v>0.55397951480622587</v>
      </c>
      <c r="N156" s="279">
        <f>IF(N$79=0,0,N$79/ISI_fec!N$79)</f>
        <v>0.55456326468513595</v>
      </c>
      <c r="O156" s="279">
        <f>IF(O$79=0,0,O$79/ISI_fec!O$79)</f>
        <v>0.5546658423564006</v>
      </c>
      <c r="P156" s="279">
        <f>IF(P$79=0,0,P$79/ISI_fec!P$79)</f>
        <v>0.55710415513696088</v>
      </c>
      <c r="Q156" s="279">
        <f>IF(Q$79=0,0,Q$79/ISI_fec!Q$79)</f>
        <v>0.55969862517421454</v>
      </c>
      <c r="R156" s="279">
        <f>IF(R$79=0,0,R$79/ISI_fec!R$79)</f>
        <v>0.56476648118343165</v>
      </c>
      <c r="S156" s="279">
        <f>IF(S$79=0,0,S$79/ISI_fec!S$79)</f>
        <v>0.56217776007230813</v>
      </c>
      <c r="T156" s="279">
        <f>IF(T$79=0,0,T$79/ISI_fec!T$79)</f>
        <v>0.56619534959151252</v>
      </c>
      <c r="U156" s="279">
        <f>IF(U$79=0,0,U$79/ISI_fec!U$79)</f>
        <v>0.56464261928425541</v>
      </c>
      <c r="V156" s="279">
        <f>IF(V$79=0,0,V$79/ISI_fec!V$79)</f>
        <v>0.55746781395229594</v>
      </c>
      <c r="W156" s="279">
        <f>IF(W$79=0,0,W$79/ISI_fec!W$79)</f>
        <v>0.58858271817613383</v>
      </c>
      <c r="DA156" s="82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Named Ranges</vt:lpstr>
      </vt:variant>
      <vt:variant>
        <vt:i4>49</vt:i4>
      </vt:variant>
    </vt:vector>
  </HeadingPairs>
  <TitlesOfParts>
    <vt:vector size="99" baseType="lpstr">
      <vt:lpstr>cover</vt:lpstr>
      <vt:lpstr>index</vt:lpstr>
      <vt:lpstr>Ind_Summary</vt:lpstr>
      <vt:lpstr>Ind_Summary_fec</vt:lpstr>
      <vt:lpstr>Ind_Summary_ued</vt:lpstr>
      <vt:lpstr>Ind_Summary_emi</vt:lpstr>
      <vt:lpstr>ISI</vt:lpstr>
      <vt:lpstr>ISI_fec</vt:lpstr>
      <vt:lpstr>ISI_ued</vt:lpstr>
      <vt:lpstr>ISI_emi</vt:lpstr>
      <vt:lpstr>NFM</vt:lpstr>
      <vt:lpstr>NFM_fec</vt:lpstr>
      <vt:lpstr>NFM_ued</vt:lpstr>
      <vt:lpstr>NFM_emi</vt:lpstr>
      <vt:lpstr>CHI</vt:lpstr>
      <vt:lpstr>CHI_fec</vt:lpstr>
      <vt:lpstr>CHI_ued</vt:lpstr>
      <vt:lpstr>CHI_emi</vt:lpstr>
      <vt:lpstr>NMM</vt:lpstr>
      <vt:lpstr>NMM_fec</vt:lpstr>
      <vt:lpstr>NMM_ued</vt:lpstr>
      <vt:lpstr>NMM_emi</vt:lpstr>
      <vt:lpstr>PPA</vt:lpstr>
      <vt:lpstr>PPA_fec</vt:lpstr>
      <vt:lpstr>PPA_ued</vt:lpstr>
      <vt:lpstr>PPA_emi</vt:lpstr>
      <vt:lpstr>FBT</vt:lpstr>
      <vt:lpstr>FBT_fec</vt:lpstr>
      <vt:lpstr>FBT_ued</vt:lpstr>
      <vt:lpstr>FBT_emi</vt:lpstr>
      <vt:lpstr>TRE</vt:lpstr>
      <vt:lpstr>TRE_fec</vt:lpstr>
      <vt:lpstr>TRE_ued</vt:lpstr>
      <vt:lpstr>TRE_emi</vt:lpstr>
      <vt:lpstr>MAE</vt:lpstr>
      <vt:lpstr>MAE_fec</vt:lpstr>
      <vt:lpstr>MAE_ued</vt:lpstr>
      <vt:lpstr>MAE_emi</vt:lpstr>
      <vt:lpstr>TEL</vt:lpstr>
      <vt:lpstr>TEL_fec</vt:lpstr>
      <vt:lpstr>TEL_ued</vt:lpstr>
      <vt:lpstr>TEL_emi</vt:lpstr>
      <vt:lpstr>WWP</vt:lpstr>
      <vt:lpstr>WWP_fec</vt:lpstr>
      <vt:lpstr>WWP_ued</vt:lpstr>
      <vt:lpstr>WWP_emi</vt:lpstr>
      <vt:lpstr>OIS</vt:lpstr>
      <vt:lpstr>OIS_fec</vt:lpstr>
      <vt:lpstr>OIS_ued</vt:lpstr>
      <vt:lpstr>OIS_emi</vt:lpstr>
      <vt:lpstr>Ind_Summary!Print_Area</vt:lpstr>
      <vt:lpstr>CHI!Print_Titles</vt:lpstr>
      <vt:lpstr>CHI_emi!Print_Titles</vt:lpstr>
      <vt:lpstr>CHI_fec!Print_Titles</vt:lpstr>
      <vt:lpstr>CHI_ued!Print_Titles</vt:lpstr>
      <vt:lpstr>FBT!Print_Titles</vt:lpstr>
      <vt:lpstr>FBT_emi!Print_Titles</vt:lpstr>
      <vt:lpstr>FBT_fec!Print_Titles</vt:lpstr>
      <vt:lpstr>FBT_ued!Print_Titles</vt:lpstr>
      <vt:lpstr>Ind_Summary!Print_Titles</vt:lpstr>
      <vt:lpstr>Ind_Summary_emi!Print_Titles</vt:lpstr>
      <vt:lpstr>Ind_Summary_fec!Print_Titles</vt:lpstr>
      <vt:lpstr>Ind_Summary_ued!Print_Titles</vt:lpstr>
      <vt:lpstr>ISI!Print_Titles</vt:lpstr>
      <vt:lpstr>ISI_emi!Print_Titles</vt:lpstr>
      <vt:lpstr>ISI_fec!Print_Titles</vt:lpstr>
      <vt:lpstr>ISI_ued!Print_Titles</vt:lpstr>
      <vt:lpstr>MAE!Print_Titles</vt:lpstr>
      <vt:lpstr>MAE_emi!Print_Titles</vt:lpstr>
      <vt:lpstr>MAE_fec!Print_Titles</vt:lpstr>
      <vt:lpstr>MAE_ued!Print_Titles</vt:lpstr>
      <vt:lpstr>NFM!Print_Titles</vt:lpstr>
      <vt:lpstr>NFM_emi!Print_Titles</vt:lpstr>
      <vt:lpstr>NFM_fec!Print_Titles</vt:lpstr>
      <vt:lpstr>NFM_ued!Print_Titles</vt:lpstr>
      <vt:lpstr>NMM!Print_Titles</vt:lpstr>
      <vt:lpstr>NMM_emi!Print_Titles</vt:lpstr>
      <vt:lpstr>NMM_fec!Print_Titles</vt:lpstr>
      <vt:lpstr>NMM_ued!Print_Titles</vt:lpstr>
      <vt:lpstr>OIS!Print_Titles</vt:lpstr>
      <vt:lpstr>OIS_emi!Print_Titles</vt:lpstr>
      <vt:lpstr>OIS_fec!Print_Titles</vt:lpstr>
      <vt:lpstr>OIS_ued!Print_Titles</vt:lpstr>
      <vt:lpstr>PPA!Print_Titles</vt:lpstr>
      <vt:lpstr>PPA_emi!Print_Titles</vt:lpstr>
      <vt:lpstr>PPA_fec!Print_Titles</vt:lpstr>
      <vt:lpstr>PPA_ued!Print_Titles</vt:lpstr>
      <vt:lpstr>TEL!Print_Titles</vt:lpstr>
      <vt:lpstr>TEL_emi!Print_Titles</vt:lpstr>
      <vt:lpstr>TEL_fec!Print_Titles</vt:lpstr>
      <vt:lpstr>TEL_ued!Print_Titles</vt:lpstr>
      <vt:lpstr>TRE!Print_Titles</vt:lpstr>
      <vt:lpstr>TRE_emi!Print_Titles</vt:lpstr>
      <vt:lpstr>TRE_fec!Print_Titles</vt:lpstr>
      <vt:lpstr>TRE_ued!Print_Titles</vt:lpstr>
      <vt:lpstr>WWP!Print_Titles</vt:lpstr>
      <vt:lpstr>WWP_emi!Print_Titles</vt:lpstr>
      <vt:lpstr>WWP_fec!Print_Titles</vt:lpstr>
      <vt:lpstr>WWP_ued!Print_Titles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JRC-IDEES-2021</dc:title>
  <dc:creator>JRC C.6</dc:creator>
  <dc:description>v2021-1.00</dc:description>
  <cp:lastModifiedBy>ROZSAI Mate (JRC-SEVILLA)</cp:lastModifiedBy>
  <dcterms:created xsi:type="dcterms:W3CDTF">2024-05-20T16:50:30Z</dcterms:created>
  <dcterms:modified xsi:type="dcterms:W3CDTF">2024-05-20T16:50:31Z</dcterms:modified>
</cp:coreProperties>
</file>